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https://sadcint-my.sharepoint.com/personal/zruth_sadc_int/Documents/Documents/FOS SADC WEBSITE/"/>
    </mc:Choice>
  </mc:AlternateContent>
  <xr:revisionPtr revIDLastSave="3" documentId="13_ncr:1_{F98687F0-BB1B-43E8-8945-3F6831D37172}" xr6:coauthVersionLast="47" xr6:coauthVersionMax="47" xr10:uidLastSave="{35267F36-02B9-4834-8C20-5E4B77344FDC}"/>
  <bookViews>
    <workbookView xWindow="-108" yWindow="-108" windowWidth="23256" windowHeight="13896" tabRatio="900" xr2:uid="{00000000-000D-0000-FFFF-FFFF00000000}"/>
  </bookViews>
  <sheets>
    <sheet name="Title" sheetId="1546" r:id="rId1"/>
    <sheet name="Content" sheetId="1555" r:id="rId2"/>
    <sheet name="Acronyms" sheetId="1558" r:id="rId3"/>
    <sheet name="1. ExternalSector" sheetId="1803" r:id="rId4"/>
    <sheet name="1.1 MerchandiseTrade" sheetId="1795" r:id="rId5"/>
    <sheet name="1.1.1" sheetId="1978" r:id="rId6"/>
    <sheet name="1.1.2" sheetId="1979" r:id="rId7"/>
    <sheet name="1.1.3" sheetId="1980" r:id="rId8"/>
    <sheet name="1.1.4" sheetId="1981" r:id="rId9"/>
    <sheet name="1.1.5" sheetId="1834" r:id="rId10"/>
    <sheet name="1.1.6" sheetId="1835" r:id="rId11"/>
    <sheet name="1.1.7" sheetId="1840" r:id="rId12"/>
    <sheet name="1.1.8" sheetId="1836" r:id="rId13"/>
    <sheet name="1.1.9" sheetId="1837" r:id="rId14"/>
    <sheet name="1.1.10" sheetId="1838" r:id="rId15"/>
    <sheet name="1.1.11" sheetId="1839" r:id="rId16"/>
    <sheet name="1.1.12" sheetId="1841" r:id="rId17"/>
    <sheet name="1.1.13" sheetId="1842" r:id="rId18"/>
    <sheet name="1.1.14" sheetId="1843" r:id="rId19"/>
    <sheet name="1.1.15" sheetId="1689" r:id="rId20"/>
    <sheet name="1.1.16" sheetId="1690" r:id="rId21"/>
    <sheet name="1.1.17" sheetId="1794" r:id="rId22"/>
    <sheet name="1.1.18" sheetId="1691" r:id="rId23"/>
    <sheet name="1.1.19" sheetId="1700" r:id="rId24"/>
    <sheet name="1.1.20" sheetId="1692" r:id="rId25"/>
    <sheet name="1.1.21" sheetId="1693" r:id="rId26"/>
    <sheet name="1.1.22" sheetId="1694" r:id="rId27"/>
    <sheet name="1.1.23" sheetId="1695" r:id="rId28"/>
    <sheet name="1.1.24" sheetId="1696" r:id="rId29"/>
    <sheet name="1.1.25" sheetId="1697" r:id="rId30"/>
    <sheet name="1.1.26" sheetId="1698" r:id="rId31"/>
    <sheet name="1.1.27" sheetId="1699" r:id="rId32"/>
    <sheet name="1.1.28" sheetId="1701" r:id="rId33"/>
    <sheet name="1.1.29" sheetId="1702" r:id="rId34"/>
    <sheet name="1.1.30" sheetId="1703" r:id="rId35"/>
    <sheet name="10.1.31" sheetId="2103" r:id="rId36"/>
    <sheet name="1.2 Trade by SITC" sheetId="1973" r:id="rId37"/>
    <sheet name="1.2.1" sheetId="1861" r:id="rId38"/>
    <sheet name="1.2.2" sheetId="1844" r:id="rId39"/>
    <sheet name="1.2.3" sheetId="1846" r:id="rId40"/>
    <sheet name="1.2.4" sheetId="1847" r:id="rId41"/>
    <sheet name="1.2.5" sheetId="1848" r:id="rId42"/>
    <sheet name="1.2.6" sheetId="1849" r:id="rId43"/>
    <sheet name="1.2.7" sheetId="1850" r:id="rId44"/>
    <sheet name="1.2.8" sheetId="1851" r:id="rId45"/>
    <sheet name="1.2.9" sheetId="1852" r:id="rId46"/>
    <sheet name="1.2.10" sheetId="1853" r:id="rId47"/>
    <sheet name="1.2.11" sheetId="1854" r:id="rId48"/>
    <sheet name="1.2.12" sheetId="1855" r:id="rId49"/>
    <sheet name="1.2.13" sheetId="1856" r:id="rId50"/>
    <sheet name="1.2.14" sheetId="1857" r:id="rId51"/>
    <sheet name="1.2.15" sheetId="1858" r:id="rId52"/>
    <sheet name="1.2.16" sheetId="1859" r:id="rId53"/>
    <sheet name="1.2.17" sheetId="1860" r:id="rId54"/>
    <sheet name="1.3 Agriculture Trade" sheetId="1974" r:id="rId55"/>
    <sheet name="1.3.1" sheetId="1983" r:id="rId56"/>
    <sheet name="1.3.2" sheetId="1984" r:id="rId57"/>
    <sheet name="1.3.3" sheetId="1986" r:id="rId58"/>
    <sheet name="1.3.4" sheetId="1985" r:id="rId59"/>
    <sheet name="1.3.5" sheetId="1878" r:id="rId60"/>
    <sheet name="1.3.6" sheetId="1879" r:id="rId61"/>
    <sheet name="1.3.7" sheetId="1982" r:id="rId62"/>
    <sheet name="1.3.8" sheetId="1880" r:id="rId63"/>
    <sheet name="1.3.9" sheetId="1881" r:id="rId64"/>
    <sheet name="1.3.10" sheetId="1882" r:id="rId65"/>
    <sheet name="1.3.11" sheetId="1883" r:id="rId66"/>
    <sheet name="1.3.12" sheetId="1884" r:id="rId67"/>
    <sheet name="1.3.13" sheetId="1885" r:id="rId68"/>
    <sheet name="1.3.14" sheetId="1970" r:id="rId69"/>
    <sheet name="1.3.15" sheetId="1971" r:id="rId70"/>
    <sheet name="1.3.16" sheetId="1862" r:id="rId71"/>
    <sheet name="1.3.17" sheetId="1863" r:id="rId72"/>
    <sheet name="1.3.18" sheetId="1864" r:id="rId73"/>
    <sheet name="1.3.19" sheetId="1865" r:id="rId74"/>
    <sheet name="1.3.20" sheetId="1866" r:id="rId75"/>
    <sheet name="1.3.21" sheetId="1867" r:id="rId76"/>
    <sheet name="1.3.22" sheetId="1868" r:id="rId77"/>
    <sheet name="1.3.23" sheetId="1869" r:id="rId78"/>
    <sheet name="1.3.24" sheetId="1870" r:id="rId79"/>
    <sheet name="1.3.25" sheetId="1871" r:id="rId80"/>
    <sheet name="1.3.26" sheetId="1872" r:id="rId81"/>
    <sheet name="1.3.27" sheetId="1873" r:id="rId82"/>
    <sheet name="1.3.28" sheetId="1874" r:id="rId83"/>
    <sheet name="1.3.29" sheetId="1875" r:id="rId84"/>
    <sheet name="1.3.30" sheetId="1876" r:id="rId85"/>
    <sheet name="1.3.31" sheetId="1877" r:id="rId86"/>
    <sheet name="1.4 Manufacture Trade" sheetId="1975" r:id="rId87"/>
    <sheet name="1.4.1" sheetId="1987" r:id="rId88"/>
    <sheet name="1.4.2" sheetId="1988" r:id="rId89"/>
    <sheet name="1.4.3" sheetId="1989" r:id="rId90"/>
    <sheet name="1.4.4" sheetId="1990" r:id="rId91"/>
    <sheet name="1.4.5" sheetId="1902" r:id="rId92"/>
    <sheet name="1.4.6" sheetId="1903" r:id="rId93"/>
    <sheet name="1.4.7" sheetId="1991" r:id="rId94"/>
    <sheet name="1.4.8" sheetId="1904" r:id="rId95"/>
    <sheet name="1.4.9" sheetId="1905" r:id="rId96"/>
    <sheet name="1.4.10" sheetId="1906" r:id="rId97"/>
    <sheet name="1.4.11" sheetId="1907" r:id="rId98"/>
    <sheet name="1.4.12" sheetId="1908" r:id="rId99"/>
    <sheet name="1.4.13" sheetId="1909" r:id="rId100"/>
    <sheet name="1.4.14" sheetId="1886" r:id="rId101"/>
    <sheet name="1.4.15" sheetId="1887" r:id="rId102"/>
    <sheet name="1.4.16" sheetId="1888" r:id="rId103"/>
    <sheet name="1.4.17" sheetId="1889" r:id="rId104"/>
    <sheet name="1.4.18" sheetId="1890" r:id="rId105"/>
    <sheet name="1.4.19" sheetId="1891" r:id="rId106"/>
    <sheet name="1.4.20" sheetId="1892" r:id="rId107"/>
    <sheet name="1.4.21" sheetId="1893" r:id="rId108"/>
    <sheet name="1.4.22" sheetId="1894" r:id="rId109"/>
    <sheet name="1.4.23" sheetId="1895" r:id="rId110"/>
    <sheet name="1.4.24" sheetId="1896" r:id="rId111"/>
    <sheet name="1.4.25" sheetId="1897" r:id="rId112"/>
    <sheet name="1.4.26" sheetId="1898" r:id="rId113"/>
    <sheet name="1.4.27" sheetId="1899" r:id="rId114"/>
    <sheet name="1.4.28" sheetId="1900" r:id="rId115"/>
    <sheet name="1.4.29" sheetId="1901" r:id="rId116"/>
    <sheet name="2 Tourism" sheetId="1773" r:id="rId117"/>
    <sheet name="2.1" sheetId="2031" r:id="rId118"/>
    <sheet name="2.2" sheetId="896" r:id="rId119"/>
    <sheet name="2.3" sheetId="897" r:id="rId120"/>
    <sheet name="2.4" sheetId="1956" r:id="rId121"/>
    <sheet name="2.5" sheetId="2032" r:id="rId122"/>
    <sheet name="2.6" sheetId="1779" r:id="rId123"/>
    <sheet name="2.7" sheetId="1780" r:id="rId124"/>
    <sheet name="2.8" sheetId="102" r:id="rId125"/>
    <sheet name="2.9" sheetId="1557" r:id="rId126"/>
    <sheet name="2.10" sheetId="1957" r:id="rId127"/>
    <sheet name="2.11" sheetId="1993" r:id="rId128"/>
    <sheet name="2.12" sheetId="1782" r:id="rId129"/>
    <sheet name="2.13" sheetId="1066" r:id="rId130"/>
    <sheet name="2.14" sheetId="1067" r:id="rId131"/>
    <sheet name="2.15" sheetId="1068" r:id="rId132"/>
    <sheet name="2.16" sheetId="1783" r:id="rId133"/>
    <sheet name="2.17" sheetId="1959" r:id="rId134"/>
    <sheet name="3.Infrastructure" sheetId="1796" r:id="rId135"/>
    <sheet name="3.1Transport" sheetId="1770" r:id="rId136"/>
    <sheet name="3.1.1" sheetId="1751" r:id="rId137"/>
    <sheet name="3.1.2" sheetId="1785" r:id="rId138"/>
    <sheet name="3.1.3" sheetId="1752" r:id="rId139"/>
    <sheet name="3.1.4" sheetId="1994" r:id="rId140"/>
    <sheet name="3.1.5" sheetId="1753" r:id="rId141"/>
    <sheet name="3.1.6" sheetId="1754" r:id="rId142"/>
    <sheet name="3.1.7" sheetId="1995" r:id="rId143"/>
    <sheet name="3.1.8" sheetId="1755" r:id="rId144"/>
    <sheet name="3.1.9" sheetId="1786" r:id="rId145"/>
    <sheet name="3.1.10" sheetId="1756" r:id="rId146"/>
    <sheet name="3.1.11" sheetId="2033" r:id="rId147"/>
    <sheet name="3.1.12" sheetId="2034" r:id="rId148"/>
    <sheet name="3.1.13" sheetId="1996" r:id="rId149"/>
    <sheet name="3.1.14" sheetId="1759" r:id="rId150"/>
    <sheet name="3.1.15" sheetId="1758" r:id="rId151"/>
    <sheet name="3.1.16" sheetId="1997" r:id="rId152"/>
    <sheet name="3.1.17" sheetId="1757" r:id="rId153"/>
    <sheet name="3.1.18" sheetId="2001" r:id="rId154"/>
    <sheet name="3.1.19" sheetId="1998" r:id="rId155"/>
    <sheet name="3.1.20" sheetId="1999" r:id="rId156"/>
    <sheet name="3.1.21" sheetId="2000" r:id="rId157"/>
    <sheet name="3.1.22" sheetId="2104" r:id="rId158"/>
    <sheet name="3.1.23" sheetId="2105" r:id="rId159"/>
    <sheet name="3.2ICT" sheetId="1772" r:id="rId160"/>
    <sheet name="3.2.1 " sheetId="1760" r:id="rId161"/>
    <sheet name="3.2.2" sheetId="1761" r:id="rId162"/>
    <sheet name="3.2.3" sheetId="1762" r:id="rId163"/>
    <sheet name="3.2.4" sheetId="1763" r:id="rId164"/>
    <sheet name="3.2.5" sheetId="1764" r:id="rId165"/>
    <sheet name="3.2.6" sheetId="1765" r:id="rId166"/>
    <sheet name="3.2.7" sheetId="2035" r:id="rId167"/>
    <sheet name="3.2.8" sheetId="2012" r:id="rId168"/>
    <sheet name="3.2.9" sheetId="2013" r:id="rId169"/>
    <sheet name="3.2.10" sheetId="2014" r:id="rId170"/>
    <sheet name="3.2.11" sheetId="1766" r:id="rId171"/>
    <sheet name="3.2.12" sheetId="1767" r:id="rId172"/>
    <sheet name="3.2.13" sheetId="2036" r:id="rId173"/>
    <sheet name="3.2.14" sheetId="1768" r:id="rId174"/>
    <sheet name="3.2.15" sheetId="2015" r:id="rId175"/>
    <sheet name="3.2.16" sheetId="2016" r:id="rId176"/>
    <sheet name="3.2.17" sheetId="2017" r:id="rId177"/>
    <sheet name="3.2.18" sheetId="2018" r:id="rId178"/>
    <sheet name="3.2.19" sheetId="1829" r:id="rId179"/>
    <sheet name="3.2.20" sheetId="2056" r:id="rId180"/>
    <sheet name="3.2.21" sheetId="1784" r:id="rId181"/>
    <sheet name="3.2.22" sheetId="2010" r:id="rId182"/>
    <sheet name="3.2.23" sheetId="2009" r:id="rId183"/>
    <sheet name="3.2.24" sheetId="2008" r:id="rId184"/>
    <sheet name="3.2.25" sheetId="2007" r:id="rId185"/>
    <sheet name="3.2.26" sheetId="2006" r:id="rId186"/>
    <sheet name="3.2.27" sheetId="2004" r:id="rId187"/>
    <sheet name="3.2.28" sheetId="2054" r:id="rId188"/>
    <sheet name="3.2.29" sheetId="2055" r:id="rId189"/>
    <sheet name="3.3Energy" sheetId="1776" r:id="rId190"/>
    <sheet name="3.3.1" sheetId="1787" r:id="rId191"/>
    <sheet name="3.3.2" sheetId="2039" r:id="rId192"/>
    <sheet name="3.3.3" sheetId="2040" r:id="rId193"/>
    <sheet name="3.3.4" sheetId="2038" r:id="rId194"/>
    <sheet name="3.3.5" sheetId="1243" r:id="rId195"/>
    <sheet name="3.3.6" sheetId="1249" r:id="rId196"/>
    <sheet name="3.3.7" sheetId="2019" r:id="rId197"/>
    <sheet name="3.3.8" sheetId="1250" r:id="rId198"/>
    <sheet name="3.3.9" sheetId="1247" r:id="rId199"/>
    <sheet name="3.3.10 " sheetId="1246" r:id="rId200"/>
    <sheet name="3.3.11" sheetId="1788" r:id="rId201"/>
    <sheet name="3.3.12" sheetId="1244" r:id="rId202"/>
    <sheet name="3.3.13" sheetId="2037" r:id="rId203"/>
    <sheet name="3.3.14" sheetId="1245" r:id="rId204"/>
    <sheet name="3.3.15" sheetId="1251" r:id="rId205"/>
    <sheet name="3.3.16" sheetId="1257" r:id="rId206"/>
    <sheet name="3.3.17" sheetId="1790" r:id="rId207"/>
    <sheet name="3.3.18" sheetId="1791" r:id="rId208"/>
    <sheet name="3.3.19" sheetId="1254" r:id="rId209"/>
    <sheet name="3.3.20" sheetId="1792" r:id="rId210"/>
    <sheet name="3.3.21" sheetId="1793" r:id="rId211"/>
    <sheet name="3.3.22" sheetId="1255" r:id="rId212"/>
    <sheet name="3.3.23" sheetId="1256" r:id="rId213"/>
    <sheet name="3.3.24" sheetId="1789" r:id="rId214"/>
    <sheet name="3.3.25" sheetId="1252" r:id="rId215"/>
    <sheet name="3.3.26" sheetId="1833" r:id="rId216"/>
    <sheet name="3.3.27" sheetId="2024" r:id="rId217"/>
    <sheet name="3.3.28" sheetId="2081" r:id="rId218"/>
    <sheet name="3.3.29" sheetId="1253" r:id="rId219"/>
    <sheet name="3.4 Water" sheetId="1797" r:id="rId220"/>
    <sheet name="3.4.1" sheetId="1258" r:id="rId221"/>
    <sheet name="3.4.2" sheetId="2082" r:id="rId222"/>
    <sheet name="3.4.3" sheetId="1259" r:id="rId223"/>
    <sheet name="3.4.4" sheetId="2086" r:id="rId224"/>
    <sheet name="3.4.5" sheetId="1260" r:id="rId225"/>
    <sheet name="3.4.6" sheetId="2079" r:id="rId226"/>
    <sheet name="3.4.7" sheetId="1261" r:id="rId227"/>
    <sheet name="3.4.8" sheetId="1262" r:id="rId228"/>
    <sheet name="3.4.9" sheetId="1263" r:id="rId229"/>
    <sheet name="3.4.10" sheetId="2088" r:id="rId230"/>
    <sheet name="3.4.11" sheetId="2087" r:id="rId231"/>
    <sheet name="3.4.12" sheetId="2089" r:id="rId232"/>
    <sheet name="3.4.13" sheetId="1264" r:id="rId233"/>
    <sheet name="3.4.14" sheetId="1265" r:id="rId234"/>
    <sheet name="3.4.15" sheetId="1969" r:id="rId235"/>
    <sheet name="3.4.16" sheetId="2078" r:id="rId236"/>
    <sheet name="3.4.17" sheetId="2080" r:id="rId237"/>
    <sheet name="3.4.18" sheetId="2084" r:id="rId238"/>
    <sheet name="3.4.19" sheetId="1266" r:id="rId239"/>
    <sheet name="3.4.20" sheetId="2106" r:id="rId240"/>
    <sheet name="4AgricFS&amp;Forestry" sheetId="1778" r:id="rId241"/>
    <sheet name="4.1 Agri" sheetId="1798" r:id="rId242"/>
    <sheet name="4.1.1." sheetId="898" r:id="rId243"/>
    <sheet name="4.1.2 " sheetId="1556" r:id="rId244"/>
    <sheet name="4.1.3" sheetId="900" r:id="rId245"/>
    <sheet name="4.1.4" sheetId="901" r:id="rId246"/>
    <sheet name="4.1.5" sheetId="561" r:id="rId247"/>
    <sheet name="4.1.6" sheetId="902" r:id="rId248"/>
    <sheet name="4.1.7" sheetId="562" r:id="rId249"/>
    <sheet name="4.1.8 " sheetId="903" r:id="rId250"/>
    <sheet name="4.1.9" sheetId="904" r:id="rId251"/>
    <sheet name="4.1.10" sheetId="905" r:id="rId252"/>
    <sheet name="4.1.11" sheetId="566" r:id="rId253"/>
    <sheet name="4.1.12" sheetId="564" r:id="rId254"/>
    <sheet name="4.1.13" sheetId="567" r:id="rId255"/>
    <sheet name="4.1.14" sheetId="568" r:id="rId256"/>
    <sheet name="4.1.15" sheetId="569" r:id="rId257"/>
    <sheet name="4.1.16" sheetId="570" r:id="rId258"/>
    <sheet name="4.1.17" sheetId="571" r:id="rId259"/>
    <sheet name="4.1.18" sheetId="572" r:id="rId260"/>
    <sheet name="4.1.19" sheetId="573" r:id="rId261"/>
    <sheet name="4.1.20" sheetId="574" r:id="rId262"/>
    <sheet name="4.1.21" sheetId="575" r:id="rId263"/>
    <sheet name="4.1.22" sheetId="576" r:id="rId264"/>
    <sheet name="4.1.23" sheetId="577" r:id="rId265"/>
    <sheet name="4.1.24" sheetId="578" r:id="rId266"/>
    <sheet name="4.1.25" sheetId="563" r:id="rId267"/>
    <sheet name="4.1.26" sheetId="580" r:id="rId268"/>
    <sheet name="4.1.27" sheetId="579" r:id="rId269"/>
    <sheet name="4.1.28" sheetId="582" r:id="rId270"/>
    <sheet name="4.1.29" sheetId="583" r:id="rId271"/>
    <sheet name="4.1.30" sheetId="584" r:id="rId272"/>
    <sheet name="4.1.31" sheetId="585" r:id="rId273"/>
    <sheet name="4.1.32" sheetId="586" r:id="rId274"/>
    <sheet name="4.1.33 " sheetId="906" r:id="rId275"/>
    <sheet name="4.1.34" sheetId="907" r:id="rId276"/>
    <sheet name="4.1.35" sheetId="908" r:id="rId277"/>
    <sheet name="4.1.36 " sheetId="909" r:id="rId278"/>
    <sheet name="4.1.37" sheetId="910" r:id="rId279"/>
    <sheet name="4.1.38" sheetId="911" r:id="rId280"/>
    <sheet name="4.1.39" sheetId="912" r:id="rId281"/>
    <sheet name="4.1.40" sheetId="913" r:id="rId282"/>
    <sheet name="4.1.41" sheetId="914" r:id="rId283"/>
    <sheet name="4.1.42" sheetId="915" r:id="rId284"/>
    <sheet name="4.1.43" sheetId="916" r:id="rId285"/>
    <sheet name="4.1.44" sheetId="917" r:id="rId286"/>
    <sheet name="4.1.45" sheetId="918" r:id="rId287"/>
    <sheet name="4.1.46" sheetId="919" r:id="rId288"/>
    <sheet name="4.1.47" sheetId="920" r:id="rId289"/>
    <sheet name="4.1.48" sheetId="2076" r:id="rId290"/>
    <sheet name="4.1.49" sheetId="2077" r:id="rId291"/>
    <sheet name="4.1.50" sheetId="2107" r:id="rId292"/>
    <sheet name="4.1.51" sheetId="2108" r:id="rId293"/>
    <sheet name="4.2 FoodSecu" sheetId="1799" r:id="rId294"/>
    <sheet name="4.2.1" sheetId="151" r:id="rId295"/>
    <sheet name="4.2.2" sheetId="1800" r:id="rId296"/>
    <sheet name="4.2.3" sheetId="1801" r:id="rId297"/>
    <sheet name="4.2.4" sheetId="2074" r:id="rId298"/>
    <sheet name="4.2.5" sheetId="1802" r:id="rId299"/>
    <sheet name="4.2.6" sheetId="2071" r:id="rId300"/>
    <sheet name="4.2.7" sheetId="2066" r:id="rId301"/>
    <sheet name="4.2.8" sheetId="2067" r:id="rId302"/>
    <sheet name="4.2.9" sheetId="2069" r:id="rId303"/>
    <sheet name="4.2.10" sheetId="2068" r:id="rId304"/>
    <sheet name="4.2.11" sheetId="2072" r:id="rId305"/>
    <sheet name="4.2.12" sheetId="2073" r:id="rId306"/>
    <sheet name="4.2.13" sheetId="2075" r:id="rId307"/>
    <sheet name="4.2.14" sheetId="2109" r:id="rId308"/>
    <sheet name="4.2.15" sheetId="2110" r:id="rId309"/>
    <sheet name="4.3Forestry" sheetId="1774" r:id="rId310"/>
    <sheet name="4.3.1 " sheetId="153" r:id="rId311"/>
    <sheet name="4.3.2" sheetId="1238" r:id="rId312"/>
    <sheet name="4.3.3" sheetId="1239" r:id="rId313"/>
    <sheet name="4.3.4" sheetId="1240" r:id="rId314"/>
    <sheet name="4.3.5" sheetId="1032" r:id="rId315"/>
    <sheet name="4.3.6" sheetId="1241" r:id="rId316"/>
    <sheet name="4.3.7" sheetId="1242" r:id="rId317"/>
    <sheet name="4.3.8" sheetId="2111" r:id="rId318"/>
    <sheet name="5Environ&amp;SustDev" sheetId="1777" r:id="rId319"/>
    <sheet name="5.1" sheetId="1268" r:id="rId320"/>
    <sheet name="5.2" sheetId="1269" r:id="rId321"/>
    <sheet name="5.3" sheetId="1966" r:id="rId322"/>
    <sheet name="5.4" sheetId="1270" r:id="rId323"/>
    <sheet name="5.5" sheetId="1271" r:id="rId324"/>
    <sheet name="5.6" sheetId="1273" r:id="rId325"/>
    <sheet name="5.7" sheetId="1274" r:id="rId326"/>
    <sheet name="5.8" sheetId="2044" r:id="rId327"/>
    <sheet name="5.9" sheetId="2112" r:id="rId328"/>
    <sheet name="6DRR" sheetId="1813" r:id="rId329"/>
    <sheet name="6.1" sheetId="1814" r:id="rId330"/>
    <sheet name="6.2" sheetId="1815" r:id="rId331"/>
    <sheet name="6.3" sheetId="1816" r:id="rId332"/>
    <sheet name="6.4" sheetId="1817" r:id="rId333"/>
    <sheet name="6.5" sheetId="1818" r:id="rId334"/>
    <sheet name="6.6" sheetId="2057" r:id="rId335"/>
    <sheet name="6.7" sheetId="2058" r:id="rId336"/>
    <sheet name="6.8" sheetId="2059" r:id="rId337"/>
    <sheet name="6.9" sheetId="2060" r:id="rId338"/>
    <sheet name="6.10" sheetId="2061" r:id="rId339"/>
    <sheet name="6.11" sheetId="2062" r:id="rId340"/>
    <sheet name="6.12" sheetId="2065" r:id="rId341"/>
    <sheet name="6.13" sheetId="2064" r:id="rId342"/>
    <sheet name="6.14" sheetId="2063" r:id="rId343"/>
    <sheet name="Sheet2" sheetId="2045" state="hidden" r:id="rId344"/>
    <sheet name="Updates 2022" sheetId="1804" state="hidden" r:id="rId345"/>
    <sheet name="Estimates2022" sheetId="1992" state="hidden" r:id="rId346"/>
    <sheet name="Pop" sheetId="1832" state="hidden" r:id="rId347"/>
    <sheet name="Notes" sheetId="1806" state="hidden" r:id="rId348"/>
  </sheets>
  <externalReferences>
    <externalReference r:id="rId349"/>
  </externalReferences>
  <definedNames>
    <definedName name="_xlnm.Print_Area" localSheetId="116">'2 Tourism'!$B$8:$H$9</definedName>
    <definedName name="_xlnm.Print_Area" localSheetId="135">'3.1Transport'!$B$8:$H$9</definedName>
    <definedName name="_xlnm.Print_Area" localSheetId="159">'3.2ICT'!$B$8:$L$11</definedName>
    <definedName name="_xlnm.Print_Area" localSheetId="189">'3.3Energy'!$B$8:$L$9</definedName>
    <definedName name="_xlnm.Print_Area" localSheetId="309">'4.3Forestry'!$B$6:$B$7</definedName>
    <definedName name="_xlnm.Print_Area" localSheetId="240">'4AgricFS&amp;Forestry'!$B$6:$J$9</definedName>
    <definedName name="_xlnm.Print_Area" localSheetId="318">'5Environ&amp;SustDev'!$B$8:$K$12</definedName>
    <definedName name="_xlnm.Print_Area" localSheetId="2">Acronyms!$B$1:$Q$59</definedName>
    <definedName name="_xlnm.Print_Area" localSheetId="1">Content!$A$1:$L$396</definedName>
    <definedName name="_xlnm.Print_Titles" localSheetId="24">'1.1.20'!$A:$A,'1.1.20'!$4:$6</definedName>
    <definedName name="_xlnm.Print_Titles" localSheetId="25">'1.1.21'!$A:$A,'1.1.21'!$4:$6</definedName>
    <definedName name="_xlnm.Print_Titles" localSheetId="26">'1.1.22'!$A:$A,'1.1.22'!$4:$6</definedName>
    <definedName name="_xlnm.Print_Titles" localSheetId="27">'1.1.23'!$A:$A,'1.1.23'!$4:$6</definedName>
    <definedName name="_xlnm.Print_Titles" localSheetId="28">'1.1.24'!$A:$A,'1.1.24'!$4:$6</definedName>
    <definedName name="_xlnm.Print_Titles" localSheetId="29">'1.1.25'!$A:$A,'1.1.25'!$4:$6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861" l="1"/>
  <c r="C5" i="1861"/>
  <c r="D5" i="1861"/>
  <c r="E5" i="1861"/>
  <c r="F5" i="1861"/>
  <c r="G5" i="1861"/>
  <c r="H5" i="1861"/>
  <c r="I5" i="1861"/>
  <c r="B6" i="1861"/>
  <c r="C6" i="1861"/>
  <c r="D6" i="1861"/>
  <c r="E6" i="1861"/>
  <c r="F6" i="1861"/>
  <c r="G6" i="1861"/>
  <c r="H6" i="1861"/>
  <c r="I6" i="1861"/>
  <c r="B7" i="1861"/>
  <c r="C7" i="1861"/>
  <c r="D7" i="1861"/>
  <c r="E7" i="1861"/>
  <c r="F7" i="1861"/>
  <c r="G7" i="1861"/>
  <c r="H7" i="1861"/>
  <c r="I7" i="1861"/>
  <c r="B8" i="1861"/>
  <c r="C8" i="1861"/>
  <c r="D8" i="1861"/>
  <c r="E8" i="1861"/>
  <c r="F8" i="1861"/>
  <c r="G8" i="1861"/>
  <c r="H8" i="1861"/>
  <c r="I8" i="1861"/>
  <c r="B9" i="1861"/>
  <c r="C9" i="1861"/>
  <c r="D9" i="1861"/>
  <c r="E9" i="1861"/>
  <c r="F9" i="1861"/>
  <c r="G9" i="1861"/>
  <c r="H9" i="1861"/>
  <c r="I9" i="1861"/>
  <c r="B10" i="1861"/>
  <c r="C10" i="1861"/>
  <c r="D10" i="1861"/>
  <c r="E10" i="1861"/>
  <c r="F10" i="1861"/>
  <c r="G10" i="1861"/>
  <c r="H10" i="1861"/>
  <c r="I10" i="1861"/>
  <c r="B11" i="1861"/>
  <c r="C11" i="1861"/>
  <c r="D11" i="1861"/>
  <c r="E11" i="1861"/>
  <c r="F11" i="1861"/>
  <c r="G11" i="1861"/>
  <c r="H11" i="1861"/>
  <c r="I11" i="1861"/>
  <c r="B12" i="1861"/>
  <c r="C12" i="1861"/>
  <c r="D12" i="1861"/>
  <c r="E12" i="1861"/>
  <c r="F12" i="1861"/>
  <c r="G12" i="1861"/>
  <c r="H12" i="1861"/>
  <c r="I12" i="1861"/>
  <c r="B13" i="1861"/>
  <c r="C13" i="1861"/>
  <c r="D13" i="1861"/>
  <c r="E13" i="1861"/>
  <c r="F13" i="1861"/>
  <c r="G13" i="1861"/>
  <c r="H13" i="1861"/>
  <c r="I13" i="1861"/>
  <c r="B15" i="1861"/>
  <c r="C15" i="1861"/>
  <c r="D15" i="1861"/>
  <c r="E15" i="1861"/>
  <c r="F15" i="1861"/>
  <c r="G15" i="1861"/>
  <c r="H15" i="1861"/>
  <c r="I15" i="1861"/>
  <c r="B16" i="1861"/>
  <c r="C16" i="1861"/>
  <c r="D16" i="1861"/>
  <c r="E16" i="1861"/>
  <c r="F16" i="1861"/>
  <c r="G16" i="1861"/>
  <c r="H16" i="1861"/>
  <c r="I16" i="1861"/>
  <c r="B17" i="1861"/>
  <c r="C17" i="1861"/>
  <c r="D17" i="1861"/>
  <c r="E17" i="1861"/>
  <c r="F17" i="1861"/>
  <c r="G17" i="1861"/>
  <c r="H17" i="1861"/>
  <c r="I17" i="1861"/>
  <c r="B18" i="1861"/>
  <c r="C18" i="1861"/>
  <c r="D18" i="1861"/>
  <c r="E18" i="1861"/>
  <c r="F18" i="1861"/>
  <c r="G18" i="1861"/>
  <c r="H18" i="1861"/>
  <c r="I18" i="1861"/>
  <c r="B19" i="1861"/>
  <c r="C19" i="1861"/>
  <c r="D19" i="1861"/>
  <c r="E19" i="1861"/>
  <c r="F19" i="1861"/>
  <c r="G19" i="1861"/>
  <c r="H19" i="1861"/>
  <c r="I19" i="1861"/>
  <c r="B20" i="1861"/>
  <c r="C20" i="1861"/>
  <c r="D20" i="1861"/>
  <c r="E20" i="1861"/>
  <c r="F20" i="1861"/>
  <c r="G20" i="1861"/>
  <c r="H20" i="1861"/>
  <c r="I20" i="1861"/>
  <c r="B21" i="1861"/>
  <c r="C21" i="1861"/>
  <c r="D21" i="1861"/>
  <c r="E21" i="1861"/>
  <c r="F21" i="1861"/>
  <c r="G21" i="1861"/>
  <c r="H21" i="1861"/>
  <c r="I21" i="1861"/>
  <c r="B22" i="1861"/>
  <c r="C22" i="1861"/>
  <c r="D22" i="1861"/>
  <c r="E22" i="1861"/>
  <c r="F22" i="1861"/>
  <c r="G22" i="1861"/>
  <c r="H22" i="1861"/>
  <c r="I22" i="1861"/>
  <c r="B23" i="1861"/>
  <c r="C23" i="1861"/>
  <c r="D23" i="1861"/>
  <c r="E23" i="1861"/>
  <c r="F23" i="1861"/>
  <c r="G23" i="1861"/>
  <c r="H23" i="1861"/>
  <c r="I23" i="1861"/>
  <c r="B24" i="1861"/>
  <c r="C24" i="1861"/>
  <c r="D24" i="1861"/>
  <c r="E24" i="1861"/>
  <c r="F24" i="1861"/>
  <c r="G24" i="1861"/>
  <c r="H24" i="1861"/>
  <c r="I24" i="1861"/>
  <c r="C4" i="1861"/>
  <c r="D4" i="1861"/>
  <c r="E4" i="1861"/>
  <c r="F4" i="1861"/>
  <c r="G4" i="1861"/>
  <c r="H4" i="1861"/>
  <c r="I4" i="1861"/>
  <c r="B4" i="1861" l="1"/>
  <c r="X12" i="1768"/>
  <c r="X18" i="1768"/>
  <c r="C19" i="1837" l="1"/>
  <c r="D19" i="1837"/>
  <c r="E19" i="1837"/>
  <c r="F19" i="1837"/>
  <c r="G19" i="1837"/>
  <c r="H19" i="1837"/>
  <c r="I19" i="1837"/>
  <c r="J19" i="1837"/>
  <c r="K19" i="1837"/>
  <c r="L19" i="1837"/>
  <c r="M19" i="1837"/>
  <c r="N19" i="1837"/>
  <c r="O19" i="1837"/>
  <c r="P19" i="1837"/>
  <c r="Q19" i="1837"/>
  <c r="R19" i="1837"/>
  <c r="S19" i="1837"/>
  <c r="T19" i="1837"/>
  <c r="U19" i="1837"/>
  <c r="V19" i="1837"/>
  <c r="W19" i="1837"/>
  <c r="X19" i="1837"/>
  <c r="C18" i="1837"/>
  <c r="D18" i="1837"/>
  <c r="E18" i="1837"/>
  <c r="F18" i="1837"/>
  <c r="G18" i="1837"/>
  <c r="H18" i="1837"/>
  <c r="I18" i="1837"/>
  <c r="J18" i="1837"/>
  <c r="K18" i="1837"/>
  <c r="L18" i="1837"/>
  <c r="M18" i="1837"/>
  <c r="N18" i="1837"/>
  <c r="O18" i="1837"/>
  <c r="P18" i="1837"/>
  <c r="Q18" i="1837"/>
  <c r="R18" i="1837"/>
  <c r="S18" i="1837"/>
  <c r="T18" i="1837"/>
  <c r="U18" i="1837"/>
  <c r="V18" i="1837"/>
  <c r="W18" i="1837"/>
  <c r="X18" i="1837"/>
  <c r="C17" i="1837"/>
  <c r="D17" i="1837"/>
  <c r="E17" i="1837"/>
  <c r="F17" i="1837"/>
  <c r="G17" i="1837"/>
  <c r="H17" i="1837"/>
  <c r="I17" i="1837"/>
  <c r="J17" i="1837"/>
  <c r="K17" i="1837"/>
  <c r="L17" i="1837"/>
  <c r="M17" i="1837"/>
  <c r="N17" i="1837"/>
  <c r="O17" i="1837"/>
  <c r="P17" i="1837"/>
  <c r="Q17" i="1837"/>
  <c r="R17" i="1837"/>
  <c r="S17" i="1837"/>
  <c r="T17" i="1837"/>
  <c r="U17" i="1837"/>
  <c r="V17" i="1837"/>
  <c r="W17" i="1837"/>
  <c r="C16" i="1837"/>
  <c r="D16" i="1837"/>
  <c r="E16" i="1837"/>
  <c r="F16" i="1837"/>
  <c r="G16" i="1837"/>
  <c r="H16" i="1837"/>
  <c r="I16" i="1837"/>
  <c r="J16" i="1837"/>
  <c r="K16" i="1837"/>
  <c r="L16" i="1837"/>
  <c r="M16" i="1837"/>
  <c r="N16" i="1837"/>
  <c r="O16" i="1837"/>
  <c r="P16" i="1837"/>
  <c r="Q16" i="1837"/>
  <c r="R16" i="1837"/>
  <c r="S16" i="1837"/>
  <c r="T16" i="1837"/>
  <c r="U16" i="1837"/>
  <c r="V16" i="1837"/>
  <c r="W16" i="1837"/>
  <c r="C15" i="1837"/>
  <c r="D15" i="1837"/>
  <c r="E15" i="1837"/>
  <c r="F15" i="1837"/>
  <c r="G15" i="1837"/>
  <c r="H15" i="1837"/>
  <c r="I15" i="1837"/>
  <c r="J15" i="1837"/>
  <c r="K15" i="1837"/>
  <c r="L15" i="1837"/>
  <c r="M15" i="1837"/>
  <c r="N15" i="1837"/>
  <c r="O15" i="1837"/>
  <c r="P15" i="1837"/>
  <c r="Q15" i="1837"/>
  <c r="R15" i="1837"/>
  <c r="S15" i="1837"/>
  <c r="T15" i="1837"/>
  <c r="U15" i="1837"/>
  <c r="V15" i="1837"/>
  <c r="W15" i="1837"/>
  <c r="X15" i="1837"/>
  <c r="C14" i="1837"/>
  <c r="D14" i="1837"/>
  <c r="E14" i="1837"/>
  <c r="F14" i="1837"/>
  <c r="G14" i="1837"/>
  <c r="H14" i="1837"/>
  <c r="I14" i="1837"/>
  <c r="J14" i="1837"/>
  <c r="K14" i="1837"/>
  <c r="L14" i="1837"/>
  <c r="M14" i="1837"/>
  <c r="N14" i="1837"/>
  <c r="O14" i="1837"/>
  <c r="P14" i="1837"/>
  <c r="Q14" i="1837"/>
  <c r="R14" i="1837"/>
  <c r="S14" i="1837"/>
  <c r="T14" i="1837"/>
  <c r="U14" i="1837"/>
  <c r="V14" i="1837"/>
  <c r="W14" i="1837"/>
  <c r="X14" i="1837"/>
  <c r="C13" i="1837"/>
  <c r="D13" i="1837"/>
  <c r="E13" i="1837"/>
  <c r="F13" i="1837"/>
  <c r="G13" i="1837"/>
  <c r="H13" i="1837"/>
  <c r="I13" i="1837"/>
  <c r="J13" i="1837"/>
  <c r="K13" i="1837"/>
  <c r="L13" i="1837"/>
  <c r="M13" i="1837"/>
  <c r="N13" i="1837"/>
  <c r="O13" i="1837"/>
  <c r="P13" i="1837"/>
  <c r="Q13" i="1837"/>
  <c r="R13" i="1837"/>
  <c r="S13" i="1837"/>
  <c r="T13" i="1837"/>
  <c r="U13" i="1837"/>
  <c r="V13" i="1837"/>
  <c r="W13" i="1837"/>
  <c r="X13" i="1837"/>
  <c r="C12" i="1837"/>
  <c r="D12" i="1837"/>
  <c r="E12" i="1837"/>
  <c r="F12" i="1837"/>
  <c r="G12" i="1837"/>
  <c r="H12" i="1837"/>
  <c r="I12" i="1837"/>
  <c r="J12" i="1837"/>
  <c r="K12" i="1837"/>
  <c r="L12" i="1837"/>
  <c r="M12" i="1837"/>
  <c r="N12" i="1837"/>
  <c r="O12" i="1837"/>
  <c r="P12" i="1837"/>
  <c r="Q12" i="1837"/>
  <c r="R12" i="1837"/>
  <c r="S12" i="1837"/>
  <c r="T12" i="1837"/>
  <c r="U12" i="1837"/>
  <c r="V12" i="1837"/>
  <c r="W12" i="1837"/>
  <c r="X12" i="1837"/>
  <c r="C11" i="1837"/>
  <c r="D11" i="1837"/>
  <c r="E11" i="1837"/>
  <c r="F11" i="1837"/>
  <c r="G11" i="1837"/>
  <c r="H11" i="1837"/>
  <c r="I11" i="1837"/>
  <c r="J11" i="1837"/>
  <c r="K11" i="1837"/>
  <c r="L11" i="1837"/>
  <c r="M11" i="1837"/>
  <c r="N11" i="1837"/>
  <c r="O11" i="1837"/>
  <c r="P11" i="1837"/>
  <c r="Q11" i="1837"/>
  <c r="R11" i="1837"/>
  <c r="S11" i="1837"/>
  <c r="T11" i="1837"/>
  <c r="U11" i="1837"/>
  <c r="V11" i="1837"/>
  <c r="W11" i="1837"/>
  <c r="X11" i="1837"/>
  <c r="C10" i="1837"/>
  <c r="D10" i="1837"/>
  <c r="E10" i="1837"/>
  <c r="F10" i="1837"/>
  <c r="G10" i="1837"/>
  <c r="H10" i="1837"/>
  <c r="I10" i="1837"/>
  <c r="J10" i="1837"/>
  <c r="K10" i="1837"/>
  <c r="L10" i="1837"/>
  <c r="M10" i="1837"/>
  <c r="N10" i="1837"/>
  <c r="O10" i="1837"/>
  <c r="P10" i="1837"/>
  <c r="Q10" i="1837"/>
  <c r="R10" i="1837"/>
  <c r="S10" i="1837"/>
  <c r="T10" i="1837"/>
  <c r="U10" i="1837"/>
  <c r="V10" i="1837"/>
  <c r="W10" i="1837"/>
  <c r="X10" i="1837"/>
  <c r="C9" i="1837"/>
  <c r="D9" i="1837"/>
  <c r="E9" i="1837"/>
  <c r="F9" i="1837"/>
  <c r="G9" i="1837"/>
  <c r="H9" i="1837"/>
  <c r="I9" i="1837"/>
  <c r="J9" i="1837"/>
  <c r="K9" i="1837"/>
  <c r="L9" i="1837"/>
  <c r="M9" i="1837"/>
  <c r="N9" i="1837"/>
  <c r="O9" i="1837"/>
  <c r="P9" i="1837"/>
  <c r="Q9" i="1837"/>
  <c r="R9" i="1837"/>
  <c r="S9" i="1837"/>
  <c r="T9" i="1837"/>
  <c r="U9" i="1837"/>
  <c r="V9" i="1837"/>
  <c r="W9" i="1837"/>
  <c r="X9" i="1837"/>
  <c r="C8" i="1837"/>
  <c r="D8" i="1837"/>
  <c r="E8" i="1837"/>
  <c r="F8" i="1837"/>
  <c r="G8" i="1837"/>
  <c r="H8" i="1837"/>
  <c r="I8" i="1837"/>
  <c r="J8" i="1837"/>
  <c r="K8" i="1837"/>
  <c r="L8" i="1837"/>
  <c r="M8" i="1837"/>
  <c r="N8" i="1837"/>
  <c r="O8" i="1837"/>
  <c r="P8" i="1837"/>
  <c r="Q8" i="1837"/>
  <c r="R8" i="1837"/>
  <c r="S8" i="1837"/>
  <c r="T8" i="1837"/>
  <c r="U8" i="1837"/>
  <c r="V8" i="1837"/>
  <c r="W8" i="1837"/>
  <c r="X8" i="1837"/>
  <c r="C7" i="1837"/>
  <c r="D7" i="1837"/>
  <c r="E7" i="1837"/>
  <c r="F7" i="1837"/>
  <c r="G7" i="1837"/>
  <c r="H7" i="1837"/>
  <c r="I7" i="1837"/>
  <c r="J7" i="1837"/>
  <c r="K7" i="1837"/>
  <c r="L7" i="1837"/>
  <c r="M7" i="1837"/>
  <c r="N7" i="1837"/>
  <c r="O7" i="1837"/>
  <c r="P7" i="1837"/>
  <c r="Q7" i="1837"/>
  <c r="R7" i="1837"/>
  <c r="S7" i="1837"/>
  <c r="T7" i="1837"/>
  <c r="U7" i="1837"/>
  <c r="V7" i="1837"/>
  <c r="W7" i="1837"/>
  <c r="X7" i="1837"/>
  <c r="L6" i="1837"/>
  <c r="M6" i="1837"/>
  <c r="N6" i="1837"/>
  <c r="O6" i="1837"/>
  <c r="P6" i="1837"/>
  <c r="Q6" i="1837"/>
  <c r="R6" i="1837"/>
  <c r="S6" i="1837"/>
  <c r="T6" i="1837"/>
  <c r="U6" i="1837"/>
  <c r="V6" i="1837"/>
  <c r="W6" i="1837"/>
  <c r="C5" i="1837"/>
  <c r="D5" i="1837"/>
  <c r="E5" i="1837"/>
  <c r="F5" i="1837"/>
  <c r="G5" i="1837"/>
  <c r="H5" i="1837"/>
  <c r="I5" i="1837"/>
  <c r="J5" i="1837"/>
  <c r="K5" i="1837"/>
  <c r="L5" i="1837"/>
  <c r="M5" i="1837"/>
  <c r="N5" i="1837"/>
  <c r="O5" i="1837"/>
  <c r="P5" i="1837"/>
  <c r="Q5" i="1837"/>
  <c r="R5" i="1837"/>
  <c r="S5" i="1837"/>
  <c r="T5" i="1837"/>
  <c r="U5" i="1837"/>
  <c r="V5" i="1837"/>
  <c r="W5" i="1837"/>
  <c r="X5" i="1837"/>
  <c r="E4" i="1837"/>
  <c r="F4" i="1837"/>
  <c r="G4" i="1837"/>
  <c r="H4" i="1837"/>
  <c r="I4" i="1837"/>
  <c r="J4" i="1837"/>
  <c r="K4" i="1837"/>
  <c r="L4" i="1837"/>
  <c r="M4" i="1837"/>
  <c r="N4" i="1837"/>
  <c r="O4" i="1837"/>
  <c r="P4" i="1837"/>
  <c r="Q4" i="1837"/>
  <c r="R4" i="1837"/>
  <c r="S4" i="1837"/>
  <c r="T4" i="1837"/>
  <c r="U4" i="1837"/>
  <c r="V4" i="1837"/>
  <c r="W4" i="1837"/>
  <c r="X4" i="1837"/>
  <c r="C19" i="1836"/>
  <c r="D19" i="1836"/>
  <c r="E19" i="1836"/>
  <c r="F19" i="1836"/>
  <c r="G19" i="1836"/>
  <c r="H19" i="1836"/>
  <c r="I19" i="1836"/>
  <c r="J19" i="1836"/>
  <c r="K19" i="1836"/>
  <c r="L19" i="1836"/>
  <c r="M19" i="1836"/>
  <c r="N19" i="1836"/>
  <c r="O19" i="1836"/>
  <c r="P19" i="1836"/>
  <c r="Q19" i="1836"/>
  <c r="R19" i="1836"/>
  <c r="S19" i="1836"/>
  <c r="T19" i="1836"/>
  <c r="U19" i="1836"/>
  <c r="V19" i="1836"/>
  <c r="W19" i="1836"/>
  <c r="X19" i="1836"/>
  <c r="C18" i="1836"/>
  <c r="D18" i="1836"/>
  <c r="E18" i="1836"/>
  <c r="F18" i="1836"/>
  <c r="G18" i="1836"/>
  <c r="H18" i="1836"/>
  <c r="I18" i="1836"/>
  <c r="J18" i="1836"/>
  <c r="K18" i="1836"/>
  <c r="L18" i="1836"/>
  <c r="M18" i="1836"/>
  <c r="N18" i="1836"/>
  <c r="O18" i="1836"/>
  <c r="P18" i="1836"/>
  <c r="Q18" i="1836"/>
  <c r="R18" i="1836"/>
  <c r="S18" i="1836"/>
  <c r="T18" i="1836"/>
  <c r="U18" i="1836"/>
  <c r="V18" i="1836"/>
  <c r="W18" i="1836"/>
  <c r="X18" i="1836"/>
  <c r="C17" i="1836"/>
  <c r="D17" i="1836"/>
  <c r="E17" i="1836"/>
  <c r="F17" i="1836"/>
  <c r="G17" i="1836"/>
  <c r="H17" i="1836"/>
  <c r="I17" i="1836"/>
  <c r="J17" i="1836"/>
  <c r="K17" i="1836"/>
  <c r="L17" i="1836"/>
  <c r="M17" i="1836"/>
  <c r="N17" i="1836"/>
  <c r="O17" i="1836"/>
  <c r="P17" i="1836"/>
  <c r="Q17" i="1836"/>
  <c r="R17" i="1836"/>
  <c r="S17" i="1836"/>
  <c r="T17" i="1836"/>
  <c r="U17" i="1836"/>
  <c r="V17" i="1836"/>
  <c r="W17" i="1836"/>
  <c r="C16" i="1836"/>
  <c r="D16" i="1836"/>
  <c r="E16" i="1836"/>
  <c r="F16" i="1836"/>
  <c r="G16" i="1836"/>
  <c r="H16" i="1836"/>
  <c r="I16" i="1836"/>
  <c r="J16" i="1836"/>
  <c r="K16" i="1836"/>
  <c r="L16" i="1836"/>
  <c r="M16" i="1836"/>
  <c r="N16" i="1836"/>
  <c r="O16" i="1836"/>
  <c r="P16" i="1836"/>
  <c r="Q16" i="1836"/>
  <c r="R16" i="1836"/>
  <c r="S16" i="1836"/>
  <c r="T16" i="1836"/>
  <c r="U16" i="1836"/>
  <c r="V16" i="1836"/>
  <c r="W16" i="1836"/>
  <c r="C15" i="1836"/>
  <c r="D15" i="1836"/>
  <c r="E15" i="1836"/>
  <c r="F15" i="1836"/>
  <c r="G15" i="1836"/>
  <c r="H15" i="1836"/>
  <c r="I15" i="1836"/>
  <c r="J15" i="1836"/>
  <c r="K15" i="1836"/>
  <c r="L15" i="1836"/>
  <c r="M15" i="1836"/>
  <c r="N15" i="1836"/>
  <c r="O15" i="1836"/>
  <c r="P15" i="1836"/>
  <c r="Q15" i="1836"/>
  <c r="R15" i="1836"/>
  <c r="S15" i="1836"/>
  <c r="T15" i="1836"/>
  <c r="U15" i="1836"/>
  <c r="V15" i="1836"/>
  <c r="W15" i="1836"/>
  <c r="X15" i="1836"/>
  <c r="C14" i="1836"/>
  <c r="D14" i="1836"/>
  <c r="E14" i="1836"/>
  <c r="F14" i="1836"/>
  <c r="G14" i="1836"/>
  <c r="H14" i="1836"/>
  <c r="I14" i="1836"/>
  <c r="J14" i="1836"/>
  <c r="K14" i="1836"/>
  <c r="L14" i="1836"/>
  <c r="M14" i="1836"/>
  <c r="N14" i="1836"/>
  <c r="O14" i="1836"/>
  <c r="P14" i="1836"/>
  <c r="Q14" i="1836"/>
  <c r="R14" i="1836"/>
  <c r="S14" i="1836"/>
  <c r="T14" i="1836"/>
  <c r="U14" i="1836"/>
  <c r="V14" i="1836"/>
  <c r="W14" i="1836"/>
  <c r="X14" i="1836"/>
  <c r="C13" i="1836"/>
  <c r="D13" i="1836"/>
  <c r="E13" i="1836"/>
  <c r="F13" i="1836"/>
  <c r="G13" i="1836"/>
  <c r="H13" i="1836"/>
  <c r="I13" i="1836"/>
  <c r="J13" i="1836"/>
  <c r="K13" i="1836"/>
  <c r="L13" i="1836"/>
  <c r="M13" i="1836"/>
  <c r="N13" i="1836"/>
  <c r="O13" i="1836"/>
  <c r="P13" i="1836"/>
  <c r="Q13" i="1836"/>
  <c r="R13" i="1836"/>
  <c r="S13" i="1836"/>
  <c r="T13" i="1836"/>
  <c r="U13" i="1836"/>
  <c r="V13" i="1836"/>
  <c r="W13" i="1836"/>
  <c r="X13" i="1836"/>
  <c r="C12" i="1836"/>
  <c r="D12" i="1836"/>
  <c r="E12" i="1836"/>
  <c r="F12" i="1836"/>
  <c r="G12" i="1836"/>
  <c r="H12" i="1836"/>
  <c r="I12" i="1836"/>
  <c r="J12" i="1836"/>
  <c r="K12" i="1836"/>
  <c r="L12" i="1836"/>
  <c r="M12" i="1836"/>
  <c r="N12" i="1836"/>
  <c r="O12" i="1836"/>
  <c r="P12" i="1836"/>
  <c r="Q12" i="1836"/>
  <c r="R12" i="1836"/>
  <c r="S12" i="1836"/>
  <c r="T12" i="1836"/>
  <c r="U12" i="1836"/>
  <c r="V12" i="1836"/>
  <c r="W12" i="1836"/>
  <c r="X12" i="1836"/>
  <c r="C11" i="1836"/>
  <c r="D11" i="1836"/>
  <c r="E11" i="1836"/>
  <c r="F11" i="1836"/>
  <c r="G11" i="1836"/>
  <c r="H11" i="1836"/>
  <c r="I11" i="1836"/>
  <c r="J11" i="1836"/>
  <c r="K11" i="1836"/>
  <c r="L11" i="1836"/>
  <c r="M11" i="1836"/>
  <c r="N11" i="1836"/>
  <c r="O11" i="1836"/>
  <c r="P11" i="1836"/>
  <c r="Q11" i="1836"/>
  <c r="R11" i="1836"/>
  <c r="S11" i="1836"/>
  <c r="T11" i="1836"/>
  <c r="U11" i="1836"/>
  <c r="V11" i="1836"/>
  <c r="W11" i="1836"/>
  <c r="X11" i="1836"/>
  <c r="C10" i="1836"/>
  <c r="D10" i="1836"/>
  <c r="E10" i="1836"/>
  <c r="F10" i="1836"/>
  <c r="G10" i="1836"/>
  <c r="H10" i="1836"/>
  <c r="I10" i="1836"/>
  <c r="J10" i="1836"/>
  <c r="K10" i="1836"/>
  <c r="L10" i="1836"/>
  <c r="M10" i="1836"/>
  <c r="N10" i="1836"/>
  <c r="O10" i="1836"/>
  <c r="P10" i="1836"/>
  <c r="Q10" i="1836"/>
  <c r="R10" i="1836"/>
  <c r="S10" i="1836"/>
  <c r="T10" i="1836"/>
  <c r="U10" i="1836"/>
  <c r="V10" i="1836"/>
  <c r="W10" i="1836"/>
  <c r="X10" i="1836"/>
  <c r="C9" i="1836"/>
  <c r="D9" i="1836"/>
  <c r="E9" i="1836"/>
  <c r="F9" i="1836"/>
  <c r="G9" i="1836"/>
  <c r="H9" i="1836"/>
  <c r="I9" i="1836"/>
  <c r="J9" i="1836"/>
  <c r="K9" i="1836"/>
  <c r="L9" i="1836"/>
  <c r="M9" i="1836"/>
  <c r="N9" i="1836"/>
  <c r="O9" i="1836"/>
  <c r="P9" i="1836"/>
  <c r="Q9" i="1836"/>
  <c r="R9" i="1836"/>
  <c r="S9" i="1836"/>
  <c r="T9" i="1836"/>
  <c r="U9" i="1836"/>
  <c r="V9" i="1836"/>
  <c r="W9" i="1836"/>
  <c r="X9" i="1836"/>
  <c r="C8" i="1836"/>
  <c r="D8" i="1836"/>
  <c r="E8" i="1836"/>
  <c r="F8" i="1836"/>
  <c r="G8" i="1836"/>
  <c r="H8" i="1836"/>
  <c r="I8" i="1836"/>
  <c r="J8" i="1836"/>
  <c r="K8" i="1836"/>
  <c r="L8" i="1836"/>
  <c r="M8" i="1836"/>
  <c r="N8" i="1836"/>
  <c r="O8" i="1836"/>
  <c r="P8" i="1836"/>
  <c r="Q8" i="1836"/>
  <c r="R8" i="1836"/>
  <c r="S8" i="1836"/>
  <c r="T8" i="1836"/>
  <c r="U8" i="1836"/>
  <c r="V8" i="1836"/>
  <c r="W8" i="1836"/>
  <c r="X8" i="1836"/>
  <c r="C7" i="1836"/>
  <c r="D7" i="1836"/>
  <c r="E7" i="1836"/>
  <c r="F7" i="1836"/>
  <c r="G7" i="1836"/>
  <c r="H7" i="1836"/>
  <c r="I7" i="1836"/>
  <c r="J7" i="1836"/>
  <c r="K7" i="1836"/>
  <c r="L7" i="1836"/>
  <c r="M7" i="1836"/>
  <c r="N7" i="1836"/>
  <c r="O7" i="1836"/>
  <c r="P7" i="1836"/>
  <c r="Q7" i="1836"/>
  <c r="R7" i="1836"/>
  <c r="S7" i="1836"/>
  <c r="T7" i="1836"/>
  <c r="U7" i="1836"/>
  <c r="V7" i="1836"/>
  <c r="W7" i="1836"/>
  <c r="X7" i="1836"/>
  <c r="L6" i="1836"/>
  <c r="M6" i="1836"/>
  <c r="N6" i="1836"/>
  <c r="O6" i="1836"/>
  <c r="P6" i="1836"/>
  <c r="Q6" i="1836"/>
  <c r="R6" i="1836"/>
  <c r="S6" i="1836"/>
  <c r="T6" i="1836"/>
  <c r="U6" i="1836"/>
  <c r="V6" i="1836"/>
  <c r="W6" i="1836"/>
  <c r="C4" i="1836"/>
  <c r="D4" i="1836"/>
  <c r="E4" i="1836"/>
  <c r="F4" i="1836"/>
  <c r="G4" i="1836"/>
  <c r="H4" i="1836"/>
  <c r="I4" i="1836"/>
  <c r="J4" i="1836"/>
  <c r="K4" i="1836"/>
  <c r="L4" i="1836"/>
  <c r="M4" i="1836"/>
  <c r="N4" i="1836"/>
  <c r="O4" i="1836"/>
  <c r="P4" i="1836"/>
  <c r="Q4" i="1836"/>
  <c r="R4" i="1836"/>
  <c r="S4" i="1836"/>
  <c r="T4" i="1836"/>
  <c r="U4" i="1836"/>
  <c r="V4" i="1836"/>
  <c r="W4" i="1836"/>
  <c r="X4" i="1836"/>
  <c r="C19" i="1835"/>
  <c r="D19" i="1835"/>
  <c r="E19" i="1835"/>
  <c r="F19" i="1835"/>
  <c r="G19" i="1835"/>
  <c r="H19" i="1835"/>
  <c r="I19" i="1835"/>
  <c r="J19" i="1835"/>
  <c r="K19" i="1835"/>
  <c r="L19" i="1835"/>
  <c r="M19" i="1835"/>
  <c r="N19" i="1835"/>
  <c r="O19" i="1835"/>
  <c r="P19" i="1835"/>
  <c r="Q19" i="1835"/>
  <c r="R19" i="1835"/>
  <c r="S19" i="1835"/>
  <c r="T19" i="1835"/>
  <c r="U19" i="1835"/>
  <c r="V19" i="1835"/>
  <c r="W19" i="1835"/>
  <c r="X19" i="1835"/>
  <c r="C18" i="1835"/>
  <c r="D18" i="1835"/>
  <c r="E18" i="1835"/>
  <c r="F18" i="1835"/>
  <c r="G18" i="1835"/>
  <c r="H18" i="1835"/>
  <c r="I18" i="1835"/>
  <c r="J18" i="1835"/>
  <c r="K18" i="1835"/>
  <c r="L18" i="1835"/>
  <c r="M18" i="1835"/>
  <c r="N18" i="1835"/>
  <c r="O18" i="1835"/>
  <c r="P18" i="1835"/>
  <c r="Q18" i="1835"/>
  <c r="R18" i="1835"/>
  <c r="S18" i="1835"/>
  <c r="T18" i="1835"/>
  <c r="U18" i="1835"/>
  <c r="V18" i="1835"/>
  <c r="W18" i="1835"/>
  <c r="X18" i="1835"/>
  <c r="C17" i="1835"/>
  <c r="D17" i="1835"/>
  <c r="E17" i="1835"/>
  <c r="F17" i="1835"/>
  <c r="G17" i="1835"/>
  <c r="H17" i="1835"/>
  <c r="I17" i="1835"/>
  <c r="J17" i="1835"/>
  <c r="K17" i="1835"/>
  <c r="L17" i="1835"/>
  <c r="M17" i="1835"/>
  <c r="N17" i="1835"/>
  <c r="O17" i="1835"/>
  <c r="P17" i="1835"/>
  <c r="Q17" i="1835"/>
  <c r="R17" i="1835"/>
  <c r="S17" i="1835"/>
  <c r="T17" i="1835"/>
  <c r="U17" i="1835"/>
  <c r="V17" i="1835"/>
  <c r="W17" i="1835"/>
  <c r="C16" i="1835"/>
  <c r="D16" i="1835"/>
  <c r="E16" i="1835"/>
  <c r="F16" i="1835"/>
  <c r="G16" i="1835"/>
  <c r="H16" i="1835"/>
  <c r="I16" i="1835"/>
  <c r="J16" i="1835"/>
  <c r="K16" i="1835"/>
  <c r="L16" i="1835"/>
  <c r="M16" i="1835"/>
  <c r="N16" i="1835"/>
  <c r="O16" i="1835"/>
  <c r="P16" i="1835"/>
  <c r="Q16" i="1835"/>
  <c r="R16" i="1835"/>
  <c r="S16" i="1835"/>
  <c r="T16" i="1835"/>
  <c r="U16" i="1835"/>
  <c r="V16" i="1835"/>
  <c r="W16" i="1835"/>
  <c r="C15" i="1835"/>
  <c r="D15" i="1835"/>
  <c r="E15" i="1835"/>
  <c r="F15" i="1835"/>
  <c r="G15" i="1835"/>
  <c r="H15" i="1835"/>
  <c r="I15" i="1835"/>
  <c r="J15" i="1835"/>
  <c r="K15" i="1835"/>
  <c r="L15" i="1835"/>
  <c r="M15" i="1835"/>
  <c r="N15" i="1835"/>
  <c r="O15" i="1835"/>
  <c r="P15" i="1835"/>
  <c r="Q15" i="1835"/>
  <c r="R15" i="1835"/>
  <c r="S15" i="1835"/>
  <c r="T15" i="1835"/>
  <c r="U15" i="1835"/>
  <c r="V15" i="1835"/>
  <c r="W15" i="1835"/>
  <c r="X15" i="1835"/>
  <c r="C14" i="1835"/>
  <c r="D14" i="1835"/>
  <c r="E14" i="1835"/>
  <c r="F14" i="1835"/>
  <c r="G14" i="1835"/>
  <c r="H14" i="1835"/>
  <c r="I14" i="1835"/>
  <c r="J14" i="1835"/>
  <c r="K14" i="1835"/>
  <c r="L14" i="1835"/>
  <c r="M14" i="1835"/>
  <c r="N14" i="1835"/>
  <c r="O14" i="1835"/>
  <c r="P14" i="1835"/>
  <c r="Q14" i="1835"/>
  <c r="R14" i="1835"/>
  <c r="S14" i="1835"/>
  <c r="T14" i="1835"/>
  <c r="U14" i="1835"/>
  <c r="V14" i="1835"/>
  <c r="W14" i="1835"/>
  <c r="X14" i="1835"/>
  <c r="C13" i="1835"/>
  <c r="D13" i="1835"/>
  <c r="E13" i="1835"/>
  <c r="F13" i="1835"/>
  <c r="G13" i="1835"/>
  <c r="H13" i="1835"/>
  <c r="I13" i="1835"/>
  <c r="J13" i="1835"/>
  <c r="K13" i="1835"/>
  <c r="L13" i="1835"/>
  <c r="M13" i="1835"/>
  <c r="N13" i="1835"/>
  <c r="O13" i="1835"/>
  <c r="P13" i="1835"/>
  <c r="Q13" i="1835"/>
  <c r="R13" i="1835"/>
  <c r="S13" i="1835"/>
  <c r="T13" i="1835"/>
  <c r="U13" i="1835"/>
  <c r="V13" i="1835"/>
  <c r="W13" i="1835"/>
  <c r="X13" i="1835"/>
  <c r="C12" i="1835"/>
  <c r="D12" i="1835"/>
  <c r="E12" i="1835"/>
  <c r="F12" i="1835"/>
  <c r="G12" i="1835"/>
  <c r="H12" i="1835"/>
  <c r="I12" i="1835"/>
  <c r="J12" i="1835"/>
  <c r="K12" i="1835"/>
  <c r="L12" i="1835"/>
  <c r="M12" i="1835"/>
  <c r="N12" i="1835"/>
  <c r="O12" i="1835"/>
  <c r="P12" i="1835"/>
  <c r="Q12" i="1835"/>
  <c r="R12" i="1835"/>
  <c r="S12" i="1835"/>
  <c r="T12" i="1835"/>
  <c r="U12" i="1835"/>
  <c r="V12" i="1835"/>
  <c r="W12" i="1835"/>
  <c r="X12" i="1835"/>
  <c r="C11" i="1835"/>
  <c r="D11" i="1835"/>
  <c r="E11" i="1835"/>
  <c r="F11" i="1835"/>
  <c r="G11" i="1835"/>
  <c r="H11" i="1835"/>
  <c r="I11" i="1835"/>
  <c r="J11" i="1835"/>
  <c r="K11" i="1835"/>
  <c r="L11" i="1835"/>
  <c r="M11" i="1835"/>
  <c r="N11" i="1835"/>
  <c r="O11" i="1835"/>
  <c r="P11" i="1835"/>
  <c r="Q11" i="1835"/>
  <c r="R11" i="1835"/>
  <c r="S11" i="1835"/>
  <c r="T11" i="1835"/>
  <c r="U11" i="1835"/>
  <c r="V11" i="1835"/>
  <c r="W11" i="1835"/>
  <c r="X11" i="1835"/>
  <c r="C10" i="1835"/>
  <c r="D10" i="1835"/>
  <c r="E10" i="1835"/>
  <c r="F10" i="1835"/>
  <c r="G10" i="1835"/>
  <c r="H10" i="1835"/>
  <c r="I10" i="1835"/>
  <c r="J10" i="1835"/>
  <c r="K10" i="1835"/>
  <c r="L10" i="1835"/>
  <c r="M10" i="1835"/>
  <c r="N10" i="1835"/>
  <c r="O10" i="1835"/>
  <c r="P10" i="1835"/>
  <c r="Q10" i="1835"/>
  <c r="R10" i="1835"/>
  <c r="S10" i="1835"/>
  <c r="T10" i="1835"/>
  <c r="U10" i="1835"/>
  <c r="V10" i="1835"/>
  <c r="W10" i="1835"/>
  <c r="X10" i="1835"/>
  <c r="C9" i="1835"/>
  <c r="D9" i="1835"/>
  <c r="E9" i="1835"/>
  <c r="F9" i="1835"/>
  <c r="G9" i="1835"/>
  <c r="H9" i="1835"/>
  <c r="I9" i="1835"/>
  <c r="J9" i="1835"/>
  <c r="K9" i="1835"/>
  <c r="L9" i="1835"/>
  <c r="M9" i="1835"/>
  <c r="N9" i="1835"/>
  <c r="O9" i="1835"/>
  <c r="P9" i="1835"/>
  <c r="Q9" i="1835"/>
  <c r="R9" i="1835"/>
  <c r="S9" i="1835"/>
  <c r="T9" i="1835"/>
  <c r="U9" i="1835"/>
  <c r="V9" i="1835"/>
  <c r="W9" i="1835"/>
  <c r="X9" i="1835"/>
  <c r="C8" i="1835"/>
  <c r="D8" i="1835"/>
  <c r="E8" i="1835"/>
  <c r="F8" i="1835"/>
  <c r="G8" i="1835"/>
  <c r="H8" i="1835"/>
  <c r="I8" i="1835"/>
  <c r="J8" i="1835"/>
  <c r="K8" i="1835"/>
  <c r="L8" i="1835"/>
  <c r="M8" i="1835"/>
  <c r="N8" i="1835"/>
  <c r="O8" i="1835"/>
  <c r="P8" i="1835"/>
  <c r="Q8" i="1835"/>
  <c r="R8" i="1835"/>
  <c r="S8" i="1835"/>
  <c r="T8" i="1835"/>
  <c r="U8" i="1835"/>
  <c r="V8" i="1835"/>
  <c r="W8" i="1835"/>
  <c r="X8" i="1835"/>
  <c r="C7" i="1835"/>
  <c r="D7" i="1835"/>
  <c r="E7" i="1835"/>
  <c r="F7" i="1835"/>
  <c r="G7" i="1835"/>
  <c r="H7" i="1835"/>
  <c r="I7" i="1835"/>
  <c r="J7" i="1835"/>
  <c r="K7" i="1835"/>
  <c r="L7" i="1835"/>
  <c r="M7" i="1835"/>
  <c r="N7" i="1835"/>
  <c r="O7" i="1835"/>
  <c r="P7" i="1835"/>
  <c r="Q7" i="1835"/>
  <c r="R7" i="1835"/>
  <c r="S7" i="1835"/>
  <c r="T7" i="1835"/>
  <c r="U7" i="1835"/>
  <c r="V7" i="1835"/>
  <c r="W7" i="1835"/>
  <c r="X7" i="1835"/>
  <c r="L6" i="1835"/>
  <c r="M6" i="1835"/>
  <c r="N6" i="1835"/>
  <c r="O6" i="1835"/>
  <c r="P6" i="1835"/>
  <c r="Q6" i="1835"/>
  <c r="R6" i="1835"/>
  <c r="S6" i="1835"/>
  <c r="T6" i="1835"/>
  <c r="U6" i="1835"/>
  <c r="V6" i="1835"/>
  <c r="W6" i="1835"/>
  <c r="C5" i="1835"/>
  <c r="D5" i="1835"/>
  <c r="E5" i="1835"/>
  <c r="F5" i="1835"/>
  <c r="G5" i="1835"/>
  <c r="H5" i="1835"/>
  <c r="I5" i="1835"/>
  <c r="J5" i="1835"/>
  <c r="K5" i="1835"/>
  <c r="L5" i="1835"/>
  <c r="M5" i="1835"/>
  <c r="N5" i="1835"/>
  <c r="O5" i="1835"/>
  <c r="P5" i="1835"/>
  <c r="Q5" i="1835"/>
  <c r="R5" i="1835"/>
  <c r="S5" i="1835"/>
  <c r="T5" i="1835"/>
  <c r="U5" i="1835"/>
  <c r="V5" i="1835"/>
  <c r="W5" i="1835"/>
  <c r="X5" i="1835"/>
  <c r="C4" i="1835"/>
  <c r="D4" i="1835"/>
  <c r="E4" i="1835"/>
  <c r="F4" i="1835"/>
  <c r="G4" i="1835"/>
  <c r="H4" i="1835"/>
  <c r="I4" i="1835"/>
  <c r="J4" i="1835"/>
  <c r="K4" i="1835"/>
  <c r="L4" i="1835"/>
  <c r="M4" i="1835"/>
  <c r="N4" i="1835"/>
  <c r="O4" i="1835"/>
  <c r="P4" i="1835"/>
  <c r="Q4" i="1835"/>
  <c r="R4" i="1835"/>
  <c r="S4" i="1835"/>
  <c r="T4" i="1835"/>
  <c r="U4" i="1835"/>
  <c r="V4" i="1835"/>
  <c r="W4" i="1835"/>
  <c r="X4" i="1835"/>
  <c r="I6" i="1864"/>
  <c r="I7" i="1864"/>
  <c r="I8" i="1864"/>
  <c r="I5" i="1864"/>
  <c r="J20" i="1837" l="1"/>
  <c r="R20" i="1837"/>
  <c r="I20" i="1837"/>
  <c r="W20" i="1837"/>
  <c r="O20" i="1837"/>
  <c r="G20" i="1837"/>
  <c r="O20" i="1835"/>
  <c r="G20" i="1835"/>
  <c r="Q20" i="1837"/>
  <c r="U20" i="1835"/>
  <c r="M20" i="1835"/>
  <c r="T20" i="1835"/>
  <c r="L20" i="1835"/>
  <c r="D20" i="1835"/>
  <c r="J20" i="1835"/>
  <c r="E20" i="1835"/>
  <c r="W20" i="1835"/>
  <c r="T20" i="1837"/>
  <c r="L20" i="1837"/>
  <c r="S20" i="1837"/>
  <c r="V20" i="1835"/>
  <c r="N20" i="1835"/>
  <c r="F20" i="1835"/>
  <c r="P20" i="1837"/>
  <c r="H20" i="1837"/>
  <c r="S20" i="1835"/>
  <c r="C20" i="1835"/>
  <c r="V20" i="1837"/>
  <c r="N20" i="1837"/>
  <c r="F20" i="1837"/>
  <c r="U20" i="1837"/>
  <c r="M20" i="1837"/>
  <c r="E20" i="1837"/>
  <c r="P20" i="1835"/>
  <c r="H20" i="1835"/>
  <c r="R20" i="1835"/>
  <c r="Q20" i="1835"/>
  <c r="I20" i="1835"/>
  <c r="I6" i="1896"/>
  <c r="I7" i="1896"/>
  <c r="I8" i="1896"/>
  <c r="I5" i="1896"/>
  <c r="I6" i="1895" l="1"/>
  <c r="I7" i="1895"/>
  <c r="I8" i="1895"/>
  <c r="I5" i="1895"/>
  <c r="I6" i="1888"/>
  <c r="I7" i="1888"/>
  <c r="I8" i="1888"/>
  <c r="I5" i="1888"/>
  <c r="I6" i="1871"/>
  <c r="I7" i="1871"/>
  <c r="I8" i="1871"/>
  <c r="I5" i="1871"/>
  <c r="P9" i="1693"/>
  <c r="Q9" i="1693"/>
  <c r="R9" i="1693"/>
  <c r="S9" i="1693"/>
  <c r="T9" i="1693"/>
  <c r="U9" i="1693"/>
  <c r="V9" i="1693"/>
  <c r="W9" i="1693"/>
  <c r="X9" i="1693"/>
  <c r="P8" i="1693"/>
  <c r="Q8" i="1693"/>
  <c r="R8" i="1693"/>
  <c r="S8" i="1693"/>
  <c r="T8" i="1693"/>
  <c r="U8" i="1693"/>
  <c r="V8" i="1693"/>
  <c r="W8" i="1693"/>
  <c r="X8" i="1693"/>
  <c r="O9" i="1693"/>
  <c r="O8" i="1693"/>
  <c r="P9" i="1691"/>
  <c r="Q9" i="1691"/>
  <c r="R9" i="1691"/>
  <c r="S9" i="1691"/>
  <c r="T9" i="1691"/>
  <c r="U9" i="1691"/>
  <c r="V9" i="1691"/>
  <c r="W9" i="1691"/>
  <c r="X9" i="1691"/>
  <c r="P8" i="1691"/>
  <c r="Q8" i="1691"/>
  <c r="R8" i="1691"/>
  <c r="S8" i="1691"/>
  <c r="T8" i="1691"/>
  <c r="U8" i="1691"/>
  <c r="V8" i="1691"/>
  <c r="W8" i="1691"/>
  <c r="X8" i="1691"/>
  <c r="O30" i="1794" l="1"/>
  <c r="O31" i="1794"/>
  <c r="O32" i="1794"/>
  <c r="O33" i="1794"/>
  <c r="O34" i="1794"/>
  <c r="O35" i="1794"/>
  <c r="O36" i="1794"/>
  <c r="O37" i="1794"/>
  <c r="O38" i="1794"/>
  <c r="O39" i="1794"/>
  <c r="O40" i="1794"/>
  <c r="O41" i="1794"/>
  <c r="O42" i="1794"/>
  <c r="O43" i="1794"/>
  <c r="O29" i="1794"/>
  <c r="O17" i="1794"/>
  <c r="O18" i="1794"/>
  <c r="O19" i="1794"/>
  <c r="O20" i="1794"/>
  <c r="O22" i="1794"/>
  <c r="O23" i="1794"/>
  <c r="O24" i="1794"/>
  <c r="O25" i="1794"/>
  <c r="O26" i="1794"/>
  <c r="O4" i="1794"/>
  <c r="B10" i="1886" l="1"/>
  <c r="C10" i="1886"/>
  <c r="D10" i="1886"/>
  <c r="E10" i="1886"/>
  <c r="F10" i="1886"/>
  <c r="G10" i="1886"/>
  <c r="H10" i="1886"/>
  <c r="I10" i="1886"/>
  <c r="B9" i="1886"/>
  <c r="C9" i="1886"/>
  <c r="D9" i="1886"/>
  <c r="E9" i="1886"/>
  <c r="F9" i="1886"/>
  <c r="G9" i="1886"/>
  <c r="H9" i="1886"/>
  <c r="I9" i="1886"/>
  <c r="B10" i="1894" l="1"/>
  <c r="C10" i="1894"/>
  <c r="D10" i="1894"/>
  <c r="E10" i="1894"/>
  <c r="F10" i="1894"/>
  <c r="G10" i="1894"/>
  <c r="H10" i="1894"/>
  <c r="I10" i="1894"/>
  <c r="B9" i="1894"/>
  <c r="C9" i="1894"/>
  <c r="D9" i="1894"/>
  <c r="E9" i="1894"/>
  <c r="F9" i="1894"/>
  <c r="G9" i="1894"/>
  <c r="H9" i="1894"/>
  <c r="I9" i="1894"/>
  <c r="B10" i="1870"/>
  <c r="C10" i="1870"/>
  <c r="D10" i="1870"/>
  <c r="E10" i="1870"/>
  <c r="F10" i="1870"/>
  <c r="G10" i="1870"/>
  <c r="H10" i="1870"/>
  <c r="I10" i="1870"/>
  <c r="B9" i="1870"/>
  <c r="C9" i="1870"/>
  <c r="D9" i="1870"/>
  <c r="E9" i="1870"/>
  <c r="F9" i="1870"/>
  <c r="G9" i="1870"/>
  <c r="H9" i="1870"/>
  <c r="I9" i="1870"/>
  <c r="B10" i="1872" l="1"/>
  <c r="C10" i="1872"/>
  <c r="D10" i="1872"/>
  <c r="E10" i="1872"/>
  <c r="F10" i="1872"/>
  <c r="G10" i="1872"/>
  <c r="H10" i="1872"/>
  <c r="I10" i="1872"/>
  <c r="B9" i="1872"/>
  <c r="C9" i="1872"/>
  <c r="D9" i="1872"/>
  <c r="E9" i="1872"/>
  <c r="F9" i="1872"/>
  <c r="G9" i="1872"/>
  <c r="H9" i="1872"/>
  <c r="I9" i="1872"/>
  <c r="B10" i="1901" l="1"/>
  <c r="C10" i="1901"/>
  <c r="D10" i="1901"/>
  <c r="E10" i="1901"/>
  <c r="F10" i="1901"/>
  <c r="G10" i="1901"/>
  <c r="H10" i="1901"/>
  <c r="I10" i="1901"/>
  <c r="B9" i="1901"/>
  <c r="C9" i="1901"/>
  <c r="D9" i="1901"/>
  <c r="E9" i="1901"/>
  <c r="F9" i="1901"/>
  <c r="G9" i="1901"/>
  <c r="H9" i="1901"/>
  <c r="I9" i="1901"/>
  <c r="B10" i="1877"/>
  <c r="C10" i="1877"/>
  <c r="D10" i="1877"/>
  <c r="E10" i="1877"/>
  <c r="F10" i="1877"/>
  <c r="G10" i="1877"/>
  <c r="H10" i="1877"/>
  <c r="I10" i="1877"/>
  <c r="B9" i="1877"/>
  <c r="C9" i="1877"/>
  <c r="D9" i="1877"/>
  <c r="E9" i="1877"/>
  <c r="F9" i="1877"/>
  <c r="G9" i="1877"/>
  <c r="H9" i="1877"/>
  <c r="I9" i="1877"/>
  <c r="S9" i="1700" l="1"/>
  <c r="T9" i="1700"/>
  <c r="U9" i="1700"/>
  <c r="V9" i="1700"/>
  <c r="W9" i="1700"/>
  <c r="X9" i="1700"/>
  <c r="S8" i="1700"/>
  <c r="T8" i="1700"/>
  <c r="U8" i="1700"/>
  <c r="V8" i="1700"/>
  <c r="W8" i="1700"/>
  <c r="X8" i="1700"/>
  <c r="B10" i="1867" l="1"/>
  <c r="C10" i="1867"/>
  <c r="D10" i="1867"/>
  <c r="E10" i="1867"/>
  <c r="F10" i="1867"/>
  <c r="G10" i="1867"/>
  <c r="H10" i="1867"/>
  <c r="I10" i="1867"/>
  <c r="B9" i="1867"/>
  <c r="C9" i="1867"/>
  <c r="D9" i="1867"/>
  <c r="E9" i="1867"/>
  <c r="F9" i="1867"/>
  <c r="G9" i="1867"/>
  <c r="H9" i="1867"/>
  <c r="I9" i="1867"/>
  <c r="B10" i="1862" l="1"/>
  <c r="C10" i="1862"/>
  <c r="D10" i="1862"/>
  <c r="E10" i="1862"/>
  <c r="F10" i="1862"/>
  <c r="G10" i="1862"/>
  <c r="H10" i="1862"/>
  <c r="I10" i="1862"/>
  <c r="B9" i="1862"/>
  <c r="C9" i="1862"/>
  <c r="D9" i="1862"/>
  <c r="E9" i="1862"/>
  <c r="F9" i="1862"/>
  <c r="G9" i="1862"/>
  <c r="H9" i="1862"/>
  <c r="I9" i="1862"/>
  <c r="P9" i="1703" l="1"/>
  <c r="Q9" i="1703"/>
  <c r="R9" i="1703"/>
  <c r="S9" i="1703"/>
  <c r="T9" i="1703"/>
  <c r="U9" i="1703"/>
  <c r="V9" i="1703"/>
  <c r="W9" i="1703"/>
  <c r="X9" i="1703"/>
  <c r="P8" i="1703"/>
  <c r="Q8" i="1703"/>
  <c r="R8" i="1703"/>
  <c r="S8" i="1703"/>
  <c r="T8" i="1703"/>
  <c r="U8" i="1703"/>
  <c r="V8" i="1703"/>
  <c r="W8" i="1703"/>
  <c r="X8" i="1703"/>
  <c r="P9" i="1702" l="1"/>
  <c r="Q9" i="1702"/>
  <c r="R9" i="1702"/>
  <c r="S9" i="1702"/>
  <c r="T9" i="1702"/>
  <c r="U9" i="1702"/>
  <c r="V9" i="1702"/>
  <c r="W9" i="1702"/>
  <c r="X9" i="1702"/>
  <c r="O9" i="1702"/>
  <c r="P8" i="1702"/>
  <c r="Q8" i="1702"/>
  <c r="R8" i="1702"/>
  <c r="S8" i="1702"/>
  <c r="T8" i="1702"/>
  <c r="U8" i="1702"/>
  <c r="V8" i="1702"/>
  <c r="W8" i="1702"/>
  <c r="X8" i="1702"/>
  <c r="O8" i="1702"/>
  <c r="X9" i="1698" l="1"/>
  <c r="X8" i="1698"/>
  <c r="P9" i="1697" l="1"/>
  <c r="Q9" i="1697"/>
  <c r="R9" i="1697"/>
  <c r="S9" i="1697"/>
  <c r="T9" i="1697"/>
  <c r="U9" i="1697"/>
  <c r="V9" i="1697"/>
  <c r="W9" i="1697"/>
  <c r="X9" i="1697"/>
  <c r="O9" i="1697"/>
  <c r="P8" i="1697"/>
  <c r="Q8" i="1697"/>
  <c r="R8" i="1697"/>
  <c r="S8" i="1697"/>
  <c r="T8" i="1697"/>
  <c r="U8" i="1697"/>
  <c r="V8" i="1697"/>
  <c r="W8" i="1697"/>
  <c r="X8" i="1697"/>
  <c r="S9" i="1696" l="1"/>
  <c r="T9" i="1696"/>
  <c r="U9" i="1696"/>
  <c r="V9" i="1696"/>
  <c r="W9" i="1696"/>
  <c r="X9" i="1696"/>
  <c r="S8" i="1696"/>
  <c r="T8" i="1696"/>
  <c r="U8" i="1696"/>
  <c r="V8" i="1696"/>
  <c r="W8" i="1696"/>
  <c r="X8" i="1696"/>
  <c r="J9" i="1695"/>
  <c r="K9" i="1695"/>
  <c r="L9" i="1695"/>
  <c r="M9" i="1695"/>
  <c r="N9" i="1695"/>
  <c r="O9" i="1695"/>
  <c r="P9" i="1695"/>
  <c r="Q9" i="1695"/>
  <c r="R9" i="1695"/>
  <c r="S9" i="1695"/>
  <c r="T9" i="1695"/>
  <c r="U9" i="1695"/>
  <c r="V9" i="1695"/>
  <c r="W9" i="1695"/>
  <c r="X9" i="1695"/>
  <c r="J8" i="1695"/>
  <c r="K8" i="1695"/>
  <c r="L8" i="1695"/>
  <c r="M8" i="1695"/>
  <c r="N8" i="1695"/>
  <c r="O8" i="1695"/>
  <c r="P8" i="1695"/>
  <c r="Q8" i="1695"/>
  <c r="R8" i="1695"/>
  <c r="S8" i="1695"/>
  <c r="T8" i="1695"/>
  <c r="U8" i="1695"/>
  <c r="V8" i="1695"/>
  <c r="W8" i="1695"/>
  <c r="X8" i="1695"/>
  <c r="I9" i="1695"/>
  <c r="I8" i="1695"/>
  <c r="P9" i="1692" l="1"/>
  <c r="Q9" i="1692"/>
  <c r="R9" i="1692"/>
  <c r="S9" i="1692"/>
  <c r="T9" i="1692"/>
  <c r="U9" i="1692"/>
  <c r="V9" i="1692"/>
  <c r="W9" i="1692"/>
  <c r="X9" i="1692"/>
  <c r="P8" i="1692"/>
  <c r="Q8" i="1692"/>
  <c r="R8" i="1692"/>
  <c r="S8" i="1692"/>
  <c r="T8" i="1692"/>
  <c r="U8" i="1692"/>
  <c r="V8" i="1692"/>
  <c r="W8" i="1692"/>
  <c r="X8" i="1692"/>
  <c r="J9" i="1689" l="1"/>
  <c r="K9" i="1689"/>
  <c r="L9" i="1689"/>
  <c r="M9" i="1689"/>
  <c r="N9" i="1689"/>
  <c r="O9" i="1689"/>
  <c r="P9" i="1689"/>
  <c r="Q9" i="1689"/>
  <c r="R9" i="1689"/>
  <c r="S9" i="1689"/>
  <c r="T9" i="1689"/>
  <c r="U9" i="1689"/>
  <c r="V9" i="1689"/>
  <c r="W9" i="1689"/>
  <c r="X9" i="1689"/>
  <c r="J8" i="1689"/>
  <c r="K8" i="1689"/>
  <c r="L8" i="1689"/>
  <c r="M8" i="1689"/>
  <c r="N8" i="1689"/>
  <c r="O8" i="1689"/>
  <c r="P8" i="1689"/>
  <c r="Q8" i="1689"/>
  <c r="R8" i="1689"/>
  <c r="S8" i="1689"/>
  <c r="T8" i="1689"/>
  <c r="U8" i="1689"/>
  <c r="V8" i="1689"/>
  <c r="W8" i="1689"/>
  <c r="X8" i="1689"/>
  <c r="I9" i="1689"/>
  <c r="I8" i="1689"/>
  <c r="X7" i="1699" l="1"/>
  <c r="X16" i="1837" s="1"/>
  <c r="X7" i="1701"/>
  <c r="X17" i="1837" s="1"/>
  <c r="X6" i="1701"/>
  <c r="X17" i="1836" s="1"/>
  <c r="X6" i="1699"/>
  <c r="X16" i="1836" s="1"/>
  <c r="X5" i="1701"/>
  <c r="X17" i="1835" s="1"/>
  <c r="X4" i="1701"/>
  <c r="X5" i="1699"/>
  <c r="X16" i="1835" s="1"/>
  <c r="X4" i="1699"/>
  <c r="O5" i="1794"/>
  <c r="X6" i="1835" s="1"/>
  <c r="O6" i="1794"/>
  <c r="X6" i="1836" s="1"/>
  <c r="O7" i="1794"/>
  <c r="X6" i="1837" s="1"/>
  <c r="W5" i="1836"/>
  <c r="X5" i="1836"/>
  <c r="X8" i="1699" l="1"/>
  <c r="X9" i="1699"/>
  <c r="X9" i="1701"/>
  <c r="X20" i="1837"/>
  <c r="X20" i="1836"/>
  <c r="W20" i="1836"/>
  <c r="X20" i="1835"/>
  <c r="X8" i="1701"/>
  <c r="Y48" i="1780"/>
  <c r="Y50" i="1780"/>
  <c r="Y49" i="1780"/>
  <c r="AC15" i="2031" l="1"/>
  <c r="AC12" i="2031"/>
  <c r="AC17" i="2031"/>
  <c r="AA5" i="2031" l="1"/>
  <c r="Z5" i="2031"/>
  <c r="Q9" i="1698"/>
  <c r="R9" i="1698"/>
  <c r="S9" i="1698"/>
  <c r="T9" i="1698"/>
  <c r="U9" i="1698"/>
  <c r="V9" i="1698"/>
  <c r="W9" i="1698"/>
  <c r="Q8" i="1698"/>
  <c r="R8" i="1698"/>
  <c r="S8" i="1698"/>
  <c r="T8" i="1698"/>
  <c r="U8" i="1698"/>
  <c r="V8" i="1698"/>
  <c r="W8" i="1698"/>
  <c r="O8" i="1697"/>
  <c r="P9" i="1694" l="1"/>
  <c r="Q9" i="1694"/>
  <c r="R9" i="1694"/>
  <c r="S9" i="1694"/>
  <c r="T9" i="1694"/>
  <c r="U9" i="1694"/>
  <c r="V9" i="1694"/>
  <c r="W9" i="1694"/>
  <c r="X9" i="1694"/>
  <c r="P8" i="1694"/>
  <c r="Q8" i="1694"/>
  <c r="R8" i="1694"/>
  <c r="S8" i="1694"/>
  <c r="T8" i="1694"/>
  <c r="U8" i="1694"/>
  <c r="V8" i="1694"/>
  <c r="W8" i="1694"/>
  <c r="X8" i="1694"/>
  <c r="O9" i="1794" l="1"/>
  <c r="O8" i="1794"/>
  <c r="X9" i="1690"/>
  <c r="X8" i="1690"/>
  <c r="I10" i="1900" l="1"/>
  <c r="I9" i="1900"/>
  <c r="I10" i="1899"/>
  <c r="I9" i="1899"/>
  <c r="I10" i="1898"/>
  <c r="I9" i="1898"/>
  <c r="I10" i="1897"/>
  <c r="I9" i="1897"/>
  <c r="I10" i="1896"/>
  <c r="I9" i="1896"/>
  <c r="I10" i="1895"/>
  <c r="I9" i="1895"/>
  <c r="I10" i="1893"/>
  <c r="I9" i="1893"/>
  <c r="I10" i="1892"/>
  <c r="I9" i="1892"/>
  <c r="I10" i="1891"/>
  <c r="I9" i="1891"/>
  <c r="I10" i="1890"/>
  <c r="I9" i="1890"/>
  <c r="I10" i="1889"/>
  <c r="I9" i="1889"/>
  <c r="I10" i="1888"/>
  <c r="I9" i="1888"/>
  <c r="I10" i="1887"/>
  <c r="I9" i="1887"/>
  <c r="I9" i="1876"/>
  <c r="I10" i="1876"/>
  <c r="I9" i="1875"/>
  <c r="I10" i="1875"/>
  <c r="I9" i="1874"/>
  <c r="I10" i="1874"/>
  <c r="I9" i="1873"/>
  <c r="I10" i="1873"/>
  <c r="I9" i="1871"/>
  <c r="I10" i="1871"/>
  <c r="I9" i="1869"/>
  <c r="I10" i="1869"/>
  <c r="I9" i="1868"/>
  <c r="I10" i="1868"/>
  <c r="G9" i="1866"/>
  <c r="G10" i="1866"/>
  <c r="I9" i="1865"/>
  <c r="I10" i="1865"/>
  <c r="I9" i="1864"/>
  <c r="I10" i="1864"/>
  <c r="I9" i="1863"/>
  <c r="I10" i="1863"/>
  <c r="C20" i="561"/>
  <c r="D20" i="561"/>
  <c r="E20" i="561"/>
  <c r="F20" i="561"/>
  <c r="G20" i="561"/>
  <c r="H20" i="561"/>
  <c r="I20" i="561"/>
  <c r="J20" i="561"/>
  <c r="K20" i="561"/>
  <c r="L20" i="561"/>
  <c r="M20" i="561"/>
  <c r="N20" i="561"/>
  <c r="O20" i="561"/>
  <c r="P20" i="561"/>
  <c r="Q20" i="561"/>
  <c r="R20" i="561"/>
  <c r="S20" i="561"/>
  <c r="T20" i="561"/>
  <c r="U20" i="561"/>
  <c r="V20" i="561"/>
  <c r="W20" i="561"/>
  <c r="X20" i="561"/>
  <c r="Y20" i="561"/>
  <c r="Z20" i="561"/>
  <c r="AA20" i="561"/>
  <c r="AB20" i="561"/>
  <c r="AC20" i="561"/>
  <c r="AD20" i="561"/>
  <c r="AE20" i="561"/>
  <c r="AF20" i="561"/>
  <c r="B20" i="561"/>
  <c r="W12" i="1780" l="1"/>
  <c r="W13" i="1780" s="1"/>
  <c r="X10" i="1779"/>
  <c r="W10" i="1779"/>
  <c r="T1716" i="1804" l="1"/>
  <c r="U1716" i="1804"/>
  <c r="V1716" i="1804"/>
  <c r="W1716" i="1804"/>
  <c r="X1716" i="1804"/>
  <c r="Y1716" i="1804"/>
  <c r="Z1716" i="1804"/>
  <c r="AA1716" i="1804"/>
  <c r="AB1716" i="1804"/>
  <c r="AC1716" i="1804"/>
  <c r="AD1716" i="1804"/>
  <c r="T1717" i="1804"/>
  <c r="U1717" i="1804"/>
  <c r="V1717" i="1804"/>
  <c r="W1717" i="1804"/>
  <c r="X1717" i="1804"/>
  <c r="Y1717" i="1804"/>
  <c r="Z1717" i="1804"/>
  <c r="AA1717" i="1804"/>
  <c r="AB1717" i="1804"/>
  <c r="AC1717" i="1804"/>
  <c r="AD1717" i="1804"/>
  <c r="T1718" i="1804"/>
  <c r="U1718" i="1804"/>
  <c r="V1718" i="1804"/>
  <c r="W1718" i="1804"/>
  <c r="X1718" i="1804"/>
  <c r="Y1718" i="1804"/>
  <c r="Z1718" i="1804"/>
  <c r="AA1718" i="1804"/>
  <c r="AB1718" i="1804"/>
  <c r="AC1718" i="1804"/>
  <c r="AD1718" i="1804"/>
  <c r="T1719" i="1804"/>
  <c r="U1719" i="1804"/>
  <c r="V1719" i="1804"/>
  <c r="W1719" i="1804"/>
  <c r="X1719" i="1804"/>
  <c r="Y1719" i="1804"/>
  <c r="Z1719" i="1804"/>
  <c r="AA1719" i="1804"/>
  <c r="AB1719" i="1804"/>
  <c r="AC1719" i="1804"/>
  <c r="AD1719" i="1804"/>
  <c r="T1720" i="1804"/>
  <c r="U1720" i="1804"/>
  <c r="V1720" i="1804"/>
  <c r="W1720" i="1804"/>
  <c r="X1720" i="1804"/>
  <c r="Y1720" i="1804"/>
  <c r="Z1720" i="1804"/>
  <c r="AA1720" i="1804"/>
  <c r="AB1720" i="1804"/>
  <c r="AC1720" i="1804"/>
  <c r="AD1720" i="1804"/>
  <c r="T1721" i="1804"/>
  <c r="U1721" i="1804"/>
  <c r="V1721" i="1804"/>
  <c r="W1721" i="1804"/>
  <c r="X1721" i="1804"/>
  <c r="Y1721" i="1804"/>
  <c r="Z1721" i="1804"/>
  <c r="AA1721" i="1804"/>
  <c r="AB1721" i="1804"/>
  <c r="AC1721" i="1804"/>
  <c r="AD1721" i="1804"/>
  <c r="T1722" i="1804"/>
  <c r="U1722" i="1804"/>
  <c r="V1722" i="1804"/>
  <c r="W1722" i="1804"/>
  <c r="X1722" i="1804"/>
  <c r="Y1722" i="1804"/>
  <c r="Z1722" i="1804"/>
  <c r="AA1722" i="1804"/>
  <c r="AB1722" i="1804"/>
  <c r="AC1722" i="1804"/>
  <c r="AD1722" i="1804"/>
  <c r="T1723" i="1804"/>
  <c r="U1723" i="1804"/>
  <c r="V1723" i="1804"/>
  <c r="W1723" i="1804"/>
  <c r="X1723" i="1804"/>
  <c r="Y1723" i="1804"/>
  <c r="Z1723" i="1804"/>
  <c r="AA1723" i="1804"/>
  <c r="AB1723" i="1804"/>
  <c r="AC1723" i="1804"/>
  <c r="AD1723" i="1804"/>
  <c r="T1724" i="1804"/>
  <c r="U1724" i="1804"/>
  <c r="V1724" i="1804"/>
  <c r="W1724" i="1804"/>
  <c r="X1724" i="1804"/>
  <c r="Y1724" i="1804"/>
  <c r="Z1724" i="1804"/>
  <c r="AA1724" i="1804"/>
  <c r="AB1724" i="1804"/>
  <c r="AC1724" i="1804"/>
  <c r="AD1724" i="1804"/>
  <c r="T1725" i="1804"/>
  <c r="U1725" i="1804"/>
  <c r="V1725" i="1804"/>
  <c r="W1725" i="1804"/>
  <c r="X1725" i="1804"/>
  <c r="Y1725" i="1804"/>
  <c r="Z1725" i="1804"/>
  <c r="AA1725" i="1804"/>
  <c r="AB1725" i="1804"/>
  <c r="AC1725" i="1804"/>
  <c r="AD1725" i="1804"/>
  <c r="T1726" i="1804"/>
  <c r="U1726" i="1804"/>
  <c r="V1726" i="1804"/>
  <c r="W1726" i="1804"/>
  <c r="X1726" i="1804"/>
  <c r="Y1726" i="1804"/>
  <c r="Z1726" i="1804"/>
  <c r="AA1726" i="1804"/>
  <c r="AB1726" i="1804"/>
  <c r="AC1726" i="1804"/>
  <c r="AD1726" i="1804"/>
  <c r="T1727" i="1804"/>
  <c r="U1727" i="1804"/>
  <c r="V1727" i="1804"/>
  <c r="W1727" i="1804"/>
  <c r="X1727" i="1804"/>
  <c r="Y1727" i="1804"/>
  <c r="Z1727" i="1804"/>
  <c r="AA1727" i="1804"/>
  <c r="AB1727" i="1804"/>
  <c r="AC1727" i="1804"/>
  <c r="AD1727" i="1804"/>
  <c r="S1717" i="1804"/>
  <c r="S1718" i="1804"/>
  <c r="S1719" i="1804"/>
  <c r="S1720" i="1804"/>
  <c r="S1721" i="1804"/>
  <c r="S1722" i="1804"/>
  <c r="S1723" i="1804"/>
  <c r="S1724" i="1804"/>
  <c r="S1725" i="1804"/>
  <c r="S1726" i="1804"/>
  <c r="S1727" i="1804"/>
  <c r="S1716" i="1804"/>
  <c r="T1696" i="1804"/>
  <c r="U1696" i="1804"/>
  <c r="V1696" i="1804"/>
  <c r="W1696" i="1804"/>
  <c r="X1696" i="1804"/>
  <c r="Y1696" i="1804"/>
  <c r="Z1696" i="1804"/>
  <c r="AA1696" i="1804"/>
  <c r="AB1696" i="1804"/>
  <c r="AC1696" i="1804"/>
  <c r="AD1696" i="1804"/>
  <c r="T1697" i="1804"/>
  <c r="U1697" i="1804"/>
  <c r="V1697" i="1804"/>
  <c r="W1697" i="1804"/>
  <c r="X1697" i="1804"/>
  <c r="Y1697" i="1804"/>
  <c r="Z1697" i="1804"/>
  <c r="AA1697" i="1804"/>
  <c r="AB1697" i="1804"/>
  <c r="AC1697" i="1804"/>
  <c r="AD1697" i="1804"/>
  <c r="T1698" i="1804"/>
  <c r="U1698" i="1804"/>
  <c r="V1698" i="1804"/>
  <c r="W1698" i="1804"/>
  <c r="X1698" i="1804"/>
  <c r="Y1698" i="1804"/>
  <c r="Z1698" i="1804"/>
  <c r="AA1698" i="1804"/>
  <c r="AB1698" i="1804"/>
  <c r="AC1698" i="1804"/>
  <c r="AD1698" i="1804"/>
  <c r="T1699" i="1804"/>
  <c r="U1699" i="1804"/>
  <c r="V1699" i="1804"/>
  <c r="W1699" i="1804"/>
  <c r="X1699" i="1804"/>
  <c r="Y1699" i="1804"/>
  <c r="Z1699" i="1804"/>
  <c r="AA1699" i="1804"/>
  <c r="AB1699" i="1804"/>
  <c r="AC1699" i="1804"/>
  <c r="AD1699" i="1804"/>
  <c r="T1700" i="1804"/>
  <c r="U1700" i="1804"/>
  <c r="V1700" i="1804"/>
  <c r="W1700" i="1804"/>
  <c r="X1700" i="1804"/>
  <c r="Y1700" i="1804"/>
  <c r="Z1700" i="1804"/>
  <c r="AA1700" i="1804"/>
  <c r="AB1700" i="1804"/>
  <c r="AC1700" i="1804"/>
  <c r="AD1700" i="1804"/>
  <c r="T1701" i="1804"/>
  <c r="U1701" i="1804"/>
  <c r="V1701" i="1804"/>
  <c r="W1701" i="1804"/>
  <c r="X1701" i="1804"/>
  <c r="Y1701" i="1804"/>
  <c r="Z1701" i="1804"/>
  <c r="AA1701" i="1804"/>
  <c r="AB1701" i="1804"/>
  <c r="AC1701" i="1804"/>
  <c r="AD1701" i="1804"/>
  <c r="T1702" i="1804"/>
  <c r="U1702" i="1804"/>
  <c r="V1702" i="1804"/>
  <c r="W1702" i="1804"/>
  <c r="X1702" i="1804"/>
  <c r="Y1702" i="1804"/>
  <c r="Z1702" i="1804"/>
  <c r="AA1702" i="1804"/>
  <c r="AB1702" i="1804"/>
  <c r="AC1702" i="1804"/>
  <c r="AD1702" i="1804"/>
  <c r="T1703" i="1804"/>
  <c r="U1703" i="1804"/>
  <c r="V1703" i="1804"/>
  <c r="W1703" i="1804"/>
  <c r="X1703" i="1804"/>
  <c r="Y1703" i="1804"/>
  <c r="Z1703" i="1804"/>
  <c r="AA1703" i="1804"/>
  <c r="AB1703" i="1804"/>
  <c r="AC1703" i="1804"/>
  <c r="AD1703" i="1804"/>
  <c r="T1704" i="1804"/>
  <c r="U1704" i="1804"/>
  <c r="V1704" i="1804"/>
  <c r="W1704" i="1804"/>
  <c r="X1704" i="1804"/>
  <c r="Y1704" i="1804"/>
  <c r="Z1704" i="1804"/>
  <c r="AA1704" i="1804"/>
  <c r="AB1704" i="1804"/>
  <c r="AC1704" i="1804"/>
  <c r="AD1704" i="1804"/>
  <c r="T1705" i="1804"/>
  <c r="U1705" i="1804"/>
  <c r="V1705" i="1804"/>
  <c r="W1705" i="1804"/>
  <c r="X1705" i="1804"/>
  <c r="Y1705" i="1804"/>
  <c r="Z1705" i="1804"/>
  <c r="AA1705" i="1804"/>
  <c r="AB1705" i="1804"/>
  <c r="AC1705" i="1804"/>
  <c r="AD1705" i="1804"/>
  <c r="T1706" i="1804"/>
  <c r="U1706" i="1804"/>
  <c r="V1706" i="1804"/>
  <c r="W1706" i="1804"/>
  <c r="X1706" i="1804"/>
  <c r="Y1706" i="1804"/>
  <c r="Z1706" i="1804"/>
  <c r="AA1706" i="1804"/>
  <c r="AB1706" i="1804"/>
  <c r="AC1706" i="1804"/>
  <c r="AD1706" i="1804"/>
  <c r="T1707" i="1804"/>
  <c r="U1707" i="1804"/>
  <c r="V1707" i="1804"/>
  <c r="W1707" i="1804"/>
  <c r="X1707" i="1804"/>
  <c r="Y1707" i="1804"/>
  <c r="Z1707" i="1804"/>
  <c r="AA1707" i="1804"/>
  <c r="AB1707" i="1804"/>
  <c r="AC1707" i="1804"/>
  <c r="AD1707" i="1804"/>
  <c r="S1697" i="1804"/>
  <c r="S1698" i="1804"/>
  <c r="S1699" i="1804"/>
  <c r="S1700" i="1804"/>
  <c r="S1701" i="1804"/>
  <c r="S1702" i="1804"/>
  <c r="S1703" i="1804"/>
  <c r="S1704" i="1804"/>
  <c r="S1705" i="1804"/>
  <c r="S1706" i="1804"/>
  <c r="S1707" i="1804"/>
  <c r="S1696" i="1804"/>
  <c r="T1675" i="1804"/>
  <c r="U1675" i="1804"/>
  <c r="V1675" i="1804"/>
  <c r="W1675" i="1804"/>
  <c r="X1675" i="1804"/>
  <c r="Y1675" i="1804"/>
  <c r="Z1675" i="1804"/>
  <c r="AA1675" i="1804"/>
  <c r="AB1675" i="1804"/>
  <c r="AC1675" i="1804"/>
  <c r="AD1675" i="1804"/>
  <c r="T1676" i="1804"/>
  <c r="U1676" i="1804"/>
  <c r="V1676" i="1804"/>
  <c r="W1676" i="1804"/>
  <c r="X1676" i="1804"/>
  <c r="Y1676" i="1804"/>
  <c r="Z1676" i="1804"/>
  <c r="AA1676" i="1804"/>
  <c r="AB1676" i="1804"/>
  <c r="AC1676" i="1804"/>
  <c r="AD1676" i="1804"/>
  <c r="T1677" i="1804"/>
  <c r="U1677" i="1804"/>
  <c r="V1677" i="1804"/>
  <c r="W1677" i="1804"/>
  <c r="X1677" i="1804"/>
  <c r="Y1677" i="1804"/>
  <c r="Z1677" i="1804"/>
  <c r="AA1677" i="1804"/>
  <c r="AB1677" i="1804"/>
  <c r="AC1677" i="1804"/>
  <c r="AD1677" i="1804"/>
  <c r="T1678" i="1804"/>
  <c r="U1678" i="1804"/>
  <c r="V1678" i="1804"/>
  <c r="W1678" i="1804"/>
  <c r="X1678" i="1804"/>
  <c r="Y1678" i="1804"/>
  <c r="Z1678" i="1804"/>
  <c r="AA1678" i="1804"/>
  <c r="AB1678" i="1804"/>
  <c r="AC1678" i="1804"/>
  <c r="AD1678" i="1804"/>
  <c r="T1679" i="1804"/>
  <c r="U1679" i="1804"/>
  <c r="V1679" i="1804"/>
  <c r="W1679" i="1804"/>
  <c r="X1679" i="1804"/>
  <c r="Y1679" i="1804"/>
  <c r="Z1679" i="1804"/>
  <c r="AA1679" i="1804"/>
  <c r="AB1679" i="1804"/>
  <c r="AC1679" i="1804"/>
  <c r="AD1679" i="1804"/>
  <c r="T1680" i="1804"/>
  <c r="U1680" i="1804"/>
  <c r="V1680" i="1804"/>
  <c r="W1680" i="1804"/>
  <c r="X1680" i="1804"/>
  <c r="Y1680" i="1804"/>
  <c r="Z1680" i="1804"/>
  <c r="AA1680" i="1804"/>
  <c r="AB1680" i="1804"/>
  <c r="AC1680" i="1804"/>
  <c r="AD1680" i="1804"/>
  <c r="T1681" i="1804"/>
  <c r="U1681" i="1804"/>
  <c r="V1681" i="1804"/>
  <c r="W1681" i="1804"/>
  <c r="X1681" i="1804"/>
  <c r="Y1681" i="1804"/>
  <c r="Z1681" i="1804"/>
  <c r="AA1681" i="1804"/>
  <c r="AB1681" i="1804"/>
  <c r="AC1681" i="1804"/>
  <c r="AD1681" i="1804"/>
  <c r="T1682" i="1804"/>
  <c r="U1682" i="1804"/>
  <c r="V1682" i="1804"/>
  <c r="W1682" i="1804"/>
  <c r="X1682" i="1804"/>
  <c r="Y1682" i="1804"/>
  <c r="Z1682" i="1804"/>
  <c r="AA1682" i="1804"/>
  <c r="AB1682" i="1804"/>
  <c r="AC1682" i="1804"/>
  <c r="AD1682" i="1804"/>
  <c r="T1683" i="1804"/>
  <c r="U1683" i="1804"/>
  <c r="V1683" i="1804"/>
  <c r="W1683" i="1804"/>
  <c r="X1683" i="1804"/>
  <c r="Y1683" i="1804"/>
  <c r="Z1683" i="1804"/>
  <c r="AA1683" i="1804"/>
  <c r="AB1683" i="1804"/>
  <c r="AC1683" i="1804"/>
  <c r="AD1683" i="1804"/>
  <c r="T1684" i="1804"/>
  <c r="U1684" i="1804"/>
  <c r="V1684" i="1804"/>
  <c r="W1684" i="1804"/>
  <c r="X1684" i="1804"/>
  <c r="Y1684" i="1804"/>
  <c r="Z1684" i="1804"/>
  <c r="AA1684" i="1804"/>
  <c r="AB1684" i="1804"/>
  <c r="AC1684" i="1804"/>
  <c r="AD1684" i="1804"/>
  <c r="T1685" i="1804"/>
  <c r="U1685" i="1804"/>
  <c r="V1685" i="1804"/>
  <c r="W1685" i="1804"/>
  <c r="X1685" i="1804"/>
  <c r="Y1685" i="1804"/>
  <c r="Z1685" i="1804"/>
  <c r="AA1685" i="1804"/>
  <c r="AB1685" i="1804"/>
  <c r="AC1685" i="1804"/>
  <c r="AD1685" i="1804"/>
  <c r="T1686" i="1804"/>
  <c r="U1686" i="1804"/>
  <c r="V1686" i="1804"/>
  <c r="W1686" i="1804"/>
  <c r="X1686" i="1804"/>
  <c r="Y1686" i="1804"/>
  <c r="Z1686" i="1804"/>
  <c r="AA1686" i="1804"/>
  <c r="AB1686" i="1804"/>
  <c r="AC1686" i="1804"/>
  <c r="AD1686" i="1804"/>
  <c r="S1676" i="1804"/>
  <c r="S1677" i="1804"/>
  <c r="S1678" i="1804"/>
  <c r="S1679" i="1804"/>
  <c r="S1680" i="1804"/>
  <c r="S1681" i="1804"/>
  <c r="S1682" i="1804"/>
  <c r="S1683" i="1804"/>
  <c r="S1684" i="1804"/>
  <c r="S1685" i="1804"/>
  <c r="S1686" i="1804"/>
  <c r="S1675" i="1804"/>
  <c r="T1655" i="1804"/>
  <c r="U1655" i="1804"/>
  <c r="V1655" i="1804"/>
  <c r="W1655" i="1804"/>
  <c r="X1655" i="1804"/>
  <c r="Y1655" i="1804"/>
  <c r="Z1655" i="1804"/>
  <c r="AA1655" i="1804"/>
  <c r="AB1655" i="1804"/>
  <c r="AC1655" i="1804"/>
  <c r="AD1655" i="1804"/>
  <c r="T1656" i="1804"/>
  <c r="U1656" i="1804"/>
  <c r="V1656" i="1804"/>
  <c r="W1656" i="1804"/>
  <c r="X1656" i="1804"/>
  <c r="Y1656" i="1804"/>
  <c r="Z1656" i="1804"/>
  <c r="AA1656" i="1804"/>
  <c r="AB1656" i="1804"/>
  <c r="AC1656" i="1804"/>
  <c r="AD1656" i="1804"/>
  <c r="T1657" i="1804"/>
  <c r="U1657" i="1804"/>
  <c r="V1657" i="1804"/>
  <c r="W1657" i="1804"/>
  <c r="X1657" i="1804"/>
  <c r="Y1657" i="1804"/>
  <c r="Z1657" i="1804"/>
  <c r="AA1657" i="1804"/>
  <c r="AB1657" i="1804"/>
  <c r="AC1657" i="1804"/>
  <c r="AD1657" i="1804"/>
  <c r="T1658" i="1804"/>
  <c r="U1658" i="1804"/>
  <c r="V1658" i="1804"/>
  <c r="W1658" i="1804"/>
  <c r="X1658" i="1804"/>
  <c r="Y1658" i="1804"/>
  <c r="Z1658" i="1804"/>
  <c r="AA1658" i="1804"/>
  <c r="AB1658" i="1804"/>
  <c r="AC1658" i="1804"/>
  <c r="AD1658" i="1804"/>
  <c r="T1659" i="1804"/>
  <c r="U1659" i="1804"/>
  <c r="V1659" i="1804"/>
  <c r="W1659" i="1804"/>
  <c r="X1659" i="1804"/>
  <c r="Y1659" i="1804"/>
  <c r="Z1659" i="1804"/>
  <c r="AA1659" i="1804"/>
  <c r="AB1659" i="1804"/>
  <c r="AC1659" i="1804"/>
  <c r="AD1659" i="1804"/>
  <c r="T1660" i="1804"/>
  <c r="U1660" i="1804"/>
  <c r="V1660" i="1804"/>
  <c r="W1660" i="1804"/>
  <c r="X1660" i="1804"/>
  <c r="Y1660" i="1804"/>
  <c r="Z1660" i="1804"/>
  <c r="AA1660" i="1804"/>
  <c r="AB1660" i="1804"/>
  <c r="AC1660" i="1804"/>
  <c r="AD1660" i="1804"/>
  <c r="T1661" i="1804"/>
  <c r="U1661" i="1804"/>
  <c r="V1661" i="1804"/>
  <c r="W1661" i="1804"/>
  <c r="X1661" i="1804"/>
  <c r="Y1661" i="1804"/>
  <c r="Z1661" i="1804"/>
  <c r="AA1661" i="1804"/>
  <c r="AB1661" i="1804"/>
  <c r="AC1661" i="1804"/>
  <c r="AD1661" i="1804"/>
  <c r="T1662" i="1804"/>
  <c r="U1662" i="1804"/>
  <c r="V1662" i="1804"/>
  <c r="W1662" i="1804"/>
  <c r="X1662" i="1804"/>
  <c r="Y1662" i="1804"/>
  <c r="Z1662" i="1804"/>
  <c r="AA1662" i="1804"/>
  <c r="AB1662" i="1804"/>
  <c r="AC1662" i="1804"/>
  <c r="AD1662" i="1804"/>
  <c r="T1663" i="1804"/>
  <c r="U1663" i="1804"/>
  <c r="V1663" i="1804"/>
  <c r="W1663" i="1804"/>
  <c r="X1663" i="1804"/>
  <c r="Y1663" i="1804"/>
  <c r="Z1663" i="1804"/>
  <c r="AA1663" i="1804"/>
  <c r="AB1663" i="1804"/>
  <c r="AC1663" i="1804"/>
  <c r="AD1663" i="1804"/>
  <c r="T1664" i="1804"/>
  <c r="U1664" i="1804"/>
  <c r="V1664" i="1804"/>
  <c r="W1664" i="1804"/>
  <c r="X1664" i="1804"/>
  <c r="Y1664" i="1804"/>
  <c r="Z1664" i="1804"/>
  <c r="AA1664" i="1804"/>
  <c r="AB1664" i="1804"/>
  <c r="AC1664" i="1804"/>
  <c r="AD1664" i="1804"/>
  <c r="T1665" i="1804"/>
  <c r="U1665" i="1804"/>
  <c r="V1665" i="1804"/>
  <c r="W1665" i="1804"/>
  <c r="X1665" i="1804"/>
  <c r="Y1665" i="1804"/>
  <c r="Z1665" i="1804"/>
  <c r="AA1665" i="1804"/>
  <c r="AB1665" i="1804"/>
  <c r="AC1665" i="1804"/>
  <c r="AD1665" i="1804"/>
  <c r="T1666" i="1804"/>
  <c r="U1666" i="1804"/>
  <c r="V1666" i="1804"/>
  <c r="W1666" i="1804"/>
  <c r="X1666" i="1804"/>
  <c r="Y1666" i="1804"/>
  <c r="Z1666" i="1804"/>
  <c r="AA1666" i="1804"/>
  <c r="AB1666" i="1804"/>
  <c r="AC1666" i="1804"/>
  <c r="AD1666" i="1804"/>
  <c r="S1656" i="1804"/>
  <c r="S1657" i="1804"/>
  <c r="S1658" i="1804"/>
  <c r="S1659" i="1804"/>
  <c r="S1660" i="1804"/>
  <c r="S1661" i="1804"/>
  <c r="S1662" i="1804"/>
  <c r="S1663" i="1804"/>
  <c r="S1664" i="1804"/>
  <c r="S1665" i="1804"/>
  <c r="S1666" i="1804"/>
  <c r="S1655" i="1804"/>
  <c r="T1636" i="1804"/>
  <c r="U1636" i="1804"/>
  <c r="V1636" i="1804"/>
  <c r="W1636" i="1804"/>
  <c r="X1636" i="1804"/>
  <c r="Y1636" i="1804"/>
  <c r="Z1636" i="1804"/>
  <c r="AA1636" i="1804"/>
  <c r="AB1636" i="1804"/>
  <c r="AC1636" i="1804"/>
  <c r="AD1636" i="1804"/>
  <c r="T1637" i="1804"/>
  <c r="U1637" i="1804"/>
  <c r="V1637" i="1804"/>
  <c r="W1637" i="1804"/>
  <c r="X1637" i="1804"/>
  <c r="Y1637" i="1804"/>
  <c r="Z1637" i="1804"/>
  <c r="AA1637" i="1804"/>
  <c r="AB1637" i="1804"/>
  <c r="AC1637" i="1804"/>
  <c r="AD1637" i="1804"/>
  <c r="T1638" i="1804"/>
  <c r="U1638" i="1804"/>
  <c r="V1638" i="1804"/>
  <c r="W1638" i="1804"/>
  <c r="X1638" i="1804"/>
  <c r="Y1638" i="1804"/>
  <c r="Z1638" i="1804"/>
  <c r="AA1638" i="1804"/>
  <c r="AB1638" i="1804"/>
  <c r="AC1638" i="1804"/>
  <c r="AD1638" i="1804"/>
  <c r="T1639" i="1804"/>
  <c r="U1639" i="1804"/>
  <c r="V1639" i="1804"/>
  <c r="W1639" i="1804"/>
  <c r="X1639" i="1804"/>
  <c r="Y1639" i="1804"/>
  <c r="Z1639" i="1804"/>
  <c r="AA1639" i="1804"/>
  <c r="AB1639" i="1804"/>
  <c r="AC1639" i="1804"/>
  <c r="AD1639" i="1804"/>
  <c r="T1640" i="1804"/>
  <c r="U1640" i="1804"/>
  <c r="V1640" i="1804"/>
  <c r="W1640" i="1804"/>
  <c r="X1640" i="1804"/>
  <c r="Y1640" i="1804"/>
  <c r="Z1640" i="1804"/>
  <c r="AA1640" i="1804"/>
  <c r="AB1640" i="1804"/>
  <c r="AC1640" i="1804"/>
  <c r="AD1640" i="1804"/>
  <c r="T1641" i="1804"/>
  <c r="U1641" i="1804"/>
  <c r="V1641" i="1804"/>
  <c r="W1641" i="1804"/>
  <c r="X1641" i="1804"/>
  <c r="Y1641" i="1804"/>
  <c r="Z1641" i="1804"/>
  <c r="AA1641" i="1804"/>
  <c r="AB1641" i="1804"/>
  <c r="AC1641" i="1804"/>
  <c r="AD1641" i="1804"/>
  <c r="T1642" i="1804"/>
  <c r="U1642" i="1804"/>
  <c r="V1642" i="1804"/>
  <c r="W1642" i="1804"/>
  <c r="X1642" i="1804"/>
  <c r="Y1642" i="1804"/>
  <c r="Z1642" i="1804"/>
  <c r="AA1642" i="1804"/>
  <c r="AB1642" i="1804"/>
  <c r="AC1642" i="1804"/>
  <c r="AD1642" i="1804"/>
  <c r="T1643" i="1804"/>
  <c r="U1643" i="1804"/>
  <c r="V1643" i="1804"/>
  <c r="W1643" i="1804"/>
  <c r="X1643" i="1804"/>
  <c r="Y1643" i="1804"/>
  <c r="Z1643" i="1804"/>
  <c r="AA1643" i="1804"/>
  <c r="AB1643" i="1804"/>
  <c r="AC1643" i="1804"/>
  <c r="AD1643" i="1804"/>
  <c r="T1644" i="1804"/>
  <c r="U1644" i="1804"/>
  <c r="V1644" i="1804"/>
  <c r="W1644" i="1804"/>
  <c r="X1644" i="1804"/>
  <c r="Y1644" i="1804"/>
  <c r="Z1644" i="1804"/>
  <c r="AA1644" i="1804"/>
  <c r="AB1644" i="1804"/>
  <c r="AC1644" i="1804"/>
  <c r="AD1644" i="1804"/>
  <c r="T1645" i="1804"/>
  <c r="U1645" i="1804"/>
  <c r="V1645" i="1804"/>
  <c r="W1645" i="1804"/>
  <c r="X1645" i="1804"/>
  <c r="Y1645" i="1804"/>
  <c r="Z1645" i="1804"/>
  <c r="AA1645" i="1804"/>
  <c r="AB1645" i="1804"/>
  <c r="AC1645" i="1804"/>
  <c r="AD1645" i="1804"/>
  <c r="T1646" i="1804"/>
  <c r="U1646" i="1804"/>
  <c r="V1646" i="1804"/>
  <c r="W1646" i="1804"/>
  <c r="X1646" i="1804"/>
  <c r="Y1646" i="1804"/>
  <c r="Z1646" i="1804"/>
  <c r="AA1646" i="1804"/>
  <c r="AB1646" i="1804"/>
  <c r="AC1646" i="1804"/>
  <c r="AD1646" i="1804"/>
  <c r="T1647" i="1804"/>
  <c r="U1647" i="1804"/>
  <c r="V1647" i="1804"/>
  <c r="W1647" i="1804"/>
  <c r="X1647" i="1804"/>
  <c r="Y1647" i="1804"/>
  <c r="Z1647" i="1804"/>
  <c r="AA1647" i="1804"/>
  <c r="AB1647" i="1804"/>
  <c r="AC1647" i="1804"/>
  <c r="AD1647" i="1804"/>
  <c r="S1637" i="1804"/>
  <c r="S1638" i="1804"/>
  <c r="S1639" i="1804"/>
  <c r="S1640" i="1804"/>
  <c r="S1641" i="1804"/>
  <c r="S1642" i="1804"/>
  <c r="S1643" i="1804"/>
  <c r="S1644" i="1804"/>
  <c r="S1645" i="1804"/>
  <c r="S1646" i="1804"/>
  <c r="S1647" i="1804"/>
  <c r="S1636" i="1804"/>
  <c r="S1618" i="1804"/>
  <c r="T1618" i="1804"/>
  <c r="U1618" i="1804"/>
  <c r="V1618" i="1804"/>
  <c r="W1618" i="1804"/>
  <c r="X1618" i="1804"/>
  <c r="Y1618" i="1804"/>
  <c r="Z1618" i="1804"/>
  <c r="AA1618" i="1804"/>
  <c r="AB1618" i="1804"/>
  <c r="AC1618" i="1804"/>
  <c r="AD1618" i="1804"/>
  <c r="S1619" i="1804"/>
  <c r="T1619" i="1804"/>
  <c r="U1619" i="1804"/>
  <c r="V1619" i="1804"/>
  <c r="W1619" i="1804"/>
  <c r="X1619" i="1804"/>
  <c r="Y1619" i="1804"/>
  <c r="Z1619" i="1804"/>
  <c r="AA1619" i="1804"/>
  <c r="AB1619" i="1804"/>
  <c r="AC1619" i="1804"/>
  <c r="AD1619" i="1804"/>
  <c r="S1620" i="1804"/>
  <c r="T1620" i="1804"/>
  <c r="U1620" i="1804"/>
  <c r="V1620" i="1804"/>
  <c r="W1620" i="1804"/>
  <c r="X1620" i="1804"/>
  <c r="Y1620" i="1804"/>
  <c r="Z1620" i="1804"/>
  <c r="AA1620" i="1804"/>
  <c r="AB1620" i="1804"/>
  <c r="AC1620" i="1804"/>
  <c r="AD1620" i="1804"/>
  <c r="S1621" i="1804"/>
  <c r="T1621" i="1804"/>
  <c r="U1621" i="1804"/>
  <c r="V1621" i="1804"/>
  <c r="W1621" i="1804"/>
  <c r="X1621" i="1804"/>
  <c r="Y1621" i="1804"/>
  <c r="Z1621" i="1804"/>
  <c r="AA1621" i="1804"/>
  <c r="AB1621" i="1804"/>
  <c r="AC1621" i="1804"/>
  <c r="AD1621" i="1804"/>
  <c r="S1622" i="1804"/>
  <c r="T1622" i="1804"/>
  <c r="U1622" i="1804"/>
  <c r="V1622" i="1804"/>
  <c r="W1622" i="1804"/>
  <c r="X1622" i="1804"/>
  <c r="Y1622" i="1804"/>
  <c r="Z1622" i="1804"/>
  <c r="AA1622" i="1804"/>
  <c r="AB1622" i="1804"/>
  <c r="AC1622" i="1804"/>
  <c r="AD1622" i="1804"/>
  <c r="S1623" i="1804"/>
  <c r="T1623" i="1804"/>
  <c r="U1623" i="1804"/>
  <c r="V1623" i="1804"/>
  <c r="W1623" i="1804"/>
  <c r="X1623" i="1804"/>
  <c r="Y1623" i="1804"/>
  <c r="Z1623" i="1804"/>
  <c r="AA1623" i="1804"/>
  <c r="AB1623" i="1804"/>
  <c r="AC1623" i="1804"/>
  <c r="AD1623" i="1804"/>
  <c r="S1624" i="1804"/>
  <c r="T1624" i="1804"/>
  <c r="U1624" i="1804"/>
  <c r="V1624" i="1804"/>
  <c r="W1624" i="1804"/>
  <c r="X1624" i="1804"/>
  <c r="Y1624" i="1804"/>
  <c r="Z1624" i="1804"/>
  <c r="AA1624" i="1804"/>
  <c r="AB1624" i="1804"/>
  <c r="AC1624" i="1804"/>
  <c r="AD1624" i="1804"/>
  <c r="S1625" i="1804"/>
  <c r="T1625" i="1804"/>
  <c r="U1625" i="1804"/>
  <c r="V1625" i="1804"/>
  <c r="W1625" i="1804"/>
  <c r="X1625" i="1804"/>
  <c r="Y1625" i="1804"/>
  <c r="Z1625" i="1804"/>
  <c r="AA1625" i="1804"/>
  <c r="AB1625" i="1804"/>
  <c r="AC1625" i="1804"/>
  <c r="AD1625" i="1804"/>
  <c r="S1626" i="1804"/>
  <c r="T1626" i="1804"/>
  <c r="U1626" i="1804"/>
  <c r="V1626" i="1804"/>
  <c r="W1626" i="1804"/>
  <c r="X1626" i="1804"/>
  <c r="Y1626" i="1804"/>
  <c r="Z1626" i="1804"/>
  <c r="AA1626" i="1804"/>
  <c r="AB1626" i="1804"/>
  <c r="AC1626" i="1804"/>
  <c r="AD1626" i="1804"/>
  <c r="S1627" i="1804"/>
  <c r="T1627" i="1804"/>
  <c r="U1627" i="1804"/>
  <c r="V1627" i="1804"/>
  <c r="W1627" i="1804"/>
  <c r="X1627" i="1804"/>
  <c r="Y1627" i="1804"/>
  <c r="Z1627" i="1804"/>
  <c r="AA1627" i="1804"/>
  <c r="AB1627" i="1804"/>
  <c r="AC1627" i="1804"/>
  <c r="AD1627" i="1804"/>
  <c r="S1628" i="1804"/>
  <c r="T1628" i="1804"/>
  <c r="U1628" i="1804"/>
  <c r="V1628" i="1804"/>
  <c r="W1628" i="1804"/>
  <c r="X1628" i="1804"/>
  <c r="Y1628" i="1804"/>
  <c r="Z1628" i="1804"/>
  <c r="AA1628" i="1804"/>
  <c r="AB1628" i="1804"/>
  <c r="AC1628" i="1804"/>
  <c r="AD1628" i="1804"/>
  <c r="T1617" i="1804"/>
  <c r="U1617" i="1804"/>
  <c r="V1617" i="1804"/>
  <c r="W1617" i="1804"/>
  <c r="X1617" i="1804"/>
  <c r="Y1617" i="1804"/>
  <c r="Z1617" i="1804"/>
  <c r="AA1617" i="1804"/>
  <c r="AB1617" i="1804"/>
  <c r="AC1617" i="1804"/>
  <c r="AD1617" i="1804"/>
  <c r="S1617" i="1804"/>
  <c r="S1607" i="1804"/>
  <c r="T1607" i="1804"/>
  <c r="U1607" i="1804"/>
  <c r="V1607" i="1804"/>
  <c r="W1607" i="1804"/>
  <c r="X1607" i="1804"/>
  <c r="Y1607" i="1804"/>
  <c r="Z1607" i="1804"/>
  <c r="AA1607" i="1804"/>
  <c r="AB1607" i="1804"/>
  <c r="AC1607" i="1804"/>
  <c r="AD1607" i="1804"/>
  <c r="S1597" i="1804"/>
  <c r="T1597" i="1804"/>
  <c r="U1597" i="1804"/>
  <c r="V1597" i="1804"/>
  <c r="W1597" i="1804"/>
  <c r="X1597" i="1804"/>
  <c r="Y1597" i="1804"/>
  <c r="Z1597" i="1804"/>
  <c r="AA1597" i="1804"/>
  <c r="AB1597" i="1804"/>
  <c r="AC1597" i="1804"/>
  <c r="AD1597" i="1804"/>
  <c r="S1598" i="1804"/>
  <c r="T1598" i="1804"/>
  <c r="U1598" i="1804"/>
  <c r="V1598" i="1804"/>
  <c r="W1598" i="1804"/>
  <c r="X1598" i="1804"/>
  <c r="Y1598" i="1804"/>
  <c r="Z1598" i="1804"/>
  <c r="AA1598" i="1804"/>
  <c r="AB1598" i="1804"/>
  <c r="AC1598" i="1804"/>
  <c r="AD1598" i="1804"/>
  <c r="S1599" i="1804"/>
  <c r="T1599" i="1804"/>
  <c r="U1599" i="1804"/>
  <c r="V1599" i="1804"/>
  <c r="W1599" i="1804"/>
  <c r="X1599" i="1804"/>
  <c r="Y1599" i="1804"/>
  <c r="Z1599" i="1804"/>
  <c r="AA1599" i="1804"/>
  <c r="AB1599" i="1804"/>
  <c r="AC1599" i="1804"/>
  <c r="AD1599" i="1804"/>
  <c r="S1600" i="1804"/>
  <c r="T1600" i="1804"/>
  <c r="U1600" i="1804"/>
  <c r="V1600" i="1804"/>
  <c r="W1600" i="1804"/>
  <c r="X1600" i="1804"/>
  <c r="Y1600" i="1804"/>
  <c r="Z1600" i="1804"/>
  <c r="AA1600" i="1804"/>
  <c r="AB1600" i="1804"/>
  <c r="AC1600" i="1804"/>
  <c r="AD1600" i="1804"/>
  <c r="S1601" i="1804"/>
  <c r="T1601" i="1804"/>
  <c r="U1601" i="1804"/>
  <c r="V1601" i="1804"/>
  <c r="W1601" i="1804"/>
  <c r="X1601" i="1804"/>
  <c r="Y1601" i="1804"/>
  <c r="Z1601" i="1804"/>
  <c r="AA1601" i="1804"/>
  <c r="AB1601" i="1804"/>
  <c r="AC1601" i="1804"/>
  <c r="AD1601" i="1804"/>
  <c r="S1602" i="1804"/>
  <c r="T1602" i="1804"/>
  <c r="U1602" i="1804"/>
  <c r="V1602" i="1804"/>
  <c r="W1602" i="1804"/>
  <c r="X1602" i="1804"/>
  <c r="Y1602" i="1804"/>
  <c r="Z1602" i="1804"/>
  <c r="AA1602" i="1804"/>
  <c r="AB1602" i="1804"/>
  <c r="AC1602" i="1804"/>
  <c r="AD1602" i="1804"/>
  <c r="S1603" i="1804"/>
  <c r="T1603" i="1804"/>
  <c r="U1603" i="1804"/>
  <c r="V1603" i="1804"/>
  <c r="W1603" i="1804"/>
  <c r="X1603" i="1804"/>
  <c r="Y1603" i="1804"/>
  <c r="Z1603" i="1804"/>
  <c r="AA1603" i="1804"/>
  <c r="AB1603" i="1804"/>
  <c r="AC1603" i="1804"/>
  <c r="AD1603" i="1804"/>
  <c r="S1604" i="1804"/>
  <c r="T1604" i="1804"/>
  <c r="U1604" i="1804"/>
  <c r="V1604" i="1804"/>
  <c r="W1604" i="1804"/>
  <c r="X1604" i="1804"/>
  <c r="Y1604" i="1804"/>
  <c r="Z1604" i="1804"/>
  <c r="AA1604" i="1804"/>
  <c r="AB1604" i="1804"/>
  <c r="AC1604" i="1804"/>
  <c r="AD1604" i="1804"/>
  <c r="S1605" i="1804"/>
  <c r="T1605" i="1804"/>
  <c r="U1605" i="1804"/>
  <c r="V1605" i="1804"/>
  <c r="W1605" i="1804"/>
  <c r="X1605" i="1804"/>
  <c r="Y1605" i="1804"/>
  <c r="Z1605" i="1804"/>
  <c r="AA1605" i="1804"/>
  <c r="AB1605" i="1804"/>
  <c r="AC1605" i="1804"/>
  <c r="AD1605" i="1804"/>
  <c r="S1606" i="1804"/>
  <c r="T1606" i="1804"/>
  <c r="U1606" i="1804"/>
  <c r="V1606" i="1804"/>
  <c r="W1606" i="1804"/>
  <c r="X1606" i="1804"/>
  <c r="Y1606" i="1804"/>
  <c r="Z1606" i="1804"/>
  <c r="AA1606" i="1804"/>
  <c r="AB1606" i="1804"/>
  <c r="AC1606" i="1804"/>
  <c r="AD1606" i="1804"/>
  <c r="T1596" i="1804"/>
  <c r="U1596" i="1804"/>
  <c r="V1596" i="1804"/>
  <c r="W1596" i="1804"/>
  <c r="X1596" i="1804"/>
  <c r="Y1596" i="1804"/>
  <c r="Z1596" i="1804"/>
  <c r="AA1596" i="1804"/>
  <c r="AB1596" i="1804"/>
  <c r="AC1596" i="1804"/>
  <c r="AD1596" i="1804"/>
  <c r="S1596" i="1804"/>
  <c r="S1579" i="1804"/>
  <c r="T1579" i="1804"/>
  <c r="U1579" i="1804"/>
  <c r="V1579" i="1804"/>
  <c r="W1579" i="1804"/>
  <c r="X1579" i="1804"/>
  <c r="Y1579" i="1804"/>
  <c r="Z1579" i="1804"/>
  <c r="AA1579" i="1804"/>
  <c r="AB1579" i="1804"/>
  <c r="AC1579" i="1804"/>
  <c r="AD1579" i="1804"/>
  <c r="S1580" i="1804"/>
  <c r="T1580" i="1804"/>
  <c r="U1580" i="1804"/>
  <c r="V1580" i="1804"/>
  <c r="W1580" i="1804"/>
  <c r="X1580" i="1804"/>
  <c r="Y1580" i="1804"/>
  <c r="Z1580" i="1804"/>
  <c r="AA1580" i="1804"/>
  <c r="AB1580" i="1804"/>
  <c r="AC1580" i="1804"/>
  <c r="AD1580" i="1804"/>
  <c r="S1581" i="1804"/>
  <c r="T1581" i="1804"/>
  <c r="U1581" i="1804"/>
  <c r="V1581" i="1804"/>
  <c r="W1581" i="1804"/>
  <c r="X1581" i="1804"/>
  <c r="Y1581" i="1804"/>
  <c r="Z1581" i="1804"/>
  <c r="AA1581" i="1804"/>
  <c r="AB1581" i="1804"/>
  <c r="AC1581" i="1804"/>
  <c r="AD1581" i="1804"/>
  <c r="S1582" i="1804"/>
  <c r="T1582" i="1804"/>
  <c r="U1582" i="1804"/>
  <c r="V1582" i="1804"/>
  <c r="W1582" i="1804"/>
  <c r="X1582" i="1804"/>
  <c r="Y1582" i="1804"/>
  <c r="Z1582" i="1804"/>
  <c r="AA1582" i="1804"/>
  <c r="AB1582" i="1804"/>
  <c r="AC1582" i="1804"/>
  <c r="AD1582" i="1804"/>
  <c r="S1583" i="1804"/>
  <c r="T1583" i="1804"/>
  <c r="U1583" i="1804"/>
  <c r="V1583" i="1804"/>
  <c r="W1583" i="1804"/>
  <c r="X1583" i="1804"/>
  <c r="Y1583" i="1804"/>
  <c r="Z1583" i="1804"/>
  <c r="AA1583" i="1804"/>
  <c r="AB1583" i="1804"/>
  <c r="AC1583" i="1804"/>
  <c r="AD1583" i="1804"/>
  <c r="S1584" i="1804"/>
  <c r="T1584" i="1804"/>
  <c r="U1584" i="1804"/>
  <c r="V1584" i="1804"/>
  <c r="W1584" i="1804"/>
  <c r="X1584" i="1804"/>
  <c r="Y1584" i="1804"/>
  <c r="Z1584" i="1804"/>
  <c r="AA1584" i="1804"/>
  <c r="AB1584" i="1804"/>
  <c r="AC1584" i="1804"/>
  <c r="AD1584" i="1804"/>
  <c r="S1585" i="1804"/>
  <c r="T1585" i="1804"/>
  <c r="U1585" i="1804"/>
  <c r="V1585" i="1804"/>
  <c r="W1585" i="1804"/>
  <c r="X1585" i="1804"/>
  <c r="Y1585" i="1804"/>
  <c r="Z1585" i="1804"/>
  <c r="AA1585" i="1804"/>
  <c r="AB1585" i="1804"/>
  <c r="AC1585" i="1804"/>
  <c r="AD1585" i="1804"/>
  <c r="S1586" i="1804"/>
  <c r="T1586" i="1804"/>
  <c r="U1586" i="1804"/>
  <c r="V1586" i="1804"/>
  <c r="W1586" i="1804"/>
  <c r="X1586" i="1804"/>
  <c r="Y1586" i="1804"/>
  <c r="Z1586" i="1804"/>
  <c r="AA1586" i="1804"/>
  <c r="AB1586" i="1804"/>
  <c r="AC1586" i="1804"/>
  <c r="AD1586" i="1804"/>
  <c r="S1587" i="1804"/>
  <c r="T1587" i="1804"/>
  <c r="U1587" i="1804"/>
  <c r="V1587" i="1804"/>
  <c r="W1587" i="1804"/>
  <c r="X1587" i="1804"/>
  <c r="Y1587" i="1804"/>
  <c r="Z1587" i="1804"/>
  <c r="AA1587" i="1804"/>
  <c r="AB1587" i="1804"/>
  <c r="AC1587" i="1804"/>
  <c r="AD1587" i="1804"/>
  <c r="S1588" i="1804"/>
  <c r="T1588" i="1804"/>
  <c r="U1588" i="1804"/>
  <c r="V1588" i="1804"/>
  <c r="W1588" i="1804"/>
  <c r="X1588" i="1804"/>
  <c r="Y1588" i="1804"/>
  <c r="Z1588" i="1804"/>
  <c r="AA1588" i="1804"/>
  <c r="AB1588" i="1804"/>
  <c r="AC1588" i="1804"/>
  <c r="AD1588" i="1804"/>
  <c r="S1589" i="1804"/>
  <c r="T1589" i="1804"/>
  <c r="U1589" i="1804"/>
  <c r="V1589" i="1804"/>
  <c r="W1589" i="1804"/>
  <c r="X1589" i="1804"/>
  <c r="Y1589" i="1804"/>
  <c r="Z1589" i="1804"/>
  <c r="AA1589" i="1804"/>
  <c r="AB1589" i="1804"/>
  <c r="AC1589" i="1804"/>
  <c r="AD1589" i="1804"/>
  <c r="T1578" i="1804"/>
  <c r="U1578" i="1804"/>
  <c r="V1578" i="1804"/>
  <c r="W1578" i="1804"/>
  <c r="X1578" i="1804"/>
  <c r="Y1578" i="1804"/>
  <c r="Z1578" i="1804"/>
  <c r="AA1578" i="1804"/>
  <c r="AB1578" i="1804"/>
  <c r="AC1578" i="1804"/>
  <c r="AD1578" i="1804"/>
  <c r="S1578" i="1804"/>
  <c r="S1558" i="1804"/>
  <c r="T1558" i="1804"/>
  <c r="U1558" i="1804"/>
  <c r="V1558" i="1804"/>
  <c r="W1558" i="1804"/>
  <c r="X1558" i="1804"/>
  <c r="Y1558" i="1804"/>
  <c r="Z1558" i="1804"/>
  <c r="AA1558" i="1804"/>
  <c r="AB1558" i="1804"/>
  <c r="AC1558" i="1804"/>
  <c r="AD1558" i="1804"/>
  <c r="S1559" i="1804"/>
  <c r="T1559" i="1804"/>
  <c r="U1559" i="1804"/>
  <c r="V1559" i="1804"/>
  <c r="W1559" i="1804"/>
  <c r="X1559" i="1804"/>
  <c r="Y1559" i="1804"/>
  <c r="Z1559" i="1804"/>
  <c r="AA1559" i="1804"/>
  <c r="AB1559" i="1804"/>
  <c r="AC1559" i="1804"/>
  <c r="AD1559" i="1804"/>
  <c r="S1560" i="1804"/>
  <c r="T1560" i="1804"/>
  <c r="U1560" i="1804"/>
  <c r="V1560" i="1804"/>
  <c r="W1560" i="1804"/>
  <c r="X1560" i="1804"/>
  <c r="Y1560" i="1804"/>
  <c r="Z1560" i="1804"/>
  <c r="AA1560" i="1804"/>
  <c r="AB1560" i="1804"/>
  <c r="AC1560" i="1804"/>
  <c r="AD1560" i="1804"/>
  <c r="S1561" i="1804"/>
  <c r="T1561" i="1804"/>
  <c r="U1561" i="1804"/>
  <c r="V1561" i="1804"/>
  <c r="W1561" i="1804"/>
  <c r="X1561" i="1804"/>
  <c r="Y1561" i="1804"/>
  <c r="Z1561" i="1804"/>
  <c r="AA1561" i="1804"/>
  <c r="AB1561" i="1804"/>
  <c r="AC1561" i="1804"/>
  <c r="AD1561" i="1804"/>
  <c r="S1562" i="1804"/>
  <c r="T1562" i="1804"/>
  <c r="U1562" i="1804"/>
  <c r="V1562" i="1804"/>
  <c r="W1562" i="1804"/>
  <c r="X1562" i="1804"/>
  <c r="Y1562" i="1804"/>
  <c r="Z1562" i="1804"/>
  <c r="AA1562" i="1804"/>
  <c r="AB1562" i="1804"/>
  <c r="AC1562" i="1804"/>
  <c r="AD1562" i="1804"/>
  <c r="S1563" i="1804"/>
  <c r="T1563" i="1804"/>
  <c r="U1563" i="1804"/>
  <c r="V1563" i="1804"/>
  <c r="W1563" i="1804"/>
  <c r="X1563" i="1804"/>
  <c r="Y1563" i="1804"/>
  <c r="Z1563" i="1804"/>
  <c r="AA1563" i="1804"/>
  <c r="AB1563" i="1804"/>
  <c r="AC1563" i="1804"/>
  <c r="AD1563" i="1804"/>
  <c r="S1564" i="1804"/>
  <c r="T1564" i="1804"/>
  <c r="U1564" i="1804"/>
  <c r="V1564" i="1804"/>
  <c r="W1564" i="1804"/>
  <c r="X1564" i="1804"/>
  <c r="Y1564" i="1804"/>
  <c r="Z1564" i="1804"/>
  <c r="AA1564" i="1804"/>
  <c r="AB1564" i="1804"/>
  <c r="AC1564" i="1804"/>
  <c r="AD1564" i="1804"/>
  <c r="S1565" i="1804"/>
  <c r="T1565" i="1804"/>
  <c r="U1565" i="1804"/>
  <c r="V1565" i="1804"/>
  <c r="W1565" i="1804"/>
  <c r="X1565" i="1804"/>
  <c r="Y1565" i="1804"/>
  <c r="Z1565" i="1804"/>
  <c r="AA1565" i="1804"/>
  <c r="AB1565" i="1804"/>
  <c r="AC1565" i="1804"/>
  <c r="AD1565" i="1804"/>
  <c r="S1566" i="1804"/>
  <c r="T1566" i="1804"/>
  <c r="U1566" i="1804"/>
  <c r="V1566" i="1804"/>
  <c r="W1566" i="1804"/>
  <c r="X1566" i="1804"/>
  <c r="Y1566" i="1804"/>
  <c r="Z1566" i="1804"/>
  <c r="AA1566" i="1804"/>
  <c r="AB1566" i="1804"/>
  <c r="AC1566" i="1804"/>
  <c r="AD1566" i="1804"/>
  <c r="S1567" i="1804"/>
  <c r="T1567" i="1804"/>
  <c r="U1567" i="1804"/>
  <c r="V1567" i="1804"/>
  <c r="W1567" i="1804"/>
  <c r="X1567" i="1804"/>
  <c r="Y1567" i="1804"/>
  <c r="Z1567" i="1804"/>
  <c r="AA1567" i="1804"/>
  <c r="AB1567" i="1804"/>
  <c r="AC1567" i="1804"/>
  <c r="AD1567" i="1804"/>
  <c r="S1568" i="1804"/>
  <c r="T1568" i="1804"/>
  <c r="U1568" i="1804"/>
  <c r="V1568" i="1804"/>
  <c r="W1568" i="1804"/>
  <c r="X1568" i="1804"/>
  <c r="Y1568" i="1804"/>
  <c r="Z1568" i="1804"/>
  <c r="AA1568" i="1804"/>
  <c r="AB1568" i="1804"/>
  <c r="AC1568" i="1804"/>
  <c r="AD1568" i="1804"/>
  <c r="T1557" i="1804"/>
  <c r="U1557" i="1804"/>
  <c r="V1557" i="1804"/>
  <c r="W1557" i="1804"/>
  <c r="X1557" i="1804"/>
  <c r="Y1557" i="1804"/>
  <c r="Z1557" i="1804"/>
  <c r="AA1557" i="1804"/>
  <c r="AB1557" i="1804"/>
  <c r="AC1557" i="1804"/>
  <c r="AD1557" i="1804"/>
  <c r="S1557" i="1804"/>
  <c r="T1538" i="1804"/>
  <c r="U1538" i="1804"/>
  <c r="V1538" i="1804"/>
  <c r="W1538" i="1804"/>
  <c r="X1538" i="1804"/>
  <c r="Y1538" i="1804"/>
  <c r="Z1538" i="1804"/>
  <c r="AA1538" i="1804"/>
  <c r="AB1538" i="1804"/>
  <c r="AC1538" i="1804"/>
  <c r="AD1538" i="1804"/>
  <c r="T1539" i="1804"/>
  <c r="U1539" i="1804"/>
  <c r="V1539" i="1804"/>
  <c r="W1539" i="1804"/>
  <c r="X1539" i="1804"/>
  <c r="Y1539" i="1804"/>
  <c r="Z1539" i="1804"/>
  <c r="AA1539" i="1804"/>
  <c r="AB1539" i="1804"/>
  <c r="AC1539" i="1804"/>
  <c r="AD1539" i="1804"/>
  <c r="T1540" i="1804"/>
  <c r="U1540" i="1804"/>
  <c r="V1540" i="1804"/>
  <c r="W1540" i="1804"/>
  <c r="X1540" i="1804"/>
  <c r="Y1540" i="1804"/>
  <c r="Z1540" i="1804"/>
  <c r="AA1540" i="1804"/>
  <c r="AB1540" i="1804"/>
  <c r="AC1540" i="1804"/>
  <c r="AD1540" i="1804"/>
  <c r="T1541" i="1804"/>
  <c r="U1541" i="1804"/>
  <c r="V1541" i="1804"/>
  <c r="W1541" i="1804"/>
  <c r="X1541" i="1804"/>
  <c r="Y1541" i="1804"/>
  <c r="Z1541" i="1804"/>
  <c r="AA1541" i="1804"/>
  <c r="AB1541" i="1804"/>
  <c r="AC1541" i="1804"/>
  <c r="AD1541" i="1804"/>
  <c r="T1542" i="1804"/>
  <c r="U1542" i="1804"/>
  <c r="V1542" i="1804"/>
  <c r="W1542" i="1804"/>
  <c r="X1542" i="1804"/>
  <c r="Y1542" i="1804"/>
  <c r="Z1542" i="1804"/>
  <c r="AA1542" i="1804"/>
  <c r="AB1542" i="1804"/>
  <c r="AC1542" i="1804"/>
  <c r="AD1542" i="1804"/>
  <c r="T1543" i="1804"/>
  <c r="U1543" i="1804"/>
  <c r="V1543" i="1804"/>
  <c r="W1543" i="1804"/>
  <c r="X1543" i="1804"/>
  <c r="Y1543" i="1804"/>
  <c r="Z1543" i="1804"/>
  <c r="AA1543" i="1804"/>
  <c r="AB1543" i="1804"/>
  <c r="AC1543" i="1804"/>
  <c r="AD1543" i="1804"/>
  <c r="T1544" i="1804"/>
  <c r="U1544" i="1804"/>
  <c r="V1544" i="1804"/>
  <c r="W1544" i="1804"/>
  <c r="X1544" i="1804"/>
  <c r="Y1544" i="1804"/>
  <c r="Z1544" i="1804"/>
  <c r="AA1544" i="1804"/>
  <c r="AB1544" i="1804"/>
  <c r="AC1544" i="1804"/>
  <c r="AD1544" i="1804"/>
  <c r="T1545" i="1804"/>
  <c r="U1545" i="1804"/>
  <c r="V1545" i="1804"/>
  <c r="W1545" i="1804"/>
  <c r="X1545" i="1804"/>
  <c r="Y1545" i="1804"/>
  <c r="Z1545" i="1804"/>
  <c r="AA1545" i="1804"/>
  <c r="AB1545" i="1804"/>
  <c r="AC1545" i="1804"/>
  <c r="AD1545" i="1804"/>
  <c r="T1546" i="1804"/>
  <c r="U1546" i="1804"/>
  <c r="V1546" i="1804"/>
  <c r="W1546" i="1804"/>
  <c r="X1546" i="1804"/>
  <c r="Y1546" i="1804"/>
  <c r="Z1546" i="1804"/>
  <c r="AA1546" i="1804"/>
  <c r="AB1546" i="1804"/>
  <c r="AC1546" i="1804"/>
  <c r="AD1546" i="1804"/>
  <c r="T1547" i="1804"/>
  <c r="U1547" i="1804"/>
  <c r="V1547" i="1804"/>
  <c r="W1547" i="1804"/>
  <c r="X1547" i="1804"/>
  <c r="Y1547" i="1804"/>
  <c r="Z1547" i="1804"/>
  <c r="AA1547" i="1804"/>
  <c r="AB1547" i="1804"/>
  <c r="AC1547" i="1804"/>
  <c r="AD1547" i="1804"/>
  <c r="T1548" i="1804"/>
  <c r="U1548" i="1804"/>
  <c r="V1548" i="1804"/>
  <c r="W1548" i="1804"/>
  <c r="X1548" i="1804"/>
  <c r="Y1548" i="1804"/>
  <c r="Z1548" i="1804"/>
  <c r="AA1548" i="1804"/>
  <c r="AB1548" i="1804"/>
  <c r="AC1548" i="1804"/>
  <c r="AD1548" i="1804"/>
  <c r="T1549" i="1804"/>
  <c r="U1549" i="1804"/>
  <c r="V1549" i="1804"/>
  <c r="W1549" i="1804"/>
  <c r="X1549" i="1804"/>
  <c r="Y1549" i="1804"/>
  <c r="Z1549" i="1804"/>
  <c r="AA1549" i="1804"/>
  <c r="AB1549" i="1804"/>
  <c r="AC1549" i="1804"/>
  <c r="AD1549" i="1804"/>
  <c r="S1539" i="1804"/>
  <c r="S1540" i="1804"/>
  <c r="S1541" i="1804"/>
  <c r="S1542" i="1804"/>
  <c r="S1543" i="1804"/>
  <c r="S1544" i="1804"/>
  <c r="S1545" i="1804"/>
  <c r="S1546" i="1804"/>
  <c r="S1547" i="1804"/>
  <c r="S1548" i="1804"/>
  <c r="S1549" i="1804"/>
  <c r="S1538" i="1804"/>
  <c r="S1518" i="1804"/>
  <c r="T1518" i="1804"/>
  <c r="U1518" i="1804"/>
  <c r="V1518" i="1804"/>
  <c r="W1518" i="1804"/>
  <c r="X1518" i="1804"/>
  <c r="Y1518" i="1804"/>
  <c r="Z1518" i="1804"/>
  <c r="AA1518" i="1804"/>
  <c r="AB1518" i="1804"/>
  <c r="AC1518" i="1804"/>
  <c r="AD1518" i="1804"/>
  <c r="S1519" i="1804"/>
  <c r="T1519" i="1804"/>
  <c r="U1519" i="1804"/>
  <c r="V1519" i="1804"/>
  <c r="W1519" i="1804"/>
  <c r="X1519" i="1804"/>
  <c r="Y1519" i="1804"/>
  <c r="Z1519" i="1804"/>
  <c r="AA1519" i="1804"/>
  <c r="AB1519" i="1804"/>
  <c r="AC1519" i="1804"/>
  <c r="AD1519" i="1804"/>
  <c r="S1520" i="1804"/>
  <c r="T1520" i="1804"/>
  <c r="U1520" i="1804"/>
  <c r="V1520" i="1804"/>
  <c r="W1520" i="1804"/>
  <c r="X1520" i="1804"/>
  <c r="Y1520" i="1804"/>
  <c r="Z1520" i="1804"/>
  <c r="AA1520" i="1804"/>
  <c r="AB1520" i="1804"/>
  <c r="AC1520" i="1804"/>
  <c r="AD1520" i="1804"/>
  <c r="S1521" i="1804"/>
  <c r="T1521" i="1804"/>
  <c r="U1521" i="1804"/>
  <c r="V1521" i="1804"/>
  <c r="W1521" i="1804"/>
  <c r="X1521" i="1804"/>
  <c r="Y1521" i="1804"/>
  <c r="Z1521" i="1804"/>
  <c r="AA1521" i="1804"/>
  <c r="AB1521" i="1804"/>
  <c r="AC1521" i="1804"/>
  <c r="AD1521" i="1804"/>
  <c r="S1522" i="1804"/>
  <c r="T1522" i="1804"/>
  <c r="U1522" i="1804"/>
  <c r="V1522" i="1804"/>
  <c r="W1522" i="1804"/>
  <c r="X1522" i="1804"/>
  <c r="Y1522" i="1804"/>
  <c r="Z1522" i="1804"/>
  <c r="AA1522" i="1804"/>
  <c r="AB1522" i="1804"/>
  <c r="AC1522" i="1804"/>
  <c r="AD1522" i="1804"/>
  <c r="S1523" i="1804"/>
  <c r="T1523" i="1804"/>
  <c r="U1523" i="1804"/>
  <c r="V1523" i="1804"/>
  <c r="W1523" i="1804"/>
  <c r="X1523" i="1804"/>
  <c r="Y1523" i="1804"/>
  <c r="Z1523" i="1804"/>
  <c r="AA1523" i="1804"/>
  <c r="AB1523" i="1804"/>
  <c r="AC1523" i="1804"/>
  <c r="AD1523" i="1804"/>
  <c r="S1524" i="1804"/>
  <c r="T1524" i="1804"/>
  <c r="U1524" i="1804"/>
  <c r="V1524" i="1804"/>
  <c r="W1524" i="1804"/>
  <c r="X1524" i="1804"/>
  <c r="Y1524" i="1804"/>
  <c r="Z1524" i="1804"/>
  <c r="AA1524" i="1804"/>
  <c r="AB1524" i="1804"/>
  <c r="AC1524" i="1804"/>
  <c r="AD1524" i="1804"/>
  <c r="S1525" i="1804"/>
  <c r="T1525" i="1804"/>
  <c r="U1525" i="1804"/>
  <c r="V1525" i="1804"/>
  <c r="W1525" i="1804"/>
  <c r="X1525" i="1804"/>
  <c r="Y1525" i="1804"/>
  <c r="Z1525" i="1804"/>
  <c r="AA1525" i="1804"/>
  <c r="AB1525" i="1804"/>
  <c r="AC1525" i="1804"/>
  <c r="AD1525" i="1804"/>
  <c r="S1526" i="1804"/>
  <c r="T1526" i="1804"/>
  <c r="U1526" i="1804"/>
  <c r="V1526" i="1804"/>
  <c r="W1526" i="1804"/>
  <c r="X1526" i="1804"/>
  <c r="Y1526" i="1804"/>
  <c r="Z1526" i="1804"/>
  <c r="AA1526" i="1804"/>
  <c r="AB1526" i="1804"/>
  <c r="AC1526" i="1804"/>
  <c r="AD1526" i="1804"/>
  <c r="S1527" i="1804"/>
  <c r="T1527" i="1804"/>
  <c r="U1527" i="1804"/>
  <c r="V1527" i="1804"/>
  <c r="W1527" i="1804"/>
  <c r="X1527" i="1804"/>
  <c r="Y1527" i="1804"/>
  <c r="Z1527" i="1804"/>
  <c r="AA1527" i="1804"/>
  <c r="AB1527" i="1804"/>
  <c r="AC1527" i="1804"/>
  <c r="AD1527" i="1804"/>
  <c r="S1528" i="1804"/>
  <c r="T1528" i="1804"/>
  <c r="U1528" i="1804"/>
  <c r="V1528" i="1804"/>
  <c r="W1528" i="1804"/>
  <c r="X1528" i="1804"/>
  <c r="Y1528" i="1804"/>
  <c r="Z1528" i="1804"/>
  <c r="AA1528" i="1804"/>
  <c r="AB1528" i="1804"/>
  <c r="AC1528" i="1804"/>
  <c r="AD1528" i="1804"/>
  <c r="T1517" i="1804"/>
  <c r="U1517" i="1804"/>
  <c r="V1517" i="1804"/>
  <c r="W1517" i="1804"/>
  <c r="X1517" i="1804"/>
  <c r="Y1517" i="1804"/>
  <c r="Z1517" i="1804"/>
  <c r="AA1517" i="1804"/>
  <c r="AB1517" i="1804"/>
  <c r="AC1517" i="1804"/>
  <c r="AD1517" i="1804"/>
  <c r="S1517" i="1804"/>
  <c r="S1494" i="1804"/>
  <c r="T1494" i="1804"/>
  <c r="U1494" i="1804"/>
  <c r="V1494" i="1804"/>
  <c r="W1494" i="1804"/>
  <c r="X1494" i="1804"/>
  <c r="Y1494" i="1804"/>
  <c r="Z1494" i="1804"/>
  <c r="AA1494" i="1804"/>
  <c r="AB1494" i="1804"/>
  <c r="AC1494" i="1804"/>
  <c r="AD1494" i="1804"/>
  <c r="S1495" i="1804"/>
  <c r="T1495" i="1804"/>
  <c r="U1495" i="1804"/>
  <c r="V1495" i="1804"/>
  <c r="W1495" i="1804"/>
  <c r="X1495" i="1804"/>
  <c r="Y1495" i="1804"/>
  <c r="Z1495" i="1804"/>
  <c r="AA1495" i="1804"/>
  <c r="AB1495" i="1804"/>
  <c r="AC1495" i="1804"/>
  <c r="AD1495" i="1804"/>
  <c r="S1496" i="1804"/>
  <c r="T1496" i="1804"/>
  <c r="U1496" i="1804"/>
  <c r="V1496" i="1804"/>
  <c r="W1496" i="1804"/>
  <c r="X1496" i="1804"/>
  <c r="Y1496" i="1804"/>
  <c r="Z1496" i="1804"/>
  <c r="AA1496" i="1804"/>
  <c r="AB1496" i="1804"/>
  <c r="AC1496" i="1804"/>
  <c r="AD1496" i="1804"/>
  <c r="S1497" i="1804"/>
  <c r="T1497" i="1804"/>
  <c r="U1497" i="1804"/>
  <c r="V1497" i="1804"/>
  <c r="W1497" i="1804"/>
  <c r="X1497" i="1804"/>
  <c r="Y1497" i="1804"/>
  <c r="Z1497" i="1804"/>
  <c r="AA1497" i="1804"/>
  <c r="AB1497" i="1804"/>
  <c r="AC1497" i="1804"/>
  <c r="AD1497" i="1804"/>
  <c r="S1498" i="1804"/>
  <c r="T1498" i="1804"/>
  <c r="U1498" i="1804"/>
  <c r="V1498" i="1804"/>
  <c r="W1498" i="1804"/>
  <c r="X1498" i="1804"/>
  <c r="Y1498" i="1804"/>
  <c r="Z1498" i="1804"/>
  <c r="AA1498" i="1804"/>
  <c r="AB1498" i="1804"/>
  <c r="AC1498" i="1804"/>
  <c r="AD1498" i="1804"/>
  <c r="S1499" i="1804"/>
  <c r="T1499" i="1804"/>
  <c r="U1499" i="1804"/>
  <c r="V1499" i="1804"/>
  <c r="W1499" i="1804"/>
  <c r="X1499" i="1804"/>
  <c r="Y1499" i="1804"/>
  <c r="Z1499" i="1804"/>
  <c r="AA1499" i="1804"/>
  <c r="AB1499" i="1804"/>
  <c r="AC1499" i="1804"/>
  <c r="AD1499" i="1804"/>
  <c r="S1500" i="1804"/>
  <c r="T1500" i="1804"/>
  <c r="U1500" i="1804"/>
  <c r="V1500" i="1804"/>
  <c r="W1500" i="1804"/>
  <c r="X1500" i="1804"/>
  <c r="Y1500" i="1804"/>
  <c r="Z1500" i="1804"/>
  <c r="AA1500" i="1804"/>
  <c r="AB1500" i="1804"/>
  <c r="AC1500" i="1804"/>
  <c r="AD1500" i="1804"/>
  <c r="S1501" i="1804"/>
  <c r="T1501" i="1804"/>
  <c r="U1501" i="1804"/>
  <c r="V1501" i="1804"/>
  <c r="W1501" i="1804"/>
  <c r="X1501" i="1804"/>
  <c r="Y1501" i="1804"/>
  <c r="Z1501" i="1804"/>
  <c r="AA1501" i="1804"/>
  <c r="AB1501" i="1804"/>
  <c r="AC1501" i="1804"/>
  <c r="AD1501" i="1804"/>
  <c r="S1502" i="1804"/>
  <c r="T1502" i="1804"/>
  <c r="U1502" i="1804"/>
  <c r="V1502" i="1804"/>
  <c r="W1502" i="1804"/>
  <c r="X1502" i="1804"/>
  <c r="Y1502" i="1804"/>
  <c r="Z1502" i="1804"/>
  <c r="AA1502" i="1804"/>
  <c r="AB1502" i="1804"/>
  <c r="AC1502" i="1804"/>
  <c r="AD1502" i="1804"/>
  <c r="S1503" i="1804"/>
  <c r="T1503" i="1804"/>
  <c r="U1503" i="1804"/>
  <c r="V1503" i="1804"/>
  <c r="W1503" i="1804"/>
  <c r="X1503" i="1804"/>
  <c r="Y1503" i="1804"/>
  <c r="Z1503" i="1804"/>
  <c r="AA1503" i="1804"/>
  <c r="AB1503" i="1804"/>
  <c r="AC1503" i="1804"/>
  <c r="AD1503" i="1804"/>
  <c r="S1504" i="1804"/>
  <c r="T1504" i="1804"/>
  <c r="U1504" i="1804"/>
  <c r="V1504" i="1804"/>
  <c r="W1504" i="1804"/>
  <c r="X1504" i="1804"/>
  <c r="Y1504" i="1804"/>
  <c r="Z1504" i="1804"/>
  <c r="AA1504" i="1804"/>
  <c r="AB1504" i="1804"/>
  <c r="AC1504" i="1804"/>
  <c r="AD1504" i="1804"/>
  <c r="T1493" i="1804"/>
  <c r="U1493" i="1804"/>
  <c r="V1493" i="1804"/>
  <c r="W1493" i="1804"/>
  <c r="X1493" i="1804"/>
  <c r="Y1493" i="1804"/>
  <c r="Z1493" i="1804"/>
  <c r="AA1493" i="1804"/>
  <c r="AB1493" i="1804"/>
  <c r="AC1493" i="1804"/>
  <c r="AD1493" i="1804"/>
  <c r="S1493" i="1804"/>
  <c r="T1471" i="1804"/>
  <c r="U1471" i="1804"/>
  <c r="V1471" i="1804"/>
  <c r="W1471" i="1804"/>
  <c r="X1471" i="1804"/>
  <c r="Y1471" i="1804"/>
  <c r="Z1471" i="1804"/>
  <c r="AA1471" i="1804"/>
  <c r="AB1471" i="1804"/>
  <c r="AC1471" i="1804"/>
  <c r="AD1471" i="1804"/>
  <c r="T1472" i="1804"/>
  <c r="U1472" i="1804"/>
  <c r="V1472" i="1804"/>
  <c r="W1472" i="1804"/>
  <c r="X1472" i="1804"/>
  <c r="Y1472" i="1804"/>
  <c r="Z1472" i="1804"/>
  <c r="AA1472" i="1804"/>
  <c r="AB1472" i="1804"/>
  <c r="AC1472" i="1804"/>
  <c r="AD1472" i="1804"/>
  <c r="T1473" i="1804"/>
  <c r="U1473" i="1804"/>
  <c r="V1473" i="1804"/>
  <c r="W1473" i="1804"/>
  <c r="X1473" i="1804"/>
  <c r="Y1473" i="1804"/>
  <c r="Z1473" i="1804"/>
  <c r="AA1473" i="1804"/>
  <c r="AB1473" i="1804"/>
  <c r="AC1473" i="1804"/>
  <c r="AD1473" i="1804"/>
  <c r="T1474" i="1804"/>
  <c r="U1474" i="1804"/>
  <c r="V1474" i="1804"/>
  <c r="W1474" i="1804"/>
  <c r="X1474" i="1804"/>
  <c r="Y1474" i="1804"/>
  <c r="Z1474" i="1804"/>
  <c r="AA1474" i="1804"/>
  <c r="AB1474" i="1804"/>
  <c r="AC1474" i="1804"/>
  <c r="AD1474" i="1804"/>
  <c r="T1475" i="1804"/>
  <c r="U1475" i="1804"/>
  <c r="V1475" i="1804"/>
  <c r="W1475" i="1804"/>
  <c r="X1475" i="1804"/>
  <c r="Y1475" i="1804"/>
  <c r="Z1475" i="1804"/>
  <c r="AA1475" i="1804"/>
  <c r="AB1475" i="1804"/>
  <c r="AC1475" i="1804"/>
  <c r="AD1475" i="1804"/>
  <c r="T1476" i="1804"/>
  <c r="U1476" i="1804"/>
  <c r="V1476" i="1804"/>
  <c r="W1476" i="1804"/>
  <c r="X1476" i="1804"/>
  <c r="Y1476" i="1804"/>
  <c r="Z1476" i="1804"/>
  <c r="AA1476" i="1804"/>
  <c r="AB1476" i="1804"/>
  <c r="AC1476" i="1804"/>
  <c r="AD1476" i="1804"/>
  <c r="T1477" i="1804"/>
  <c r="U1477" i="1804"/>
  <c r="V1477" i="1804"/>
  <c r="W1477" i="1804"/>
  <c r="X1477" i="1804"/>
  <c r="Y1477" i="1804"/>
  <c r="Z1477" i="1804"/>
  <c r="AA1477" i="1804"/>
  <c r="AB1477" i="1804"/>
  <c r="AC1477" i="1804"/>
  <c r="AD1477" i="1804"/>
  <c r="T1478" i="1804"/>
  <c r="U1478" i="1804"/>
  <c r="V1478" i="1804"/>
  <c r="W1478" i="1804"/>
  <c r="X1478" i="1804"/>
  <c r="Y1478" i="1804"/>
  <c r="Z1478" i="1804"/>
  <c r="AA1478" i="1804"/>
  <c r="AB1478" i="1804"/>
  <c r="AC1478" i="1804"/>
  <c r="AD1478" i="1804"/>
  <c r="T1479" i="1804"/>
  <c r="U1479" i="1804"/>
  <c r="V1479" i="1804"/>
  <c r="W1479" i="1804"/>
  <c r="X1479" i="1804"/>
  <c r="Y1479" i="1804"/>
  <c r="Z1479" i="1804"/>
  <c r="AA1479" i="1804"/>
  <c r="AB1479" i="1804"/>
  <c r="AC1479" i="1804"/>
  <c r="AD1479" i="1804"/>
  <c r="T1480" i="1804"/>
  <c r="U1480" i="1804"/>
  <c r="V1480" i="1804"/>
  <c r="W1480" i="1804"/>
  <c r="X1480" i="1804"/>
  <c r="Y1480" i="1804"/>
  <c r="Z1480" i="1804"/>
  <c r="AA1480" i="1804"/>
  <c r="AB1480" i="1804"/>
  <c r="AC1480" i="1804"/>
  <c r="AD1480" i="1804"/>
  <c r="T1481" i="1804"/>
  <c r="U1481" i="1804"/>
  <c r="V1481" i="1804"/>
  <c r="W1481" i="1804"/>
  <c r="X1481" i="1804"/>
  <c r="Y1481" i="1804"/>
  <c r="Z1481" i="1804"/>
  <c r="AA1481" i="1804"/>
  <c r="AB1481" i="1804"/>
  <c r="AC1481" i="1804"/>
  <c r="AD1481" i="1804"/>
  <c r="T1482" i="1804"/>
  <c r="U1482" i="1804"/>
  <c r="V1482" i="1804"/>
  <c r="W1482" i="1804"/>
  <c r="X1482" i="1804"/>
  <c r="Y1482" i="1804"/>
  <c r="Z1482" i="1804"/>
  <c r="AA1482" i="1804"/>
  <c r="AB1482" i="1804"/>
  <c r="AC1482" i="1804"/>
  <c r="AD1482" i="1804"/>
  <c r="S1472" i="1804"/>
  <c r="S1473" i="1804"/>
  <c r="S1474" i="1804"/>
  <c r="S1475" i="1804"/>
  <c r="S1476" i="1804"/>
  <c r="S1477" i="1804"/>
  <c r="S1478" i="1804"/>
  <c r="S1479" i="1804"/>
  <c r="S1480" i="1804"/>
  <c r="S1481" i="1804"/>
  <c r="S1482" i="1804"/>
  <c r="S1471" i="1804"/>
  <c r="T1451" i="1804"/>
  <c r="U1451" i="1804"/>
  <c r="V1451" i="1804"/>
  <c r="W1451" i="1804"/>
  <c r="X1451" i="1804"/>
  <c r="Y1451" i="1804"/>
  <c r="Z1451" i="1804"/>
  <c r="AA1451" i="1804"/>
  <c r="AB1451" i="1804"/>
  <c r="AC1451" i="1804"/>
  <c r="AD1451" i="1804"/>
  <c r="T1452" i="1804"/>
  <c r="U1452" i="1804"/>
  <c r="V1452" i="1804"/>
  <c r="W1452" i="1804"/>
  <c r="X1452" i="1804"/>
  <c r="Y1452" i="1804"/>
  <c r="Z1452" i="1804"/>
  <c r="AA1452" i="1804"/>
  <c r="AB1452" i="1804"/>
  <c r="AC1452" i="1804"/>
  <c r="AD1452" i="1804"/>
  <c r="T1453" i="1804"/>
  <c r="U1453" i="1804"/>
  <c r="V1453" i="1804"/>
  <c r="W1453" i="1804"/>
  <c r="X1453" i="1804"/>
  <c r="Y1453" i="1804"/>
  <c r="Z1453" i="1804"/>
  <c r="AA1453" i="1804"/>
  <c r="AB1453" i="1804"/>
  <c r="AC1453" i="1804"/>
  <c r="AD1453" i="1804"/>
  <c r="T1454" i="1804"/>
  <c r="U1454" i="1804"/>
  <c r="V1454" i="1804"/>
  <c r="W1454" i="1804"/>
  <c r="X1454" i="1804"/>
  <c r="Y1454" i="1804"/>
  <c r="Z1454" i="1804"/>
  <c r="AA1454" i="1804"/>
  <c r="AB1454" i="1804"/>
  <c r="AC1454" i="1804"/>
  <c r="AD1454" i="1804"/>
  <c r="T1455" i="1804"/>
  <c r="U1455" i="1804"/>
  <c r="V1455" i="1804"/>
  <c r="W1455" i="1804"/>
  <c r="X1455" i="1804"/>
  <c r="Y1455" i="1804"/>
  <c r="Z1455" i="1804"/>
  <c r="AA1455" i="1804"/>
  <c r="AB1455" i="1804"/>
  <c r="AC1455" i="1804"/>
  <c r="AD1455" i="1804"/>
  <c r="T1456" i="1804"/>
  <c r="U1456" i="1804"/>
  <c r="V1456" i="1804"/>
  <c r="W1456" i="1804"/>
  <c r="X1456" i="1804"/>
  <c r="Y1456" i="1804"/>
  <c r="Z1456" i="1804"/>
  <c r="AA1456" i="1804"/>
  <c r="AB1456" i="1804"/>
  <c r="AC1456" i="1804"/>
  <c r="AD1456" i="1804"/>
  <c r="T1457" i="1804"/>
  <c r="U1457" i="1804"/>
  <c r="V1457" i="1804"/>
  <c r="W1457" i="1804"/>
  <c r="X1457" i="1804"/>
  <c r="Y1457" i="1804"/>
  <c r="Z1457" i="1804"/>
  <c r="AA1457" i="1804"/>
  <c r="AB1457" i="1804"/>
  <c r="AC1457" i="1804"/>
  <c r="AD1457" i="1804"/>
  <c r="T1458" i="1804"/>
  <c r="U1458" i="1804"/>
  <c r="V1458" i="1804"/>
  <c r="W1458" i="1804"/>
  <c r="X1458" i="1804"/>
  <c r="Y1458" i="1804"/>
  <c r="Z1458" i="1804"/>
  <c r="AA1458" i="1804"/>
  <c r="AB1458" i="1804"/>
  <c r="AC1458" i="1804"/>
  <c r="AD1458" i="1804"/>
  <c r="T1459" i="1804"/>
  <c r="U1459" i="1804"/>
  <c r="V1459" i="1804"/>
  <c r="W1459" i="1804"/>
  <c r="X1459" i="1804"/>
  <c r="Y1459" i="1804"/>
  <c r="Z1459" i="1804"/>
  <c r="AA1459" i="1804"/>
  <c r="AB1459" i="1804"/>
  <c r="AC1459" i="1804"/>
  <c r="AD1459" i="1804"/>
  <c r="T1460" i="1804"/>
  <c r="U1460" i="1804"/>
  <c r="V1460" i="1804"/>
  <c r="W1460" i="1804"/>
  <c r="X1460" i="1804"/>
  <c r="Y1460" i="1804"/>
  <c r="Z1460" i="1804"/>
  <c r="AA1460" i="1804"/>
  <c r="AB1460" i="1804"/>
  <c r="AC1460" i="1804"/>
  <c r="AD1460" i="1804"/>
  <c r="T1461" i="1804"/>
  <c r="U1461" i="1804"/>
  <c r="V1461" i="1804"/>
  <c r="W1461" i="1804"/>
  <c r="X1461" i="1804"/>
  <c r="Y1461" i="1804"/>
  <c r="Z1461" i="1804"/>
  <c r="AA1461" i="1804"/>
  <c r="AB1461" i="1804"/>
  <c r="AC1461" i="1804"/>
  <c r="AD1461" i="1804"/>
  <c r="T1462" i="1804"/>
  <c r="U1462" i="1804"/>
  <c r="V1462" i="1804"/>
  <c r="W1462" i="1804"/>
  <c r="X1462" i="1804"/>
  <c r="Y1462" i="1804"/>
  <c r="Z1462" i="1804"/>
  <c r="AA1462" i="1804"/>
  <c r="AB1462" i="1804"/>
  <c r="AC1462" i="1804"/>
  <c r="AD1462" i="1804"/>
  <c r="S1452" i="1804"/>
  <c r="S1453" i="1804"/>
  <c r="S1454" i="1804"/>
  <c r="S1455" i="1804"/>
  <c r="S1456" i="1804"/>
  <c r="S1457" i="1804"/>
  <c r="S1458" i="1804"/>
  <c r="S1459" i="1804"/>
  <c r="S1460" i="1804"/>
  <c r="S1461" i="1804"/>
  <c r="S1462" i="1804"/>
  <c r="S1451" i="1804"/>
  <c r="S1433" i="1804"/>
  <c r="T1433" i="1804"/>
  <c r="U1433" i="1804"/>
  <c r="V1433" i="1804"/>
  <c r="W1433" i="1804"/>
  <c r="X1433" i="1804"/>
  <c r="Y1433" i="1804"/>
  <c r="Z1433" i="1804"/>
  <c r="AA1433" i="1804"/>
  <c r="AB1433" i="1804"/>
  <c r="AC1433" i="1804"/>
  <c r="AD1433" i="1804"/>
  <c r="S1434" i="1804"/>
  <c r="T1434" i="1804"/>
  <c r="U1434" i="1804"/>
  <c r="V1434" i="1804"/>
  <c r="W1434" i="1804"/>
  <c r="X1434" i="1804"/>
  <c r="Y1434" i="1804"/>
  <c r="Z1434" i="1804"/>
  <c r="AA1434" i="1804"/>
  <c r="AB1434" i="1804"/>
  <c r="AC1434" i="1804"/>
  <c r="AD1434" i="1804"/>
  <c r="S1435" i="1804"/>
  <c r="T1435" i="1804"/>
  <c r="U1435" i="1804"/>
  <c r="V1435" i="1804"/>
  <c r="W1435" i="1804"/>
  <c r="X1435" i="1804"/>
  <c r="Y1435" i="1804"/>
  <c r="Z1435" i="1804"/>
  <c r="AA1435" i="1804"/>
  <c r="AB1435" i="1804"/>
  <c r="AC1435" i="1804"/>
  <c r="AD1435" i="1804"/>
  <c r="S1436" i="1804"/>
  <c r="T1436" i="1804"/>
  <c r="U1436" i="1804"/>
  <c r="V1436" i="1804"/>
  <c r="W1436" i="1804"/>
  <c r="X1436" i="1804"/>
  <c r="Y1436" i="1804"/>
  <c r="Z1436" i="1804"/>
  <c r="AA1436" i="1804"/>
  <c r="AB1436" i="1804"/>
  <c r="AC1436" i="1804"/>
  <c r="AD1436" i="1804"/>
  <c r="S1437" i="1804"/>
  <c r="T1437" i="1804"/>
  <c r="U1437" i="1804"/>
  <c r="V1437" i="1804"/>
  <c r="W1437" i="1804"/>
  <c r="X1437" i="1804"/>
  <c r="Y1437" i="1804"/>
  <c r="Z1437" i="1804"/>
  <c r="AA1437" i="1804"/>
  <c r="AB1437" i="1804"/>
  <c r="AC1437" i="1804"/>
  <c r="AD1437" i="1804"/>
  <c r="S1438" i="1804"/>
  <c r="T1438" i="1804"/>
  <c r="U1438" i="1804"/>
  <c r="V1438" i="1804"/>
  <c r="W1438" i="1804"/>
  <c r="X1438" i="1804"/>
  <c r="Y1438" i="1804"/>
  <c r="Z1438" i="1804"/>
  <c r="AA1438" i="1804"/>
  <c r="AB1438" i="1804"/>
  <c r="AC1438" i="1804"/>
  <c r="AD1438" i="1804"/>
  <c r="S1439" i="1804"/>
  <c r="T1439" i="1804"/>
  <c r="U1439" i="1804"/>
  <c r="V1439" i="1804"/>
  <c r="W1439" i="1804"/>
  <c r="X1439" i="1804"/>
  <c r="Y1439" i="1804"/>
  <c r="Z1439" i="1804"/>
  <c r="AA1439" i="1804"/>
  <c r="AB1439" i="1804"/>
  <c r="AC1439" i="1804"/>
  <c r="AD1439" i="1804"/>
  <c r="S1440" i="1804"/>
  <c r="T1440" i="1804"/>
  <c r="U1440" i="1804"/>
  <c r="V1440" i="1804"/>
  <c r="W1440" i="1804"/>
  <c r="X1440" i="1804"/>
  <c r="Y1440" i="1804"/>
  <c r="Z1440" i="1804"/>
  <c r="AA1440" i="1804"/>
  <c r="AB1440" i="1804"/>
  <c r="AC1440" i="1804"/>
  <c r="AD1440" i="1804"/>
  <c r="S1441" i="1804"/>
  <c r="T1441" i="1804"/>
  <c r="U1441" i="1804"/>
  <c r="V1441" i="1804"/>
  <c r="W1441" i="1804"/>
  <c r="X1441" i="1804"/>
  <c r="Y1441" i="1804"/>
  <c r="Z1441" i="1804"/>
  <c r="AA1441" i="1804"/>
  <c r="AB1441" i="1804"/>
  <c r="AC1441" i="1804"/>
  <c r="AD1441" i="1804"/>
  <c r="S1442" i="1804"/>
  <c r="T1442" i="1804"/>
  <c r="U1442" i="1804"/>
  <c r="V1442" i="1804"/>
  <c r="W1442" i="1804"/>
  <c r="X1442" i="1804"/>
  <c r="Y1442" i="1804"/>
  <c r="Z1442" i="1804"/>
  <c r="AA1442" i="1804"/>
  <c r="AB1442" i="1804"/>
  <c r="AC1442" i="1804"/>
  <c r="AD1442" i="1804"/>
  <c r="S1443" i="1804"/>
  <c r="T1443" i="1804"/>
  <c r="U1443" i="1804"/>
  <c r="V1443" i="1804"/>
  <c r="W1443" i="1804"/>
  <c r="X1443" i="1804"/>
  <c r="Y1443" i="1804"/>
  <c r="Z1443" i="1804"/>
  <c r="AA1443" i="1804"/>
  <c r="AB1443" i="1804"/>
  <c r="AC1443" i="1804"/>
  <c r="AD1443" i="1804"/>
  <c r="AD1432" i="1804"/>
  <c r="AB1432" i="1804"/>
  <c r="AC1432" i="1804"/>
  <c r="T1432" i="1804"/>
  <c r="U1432" i="1804"/>
  <c r="V1432" i="1804"/>
  <c r="W1432" i="1804"/>
  <c r="X1432" i="1804"/>
  <c r="Y1432" i="1804"/>
  <c r="Z1432" i="1804"/>
  <c r="AA1432" i="1804"/>
  <c r="S1432" i="1804"/>
  <c r="S1412" i="1804"/>
  <c r="T1412" i="1804"/>
  <c r="U1412" i="1804"/>
  <c r="V1412" i="1804"/>
  <c r="W1412" i="1804"/>
  <c r="X1412" i="1804"/>
  <c r="Y1412" i="1804"/>
  <c r="Z1412" i="1804"/>
  <c r="AA1412" i="1804"/>
  <c r="AB1412" i="1804"/>
  <c r="AC1412" i="1804"/>
  <c r="AD1412" i="1804"/>
  <c r="S1413" i="1804"/>
  <c r="T1413" i="1804"/>
  <c r="U1413" i="1804"/>
  <c r="V1413" i="1804"/>
  <c r="W1413" i="1804"/>
  <c r="X1413" i="1804"/>
  <c r="Y1413" i="1804"/>
  <c r="Z1413" i="1804"/>
  <c r="AA1413" i="1804"/>
  <c r="AB1413" i="1804"/>
  <c r="AC1413" i="1804"/>
  <c r="AD1413" i="1804"/>
  <c r="S1414" i="1804"/>
  <c r="T1414" i="1804"/>
  <c r="U1414" i="1804"/>
  <c r="V1414" i="1804"/>
  <c r="W1414" i="1804"/>
  <c r="X1414" i="1804"/>
  <c r="Y1414" i="1804"/>
  <c r="Z1414" i="1804"/>
  <c r="AA1414" i="1804"/>
  <c r="AB1414" i="1804"/>
  <c r="AC1414" i="1804"/>
  <c r="AD1414" i="1804"/>
  <c r="S1415" i="1804"/>
  <c r="T1415" i="1804"/>
  <c r="U1415" i="1804"/>
  <c r="V1415" i="1804"/>
  <c r="W1415" i="1804"/>
  <c r="X1415" i="1804"/>
  <c r="Y1415" i="1804"/>
  <c r="Z1415" i="1804"/>
  <c r="AA1415" i="1804"/>
  <c r="AB1415" i="1804"/>
  <c r="AC1415" i="1804"/>
  <c r="AD1415" i="1804"/>
  <c r="S1416" i="1804"/>
  <c r="T1416" i="1804"/>
  <c r="U1416" i="1804"/>
  <c r="V1416" i="1804"/>
  <c r="W1416" i="1804"/>
  <c r="X1416" i="1804"/>
  <c r="Y1416" i="1804"/>
  <c r="Z1416" i="1804"/>
  <c r="AA1416" i="1804"/>
  <c r="AB1416" i="1804"/>
  <c r="AC1416" i="1804"/>
  <c r="AD1416" i="1804"/>
  <c r="S1417" i="1804"/>
  <c r="T1417" i="1804"/>
  <c r="U1417" i="1804"/>
  <c r="V1417" i="1804"/>
  <c r="W1417" i="1804"/>
  <c r="X1417" i="1804"/>
  <c r="Y1417" i="1804"/>
  <c r="Z1417" i="1804"/>
  <c r="AA1417" i="1804"/>
  <c r="AB1417" i="1804"/>
  <c r="AC1417" i="1804"/>
  <c r="AD1417" i="1804"/>
  <c r="S1418" i="1804"/>
  <c r="T1418" i="1804"/>
  <c r="U1418" i="1804"/>
  <c r="V1418" i="1804"/>
  <c r="W1418" i="1804"/>
  <c r="X1418" i="1804"/>
  <c r="Y1418" i="1804"/>
  <c r="Z1418" i="1804"/>
  <c r="AA1418" i="1804"/>
  <c r="AB1418" i="1804"/>
  <c r="AC1418" i="1804"/>
  <c r="AD1418" i="1804"/>
  <c r="S1419" i="1804"/>
  <c r="T1419" i="1804"/>
  <c r="U1419" i="1804"/>
  <c r="V1419" i="1804"/>
  <c r="W1419" i="1804"/>
  <c r="X1419" i="1804"/>
  <c r="Y1419" i="1804"/>
  <c r="Z1419" i="1804"/>
  <c r="AA1419" i="1804"/>
  <c r="AB1419" i="1804"/>
  <c r="AC1419" i="1804"/>
  <c r="AD1419" i="1804"/>
  <c r="S1420" i="1804"/>
  <c r="T1420" i="1804"/>
  <c r="U1420" i="1804"/>
  <c r="V1420" i="1804"/>
  <c r="W1420" i="1804"/>
  <c r="X1420" i="1804"/>
  <c r="Y1420" i="1804"/>
  <c r="Z1420" i="1804"/>
  <c r="AA1420" i="1804"/>
  <c r="AB1420" i="1804"/>
  <c r="AC1420" i="1804"/>
  <c r="AD1420" i="1804"/>
  <c r="S1421" i="1804"/>
  <c r="T1421" i="1804"/>
  <c r="U1421" i="1804"/>
  <c r="V1421" i="1804"/>
  <c r="W1421" i="1804"/>
  <c r="X1421" i="1804"/>
  <c r="Y1421" i="1804"/>
  <c r="Z1421" i="1804"/>
  <c r="AA1421" i="1804"/>
  <c r="AB1421" i="1804"/>
  <c r="AC1421" i="1804"/>
  <c r="AD1421" i="1804"/>
  <c r="S1422" i="1804"/>
  <c r="T1422" i="1804"/>
  <c r="U1422" i="1804"/>
  <c r="V1422" i="1804"/>
  <c r="W1422" i="1804"/>
  <c r="X1422" i="1804"/>
  <c r="Y1422" i="1804"/>
  <c r="Z1422" i="1804"/>
  <c r="AA1422" i="1804"/>
  <c r="AB1422" i="1804"/>
  <c r="AC1422" i="1804"/>
  <c r="AD1422" i="1804"/>
  <c r="T1411" i="1804"/>
  <c r="U1411" i="1804"/>
  <c r="V1411" i="1804"/>
  <c r="W1411" i="1804"/>
  <c r="X1411" i="1804"/>
  <c r="Y1411" i="1804"/>
  <c r="Z1411" i="1804"/>
  <c r="AA1411" i="1804"/>
  <c r="AB1411" i="1804"/>
  <c r="AC1411" i="1804"/>
  <c r="AD1411" i="1804"/>
  <c r="S1411" i="1804"/>
  <c r="B1246" i="1804" l="1"/>
  <c r="B1291" i="1804"/>
  <c r="B1289" i="1804"/>
  <c r="B1262" i="1804" l="1"/>
  <c r="B1332" i="1804" s="1"/>
  <c r="C1262" i="1804"/>
  <c r="D1262" i="1804"/>
  <c r="E1262" i="1804"/>
  <c r="F1262" i="1804"/>
  <c r="G1262" i="1804"/>
  <c r="G1332" i="1804" s="1"/>
  <c r="H1262" i="1804"/>
  <c r="H1332" i="1804" s="1"/>
  <c r="I1262" i="1804"/>
  <c r="I1332" i="1804" s="1"/>
  <c r="J1262" i="1804"/>
  <c r="J1332" i="1804" s="1"/>
  <c r="K1262" i="1804"/>
  <c r="K1332" i="1804" s="1"/>
  <c r="L1262" i="1804"/>
  <c r="L1332" i="1804" s="1"/>
  <c r="M1262" i="1804"/>
  <c r="B1263" i="1804"/>
  <c r="B1333" i="1804" s="1"/>
  <c r="C1263" i="1804"/>
  <c r="C1333" i="1804" s="1"/>
  <c r="D1263" i="1804"/>
  <c r="D1333" i="1804" s="1"/>
  <c r="E1263" i="1804"/>
  <c r="E1333" i="1804" s="1"/>
  <c r="F1263" i="1804"/>
  <c r="F1333" i="1804" s="1"/>
  <c r="G1263" i="1804"/>
  <c r="H1263" i="1804"/>
  <c r="I1263" i="1804"/>
  <c r="I1333" i="1804" s="1"/>
  <c r="J1263" i="1804"/>
  <c r="J1333" i="1804" s="1"/>
  <c r="K1263" i="1804"/>
  <c r="K1333" i="1804" s="1"/>
  <c r="L1263" i="1804"/>
  <c r="L1333" i="1804" s="1"/>
  <c r="M1263" i="1804"/>
  <c r="M1333" i="1804" s="1"/>
  <c r="B1264" i="1804"/>
  <c r="B1334" i="1804" s="1"/>
  <c r="C1264" i="1804"/>
  <c r="C1334" i="1804" s="1"/>
  <c r="D1264" i="1804"/>
  <c r="E1264" i="1804"/>
  <c r="F1264" i="1804"/>
  <c r="F1334" i="1804" s="1"/>
  <c r="G1264" i="1804"/>
  <c r="G1334" i="1804" s="1"/>
  <c r="H1264" i="1804"/>
  <c r="H1334" i="1804" s="1"/>
  <c r="I1264" i="1804"/>
  <c r="I1334" i="1804" s="1"/>
  <c r="J1264" i="1804"/>
  <c r="J1334" i="1804" s="1"/>
  <c r="K1264" i="1804"/>
  <c r="L1264" i="1804"/>
  <c r="M1264" i="1804"/>
  <c r="M1334" i="1804" s="1"/>
  <c r="B1265" i="1804"/>
  <c r="C1265" i="1804"/>
  <c r="C1335" i="1804" s="1"/>
  <c r="D1265" i="1804"/>
  <c r="D1335" i="1804" s="1"/>
  <c r="E1265" i="1804"/>
  <c r="E1335" i="1804" s="1"/>
  <c r="F1265" i="1804"/>
  <c r="F1335" i="1804" s="1"/>
  <c r="G1265" i="1804"/>
  <c r="G1335" i="1804" s="1"/>
  <c r="H1265" i="1804"/>
  <c r="I1265" i="1804"/>
  <c r="I1335" i="1804" s="1"/>
  <c r="J1265" i="1804"/>
  <c r="K1265" i="1804"/>
  <c r="K1335" i="1804" s="1"/>
  <c r="L1265" i="1804"/>
  <c r="L1335" i="1804" s="1"/>
  <c r="M1265" i="1804"/>
  <c r="M1335" i="1804" s="1"/>
  <c r="B1266" i="1804"/>
  <c r="B1336" i="1804" s="1"/>
  <c r="C1266" i="1804"/>
  <c r="C1336" i="1804" s="1"/>
  <c r="D1266" i="1804"/>
  <c r="E1266" i="1804"/>
  <c r="E1336" i="1804" s="1"/>
  <c r="F1266" i="1804"/>
  <c r="G1266" i="1804"/>
  <c r="G1336" i="1804" s="1"/>
  <c r="H1266" i="1804"/>
  <c r="H1336" i="1804" s="1"/>
  <c r="I1266" i="1804"/>
  <c r="I1336" i="1804" s="1"/>
  <c r="J1266" i="1804"/>
  <c r="J1336" i="1804" s="1"/>
  <c r="K1266" i="1804"/>
  <c r="K1336" i="1804" s="1"/>
  <c r="L1266" i="1804"/>
  <c r="L1336" i="1804" s="1"/>
  <c r="M1266" i="1804"/>
  <c r="B1267" i="1804"/>
  <c r="C1267" i="1804"/>
  <c r="C1337" i="1804" s="1"/>
  <c r="D1267" i="1804"/>
  <c r="D1337" i="1804" s="1"/>
  <c r="E1267" i="1804"/>
  <c r="E1337" i="1804" s="1"/>
  <c r="F1267" i="1804"/>
  <c r="F1337" i="1804" s="1"/>
  <c r="G1267" i="1804"/>
  <c r="G1337" i="1804" s="1"/>
  <c r="H1267" i="1804"/>
  <c r="H1337" i="1804" s="1"/>
  <c r="I1267" i="1804"/>
  <c r="J1267" i="1804"/>
  <c r="J1337" i="1804" s="1"/>
  <c r="K1267" i="1804"/>
  <c r="K1337" i="1804" s="1"/>
  <c r="L1267" i="1804"/>
  <c r="L1337" i="1804" s="1"/>
  <c r="M1267" i="1804"/>
  <c r="M1337" i="1804" s="1"/>
  <c r="B1268" i="1804"/>
  <c r="B1338" i="1804" s="1"/>
  <c r="C1268" i="1804"/>
  <c r="C1338" i="1804" s="1"/>
  <c r="D1268" i="1804"/>
  <c r="D1338" i="1804" s="1"/>
  <c r="E1268" i="1804"/>
  <c r="E1338" i="1804" s="1"/>
  <c r="F1268" i="1804"/>
  <c r="F1338" i="1804" s="1"/>
  <c r="G1268" i="1804"/>
  <c r="G1338" i="1804" s="1"/>
  <c r="H1268" i="1804"/>
  <c r="H1338" i="1804" s="1"/>
  <c r="I1268" i="1804"/>
  <c r="I1338" i="1804" s="1"/>
  <c r="J1268" i="1804"/>
  <c r="J1338" i="1804" s="1"/>
  <c r="K1268" i="1804"/>
  <c r="K1338" i="1804" s="1"/>
  <c r="L1268" i="1804"/>
  <c r="L1338" i="1804" s="1"/>
  <c r="M1268" i="1804"/>
  <c r="B1269" i="1804"/>
  <c r="B1339" i="1804" s="1"/>
  <c r="C1269" i="1804"/>
  <c r="C1339" i="1804" s="1"/>
  <c r="D1269" i="1804"/>
  <c r="D1339" i="1804" s="1"/>
  <c r="E1269" i="1804"/>
  <c r="E1339" i="1804" s="1"/>
  <c r="F1269" i="1804"/>
  <c r="F1339" i="1804" s="1"/>
  <c r="G1269" i="1804"/>
  <c r="G1339" i="1804" s="1"/>
  <c r="H1269" i="1804"/>
  <c r="H1339" i="1804" s="1"/>
  <c r="I1269" i="1804"/>
  <c r="I1339" i="1804" s="1"/>
  <c r="J1269" i="1804"/>
  <c r="J1339" i="1804" s="1"/>
  <c r="K1269" i="1804"/>
  <c r="K1339" i="1804" s="1"/>
  <c r="L1269" i="1804"/>
  <c r="L1339" i="1804" s="1"/>
  <c r="M1269" i="1804"/>
  <c r="M1339" i="1804" s="1"/>
  <c r="B1270" i="1804"/>
  <c r="C1270" i="1804"/>
  <c r="C1340" i="1804" s="1"/>
  <c r="D1270" i="1804"/>
  <c r="D1340" i="1804" s="1"/>
  <c r="E1270" i="1804"/>
  <c r="E1340" i="1804" s="1"/>
  <c r="F1270" i="1804"/>
  <c r="F1340" i="1804" s="1"/>
  <c r="G1270" i="1804"/>
  <c r="G1340" i="1804" s="1"/>
  <c r="H1270" i="1804"/>
  <c r="H1340" i="1804" s="1"/>
  <c r="I1270" i="1804"/>
  <c r="I1340" i="1804" s="1"/>
  <c r="J1270" i="1804"/>
  <c r="J1340" i="1804" s="1"/>
  <c r="K1270" i="1804"/>
  <c r="K1340" i="1804" s="1"/>
  <c r="L1270" i="1804"/>
  <c r="L1340" i="1804" s="1"/>
  <c r="M1270" i="1804"/>
  <c r="M1340" i="1804" s="1"/>
  <c r="B1271" i="1804"/>
  <c r="B1341" i="1804" s="1"/>
  <c r="C1271" i="1804"/>
  <c r="C1341" i="1804" s="1"/>
  <c r="D1271" i="1804"/>
  <c r="D1341" i="1804" s="1"/>
  <c r="E1271" i="1804"/>
  <c r="E1341" i="1804" s="1"/>
  <c r="F1271" i="1804"/>
  <c r="F1341" i="1804" s="1"/>
  <c r="G1271" i="1804"/>
  <c r="G1341" i="1804" s="1"/>
  <c r="H1271" i="1804"/>
  <c r="H1341" i="1804" s="1"/>
  <c r="I1271" i="1804"/>
  <c r="I1341" i="1804" s="1"/>
  <c r="J1271" i="1804"/>
  <c r="J1341" i="1804" s="1"/>
  <c r="K1271" i="1804"/>
  <c r="K1341" i="1804" s="1"/>
  <c r="L1271" i="1804"/>
  <c r="L1341" i="1804" s="1"/>
  <c r="M1271" i="1804"/>
  <c r="M1341" i="1804" s="1"/>
  <c r="B1272" i="1804"/>
  <c r="B1342" i="1804" s="1"/>
  <c r="C1272" i="1804"/>
  <c r="C1342" i="1804" s="1"/>
  <c r="D1272" i="1804"/>
  <c r="D1342" i="1804" s="1"/>
  <c r="E1272" i="1804"/>
  <c r="E1342" i="1804" s="1"/>
  <c r="F1272" i="1804"/>
  <c r="F1342" i="1804" s="1"/>
  <c r="G1272" i="1804"/>
  <c r="G1342" i="1804" s="1"/>
  <c r="H1272" i="1804"/>
  <c r="H1342" i="1804" s="1"/>
  <c r="I1272" i="1804"/>
  <c r="I1342" i="1804" s="1"/>
  <c r="J1272" i="1804"/>
  <c r="J1342" i="1804" s="1"/>
  <c r="K1272" i="1804"/>
  <c r="K1342" i="1804" s="1"/>
  <c r="L1272" i="1804"/>
  <c r="L1342" i="1804" s="1"/>
  <c r="M1272" i="1804"/>
  <c r="B1273" i="1804"/>
  <c r="B1343" i="1804" s="1"/>
  <c r="C1273" i="1804"/>
  <c r="C1343" i="1804" s="1"/>
  <c r="D1273" i="1804"/>
  <c r="D1343" i="1804" s="1"/>
  <c r="E1273" i="1804"/>
  <c r="E1343" i="1804" s="1"/>
  <c r="F1273" i="1804"/>
  <c r="F1343" i="1804" s="1"/>
  <c r="G1273" i="1804"/>
  <c r="G1343" i="1804" s="1"/>
  <c r="H1273" i="1804"/>
  <c r="H1343" i="1804" s="1"/>
  <c r="I1273" i="1804"/>
  <c r="I1343" i="1804" s="1"/>
  <c r="J1273" i="1804"/>
  <c r="J1343" i="1804" s="1"/>
  <c r="K1273" i="1804"/>
  <c r="K1343" i="1804" s="1"/>
  <c r="L1273" i="1804"/>
  <c r="L1343" i="1804" s="1"/>
  <c r="M1273" i="1804"/>
  <c r="M1343" i="1804" s="1"/>
  <c r="B1274" i="1804"/>
  <c r="B1344" i="1804" s="1"/>
  <c r="C1274" i="1804"/>
  <c r="D1274" i="1804"/>
  <c r="D1344" i="1804" s="1"/>
  <c r="E1274" i="1804"/>
  <c r="F1274" i="1804"/>
  <c r="F1344" i="1804" s="1"/>
  <c r="G1274" i="1804"/>
  <c r="G1344" i="1804" s="1"/>
  <c r="H1274" i="1804"/>
  <c r="H1344" i="1804" s="1"/>
  <c r="I1274" i="1804"/>
  <c r="I1344" i="1804" s="1"/>
  <c r="J1274" i="1804"/>
  <c r="J1344" i="1804" s="1"/>
  <c r="K1274" i="1804"/>
  <c r="K1344" i="1804" s="1"/>
  <c r="L1274" i="1804"/>
  <c r="L1344" i="1804" s="1"/>
  <c r="M1274" i="1804"/>
  <c r="M1344" i="1804" s="1"/>
  <c r="B1275" i="1804"/>
  <c r="B1345" i="1804" s="1"/>
  <c r="C1275" i="1804"/>
  <c r="C1345" i="1804" s="1"/>
  <c r="D1275" i="1804"/>
  <c r="D1345" i="1804" s="1"/>
  <c r="E1275" i="1804"/>
  <c r="E1345" i="1804" s="1"/>
  <c r="F1275" i="1804"/>
  <c r="G1275" i="1804"/>
  <c r="G1345" i="1804" s="1"/>
  <c r="H1275" i="1804"/>
  <c r="H1345" i="1804" s="1"/>
  <c r="I1275" i="1804"/>
  <c r="I1345" i="1804" s="1"/>
  <c r="J1275" i="1804"/>
  <c r="J1345" i="1804" s="1"/>
  <c r="K1275" i="1804"/>
  <c r="K1345" i="1804" s="1"/>
  <c r="L1275" i="1804"/>
  <c r="L1345" i="1804" s="1"/>
  <c r="M1275" i="1804"/>
  <c r="M1345" i="1804" s="1"/>
  <c r="B1276" i="1804"/>
  <c r="B1346" i="1804" s="1"/>
  <c r="C1276" i="1804"/>
  <c r="C1346" i="1804" s="1"/>
  <c r="D1276" i="1804"/>
  <c r="E1276" i="1804"/>
  <c r="F1276" i="1804"/>
  <c r="F1346" i="1804" s="1"/>
  <c r="G1276" i="1804"/>
  <c r="G1346" i="1804" s="1"/>
  <c r="H1276" i="1804"/>
  <c r="H1346" i="1804" s="1"/>
  <c r="I1276" i="1804"/>
  <c r="I1346" i="1804" s="1"/>
  <c r="J1276" i="1804"/>
  <c r="J1346" i="1804" s="1"/>
  <c r="K1276" i="1804"/>
  <c r="K1346" i="1804" s="1"/>
  <c r="L1276" i="1804"/>
  <c r="L1346" i="1804" s="1"/>
  <c r="M1276" i="1804"/>
  <c r="M1346" i="1804" s="1"/>
  <c r="C1261" i="1804"/>
  <c r="C1331" i="1804" s="1"/>
  <c r="D1261" i="1804"/>
  <c r="D1331" i="1804" s="1"/>
  <c r="E1261" i="1804"/>
  <c r="E1331" i="1804" s="1"/>
  <c r="F1261" i="1804"/>
  <c r="F1331" i="1804" s="1"/>
  <c r="G1261" i="1804"/>
  <c r="G1331" i="1804" s="1"/>
  <c r="H1261" i="1804"/>
  <c r="H1331" i="1804" s="1"/>
  <c r="I1261" i="1804"/>
  <c r="I1331" i="1804" s="1"/>
  <c r="J1261" i="1804"/>
  <c r="J1331" i="1804" s="1"/>
  <c r="K1261" i="1804"/>
  <c r="K1331" i="1804" s="1"/>
  <c r="L1261" i="1804"/>
  <c r="L1331" i="1804" s="1"/>
  <c r="M1261" i="1804"/>
  <c r="M1331" i="1804" s="1"/>
  <c r="B1261" i="1804"/>
  <c r="B1331" i="1804" s="1"/>
  <c r="B1238" i="1804"/>
  <c r="B1308" i="1804" s="1"/>
  <c r="B1284" i="1804"/>
  <c r="B1354" i="1804" s="1"/>
  <c r="C1284" i="1804"/>
  <c r="C1354" i="1804" s="1"/>
  <c r="D1284" i="1804"/>
  <c r="E1284" i="1804"/>
  <c r="E1354" i="1804" s="1"/>
  <c r="F1284" i="1804"/>
  <c r="F1354" i="1804" s="1"/>
  <c r="G1284" i="1804"/>
  <c r="G1354" i="1804" s="1"/>
  <c r="H1284" i="1804"/>
  <c r="H1354" i="1804" s="1"/>
  <c r="I1284" i="1804"/>
  <c r="I1354" i="1804" s="1"/>
  <c r="J1284" i="1804"/>
  <c r="J1354" i="1804" s="1"/>
  <c r="K1284" i="1804"/>
  <c r="K1354" i="1804" s="1"/>
  <c r="L1284" i="1804"/>
  <c r="L1354" i="1804" s="1"/>
  <c r="M1284" i="1804"/>
  <c r="B1285" i="1804"/>
  <c r="B1355" i="1804" s="1"/>
  <c r="C1285" i="1804"/>
  <c r="C1355" i="1804" s="1"/>
  <c r="D1285" i="1804"/>
  <c r="D1355" i="1804" s="1"/>
  <c r="E1285" i="1804"/>
  <c r="E1355" i="1804" s="1"/>
  <c r="F1285" i="1804"/>
  <c r="F1355" i="1804" s="1"/>
  <c r="G1285" i="1804"/>
  <c r="G1355" i="1804" s="1"/>
  <c r="H1285" i="1804"/>
  <c r="H1355" i="1804" s="1"/>
  <c r="I1285" i="1804"/>
  <c r="J1285" i="1804"/>
  <c r="J1355" i="1804" s="1"/>
  <c r="K1285" i="1804"/>
  <c r="K1355" i="1804" s="1"/>
  <c r="L1285" i="1804"/>
  <c r="L1355" i="1804" s="1"/>
  <c r="M1285" i="1804"/>
  <c r="M1355" i="1804" s="1"/>
  <c r="B1286" i="1804"/>
  <c r="B1356" i="1804" s="1"/>
  <c r="C1286" i="1804"/>
  <c r="C1356" i="1804" s="1"/>
  <c r="D1286" i="1804"/>
  <c r="D1356" i="1804" s="1"/>
  <c r="E1286" i="1804"/>
  <c r="F1286" i="1804"/>
  <c r="F1356" i="1804" s="1"/>
  <c r="G1286" i="1804"/>
  <c r="G1356" i="1804" s="1"/>
  <c r="H1286" i="1804"/>
  <c r="H1356" i="1804" s="1"/>
  <c r="I1286" i="1804"/>
  <c r="I1356" i="1804" s="1"/>
  <c r="J1286" i="1804"/>
  <c r="J1356" i="1804" s="1"/>
  <c r="K1286" i="1804"/>
  <c r="K1356" i="1804" s="1"/>
  <c r="L1286" i="1804"/>
  <c r="L1356" i="1804" s="1"/>
  <c r="M1286" i="1804"/>
  <c r="M1356" i="1804" s="1"/>
  <c r="B1287" i="1804"/>
  <c r="B1357" i="1804" s="1"/>
  <c r="C1287" i="1804"/>
  <c r="C1357" i="1804" s="1"/>
  <c r="D1287" i="1804"/>
  <c r="D1357" i="1804" s="1"/>
  <c r="E1287" i="1804"/>
  <c r="E1357" i="1804" s="1"/>
  <c r="F1287" i="1804"/>
  <c r="F1357" i="1804" s="1"/>
  <c r="G1287" i="1804"/>
  <c r="G1357" i="1804" s="1"/>
  <c r="H1287" i="1804"/>
  <c r="H1357" i="1804" s="1"/>
  <c r="I1287" i="1804"/>
  <c r="J1287" i="1804"/>
  <c r="J1357" i="1804" s="1"/>
  <c r="K1287" i="1804"/>
  <c r="K1357" i="1804" s="1"/>
  <c r="L1287" i="1804"/>
  <c r="L1357" i="1804" s="1"/>
  <c r="M1287" i="1804"/>
  <c r="M1357" i="1804" s="1"/>
  <c r="B1288" i="1804"/>
  <c r="B1358" i="1804" s="1"/>
  <c r="C1288" i="1804"/>
  <c r="C1358" i="1804" s="1"/>
  <c r="D1288" i="1804"/>
  <c r="D1358" i="1804" s="1"/>
  <c r="E1288" i="1804"/>
  <c r="E1358" i="1804" s="1"/>
  <c r="F1288" i="1804"/>
  <c r="F1358" i="1804" s="1"/>
  <c r="G1288" i="1804"/>
  <c r="G1358" i="1804" s="1"/>
  <c r="H1288" i="1804"/>
  <c r="H1358" i="1804" s="1"/>
  <c r="I1288" i="1804"/>
  <c r="I1358" i="1804" s="1"/>
  <c r="J1288" i="1804"/>
  <c r="K1288" i="1804"/>
  <c r="K1358" i="1804" s="1"/>
  <c r="L1288" i="1804"/>
  <c r="L1358" i="1804" s="1"/>
  <c r="M1288" i="1804"/>
  <c r="C1289" i="1804"/>
  <c r="C1359" i="1804" s="1"/>
  <c r="D1289" i="1804"/>
  <c r="D1359" i="1804" s="1"/>
  <c r="E1289" i="1804"/>
  <c r="E1359" i="1804" s="1"/>
  <c r="F1289" i="1804"/>
  <c r="F1359" i="1804" s="1"/>
  <c r="G1289" i="1804"/>
  <c r="G1359" i="1804" s="1"/>
  <c r="H1289" i="1804"/>
  <c r="H1359" i="1804" s="1"/>
  <c r="I1289" i="1804"/>
  <c r="I1359" i="1804" s="1"/>
  <c r="J1289" i="1804"/>
  <c r="K1289" i="1804"/>
  <c r="K1359" i="1804" s="1"/>
  <c r="L1289" i="1804"/>
  <c r="L1359" i="1804" s="1"/>
  <c r="M1289" i="1804"/>
  <c r="M1359" i="1804" s="1"/>
  <c r="B1290" i="1804"/>
  <c r="B1360" i="1804" s="1"/>
  <c r="C1290" i="1804"/>
  <c r="C1360" i="1804" s="1"/>
  <c r="D1290" i="1804"/>
  <c r="D1360" i="1804" s="1"/>
  <c r="E1290" i="1804"/>
  <c r="E1360" i="1804" s="1"/>
  <c r="F1290" i="1804"/>
  <c r="G1290" i="1804"/>
  <c r="G1360" i="1804" s="1"/>
  <c r="H1290" i="1804"/>
  <c r="H1360" i="1804" s="1"/>
  <c r="I1290" i="1804"/>
  <c r="I1360" i="1804" s="1"/>
  <c r="J1290" i="1804"/>
  <c r="J1360" i="1804" s="1"/>
  <c r="K1290" i="1804"/>
  <c r="K1360" i="1804" s="1"/>
  <c r="L1290" i="1804"/>
  <c r="L1360" i="1804" s="1"/>
  <c r="M1290" i="1804"/>
  <c r="M1360" i="1804" s="1"/>
  <c r="B1361" i="1804"/>
  <c r="C1291" i="1804"/>
  <c r="C1361" i="1804" s="1"/>
  <c r="D1291" i="1804"/>
  <c r="D1361" i="1804" s="1"/>
  <c r="E1291" i="1804"/>
  <c r="E1361" i="1804" s="1"/>
  <c r="F1291" i="1804"/>
  <c r="F1361" i="1804" s="1"/>
  <c r="G1291" i="1804"/>
  <c r="G1361" i="1804" s="1"/>
  <c r="H1291" i="1804"/>
  <c r="H1361" i="1804" s="1"/>
  <c r="I1291" i="1804"/>
  <c r="I1361" i="1804" s="1"/>
  <c r="J1291" i="1804"/>
  <c r="J1361" i="1804" s="1"/>
  <c r="K1291" i="1804"/>
  <c r="K1361" i="1804" s="1"/>
  <c r="L1291" i="1804"/>
  <c r="L1361" i="1804" s="1"/>
  <c r="M1291" i="1804"/>
  <c r="M1361" i="1804" s="1"/>
  <c r="B1292" i="1804"/>
  <c r="B1362" i="1804" s="1"/>
  <c r="C1292" i="1804"/>
  <c r="C1362" i="1804" s="1"/>
  <c r="D1292" i="1804"/>
  <c r="D1362" i="1804" s="1"/>
  <c r="E1292" i="1804"/>
  <c r="F1292" i="1804"/>
  <c r="F1362" i="1804" s="1"/>
  <c r="G1292" i="1804"/>
  <c r="G1362" i="1804" s="1"/>
  <c r="H1292" i="1804"/>
  <c r="H1362" i="1804" s="1"/>
  <c r="I1292" i="1804"/>
  <c r="I1362" i="1804" s="1"/>
  <c r="J1292" i="1804"/>
  <c r="J1362" i="1804" s="1"/>
  <c r="K1292" i="1804"/>
  <c r="K1362" i="1804" s="1"/>
  <c r="L1292" i="1804"/>
  <c r="L1362" i="1804" s="1"/>
  <c r="M1292" i="1804"/>
  <c r="M1362" i="1804" s="1"/>
  <c r="B1293" i="1804"/>
  <c r="B1363" i="1804" s="1"/>
  <c r="C1293" i="1804"/>
  <c r="C1363" i="1804" s="1"/>
  <c r="D1293" i="1804"/>
  <c r="D1363" i="1804" s="1"/>
  <c r="E1293" i="1804"/>
  <c r="E1363" i="1804" s="1"/>
  <c r="F1293" i="1804"/>
  <c r="F1363" i="1804" s="1"/>
  <c r="G1293" i="1804"/>
  <c r="G1363" i="1804" s="1"/>
  <c r="H1293" i="1804"/>
  <c r="H1363" i="1804" s="1"/>
  <c r="I1293" i="1804"/>
  <c r="I1363" i="1804" s="1"/>
  <c r="J1293" i="1804"/>
  <c r="J1363" i="1804" s="1"/>
  <c r="K1293" i="1804"/>
  <c r="K1363" i="1804" s="1"/>
  <c r="L1293" i="1804"/>
  <c r="L1363" i="1804" s="1"/>
  <c r="M1293" i="1804"/>
  <c r="M1363" i="1804" s="1"/>
  <c r="B1294" i="1804"/>
  <c r="B1364" i="1804" s="1"/>
  <c r="C1294" i="1804"/>
  <c r="C1364" i="1804" s="1"/>
  <c r="D1294" i="1804"/>
  <c r="D1364" i="1804" s="1"/>
  <c r="E1294" i="1804"/>
  <c r="E1364" i="1804" s="1"/>
  <c r="F1294" i="1804"/>
  <c r="F1364" i="1804" s="1"/>
  <c r="G1294" i="1804"/>
  <c r="G1364" i="1804" s="1"/>
  <c r="H1294" i="1804"/>
  <c r="H1364" i="1804" s="1"/>
  <c r="I1294" i="1804"/>
  <c r="I1364" i="1804" s="1"/>
  <c r="J1294" i="1804"/>
  <c r="J1364" i="1804" s="1"/>
  <c r="K1294" i="1804"/>
  <c r="K1364" i="1804" s="1"/>
  <c r="L1294" i="1804"/>
  <c r="L1364" i="1804" s="1"/>
  <c r="M1294" i="1804"/>
  <c r="M1364" i="1804" s="1"/>
  <c r="B1295" i="1804"/>
  <c r="B1365" i="1804" s="1"/>
  <c r="C1295" i="1804"/>
  <c r="C1365" i="1804" s="1"/>
  <c r="D1295" i="1804"/>
  <c r="D1365" i="1804" s="1"/>
  <c r="E1295" i="1804"/>
  <c r="E1365" i="1804" s="1"/>
  <c r="F1295" i="1804"/>
  <c r="F1365" i="1804" s="1"/>
  <c r="G1295" i="1804"/>
  <c r="G1365" i="1804" s="1"/>
  <c r="H1295" i="1804"/>
  <c r="H1365" i="1804" s="1"/>
  <c r="I1295" i="1804"/>
  <c r="I1365" i="1804" s="1"/>
  <c r="J1295" i="1804"/>
  <c r="J1365" i="1804" s="1"/>
  <c r="K1295" i="1804"/>
  <c r="K1365" i="1804" s="1"/>
  <c r="L1295" i="1804"/>
  <c r="L1365" i="1804" s="1"/>
  <c r="M1295" i="1804"/>
  <c r="M1365" i="1804" s="1"/>
  <c r="B1296" i="1804"/>
  <c r="B1366" i="1804" s="1"/>
  <c r="C1296" i="1804"/>
  <c r="C1366" i="1804" s="1"/>
  <c r="D1296" i="1804"/>
  <c r="D1366" i="1804" s="1"/>
  <c r="E1296" i="1804"/>
  <c r="E1366" i="1804" s="1"/>
  <c r="F1296" i="1804"/>
  <c r="F1366" i="1804" s="1"/>
  <c r="G1296" i="1804"/>
  <c r="G1366" i="1804" s="1"/>
  <c r="H1296" i="1804"/>
  <c r="H1366" i="1804" s="1"/>
  <c r="I1296" i="1804"/>
  <c r="I1366" i="1804" s="1"/>
  <c r="J1296" i="1804"/>
  <c r="J1366" i="1804" s="1"/>
  <c r="K1296" i="1804"/>
  <c r="K1366" i="1804" s="1"/>
  <c r="L1296" i="1804"/>
  <c r="L1366" i="1804" s="1"/>
  <c r="M1296" i="1804"/>
  <c r="M1366" i="1804" s="1"/>
  <c r="B1297" i="1804"/>
  <c r="B1367" i="1804" s="1"/>
  <c r="C1297" i="1804"/>
  <c r="C1367" i="1804" s="1"/>
  <c r="D1297" i="1804"/>
  <c r="D1367" i="1804" s="1"/>
  <c r="E1297" i="1804"/>
  <c r="E1367" i="1804" s="1"/>
  <c r="F1297" i="1804"/>
  <c r="F1367" i="1804" s="1"/>
  <c r="G1297" i="1804"/>
  <c r="G1367" i="1804" s="1"/>
  <c r="H1297" i="1804"/>
  <c r="H1367" i="1804" s="1"/>
  <c r="I1297" i="1804"/>
  <c r="I1367" i="1804" s="1"/>
  <c r="J1297" i="1804"/>
  <c r="J1367" i="1804" s="1"/>
  <c r="K1297" i="1804"/>
  <c r="K1367" i="1804" s="1"/>
  <c r="L1297" i="1804"/>
  <c r="L1367" i="1804" s="1"/>
  <c r="M1297" i="1804"/>
  <c r="M1367" i="1804" s="1"/>
  <c r="B1298" i="1804"/>
  <c r="B1368" i="1804" s="1"/>
  <c r="C1298" i="1804"/>
  <c r="C1368" i="1804" s="1"/>
  <c r="D1298" i="1804"/>
  <c r="D1368" i="1804" s="1"/>
  <c r="E1298" i="1804"/>
  <c r="E1368" i="1804" s="1"/>
  <c r="F1298" i="1804"/>
  <c r="F1368" i="1804" s="1"/>
  <c r="G1298" i="1804"/>
  <c r="G1368" i="1804" s="1"/>
  <c r="H1298" i="1804"/>
  <c r="H1368" i="1804" s="1"/>
  <c r="I1298" i="1804"/>
  <c r="I1368" i="1804" s="1"/>
  <c r="J1298" i="1804"/>
  <c r="J1368" i="1804" s="1"/>
  <c r="K1298" i="1804"/>
  <c r="K1368" i="1804" s="1"/>
  <c r="L1298" i="1804"/>
  <c r="L1368" i="1804" s="1"/>
  <c r="M1298" i="1804"/>
  <c r="M1368" i="1804" s="1"/>
  <c r="C1283" i="1804"/>
  <c r="C1353" i="1804" s="1"/>
  <c r="D1283" i="1804"/>
  <c r="D1353" i="1804" s="1"/>
  <c r="E1283" i="1804"/>
  <c r="E1353" i="1804" s="1"/>
  <c r="F1283" i="1804"/>
  <c r="F1353" i="1804" s="1"/>
  <c r="G1283" i="1804"/>
  <c r="G1353" i="1804" s="1"/>
  <c r="H1283" i="1804"/>
  <c r="H1353" i="1804" s="1"/>
  <c r="I1283" i="1804"/>
  <c r="I1353" i="1804" s="1"/>
  <c r="J1283" i="1804"/>
  <c r="J1353" i="1804" s="1"/>
  <c r="K1283" i="1804"/>
  <c r="K1353" i="1804" s="1"/>
  <c r="L1283" i="1804"/>
  <c r="L1353" i="1804" s="1"/>
  <c r="M1283" i="1804"/>
  <c r="M1353" i="1804" s="1"/>
  <c r="B1283" i="1804"/>
  <c r="B1353" i="1804" s="1"/>
  <c r="F1332" i="1804"/>
  <c r="B1335" i="1804"/>
  <c r="J1335" i="1804"/>
  <c r="F1336" i="1804"/>
  <c r="B1337" i="1804"/>
  <c r="B1239" i="1804"/>
  <c r="B1309" i="1804" s="1"/>
  <c r="C1239" i="1804"/>
  <c r="C1309" i="1804" s="1"/>
  <c r="D1239" i="1804"/>
  <c r="D1309" i="1804" s="1"/>
  <c r="E1239" i="1804"/>
  <c r="E1309" i="1804" s="1"/>
  <c r="F1239" i="1804"/>
  <c r="F1309" i="1804" s="1"/>
  <c r="G1239" i="1804"/>
  <c r="G1309" i="1804" s="1"/>
  <c r="H1239" i="1804"/>
  <c r="H1309" i="1804" s="1"/>
  <c r="I1239" i="1804"/>
  <c r="I1309" i="1804" s="1"/>
  <c r="J1239" i="1804"/>
  <c r="J1309" i="1804" s="1"/>
  <c r="K1239" i="1804"/>
  <c r="K1309" i="1804" s="1"/>
  <c r="L1239" i="1804"/>
  <c r="L1309" i="1804" s="1"/>
  <c r="M1239" i="1804"/>
  <c r="M1309" i="1804" s="1"/>
  <c r="B1240" i="1804"/>
  <c r="B1310" i="1804" s="1"/>
  <c r="C1240" i="1804"/>
  <c r="C1310" i="1804" s="1"/>
  <c r="D1240" i="1804"/>
  <c r="D1310" i="1804" s="1"/>
  <c r="E1240" i="1804"/>
  <c r="E1310" i="1804" s="1"/>
  <c r="F1240" i="1804"/>
  <c r="F1310" i="1804" s="1"/>
  <c r="G1240" i="1804"/>
  <c r="G1310" i="1804" s="1"/>
  <c r="H1240" i="1804"/>
  <c r="H1310" i="1804" s="1"/>
  <c r="I1240" i="1804"/>
  <c r="I1310" i="1804" s="1"/>
  <c r="J1240" i="1804"/>
  <c r="J1310" i="1804" s="1"/>
  <c r="K1240" i="1804"/>
  <c r="K1310" i="1804" s="1"/>
  <c r="L1240" i="1804"/>
  <c r="L1310" i="1804" s="1"/>
  <c r="M1240" i="1804"/>
  <c r="M1310" i="1804" s="1"/>
  <c r="B1241" i="1804"/>
  <c r="B1311" i="1804" s="1"/>
  <c r="C1241" i="1804"/>
  <c r="C1311" i="1804" s="1"/>
  <c r="D1241" i="1804"/>
  <c r="D1311" i="1804" s="1"/>
  <c r="E1241" i="1804"/>
  <c r="E1311" i="1804" s="1"/>
  <c r="F1241" i="1804"/>
  <c r="F1311" i="1804" s="1"/>
  <c r="G1241" i="1804"/>
  <c r="G1311" i="1804" s="1"/>
  <c r="H1241" i="1804"/>
  <c r="H1311" i="1804" s="1"/>
  <c r="I1241" i="1804"/>
  <c r="I1311" i="1804" s="1"/>
  <c r="J1241" i="1804"/>
  <c r="J1311" i="1804" s="1"/>
  <c r="K1241" i="1804"/>
  <c r="K1311" i="1804" s="1"/>
  <c r="L1241" i="1804"/>
  <c r="L1311" i="1804" s="1"/>
  <c r="M1241" i="1804"/>
  <c r="M1311" i="1804" s="1"/>
  <c r="B1242" i="1804"/>
  <c r="B1312" i="1804" s="1"/>
  <c r="C1242" i="1804"/>
  <c r="C1312" i="1804" s="1"/>
  <c r="D1242" i="1804"/>
  <c r="D1312" i="1804" s="1"/>
  <c r="E1242" i="1804"/>
  <c r="E1312" i="1804" s="1"/>
  <c r="F1242" i="1804"/>
  <c r="F1312" i="1804" s="1"/>
  <c r="G1242" i="1804"/>
  <c r="G1312" i="1804" s="1"/>
  <c r="H1242" i="1804"/>
  <c r="H1312" i="1804" s="1"/>
  <c r="I1242" i="1804"/>
  <c r="I1312" i="1804" s="1"/>
  <c r="J1242" i="1804"/>
  <c r="J1312" i="1804" s="1"/>
  <c r="K1242" i="1804"/>
  <c r="K1312" i="1804" s="1"/>
  <c r="L1242" i="1804"/>
  <c r="L1312" i="1804" s="1"/>
  <c r="M1242" i="1804"/>
  <c r="M1312" i="1804" s="1"/>
  <c r="B1243" i="1804"/>
  <c r="B1313" i="1804" s="1"/>
  <c r="C1243" i="1804"/>
  <c r="C1313" i="1804" s="1"/>
  <c r="D1243" i="1804"/>
  <c r="D1313" i="1804" s="1"/>
  <c r="E1243" i="1804"/>
  <c r="E1313" i="1804" s="1"/>
  <c r="F1243" i="1804"/>
  <c r="F1313" i="1804" s="1"/>
  <c r="G1243" i="1804"/>
  <c r="G1313" i="1804" s="1"/>
  <c r="H1243" i="1804"/>
  <c r="H1313" i="1804" s="1"/>
  <c r="I1243" i="1804"/>
  <c r="I1313" i="1804" s="1"/>
  <c r="J1243" i="1804"/>
  <c r="J1313" i="1804" s="1"/>
  <c r="K1243" i="1804"/>
  <c r="K1313" i="1804" s="1"/>
  <c r="L1243" i="1804"/>
  <c r="L1313" i="1804" s="1"/>
  <c r="M1243" i="1804"/>
  <c r="M1313" i="1804" s="1"/>
  <c r="B1244" i="1804"/>
  <c r="B1314" i="1804" s="1"/>
  <c r="C1244" i="1804"/>
  <c r="C1314" i="1804" s="1"/>
  <c r="D1244" i="1804"/>
  <c r="D1314" i="1804" s="1"/>
  <c r="E1244" i="1804"/>
  <c r="E1314" i="1804" s="1"/>
  <c r="F1244" i="1804"/>
  <c r="F1314" i="1804" s="1"/>
  <c r="G1244" i="1804"/>
  <c r="G1314" i="1804" s="1"/>
  <c r="H1244" i="1804"/>
  <c r="H1314" i="1804" s="1"/>
  <c r="I1244" i="1804"/>
  <c r="I1314" i="1804" s="1"/>
  <c r="J1244" i="1804"/>
  <c r="J1314" i="1804" s="1"/>
  <c r="K1244" i="1804"/>
  <c r="K1314" i="1804" s="1"/>
  <c r="L1244" i="1804"/>
  <c r="L1314" i="1804" s="1"/>
  <c r="M1244" i="1804"/>
  <c r="M1314" i="1804" s="1"/>
  <c r="B1245" i="1804"/>
  <c r="B1315" i="1804" s="1"/>
  <c r="C1245" i="1804"/>
  <c r="C1315" i="1804" s="1"/>
  <c r="D1245" i="1804"/>
  <c r="D1315" i="1804" s="1"/>
  <c r="E1245" i="1804"/>
  <c r="E1315" i="1804" s="1"/>
  <c r="F1245" i="1804"/>
  <c r="F1315" i="1804" s="1"/>
  <c r="G1245" i="1804"/>
  <c r="G1315" i="1804" s="1"/>
  <c r="H1245" i="1804"/>
  <c r="H1315" i="1804" s="1"/>
  <c r="I1245" i="1804"/>
  <c r="I1315" i="1804" s="1"/>
  <c r="J1245" i="1804"/>
  <c r="J1315" i="1804" s="1"/>
  <c r="K1245" i="1804"/>
  <c r="K1315" i="1804" s="1"/>
  <c r="L1245" i="1804"/>
  <c r="L1315" i="1804" s="1"/>
  <c r="M1245" i="1804"/>
  <c r="M1315" i="1804" s="1"/>
  <c r="C1246" i="1804"/>
  <c r="C1316" i="1804" s="1"/>
  <c r="D1246" i="1804"/>
  <c r="D1316" i="1804" s="1"/>
  <c r="E1246" i="1804"/>
  <c r="E1316" i="1804" s="1"/>
  <c r="F1246" i="1804"/>
  <c r="F1316" i="1804" s="1"/>
  <c r="G1246" i="1804"/>
  <c r="G1316" i="1804" s="1"/>
  <c r="H1246" i="1804"/>
  <c r="H1316" i="1804" s="1"/>
  <c r="I1246" i="1804"/>
  <c r="I1316" i="1804" s="1"/>
  <c r="J1246" i="1804"/>
  <c r="J1316" i="1804" s="1"/>
  <c r="K1246" i="1804"/>
  <c r="K1316" i="1804" s="1"/>
  <c r="L1246" i="1804"/>
  <c r="L1316" i="1804" s="1"/>
  <c r="M1246" i="1804"/>
  <c r="M1316" i="1804" s="1"/>
  <c r="B1247" i="1804"/>
  <c r="B1317" i="1804" s="1"/>
  <c r="C1247" i="1804"/>
  <c r="C1317" i="1804" s="1"/>
  <c r="D1247" i="1804"/>
  <c r="D1317" i="1804" s="1"/>
  <c r="E1247" i="1804"/>
  <c r="E1317" i="1804" s="1"/>
  <c r="F1247" i="1804"/>
  <c r="F1317" i="1804" s="1"/>
  <c r="G1247" i="1804"/>
  <c r="G1317" i="1804" s="1"/>
  <c r="H1247" i="1804"/>
  <c r="H1317" i="1804" s="1"/>
  <c r="I1247" i="1804"/>
  <c r="I1317" i="1804" s="1"/>
  <c r="J1247" i="1804"/>
  <c r="J1317" i="1804" s="1"/>
  <c r="K1247" i="1804"/>
  <c r="K1317" i="1804" s="1"/>
  <c r="L1247" i="1804"/>
  <c r="L1317" i="1804" s="1"/>
  <c r="M1247" i="1804"/>
  <c r="M1317" i="1804" s="1"/>
  <c r="B1248" i="1804"/>
  <c r="B1318" i="1804" s="1"/>
  <c r="C1248" i="1804"/>
  <c r="C1318" i="1804" s="1"/>
  <c r="D1248" i="1804"/>
  <c r="D1318" i="1804" s="1"/>
  <c r="E1248" i="1804"/>
  <c r="E1318" i="1804" s="1"/>
  <c r="F1248" i="1804"/>
  <c r="F1318" i="1804" s="1"/>
  <c r="G1248" i="1804"/>
  <c r="G1318" i="1804" s="1"/>
  <c r="H1248" i="1804"/>
  <c r="H1318" i="1804" s="1"/>
  <c r="I1248" i="1804"/>
  <c r="I1318" i="1804" s="1"/>
  <c r="J1248" i="1804"/>
  <c r="J1318" i="1804" s="1"/>
  <c r="K1248" i="1804"/>
  <c r="K1318" i="1804" s="1"/>
  <c r="L1248" i="1804"/>
  <c r="L1318" i="1804" s="1"/>
  <c r="M1248" i="1804"/>
  <c r="M1318" i="1804" s="1"/>
  <c r="B1249" i="1804"/>
  <c r="B1319" i="1804" s="1"/>
  <c r="C1249" i="1804"/>
  <c r="C1319" i="1804" s="1"/>
  <c r="D1249" i="1804"/>
  <c r="D1319" i="1804" s="1"/>
  <c r="E1249" i="1804"/>
  <c r="E1319" i="1804" s="1"/>
  <c r="F1249" i="1804"/>
  <c r="F1319" i="1804" s="1"/>
  <c r="G1249" i="1804"/>
  <c r="G1319" i="1804" s="1"/>
  <c r="H1249" i="1804"/>
  <c r="H1319" i="1804" s="1"/>
  <c r="I1249" i="1804"/>
  <c r="I1319" i="1804" s="1"/>
  <c r="J1249" i="1804"/>
  <c r="J1319" i="1804" s="1"/>
  <c r="K1249" i="1804"/>
  <c r="K1319" i="1804" s="1"/>
  <c r="L1249" i="1804"/>
  <c r="L1319" i="1804" s="1"/>
  <c r="M1249" i="1804"/>
  <c r="M1319" i="1804" s="1"/>
  <c r="B1250" i="1804"/>
  <c r="B1320" i="1804" s="1"/>
  <c r="C1250" i="1804"/>
  <c r="C1320" i="1804" s="1"/>
  <c r="D1250" i="1804"/>
  <c r="D1320" i="1804" s="1"/>
  <c r="E1250" i="1804"/>
  <c r="E1320" i="1804" s="1"/>
  <c r="F1250" i="1804"/>
  <c r="F1320" i="1804" s="1"/>
  <c r="G1250" i="1804"/>
  <c r="G1320" i="1804" s="1"/>
  <c r="H1250" i="1804"/>
  <c r="H1320" i="1804" s="1"/>
  <c r="I1250" i="1804"/>
  <c r="I1320" i="1804" s="1"/>
  <c r="J1250" i="1804"/>
  <c r="J1320" i="1804" s="1"/>
  <c r="K1250" i="1804"/>
  <c r="K1320" i="1804" s="1"/>
  <c r="L1250" i="1804"/>
  <c r="L1320" i="1804" s="1"/>
  <c r="M1250" i="1804"/>
  <c r="M1320" i="1804" s="1"/>
  <c r="B1251" i="1804"/>
  <c r="B1321" i="1804" s="1"/>
  <c r="C1251" i="1804"/>
  <c r="C1321" i="1804" s="1"/>
  <c r="D1251" i="1804"/>
  <c r="D1321" i="1804" s="1"/>
  <c r="E1251" i="1804"/>
  <c r="E1321" i="1804" s="1"/>
  <c r="F1251" i="1804"/>
  <c r="F1321" i="1804" s="1"/>
  <c r="G1251" i="1804"/>
  <c r="G1321" i="1804" s="1"/>
  <c r="H1251" i="1804"/>
  <c r="H1321" i="1804" s="1"/>
  <c r="I1251" i="1804"/>
  <c r="I1321" i="1804" s="1"/>
  <c r="J1251" i="1804"/>
  <c r="J1321" i="1804" s="1"/>
  <c r="K1251" i="1804"/>
  <c r="K1321" i="1804" s="1"/>
  <c r="L1251" i="1804"/>
  <c r="L1321" i="1804" s="1"/>
  <c r="M1251" i="1804"/>
  <c r="M1321" i="1804" s="1"/>
  <c r="B1252" i="1804"/>
  <c r="B1322" i="1804" s="1"/>
  <c r="C1252" i="1804"/>
  <c r="C1322" i="1804" s="1"/>
  <c r="D1252" i="1804"/>
  <c r="D1322" i="1804" s="1"/>
  <c r="E1252" i="1804"/>
  <c r="E1322" i="1804" s="1"/>
  <c r="F1252" i="1804"/>
  <c r="F1322" i="1804" s="1"/>
  <c r="G1252" i="1804"/>
  <c r="G1322" i="1804" s="1"/>
  <c r="H1252" i="1804"/>
  <c r="H1322" i="1804" s="1"/>
  <c r="I1252" i="1804"/>
  <c r="I1322" i="1804" s="1"/>
  <c r="J1252" i="1804"/>
  <c r="J1322" i="1804" s="1"/>
  <c r="K1252" i="1804"/>
  <c r="K1322" i="1804" s="1"/>
  <c r="L1252" i="1804"/>
  <c r="L1322" i="1804" s="1"/>
  <c r="M1252" i="1804"/>
  <c r="M1322" i="1804" s="1"/>
  <c r="B1253" i="1804"/>
  <c r="B1323" i="1804" s="1"/>
  <c r="C1253" i="1804"/>
  <c r="C1323" i="1804" s="1"/>
  <c r="D1253" i="1804"/>
  <c r="D1323" i="1804" s="1"/>
  <c r="E1253" i="1804"/>
  <c r="E1323" i="1804" s="1"/>
  <c r="F1253" i="1804"/>
  <c r="F1323" i="1804" s="1"/>
  <c r="G1253" i="1804"/>
  <c r="G1323" i="1804" s="1"/>
  <c r="H1253" i="1804"/>
  <c r="H1323" i="1804" s="1"/>
  <c r="I1253" i="1804"/>
  <c r="I1323" i="1804" s="1"/>
  <c r="J1253" i="1804"/>
  <c r="J1323" i="1804" s="1"/>
  <c r="K1253" i="1804"/>
  <c r="K1323" i="1804" s="1"/>
  <c r="L1253" i="1804"/>
  <c r="L1323" i="1804" s="1"/>
  <c r="M1253" i="1804"/>
  <c r="M1323" i="1804" s="1"/>
  <c r="C1238" i="1804"/>
  <c r="C1308" i="1804" s="1"/>
  <c r="D1238" i="1804"/>
  <c r="D1308" i="1804" s="1"/>
  <c r="E1238" i="1804"/>
  <c r="E1308" i="1804" s="1"/>
  <c r="F1238" i="1804"/>
  <c r="F1308" i="1804" s="1"/>
  <c r="G1238" i="1804"/>
  <c r="G1308" i="1804" s="1"/>
  <c r="H1238" i="1804"/>
  <c r="H1308" i="1804" s="1"/>
  <c r="I1238" i="1804"/>
  <c r="I1308" i="1804" s="1"/>
  <c r="J1238" i="1804"/>
  <c r="J1308" i="1804" s="1"/>
  <c r="K1238" i="1804"/>
  <c r="K1308" i="1804" s="1"/>
  <c r="L1238" i="1804"/>
  <c r="L1308" i="1804" s="1"/>
  <c r="M1238" i="1804"/>
  <c r="M1308" i="1804" s="1"/>
  <c r="D1354" i="1804"/>
  <c r="M1354" i="1804"/>
  <c r="I1355" i="1804"/>
  <c r="E1356" i="1804"/>
  <c r="I1357" i="1804"/>
  <c r="J1358" i="1804"/>
  <c r="M1358" i="1804"/>
  <c r="B1359" i="1804"/>
  <c r="J1359" i="1804"/>
  <c r="F1360" i="1804"/>
  <c r="E1362" i="1804"/>
  <c r="C1332" i="1804"/>
  <c r="D1332" i="1804"/>
  <c r="E1332" i="1804"/>
  <c r="M1332" i="1804"/>
  <c r="G1333" i="1804"/>
  <c r="H1333" i="1804"/>
  <c r="D1334" i="1804"/>
  <c r="E1334" i="1804"/>
  <c r="K1334" i="1804"/>
  <c r="L1334" i="1804"/>
  <c r="H1335" i="1804"/>
  <c r="D1336" i="1804"/>
  <c r="M1336" i="1804"/>
  <c r="I1337" i="1804"/>
  <c r="M1338" i="1804"/>
  <c r="B1340" i="1804"/>
  <c r="M1342" i="1804"/>
  <c r="C1344" i="1804"/>
  <c r="E1344" i="1804"/>
  <c r="F1345" i="1804"/>
  <c r="D1346" i="1804"/>
  <c r="E1346" i="1804"/>
  <c r="B1316" i="1804"/>
  <c r="E45" i="1832"/>
  <c r="F45" i="1832"/>
  <c r="G45" i="1832"/>
  <c r="H45" i="1832"/>
  <c r="I45" i="1832"/>
  <c r="J45" i="1832"/>
  <c r="K45" i="1832"/>
  <c r="L45" i="1832"/>
  <c r="M45" i="1832"/>
  <c r="N45" i="1832"/>
  <c r="O45" i="1832"/>
  <c r="P45" i="1832"/>
  <c r="E46" i="1832"/>
  <c r="F46" i="1832"/>
  <c r="G46" i="1832"/>
  <c r="H46" i="1832"/>
  <c r="I46" i="1832"/>
  <c r="J46" i="1832"/>
  <c r="K46" i="1832"/>
  <c r="L46" i="1832"/>
  <c r="M46" i="1832"/>
  <c r="N46" i="1832"/>
  <c r="O46" i="1832"/>
  <c r="P46" i="1832"/>
  <c r="E47" i="1832"/>
  <c r="F47" i="1832"/>
  <c r="G47" i="1832"/>
  <c r="H47" i="1832"/>
  <c r="I47" i="1832"/>
  <c r="J47" i="1832"/>
  <c r="K47" i="1832"/>
  <c r="L47" i="1832"/>
  <c r="M47" i="1832"/>
  <c r="N47" i="1832"/>
  <c r="O47" i="1832"/>
  <c r="P47" i="1832"/>
  <c r="E48" i="1832"/>
  <c r="F48" i="1832"/>
  <c r="G48" i="1832"/>
  <c r="H48" i="1832"/>
  <c r="I48" i="1832"/>
  <c r="J48" i="1832"/>
  <c r="K48" i="1832"/>
  <c r="L48" i="1832"/>
  <c r="M48" i="1832"/>
  <c r="N48" i="1832"/>
  <c r="O48" i="1832"/>
  <c r="P48" i="1832"/>
  <c r="E49" i="1832"/>
  <c r="F49" i="1832"/>
  <c r="G49" i="1832"/>
  <c r="H49" i="1832"/>
  <c r="I49" i="1832"/>
  <c r="J49" i="1832"/>
  <c r="K49" i="1832"/>
  <c r="L49" i="1832"/>
  <c r="M49" i="1832"/>
  <c r="N49" i="1832"/>
  <c r="O49" i="1832"/>
  <c r="P49" i="1832"/>
  <c r="E50" i="1832"/>
  <c r="F50" i="1832"/>
  <c r="G50" i="1832"/>
  <c r="H50" i="1832"/>
  <c r="I50" i="1832"/>
  <c r="J50" i="1832"/>
  <c r="K50" i="1832"/>
  <c r="L50" i="1832"/>
  <c r="M50" i="1832"/>
  <c r="N50" i="1832"/>
  <c r="O50" i="1832"/>
  <c r="P50" i="1832"/>
  <c r="E51" i="1832"/>
  <c r="F51" i="1832"/>
  <c r="G51" i="1832"/>
  <c r="H51" i="1832"/>
  <c r="I51" i="1832"/>
  <c r="J51" i="1832"/>
  <c r="K51" i="1832"/>
  <c r="L51" i="1832"/>
  <c r="M51" i="1832"/>
  <c r="N51" i="1832"/>
  <c r="O51" i="1832"/>
  <c r="P51" i="1832"/>
  <c r="E52" i="1832"/>
  <c r="F52" i="1832"/>
  <c r="G52" i="1832"/>
  <c r="H52" i="1832"/>
  <c r="I52" i="1832"/>
  <c r="J52" i="1832"/>
  <c r="K52" i="1832"/>
  <c r="L52" i="1832"/>
  <c r="M52" i="1832"/>
  <c r="N52" i="1832"/>
  <c r="O52" i="1832"/>
  <c r="P52" i="1832"/>
  <c r="E53" i="1832"/>
  <c r="F53" i="1832"/>
  <c r="G53" i="1832"/>
  <c r="H53" i="1832"/>
  <c r="I53" i="1832"/>
  <c r="J53" i="1832"/>
  <c r="K53" i="1832"/>
  <c r="L53" i="1832"/>
  <c r="M53" i="1832"/>
  <c r="N53" i="1832"/>
  <c r="O53" i="1832"/>
  <c r="P53" i="1832"/>
  <c r="E54" i="1832"/>
  <c r="F54" i="1832"/>
  <c r="G54" i="1832"/>
  <c r="H54" i="1832"/>
  <c r="I54" i="1832"/>
  <c r="J54" i="1832"/>
  <c r="K54" i="1832"/>
  <c r="L54" i="1832"/>
  <c r="M54" i="1832"/>
  <c r="N54" i="1832"/>
  <c r="O54" i="1832"/>
  <c r="P54" i="1832"/>
  <c r="E55" i="1832"/>
  <c r="F55" i="1832"/>
  <c r="G55" i="1832"/>
  <c r="H55" i="1832"/>
  <c r="I55" i="1832"/>
  <c r="J55" i="1832"/>
  <c r="K55" i="1832"/>
  <c r="L55" i="1832"/>
  <c r="M55" i="1832"/>
  <c r="N55" i="1832"/>
  <c r="O55" i="1832"/>
  <c r="P55" i="1832"/>
  <c r="E56" i="1832"/>
  <c r="F56" i="1832"/>
  <c r="G56" i="1832"/>
  <c r="H56" i="1832"/>
  <c r="I56" i="1832"/>
  <c r="J56" i="1832"/>
  <c r="K56" i="1832"/>
  <c r="L56" i="1832"/>
  <c r="M56" i="1832"/>
  <c r="N56" i="1832"/>
  <c r="O56" i="1832"/>
  <c r="P56" i="1832"/>
  <c r="E57" i="1832"/>
  <c r="F57" i="1832"/>
  <c r="G57" i="1832"/>
  <c r="H57" i="1832"/>
  <c r="I57" i="1832"/>
  <c r="J57" i="1832"/>
  <c r="K57" i="1832"/>
  <c r="L57" i="1832"/>
  <c r="M57" i="1832"/>
  <c r="N57" i="1832"/>
  <c r="O57" i="1832"/>
  <c r="P57" i="1832"/>
  <c r="E58" i="1832"/>
  <c r="F58" i="1832"/>
  <c r="G58" i="1832"/>
  <c r="H58" i="1832"/>
  <c r="I58" i="1832"/>
  <c r="J58" i="1832"/>
  <c r="K58" i="1832"/>
  <c r="L58" i="1832"/>
  <c r="M58" i="1832"/>
  <c r="N58" i="1832"/>
  <c r="O58" i="1832"/>
  <c r="P58" i="1832"/>
  <c r="E59" i="1832"/>
  <c r="F59" i="1832"/>
  <c r="G59" i="1832"/>
  <c r="H59" i="1832"/>
  <c r="I59" i="1832"/>
  <c r="J59" i="1832"/>
  <c r="K59" i="1832"/>
  <c r="L59" i="1832"/>
  <c r="M59" i="1832"/>
  <c r="N59" i="1832"/>
  <c r="O59" i="1832"/>
  <c r="P59" i="1832"/>
  <c r="F44" i="1832"/>
  <c r="G44" i="1832"/>
  <c r="H44" i="1832"/>
  <c r="I44" i="1832"/>
  <c r="J44" i="1832"/>
  <c r="K44" i="1832"/>
  <c r="L44" i="1832"/>
  <c r="M44" i="1832"/>
  <c r="N44" i="1832"/>
  <c r="O44" i="1832"/>
  <c r="P44" i="1832"/>
  <c r="E44" i="1832"/>
  <c r="J18" i="1252" l="1"/>
  <c r="W3" i="1996" l="1"/>
  <c r="V3" i="1996"/>
  <c r="U3" i="1996"/>
  <c r="T3" i="1996"/>
  <c r="S3" i="1996"/>
  <c r="R3" i="1996"/>
  <c r="Q3" i="1996"/>
  <c r="P3" i="1996"/>
  <c r="O3" i="1996"/>
  <c r="N3" i="1996"/>
  <c r="M3" i="1996"/>
  <c r="L3" i="1996"/>
  <c r="K3" i="1996"/>
  <c r="J3" i="1996"/>
  <c r="P42" i="1996" l="1"/>
  <c r="O42" i="1996"/>
  <c r="N42" i="1996"/>
  <c r="M42" i="1996"/>
  <c r="L42" i="1996"/>
  <c r="K42" i="1996"/>
  <c r="J42" i="1996"/>
  <c r="I42" i="1996"/>
  <c r="H42" i="1996"/>
  <c r="G42" i="1996"/>
  <c r="F42" i="1996"/>
  <c r="E42" i="1996"/>
  <c r="D42" i="1996"/>
  <c r="C42" i="1996"/>
  <c r="R47" i="1996" l="1"/>
  <c r="R45" i="1996" s="1"/>
  <c r="Q47" i="1996"/>
  <c r="Q45" i="1996" s="1"/>
  <c r="P47" i="1996"/>
  <c r="P45" i="1996" s="1"/>
  <c r="O47" i="1996"/>
  <c r="O45" i="1996" s="1"/>
  <c r="N47" i="1996"/>
  <c r="N45" i="1996" s="1"/>
  <c r="M47" i="1996"/>
  <c r="M45" i="1996" s="1"/>
  <c r="L47" i="1996"/>
  <c r="L45" i="1996" s="1"/>
  <c r="K47" i="1996"/>
  <c r="K45" i="1996" s="1"/>
  <c r="J47" i="1996"/>
  <c r="J45" i="1996" s="1"/>
  <c r="I47" i="1996"/>
  <c r="I45" i="1996" s="1"/>
  <c r="F9" i="1692" l="1"/>
  <c r="G9" i="1692"/>
  <c r="H9" i="1692"/>
  <c r="I9" i="1692"/>
  <c r="J9" i="1692"/>
  <c r="K9" i="1692"/>
  <c r="L9" i="1692"/>
  <c r="M9" i="1692"/>
  <c r="N9" i="1692"/>
  <c r="O9" i="1692"/>
  <c r="C9" i="1692"/>
  <c r="D9" i="1692"/>
  <c r="E9" i="1692"/>
  <c r="B9" i="1692"/>
  <c r="F8" i="1692"/>
  <c r="G8" i="1692"/>
  <c r="H8" i="1692"/>
  <c r="I8" i="1692"/>
  <c r="J8" i="1692"/>
  <c r="K8" i="1692"/>
  <c r="L8" i="1692"/>
  <c r="M8" i="1692"/>
  <c r="N8" i="1692"/>
  <c r="O8" i="1692"/>
  <c r="C8" i="1692"/>
  <c r="D8" i="1692"/>
  <c r="E8" i="1692"/>
  <c r="B8" i="1692"/>
  <c r="E24" i="1832" l="1"/>
  <c r="D24" i="1832"/>
  <c r="C4" i="1837" l="1"/>
  <c r="D4" i="1837"/>
  <c r="C5" i="1836"/>
  <c r="D5" i="1836"/>
  <c r="E5" i="1836"/>
  <c r="F5" i="1836"/>
  <c r="G5" i="1836"/>
  <c r="H5" i="1836"/>
  <c r="I5" i="1836"/>
  <c r="J5" i="1836"/>
  <c r="K5" i="1836"/>
  <c r="L5" i="1836"/>
  <c r="M5" i="1836"/>
  <c r="N5" i="1836"/>
  <c r="O5" i="1836"/>
  <c r="P5" i="1836"/>
  <c r="Q5" i="1836"/>
  <c r="R5" i="1836"/>
  <c r="S5" i="1836"/>
  <c r="T5" i="1836"/>
  <c r="U5" i="1836"/>
  <c r="V5" i="1836"/>
  <c r="K48" i="1992"/>
  <c r="C48" i="1992"/>
  <c r="D48" i="1992"/>
  <c r="E48" i="1992"/>
  <c r="F48" i="1992"/>
  <c r="G48" i="1992"/>
  <c r="H48" i="1992"/>
  <c r="I48" i="1992"/>
  <c r="B48" i="1992"/>
  <c r="C9" i="1700"/>
  <c r="D9" i="1700"/>
  <c r="E9" i="1700"/>
  <c r="F9" i="1700"/>
  <c r="G9" i="1700"/>
  <c r="H9" i="1700"/>
  <c r="I9" i="1700"/>
  <c r="J9" i="1700"/>
  <c r="K9" i="1700"/>
  <c r="L9" i="1700"/>
  <c r="M9" i="1700"/>
  <c r="N9" i="1700"/>
  <c r="O9" i="1700"/>
  <c r="P9" i="1700"/>
  <c r="Q9" i="1700"/>
  <c r="R9" i="1700"/>
  <c r="G8" i="1700"/>
  <c r="H8" i="1700"/>
  <c r="I8" i="1700"/>
  <c r="J8" i="1700"/>
  <c r="K8" i="1700"/>
  <c r="L8" i="1700"/>
  <c r="M8" i="1700"/>
  <c r="N8" i="1700"/>
  <c r="O8" i="1700"/>
  <c r="P8" i="1700"/>
  <c r="Q8" i="1700"/>
  <c r="R8" i="1700"/>
  <c r="C8" i="1700"/>
  <c r="D8" i="1700"/>
  <c r="E8" i="1700"/>
  <c r="F8" i="1700"/>
  <c r="B9" i="1700"/>
  <c r="B8" i="1700"/>
  <c r="K46" i="1992"/>
  <c r="J46" i="1992"/>
  <c r="C46" i="1992"/>
  <c r="D46" i="1992"/>
  <c r="E46" i="1992"/>
  <c r="F46" i="1992"/>
  <c r="G46" i="1992"/>
  <c r="H46" i="1992"/>
  <c r="I46" i="1992"/>
  <c r="B46" i="1992"/>
  <c r="I9" i="1694"/>
  <c r="J9" i="1694"/>
  <c r="K9" i="1694"/>
  <c r="L9" i="1694"/>
  <c r="M9" i="1694"/>
  <c r="N9" i="1694"/>
  <c r="O9" i="1694"/>
  <c r="C9" i="1694"/>
  <c r="D9" i="1694"/>
  <c r="E9" i="1694"/>
  <c r="F9" i="1694"/>
  <c r="G9" i="1694"/>
  <c r="H9" i="1694"/>
  <c r="E8" i="1694"/>
  <c r="F8" i="1694"/>
  <c r="G8" i="1694"/>
  <c r="H8" i="1694"/>
  <c r="I8" i="1694"/>
  <c r="J8" i="1694"/>
  <c r="K8" i="1694"/>
  <c r="L8" i="1694"/>
  <c r="M8" i="1694"/>
  <c r="N8" i="1694"/>
  <c r="O8" i="1694"/>
  <c r="C8" i="1694"/>
  <c r="D8" i="1694"/>
  <c r="B9" i="1694"/>
  <c r="B8" i="1694"/>
  <c r="O20" i="1836" l="1"/>
  <c r="G20" i="1836"/>
  <c r="V20" i="1836"/>
  <c r="N20" i="1836"/>
  <c r="F20" i="1836"/>
  <c r="U20" i="1836"/>
  <c r="M20" i="1836"/>
  <c r="E20" i="1836"/>
  <c r="T20" i="1836"/>
  <c r="L20" i="1836"/>
  <c r="D20" i="1836"/>
  <c r="P20" i="1836"/>
  <c r="S20" i="1836"/>
  <c r="C20" i="1836"/>
  <c r="H20" i="1836"/>
  <c r="R20" i="1836"/>
  <c r="J20" i="1836"/>
  <c r="D20" i="1837"/>
  <c r="Q20" i="1836"/>
  <c r="I20" i="1836"/>
  <c r="C20" i="1837"/>
  <c r="J48" i="1992"/>
  <c r="C9" i="1691" l="1"/>
  <c r="D9" i="1691"/>
  <c r="E9" i="1691"/>
  <c r="F9" i="1691"/>
  <c r="G9" i="1691"/>
  <c r="H9" i="1691"/>
  <c r="I9" i="1691"/>
  <c r="J9" i="1691"/>
  <c r="K9" i="1691"/>
  <c r="L9" i="1691"/>
  <c r="M9" i="1691"/>
  <c r="N9" i="1691"/>
  <c r="O9" i="1691"/>
  <c r="D8" i="1691"/>
  <c r="E8" i="1691"/>
  <c r="F8" i="1691"/>
  <c r="G8" i="1691"/>
  <c r="H8" i="1691"/>
  <c r="I8" i="1691"/>
  <c r="J8" i="1691"/>
  <c r="K8" i="1691"/>
  <c r="L8" i="1691"/>
  <c r="M8" i="1691"/>
  <c r="N8" i="1691"/>
  <c r="O8" i="1691"/>
  <c r="C8" i="1691"/>
  <c r="B9" i="1691"/>
  <c r="B8" i="1691"/>
  <c r="E24" i="1992"/>
  <c r="D24" i="1992"/>
  <c r="N9" i="1794"/>
  <c r="D27" i="1992"/>
  <c r="E23" i="1992"/>
  <c r="D23" i="1992"/>
  <c r="C9" i="1794"/>
  <c r="D9" i="1794"/>
  <c r="E9" i="1794"/>
  <c r="F9" i="1794"/>
  <c r="G9" i="1794"/>
  <c r="H9" i="1794"/>
  <c r="I9" i="1794"/>
  <c r="J9" i="1794"/>
  <c r="K9" i="1794"/>
  <c r="L9" i="1794"/>
  <c r="C8" i="1794"/>
  <c r="D8" i="1794"/>
  <c r="E8" i="1794"/>
  <c r="F8" i="1794"/>
  <c r="G8" i="1794"/>
  <c r="H8" i="1794"/>
  <c r="I8" i="1794"/>
  <c r="J8" i="1794"/>
  <c r="K8" i="1794"/>
  <c r="L8" i="1794"/>
  <c r="M8" i="1794"/>
  <c r="B9" i="1794"/>
  <c r="B8" i="1794"/>
  <c r="W9" i="1690"/>
  <c r="C9" i="1690"/>
  <c r="D9" i="1690"/>
  <c r="E9" i="1690"/>
  <c r="F9" i="1690"/>
  <c r="G9" i="1690"/>
  <c r="H9" i="1690"/>
  <c r="I9" i="1690"/>
  <c r="J9" i="1690"/>
  <c r="K9" i="1690"/>
  <c r="L9" i="1690"/>
  <c r="M9" i="1690"/>
  <c r="N9" i="1690"/>
  <c r="O9" i="1690"/>
  <c r="P9" i="1690"/>
  <c r="Q9" i="1690"/>
  <c r="R9" i="1690"/>
  <c r="S9" i="1690"/>
  <c r="T9" i="1690"/>
  <c r="U9" i="1690"/>
  <c r="V9" i="1690"/>
  <c r="D8" i="1690"/>
  <c r="E8" i="1690"/>
  <c r="F8" i="1690"/>
  <c r="G8" i="1690"/>
  <c r="H8" i="1690"/>
  <c r="I8" i="1690"/>
  <c r="J8" i="1690"/>
  <c r="K8" i="1690"/>
  <c r="L8" i="1690"/>
  <c r="M8" i="1690"/>
  <c r="N8" i="1690"/>
  <c r="O8" i="1690"/>
  <c r="P8" i="1690"/>
  <c r="Q8" i="1690"/>
  <c r="R8" i="1690"/>
  <c r="S8" i="1690"/>
  <c r="T8" i="1690"/>
  <c r="U8" i="1690"/>
  <c r="V8" i="1690"/>
  <c r="C8" i="1690"/>
  <c r="B9" i="1690"/>
  <c r="B8" i="1690"/>
  <c r="E4" i="1992"/>
  <c r="E3" i="1992"/>
  <c r="D4" i="1992"/>
  <c r="D3" i="1992"/>
  <c r="M9" i="1794" l="1"/>
  <c r="W8" i="1690"/>
  <c r="N8" i="1794" l="1"/>
  <c r="H10" i="1900" l="1"/>
  <c r="G10" i="1900"/>
  <c r="F10" i="1900"/>
  <c r="E10" i="1900"/>
  <c r="D10" i="1900"/>
  <c r="C10" i="1900"/>
  <c r="B10" i="1900"/>
  <c r="H9" i="1900"/>
  <c r="G9" i="1900"/>
  <c r="F9" i="1900"/>
  <c r="E9" i="1900"/>
  <c r="D9" i="1900"/>
  <c r="C9" i="1900"/>
  <c r="B9" i="1900"/>
  <c r="H10" i="1899"/>
  <c r="G10" i="1899"/>
  <c r="F10" i="1899"/>
  <c r="E10" i="1899"/>
  <c r="D10" i="1899"/>
  <c r="C10" i="1899"/>
  <c r="B10" i="1899"/>
  <c r="H9" i="1899"/>
  <c r="G9" i="1899"/>
  <c r="F9" i="1899"/>
  <c r="E9" i="1899"/>
  <c r="D9" i="1899"/>
  <c r="C9" i="1899"/>
  <c r="B9" i="1899"/>
  <c r="H10" i="1898"/>
  <c r="G10" i="1898"/>
  <c r="F10" i="1898"/>
  <c r="E10" i="1898"/>
  <c r="D10" i="1898"/>
  <c r="C10" i="1898"/>
  <c r="B10" i="1898"/>
  <c r="H9" i="1898"/>
  <c r="G9" i="1898"/>
  <c r="F9" i="1898"/>
  <c r="E9" i="1898"/>
  <c r="D9" i="1898"/>
  <c r="C9" i="1898"/>
  <c r="B9" i="1898"/>
  <c r="H10" i="1897"/>
  <c r="G10" i="1897"/>
  <c r="F10" i="1897"/>
  <c r="E10" i="1897"/>
  <c r="D10" i="1897"/>
  <c r="C10" i="1897"/>
  <c r="B10" i="1897"/>
  <c r="H9" i="1897"/>
  <c r="G9" i="1897"/>
  <c r="F9" i="1897"/>
  <c r="E9" i="1897"/>
  <c r="D9" i="1897"/>
  <c r="C9" i="1897"/>
  <c r="B9" i="1897"/>
  <c r="H10" i="1896"/>
  <c r="G10" i="1896"/>
  <c r="F10" i="1896"/>
  <c r="E10" i="1896"/>
  <c r="D10" i="1896"/>
  <c r="C10" i="1896"/>
  <c r="B10" i="1896"/>
  <c r="H9" i="1896"/>
  <c r="G9" i="1896"/>
  <c r="F9" i="1896"/>
  <c r="E9" i="1896"/>
  <c r="D9" i="1896"/>
  <c r="C9" i="1896"/>
  <c r="B9" i="1896"/>
  <c r="H10" i="1895"/>
  <c r="G10" i="1895"/>
  <c r="F10" i="1895"/>
  <c r="E10" i="1895"/>
  <c r="D10" i="1895"/>
  <c r="C10" i="1895"/>
  <c r="B10" i="1895"/>
  <c r="H9" i="1895"/>
  <c r="G9" i="1895"/>
  <c r="F9" i="1895"/>
  <c r="E9" i="1895"/>
  <c r="D9" i="1895"/>
  <c r="C9" i="1895"/>
  <c r="B9" i="1895"/>
  <c r="H10" i="1893"/>
  <c r="G10" i="1893"/>
  <c r="F10" i="1893"/>
  <c r="E10" i="1893"/>
  <c r="D10" i="1893"/>
  <c r="C10" i="1893"/>
  <c r="B10" i="1893"/>
  <c r="H9" i="1893"/>
  <c r="G9" i="1893"/>
  <c r="F9" i="1893"/>
  <c r="E9" i="1893"/>
  <c r="D9" i="1893"/>
  <c r="C9" i="1893"/>
  <c r="B9" i="1893"/>
  <c r="H10" i="1892"/>
  <c r="G10" i="1892"/>
  <c r="F10" i="1892"/>
  <c r="E10" i="1892"/>
  <c r="D10" i="1892"/>
  <c r="C10" i="1892"/>
  <c r="B10" i="1892"/>
  <c r="H9" i="1892"/>
  <c r="G9" i="1892"/>
  <c r="F9" i="1892"/>
  <c r="E9" i="1892"/>
  <c r="D9" i="1892"/>
  <c r="C9" i="1892"/>
  <c r="B9" i="1892"/>
  <c r="H10" i="1891"/>
  <c r="G10" i="1891"/>
  <c r="F10" i="1891"/>
  <c r="E10" i="1891"/>
  <c r="D10" i="1891"/>
  <c r="C10" i="1891"/>
  <c r="B10" i="1891"/>
  <c r="H9" i="1891"/>
  <c r="G9" i="1891"/>
  <c r="F9" i="1891"/>
  <c r="E9" i="1891"/>
  <c r="D9" i="1891"/>
  <c r="C9" i="1891"/>
  <c r="B9" i="1891"/>
  <c r="H10" i="1890"/>
  <c r="G10" i="1890"/>
  <c r="F10" i="1890"/>
  <c r="E10" i="1890"/>
  <c r="D10" i="1890"/>
  <c r="C10" i="1890"/>
  <c r="B10" i="1890"/>
  <c r="H9" i="1890"/>
  <c r="G9" i="1890"/>
  <c r="F9" i="1890"/>
  <c r="E9" i="1890"/>
  <c r="D9" i="1890"/>
  <c r="C9" i="1890"/>
  <c r="B9" i="1890"/>
  <c r="H10" i="1889"/>
  <c r="G10" i="1889"/>
  <c r="F10" i="1889"/>
  <c r="E10" i="1889"/>
  <c r="D10" i="1889"/>
  <c r="C10" i="1889"/>
  <c r="B10" i="1889"/>
  <c r="H9" i="1889"/>
  <c r="G9" i="1889"/>
  <c r="F9" i="1889"/>
  <c r="E9" i="1889"/>
  <c r="D9" i="1889"/>
  <c r="C9" i="1889"/>
  <c r="B9" i="1889"/>
  <c r="H10" i="1888"/>
  <c r="G10" i="1888"/>
  <c r="F10" i="1888"/>
  <c r="E10" i="1888"/>
  <c r="D10" i="1888"/>
  <c r="C10" i="1888"/>
  <c r="B10" i="1888"/>
  <c r="H9" i="1888"/>
  <c r="G9" i="1888"/>
  <c r="F9" i="1888"/>
  <c r="E9" i="1888"/>
  <c r="D9" i="1888"/>
  <c r="C9" i="1888"/>
  <c r="B9" i="1888"/>
  <c r="H10" i="1887"/>
  <c r="G10" i="1887"/>
  <c r="F10" i="1887"/>
  <c r="E10" i="1887"/>
  <c r="D10" i="1887"/>
  <c r="C10" i="1887"/>
  <c r="B10" i="1887"/>
  <c r="H9" i="1887"/>
  <c r="G9" i="1887"/>
  <c r="F9" i="1887"/>
  <c r="E9" i="1887"/>
  <c r="D9" i="1887"/>
  <c r="C9" i="1887"/>
  <c r="B9" i="1887"/>
  <c r="H10" i="1876" l="1"/>
  <c r="G10" i="1876"/>
  <c r="F10" i="1876"/>
  <c r="E10" i="1876"/>
  <c r="D10" i="1876"/>
  <c r="C10" i="1876"/>
  <c r="B10" i="1876"/>
  <c r="H9" i="1876"/>
  <c r="G9" i="1876"/>
  <c r="F9" i="1876"/>
  <c r="E9" i="1876"/>
  <c r="D9" i="1876"/>
  <c r="C9" i="1876"/>
  <c r="B9" i="1876"/>
  <c r="H10" i="1875"/>
  <c r="G10" i="1875"/>
  <c r="F10" i="1875"/>
  <c r="E10" i="1875"/>
  <c r="D10" i="1875"/>
  <c r="C10" i="1875"/>
  <c r="B10" i="1875"/>
  <c r="H9" i="1875"/>
  <c r="G9" i="1875"/>
  <c r="F9" i="1875"/>
  <c r="E9" i="1875"/>
  <c r="D9" i="1875"/>
  <c r="C9" i="1875"/>
  <c r="B9" i="1875"/>
  <c r="H10" i="1874"/>
  <c r="G10" i="1874"/>
  <c r="F10" i="1874"/>
  <c r="E10" i="1874"/>
  <c r="D10" i="1874"/>
  <c r="C10" i="1874"/>
  <c r="B10" i="1874"/>
  <c r="H9" i="1874"/>
  <c r="G9" i="1874"/>
  <c r="F9" i="1874"/>
  <c r="E9" i="1874"/>
  <c r="D9" i="1874"/>
  <c r="C9" i="1874"/>
  <c r="B9" i="1874"/>
  <c r="H10" i="1873"/>
  <c r="G10" i="1873"/>
  <c r="F10" i="1873"/>
  <c r="E10" i="1873"/>
  <c r="D10" i="1873"/>
  <c r="C10" i="1873"/>
  <c r="B10" i="1873"/>
  <c r="H9" i="1873"/>
  <c r="G9" i="1873"/>
  <c r="F9" i="1873"/>
  <c r="E9" i="1873"/>
  <c r="D9" i="1873"/>
  <c r="C9" i="1873"/>
  <c r="B9" i="1873"/>
  <c r="H10" i="1871"/>
  <c r="G10" i="1871"/>
  <c r="F10" i="1871"/>
  <c r="E10" i="1871"/>
  <c r="D10" i="1871"/>
  <c r="C10" i="1871"/>
  <c r="B10" i="1871"/>
  <c r="H9" i="1871"/>
  <c r="G9" i="1871"/>
  <c r="F9" i="1871"/>
  <c r="E9" i="1871"/>
  <c r="D9" i="1871"/>
  <c r="C9" i="1871"/>
  <c r="B9" i="1871"/>
  <c r="H10" i="1869"/>
  <c r="G10" i="1869"/>
  <c r="F10" i="1869"/>
  <c r="E10" i="1869"/>
  <c r="D10" i="1869"/>
  <c r="C10" i="1869"/>
  <c r="B10" i="1869"/>
  <c r="H9" i="1869"/>
  <c r="G9" i="1869"/>
  <c r="F9" i="1869"/>
  <c r="E9" i="1869"/>
  <c r="D9" i="1869"/>
  <c r="C9" i="1869"/>
  <c r="B9" i="1869"/>
  <c r="H10" i="1868"/>
  <c r="G10" i="1868"/>
  <c r="F10" i="1868"/>
  <c r="E10" i="1868"/>
  <c r="D10" i="1868"/>
  <c r="C10" i="1868"/>
  <c r="B10" i="1868"/>
  <c r="H9" i="1868"/>
  <c r="G9" i="1868"/>
  <c r="F9" i="1868"/>
  <c r="E9" i="1868"/>
  <c r="D9" i="1868"/>
  <c r="C9" i="1868"/>
  <c r="B9" i="1868"/>
  <c r="F10" i="1866"/>
  <c r="E10" i="1866"/>
  <c r="D10" i="1866"/>
  <c r="C10" i="1866"/>
  <c r="B10" i="1866"/>
  <c r="F9" i="1866"/>
  <c r="E9" i="1866"/>
  <c r="D9" i="1866"/>
  <c r="C9" i="1866"/>
  <c r="B9" i="1866"/>
  <c r="H10" i="1865"/>
  <c r="G10" i="1865"/>
  <c r="F10" i="1865"/>
  <c r="E10" i="1865"/>
  <c r="D10" i="1865"/>
  <c r="C10" i="1865"/>
  <c r="B10" i="1865"/>
  <c r="H9" i="1865"/>
  <c r="G9" i="1865"/>
  <c r="F9" i="1865"/>
  <c r="E9" i="1865"/>
  <c r="D9" i="1865"/>
  <c r="C9" i="1865"/>
  <c r="B9" i="1865"/>
  <c r="H10" i="1864"/>
  <c r="G10" i="1864"/>
  <c r="F10" i="1864"/>
  <c r="E10" i="1864"/>
  <c r="D10" i="1864"/>
  <c r="C10" i="1864"/>
  <c r="B10" i="1864"/>
  <c r="H9" i="1864"/>
  <c r="G9" i="1864"/>
  <c r="F9" i="1864"/>
  <c r="E9" i="1864"/>
  <c r="D9" i="1864"/>
  <c r="C9" i="1864"/>
  <c r="B9" i="1864"/>
  <c r="H10" i="1863"/>
  <c r="G10" i="1863"/>
  <c r="F10" i="1863"/>
  <c r="E10" i="1863"/>
  <c r="D10" i="1863"/>
  <c r="C10" i="1863"/>
  <c r="B10" i="1863"/>
  <c r="H9" i="1863"/>
  <c r="G9" i="1863"/>
  <c r="F9" i="1863"/>
  <c r="E9" i="1863"/>
  <c r="D9" i="1863"/>
  <c r="C9" i="1863"/>
  <c r="B9" i="1863"/>
  <c r="C9" i="1698"/>
  <c r="D9" i="1698"/>
  <c r="E9" i="1698"/>
  <c r="F9" i="1698"/>
  <c r="G9" i="1698"/>
  <c r="H9" i="1698"/>
  <c r="I9" i="1698"/>
  <c r="J9" i="1698"/>
  <c r="K9" i="1698"/>
  <c r="L9" i="1698"/>
  <c r="M9" i="1698"/>
  <c r="N9" i="1698"/>
  <c r="O9" i="1698"/>
  <c r="P9" i="1698"/>
  <c r="D8" i="1698"/>
  <c r="E8" i="1698"/>
  <c r="F8" i="1698"/>
  <c r="G8" i="1698"/>
  <c r="H8" i="1698"/>
  <c r="I8" i="1698"/>
  <c r="J8" i="1698"/>
  <c r="K8" i="1698"/>
  <c r="L8" i="1698"/>
  <c r="M8" i="1698"/>
  <c r="N8" i="1698"/>
  <c r="O8" i="1698"/>
  <c r="P8" i="1698"/>
  <c r="C8" i="1698"/>
  <c r="B9" i="1698"/>
  <c r="B8" i="1698"/>
  <c r="O8" i="1699" l="1"/>
  <c r="P8" i="1699"/>
  <c r="Q8" i="1699"/>
  <c r="R8" i="1699"/>
  <c r="S8" i="1699"/>
  <c r="T8" i="1699"/>
  <c r="U8" i="1699"/>
  <c r="V8" i="1699"/>
  <c r="W8" i="1699"/>
  <c r="N8" i="1699"/>
  <c r="O9" i="1699"/>
  <c r="P9" i="1699"/>
  <c r="Q9" i="1699"/>
  <c r="R9" i="1699"/>
  <c r="S9" i="1699"/>
  <c r="T9" i="1699"/>
  <c r="U9" i="1699"/>
  <c r="V9" i="1699"/>
  <c r="W9" i="1699"/>
  <c r="N9" i="1699"/>
  <c r="O9" i="1701"/>
  <c r="P9" i="1701"/>
  <c r="Q9" i="1701"/>
  <c r="R9" i="1701"/>
  <c r="S9" i="1701"/>
  <c r="T9" i="1701"/>
  <c r="U9" i="1701"/>
  <c r="V9" i="1701"/>
  <c r="W9" i="1701"/>
  <c r="N9" i="1701"/>
  <c r="O8" i="1701"/>
  <c r="P8" i="1701"/>
  <c r="Q8" i="1701"/>
  <c r="R8" i="1701"/>
  <c r="S8" i="1701"/>
  <c r="T8" i="1701"/>
  <c r="U8" i="1701"/>
  <c r="V8" i="1701"/>
  <c r="W8" i="1701"/>
  <c r="N8" i="1701"/>
  <c r="H9" i="1703"/>
  <c r="I9" i="1703"/>
  <c r="J9" i="1703"/>
  <c r="K9" i="1703"/>
  <c r="L9" i="1703"/>
  <c r="M9" i="1703"/>
  <c r="N9" i="1703"/>
  <c r="O9" i="1703"/>
  <c r="G9" i="1703"/>
  <c r="M8" i="1703"/>
  <c r="N8" i="1703"/>
  <c r="O8" i="1703"/>
  <c r="G8" i="1703"/>
  <c r="H8" i="1703"/>
  <c r="I8" i="1703"/>
  <c r="J8" i="1703"/>
  <c r="B19" i="1837" l="1"/>
  <c r="B18" i="1837"/>
  <c r="B17" i="1837"/>
  <c r="B16" i="1837"/>
  <c r="B15" i="1837"/>
  <c r="B14" i="1837"/>
  <c r="B13" i="1837"/>
  <c r="B12" i="1837"/>
  <c r="B11" i="1837"/>
  <c r="B10" i="1837"/>
  <c r="B9" i="1837"/>
  <c r="B8" i="1837"/>
  <c r="B7" i="1837"/>
  <c r="K6" i="1837"/>
  <c r="B5" i="1837"/>
  <c r="B4" i="1837"/>
  <c r="B19" i="1836"/>
  <c r="B18" i="1836"/>
  <c r="B17" i="1836"/>
  <c r="B16" i="1836"/>
  <c r="B15" i="1836"/>
  <c r="B14" i="1836"/>
  <c r="B13" i="1836"/>
  <c r="B12" i="1836"/>
  <c r="B11" i="1836"/>
  <c r="B10" i="1836"/>
  <c r="B9" i="1836"/>
  <c r="B8" i="1836"/>
  <c r="B7" i="1836"/>
  <c r="K6" i="1836"/>
  <c r="B5" i="1836"/>
  <c r="B4" i="1836"/>
  <c r="K6" i="1835"/>
  <c r="B19" i="1835"/>
  <c r="B18" i="1835"/>
  <c r="B17" i="1835"/>
  <c r="B16" i="1835"/>
  <c r="B15" i="1835"/>
  <c r="B14" i="1835"/>
  <c r="B13" i="1835"/>
  <c r="B12" i="1835"/>
  <c r="B11" i="1835"/>
  <c r="B10" i="1835"/>
  <c r="B9" i="1835"/>
  <c r="B8" i="1835"/>
  <c r="B7" i="1835"/>
  <c r="B5" i="1835"/>
  <c r="B4" i="1835"/>
  <c r="B20" i="1835" l="1"/>
  <c r="K20" i="1837"/>
  <c r="K20" i="1836"/>
  <c r="K20" i="1835"/>
  <c r="B20" i="1836"/>
  <c r="B20" i="1837"/>
  <c r="W19" i="1768" l="1"/>
  <c r="W17" i="1768"/>
  <c r="W16" i="1768"/>
  <c r="W15" i="1768"/>
  <c r="W14" i="1768"/>
  <c r="W13" i="1768"/>
  <c r="W5" i="1768"/>
  <c r="W6" i="1768"/>
  <c r="W9" i="1768"/>
  <c r="W10" i="1768"/>
  <c r="W11" i="1768"/>
  <c r="W4" i="1768"/>
  <c r="U55" i="903" l="1"/>
  <c r="U51" i="903"/>
  <c r="U47" i="903"/>
  <c r="U43" i="903"/>
  <c r="U39" i="903"/>
  <c r="U35" i="903"/>
  <c r="U31" i="903"/>
  <c r="U59" i="903"/>
  <c r="U63" i="903"/>
  <c r="U67" i="903"/>
  <c r="U19" i="903"/>
  <c r="U11" i="903"/>
  <c r="U7" i="903"/>
  <c r="C23" i="900" l="1"/>
  <c r="B23" i="900"/>
  <c r="D23" i="900"/>
  <c r="E23" i="900"/>
  <c r="F23" i="900"/>
  <c r="K23" i="900"/>
  <c r="P23" i="900"/>
  <c r="U8" i="900"/>
  <c r="U9" i="900"/>
  <c r="U10" i="900"/>
  <c r="U11" i="900"/>
  <c r="U12" i="900"/>
  <c r="U13" i="900"/>
  <c r="U14" i="900"/>
  <c r="U15" i="900"/>
  <c r="U16" i="900"/>
  <c r="U17" i="900"/>
  <c r="U18" i="900"/>
  <c r="U19" i="900"/>
  <c r="U20" i="900"/>
  <c r="U21" i="900"/>
  <c r="U22" i="900"/>
  <c r="U7" i="900"/>
  <c r="U23" i="900" l="1"/>
  <c r="L8" i="1703" l="1"/>
  <c r="K8" i="1703"/>
  <c r="L8" i="1697"/>
  <c r="M8" i="1697"/>
  <c r="N8" i="1697"/>
  <c r="K8" i="1697"/>
  <c r="L9" i="1697"/>
  <c r="M9" i="1697"/>
  <c r="N9" i="1697"/>
  <c r="K9" i="1697"/>
  <c r="R9" i="1696" l="1"/>
  <c r="R8" i="1696"/>
  <c r="U8" i="1254" l="1"/>
  <c r="T8" i="1254"/>
  <c r="S8" i="1254"/>
  <c r="R8" i="1254"/>
  <c r="Q8" i="1254"/>
  <c r="Z19" i="580" l="1"/>
  <c r="Z19" i="563"/>
  <c r="AD95" i="1556" l="1"/>
  <c r="AA19" i="1244" l="1"/>
  <c r="P57" i="1254" l="1"/>
  <c r="O57" i="1254"/>
  <c r="Z19" i="1245"/>
  <c r="Y19" i="580"/>
  <c r="X19" i="580"/>
  <c r="W19" i="580"/>
  <c r="Y19" i="563"/>
  <c r="X19" i="563"/>
  <c r="W19" i="563"/>
  <c r="V19" i="563"/>
  <c r="W12" i="578"/>
  <c r="V12" i="578"/>
  <c r="U12" i="5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tc={8452F4DD-A117-4FC6-8356-2645AC772D8F}</author>
  </authors>
  <commentList>
    <comment ref="AC12" authorId="0" shapeId="0" xr:uid="{8452F4DD-A117-4FC6-8356-2645AC772D8F}">
      <text>
        <t>[Threaded comment]
Your version of Excel allows you to read this threaded comment; however, any edits to it will get removed if the file is opened in a newer version of Excel. Learn more: https://go.microsoft.com/fwlink/?linkid=870924
Comment:
    Provisional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W22" authorId="0" shapeId="0" xr:uid="{00000000-0006-0000-9E00-000001000000}">
      <text>
        <r>
          <rPr>
            <b/>
            <sz val="9"/>
            <color indexed="81"/>
            <rFont val="Tahoma"/>
            <family val="2"/>
          </rPr>
          <t>Zarafenosoa Ruth:</t>
        </r>
        <r>
          <rPr>
            <sz val="9"/>
            <color indexed="81"/>
            <rFont val="Tahoma"/>
            <family val="2"/>
          </rPr>
          <t xml:space="preserve">
overnight</t>
        </r>
      </text>
    </comment>
    <comment ref="W34" authorId="0" shapeId="0" xr:uid="{00000000-0006-0000-9E00-000002000000}">
      <text>
        <r>
          <rPr>
            <b/>
            <sz val="9"/>
            <color indexed="81"/>
            <rFont val="Tahoma"/>
            <family val="2"/>
          </rPr>
          <t>Zarafenosoa Ruth:</t>
        </r>
        <r>
          <rPr>
            <sz val="9"/>
            <color indexed="81"/>
            <rFont val="Tahoma"/>
            <family val="2"/>
          </rPr>
          <t xml:space="preserve">
overnight</t>
        </r>
      </text>
    </comment>
    <comment ref="W40" authorId="0" shapeId="0" xr:uid="{00000000-0006-0000-9E00-000003000000}">
      <text>
        <r>
          <rPr>
            <b/>
            <sz val="9"/>
            <color indexed="81"/>
            <rFont val="Tahoma"/>
            <family val="2"/>
          </rPr>
          <t>Zarafenosoa Ruth:</t>
        </r>
        <r>
          <rPr>
            <sz val="9"/>
            <color indexed="81"/>
            <rFont val="Tahoma"/>
            <family val="2"/>
          </rPr>
          <t xml:space="preserve">
overnight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Nhambirre, Berta Ricardo Julião</author>
  </authors>
  <commentList>
    <comment ref="Y30" authorId="0" shapeId="0" xr:uid="{00000000-0006-0000-D100-000002000000}">
      <text>
        <r>
          <rPr>
            <b/>
            <sz val="9"/>
            <color indexed="81"/>
            <rFont val="Tahoma"/>
            <family val="2"/>
          </rPr>
          <t>Nhambirre, Berta Ricardo Julião:</t>
        </r>
        <r>
          <rPr>
            <sz val="9"/>
            <color indexed="81"/>
            <rFont val="Tahoma"/>
            <family val="2"/>
          </rPr>
          <t xml:space="preserve">
Data refers to 1st Quarter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S19" authorId="0" shapeId="0" xr:uid="{00000000-0006-0000-2B01-000001000000}">
      <text>
        <r>
          <rPr>
            <b/>
            <sz val="9"/>
            <color indexed="81"/>
            <rFont val="Tahoma"/>
            <family val="2"/>
          </rPr>
          <t>Zarafenosoa Ruth:</t>
        </r>
        <r>
          <rPr>
            <sz val="9"/>
            <color indexed="81"/>
            <rFont val="Tahoma"/>
            <family val="2"/>
          </rPr>
          <t xml:space="preserve">
On area planted</t>
        </r>
      </text>
    </comment>
    <comment ref="T19" authorId="0" shapeId="0" xr:uid="{00000000-0006-0000-2B01-000002000000}">
      <text>
        <r>
          <rPr>
            <b/>
            <sz val="9"/>
            <color indexed="81"/>
            <rFont val="Tahoma"/>
            <family val="2"/>
          </rPr>
          <t>Zarafenosoa Ruth:</t>
        </r>
        <r>
          <rPr>
            <sz val="9"/>
            <color indexed="81"/>
            <rFont val="Tahoma"/>
            <family val="2"/>
          </rPr>
          <t xml:space="preserve">
on area planted</t>
        </r>
      </text>
    </comment>
    <comment ref="U19" authorId="0" shapeId="0" xr:uid="{00000000-0006-0000-2B01-000003000000}">
      <text>
        <r>
          <rPr>
            <b/>
            <sz val="9"/>
            <color indexed="81"/>
            <rFont val="Tahoma"/>
            <family val="2"/>
          </rPr>
          <t>Zarafenosoa Ruth:</t>
        </r>
        <r>
          <rPr>
            <sz val="9"/>
            <color indexed="81"/>
            <rFont val="Tahoma"/>
            <family val="2"/>
          </rPr>
          <t xml:space="preserve">
On area planted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T7" authorId="0" shapeId="0" xr:uid="{00000000-0006-0000-3C01-000001000000}">
      <text>
        <r>
          <rPr>
            <b/>
            <sz val="10"/>
            <color rgb="FF000000"/>
            <rFont val="Tahoma"/>
            <family val="2"/>
          </rPr>
          <t>Microsoft Office User:</t>
        </r>
        <r>
          <rPr>
            <sz val="10"/>
            <color rgb="FF000000"/>
            <rFont val="Tahoma"/>
            <family val="2"/>
          </rPr>
          <t xml:space="preserve">
</t>
        </r>
        <r>
          <rPr>
            <sz val="10"/>
            <color rgb="FF000000"/>
            <rFont val="Tahoma"/>
            <family val="2"/>
          </rPr>
          <t>Il s'agit de la prevalence modere et severe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T7" authorId="0" shapeId="0" xr:uid="{00000000-0006-0000-3D01-000001000000}">
      <text>
        <r>
          <rPr>
            <b/>
            <sz val="10"/>
            <color rgb="FF000000"/>
            <rFont val="Tahoma"/>
            <family val="2"/>
          </rPr>
          <t>Microsoft Office User:</t>
        </r>
        <r>
          <rPr>
            <sz val="10"/>
            <color rgb="FF000000"/>
            <rFont val="Tahoma"/>
            <family val="2"/>
          </rPr>
          <t xml:space="preserve">
</t>
        </r>
        <r>
          <rPr>
            <sz val="10"/>
            <color rgb="FF000000"/>
            <rFont val="Tahoma"/>
            <family val="2"/>
          </rPr>
          <t>Il s'agit de la prevalence modere et severe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U7" authorId="0" shapeId="0" xr:uid="{00000000-0006-0000-3E01-000001000000}">
      <text>
        <r>
          <rPr>
            <b/>
            <sz val="10"/>
            <color rgb="FF000000"/>
            <rFont val="Tahoma"/>
            <family val="2"/>
          </rPr>
          <t>Microsoft Office User:</t>
        </r>
        <r>
          <rPr>
            <sz val="10"/>
            <color rgb="FF000000"/>
            <rFont val="Tahoma"/>
            <family val="2"/>
          </rPr>
          <t xml:space="preserve">
</t>
        </r>
        <r>
          <rPr>
            <sz val="10"/>
            <color rgb="FF000000"/>
            <rFont val="Calibri"/>
            <family val="2"/>
            <scheme val="minor"/>
          </rPr>
          <t>Il s'agit de la prevalence modere et severe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Zarafenosoa Ruth</author>
  </authors>
  <commentList>
    <comment ref="B6" authorId="0" shapeId="0" xr:uid="{00000000-0006-0000-6201-000001000000}">
      <text>
        <r>
          <rPr>
            <b/>
            <sz val="9"/>
            <color indexed="81"/>
            <rFont val="Tahoma"/>
            <family val="2"/>
          </rPr>
          <t>Zarafenosoa Ruth:</t>
        </r>
        <r>
          <rPr>
            <sz val="9"/>
            <color indexed="81"/>
            <rFont val="Tahoma"/>
            <family val="2"/>
          </rPr>
          <t xml:space="preserve">
World Bank</t>
        </r>
      </text>
    </comment>
  </commentList>
</comments>
</file>

<file path=xl/sharedStrings.xml><?xml version="1.0" encoding="utf-8"?>
<sst xmlns="http://schemas.openxmlformats.org/spreadsheetml/2006/main" count="23017" uniqueCount="3390">
  <si>
    <t xml:space="preserve">Zimbabwe </t>
  </si>
  <si>
    <t>Zambia</t>
  </si>
  <si>
    <t>Swaziland</t>
  </si>
  <si>
    <t>South Africa</t>
  </si>
  <si>
    <t>Seychelles</t>
  </si>
  <si>
    <t xml:space="preserve">Namibia </t>
  </si>
  <si>
    <t>Mozambique</t>
  </si>
  <si>
    <t>n.a</t>
  </si>
  <si>
    <t>Mauritius</t>
  </si>
  <si>
    <t>Malawi</t>
  </si>
  <si>
    <t>Madagascar</t>
  </si>
  <si>
    <t>Lesotho</t>
  </si>
  <si>
    <t>Botswana</t>
  </si>
  <si>
    <t>Angola</t>
  </si>
  <si>
    <t>Country</t>
  </si>
  <si>
    <t xml:space="preserve"> </t>
  </si>
  <si>
    <t>TABLE OF CONTENTS</t>
  </si>
  <si>
    <t xml:space="preserve"> Country</t>
  </si>
  <si>
    <t>Namibia</t>
  </si>
  <si>
    <t xml:space="preserve">Source: </t>
  </si>
  <si>
    <t>SADC - Total</t>
  </si>
  <si>
    <t>Source:</t>
  </si>
  <si>
    <t>Rural</t>
  </si>
  <si>
    <t>Urban</t>
  </si>
  <si>
    <t>Zimbabwe</t>
  </si>
  <si>
    <t xml:space="preserve">SADC - Total </t>
  </si>
  <si>
    <t>..</t>
  </si>
  <si>
    <t xml:space="preserve">Country </t>
  </si>
  <si>
    <t>Total</t>
  </si>
  <si>
    <t>SADC</t>
  </si>
  <si>
    <t>...</t>
  </si>
  <si>
    <t xml:space="preserve">  </t>
  </si>
  <si>
    <t xml:space="preserve">Country  </t>
  </si>
  <si>
    <t>United Republic of Tanzania</t>
  </si>
  <si>
    <t>2010</t>
  </si>
  <si>
    <t>2008</t>
  </si>
  <si>
    <t>Year</t>
  </si>
  <si>
    <t>Notes:</t>
  </si>
  <si>
    <t>Item</t>
  </si>
  <si>
    <t>Unit</t>
  </si>
  <si>
    <t>Data not available</t>
  </si>
  <si>
    <t>Arrivals of non-resident tourists in hotels and similar establishments</t>
  </si>
  <si>
    <t>THS</t>
  </si>
  <si>
    <t>VF</t>
  </si>
  <si>
    <t>TF</t>
  </si>
  <si>
    <t>Potash</t>
  </si>
  <si>
    <t>Phosphate</t>
  </si>
  <si>
    <t>Nitrogen</t>
  </si>
  <si>
    <t xml:space="preserve">Zimbabwe       </t>
  </si>
  <si>
    <t xml:space="preserve"> Zambia</t>
  </si>
  <si>
    <t xml:space="preserve">Seychelles     </t>
  </si>
  <si>
    <t xml:space="preserve">Mozambique       </t>
  </si>
  <si>
    <t xml:space="preserve">Malawi         </t>
  </si>
  <si>
    <t xml:space="preserve">Madagascar     </t>
  </si>
  <si>
    <t xml:space="preserve">Lesotho     </t>
  </si>
  <si>
    <t xml:space="preserve">Botswana        </t>
  </si>
  <si>
    <t xml:space="preserve">Angola    </t>
  </si>
  <si>
    <t>Type of Fertilizer</t>
  </si>
  <si>
    <t>Yield (kg/ha)</t>
  </si>
  <si>
    <t>Area Planted (Ha)</t>
  </si>
  <si>
    <t>Goats</t>
  </si>
  <si>
    <t>Sheep</t>
  </si>
  <si>
    <t>Pigs</t>
  </si>
  <si>
    <t>Cattle</t>
  </si>
  <si>
    <t>Livestock Type</t>
  </si>
  <si>
    <t>Duck meat</t>
  </si>
  <si>
    <t>Chicken meat</t>
  </si>
  <si>
    <t xml:space="preserve"> Poultry  </t>
  </si>
  <si>
    <t>Goat meat</t>
  </si>
  <si>
    <t>Mutton and lamb meat</t>
  </si>
  <si>
    <t>Pig/swine meat (pork)</t>
  </si>
  <si>
    <t>Beef and veal</t>
  </si>
  <si>
    <t xml:space="preserve">Livestock  </t>
  </si>
  <si>
    <t>Meat Type</t>
  </si>
  <si>
    <t>Animal Type</t>
  </si>
  <si>
    <t xml:space="preserve">Zambia        </t>
  </si>
  <si>
    <t xml:space="preserve">Swaziland </t>
  </si>
  <si>
    <t xml:space="preserve">South Africa  </t>
  </si>
  <si>
    <t xml:space="preserve">Seychelles      </t>
  </si>
  <si>
    <t xml:space="preserve">Namibia     </t>
  </si>
  <si>
    <t xml:space="preserve">Mauritius    </t>
  </si>
  <si>
    <t xml:space="preserve">Malawi    </t>
  </si>
  <si>
    <t xml:space="preserve">Madagascar      </t>
  </si>
  <si>
    <t xml:space="preserve">Angola     </t>
  </si>
  <si>
    <t>Domestic</t>
  </si>
  <si>
    <t>Angola - TF; (1995-2001) Country data</t>
  </si>
  <si>
    <t>Botswna - TF</t>
  </si>
  <si>
    <t>DRC - TF, (2002-2004,2007-2009) Arrivals by air only</t>
  </si>
  <si>
    <t>Madagascar - TF, Arrivals of non-resident tourists by air</t>
  </si>
  <si>
    <t>Malawi - TF</t>
  </si>
  <si>
    <t>Namibia - TF</t>
  </si>
  <si>
    <t>Tanzania - TF</t>
  </si>
  <si>
    <t>Zambia - TF</t>
  </si>
  <si>
    <t>'000 Ha</t>
  </si>
  <si>
    <t>%</t>
  </si>
  <si>
    <t>Production (000 Tonne)</t>
  </si>
  <si>
    <t>Exports</t>
  </si>
  <si>
    <t>Imports</t>
  </si>
  <si>
    <t>Forest Area as a Percentage of Land Area, (%)</t>
  </si>
  <si>
    <t>Exports / Imports</t>
  </si>
  <si>
    <t>Democratic Republic of Congo</t>
  </si>
  <si>
    <t xml:space="preserve">SADC   Total </t>
  </si>
  <si>
    <t>% of Land Area</t>
  </si>
  <si>
    <t>Total Agricultural Land</t>
  </si>
  <si>
    <t>Land Area</t>
  </si>
  <si>
    <t>…</t>
  </si>
  <si>
    <t>na</t>
  </si>
  <si>
    <t>Land Development</t>
  </si>
  <si>
    <t>Livestock (Fixed Assets)</t>
  </si>
  <si>
    <t>Livestock (inventory)</t>
  </si>
  <si>
    <t>Machinery &amp; Equipment</t>
  </si>
  <si>
    <t>Plantation Crops</t>
  </si>
  <si>
    <t>Structures for Livestock</t>
  </si>
  <si>
    <t>Total Capital Stock</t>
  </si>
  <si>
    <t>Capital Stock ,  Constant 2005 Prices, Million US $,</t>
  </si>
  <si>
    <t>Total Land / Country Area</t>
  </si>
  <si>
    <t>Arable Land and Permanent Crops</t>
  </si>
  <si>
    <t>TOTAL AREA EQUIPPED FOR IRRIGATION</t>
  </si>
  <si>
    <t>SHARE OF TOTAL AREA EQUIPPED FOR IRRIGATION IN ARABLE LAND AND PERMANENT CROPS</t>
  </si>
  <si>
    <t>SADC Secretariat  Statistics Unit, Trade Database, 20 November 2013</t>
  </si>
  <si>
    <t xml:space="preserve"> Total Forest Area, 000 Ha</t>
  </si>
  <si>
    <t xml:space="preserve">200 5 </t>
  </si>
  <si>
    <t>Angola, Luanda</t>
  </si>
  <si>
    <t>n.a.</t>
  </si>
  <si>
    <t xml:space="preserve">National Statistics Offices of Member States </t>
  </si>
  <si>
    <t>Regional Tourism Organisation of Southern Africa (RETOSA): http://www.retosa.co.za/; downloaded: 8 March 2013:  Democratic Republic of Congo, Madagascar, Namibia,  United Republic of Tanzania, Zambia, Zimbabwe (2008-2009)</t>
  </si>
  <si>
    <t xml:space="preserve">Regional Tourism Organisation of Southern Africa (RETOSA): http://www.retosa.co.za/; downloaded: 8 March 2013: Madagascar,  Namibia, United Republic of Tanzania, Zambia,  </t>
  </si>
  <si>
    <t>Regional Tourism Organisation of Southern Africa (RETOSA): http://www.retosa.co.za/; downloaded: 8 March 2013: Angola, Democratic Republic of Congo, Madagascar, Namibia, United Republic of Tanzania, Zambia</t>
  </si>
  <si>
    <t>Regional Tourism Organisation of Southern Africa (RETOSA): http://www.retosa.co.za/; downloaded:  8 March 2013: Angola, Madagascar, Namibia,United Republic of Tanzania, Zambia, Zimbabwe</t>
  </si>
  <si>
    <t>SADC  Secretariat AIMS Database, Directorate of Food, Agriculture and Natural Resources (FANR):  Mozambique, (2000 - 2010 Production), Namibia, (2000 - 2009), Zimbabwe (2000 - 2007)</t>
  </si>
  <si>
    <t xml:space="preserve">United Nations Statistics Division - UNData,  Food and Agriculture Organisation (FAO): http://faostat.fao.org/; dpwnloaded 2012: Mozambique, (2009 - 2010 Production &amp; Area), Namibia (2010) </t>
  </si>
  <si>
    <t>SADC  Secretariat AIMS Database, Directorate of Food, Agriculture and Natural Resources (FANR):  Mozambique, (2000 - 2010 Production), Namibia, (2000 - 2009), Zimbabwe</t>
  </si>
  <si>
    <t xml:space="preserve">United Nations Statistics Division - UNData, Food and Agriculture Organisation (FAO): http://faostat.fao.org/ , downloaded 2012:  Mozambique, (2000 -2005 &amp; 2009 - 2010 Area), South Africa, Zimbabwe </t>
  </si>
  <si>
    <t>SADC  Secretariat AIMS Database, Directorate of Food, Agriculture and Natural Resources (FANR):  Mozambique, (2009 - 2010 Production), Zambia</t>
  </si>
  <si>
    <t xml:space="preserve">United Nations Statistics Division - UNData, Food and Agriculture Organisation (FAO): http://faostat.fao.org/, downloaded 2012:  South Africa,  Zimbabwe </t>
  </si>
  <si>
    <t>SADC  Secretariat AIMS Database, Directorate of Food, Agriculture and Natural Resources (FANR):   Zimbabwe (2000)</t>
  </si>
  <si>
    <t>United Nations Statistics Division - UNData, Food and Agriculture Organisation (FAO): http://faostat.fao.org/, downloaded 2012:  Zimbabwe (2001 - 2010)</t>
  </si>
  <si>
    <t xml:space="preserve">SADC  Secretariat AIMS Database, Directorate of Food, Agriculture and Natural Resources (FANR): Lesotho (2000 - 2010), Namibia (2000-2010) </t>
  </si>
  <si>
    <t>United Nations Statistics Division - UNData, Food and Agriculture Organisation (FAO): http://faostat.fao.org/, downloaded 2012:  Lesotho, (2010), Zambia (2000-2010), Zimbabwe (2000-2010)</t>
  </si>
  <si>
    <t>SADC  Secretariat AIMS Database, Directorate of Food, Agriculture and Natural Resources (FANR):  Zambia, Zimbabwe (2000 - 2007 Production and Area)</t>
  </si>
  <si>
    <t>United Nations Statistics Division - UNData, Food and Agriculture Organisation (FAO): http://faostat.fao.org/ downloaded 2012:  Namibia (2000-2010)</t>
  </si>
  <si>
    <t>SADC  Secretariat AIMS Database, Directorate of Food, Agriculture and Natural Resources (FANR):  Angola, (2000, 2006 - 2009), Zambia, Zimbabwe (2000 - 2007)</t>
  </si>
  <si>
    <t>SADC  Secretariat AIMS Database, Directorate of Food, Agriculture and Natural Resources (FANR): Madagascar (2000 - 2007 Production),  Malawi (2000-2009 Production), Zimbabwe (2000-2007)</t>
  </si>
  <si>
    <t>United Nations Statistics Division - UNData, Food and Agriculture Organisation (FAO): http://faostat.fao.org/, downloaded 2012: Mozambique (2000-2010), Namibia (2000-2010),  Zambia (2000-2010), Zimbabwe (2008 - 2010)</t>
  </si>
  <si>
    <t>SADC  Secretariat AIMS Database, Directorate of Food, Agriculture and Natural Resources (FANR): Zimbabwe (2000 - 2007)</t>
  </si>
  <si>
    <t>United Nations Statistics Division - UNData, Food and Agriculture Organisation (FAO): http://faostat.fao.org/, downloaded 2012:  Angola (2002 - 2010),  Mozambique (2002 - 2010),  Zimbabwe (2008 - 2010)</t>
  </si>
  <si>
    <t>United Nations Statistics Division - UNData, Food and Agriculture Organisation (FAO): http://faostat.fao.org/, downloaded 2012 :  Malawi (2000-2010), Mozambique (2000-2010), Zambia  (2000-2010), Zimbabwe (2000-2010)</t>
  </si>
  <si>
    <t>SADC  Secretariat AIMS Database, Directorate of Food, Agriculture and Natural Resources (FANR):  Angola (2008 Goats only;  2009 - 2010); Democratic Republic of Congo (2001 - 2008); Madagascar (2001 - 2008); Mozambique (2001 -  2003 for Cattle, sheep &amp; Goats, 2006 - 2008 for Cattle &amp; Sheep); Namibia (2000 - 2006); Zambia (2001 - 2008), Zimbabwe (2000, 2002 - 2011 for Cattle), 2001 for all types)</t>
  </si>
  <si>
    <t>United Nations Statistics Division - UNData, Food and Agriculture Organisation (FAO) - http://faostat.fao.org:  Angola (2000), Democratic Republic of Congo (2000,  2009 - 2010), Madagascar (2000, 2009 - 2010), Mozambique (2000, 2009 - 2010), Namibia (2009 - 2010), Zambia (2000, 2009 - 2010), Zimbabwe (2009 - 2010)</t>
  </si>
  <si>
    <t>Table 32,  United Nations Statistical Yearbook 2009 (fifty fourth issue): Mozambique (2001 - 2003 for pigs, 2004 - 2005 for all livestock types, 2006 - 2008 for pigs + goats), Namibia (2007 - 2008), Zimbabwe (2002 - 2008 for pigs, sheep &amp; goats)</t>
  </si>
  <si>
    <t>http://www.fao.org/figis/servlet/ , downloaded 21 November 2013: Angola, Botswana (1990-1998, 2009-2011),  Democratic Republic of Congo, Lesotho, Madagascar,  Malawi (1990-1998), Mauritius (1990-1998), Mozambique, Namibia,  Seychelles (1990-1998, South Africa, Swaziland, United Republic of Tanzania, Zambia, Zimbabwe</t>
  </si>
  <si>
    <t>Definitions:</t>
  </si>
  <si>
    <t>kt of oil equivalent</t>
  </si>
  <si>
    <t>Producers of different types of electricity - public producers and self producers</t>
  </si>
  <si>
    <t>Total electricity production = total production by public providers + total by self producers</t>
  </si>
  <si>
    <t>Mauritius*</t>
  </si>
  <si>
    <t>Madagacsar</t>
  </si>
  <si>
    <t>Million Kilowatt-Hour</t>
  </si>
  <si>
    <t>Installed electricity capacity is the electricity production capacity of a particular facility. It is usually expressed in Megawatts (or sometimes even Gigawatts) and can come from hydraulic, nuclear, thermal, solar or wind power.</t>
  </si>
  <si>
    <t xml:space="preserve">2.  POLICY RELEVANCE </t>
  </si>
  <si>
    <t xml:space="preserve">(c)  Unit of Measurement:  Megajoules (mJ) per $. </t>
  </si>
  <si>
    <t xml:space="preserve">(b)  Brief Definition:  Ratio of total energy use to GDP. </t>
  </si>
  <si>
    <t xml:space="preserve">(a)  Name:  Energy Use per unit of GDP. </t>
  </si>
  <si>
    <t xml:space="preserve">ENERGY USE PER UNIT OF GDP  (ENERGY INTENSITY) </t>
  </si>
  <si>
    <t>Definitions</t>
  </si>
  <si>
    <t>  </t>
  </si>
  <si>
    <t>GDP per unit of energy use is the PPP GDP per kilogram of oil equivalent of energy use. PPP GDP is gross domestic product converted to 2005 constant international dollars using purchasing power parity rates. An international dollar has the same purchasing power over GDP as a U.S. dollar has in the United States.</t>
  </si>
  <si>
    <t>Sources:</t>
  </si>
  <si>
    <t xml:space="preserve">Lesotho </t>
  </si>
  <si>
    <t>Electricity</t>
  </si>
  <si>
    <t>Gas</t>
  </si>
  <si>
    <t>Liquids</t>
  </si>
  <si>
    <t>Solids</t>
  </si>
  <si>
    <t>Energy use refers to use of primary energy before transformation to other end-use fuels, which is equal to indigenous production plus imports and stock changes, minus exports and fuels supplied to ships and aircraft engaged in international transport.</t>
  </si>
  <si>
    <t>Definition:</t>
  </si>
  <si>
    <t>Access to electricity is measured as the percent of peoole that have a household electricity connectio. The electricity connection may vary by quantity (e.g., hours of availability in a day), quality (e.g., rated voltage and frequency), and use |(e.g., light bulb to a wide range of end-users).</t>
  </si>
  <si>
    <t>Access  to modern fuels is measured as the percent of people that use electricity, liquid fuels, or gaseous fuels as their primary fuel to satisfy their cooking needs. These fuels include liquified petroleum gas (LPG), natural gas, kerosene (including paraffin), thanol, and biofuels, but exclude all traditional biomass (e.g. , firewood, charcoal, dung, and crop residues)and coal (including coal dust and lignite)</t>
  </si>
  <si>
    <t>2005-06</t>
  </si>
  <si>
    <t>2006-07</t>
  </si>
  <si>
    <t>˃95.0</t>
  </si>
  <si>
    <t>Access to modern fuels</t>
  </si>
  <si>
    <t>Other</t>
  </si>
  <si>
    <t>Coal</t>
  </si>
  <si>
    <t>Dung</t>
  </si>
  <si>
    <t>Wood</t>
  </si>
  <si>
    <t>Charcoal</t>
  </si>
  <si>
    <t>Kerosene</t>
  </si>
  <si>
    <t>Percent</t>
  </si>
  <si>
    <t xml:space="preserve">Mauritius </t>
  </si>
  <si>
    <t>Street lighting</t>
  </si>
  <si>
    <t>Large Industrial</t>
  </si>
  <si>
    <t>South Africa - Winter/kWh</t>
  </si>
  <si>
    <t>South Africa - Summer/kWh</t>
  </si>
  <si>
    <t xml:space="preserve">South Africa - Basic charge </t>
  </si>
  <si>
    <t>Lesotho (LV)</t>
  </si>
  <si>
    <t>Medium Industrial</t>
  </si>
  <si>
    <t>South Africa - Winter &gt;3000kWh</t>
  </si>
  <si>
    <t>South Africa - Winter 2000&lt;3000kWh</t>
  </si>
  <si>
    <t>South Africa - Winter 1000&lt;2000kWh</t>
  </si>
  <si>
    <t>South Africa - Winter 500&lt;1000kWh</t>
  </si>
  <si>
    <t>South Africa - Winter 0&lt;500kWh</t>
  </si>
  <si>
    <t>South Africa - Summer &gt;3000kWh</t>
  </si>
  <si>
    <t>South Africa - Summer 2000&lt;3000kWh</t>
  </si>
  <si>
    <t>South Africa - Summer 1000&lt;2000kWh</t>
  </si>
  <si>
    <t>South Africa - Summer 500&lt;1000kWh</t>
  </si>
  <si>
    <t>South Africa - Summer 0&lt;500kWh</t>
  </si>
  <si>
    <t>South Africa - Basic charge/month &lt;50kVA</t>
  </si>
  <si>
    <t>Commercial</t>
  </si>
  <si>
    <t>South Afriica - &gt;3000kWh</t>
  </si>
  <si>
    <t>South Afriica - 2000&lt;3000kWh</t>
  </si>
  <si>
    <t>South Afriica - 1000&lt;2000kWh</t>
  </si>
  <si>
    <t>South Afriica - 500&lt;1000kWh</t>
  </si>
  <si>
    <t>South Afriica - 0&lt;500kWh</t>
  </si>
  <si>
    <t>South Africa - Basic charge/month</t>
  </si>
  <si>
    <t>US $</t>
  </si>
  <si>
    <t>Type of Customer</t>
  </si>
  <si>
    <t>Fuel prices refer to the pump prices of the most widely sold grade of gasoline. Prices have been converted from the local currency to U.S. dollars.</t>
  </si>
  <si>
    <t>Fuel prices refer to the pump prices of the most widely sold grade of diesel fuel. Prices have been converted from the local currency to U.S. dollars.</t>
  </si>
  <si>
    <t xml:space="preserve">Source:    </t>
  </si>
  <si>
    <t>Lesotho (M)</t>
  </si>
  <si>
    <t xml:space="preserve">Proportion of total water resources used = surface water and ground water withdrawal as percentage of total renewable water resources. Water withdrawal is the quantity of water removed from available sources for human use (in the agricultural, domestic and industrial sectors), expressed as a percentage of the total volume of water </t>
  </si>
  <si>
    <t>Total Natural Renewable Water Resources (TRWR_natural): The long-term average sum of internal renewable water resources (IRWR) and external natural renewable water resources (ERWR_natural). It corresponds to the maximum theoretical yearly amount of water actually available for a country at a given moment.</t>
  </si>
  <si>
    <r>
      <t>Water resources: total renewable (natural)</t>
    </r>
    <r>
      <rPr>
        <sz val="11"/>
        <color theme="1"/>
        <rFont val="Calibri"/>
        <family val="2"/>
        <scheme val="minor"/>
      </rPr>
      <t/>
    </r>
  </si>
  <si>
    <t>Renewable internal freshwater resources flows refer to internal renewable resources (internal river flows and groundwater from rainfall) in the country. Renewable internal freshwater resources per capita are calculated using the World Bank's population estimates.</t>
  </si>
  <si>
    <t>Billion Cubic Meter</t>
  </si>
  <si>
    <t>Percentage of urban and rural population connected to public water supply</t>
  </si>
  <si>
    <t>Public water supply = " public tap/tap water/standpipe</t>
  </si>
  <si>
    <t>South Africa - charge per Kl: &gt; 41kl</t>
  </si>
  <si>
    <t>South Africa - charge per Kl: 31-40 kl</t>
  </si>
  <si>
    <t>South Africa - charge per Kl: 21-30 kl</t>
  </si>
  <si>
    <t>South Africa - charge per Kl: 16-20 kl</t>
  </si>
  <si>
    <t>South Africa - charge per Kl: 11-15 kl</t>
  </si>
  <si>
    <t>South Africa - charge per Kl: 7-10 kl</t>
  </si>
  <si>
    <t>US Dollar</t>
  </si>
  <si>
    <t>Type of Tariff</t>
  </si>
  <si>
    <t>Carbon Dioxide Emissions in SADC</t>
  </si>
  <si>
    <t>Variable</t>
  </si>
  <si>
    <t>Total CO2 Emissions (Mio. Tonnes)</t>
  </si>
  <si>
    <t>CO2 Emissions Per Capita (Tonnes)</t>
  </si>
  <si>
    <t>Definitions &amp; Technical notes:</t>
  </si>
  <si>
    <t>Tons of ozone-depleting potential (ODP)</t>
  </si>
  <si>
    <t>Baseline, 1995-1998</t>
  </si>
  <si>
    <t>UNSD Millennium Development Goals Database (http://mdgs.un.org/unsd/mdg/Default.aspx).</t>
  </si>
  <si>
    <t>Number</t>
  </si>
  <si>
    <t>UNSD Statistical Yearbook 2010 as extracted from the World Conserrvation Union (IUCN)/Species Survival Commission (SSC), Gland, Switzerland and Cambridge, United Kingdom, IUCN Red List of Threatened Species, 2006, 2008, and 2010</t>
  </si>
  <si>
    <t>UNData - Energy Statistics Database, http://data.un.org/Explorer.aspx?d=EDATA</t>
  </si>
  <si>
    <t xml:space="preserve">World Development Indicators &amp; Global Development Finance, The World Bank, www.data.worldbank.org </t>
  </si>
  <si>
    <t>World Development Indicators &amp; Global Development Finance, The World Bank, http://data.worldbank.org/</t>
  </si>
  <si>
    <t>Energy Access Situation in Developing Countries: A Review Focusing on the Least Developed Countries and Sub-Saharan Africa, World Health Organization and United Nations Development Program,  November 2009:  http://data.worldbank.org/indicator/EP.PMP.SGAS.CD/countries</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</si>
  <si>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</si>
  <si>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r>
      <t xml:space="preserve">Percentage of total actual renewable freshwater resources withdrawn: </t>
    </r>
    <r>
      <rPr>
        <sz val="11"/>
        <rFont val="Tahoma"/>
        <family val="2"/>
      </rPr>
      <t>Total freshwater withdrawn in a given year, expressed in percentage of the actual total renewable water resources (TRWR_actual). This parameter is an indication of the pressure on the renewable water resources</t>
    </r>
    <r>
      <rPr>
        <b/>
        <sz val="11"/>
        <rFont val="Tahoma"/>
        <family val="2"/>
      </rPr>
      <t>.</t>
    </r>
  </si>
  <si>
    <t>WHO/UNICEF Joint Monitoring Programme for Water Supply and Sanitation, Estimates for the improved Drinking-Water Sources . Updated March 2010. wssinfo.org</t>
  </si>
  <si>
    <t>CO2 emission sources include emissions from energy industry, from transport, from fuel combustion in industry, services, households, etc. and industrial processes, such as the production of cement. Changes in how land is used can also result in the emission of CO2, or in the removal of CO2 from the atmosphere. However, as there is not yet an agreed method for estimating this, it is not included in the figures for CO2 emissions. Burning of biomass such as wood and straw also emits CO2; however, unless there has been a change in land use, it is considered that CO2 emitted from biomass is removed from the air by new growth, and therefore it should not included in the total for CO2.</t>
  </si>
  <si>
    <t>Data Quality: Data reported to the Ozone Secretariat by the Montreal Protocol parties are collected using a variety of methods. These include registries or other collections from known producers and consumers, use of estimates and surveys, collecting information through (or from) customs, among other methods. National figures are used directly without adjustment. Currently, there is no validation by the Ozone Secretariat of the reported data. However, inconsistencies in the data are checked and rectified in consultation with the countries (e.g. reporting production for a specific use exceeding total production, or reporting abnormally high values compared to previous trends). Any missing values are left as non-reported in the Ozone Secretariat website (no attempts are made to estimate or impute values for missing years). For more information visit the Ozone Secretariat's website at: http://ozone.unep.org/.</t>
  </si>
  <si>
    <t xml:space="preserve">Note: </t>
  </si>
  <si>
    <t>SADC TOTAL</t>
  </si>
  <si>
    <t>Note:</t>
  </si>
  <si>
    <t>Exports /Imports</t>
  </si>
  <si>
    <t>Energy production - Refers to forms of primary energy--petroleum (crude oil, natural gas liquids, and oil from nonconventional sources), natural gas, solid fuels (coal, lignite, and other derived fuels), and combustible renewables and waste--and primary electricity, all converted into oil equivalents.</t>
  </si>
  <si>
    <t>Data for self producers are estimates as per data source notes: Madagascar (2000 - 2010); Malawi (20022008); United Republic of Tanzania (1999 - 2012)</t>
  </si>
  <si>
    <t>Data for both public and self producers are estimates as per data source notes: Malawi (2000 - 2001; 2009 - 2010)</t>
  </si>
  <si>
    <t xml:space="preserve">Mauritius  </t>
  </si>
  <si>
    <t xml:space="preserve">Definitions: </t>
  </si>
  <si>
    <t>Angola: The price of electricity in the national currency has not changed during these years. The different prices in dollars are results of exchange rate variation</t>
  </si>
  <si>
    <t>South Africa : The electricity tariffs are the approved tariffs from the National energy regulator of SA (NERSA) for the most representative municipality - Rand Values; Data was submitted in Rands by Statssa, converted to US$ using the average exchange rates for the relevant year</t>
  </si>
  <si>
    <t xml:space="preserve">Zimbabwe: In 2006 Zim dollar was revalued, that’s why the prices before 2006 appear as though they are higher than from 2006 -2007; Zimbabwe experinced hyperinflation from 2007 - 2008 </t>
  </si>
  <si>
    <t>Lesotho : Submitted in Maloti by BOS, converted to US$ using the average exchange rates for the year</t>
  </si>
  <si>
    <t>Mauritius : Mauritius kerosene excludes jet fuel</t>
  </si>
  <si>
    <t>South Africa : For kerosene: Average price calculated per annum (source: Department of Energy) - Regulated at wholesale level, therefore the prices in this table is that of whole sale; stats SA does not publish retail level prices; and converted to R per liter, from c per liter; SA does not publish tariffs; Submitted in Rands by Statssa, converted to US$ using the average exchange rates for the year</t>
  </si>
  <si>
    <t>Angola : Water supply parallel is measured in grade (0 to 10 m3 / Escalão (0 a 10 m3)); Water supply parallel is measured in 200 litres / (200Ltros Grade (0 to 10 m3)</t>
  </si>
  <si>
    <t>South Africa : Tariffs for the most representative municipality - in Rand value; Price data submitted in Rands by Statssa, converted to US$ using the average exchange rates for the year</t>
  </si>
  <si>
    <t>Seychelles: Water not a separate indicator in CPI. It is part of the energy index which include housing, cooking gas, electricity etc.</t>
  </si>
  <si>
    <t>Lesotho: Price data submitted in Maloti by BOS, converted to US$ using the average exchange rates for the year</t>
  </si>
  <si>
    <t>Mean Annual Rainfall, mm</t>
  </si>
  <si>
    <t xml:space="preserve">Zambia </t>
  </si>
  <si>
    <r>
      <t xml:space="preserve">Mean Annual Temperature, </t>
    </r>
    <r>
      <rPr>
        <b/>
        <vertAlign val="superscript"/>
        <sz val="11"/>
        <rFont val="Tahoma"/>
        <family val="2"/>
      </rPr>
      <t>0</t>
    </r>
    <r>
      <rPr>
        <b/>
        <sz val="11"/>
        <rFont val="Tahoma"/>
        <family val="2"/>
      </rPr>
      <t>C</t>
    </r>
  </si>
  <si>
    <t xml:space="preserve">  Number</t>
  </si>
  <si>
    <t>Total Land Area, '000 Ha</t>
  </si>
  <si>
    <t>Lesotho (HV)</t>
  </si>
  <si>
    <t xml:space="preserve">Lesotho  </t>
  </si>
  <si>
    <t>Lesotho - (Band A. 0 to 5 Kilolitres)</t>
  </si>
  <si>
    <t>Lesotho - (Band B. &gt;5 to 10 Kilolitres)</t>
  </si>
  <si>
    <t>Lesotho - (Band C. &gt;10 to 15 Kilolitres)</t>
  </si>
  <si>
    <t>Lesotho - (Band D. ABOVE 15 Kilolitres)</t>
  </si>
  <si>
    <t>FAOSTAT 2014, http://faostat3.fao.org/faostat-gateway/go/to/download/P/PP/E; Downloaded:  13 October 2014: Angola (2011 - 2013), Botswana (2013); Democratic Republic of Congo (2011 - 2013), Madagascar (2011- 2013),  Mozambique (2011 - 2013), Namibia (2011; 2013),  Seychelles (2011 - 2013), Swaziland (2011), United Republic of Tanzania (2011; 2013), Zambia (2011-2013), Zimbabwe (2011-2013)</t>
  </si>
  <si>
    <t>Food and Agriculture Organisation (FAO): FAOSTAT 2014, http://faostat3.fao.org/faostat-gateway/go/to/download/P/PP/E ; Downloaded:  13 October 2014: Angola, Democratic Republic of Congo, Madagascar,  Malawi (2011-2013), Mauritius (2011-2012), Mozambique (2011-2013), Swaziland(2011-2012),  Zambia (2011-2013), Zimbabwe (2011-2013)</t>
  </si>
  <si>
    <t>Food and Agriculture Organisation (FAO): FAOSTAT 2014, http://faostat3.fao.org/faostat-gateway/go/to/download/P/PP/E ; Downloaded:  13 October 2014: Angola, Botswana (2011-2013), Democratic Republic of Congo, Madagascar, Mozambique (2011-2013),  Swaziland (2011-2012), Zambia (2011-2013), Zimbabwe (2011-2013)</t>
  </si>
  <si>
    <t>United Nations Statistics Division - UNData, Food and Agriculture Organisation (FAO): http://faostat.fao.org/ downloaded 2012:   Malawi (2000 - 2010 Area), Mozambique (2000-2010),   Zambia (2000-2010), Zimbabwe (2000-2010)</t>
  </si>
  <si>
    <t>United Nations Statistics Division - UNData, Food and Agriculture Organisation (FAO): http://faostat.fao.org/, downloaded 2012: Angola, Democratic Republic of Congo, Madagascar,  Malawi (2000 - 2010 Area), Mozambique (2000-2010), Zambia (2000-2010), Zimbabwe (2000-2010)</t>
  </si>
  <si>
    <t>Food and Agriculture Organisation (FAO):  FAOSTAT 2014, http://faostat3.fao.org/faostat-gateway/go/to/download/P/PP/E ; Downloaded:  13 October 2014:  Angola, Democratic Republic of Congo, Madagascar, South Africa (2011-2012), United Republic of Tanzania  (2011, 2013), Zambia  (2011-2013), Zimbabwe  (2011-2013)</t>
  </si>
  <si>
    <t>Food and Agriculture Organisation (FAO): FAOSTAT 2014, http://faostat3.fao.org/faostat-gateway/go/to/download/P/PP/E ; Downloaded:  13 October 2014: Angola (2013), Botswana (2013), Democratic Republic of Congo, Madagascar,  Mozambique (2011-2013), Namibia (2011-2012),  Swaziland (2011-2012), United Republic of Tanzania (2011, 203), Zambia (2011-2013), Zimbabwe (2011-2013)</t>
  </si>
  <si>
    <t>Food and Agriculture Organisation (FAO): FAOSTAT 2014, http://faostat3.fao.org/faostat-gateway/go/to/download/P/PP/E ; Downloaded:  13 October 2014: Angola (2000, 2013), Democratic Republic of Congo, Madagascar, Mozambique, Seychelles  (2011-2013),Zambia (2011-2013), Zimbabwe (2011-2013)</t>
  </si>
  <si>
    <t>Food and Agriculture Organisation (FAO):FAOSTAT 2014, http://faostat3.fao.org/faostat-gateway/go/to/download/P/PP/E ; Downloaded:  13 October 2014: Angola (2000, 2013), Democratic Republic of Congo, Madagascar, Mozambique (2011-2013), South Africa (2011-2013), Swaziland (2011-2012),  Zambia (2011-2013), Zimbabwe (2011-2013)</t>
  </si>
  <si>
    <t>Food and Agriculture Organisation (FAO):  FAOSTAT 2014, http://faostat3.fao.org/faostat-gateway/go/to/download/P/PP/E ; Downloaded:  13 October 2014: Angola (2000, 2013), Botswana (2013), Democratic Republic of Congo, Madagascar, Mozambique (2011-2013), Namibia (2011-2012),  Zambia (2011-2013), Zimbabwe (2011-2013)</t>
  </si>
  <si>
    <t xml:space="preserve">Food and Agriculture Organisation (FAO): FAOSTAT 2014, http://faostat3.fao.org/faostat-gateway/go/to/download/P/PP/E;  Downloaded:  13 October 2014:  </t>
  </si>
  <si>
    <t xml:space="preserve"> Definition: </t>
  </si>
  <si>
    <t>Seychelles: Refers to the number of bed nights sold divided by the product of the number of bed nights available and the number of days in the reference period expressed as a percentage</t>
  </si>
  <si>
    <t xml:space="preserve">1 160.6 </t>
  </si>
  <si>
    <t xml:space="preserve">1 384.7 </t>
  </si>
  <si>
    <t xml:space="preserve">1 468.4 </t>
  </si>
  <si>
    <t xml:space="preserve">1 529.8 </t>
  </si>
  <si>
    <t xml:space="preserve">1 637.2 </t>
  </si>
  <si>
    <t xml:space="preserve">1 649.9 </t>
  </si>
  <si>
    <t xml:space="preserve">1 711.2 </t>
  </si>
  <si>
    <t xml:space="preserve">1 729.7 </t>
  </si>
  <si>
    <t xml:space="preserve">1 671.9 </t>
  </si>
  <si>
    <t xml:space="preserve">1 000.7 </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</si>
  <si>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</si>
  <si>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</si>
  <si>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</si>
  <si>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</si>
  <si>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</si>
  <si>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</si>
  <si>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</si>
  <si>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</si>
  <si>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</si>
  <si>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</si>
  <si>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</si>
  <si>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</si>
  <si>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</si>
  <si>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</si>
  <si>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</si>
  <si>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Cont’d</t>
  </si>
  <si>
    <t>Continued</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</si>
  <si>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</si>
  <si>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</si>
  <si>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</si>
  <si>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</si>
  <si>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</si>
  <si>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n.e.s.</t>
  </si>
  <si>
    <t>The abbreviation n.e.s. indicates that the item in question is not elsewhere specified or included.</t>
  </si>
  <si>
    <t>Blank</t>
  </si>
  <si>
    <t>No response from Member State</t>
  </si>
  <si>
    <t>Ha</t>
  </si>
  <si>
    <t>Hectare</t>
  </si>
  <si>
    <t>g</t>
  </si>
  <si>
    <t>gramme</t>
  </si>
  <si>
    <t>kcal</t>
  </si>
  <si>
    <t>kilocalorie</t>
  </si>
  <si>
    <t>Abbreviations and Acronyms</t>
  </si>
  <si>
    <t xml:space="preserve">AfDB  </t>
  </si>
  <si>
    <t>African Development Bank</t>
  </si>
  <si>
    <t xml:space="preserve">CIF </t>
  </si>
  <si>
    <t>Cost, Insurance, and Freight</t>
  </si>
  <si>
    <t xml:space="preserve">COMTRADE </t>
  </si>
  <si>
    <t>United Nations Commodity Trade Statistics Database</t>
  </si>
  <si>
    <t xml:space="preserve">CPI   </t>
  </si>
  <si>
    <t>Consumer Price Index</t>
  </si>
  <si>
    <t xml:space="preserve">ECA  </t>
  </si>
  <si>
    <t>United Nations Economic Commission for Africa</t>
  </si>
  <si>
    <t xml:space="preserve">EU  </t>
  </si>
  <si>
    <t>European Union</t>
  </si>
  <si>
    <t>FAO</t>
  </si>
  <si>
    <t>United Nations Food and Agriculture Organization</t>
  </si>
  <si>
    <t>FANR</t>
  </si>
  <si>
    <t>SADC Directorate of Food Agriculture and Natural Resources</t>
  </si>
  <si>
    <t xml:space="preserve">GDP </t>
  </si>
  <si>
    <t>Gross Domestic Product</t>
  </si>
  <si>
    <t xml:space="preserve">ICT  </t>
  </si>
  <si>
    <t>Information and Communication Technology</t>
  </si>
  <si>
    <t>IEA</t>
  </si>
  <si>
    <t>International Energy Agency</t>
  </si>
  <si>
    <t>I&amp;S</t>
  </si>
  <si>
    <t>SADC Directorate of Infrastructure and Services</t>
  </si>
  <si>
    <t xml:space="preserve">ITU </t>
  </si>
  <si>
    <t xml:space="preserve">International Telecommunication Union </t>
  </si>
  <si>
    <t xml:space="preserve">IUCN </t>
  </si>
  <si>
    <t>International Union for Conservation of Nature</t>
  </si>
  <si>
    <t xml:space="preserve">NSO </t>
  </si>
  <si>
    <t>National Statistical Office</t>
  </si>
  <si>
    <t>PPP</t>
  </si>
  <si>
    <t>Purchasing Power Parity</t>
  </si>
  <si>
    <t>PPRM</t>
  </si>
  <si>
    <t>SADC Directorate of Policy, Planning and Resource Mobilization</t>
  </si>
  <si>
    <t xml:space="preserve">RISDP </t>
  </si>
  <si>
    <t xml:space="preserve">Regional Indicative Strategic Development Plan </t>
  </si>
  <si>
    <t xml:space="preserve">SADC  </t>
  </si>
  <si>
    <t>Southern Africa Development Community</t>
  </si>
  <si>
    <t xml:space="preserve">SSC </t>
  </si>
  <si>
    <t>SADC Statistics Committee</t>
  </si>
  <si>
    <t xml:space="preserve">UNSD </t>
  </si>
  <si>
    <t>United Nations Statistics Division</t>
  </si>
  <si>
    <t>UNCTAD</t>
  </si>
  <si>
    <t>United Nations Conference on Trade and Development</t>
  </si>
  <si>
    <t xml:space="preserve">UNWTO </t>
  </si>
  <si>
    <t>World Tourism Organization</t>
  </si>
  <si>
    <t xml:space="preserve">WHO </t>
  </si>
  <si>
    <t>World Health Orgnisation</t>
  </si>
  <si>
    <t>WB</t>
  </si>
  <si>
    <t>World Bank</t>
  </si>
  <si>
    <t xml:space="preserve">WTO </t>
  </si>
  <si>
    <t>World Trade Organization</t>
  </si>
  <si>
    <t>Symbols, Abbreviations and Acronyms</t>
  </si>
  <si>
    <t>2 210.68</t>
  </si>
  <si>
    <t>2 260.79</t>
  </si>
  <si>
    <t>1 sq. km = 100 ha</t>
  </si>
  <si>
    <t>Food and Agriculture Organisation (FAO): http://faostat.fao.org/; Downloaded 19 November 2013; 30 November 2015</t>
  </si>
  <si>
    <t>Food and Agriculture Organisation (FAO): http://faostat.fao.org/ ; Downloaded 19 November 2013; 30 November 2015</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</si>
  <si>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</si>
  <si>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</si>
  <si>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</si>
  <si>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</si>
  <si>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Food and Agriculture Organisation (FAO): FAOSTAT 2014, http://faostat3.fao.org/faostat-gateway/go/to/download/P/PP/E;  Downloaded:  13 October 2014; 30 November 2015 : Madagascar, Malawi, Mauritius, Mozambique, Namibia</t>
  </si>
  <si>
    <t xml:space="preserve">Food and Agriculture Organisation (FAO): http://faostat.fao.org/ ; downloaded 19 November 2013; 30 November 2015  </t>
  </si>
  <si>
    <t>Food and Agriculture Organisation (FAO): FAOSTAT 2014, http://faostat3.fao.org/faostat-gateway/go/to/download/P/PP/E ; Downloaded:  13 October 2014; 30 November 2015  : Angola, Botswana (2013), Democratic Republic of Congo, Lesotho, Madagascar,  Mozambique (2011-2013), Namibia (2011-2012), Seychelles, Swaziland (2011-2012), Zambia (2011-2013), Zimbabwe (2011-2013)</t>
  </si>
  <si>
    <t>Food and Agriculture Organisation (FAO): FAOSTAT 2014, http://faostat3.fao.org/faostat-gateway/go/to/download/P/PP/E ; Downloaded:  13 October 2014; 30 November 2015  : Angola (2011-2012), Botswana (2013), Democratic Republic of Congo, Madagascar,  Mozambique, Namibia (2011-2012),  Swaziland (2011-2011), Zambia (2011-2013), Zimbabwe (2011-2013)</t>
  </si>
  <si>
    <t>Food and Agriculture Organisation (FAO): FAOSTAT 2014, http://faostat3.fao.org/faostat-gateway/go/to/download/P/PP/E ; Downloaded:  13 October 2014; 30 November 2015  : Democratic Republic of Congo, Madagascar, Mozambique (2011-2012),  Zambia (2011-2012), Zimbabwe (2011-2012)</t>
  </si>
  <si>
    <t>Food and Agriculture Organisation (FAO): FAOSTAT 2014, http://faostat3.fao.org/faostat-gateway/go/to/download/P/PP/E ; Downloaded:  13 October 2014; 30 November 2015  :  Democratic Republic of Congo, Madagascar,  Malawi (2011), Mozambique (2011 - 2012), Seychelles (2011-2012), Zambia (2011-2012), Zimbabwe (2011-2012)</t>
  </si>
  <si>
    <t>Food and Agriculture Organisation (FAO): FAOSTAT 2014, http://faostat3.fao.org/faostat-gateway/go/to/download/P/PP/E ; Downloaded:  13 October 2014; 30 November 2015  : Angola (2011-2012), Democratic Republic of Congo, Madagascar,  Mozambique (2011-2012), Swaziland (2011),  (2011), Zambia (2011-2012), Zimbabwe (2011-2012)</t>
  </si>
  <si>
    <t xml:space="preserve">FAO, http://faostat3.fao.org/, downloaded 13 October 2014; 30 November 2015   </t>
  </si>
  <si>
    <t>The following symbols and abbreviations are used in the Yearbook tables:</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</si>
  <si>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</si>
  <si>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t>2 271.32</t>
  </si>
  <si>
    <t>6 812</t>
  </si>
  <si>
    <t>1 159</t>
  </si>
  <si>
    <t>1 cubic kilometer = 1e+9 cubic meter = 1 000 000 000 cubic meter</t>
  </si>
  <si>
    <t>508 344</t>
  </si>
  <si>
    <t>90 368</t>
  </si>
  <si>
    <t>1 356 485</t>
  </si>
  <si>
    <t>813 850</t>
  </si>
  <si>
    <t>Mio. Tonnes : mio stands for million</t>
  </si>
  <si>
    <t>mio</t>
  </si>
  <si>
    <t>million</t>
  </si>
  <si>
    <t>1 sq. km</t>
  </si>
  <si>
    <t>100 Ha</t>
  </si>
  <si>
    <t>World DataBank, World Development Indicators: http://databank.worldbank.org/data/views/reports/tableview.aspx; downloaded 20 September 2016: Angola (2013-2014), Botswana (2010-2013), Democratic Republic of Congo(2013-2014), Malawi (2013), Mauritius (2013-2015), Namibia(2012-2014) South Africa (2013-2014)</t>
  </si>
  <si>
    <t>Food and Agriculture Organisation (FAO): http://faostat3.fao.org/faostat-gateway/go/to/download/P/PP/E;  Downloaded:  2 August 2016  (Angola, 2014), Malawi (2014), Zambia (2013-2014)</t>
  </si>
  <si>
    <t>Food and Agriculture Organisation (FAO): http://faostat3.fao.org/faostat-gateway/go/to/download/P/PP/E;  Downloaded:  2 August 2016  (Angola, 2014), Malawi (2014)</t>
  </si>
  <si>
    <t>Food and Agriculture Organisation (FAO): http://faostat3.fao.org/faostat-gateway/go/to/download/P/PP/E;  Downloaded:  2 August 2016: Seychelles (2014)</t>
  </si>
  <si>
    <t>Food and Agriculture Organisation (FAO): http://faostat3.fao.org/faostat-gateway/go/to/download/P/PP/E;  Downloaded:  2 August 2016: Malawi (2014)</t>
  </si>
  <si>
    <t>Food and Agriculture Organisation (FAO): http://faostat3.fao.org/faostat-gateway/go/to/download/P/PP/E;  Downloaded:  2 August 2016: Madagascar (2012-2013), Malawi (2014), Mozambique (2011-2013), Namibia(2010-2013)</t>
  </si>
  <si>
    <t>Food and Agriculture Organisation (FAO): http://faostat3.fao.org/faostat-gateway/go/to/download/P/PP/E;  Downloaded:  2 August 2016: Madagascar (2010-2013),Mozambique (2011-2013)</t>
  </si>
  <si>
    <t>Food and Agriculture Organisation (FAO): http://faostat3.fao.org/faostat-gateway/go/to/download/P/PP/E;  Downloaded:  2 August 2016: Madagascar (2010-2013), Malawi (2014), Mozambique (2011-2013), Namibia (2011-2013)</t>
  </si>
  <si>
    <t xml:space="preserve">Food and Agriculture Organisation (FAO): http://faostat3.fao.org/faostat-gateway/go/to/download/P/PP/E;  Downloaded:  2 August 2016:  Malawi (2014) </t>
  </si>
  <si>
    <t>Food and Agriculture Organisation (FAO): http://faostat3.fao.org/faostat-gateway/go/to/download/P/PP/E;  Downloaded:  2 August 2016:  Madagascar (2012-2013), Malawi (2014), Mozambique (2011-2013), Namibia (2011-2013)</t>
  </si>
  <si>
    <t>Food and Agriculture Organisation (FAO): http://faostat3.fao.org/faostat-gateway/go/to/download/P/PP/E;  Downloaded:  2 August 2016:   Malawi (2014), Zimbabwe (2014)</t>
  </si>
  <si>
    <t>Food and Agriculture Organisation (FAO): http://faostat3.fao.org/faostat-gateway/go/to/download/P/PP/E;  Downloaded:  2 August 2016:   Namibia (2011-2013)</t>
  </si>
  <si>
    <t>World Band, World Development Indicators, http://databank.worldbank.org/data/reports.aspx?source=world-development-indicators: downloaded: 20 September 2016: Data for 2012 to 2014 (Angola, Botswana, Democratic Republic of Congo, Madagascar, Mozambique, Namibia); Data for 2012 (Zambia, Zimbabwe)</t>
  </si>
  <si>
    <t>Lesotho (MV / HV)</t>
  </si>
  <si>
    <t xml:space="preserve">World Development Indicators, http://databank.worldbank.org/data/reports.aspx?source=world-development-indicators: Data for  2014: Botswana, Democratic Republic Of Congo, Lesotho, Madagascar, Malawi, Mozambique, Namibia, South Africa, Swaziland, Tanzania, Zambia </t>
  </si>
  <si>
    <t xml:space="preserve">World Development Indicators, http://databank.worldbank.org/data/reports.aspx?source=world-development-indicators: Data for  2014: Angola, Democratic Republic Of Congo, Lesotho, Madagascar, Malawi, Mozambique, Namibia, Seychelles, South Africa, Swaziland, Tanzania, Zambia </t>
  </si>
  <si>
    <t xml:space="preserve">World Development Indicators, http://databank.worldbank.org/data/reports.aspx?source=world-development-indicators: Data for  2014: Democratic Republic Of Congo, Lesotho, Madagascar, Mozambique, Namibia, Seychelles, South Africa, Swaziland, Tanzania, Zambia </t>
  </si>
  <si>
    <t>The baseline value for CFCs is calculated by the Ozone Secretariat for monitoring compliance in reducing consumption of ODS. The calculation of the baseline varies across parties and substance categories. In the case of CFCs, the baseline for developing countries (Article 5) is the average annual consumption from 1995 to 1998</t>
  </si>
  <si>
    <r>
      <rPr>
        <b/>
        <sz val="11"/>
        <rFont val="Tahoma"/>
        <family val="2"/>
      </rPr>
      <t>Freshwater</t>
    </r>
    <r>
      <rPr>
        <b/>
        <sz val="11"/>
        <color theme="1"/>
        <rFont val="Tahoma"/>
        <family val="2"/>
      </rPr>
      <t xml:space="preserve"> </t>
    </r>
    <r>
      <rPr>
        <sz val="11"/>
        <color theme="1"/>
        <rFont val="Tahoma"/>
        <family val="2"/>
      </rPr>
      <t>: Surface water and ground water. While desalinated water, reused wastewater and saline water are used by different sectors, AQUASTAT does not consider any of these water types to be freshwater</t>
    </r>
  </si>
  <si>
    <t xml:space="preserve">(a)  Purpose:  Trends in overall energy use relative to GDP indicate the general relationship of energy consumption to economic development and provide a rough basis for projecting energy consumption and its environmental impacts with economic growth.  For energy policy - making, however, sectoral or sub-sectoral energy intensities should be used. </t>
  </si>
  <si>
    <t xml:space="preserve">(b)  Relevance to Sustainable/Unsustainable Development (theme/sub-theme):  Energy is essential for economic and social development, but consumption of fossil fuels is the major cause of air pollution and climate change.  Improving energy efficiency and delinking economic development from energy consumption, particularly of fossil fuels, is essential to sustainable development. </t>
  </si>
  <si>
    <t xml:space="preserve">(d)  Placement in the CSD Indicator Set:  Economic/Consumption and Production Patterns/ Energy Use. </t>
  </si>
  <si>
    <t xml:space="preserve">(c) The ratio of energy use to GDP indicates the total energy being used to support economic and social activity.  It represents an aggregate of energy consumption resulting from a wide range of production and consumption activities.  In specific economic sectors and sub-sectors, the ratio of energy use to output or activity is the “energy intensity” (if the output is measured in economic units) or the “specific energy requirement” (if the output is measured in physical units such as tonnes or passenger-kilometers). </t>
  </si>
  <si>
    <t>1e+9 cubic meter = 1 000 000 000 cubic meter</t>
  </si>
  <si>
    <t xml:space="preserve">1 cubic kilometer  </t>
  </si>
  <si>
    <t>Member States</t>
  </si>
  <si>
    <t>INDICATORS</t>
  </si>
  <si>
    <t>Total Exports (FOB)</t>
  </si>
  <si>
    <t>Total Imports (CIF)</t>
  </si>
  <si>
    <t>Intra-SADC Exports (FOB)</t>
  </si>
  <si>
    <t>Intra-SADC Imports  (CIF)</t>
  </si>
  <si>
    <t>Extra-SADC Exports (FOB)</t>
  </si>
  <si>
    <t>Extra-SADC Imports  (CIF)</t>
  </si>
  <si>
    <t>Intra SADC-Exports by country:</t>
  </si>
  <si>
    <t>DRC</t>
  </si>
  <si>
    <t>Tanzania</t>
  </si>
  <si>
    <t>Intra SADC-Imports by country:</t>
  </si>
  <si>
    <t>Mauritus</t>
  </si>
  <si>
    <r>
      <rPr>
        <b/>
        <sz val="10"/>
        <color theme="1"/>
        <rFont val="Tahoma"/>
        <family val="2"/>
      </rPr>
      <t>Source</t>
    </r>
    <r>
      <rPr>
        <sz val="10"/>
        <color theme="1"/>
        <rFont val="Tahoma"/>
        <family val="2"/>
      </rPr>
      <t>: National Statistical Offices of Member States, November 2016</t>
    </r>
  </si>
  <si>
    <t>Km</t>
  </si>
  <si>
    <t>1990</t>
  </si>
  <si>
    <t>1995</t>
  </si>
  <si>
    <t>2000</t>
  </si>
  <si>
    <t>2005</t>
  </si>
  <si>
    <t>2006</t>
  </si>
  <si>
    <t>2007</t>
  </si>
  <si>
    <t>2009</t>
  </si>
  <si>
    <t>4 433</t>
  </si>
  <si>
    <t>Motor Vehicles Per Thousand People</t>
  </si>
  <si>
    <t>2001</t>
  </si>
  <si>
    <t>2002</t>
  </si>
  <si>
    <t>2003</t>
  </si>
  <si>
    <t>2004</t>
  </si>
  <si>
    <t>Passenger Cars Per Thousand People</t>
  </si>
  <si>
    <t>Total Route-Km</t>
  </si>
  <si>
    <t>1980</t>
  </si>
  <si>
    <t>1985</t>
  </si>
  <si>
    <t>Million Passenger-Km</t>
  </si>
  <si>
    <t>1981</t>
  </si>
  <si>
    <t>1982</t>
  </si>
  <si>
    <t>1983</t>
  </si>
  <si>
    <t>1984</t>
  </si>
  <si>
    <t>1986</t>
  </si>
  <si>
    <t>1987</t>
  </si>
  <si>
    <t>1988</t>
  </si>
  <si>
    <t>1989</t>
  </si>
  <si>
    <t>1991</t>
  </si>
  <si>
    <t>1992</t>
  </si>
  <si>
    <t>1993</t>
  </si>
  <si>
    <t>1994</t>
  </si>
  <si>
    <t>1996</t>
  </si>
  <si>
    <t>1997</t>
  </si>
  <si>
    <t>1998</t>
  </si>
  <si>
    <t>1999</t>
  </si>
  <si>
    <t>`</t>
  </si>
  <si>
    <t>Million Ton-Km</t>
  </si>
  <si>
    <t xml:space="preserve">1 193.7 </t>
  </si>
  <si>
    <t xml:space="preserve">2 675.6 </t>
  </si>
  <si>
    <t xml:space="preserve">3 240.5 </t>
  </si>
  <si>
    <t>4 290.9</t>
  </si>
  <si>
    <t>2 610 316</t>
  </si>
  <si>
    <t>2 614 001</t>
  </si>
  <si>
    <t>Per 100 Inhabitants</t>
  </si>
  <si>
    <t>Number of Fixed Internet Subscriptions</t>
  </si>
  <si>
    <t>Subscriptions Per 100 Inhabitants</t>
  </si>
  <si>
    <t xml:space="preserve">Number </t>
  </si>
  <si>
    <t>-</t>
  </si>
  <si>
    <t>Eswatini</t>
  </si>
  <si>
    <t>Comoros</t>
  </si>
  <si>
    <t>NA</t>
  </si>
  <si>
    <t>TRANSPORT</t>
  </si>
  <si>
    <t xml:space="preserve">INFORMATION AND </t>
  </si>
  <si>
    <t>COMMUNICATIONS</t>
  </si>
  <si>
    <t xml:space="preserve"> TECHNOLOGY</t>
  </si>
  <si>
    <t>TOURISM</t>
  </si>
  <si>
    <t>FORESTRY</t>
  </si>
  <si>
    <t>ENERGY</t>
  </si>
  <si>
    <t xml:space="preserve">Comoros </t>
  </si>
  <si>
    <t>WATER</t>
  </si>
  <si>
    <t xml:space="preserve">ENVIRONMENTAL </t>
  </si>
  <si>
    <t xml:space="preserve">AND </t>
  </si>
  <si>
    <t xml:space="preserve">SUSTAINABLE </t>
  </si>
  <si>
    <t>DEVELOPMENT</t>
  </si>
  <si>
    <t>AGRICULTURE</t>
  </si>
  <si>
    <t xml:space="preserve">FOOD SECURITY </t>
  </si>
  <si>
    <t>AND FORESTRY</t>
  </si>
  <si>
    <t>FOOD SECURITY</t>
  </si>
  <si>
    <t>INFRASTRUCTURE</t>
  </si>
  <si>
    <t>Electricity - total net installed capacity of electric power plants, main activity &amp; autoproducer</t>
  </si>
  <si>
    <r>
      <t xml:space="preserve">Energy use per PPP GDP is the kilogram of oil equivalent of energy use per constant PPP GDP. Energy use refers to use of primary energy before transformation to other end-use fuels, which is equal to indigenous production plus imports and stock changes, minus exports and fuels supplied to ships and aircraft engaged in international transport. PPP GDP is gross domestic product converted to </t>
    </r>
    <r>
      <rPr>
        <sz val="11"/>
        <color rgb="FFFF0000"/>
        <rFont val="Tahoma"/>
        <family val="2"/>
      </rPr>
      <t>2017</t>
    </r>
    <r>
      <rPr>
        <sz val="11"/>
        <color theme="1"/>
        <rFont val="Tahoma"/>
        <family val="2"/>
      </rPr>
      <t xml:space="preserve"> constant international dollars using purchasing power parity rates. An international dollar has the same purchasing power over GDP as a U.S. dollar has in the United States.</t>
    </r>
  </si>
  <si>
    <t>World Development Indicators, The World Bank, www.data.worldbank.org. Downloaded 13 October 2021</t>
  </si>
  <si>
    <t>Constant 2017 PPP $ pr kg of oil equivalent</t>
  </si>
  <si>
    <t>World Development Indicators , The World Bank, http://data.worldbank.org/, Downloaded 13 October 2021</t>
  </si>
  <si>
    <t xml:space="preserve">  Total</t>
  </si>
  <si>
    <t xml:space="preserve">  Personal</t>
  </si>
  <si>
    <t xml:space="preserve">  Business and professional</t>
  </si>
  <si>
    <t xml:space="preserve">  Air</t>
  </si>
  <si>
    <t xml:space="preserve">  Water</t>
  </si>
  <si>
    <t xml:space="preserve">  Land</t>
  </si>
  <si>
    <t xml:space="preserve">          Accommodation services for visitors (hotels and similar establishments) </t>
  </si>
  <si>
    <t xml:space="preserve">          Other accommodation services</t>
  </si>
  <si>
    <t xml:space="preserve">          Food and beverage serving activities</t>
  </si>
  <si>
    <t xml:space="preserve">          Passenger transportation</t>
  </si>
  <si>
    <t xml:space="preserve">          Travel agencies and other reservation services activities</t>
  </si>
  <si>
    <t xml:space="preserve">          Other tourism industries</t>
  </si>
  <si>
    <t>% of population</t>
  </si>
  <si>
    <t xml:space="preserve">7 265.3 </t>
  </si>
  <si>
    <t>10 788.2</t>
  </si>
  <si>
    <t xml:space="preserve"> 11 696.9 </t>
  </si>
  <si>
    <t>13 467.3</t>
  </si>
  <si>
    <t>Area Harvested (Ha)</t>
  </si>
  <si>
    <t xml:space="preserve">Eswatii </t>
  </si>
  <si>
    <t>MERCHANDISE TRADE</t>
  </si>
  <si>
    <t xml:space="preserve"> 1. EXTERNAL SECTOR</t>
  </si>
  <si>
    <t>Back to content page</t>
  </si>
  <si>
    <t>2. TOURISM</t>
  </si>
  <si>
    <t>3.  INFRASTRUCTURE</t>
  </si>
  <si>
    <t>3.1. TRANSPORT</t>
  </si>
  <si>
    <t>3.2. INFORMATION AND COMMUNICATION TECHNOLOGY</t>
  </si>
  <si>
    <t>3.3. ENERGY</t>
  </si>
  <si>
    <t>3.4. WATER</t>
  </si>
  <si>
    <t>4. AGRICULTURE, FOOD SECURITY, AND FORESTRY</t>
  </si>
  <si>
    <t>4.1. AGRICULTURE</t>
  </si>
  <si>
    <t>Table 4.3.1  Total Forest Area in  SADC,  '000 Ha, 1990 - 2020</t>
  </si>
  <si>
    <t>Table 4.3.4  Forest Area as a Percentage of Land Area in  SADC,  '000 Ha, 1990 - 2020</t>
  </si>
  <si>
    <t>Table 4.3.3 Total Land Area in  SADC,  '000 Ha, 1990 - 2020</t>
  </si>
  <si>
    <t>4.2. FOOD SECURITY</t>
  </si>
  <si>
    <t>4.3. FORESTRY</t>
  </si>
  <si>
    <t>5. ENVIRONMENTAL AND SUSTAINABLE DEVELOPMENT</t>
  </si>
  <si>
    <t>EXTERNAL SECTOR</t>
  </si>
  <si>
    <t>World Tourism Data, World Tourism Organization (UNWTO) Database: http://data.un.org/; downloaded: 2 November 2021. All Member States except Mauritius: 2016-2020. Angola, Malawi, Namibia, South Africa (20150.Comoros (2000-2015)</t>
  </si>
  <si>
    <t>World Tourism Data, World Tourism Organization (UNWTO) Database: http://data.un.org/; downloaded: 2 November 2021. All Member States except Mauritius (2016-2020). Botswana, Eswatini, Namibia, South Africa (2010-2020), Comoros and Mozambique (2000-2020), Zimbabwe, Malawi (2015)</t>
  </si>
  <si>
    <t>World Tourism Data, World Tourism Organization (UNWTO) Database: http://data.un.org/; downloaded: 2 November 2021. All Member States except Mauritius (2016-2020). Angola (2000-2004, 2006, 2007, 2012-2015), Botswana (2006, 2007), Comoros (2000-2015), DRC (2009-2015), Eswatini (2000-2004), Madagascar (2016),Malawi (2010-2015), Mozambique (2000-2002),Namibia (2000-2004, 2006, 2014, 2015), Tanzania and Zimbabwe (2000-2002)</t>
  </si>
  <si>
    <t>World Tourism Data, World Tourism Organization (UNWTO) Database: http://data.un.org/; downloaded: 2 November 2021, except for Mauritius</t>
  </si>
  <si>
    <t>National Statistical Offices website for Botswana and South Africa, October 2021</t>
  </si>
  <si>
    <t>National Statistical Offices of Member States for Mauritius, Mozambique and Zimbabwe, September 2021</t>
  </si>
  <si>
    <t>National Statistical Offices website for Botswana , October 2021</t>
  </si>
  <si>
    <t>World Bank : https://data.worldbank.org/indicator/, Downloaded 2 November 2021. Botswana, Madagascar, Seychelles, Tanzania, Zambia (2016-2020).Angola, DRC,  Namibia (2014-2020). Eswatini, Lesotho,South Africa (2015-2020). Comoros 2000-2020.</t>
  </si>
  <si>
    <t>World Bank : https://data.worldbank.org/indicator/, Downloaded 2 November 2021. Botswana, Eswatini, Lesotho,Madagascar, Mozambique, Seychelles, Zambia (2016-2020).Angola, DRC,  Namibia, South Africa (2014-2020). Tanzania (2011-2020). Comoros 2007-2020.</t>
  </si>
  <si>
    <t>FAO : https://www.fao.org/aquastat/statistics/, Downloaded 6 November 2021. All Member States except Mauritius and Zimbabwe (2016-2020)</t>
  </si>
  <si>
    <t>Food and Agriculture Organisation (FAO): https://www.fao.org/faostat/en/#data/, Downloaded 5 November 2021. All Member States (2016-2020). Malawi (2013), Mauritius (2013-2015).  Mozambique (2013-2018). Seychelles (2008-2009). South Africa (2015)</t>
  </si>
  <si>
    <t>World Bank : https://data.worldbank.org/indicator/EN.ATM.CO2E.PC, Downloaded 3 November 2021. All Member States except Mauritius (2012-2020)</t>
  </si>
  <si>
    <t>UNData-Energy Statistics, http://data.un.org/Data.aspx?d=EDATA&amp;f=cmID%3aEC, Downloaded November 2021, except for Mauritius and South Africa</t>
  </si>
  <si>
    <t>World Bank: https://data.worldbank.org/indicator/EG.USE.COMM.GD.PP.KD, Downloaded 13 October 2021</t>
  </si>
  <si>
    <t>UNData-Energy Statistics, http://data.un.org/Data.aspx?d=EDATA&amp;f=cmID%3aEC, Downloaded 13 October 2021</t>
  </si>
  <si>
    <t>UNData-Energy Statistics, http://data.un.org/Data.aspx?d=EDATA&amp;f=cmID%3aEC, Downloaded November 2021, except for Mauritius (2000-2020), South Africa (2002-2020) and Zimbabwe (2016-2020)</t>
  </si>
  <si>
    <t>World Bank : https://data.worldbank.org/indicator/, Downloaded 2 November 2021, except for Mauritius and Zimbabwe</t>
  </si>
  <si>
    <t>World Bank : https://data.worldbank.org/indicator/, Downloaded 2 November 2021, except for Mauritius, Mozambique and Zimbabwe</t>
  </si>
  <si>
    <t xml:space="preserve">World Bank : https://data.worldbank.org/indicator/, Downloaded 2 November 2021, except for Mauritius, Mozambique and Zimbabwe. </t>
  </si>
  <si>
    <t>Statistics South Africa (for data for 2019)</t>
  </si>
  <si>
    <t>Food and Agriculture Organisation (FAO): https://www.fao.org/faostat/en/#data/, Downloaded 5 November 2021. All Member States (2016-2020). Malawi (2014-2017). Mauritius (2013-2015). Mozambique (2013-2018). Seychelles (2008-2009). Zambia (2014-2015)</t>
  </si>
  <si>
    <t xml:space="preserve">Food and Agriculture Organisation (FAO): https://www.fao.org/faostat/en/#data/, Downloaded 5 November 2021. All Member States (2016-2020). Malawi (2015-2017). Mauritius (2013-2015). Mozambique (2013-2018). </t>
  </si>
  <si>
    <t>INSEED</t>
  </si>
  <si>
    <t>Institut National des Statistiques et des Etudes Economiques</t>
  </si>
  <si>
    <t xml:space="preserve">Food and Agriculture Organisation (FAO): https://www.fao.org/faostat/en/#data/, Downloaded 5 November 2021. All Member States (2016-2020). Mauritius (2010-2015). Malawi (2015-2016). Mozambique (2013-2018). </t>
  </si>
  <si>
    <t>Food and Agriculture Organisation (FAO): https://www.fao.org/faostat/en/#data/, Downloaded 14 November 2021. All Member States  except Angola, Lesotho (up to 2018), Malawi, Mauritius, Mozambique, South Africa and Zimbabwe</t>
  </si>
  <si>
    <t>Food and Agriculture Organisation (FAO): https://www.fao.org/faostat/en/#data/, Downloaded 14 November 2021</t>
  </si>
  <si>
    <t>IUCN: https://www.iucnredlist.org/statistics, Downloaded 6 November 2021</t>
  </si>
  <si>
    <t>2021**</t>
  </si>
  <si>
    <r>
      <t>** IUCN Red list of Threatened species (</t>
    </r>
    <r>
      <rPr>
        <sz val="11"/>
        <color rgb="FF333333"/>
        <rFont val="Tahoma"/>
        <family val="2"/>
      </rPr>
      <t>Critically Endangered (CR), endangered (EN) and vulnerable species)</t>
    </r>
  </si>
  <si>
    <t>Democratic Republic of the Congo</t>
  </si>
  <si>
    <t>World Health Organization: https://www.who.int/data/maternal-newborn-child-adolescent-ageing/indicator-explorer-new/mca/prevalence-of-underweight-among-children-under-five-years-of-age-(weight-for-age--2sd-of-the-median), Downloaded 7 December 2021</t>
  </si>
  <si>
    <t>World Health Organization, https://www.who.int/data/maternal-newborn-child-adolescent-ageing/indicator-explorer-new/mca/prevalence-of-wasting-among-children-under-five-years-of-age-(weight-for-height--2sd-of-the-median), Downloaded 7 December 2021</t>
  </si>
  <si>
    <t>Central Statistics Office, Mauritius</t>
  </si>
  <si>
    <t>Food and Agriculture Organization (FAO): https://www.fao.org/faostat/en/#data/RP, Downloaded 7 December 2021</t>
  </si>
  <si>
    <t>Food and Agriculture Organisation (FAO): https://www.fao.org/faostat/en/#data/QI, Downloaded 7 December 2021</t>
  </si>
  <si>
    <t>** Agriculture, hunting, forestry; fishing</t>
  </si>
  <si>
    <t>Table 4.1.2 Gross Capital Stock in SADC at Constant 2005 Prices, Million US $,  1980 - 2015, Selected Years</t>
  </si>
  <si>
    <t>Table 4.3.5  Exports and Imports of Wood Related Forestry Products in  SADC , Million US $, 2000 - 2015</t>
  </si>
  <si>
    <t>Table 4.3.6  Exports and Imports of Non-Wood Forestry Products in  SADC , Million US $, 2000 - 2015</t>
  </si>
  <si>
    <t>Table 4.3.7  Exports and Imports of Wood and Non-Wood Forestry Products in  SADC , Million US $, 2000 - 2015</t>
  </si>
  <si>
    <t>Table 5.6 Number of Threatened Plant Species in SADC, 2006 - 2021, Selected Years</t>
  </si>
  <si>
    <t>Table 4.1.4  Irrigated Land in SADC and Its Share in Arable Land and Permanent Crops, Thousand Hectares, 1999  - 2015</t>
  </si>
  <si>
    <t>Derived from Tables 4.3.1 and 4.3.3</t>
  </si>
  <si>
    <t>Derived from Table 4.3.1</t>
  </si>
  <si>
    <t>Food and Agriculture Organisation (FAO): http://faostat3.fao.org/faostat-gateway/go/to/download/P/PP/E;  Downloaded:  2 August 2016: Angola (2014), Zambia (2014), Zimbabwe (2014)</t>
  </si>
  <si>
    <t>Table 4.1.46  Livestock and Poultry Meat Production  in SADC, Thousand  Tonne, 2001 - 2015</t>
  </si>
  <si>
    <t>Table 4.1.47   Fish Production in SADC, Freshwater and Marine Catch, Tonne, 1990 - 2015</t>
  </si>
  <si>
    <t xml:space="preserve">Table 3.1.1 Total Road Network in SADC, Km, 1990-2021, Selected Years </t>
  </si>
  <si>
    <t>Table 3.1.2  Motor Vehicle Fleet in SADC,  2007-2021</t>
  </si>
  <si>
    <t>Table 3.1.3  Motor Vehicle Fleet in SADC, Per Thousand People, 2000-2021</t>
  </si>
  <si>
    <t>Table 3.2.1  Telecommunication Services - Fixed Telephone Lines in SADC, Number, 2000-2021</t>
  </si>
  <si>
    <t>Table 3.2.2  Telecommunication Services - Fixed Telephone Lines, Per 100 Inhabitants in SADC, 2000-2021</t>
  </si>
  <si>
    <t>Table 3.2.3  Internet Services - Fixed broadband, Number of  Subscriptions in SADC, 2002-2021</t>
  </si>
  <si>
    <t>Table 3.2.4  Internet Services - Fixed broadband, Density Per  100 Inhabitants in SADC, 2002-2021</t>
  </si>
  <si>
    <t>Table 3.2.5  Internet Services - Fixed Internet Subscriptions, Number of  Subscriptions in SADC, 2000  - 2021</t>
  </si>
  <si>
    <t>Table 3.2.6  Internet Services - Fixed Internet Subscriptions, Density Per  100 Inhabitants in SADC, 2000  - 2021</t>
  </si>
  <si>
    <t>Table 4.1.5 Insecticides Consumption in SADC, Tonne, 1990 - 2021</t>
  </si>
  <si>
    <t>Table 4.1.6  Herbicides Consumption in SADC, Tonne, 1990 - 2021</t>
  </si>
  <si>
    <t>Table 4.1.7 Fungicides and Bactericides Consumption in SADC, Tonne, 1990 - 2021</t>
  </si>
  <si>
    <t>Table 4.1.23 Agricultural Producer Price for Cattle  Meat in SADC, US $ Per Tonne, 1991 - 2021</t>
  </si>
  <si>
    <t>Table 4.1.26 Agricultural Producer Price  for Chicken Meat in SADC , US $ Per Tonne, 1991 - 2021</t>
  </si>
  <si>
    <t>Table 4.1.28 Agricultural Producer Price  for  Goat Meat in SADC, US $ Per Tonne, 1991 - 2021</t>
  </si>
  <si>
    <t>Table 4.1.30 Agricultural Producer Price for  Pig Meat in SADC, US $ Per Tonne, 1991 - 2021</t>
  </si>
  <si>
    <t>Table 4.1.32 Agricultural Producer Price for  Sheep Meat in SADC, US $ Per Tonne, 1991 - 2021</t>
  </si>
  <si>
    <t>Table 5.1  Carbon Dioxide Emissions in SADC, Total and Per Capita, 1990 - 2021</t>
  </si>
  <si>
    <t>Table 5.2  Mean Annual Rainfall in SADC, mm, 1970 - 2021</t>
  </si>
  <si>
    <t>Source</t>
  </si>
  <si>
    <t>Environment and Sustainable development</t>
  </si>
  <si>
    <t>5.1 Carbon Dioxide Emissions in SADC, Total and Per Capita, 1990 - 2021</t>
  </si>
  <si>
    <t>Change in the time series (except Mauritius)</t>
  </si>
  <si>
    <t>https://data.worldbank.org/indicator/EN.ATM.CO2E.KT</t>
  </si>
  <si>
    <t/>
  </si>
  <si>
    <t>2011</t>
  </si>
  <si>
    <t>2012</t>
  </si>
  <si>
    <t>2013</t>
  </si>
  <si>
    <t>2014</t>
  </si>
  <si>
    <t>2015</t>
  </si>
  <si>
    <t>2016</t>
  </si>
  <si>
    <t>2017</t>
  </si>
  <si>
    <t>2018</t>
  </si>
  <si>
    <t>https://data.worldbank.org/indicator/AG.LND.PRCP.MM</t>
  </si>
  <si>
    <t>5.2 Mean Annual Rainfall in SADC, mm, 1970 - 2021</t>
  </si>
  <si>
    <t>No data available. Proposition to be replaced by Precipitationn</t>
  </si>
  <si>
    <t>5.6 Number of Threatened Plant Species in SADC, 2006 - 2021, Selected Years</t>
  </si>
  <si>
    <t xml:space="preserve">Latest </t>
  </si>
  <si>
    <t>5.7 Number of Threatned Animal Species in SADC, 2006 - 2021, Selected Years</t>
  </si>
  <si>
    <t>5.3 Mean Annual Temperature in SADC, 0C, 1970 - 2021</t>
  </si>
  <si>
    <t>https://www.unep.org/explore-topics/climate-action/what-we-do/climate-action-note/state-of-climate.html?gclid=EAIaIQobChMIm66Gy-fm-gIVDrrtCh2zMwMxEAAYASAAEgJ4B_D_BwE</t>
  </si>
  <si>
    <t>To do more researchs on the topic</t>
  </si>
  <si>
    <t>5.4 Consumption of Ozone-Depleting Chlorofluorocarbons (CFCs) in SADC, Tons of Ozone-Depleting Potential, 1995/1998 - 2015, Selected Years</t>
  </si>
  <si>
    <t>https://www.who.int/data/gho/info/gho-odata-api</t>
  </si>
  <si>
    <t>5.4 Total Land Area in SADC,  Km2, 2007 - 2021</t>
  </si>
  <si>
    <t>https://www.fao.org/faostat/en/#data/RL</t>
  </si>
  <si>
    <t>Duplicate but in Km2. Proposition: To be deleted</t>
  </si>
  <si>
    <t>World Bank, https://www.fao.org/faostat/en/#data/RL, downloaded 17 October 2022</t>
  </si>
  <si>
    <t>Food and Agriculture Organisation (FAO): https://www.fao.org/faostat/en/#data/, Downloaded 17 October 2022</t>
  </si>
  <si>
    <t>Forestry</t>
  </si>
  <si>
    <t>Latest data 2020, from FAO</t>
  </si>
  <si>
    <t>4.3.1Total Forest Area in  SADC,  '000 Ha, 1990 - 2021</t>
  </si>
  <si>
    <t>4.3.3 Total Land Area in  SADC,  '000 Ha, 1990 - 2021</t>
  </si>
  <si>
    <t>Annual Change  Rate in  Total Forestry Area in SADC,  '000 Ha Per Year, 1991 - 2021</t>
  </si>
  <si>
    <t>Forest Area as a Percentage of Land Area in  SADC,  '000 Ha, 1990 - 2021</t>
  </si>
  <si>
    <t>Exports and Imports of Wood Related Forestry Products in  SADC , Million US $, 2000 - 2015</t>
  </si>
  <si>
    <t>Exports and Imports of Non-Wood Forestry Products in  SADC , Million US $, 2000 - 2015</t>
  </si>
  <si>
    <t>Exports and Imports of Wood and Non-Wood Forestry Products in  SADC , Million US $, 2000 - 2015</t>
  </si>
  <si>
    <t>To be updated</t>
  </si>
  <si>
    <t>Food security</t>
  </si>
  <si>
    <t>Inflation rate for Food in  SADC, 2010 - 2021</t>
  </si>
  <si>
    <t>Status</t>
  </si>
  <si>
    <t>Theme and indicators</t>
  </si>
  <si>
    <t>Prevalence of underweight among children under 5 (%), Selected years</t>
  </si>
  <si>
    <t>Prevalence of wasting among children under 5 (Low weight for height), (%), Selected years</t>
  </si>
  <si>
    <t>Prevalence of stunting among children under 5 (Low height for age), (%), Selected years</t>
  </si>
  <si>
    <t>https://www.who.int/data/gho/data/indicators/indicator-details/GHO/gho-jme-country-children-aged-5-years-stunted-(-height-for-age--2-sd)</t>
  </si>
  <si>
    <t>Updated, latest data WHO</t>
  </si>
  <si>
    <t xml:space="preserve">Agriculture </t>
  </si>
  <si>
    <t>Share of  Agriculture** in Gross Domestic Product (GDP) at basic prices in SADC, (%), 2010 - 2021</t>
  </si>
  <si>
    <t>Gross Capital Stock in SADC at Constant 2005 Prices, Million US $,  1980 - 2015, Selected Years</t>
  </si>
  <si>
    <t>Total Land Area, Agricultural Land, Thousand Ha, 2007 - 2021, Selected Years</t>
  </si>
  <si>
    <t>Irrigated Land in SADC and Its Share in Arable Land and Permanent Crops, Thousand Hectares, 1999  - 2015</t>
  </si>
  <si>
    <t>Updated, latest data FAO</t>
  </si>
  <si>
    <t>Insecticides Consumption in SADC, Tonne, 1990 - 2021</t>
  </si>
  <si>
    <t>Herbicides Consumption in SADC, Tonne, 1990 - 2021</t>
  </si>
  <si>
    <t>Fungicides and Bactericides Consumption in SADC, Tonne, 1990 - 2021</t>
  </si>
  <si>
    <t>https://www.fao.org/faostat/en/#data/RP</t>
  </si>
  <si>
    <t>Fertilizer Consumption in Nutrients in SADC by Type  of Fertilizer, Thousand  Tonne of Nutrients, 2002 - 2021</t>
  </si>
  <si>
    <t>https://www.fao.org/faostat/en/#data/RFN</t>
  </si>
  <si>
    <t>Agriculture Gross Production Index Number in SADC, (Base year: 2004 - 2006 =100), 2000 - 2021</t>
  </si>
  <si>
    <t>Agricultural Producer Price for Maize in SADC, US $ Per Tonne, 1991 - 2021</t>
  </si>
  <si>
    <t>Agricultural Producer Price for Sorghum in SADC, US $ Per Tonne, 1991 - 2021</t>
  </si>
  <si>
    <t>Agricultural Producer Price  for Paddy Rice in SADC, US $ Per Tonne, 1991 - 2021</t>
  </si>
  <si>
    <t>Agricultural Producer Price for  Cassava in SADC, US $ Per Tonne, 1991 - 2021</t>
  </si>
  <si>
    <t>Agricultural Producer Price  for  Wheat in SADC, US $ Per Tonne, 1991 - 2021</t>
  </si>
  <si>
    <t>Agricultural Producer Price  for Groundnuts With Shell in SADC, US $ Per Tonne, 1991 - 2021</t>
  </si>
  <si>
    <t>Agricultural Producer Price  for  Soyabeans in SADC, US $ Per Tonne, 1991 - 2021</t>
  </si>
  <si>
    <t>Agricultural Producer Price  for  Green Coffee in SADC, US $ Per Tonne, 1991 - 2021</t>
  </si>
  <si>
    <t>Agricultural Producer Price  for Tea in SADC, US $ Per Tonne, 1991 - 2021</t>
  </si>
  <si>
    <t>Agricultural Producer Price  for  Seed Cotton in SADC, US $ Per Tonne, 1991 - 2021</t>
  </si>
  <si>
    <t>Agricultural Producer Price  for Tobacco, Unmanufactured  in SADC, US $ Per Tonne, 1991 - 2021</t>
  </si>
  <si>
    <t>Agricultural Producer Price for  Sugar Cane in SADC, US $ Per Tonne, 1991 - 2021</t>
  </si>
  <si>
    <t>https://www.fao.org/faostat/en/#data/QI</t>
  </si>
  <si>
    <t>revision on Producer price in september 2022</t>
  </si>
  <si>
    <t>https://www.fao.org/faostat/en/#data/PP</t>
  </si>
  <si>
    <t>Latest data available FAO, 2020</t>
  </si>
  <si>
    <t>Latest data available FAO, 2019</t>
  </si>
  <si>
    <t>Latest data available FAO, 2020. Data slighl different for SA. MS sbmission taken</t>
  </si>
  <si>
    <t>Latest data available FAO, 2020. Not updated for SA 2019 and 2020 as different of MS submission</t>
  </si>
  <si>
    <t>Latest data available FAO, 2020. No further update. Latest data available for Zambia and Mauritius for 2019 and 2020</t>
  </si>
  <si>
    <t>Latest data available FAO. Updates for Angola for 2010 and 2011. Latest data available for 2011 for Angola and 2003 forMasagascar. No change for Madagascar</t>
  </si>
  <si>
    <t>Latest data available FAO, 2020 and 2019  for Mauritius</t>
  </si>
  <si>
    <t>Latest data available FAO, Updated 2015,2016 and 2017 for Zimbabwe</t>
  </si>
  <si>
    <t>Latest data available FAO. 2018 Zimbabwe, no change. Data for South Africa for 2017 very different of MS submission. To reconfirm</t>
  </si>
  <si>
    <r>
      <t>Latest data available FAO 2020 for Mauritius and South Africa. No update. F</t>
    </r>
    <r>
      <rPr>
        <sz val="11"/>
        <color rgb="FFFF0000"/>
        <rFont val="Calibri"/>
        <family val="2"/>
        <scheme val="minor"/>
      </rPr>
      <t>igures are different for Mauritius MS submission</t>
    </r>
  </si>
  <si>
    <t>Agricultural Producer Price  for Cattle Live Weight in SADC, US $ Per Tonne, 1991 - 2021</t>
  </si>
  <si>
    <t>Agricultural Producer Price for Cattle  Meat in SADC, US $ Per Tonne, 1991 - 2021</t>
  </si>
  <si>
    <t>Agricultural Producer Price for  Fresh Whole Cow Milk in SADC, US $ Per Tonne, 1991 - 2021</t>
  </si>
  <si>
    <t>Agricultural Producer Price  for Chicken Live Weight in SADC , US $ Per Tonne, 1991 - 2021</t>
  </si>
  <si>
    <t>Agricultural Producer Price  for Chicken Meat in SADC , US $ Per Tonne, 1991 - 2021</t>
  </si>
  <si>
    <t>Agricultural Producer Price for Goat Live Weight in SADC, US $ Per Tonne, 1991 - 2021</t>
  </si>
  <si>
    <t>Agricultural Producer Price  for  Goat Meat in SADC, US $ Per Tonne, 1991 - 2021</t>
  </si>
  <si>
    <t>Agricultural Producer Price  for Pig Liveweight in SADC, US $ Per Tonne, 1991 - 2021</t>
  </si>
  <si>
    <t>Agricultural Producer Price for  Pig Meat in SADC, US $ Per Tonne, 1991 - 2021</t>
  </si>
  <si>
    <t>Agricultural Producer Price  for  Sheep Live weight in SADC, US $ Per Tonne, 1991 - 2021</t>
  </si>
  <si>
    <t>Agricultural Producer Price for  Sheep Meat in SADC, US $ Per Tonne, 1991 - 2021</t>
  </si>
  <si>
    <r>
      <t xml:space="preserve">Latest data FAO. South Africa 2019 and 2020 updated.
</t>
    </r>
    <r>
      <rPr>
        <sz val="11"/>
        <color rgb="FFFF0000"/>
        <rFont val="Calibri"/>
        <family val="2"/>
        <scheme val="minor"/>
      </rPr>
      <t>Meat of cattle with bone, fresh or chilled</t>
    </r>
  </si>
  <si>
    <r>
      <t xml:space="preserve">Latest data 2020 fo Mauritius and SA. Updates for 2019 and 2020.
</t>
    </r>
    <r>
      <rPr>
        <sz val="11"/>
        <color rgb="FFFF0000"/>
        <rFont val="Calibri"/>
        <family val="2"/>
        <scheme val="minor"/>
      </rPr>
      <t>Raw milk for cattle</t>
    </r>
  </si>
  <si>
    <r>
      <t xml:space="preserve">Latest data FAO 2020. Updated for Soth Africa
</t>
    </r>
    <r>
      <rPr>
        <sz val="11"/>
        <color rgb="FFFF0000"/>
        <rFont val="Calibri"/>
        <family val="2"/>
        <scheme val="minor"/>
      </rPr>
      <t>Meat of chicken, fresh or chilled</t>
    </r>
  </si>
  <si>
    <t>Food and Agriculture Organisation (FAO): https://www.fao.org/faostat/en/#data/PP, Downloaded 18 October 2022. All Member States except Mauritius. Malawi (2015-2017). Mozambique (2014-2017). Zambia (2010-2020)</t>
  </si>
  <si>
    <r>
      <t xml:space="preserve">Latest data available 2020 on FAO website. No further update, same as last year (Zambia)
</t>
    </r>
    <r>
      <rPr>
        <sz val="11"/>
        <color rgb="FFFF0000"/>
        <rFont val="Calibri"/>
        <family val="2"/>
        <scheme val="minor"/>
      </rPr>
      <t>Goat meat, fresh or chilled</t>
    </r>
  </si>
  <si>
    <t>Food and Agriculture Organisation (FAO): https://www.fao.org/faostat/en/#data/PP, Downloaded 18 October 2022. All Member States (2016-2020), except Mauritius. Malawi (2015-2017). Mozambique (2014-2018). Zambia (2010-2020)</t>
  </si>
  <si>
    <r>
      <t>Latest data available 2020 on FAO website. Updates for Zambia and South Africa
Pig</t>
    </r>
    <r>
      <rPr>
        <sz val="11"/>
        <color rgb="FFFF0000"/>
        <rFont val="Calibri"/>
        <family val="2"/>
        <scheme val="minor"/>
      </rPr>
      <t xml:space="preserve"> meat, fresh or chilled</t>
    </r>
  </si>
  <si>
    <r>
      <t>Latest data available 2020 on FAO website. Updates for South Africa for 2019 and 2020
Pig</t>
    </r>
    <r>
      <rPr>
        <sz val="11"/>
        <color rgb="FFFF0000"/>
        <rFont val="Calibri"/>
        <family val="2"/>
        <scheme val="minor"/>
      </rPr>
      <t xml:space="preserve"> meat, fresh or chilled</t>
    </r>
  </si>
  <si>
    <t>Maize Production in SADC (Production, Area, and Yield), 2000 - 2021</t>
  </si>
  <si>
    <t>Sorghum Production in SADC (Production, Area, and Yield), 2000 - 2021</t>
  </si>
  <si>
    <t>Paddy Rice Production in SADC (Production, Area, and Yield), 2000 - 2021</t>
  </si>
  <si>
    <t>Cassava Production in SADC (Production, Area, and Yield), 2000 - 2021</t>
  </si>
  <si>
    <t>Wheat Production in SADC (Production, Area, and Yield), 2000 - 2021</t>
  </si>
  <si>
    <t>Groundnut with Shell Production in SADC (Production, Area, and Yield), 2000 - 2021</t>
  </si>
  <si>
    <t>Soyabeans Production in SADC (Production, Area, and Yield), 2000 - 2021</t>
  </si>
  <si>
    <t>Coffee Production in SADC (Production, Area, and Yield), Green, 2000 - 2021</t>
  </si>
  <si>
    <t>Tea Production in SADC  (Production, Area, and Yield), 2000 - 2021</t>
  </si>
  <si>
    <t>Seed Cotton Production in SADC (Production, Area, and Yield), 2000 - 2021</t>
  </si>
  <si>
    <t>Tobacco Production in SADC (Production, Area, and Yield), Unmanufactured, 2000 - 2021</t>
  </si>
  <si>
    <t>Sugarcane Production in SADC (Production, Area, and Yield), 2000 - 2021</t>
  </si>
  <si>
    <t>https://www.fao.org/faostat/en/#data/QCL</t>
  </si>
  <si>
    <t>Latest data available for 2020. Updated for Botswana, Comoros, DRC,Eswatini, Lesotho, Madagascar, Nmibia, Tanzania, Zambia and Zimbabwe</t>
  </si>
  <si>
    <t xml:space="preserve">Latest data available for 2020. Updated for Botswana,DRC,Eswatini, Lesotho, Madagascar, Malawi, Mozambique, Nmibia, Tanzania, Zambia </t>
  </si>
  <si>
    <t>Latest data available for 2020. Updated for Comoros,DRC,Eswatini, Madagascar, South Africa Zambia, Zimbabwe</t>
  </si>
  <si>
    <t>Downloaded data for 2020, for Angola (area harvested), Comoros, DRC, Madagascar, Malawi (area harvested), Mozambique (area harvested), Seychelles, South Africa, Tanzania, Zambia and Zimbabwe</t>
  </si>
  <si>
    <t>Groundnuts excluding shelled??</t>
  </si>
  <si>
    <t>Downloaded 19 October 2022, data for 2020 for Botswana, DRC, Eswatini, Lesotho,  Madagascar,  Mozambique, Namibia, Tanzania, Zambia and Zimbabwe</t>
  </si>
  <si>
    <t>Data downloaded on 19 October 2022. Data dwnlaede for Tanzania, 2000-2020. Zimbabwe and Zambia 2016-2020 for yield. Yield for 2019 and 2020 for Seychelles. Area harvested for 2016-2020 for Madagascar. Data for 2020 for DRC, Madagascar, Malawi, Namibia, Tanzania, Zambia, Zimbabwe</t>
  </si>
  <si>
    <t>Energy</t>
  </si>
  <si>
    <t>3.3.2 Total Electricity Production in SADC,  Million Kilowatt-Hour, 1990-2021</t>
  </si>
  <si>
    <t>Updated. Latest 2020</t>
  </si>
  <si>
    <t>3.3.1 Energy production in SADC, kt of oil equivalent, 1980 -2015</t>
  </si>
  <si>
    <t>3.3.2 Total Energy supply,  Petajoules, Selected years</t>
  </si>
  <si>
    <t>3.3.4  Total Net Installed Capacity of  Electricity Power Plants in SADC,   Thousand Kilowatt, 1990 - 2021</t>
  </si>
  <si>
    <t>3.3.5  Energy use (kg of oil equivalent) in SADC per $1 000 GDP (constant 2017 PPP), 1990-2015</t>
  </si>
  <si>
    <t>3.3.6 GDP per unit of energy use (constant 2017 PPP $ per kg of oil equivalent) in SADC, 1990-2015</t>
  </si>
  <si>
    <t>3.3.7 Energy Consumption in SADC, Total and Per Capita, by Source of Commercial Energy, 2000-2021</t>
  </si>
  <si>
    <t>3.3.8  Energy Consumption Per Capita, kWh, 2018</t>
  </si>
  <si>
    <t>3.3.9 Total Energy Use in SADC, Kt of Oil Equivalent, 1980 -2021</t>
  </si>
  <si>
    <t>3.3.10  Total Energy Use Per Capita in SADC, Kg of Oil Equivalent, 1980 - 2021</t>
  </si>
  <si>
    <t>3.3.11 Percentage of Population in SADC With Access to Electricity, 2009 - 2021</t>
  </si>
  <si>
    <t xml:space="preserve">3.3.12  Fuels Used in SADC for Cooking and Access to Modern Fuels in SADC, Percent Total  Population, Latest Year </t>
  </si>
  <si>
    <t xml:space="preserve"> 3.3.13 Inflation rate in SADC for Energy, 2010 - 2021</t>
  </si>
  <si>
    <t>3.3.14 Electricity Tariffs in SADC by Type of Customer, US $ , 2001 -2021</t>
  </si>
  <si>
    <t>3.3.15 Pump prices for gasoline in SADC in US cents per litre, 1991 - 2021 Selected Years</t>
  </si>
  <si>
    <t>3.3.16 Pump prices for diesel in SADC in US cents per litre, 1991-2021, Selected Years</t>
  </si>
  <si>
    <t>3.3.17  Price for Kerosene in SADC, US $ per litre, 2000 - 2021</t>
  </si>
  <si>
    <t>3.3.18 Electricity consumption (Million Kilowatt-hours) in SADC, 2000-2021</t>
  </si>
  <si>
    <t>3.3.19 Electricity consumption by industry and construction (Million Kilowatt-hours) in SADC, 2000-2021</t>
  </si>
  <si>
    <t>3.3.20 Electricity consumption by households (Million Kilowatt-hours) in SADC, 2000-2021</t>
  </si>
  <si>
    <t>3.3.21 Electricity Imports  (Million Kilowatt-hours) in SADC, 2000-2020</t>
  </si>
  <si>
    <t>3.3.22 Electricity Exports  (Million Kilowatt-hours) in SADC, 2000-2021</t>
  </si>
  <si>
    <t>Electricity Profiles</t>
  </si>
  <si>
    <t>World bank</t>
  </si>
  <si>
    <t>https://data.worldbank.org/indicator/EG.ELC.ACCS.ZS</t>
  </si>
  <si>
    <t>United Nations Department of Social Affairs, 2019 Electricity Profiles Book</t>
  </si>
  <si>
    <t>https://unstats.un.org/unsd/energystats/pubs/documents/2021pb-web.pdf</t>
  </si>
  <si>
    <t>https://unstats.un.org/unsd/energystats/pubs/documents/2022pb-web.pdf</t>
  </si>
  <si>
    <t>United Nations Energy Statistics Pocketbook 2021: https://unstats.un.org/unsd/energystats/pubs/documents/2021pb-web.pdf</t>
  </si>
  <si>
    <t>United Nations Energy Statistics Pocketbook 2022:https://unstats.un.org/unsd/energystats/pubs/documents/2022pb-web.pdf</t>
  </si>
  <si>
    <t>Updated. Latest 2020. Latest</t>
  </si>
  <si>
    <t>Updated. Latest 2019 in Pocket Book 2022</t>
  </si>
  <si>
    <t>UN</t>
  </si>
  <si>
    <t>Data available from UN (Leonardo). Other subjects. To create new tables</t>
  </si>
  <si>
    <t>Comores</t>
  </si>
  <si>
    <t xml:space="preserve">Eswatini </t>
  </si>
  <si>
    <t>Member States websites</t>
  </si>
  <si>
    <t xml:space="preserve">Available </t>
  </si>
  <si>
    <t>https://www.ine.gov.ao/Arquivos/arquivosCarregados//Carregados/Publicacao_637867491114668762.pdf</t>
  </si>
  <si>
    <t>https://www.ine.gov.ao/Arquivos/arquivosCarregados//Carregados/Publicacao_637867472944421600.pdf</t>
  </si>
  <si>
    <t>Annuaire agri, peche 2020. No overall figures availables</t>
  </si>
  <si>
    <t>https://www.statsbots.org.bw/sites/default/files/IMTS%20July%202022.pdf</t>
  </si>
  <si>
    <t>Monthly Trade Stats</t>
  </si>
  <si>
    <t>https://www.statsbots.org.bw/sites/default/files/publications/International%20Visitor%20Arrivals%20%20Stats%20Brief%20Quarter%201%202022%20_.pdf</t>
  </si>
  <si>
    <t>Tourism quarterly report 2022</t>
  </si>
  <si>
    <t>https://www.statsbots.org.bw/sites/default/files/publications/Tourism%20Statistics%20Annual%20Report%202020.pdf</t>
  </si>
  <si>
    <t>Tuourism annual report 2020</t>
  </si>
  <si>
    <t>https://www.statsbots.org.bw/sites/default/files/publications/Tourism%20Statistics%20Report%202018%20REVISED.pdf</t>
  </si>
  <si>
    <t>Tuourism annual report 2018 Revised</t>
  </si>
  <si>
    <t>https://www.statsbots.org.bw/sites/default/files/publications/Q4%202021%20ICT%20Stats%20Brief.pdf</t>
  </si>
  <si>
    <t>ICT4Q2021</t>
  </si>
  <si>
    <t>https://www.statsbots.org.bw/sites/default/files/publications/Information%20%20%26%20Communication%20Technology%20Stats%20Brief%20Q1%202022.pdf</t>
  </si>
  <si>
    <t>ICT1Q2022</t>
  </si>
  <si>
    <t>https://www.statsbots.org.bw/sites/default/files/publications/Transport%20%20Infrastructure%20Q1%202022%20Stats%20Brief.pdf</t>
  </si>
  <si>
    <t>Transport brief 4Q2021</t>
  </si>
  <si>
    <t>https://www.statsbots.org.bw/sites/default/files/publications/Transport%20%20and%20Infrastructure%20Stats%20Brief-Quater%204%2C2021_0.pdf</t>
  </si>
  <si>
    <t>http://www.inseed.km/</t>
  </si>
  <si>
    <t>No available data for Sectors</t>
  </si>
  <si>
    <t>https://ins.cd/wp-content/uploads/2022/06/ANNUAIRE-STATISTIQUE-2020.pdf</t>
  </si>
  <si>
    <t>Annuaire Statistique 2020. already Used in 2021</t>
  </si>
  <si>
    <t>https://www.gov.sz/index.php/component/content/article/124-economic-planning-a-development/1835-central-statistical-reports</t>
  </si>
  <si>
    <t>Latest 2016</t>
  </si>
  <si>
    <t>https://www.bos.gov.ls/</t>
  </si>
  <si>
    <t>Cannot be accessd. Security threat</t>
  </si>
  <si>
    <t>http://instat.mg/documents/upload/main/INSTAT-RGPH_MenagesAgricoleMadagascar_Fev2022.pdf</t>
  </si>
  <si>
    <t>RGPH</t>
  </si>
  <si>
    <t>http://instat.mg/documents/upload/main/INSTAT-RGPH3_%20CaracteristiquesEconomiquesdelaPopulation.pdf</t>
  </si>
  <si>
    <t>http://instat.mg/documents/upload/main/INSTAT_RGPH_2_1993-Madagascar.pdf</t>
  </si>
  <si>
    <t>http://instat.mg/statistiques/eau-assainissement-et-hygiene?page=2</t>
  </si>
  <si>
    <t>Water and sanitation, latest 2013</t>
  </si>
  <si>
    <t>http://instat.mg/documents/upload/main/MIN-EAU_Annuaire_2013_12-2013.pdf</t>
  </si>
  <si>
    <t>http://www.nsomalawi.mw/images/stories/data_on_line/demography/mics/mics6_2019_20/Malawi_Multiple_Indicator_Cluster_Survey_MICS_2019-20.pdf</t>
  </si>
  <si>
    <t>MICS</t>
  </si>
  <si>
    <t>http://www.nsomalawi.mw/index.php?option=com_wrapper&amp;view=wrapper&amp;Itemid=110</t>
  </si>
  <si>
    <t>http://www.ine.gov.mz/estatisticas/estatisticas-sectoriais</t>
  </si>
  <si>
    <t>Tourism, Transport</t>
  </si>
  <si>
    <t>https://d3rp5jatom3eyn.cloudfront.net/cms/assets/documents/Annual_Report_2018-2019.pdf</t>
  </si>
  <si>
    <t>https://d3rp5jatom3eyn.cloudfront.net/cms/assets/documents/Annual_Report_2019_20.pdf</t>
  </si>
  <si>
    <t>https://d3rp5jatom3eyn.cloudfront.net/cms/assets/documents/Namibia_International_Merchadise_Trade_Statistics_2021.pdf</t>
  </si>
  <si>
    <t>Merchandise Trade 2021. Excel available</t>
  </si>
  <si>
    <t>https://www.nbs.gov.sc/statistics/merchandise-trade</t>
  </si>
  <si>
    <t>Trade</t>
  </si>
  <si>
    <t>https://www.nbs.gov.sc/statistics/tourism</t>
  </si>
  <si>
    <t>Tourism, detailed</t>
  </si>
  <si>
    <t>https://www.statssa.gov.za/?page_id=1859</t>
  </si>
  <si>
    <t>Monthly Tourism, Annual selecteddevelopment  indicators</t>
  </si>
  <si>
    <t>https://www.nbs.go.tz/index.php/en/high-frequency-data/705-high-frequency-data-end-december-2021</t>
  </si>
  <si>
    <t>https://www.nbs.go.tz/tnada/index.php/catalog/31/study-description</t>
  </si>
  <si>
    <t>https://www.nbs.go.tz/index.php/en/census-surveys/agriculture-statistics/744-national-sample-census-of-agriculture-2019-20-dataset</t>
  </si>
  <si>
    <t>Census agri data Tanzania 2019/2020 (login)</t>
  </si>
  <si>
    <t>Environment, latest 2019</t>
  </si>
  <si>
    <t>Trade, latest 2013</t>
  </si>
  <si>
    <t>https://www.nbs.go.tz/index.php/en/census-surveys/trade-transport-and-tax/trade-and-transport/185-foreign-trade-statistics-2013</t>
  </si>
  <si>
    <t>https://www.nbs.go.tz/index.php/en/census-surveys/environmental-statistics</t>
  </si>
  <si>
    <t>https://statsmauritius.govmu.org/Pages/Censuses%20and%20Surveys/CensusandSurveys.aspx</t>
  </si>
  <si>
    <t>latest</t>
  </si>
  <si>
    <t>https://www.zamstats.gov.zm/2023-iaos-isi-conference/?playlist=7c24b72&amp;video=73bcc1a</t>
  </si>
  <si>
    <t>Blocked</t>
  </si>
  <si>
    <t>https://www.zimstat.co.zw/?cat=22</t>
  </si>
  <si>
    <t>No sectoral</t>
  </si>
  <si>
    <t>Trade map, full data portal</t>
  </si>
  <si>
    <t>Updated. Latest 2020
Tanzania updated (2015 to 2021, MS website)</t>
  </si>
  <si>
    <r>
      <t xml:space="preserve">High frequency data (Tourist arrivals, electricy production, up to 2021
</t>
    </r>
    <r>
      <rPr>
        <sz val="11"/>
        <color rgb="FFFF0000"/>
        <rFont val="Calibri"/>
        <family val="2"/>
        <scheme val="minor"/>
      </rPr>
      <t>Bed , occupacy, Surveys</t>
    </r>
  </si>
  <si>
    <r>
      <t xml:space="preserve">Transport: </t>
    </r>
    <r>
      <rPr>
        <sz val="11"/>
        <color rgb="FFFF0000"/>
        <rFont val="Calibri"/>
        <family val="2"/>
        <scheme val="minor"/>
      </rPr>
      <t>Goods and passengers lumped together</t>
    </r>
  </si>
  <si>
    <t>Transport, Mozambique</t>
  </si>
  <si>
    <t>Transport</t>
  </si>
  <si>
    <t xml:space="preserve">3.1.1 Total Road Network in SADC, Km, 1990-2021, Selected Years </t>
  </si>
  <si>
    <t>3.1.2  Motor Vehicle Fleet in SADC,  2007-2021</t>
  </si>
  <si>
    <t>3.1.3  Motor Vehicle Fleet in SADC, Per Thousand People, 2000-2021</t>
  </si>
  <si>
    <t>3.1.4  Passenger Car Fleet in SADC, Per Thousand People, 2000-2021</t>
  </si>
  <si>
    <t>3.1.5  Railway Line Route Length in SADC, Total Route-Km, 1980-2021</t>
  </si>
  <si>
    <t>3.1.6 Passengers Carried through SADC Railways,  Million Passenger-Km, 1980-2021</t>
  </si>
  <si>
    <t>Mozambique, 2021 from MS website</t>
  </si>
  <si>
    <t>3.1.7 Goods Transported through SADC Railways, Tons, 2007-2021</t>
  </si>
  <si>
    <t>3.1.8 Goods Transported through SADC Railways,  Million Ton-Km, 1980-2021</t>
  </si>
  <si>
    <t>3.1.9 Air Transport - Freight in SADC, Million Ton-Km, 1980-2021</t>
  </si>
  <si>
    <t>3.1.10 Air Transport - Passengers Carried in SADC, Number, 1980-2021</t>
  </si>
  <si>
    <t>3.1.11 Air Tansport - Registered Carrier Departures Worldwide of SADC, Number, 1980-2021</t>
  </si>
  <si>
    <t>Tourism</t>
  </si>
  <si>
    <t>2.1  Arrivals of Non Resident Tourists/Visitors in  SADC, Thousand, 1995 - 2021</t>
  </si>
  <si>
    <t>2.2  Annual Growth in Arrivals of Non Resident Tourists/Visitors in SADC, (%), 1996 - 2021</t>
  </si>
  <si>
    <t>2.3  Arrivals of Non Resident Tourists/Visitors in  SADC by main purpose, Thousand, 2000 - 2021</t>
  </si>
  <si>
    <t>2.4  Arrivals of Non Resident Tourists/Visitors in  SADC by mode of transport, Thousand, 2000 - 2021</t>
  </si>
  <si>
    <t>2.5  Tourism Receipts in SADC, Million US$, 1995 - 2021</t>
  </si>
  <si>
    <t>2.6 Non Resident Tourists/Visitors Average Length of Stay in SADC, Days, 1990 - 2021</t>
  </si>
  <si>
    <t>2.7  Tourism Bed Capacity in SADC, 1990 - 2021</t>
  </si>
  <si>
    <t>2.8 Tourism Bed Occupancy Rate in SADC, %, 1990 - 2021</t>
  </si>
  <si>
    <t>2.9 Tourism Room Capacity  in SADC, Units, 1990 - 2021</t>
  </si>
  <si>
    <t>2.10 Number of establishments  in SADC, Units, 2000 - 2021</t>
  </si>
  <si>
    <t>2.11 Number of employees by tourism industries , Thousand,  2000 - 2021</t>
  </si>
  <si>
    <t>It includes returning residents</t>
  </si>
  <si>
    <t>Tourism report includes returing residents??</t>
  </si>
  <si>
    <t>Total Road Network in Km</t>
  </si>
  <si>
    <t>Motor vehicle Fleet (number)</t>
  </si>
  <si>
    <t>Motor vehicle Fleet (per 1000 people)</t>
  </si>
  <si>
    <t>Passenger Car Fleet (number)</t>
  </si>
  <si>
    <t>Passenger Car Fleet (per 1000 people)</t>
  </si>
  <si>
    <t>Railway Line Route Length (route-km)</t>
  </si>
  <si>
    <t>Passengers carried through railways (number)</t>
  </si>
  <si>
    <t>N/A</t>
  </si>
  <si>
    <t>Passengers carried through railways (Million Passenger-km)</t>
  </si>
  <si>
    <t>Goods transported through railways (Tons)</t>
  </si>
  <si>
    <t>Goods transported through railways (Million Ton-Km)</t>
  </si>
  <si>
    <t>Total Number of Airports</t>
  </si>
  <si>
    <t xml:space="preserve">  of which: International</t>
  </si>
  <si>
    <t xml:space="preserve">                Domestic</t>
  </si>
  <si>
    <t xml:space="preserve">Registered Carrier Departures </t>
  </si>
  <si>
    <t>Air Transport Passengers (number)</t>
  </si>
  <si>
    <t>Air Transport - Freight, Tons</t>
  </si>
  <si>
    <t>Air Transport - Freight, Million Ton-Km,</t>
  </si>
  <si>
    <t>Number of Ports</t>
  </si>
  <si>
    <t>Port Traffic-Freight Cargo imported (Tons)</t>
  </si>
  <si>
    <t>Port Traffic-Freight Cargo exported (Tons)</t>
  </si>
  <si>
    <t>Volume of export carried on rail transport, Tons</t>
  </si>
  <si>
    <t>Volume of import carried on rail transport, Tons</t>
  </si>
  <si>
    <t>Aircraft movements</t>
  </si>
  <si>
    <t>Air traffic kilometers flown</t>
  </si>
  <si>
    <t>Air traffic passenger kilometers</t>
  </si>
  <si>
    <t>To review for Botswana</t>
  </si>
  <si>
    <t>Botswana updated</t>
  </si>
  <si>
    <t>Transport updated. To come back on some indicators</t>
  </si>
  <si>
    <t>Missing on Trade for new indicators</t>
  </si>
  <si>
    <t>Available data on SITC up to 2021</t>
  </si>
  <si>
    <t>Selected and Agri Trade available up to 2021</t>
  </si>
  <si>
    <t>Annual rainfall, Tanzania</t>
  </si>
  <si>
    <t>To do more researchs on the topic
Available for Tanzania: mean min and mean max</t>
  </si>
  <si>
    <t>Available data by SITC for 2014 to 2021</t>
  </si>
  <si>
    <t>Selected and Agri Trade available up to 2021 except for new indicators</t>
  </si>
  <si>
    <t>Arrivals of Non Resident Tourists/Visitors, Thousand</t>
  </si>
  <si>
    <t xml:space="preserve">  Male</t>
  </si>
  <si>
    <t xml:space="preserve">  Female</t>
  </si>
  <si>
    <r>
      <t xml:space="preserve">Arrivals of Non Resident Tourists/Visitors from </t>
    </r>
    <r>
      <rPr>
        <u/>
        <sz val="10"/>
        <color indexed="8"/>
        <rFont val="Tahoma"/>
        <family val="2"/>
      </rPr>
      <t>SADC countries</t>
    </r>
    <r>
      <rPr>
        <sz val="10"/>
        <color indexed="8"/>
        <rFont val="Tahoma"/>
        <family val="2"/>
      </rPr>
      <t>, Thousand</t>
    </r>
  </si>
  <si>
    <t>Tourist Nights spent, Number</t>
  </si>
  <si>
    <t xml:space="preserve">  of which: from SADC countries</t>
  </si>
  <si>
    <t>Number of Hotels</t>
  </si>
  <si>
    <t xml:space="preserve">  of which: 5-star or plus</t>
  </si>
  <si>
    <t xml:space="preserve">                 4-star</t>
  </si>
  <si>
    <r>
      <t xml:space="preserve">Tourism Bed Capacity, </t>
    </r>
    <r>
      <rPr>
        <sz val="10"/>
        <color rgb="FFC00000"/>
        <rFont val="Tahoma"/>
        <family val="2"/>
      </rPr>
      <t>Number</t>
    </r>
  </si>
  <si>
    <t>Tourism Bed Occupancy Rate, %</t>
  </si>
  <si>
    <t>Tourism Room Capacity, Number</t>
  </si>
  <si>
    <r>
      <t xml:space="preserve">Arrivals of Non Resident Tourists/Visitors by </t>
    </r>
    <r>
      <rPr>
        <u/>
        <sz val="10"/>
        <color indexed="8"/>
        <rFont val="Tahoma"/>
        <family val="2"/>
      </rPr>
      <t>main countries of residence</t>
    </r>
    <r>
      <rPr>
        <sz val="10"/>
        <color indexed="8"/>
        <rFont val="Tahoma"/>
        <family val="2"/>
      </rPr>
      <t>, Thousand</t>
    </r>
  </si>
  <si>
    <r>
      <t xml:space="preserve">Arrivals of Non Resident Tourists/Visitors by </t>
    </r>
    <r>
      <rPr>
        <u/>
        <sz val="10"/>
        <color indexed="8"/>
        <rFont val="Tahoma"/>
        <family val="2"/>
      </rPr>
      <t>age groups</t>
    </r>
    <r>
      <rPr>
        <sz val="10"/>
        <color indexed="8"/>
        <rFont val="Tahoma"/>
        <family val="2"/>
      </rPr>
      <t>, Thousand</t>
    </r>
  </si>
  <si>
    <t xml:space="preserve">  0-19</t>
  </si>
  <si>
    <t xml:space="preserve">  20-29</t>
  </si>
  <si>
    <t xml:space="preserve">  30-39</t>
  </si>
  <si>
    <t xml:space="preserve">  40-49</t>
  </si>
  <si>
    <t xml:space="preserve">  50-59</t>
  </si>
  <si>
    <t xml:space="preserve">  60 and above</t>
  </si>
  <si>
    <r>
      <rPr>
        <b/>
        <u/>
        <sz val="10"/>
        <color indexed="8"/>
        <rFont val="Tahoma"/>
        <family val="2"/>
      </rPr>
      <t>Inbound</t>
    </r>
    <r>
      <rPr>
        <sz val="10"/>
        <color indexed="8"/>
        <rFont val="Tahoma"/>
        <family val="2"/>
      </rPr>
      <t xml:space="preserve"> Tourism expenditure by type product (In Million, local currency)</t>
    </r>
  </si>
  <si>
    <t xml:space="preserve">  Accommodation for visitors</t>
  </si>
  <si>
    <t xml:space="preserve">  Restaurants and similar services</t>
  </si>
  <si>
    <t xml:space="preserve">  Railway passenger transport services</t>
  </si>
  <si>
    <t xml:space="preserve">  Road passenger transport services</t>
  </si>
  <si>
    <t xml:space="preserve">  Water passenger transport services</t>
  </si>
  <si>
    <t xml:space="preserve">  Air passenger transport services</t>
  </si>
  <si>
    <t xml:space="preserve">  Transport equipment rental</t>
  </si>
  <si>
    <t xml:space="preserve">  Travel agencies and other reservation services</t>
  </si>
  <si>
    <t xml:space="preserve">  Cultural services</t>
  </si>
  <si>
    <t xml:space="preserve">  Sports and recreational services</t>
  </si>
  <si>
    <t xml:space="preserve">  Tourism-connected products</t>
  </si>
  <si>
    <t xml:space="preserve">  Non-specific products</t>
  </si>
  <si>
    <r>
      <t xml:space="preserve">Departure of citizens Residents by </t>
    </r>
    <r>
      <rPr>
        <u/>
        <sz val="10"/>
        <color indexed="8"/>
        <rFont val="Tahoma"/>
        <family val="2"/>
      </rPr>
      <t>main countries of destination/disembarkation</t>
    </r>
    <r>
      <rPr>
        <sz val="10"/>
        <color indexed="8"/>
        <rFont val="Tahoma"/>
        <family val="2"/>
      </rPr>
      <t>, Thousand</t>
    </r>
  </si>
  <si>
    <r>
      <rPr>
        <b/>
        <u/>
        <sz val="10"/>
        <color indexed="8"/>
        <rFont val="Tahoma"/>
        <family val="2"/>
      </rPr>
      <t>Domestic</t>
    </r>
    <r>
      <rPr>
        <u/>
        <sz val="10"/>
        <color indexed="8"/>
        <rFont val="Tahoma"/>
        <family val="2"/>
      </rPr>
      <t xml:space="preserve"> </t>
    </r>
    <r>
      <rPr>
        <sz val="10"/>
        <color indexed="8"/>
        <rFont val="Tahoma"/>
        <family val="2"/>
      </rPr>
      <t>tourism expenditure (In million, in local currency)</t>
    </r>
  </si>
  <si>
    <t>Tourism direct gross value added (TDGVA), (In million, in local currency)</t>
  </si>
  <si>
    <t>Tourism direct gross domestic product (TDGDP), (In million, in local currency)</t>
  </si>
  <si>
    <t>Persons directly engaged in producing goods and services purchased by vistors (Number)</t>
  </si>
  <si>
    <t>Number of wild animals killed due to poaching</t>
  </si>
  <si>
    <t>Arrival of non-resident tourists/visitors by main purpose, Thousand</t>
  </si>
  <si>
    <t>Arrival of non-resident tourists/visitors by mode of transport, Thousand</t>
  </si>
  <si>
    <t>Proportion of traded wildlife that was poached or illicitly trafficked</t>
  </si>
  <si>
    <t>Complete data for Tourism</t>
  </si>
  <si>
    <t>Updated up tp 2021 for Mauritius. MS submission</t>
  </si>
  <si>
    <t>Many NA on Transport</t>
  </si>
  <si>
    <t>No update for 2021 on Water</t>
  </si>
  <si>
    <t>Mean Annual Temperature, 0C</t>
  </si>
  <si>
    <t>Consumption of Ozone-Depleting Chlorofluorocarbons (CFCs), Tons of Ozone-Depleting Potential</t>
  </si>
  <si>
    <t>Total Area (km2)</t>
  </si>
  <si>
    <t>Land Area (km2)</t>
  </si>
  <si>
    <t>Agric. Land (km2)</t>
  </si>
  <si>
    <t>Arable Land (km2)</t>
  </si>
  <si>
    <t>Area of Permanent Crops (km2)</t>
  </si>
  <si>
    <t>Area of Permanent Pastureland (km2)</t>
  </si>
  <si>
    <t>Forest Cover (km2)</t>
  </si>
  <si>
    <t>Irrigated Area (km2)</t>
  </si>
  <si>
    <t>Land area equiped for irrigation</t>
  </si>
  <si>
    <t>Land area actually irrigated</t>
  </si>
  <si>
    <t>Agriculture area actually irrigated</t>
  </si>
  <si>
    <t>Cropland area actually irrigated</t>
  </si>
  <si>
    <t>Permanent meadows and pastures area actually irrigated</t>
  </si>
  <si>
    <t>Forestry area actually irrigated</t>
  </si>
  <si>
    <t>Number of Threatened Plant Species</t>
  </si>
  <si>
    <t>Number of Threatned Animal Species</t>
  </si>
  <si>
    <t>Area deforested, Millions of Hectares</t>
  </si>
  <si>
    <t>Incidence of airborne disease (Influenza, Pnemonia) per 1,000 individuals</t>
  </si>
  <si>
    <t>Rate of deforestation attributed to energy use</t>
  </si>
  <si>
    <t>No update for 2021 on Energy</t>
  </si>
  <si>
    <t>Updated data for Environment</t>
  </si>
  <si>
    <t>No data on DRR</t>
  </si>
  <si>
    <t>Fixed Telephone Lines - Number</t>
  </si>
  <si>
    <t>Fixed Telephone Lines - Per 100 inhabitants</t>
  </si>
  <si>
    <t>Internet Services - Fixed broadband, Number of  Subscriptions</t>
  </si>
  <si>
    <t>Internet Services - Fixed broadband, per 100 inhabitants</t>
  </si>
  <si>
    <t>Internet Services - Fixed Internet Subscriptions, Number of  Subscriptions</t>
  </si>
  <si>
    <t>Internet Services - Fixed Internet Subscriptions, per 100 inhabitants</t>
  </si>
  <si>
    <t>Internet Access Subscriptions, Number</t>
  </si>
  <si>
    <t>Internet Access Subscriptions, per 100 Inhabitants</t>
  </si>
  <si>
    <t>Internet Users - per 100 inhabitants</t>
  </si>
  <si>
    <t>Mobile Cellular subscribers - Number</t>
  </si>
  <si>
    <t>Mobile Cellular subscribers - per 100 inhabitants</t>
  </si>
  <si>
    <t>Mobile Service Providers - Number</t>
  </si>
  <si>
    <t>% of geographical area with broadband coverage</t>
  </si>
  <si>
    <t>Internet Access Tariffs, $</t>
  </si>
  <si>
    <t>Fixed Telephone Subscriptions - Number</t>
  </si>
  <si>
    <t>Fixed Telephone Subscriptions - Per 100 inhabitants</t>
  </si>
  <si>
    <t>Broadband subscribers</t>
  </si>
  <si>
    <t xml:space="preserve">Mobile network coverage, by region </t>
  </si>
  <si>
    <t xml:space="preserve">  Urban</t>
  </si>
  <si>
    <t xml:space="preserve">  Rural</t>
  </si>
  <si>
    <t>Percentage of population using mobile phone for communication</t>
  </si>
  <si>
    <t>Proportion of population with access to android phones for internet access</t>
  </si>
  <si>
    <t>Mobile broadband subscribers</t>
  </si>
  <si>
    <t>Active mobile broadband subscribers per 100 inhabitants</t>
  </si>
  <si>
    <t>Internet tariffs, 20hours per month (in USD)</t>
  </si>
  <si>
    <t xml:space="preserve">Fixed telephone price of a three-minute call from fixed phone to a mobile </t>
  </si>
  <si>
    <t>Mobile phone call tariff, off peak (per minute)</t>
  </si>
  <si>
    <t>Fixed broadband price per MB</t>
  </si>
  <si>
    <t>Mobile broadband price per MB</t>
  </si>
  <si>
    <t xml:space="preserve">Mobile banking transfer from a mobile phone number to a mobile phone number tariffs </t>
  </si>
  <si>
    <r>
      <t>ICT complete (</t>
    </r>
    <r>
      <rPr>
        <sz val="11"/>
        <color rgb="FFFF0000"/>
        <rFont val="Calibri"/>
        <family val="2"/>
        <scheme val="minor"/>
      </rPr>
      <t>specific</t>
    </r>
    <r>
      <rPr>
        <sz val="11"/>
        <color theme="1"/>
        <rFont val="Calibri"/>
        <family val="2"/>
        <scheme val="minor"/>
      </rPr>
      <t>)</t>
    </r>
  </si>
  <si>
    <t>Updated up tp 2021 for Mauritius. MS submission.
UNWTO, latest 2020 except for Eswatini (2019) and DRC (2016)</t>
  </si>
  <si>
    <t xml:space="preserve">Automatic </t>
  </si>
  <si>
    <t>No colour</t>
  </si>
  <si>
    <t>Not yet updated</t>
  </si>
  <si>
    <t>Red</t>
  </si>
  <si>
    <t>Yellow</t>
  </si>
  <si>
    <t>Green</t>
  </si>
  <si>
    <t>With National sources</t>
  </si>
  <si>
    <t>updated with international source</t>
  </si>
  <si>
    <t>Problematic</t>
  </si>
  <si>
    <t>Code couleur- Sheets</t>
  </si>
  <si>
    <t>Code couleur- Cells</t>
  </si>
  <si>
    <t xml:space="preserve">Blue </t>
  </si>
  <si>
    <t>International sources</t>
  </si>
  <si>
    <t>Grey</t>
  </si>
  <si>
    <t>Data from Member State submission/website</t>
  </si>
  <si>
    <t>Highlight in red</t>
  </si>
  <si>
    <t>Change</t>
  </si>
  <si>
    <t>Updated up tp 2021 for Mauritius. MS submission
UNWTO report, latest 2020 for most MS. Downloaded 24 October 2022</t>
  </si>
  <si>
    <t>https://www.gov.bw/sites/default/files/2020-03/guidelines%20accommodation%20related.pdf</t>
  </si>
  <si>
    <t>https://miisbotswana.com/tourism/tourism-statistics/accommodation-statistics/</t>
  </si>
  <si>
    <t>http://the-eis.com/elibrary/sites/default/files/downloads/literature/2010_Tourist%20Statistical%20Report.pdf</t>
  </si>
  <si>
    <t>2010, Namibia</t>
  </si>
  <si>
    <t xml:space="preserve">Updated up tp 2021 for Mauritius. MS submission
No firther update on UN website. </t>
  </si>
  <si>
    <t>http://data.un.org/DocumentData.aspx?q=tourism&amp;id=435</t>
  </si>
  <si>
    <t>http://data.un.org/DocumentData.aspx?q=TOURISM&amp;id=437</t>
  </si>
  <si>
    <t>No data available</t>
  </si>
  <si>
    <t>Updated up tp 2021 for Mauritius. MS submission
No firther update on UN website. Latest 2019 or 2018</t>
  </si>
  <si>
    <t>Aggregted Trade received, complete (but in an olde template?)</t>
  </si>
  <si>
    <t>Data by SITC received</t>
  </si>
  <si>
    <t>Detailed Trade, Agri, selected not received</t>
  </si>
  <si>
    <t>DISASTER RISK REDUCTION</t>
  </si>
  <si>
    <t>Disaster Risk management</t>
  </si>
  <si>
    <t>6.1  Number of deaths, missing persons and directly affected persons attributed to disasters per 100 000 population, 2007-2021</t>
  </si>
  <si>
    <t xml:space="preserve"> 6.2  Number of deaths attributed to disasters, per 100 000 population, 2007-2021  </t>
  </si>
  <si>
    <t xml:space="preserve">6.3 Number of missing persons attributed to disasters, per 100 000 population, 2007-2021  </t>
  </si>
  <si>
    <t xml:space="preserve">6.4 Number of directly affected people attributed to disasters, per 100 000 population, 2007-2021  </t>
  </si>
  <si>
    <t xml:space="preserve">6.5 Internally number of people displaced associated to disasters per 100 000 population, 2007-2021  </t>
  </si>
  <si>
    <t xml:space="preserve">6.6 Number of people whose destroyed dwellings were attributed to disasters, 2007-2021  </t>
  </si>
  <si>
    <t xml:space="preserve">6.7 Number of people whose houses were damaged attributed to disasters, 2007-2021  </t>
  </si>
  <si>
    <t xml:space="preserve">6.8 Number of people whose livelihoods were disrupted or destroyed attributed to disasters, 2007-2021  </t>
  </si>
  <si>
    <t xml:space="preserve">6.9 Direct economic loss attributed to disasters in relation to GDP, 2007-2021 </t>
  </si>
  <si>
    <t xml:space="preserve">6.10 Direct economic loss in relation to global GDP, damage to critical infrastructure and number of disruptions to basic services attributed to disasters, 2007-2021 </t>
  </si>
  <si>
    <t xml:space="preserve">6.11 Direct agricultural loss attributed to disasters, 2007-2021  </t>
  </si>
  <si>
    <t>https://afrp.undrr.org/sites/default/files/2021-12/8th_africa_regional_drr_0.pdf</t>
  </si>
  <si>
    <t>6.12  Number of houses totally destroyed, 2007-2021</t>
  </si>
  <si>
    <t xml:space="preserve">6.13 Number of schools destroyed, 2007-2021  </t>
  </si>
  <si>
    <t xml:space="preserve">6.14 Number of hospitals and clinics destroyed, 2007-2021  </t>
  </si>
  <si>
    <t xml:space="preserve">6.15 Total official international support (ODA) for national disasters reductions actions, 2007-2021  </t>
  </si>
  <si>
    <t>https://www.gov.za/speeches/national-state-disaster-numbers-%E2%80%93-18-april-2022-18-apr-2022-0000</t>
  </si>
  <si>
    <t>Sum of Value</t>
  </si>
  <si>
    <t>Column Labels</t>
  </si>
  <si>
    <t>Row Labels</t>
  </si>
  <si>
    <t>Grand Total</t>
  </si>
  <si>
    <t>Dem. Rep. Congo</t>
  </si>
  <si>
    <t>Internally displaced persons, new displacement associated with disasters (number of cases</t>
  </si>
  <si>
    <t>http://wdi.worldbank.org/tables</t>
  </si>
  <si>
    <t>https://www.afdb.org/en/documents/african-statistical-yearbook-2021</t>
  </si>
  <si>
    <t>African Statistical Yearbook 2021</t>
  </si>
  <si>
    <t>African Statistical Yearbook, 2021</t>
  </si>
  <si>
    <t>Water</t>
  </si>
  <si>
    <t>3.4.1 Total Annual Renewable Water Resources Available in SADC, 1990 - 2021, Selected years</t>
  </si>
  <si>
    <t>3.4.2 Total annual renewable internal water resources per capita in SADC, 1982 -  2021, Selected years</t>
  </si>
  <si>
    <t>3.4.3 Total Annual Freshwater Withdrawals in SADC, Billion Cubic Meter, 1987 - 2021, Selected Years</t>
  </si>
  <si>
    <t xml:space="preserve">3.4.4 Percentage of Total Annual Freshwater Withdrawals Used for Domestic Use in SADC, 1987 - 2021, Selected Years </t>
  </si>
  <si>
    <t>3.4.5  Percentage of Total Annual Freshwater Withdrawals Used for Agriculture (Irrigation) in SADC, 1987 - 2021, Selected Years</t>
  </si>
  <si>
    <t>3.4.6  Percentage of Total Annual Freshwater Withdrawals Used for Industry in SADC, 1987 - 2021, Selected Years</t>
  </si>
  <si>
    <t>3.4.7  Percentage  Population Connected to Public Water Supply in SADC, (%), 1988 - 2015</t>
  </si>
  <si>
    <t>3.4.8   Water Tariffs in SADC, US $ per m3, 2001 - 2021</t>
  </si>
  <si>
    <t>3.4.9  Inflation rate for Water in SADC, 2010 -2021</t>
  </si>
  <si>
    <t>FAO : https://www.fao.org/aquastat/statistics/, Downloaded 24 Octobre 2022. All Member States except Mauritius and Zimbabwe (2016-2020)</t>
  </si>
  <si>
    <t>FAO : https://www.fao.org/aquastat/statistics/, Downloaded 24  October 2022. All Member States except Mauritius (2016-2020)</t>
  </si>
  <si>
    <t>Unit for previous, published 2016??</t>
  </si>
  <si>
    <t>Fixed phone</t>
  </si>
  <si>
    <t>ICT</t>
  </si>
  <si>
    <t>3.2.1  Telecommunication Services - Fixed Telephone Lines in SADC, Number, 2000-2021</t>
  </si>
  <si>
    <t>3.2.2  Telecommunication Services - Fixed Telephone Lines, Per 100 Inhabitants in SADC, 2000-2021</t>
  </si>
  <si>
    <t>3.2.3  Internet Services - Fixed broadband, Number of  Subscriptions in SADC, 2002-2021</t>
  </si>
  <si>
    <t>3.2.4  Internet Services - Fixed broadband, Density Per  100 Inhabitants in SADC, 2002-2021</t>
  </si>
  <si>
    <t>3.2.5  Internet Services - Fixed Internet Subscriptions, Number of  Subscriptions in SADC, 2000  - 2021</t>
  </si>
  <si>
    <t>3.2.6  Internet Services - Fixed Internet Subscriptions, Density Per  100 Inhabitants in SADC, 2000  - 2021</t>
  </si>
  <si>
    <t>3.2.7  Internet Users Per 100 Inhabitants in SADC, 2000-2021</t>
  </si>
  <si>
    <t>3.2.8 Mobile Cellular Subscribers, Number of  Subscriptions in SADC, 2000-2021</t>
  </si>
  <si>
    <t>3.2.9 Mobile Cellular Subscribers, Density Per  100 Inhabitants in SADC, 2000-2021</t>
  </si>
  <si>
    <t>3.2.10 Individuals using the Internet (% of population), 2000-2021</t>
  </si>
  <si>
    <t>https://data.worldbank.org/indicator/</t>
  </si>
  <si>
    <t>Thematic</t>
  </si>
  <si>
    <t>https://data.worldbank.org/indicator/IT.NET.USER.ZS</t>
  </si>
  <si>
    <t>https://www.anacom.pt/render.jsp?categoryId=4856&amp;languageId=1</t>
  </si>
  <si>
    <t>ICT regulations authority</t>
  </si>
  <si>
    <t>https://www.bocra.org.bw/</t>
  </si>
  <si>
    <t>https://www.anrtic.km/</t>
  </si>
  <si>
    <t>https://www.arpce.cg/article/telecommunications-les-autorites-de-regulation-de-la-rdc-et-du-congo-concretisent-leur-accord-de-coordination-des-frequences-aux-frontieres</t>
  </si>
  <si>
    <t>https://www.esccom.org.sz/</t>
  </si>
  <si>
    <t>https://lca.org.ls/</t>
  </si>
  <si>
    <t>http://www.artec.mg/</t>
  </si>
  <si>
    <t>https://macra.mw/</t>
  </si>
  <si>
    <t>https://www.icta.mu/</t>
  </si>
  <si>
    <t>https://www.incm.gov.mz/</t>
  </si>
  <si>
    <t>https://www.tcra.go.tz/</t>
  </si>
  <si>
    <t>https://www.zicta.zm/</t>
  </si>
  <si>
    <t>http://www.zim.gov.zw/index.php/en/my-government/government-ministries/regulatory-authorities/423-postal-and-telecommunications-regulatory-authority-of-zimbabwe</t>
  </si>
  <si>
    <t>https://www.potraz.gov.zw/</t>
  </si>
  <si>
    <t>https://www.ict.gov.sc/</t>
  </si>
  <si>
    <t>https://www.anacom.pt/render.jsp?contentId=1722483</t>
  </si>
  <si>
    <r>
      <t xml:space="preserve">PORTUGAL: Appendix of the Communication sector </t>
    </r>
    <r>
      <rPr>
        <sz val="11"/>
        <color rgb="FFFF0000"/>
        <rFont val="Calibri"/>
        <family val="2"/>
        <scheme val="minor"/>
      </rPr>
      <t>2021, excel</t>
    </r>
    <r>
      <rPr>
        <sz val="11"/>
        <color theme="1"/>
        <rFont val="Calibri"/>
        <family val="2"/>
        <scheme val="minor"/>
      </rPr>
      <t xml:space="preserve">. </t>
    </r>
    <r>
      <rPr>
        <sz val="11"/>
        <color rgb="FFFF0000"/>
        <rFont val="Calibri"/>
        <family val="2"/>
        <scheme val="minor"/>
      </rPr>
      <t>Many tables. In Portuguese</t>
    </r>
  </si>
  <si>
    <t>https://www.inacom.gov.ao/ao/</t>
  </si>
  <si>
    <t>https://www.inacom.gov.ao/ao/biblioteca/estudos-e-relatorios/</t>
  </si>
  <si>
    <t>https://www.bocra.org.bw/telecoms-statistics</t>
  </si>
  <si>
    <r>
      <t xml:space="preserve">Available for mobile money subscription, mobile broadband subcriptions, fixed broadband, wirelesss subscription, fixed telephone subscriptions, prepaid, postpaid, mobile phone subcription </t>
    </r>
    <r>
      <rPr>
        <sz val="11"/>
        <color rgb="FFFF0000"/>
        <rFont val="Calibri"/>
        <family val="2"/>
        <scheme val="minor"/>
      </rPr>
      <t>at March 2022 (all at March of the year)</t>
    </r>
  </si>
  <si>
    <t>https://www.anrtic.km/uploads/gallery/631ef6f424eea.pdf</t>
  </si>
  <si>
    <t>Few indicators available, 2020 and 2021</t>
  </si>
  <si>
    <t>Indicateurs mensuels disponible</t>
  </si>
  <si>
    <t>https://www.arpce.cg/rapports?page=6</t>
  </si>
  <si>
    <t>https://www.esccom.org.sz/tariffs/files/Eswatini_Mobile.pdf</t>
  </si>
  <si>
    <r>
      <t xml:space="preserve">Tariffs </t>
    </r>
    <r>
      <rPr>
        <sz val="11"/>
        <color rgb="FFFF0000"/>
        <rFont val="Calibri"/>
        <family val="2"/>
        <scheme val="minor"/>
      </rPr>
      <t>(for all operators, to extract and compute</t>
    </r>
    <r>
      <rPr>
        <sz val="11"/>
        <color theme="1"/>
        <rFont val="Calibri"/>
        <family val="2"/>
        <scheme val="minor"/>
      </rPr>
      <t>). No ICT Statistics available yet.</t>
    </r>
  </si>
  <si>
    <t>https://lca.org.ls/ict-research/</t>
  </si>
  <si>
    <t>The state of Communications sector and ICT 2009, 2017</t>
  </si>
  <si>
    <t>Indicators available, in different reports</t>
  </si>
  <si>
    <t>https://macra.mw/general/</t>
  </si>
  <si>
    <t>http://www.artec.mg/pdf/RAPPORT%20D'ACTIVITES%202020.pdf</t>
  </si>
  <si>
    <t>rapport d'acrtivute 2020 (Quelques tariffs et donnees)</t>
  </si>
  <si>
    <t>Excel, up to date</t>
  </si>
  <si>
    <t>https://www.incm.gov.mz/index.php/mercado/estatisticas/58-estatisticas-2017</t>
  </si>
  <si>
    <r>
      <t xml:space="preserve">Some data, </t>
    </r>
    <r>
      <rPr>
        <sz val="11"/>
        <color rgb="FFFF0000"/>
        <rFont val="Calibri"/>
        <family val="2"/>
        <scheme val="minor"/>
      </rPr>
      <t>2017, in Portuguese</t>
    </r>
  </si>
  <si>
    <t>Data in excel</t>
  </si>
  <si>
    <t>https://www.ict.gov.sc/ReportsStatistics/Reports.aspx</t>
  </si>
  <si>
    <t>No data available. In Swahili</t>
  </si>
  <si>
    <t>http://onlinesystems.zicta.zm:8585/statsfinal/Core%20ICT%20Indicators%20-%20HH.html</t>
  </si>
  <si>
    <t>Core ICT indicators, latest 2018</t>
  </si>
  <si>
    <t>https://www.potraz.gov.zw/wp-content/uploads/2022/08/Annual-Sector-Performance-Report-2021.pdf</t>
  </si>
  <si>
    <t>http://www.artec.mg/pdf/rapport_activite_2019.pdf</t>
  </si>
  <si>
    <t>https://www.icasa.org.za/</t>
  </si>
  <si>
    <t>No data</t>
  </si>
  <si>
    <t>https://www.itu.int/en/ITU-D/Statistics/Pages/stat/default.aspx</t>
  </si>
  <si>
    <t>Updated. Latest data available 2020. From World Bank. From ITU</t>
  </si>
  <si>
    <t>ITU : https://www.itu.int/en/ITU-D/Statistics/Pages/stat/default.aspx, Downloaded 25 October 2022</t>
  </si>
  <si>
    <r>
      <rPr>
        <b/>
        <sz val="10"/>
        <color theme="1"/>
        <rFont val="Tahoma"/>
        <family val="2"/>
      </rPr>
      <t>Source</t>
    </r>
    <r>
      <rPr>
        <sz val="10"/>
        <color theme="1"/>
        <rFont val="Tahoma"/>
        <family val="2"/>
      </rPr>
      <t xml:space="preserve">: </t>
    </r>
  </si>
  <si>
    <t>Can be calculated with population data</t>
  </si>
  <si>
    <t>3.2.11 Mobile Broadband subscriptions, 2007-2021</t>
  </si>
  <si>
    <t>New . ITU</t>
  </si>
  <si>
    <t>Botswana updated. Mozambique updated</t>
  </si>
  <si>
    <t>Botswana updated. Mozambique updated but not available</t>
  </si>
  <si>
    <t>Mozambique updated but not available</t>
  </si>
  <si>
    <t>Mozambique updated with data from NSO but need confirmation</t>
  </si>
  <si>
    <r>
      <t>Botswana updated.</t>
    </r>
    <r>
      <rPr>
        <sz val="11"/>
        <color rgb="FFFF0000"/>
        <rFont val="Calibri"/>
        <family val="2"/>
        <scheme val="minor"/>
      </rPr>
      <t xml:space="preserve"> Mozambique to be followed (Units)</t>
    </r>
  </si>
  <si>
    <t>Mozambique updated</t>
  </si>
  <si>
    <r>
      <t xml:space="preserve">Botswana updated. </t>
    </r>
    <r>
      <rPr>
        <sz val="11"/>
        <color rgb="FFFF0000"/>
        <rFont val="Calibri"/>
        <family val="2"/>
        <scheme val="minor"/>
      </rPr>
      <t>Problem with Mozambique figures 2000-2006</t>
    </r>
  </si>
  <si>
    <t>Many blanks for Mozambique submission for all ICT indicators</t>
  </si>
  <si>
    <t>Mauritius updated for data received. Some pending</t>
  </si>
  <si>
    <t>Data updated. Latest 2019. FAO Aquastat
Mauritius updated (2021)</t>
  </si>
  <si>
    <t>Mauritius updated (2021)</t>
  </si>
  <si>
    <r>
      <t xml:space="preserve">Botswana updated up to 2021 (March 2022, BOCRA data). Mauritius updated. Comoros, Madagascar, Seychelles, Zambia and Zimbabwe. Regulatory authorit data, up to 2021 excet for Madaagscar
</t>
    </r>
    <r>
      <rPr>
        <sz val="11"/>
        <color rgb="FFFF0000"/>
        <rFont val="Calibri"/>
        <family val="2"/>
        <scheme val="minor"/>
      </rPr>
      <t>Filled with ITU</t>
    </r>
  </si>
  <si>
    <r>
      <t xml:space="preserve">Mauritius updated. Zambia updated up to 2021 ( Regulatory authorit data)
</t>
    </r>
    <r>
      <rPr>
        <sz val="11"/>
        <color rgb="FFFF0000"/>
        <rFont val="Calibri"/>
        <family val="2"/>
        <scheme val="minor"/>
      </rPr>
      <t>Can be calculated. With Population data</t>
    </r>
  </si>
  <si>
    <t>Mauritius updated. Seychelles updated up to 2021 ( Regulatory authorit data)
Filled with ITU data</t>
  </si>
  <si>
    <t>Mauritius updated. Zambia updated up to 2021 ( Regulatory authorit data)</t>
  </si>
  <si>
    <r>
      <t xml:space="preserve">Mauritius updated. Botswana updated up to 2021 (March 2022, BOCRA data). Comoros, Madagascar, Seychelles, Zambia and Zimbabwe. Regulatory authorit data, up to 2021 excet for Madaagscar
</t>
    </r>
    <r>
      <rPr>
        <sz val="11"/>
        <color rgb="FF0070C0"/>
        <rFont val="Calibri"/>
        <family val="2"/>
        <scheme val="minor"/>
      </rPr>
      <t>Filled with ITU</t>
    </r>
  </si>
  <si>
    <r>
      <t xml:space="preserve">Mauritius updated. Zambia updated up to 2021 ( Regulatory authorit data)
</t>
    </r>
    <r>
      <rPr>
        <sz val="11"/>
        <color rgb="FF0070C0"/>
        <rFont val="Calibri"/>
        <family val="2"/>
        <scheme val="minor"/>
      </rPr>
      <t>can be calculated. With Population data</t>
    </r>
  </si>
  <si>
    <r>
      <rPr>
        <b/>
        <sz val="10"/>
        <color theme="1"/>
        <rFont val="Tahoma"/>
        <family val="2"/>
      </rPr>
      <t>Source</t>
    </r>
    <r>
      <rPr>
        <sz val="10"/>
        <color theme="1"/>
        <rFont val="Tahoma"/>
        <family val="2"/>
      </rPr>
      <t>: INE Mozambique, October 2022</t>
    </r>
  </si>
  <si>
    <t>Table 5: Total  Mid Year Population (in Thousand), 2012-2020</t>
  </si>
  <si>
    <t>SADC Member States</t>
  </si>
  <si>
    <t xml:space="preserve">D.R.C  </t>
  </si>
  <si>
    <t>DRR</t>
  </si>
  <si>
    <t>2019</t>
  </si>
  <si>
    <t>2020</t>
  </si>
  <si>
    <t>Table xxx  Access to clean fuels and technologies for cooking , Percent Total  Population, 2000-2020</t>
  </si>
  <si>
    <t>World Bank:https://data.worldbank.org/indicator/EG.CFT.ACCS.ZS. Downloaded 31 October 2022</t>
  </si>
  <si>
    <t>https://trackingsdg7.esmap.org/</t>
  </si>
  <si>
    <t>FUEL</t>
  </si>
  <si>
    <t>0.1  [ 0 - 2.2 ]</t>
  </si>
  <si>
    <t>0.2  [ 0 - 2.4 ]</t>
  </si>
  <si>
    <t>0.3  [ 0 - 2.4 ]</t>
  </si>
  <si>
    <t>0.3  [ 0 - 2.6 ]</t>
  </si>
  <si>
    <t>0.4  [ 0 - 2.6 ]</t>
  </si>
  <si>
    <t>0.4  [ 0 - 2.7 ]</t>
  </si>
  <si>
    <t>0.5  [ 0 - 3 ]</t>
  </si>
  <si>
    <t>0.8  [ 0 - 3.7 ]</t>
  </si>
  <si>
    <t>0.9  [ 0 - 4 ]</t>
  </si>
  <si>
    <t>1  [ 0 - 4 ]</t>
  </si>
  <si>
    <t>1.1  [ 0.1 - 4.1 ]</t>
  </si>
  <si>
    <t>1.1  [ 0.1 - 4.5 ]</t>
  </si>
  <si>
    <t>1.3  [ 0.1 - 5 ]</t>
  </si>
  <si>
    <t>1.4  [ 0.1 - 5.4 ]</t>
  </si>
  <si>
    <t>1.5  [ 0.1 - 5.6 ]</t>
  </si>
  <si>
    <t>1.6  [ 0.1 - 6.4 ]</t>
  </si>
  <si>
    <t>43  [ 26.9 - 61.8 ]</t>
  </si>
  <si>
    <t>43.8  [ 27.3 - 61.8 ]</t>
  </si>
  <si>
    <t>44.2  [ 28.4 - 61.4 ]</t>
  </si>
  <si>
    <t>44.4  [ 28.5 - 62.4 ]</t>
  </si>
  <si>
    <t>45.1  [ 29.9 - 61.8 ]</t>
  </si>
  <si>
    <t>45.3  [ 29.7 - 62.7 ]</t>
  </si>
  <si>
    <t>45.6  [ 30.9 - 62.3 ]</t>
  </si>
  <si>
    <t>45.5  [ 30.7 - 62 ]</t>
  </si>
  <si>
    <t>45.4  [ 31.2 - 62.4 ]</t>
  </si>
  <si>
    <t>45.6  [ 31.3 - 62.3 ]</t>
  </si>
  <si>
    <t>45.9  [ 30.3 - 62.4 ]</t>
  </si>
  <si>
    <t>46.1  [ 31.3 - 61.7 ]</t>
  </si>
  <si>
    <t>46  [ 30.4 - 62.4 ]</t>
  </si>
  <si>
    <t>46  [ 30.5 - 62 ]</t>
  </si>
  <si>
    <t>46.2  [ 30.9 - 61.8 ]</t>
  </si>
  <si>
    <t>46.1  [ 30.2 - 62.9 ]</t>
  </si>
  <si>
    <t>45.6  [ 29.4 - 62.4 ]</t>
  </si>
  <si>
    <t>45.4  [ 29.1 - 62.7 ]</t>
  </si>
  <si>
    <t>0.1  [ 0 - 3.5 ]</t>
  </si>
  <si>
    <t>0.1  [ 0 - 3.2 ]</t>
  </si>
  <si>
    <t>0.1  [ 0 - 3.3 ]</t>
  </si>
  <si>
    <t>0.2  [ 0 - 3.3 ]</t>
  </si>
  <si>
    <t>0.2  [ 0 - 3.5 ]</t>
  </si>
  <si>
    <t>0.2  [ 0 - 3.7 ]</t>
  </si>
  <si>
    <t>0.3  [ 0 - 3.9 ]</t>
  </si>
  <si>
    <t>0.4  [ 0 - 3.9 ]</t>
  </si>
  <si>
    <t>0.4  [ 0 - 4.5 ]</t>
  </si>
  <si>
    <t>0.5  [ 0 - 4.7 ]</t>
  </si>
  <si>
    <t>0.6  [ 0 - 4.9 ]</t>
  </si>
  <si>
    <t>0.8  [ 0 - 5.2 ]</t>
  </si>
  <si>
    <t>0.9  [ 0 - 5.9 ]</t>
  </si>
  <si>
    <t>1.1  [ 0 - 6.3 ]</t>
  </si>
  <si>
    <t>1.3  [ 0 - 7 ]</t>
  </si>
  <si>
    <t>1.5  [ 0 - 7.8 ]</t>
  </si>
  <si>
    <t>1.8  [ 0 - 8.6 ]</t>
  </si>
  <si>
    <t>Biomass</t>
  </si>
  <si>
    <t>32.6  [ 16.2 - 51.8 ]</t>
  </si>
  <si>
    <t>32.8  [ 17.7 - 50.6 ]</t>
  </si>
  <si>
    <t>33  [ 18.7 - 49.6 ]</t>
  </si>
  <si>
    <t>33.2  [ 19.6 - 49.1 ]</t>
  </si>
  <si>
    <t>33.3  [ 20 - 47.2 ]</t>
  </si>
  <si>
    <t>33.6  [ 20.7 - 47.7 ]</t>
  </si>
  <si>
    <t>33.7  [ 21.6 - 48.1 ]</t>
  </si>
  <si>
    <t>34.5  [ 21.8 - 47.6 ]</t>
  </si>
  <si>
    <t>34.9  [ 22 - 47.8 ]</t>
  </si>
  <si>
    <t>35.2  [ 22.4 - 48.4 ]</t>
  </si>
  <si>
    <t>35.1  [ 22.1 - 48.5 ]</t>
  </si>
  <si>
    <t>35.3  [ 22.6 - 48.3 ]</t>
  </si>
  <si>
    <t>35.2  [ 22.3 - 49.4 ]</t>
  </si>
  <si>
    <t>34.9  [ 22.1 - 48.9 ]</t>
  </si>
  <si>
    <t>34.8  [ 22.3 - 49.2 ]</t>
  </si>
  <si>
    <t>34.7  [ 21.5 - 49 ]</t>
  </si>
  <si>
    <t>34.8  [ 21.8 - 49.9 ]</t>
  </si>
  <si>
    <t>34.7  [ 21.5 - 49.9 ]</t>
  </si>
  <si>
    <t>21.9  [ 9.5 - 40.5 ]</t>
  </si>
  <si>
    <t>21.2  [ 9.5 - 37.8 ]</t>
  </si>
  <si>
    <t>20.9  [ 9.9 - 35.5 ]</t>
  </si>
  <si>
    <t>20.3  [ 10.1 - 33.3 ]</t>
  </si>
  <si>
    <t>19.9  [ 9.8 - 32 ]</t>
  </si>
  <si>
    <t>19.2  [ 10.1 - 31.5 ]</t>
  </si>
  <si>
    <t>18.5  [ 9.9 - 30 ]</t>
  </si>
  <si>
    <t>18.2  [ 9.5 - 28.9 ]</t>
  </si>
  <si>
    <t>17.7  [ 9.8 - 28.1 ]</t>
  </si>
  <si>
    <t>16.5  [ 8.9 - 26.4 ]</t>
  </si>
  <si>
    <t>16  [ 8.7 - 26 ]</t>
  </si>
  <si>
    <t>15.7  [ 8.5 - 24.9 ]</t>
  </si>
  <si>
    <t>15.7  [ 8.3 - 25.4 ]</t>
  </si>
  <si>
    <t>15.6  [ 8.4 - 25.4 ]</t>
  </si>
  <si>
    <t>14.9  [ 8.2 - 24.7 ]</t>
  </si>
  <si>
    <t>14.8  [ 7.2 - 25.2 ]</t>
  </si>
  <si>
    <t>14.8  [ 7.2 - 25.6 ]</t>
  </si>
  <si>
    <t>14.4  [ 6.6 - 26.1 ]</t>
  </si>
  <si>
    <t>0  [ 0 - 1 ]</t>
  </si>
  <si>
    <t>0  [ 0 - 0.9 ]</t>
  </si>
  <si>
    <t>0  [ 0 - 0.7 ]</t>
  </si>
  <si>
    <t>0  [ 0 - 0.8 ]</t>
  </si>
  <si>
    <t>0  [ 0 - 0.6 ]</t>
  </si>
  <si>
    <t>0  [ 0 - 0.5 ]</t>
  </si>
  <si>
    <t>0  [ 0 - 0.4 ]</t>
  </si>
  <si>
    <t>6.9  [ 2.9 - 13.1 ]</t>
  </si>
  <si>
    <t>6.3  [ 2.6 - 12.2 ]</t>
  </si>
  <si>
    <t>5.7  [ 2.3 - 11.3 ]</t>
  </si>
  <si>
    <t>5.1  [ 2 - 10.1 ]</t>
  </si>
  <si>
    <t>4.5  [ 1.6 - 9.4 ]</t>
  </si>
  <si>
    <t>4  [ 1.3 - 8.9 ]</t>
  </si>
  <si>
    <t>3.5  [ 1.1 - 8.2 ]</t>
  </si>
  <si>
    <t>3.1  [ 0.9 - 7.6 ]</t>
  </si>
  <si>
    <t>2.7  [ 0.6 - 6.9 ]</t>
  </si>
  <si>
    <t>1.9  [ 0.3 - 5.9 ]</t>
  </si>
  <si>
    <t>1.7  [ 0.2 - 5.8 ]</t>
  </si>
  <si>
    <t>1.5  [ 0.1 - 5.5 ]</t>
  </si>
  <si>
    <t>1.4  [ 0.1 - 5.6 ]</t>
  </si>
  <si>
    <t>1.3  [ 0.1 - 5.2 ]</t>
  </si>
  <si>
    <t>1.1  [ 0 - 5.4 ]</t>
  </si>
  <si>
    <t>1  [ 0 - 5.7 ]</t>
  </si>
  <si>
    <t>1  [ 0 - 5.8 ]</t>
  </si>
  <si>
    <t>0.9  [ 0 - 6.5 ]</t>
  </si>
  <si>
    <t>40.4  [ 28.5 - 52.5 ]</t>
  </si>
  <si>
    <t>41.7  [ 30 - 53.7 ]</t>
  </si>
  <si>
    <t>42.8  [ 31.1 - 55.1 ]</t>
  </si>
  <si>
    <t>43.6  [ 32.4 - 55.9 ]</t>
  </si>
  <si>
    <t>44.1  [ 32 - 56.2 ]</t>
  </si>
  <si>
    <t>44  [ 32.2 - 56.1 ]</t>
  </si>
  <si>
    <t>43.7  [ 32.5 - 56.2 ]</t>
  </si>
  <si>
    <t>43.7  [ 32.5 - 56 ]</t>
  </si>
  <si>
    <t>42.8  [ 31.6 - 55.2 ]</t>
  </si>
  <si>
    <t>38.7  [ 26.9 - 52.4 ]</t>
  </si>
  <si>
    <t>37.1  [ 24.2 - 51.4 ]</t>
  </si>
  <si>
    <t>35  [ 22.1 - 50.3 ]</t>
  </si>
  <si>
    <t>33.1  [ 19.8 - 49.8 ]</t>
  </si>
  <si>
    <t>31  [ 16.6 - 50.4 ]</t>
  </si>
  <si>
    <t>28.9  [ 13.6 - 49.5 ]</t>
  </si>
  <si>
    <t>27.2  [ 11.5 - 49.7 ]</t>
  </si>
  <si>
    <t>25.1  [ 9 - 50 ]</t>
  </si>
  <si>
    <t>22.9  [ 7.4 - 49.4 ]</t>
  </si>
  <si>
    <t>4.6  [ 1.6 - 9.4 ]</t>
  </si>
  <si>
    <t>4.9  [ 1.9 - 10 ]</t>
  </si>
  <si>
    <t>5.4  [ 2.2 - 10.8 ]</t>
  </si>
  <si>
    <t>6  [ 2.4 - 11.6 ]</t>
  </si>
  <si>
    <t>6.8  [ 3 - 13 ]</t>
  </si>
  <si>
    <t>7.6  [ 3.5 - 13.7 ]</t>
  </si>
  <si>
    <t>8.6  [ 4.2 - 15.4 ]</t>
  </si>
  <si>
    <t>9.9  [ 5 - 16.5 ]</t>
  </si>
  <si>
    <t>11.3  [ 6 - 18.7 ]</t>
  </si>
  <si>
    <t>16.2  [ 8.1 - 26.4 ]</t>
  </si>
  <si>
    <t>17.8  [ 9 - 28.7 ]</t>
  </si>
  <si>
    <t>19.3  [ 9.6 - 31.8 ]</t>
  </si>
  <si>
    <t>20.6  [ 9.7 - 35.2 ]</t>
  </si>
  <si>
    <t>21.7  [ 9.4 - 38.4 ]</t>
  </si>
  <si>
    <t>22.7  [ 8.8 - 41.7 ]</t>
  </si>
  <si>
    <t>24  [ 8.6 - 44.7 ]</t>
  </si>
  <si>
    <t>24.6  [ 7.5 - 48.8 ]</t>
  </si>
  <si>
    <t>25.3  [ 6.6 - 51.7 ]</t>
  </si>
  <si>
    <t>47  [ 32.7 - 61.2 ]</t>
  </si>
  <si>
    <t>45.8  [ 32.3 - 59.8 ]</t>
  </si>
  <si>
    <t>44.9  [ 31.3 - 59 ]</t>
  </si>
  <si>
    <t>44.1  [ 30.1 - 57.5 ]</t>
  </si>
  <si>
    <t>43.5  [ 30.2 - 57.1 ]</t>
  </si>
  <si>
    <t>43.3  [ 29.5 - 57.1 ]</t>
  </si>
  <si>
    <t>42.8  [ 28.9 - 55.7 ]</t>
  </si>
  <si>
    <t>42.1  [ 28.6 - 55.4 ]</t>
  </si>
  <si>
    <t>41.8  [ 28 - 54.8 ]</t>
  </si>
  <si>
    <t>41.5  [ 26 - 56 ]</t>
  </si>
  <si>
    <t>41.7  [ 25.5 - 57.3 ]</t>
  </si>
  <si>
    <t>41.9  [ 24.7 - 59.2 ]</t>
  </si>
  <si>
    <t>42.3  [ 22.7 - 61.1 ]</t>
  </si>
  <si>
    <t>42.9  [ 22.3 - 64.3 ]</t>
  </si>
  <si>
    <t>43.3  [ 20.8 - 66.6 ]</t>
  </si>
  <si>
    <t>43.9  [ 20.8 - 70 ]</t>
  </si>
  <si>
    <t>43.9  [ 19.3 - 73.4 ]</t>
  </si>
  <si>
    <t>44  [ 17.6 - 77 ]</t>
  </si>
  <si>
    <t>0  [ 0 - 0.2 ]</t>
  </si>
  <si>
    <t>0  [ 0 - 0.3 ]</t>
  </si>
  <si>
    <t>0  [ 0 - 1.1 ]</t>
  </si>
  <si>
    <t>0  [ 0 - 1.5 ]</t>
  </si>
  <si>
    <t>0  [ 0 - 2 ]</t>
  </si>
  <si>
    <t>0  [ 0 - 2.2 ]</t>
  </si>
  <si>
    <t>0  [ 0 - 2.9 ]</t>
  </si>
  <si>
    <t>0  [ 0 - 3.8 ]</t>
  </si>
  <si>
    <t>0  [ 0 - 3.9 ]</t>
  </si>
  <si>
    <t>0  [ 0 - 5.6 ]</t>
  </si>
  <si>
    <t>0  [ 0 - 6.5 ]</t>
  </si>
  <si>
    <t>0  [ 0 - 3.6 ]</t>
  </si>
  <si>
    <t>0  [ 0 - 3.5 ]</t>
  </si>
  <si>
    <t>0  [ 0 - 3 ]</t>
  </si>
  <si>
    <t>0  [ 0 - 3.2 ]</t>
  </si>
  <si>
    <t>0  [ 0 - 3.3 ]</t>
  </si>
  <si>
    <t>0  [ 0 - 3.4 ]</t>
  </si>
  <si>
    <t>0  [ 0 - 3.1 ]</t>
  </si>
  <si>
    <t>0  [ 0 - 3.7 ]</t>
  </si>
  <si>
    <t>0  [ 0 - 4.6 ]</t>
  </si>
  <si>
    <t>0  [ 0 - 4.3 ]</t>
  </si>
  <si>
    <t>0  [ 0 - 5.7 ]</t>
  </si>
  <si>
    <t>0  [ 0 - 5.4 ]</t>
  </si>
  <si>
    <t>0  [ 0 - 6.7 ]</t>
  </si>
  <si>
    <t>0  [ 0 - 7.8 ]</t>
  </si>
  <si>
    <t>13.8  [ 3.7 - 29.5 ]</t>
  </si>
  <si>
    <t>15  [ 4.8 - 30.9 ]</t>
  </si>
  <si>
    <t>15.8  [ 5 - 31.2 ]</t>
  </si>
  <si>
    <t>16.8  [ 5.2 - 32 ]</t>
  </si>
  <si>
    <t>17.7  [ 5.9 - 33.4 ]</t>
  </si>
  <si>
    <t>18.4  [ 6.7 - 34.9 ]</t>
  </si>
  <si>
    <t>18.5  [ 6.7 - 35.1 ]</t>
  </si>
  <si>
    <t>19.1  [ 7 - 35.2 ]</t>
  </si>
  <si>
    <t>19.2  [ 6.8 - 35.4 ]</t>
  </si>
  <si>
    <t>18.9  [ 7.2 - 36.1 ]</t>
  </si>
  <si>
    <t>18.3  [ 6.6 - 34.6 ]</t>
  </si>
  <si>
    <t>18.2  [ 6.5 - 34.7 ]</t>
  </si>
  <si>
    <t>17.7  [ 6.2 - 34 ]</t>
  </si>
  <si>
    <t>17.3  [ 5.9 - 33.9 ]</t>
  </si>
  <si>
    <t>16.9  [ 5.5 - 34.3 ]</t>
  </si>
  <si>
    <t>16.3  [ 4.8 - 34.5 ]</t>
  </si>
  <si>
    <t>15.5  [ 4.3 - 34.9 ]</t>
  </si>
  <si>
    <t>15.1  [ 3.6 - 36.3 ]</t>
  </si>
  <si>
    <t>0.4  [ 0 - 1.9 ]</t>
  </si>
  <si>
    <t>0.5  [ 0 - 2.2 ]</t>
  </si>
  <si>
    <t>0.6  [ 0 - 2.6 ]</t>
  </si>
  <si>
    <t>0.7  [ 0.1 - 2.8 ]</t>
  </si>
  <si>
    <t>0.9  [ 0.1 - 3.2 ]</t>
  </si>
  <si>
    <t>1.2  [ 0.2 - 4 ]</t>
  </si>
  <si>
    <t>1.4  [ 0.3 - 4.4 ]</t>
  </si>
  <si>
    <t>1.8  [ 0.4 - 5.3 ]</t>
  </si>
  <si>
    <t>2.1  [ 0.4 - 6 ]</t>
  </si>
  <si>
    <t>3.3  [ 0.8 - 8.7 ]</t>
  </si>
  <si>
    <t>3.7  [ 1 - 9.2 ]</t>
  </si>
  <si>
    <t>4.2  [ 1.1 - 10.4 ]</t>
  </si>
  <si>
    <t>4.5  [ 1.1 - 11.3 ]</t>
  </si>
  <si>
    <t>5  [ 1.2 - 13 ]</t>
  </si>
  <si>
    <t>5.4  [ 1.3 - 14.3 ]</t>
  </si>
  <si>
    <t>5.7  [ 1.2 - 16.4 ]</t>
  </si>
  <si>
    <t>5.9  [ 1.2 - 17.8 ]</t>
  </si>
  <si>
    <t>6.3  [ 1.1 - 19.6 ]</t>
  </si>
  <si>
    <t>0  [ 0 - 0 ]</t>
  </si>
  <si>
    <t>0  [ 0 - 0.1 ]</t>
  </si>
  <si>
    <t>0.1  [ 0 - 0.5 ]</t>
  </si>
  <si>
    <t>0.1  [ 0 - 0.8 ]</t>
  </si>
  <si>
    <t>0.1  [ 0 - 1.1 ]</t>
  </si>
  <si>
    <t>0.2  [ 0 - 1.3 ]</t>
  </si>
  <si>
    <t>0.3  [ 0 - 1.6 ]</t>
  </si>
  <si>
    <t>0.4  [ 0 - 2.1 ]</t>
  </si>
  <si>
    <t>0.5  [ 0 - 2.8 ]</t>
  </si>
  <si>
    <t>0.7  [ 0 - 3.3 ]</t>
  </si>
  <si>
    <t>0.8  [ 0 - 4.1 ]</t>
  </si>
  <si>
    <t>1  [ 0 - 5.3 ]</t>
  </si>
  <si>
    <t>1.2  [ 0 - 7 ]</t>
  </si>
  <si>
    <t>1.5  [ 0 - 8.2 ]</t>
  </si>
  <si>
    <t>85  [ 68.2 - 95.7 ]</t>
  </si>
  <si>
    <t>83.5  [ 66.6 - 94.4 ]</t>
  </si>
  <si>
    <t>82.7  [ 66 - 94.1 ]</t>
  </si>
  <si>
    <t>81.4  [ 64.3 - 93.7 ]</t>
  </si>
  <si>
    <t>80.3  [ 62.8 - 92.8 ]</t>
  </si>
  <si>
    <t>79.2  [ 61.5 - 92.2 ]</t>
  </si>
  <si>
    <t>78.6  [ 59.5 - 91.9 ]</t>
  </si>
  <si>
    <t>77.6  [ 59 - 91.4 ]</t>
  </si>
  <si>
    <t>76.9  [ 57.8 - 91.2 ]</t>
  </si>
  <si>
    <t>75.3  [ 55.8 - 90.1 ]</t>
  </si>
  <si>
    <t>75.1  [ 55.9 - 89.9 ]</t>
  </si>
  <si>
    <t>74.5  [ 54 - 89.7 ]</t>
  </si>
  <si>
    <t>74.2  [ 54 - 90 ]</t>
  </si>
  <si>
    <t>73.5  [ 52.6 - 90 ]</t>
  </si>
  <si>
    <t>73.1  [ 51.2 - 89.5 ]</t>
  </si>
  <si>
    <t>72.4  [ 49 - 90.2 ]</t>
  </si>
  <si>
    <t>71.9  [ 46.6 - 89.7 ]</t>
  </si>
  <si>
    <t>71.3  [ 44.5 - 90.1 ]</t>
  </si>
  <si>
    <t>0.1  [ 0 - 5.5 ]</t>
  </si>
  <si>
    <t>0.1  [ 0 - 5.8 ]</t>
  </si>
  <si>
    <t>0.1  [ 0 - 5 ]</t>
  </si>
  <si>
    <t>0.2  [ 0 - 6 ]</t>
  </si>
  <si>
    <t>0.2  [ 0 - 5.9 ]</t>
  </si>
  <si>
    <t>0.3  [ 0 - 6.8 ]</t>
  </si>
  <si>
    <t>0.4  [ 0 - 6.3 ]</t>
  </si>
  <si>
    <t>0.4  [ 0 - 7.2 ]</t>
  </si>
  <si>
    <t>0.5  [ 0 - 6.8 ]</t>
  </si>
  <si>
    <t>0.7  [ 0 - 8.1 ]</t>
  </si>
  <si>
    <t>0.8  [ 0 - 9 ]</t>
  </si>
  <si>
    <t>1  [ 0 - 8.8 ]</t>
  </si>
  <si>
    <t>1  [ 0 - 9.3 ]</t>
  </si>
  <si>
    <t>1.3  [ 0 - 10.5 ]</t>
  </si>
  <si>
    <t>1.4  [ 0 - 11.2 ]</t>
  </si>
  <si>
    <t>1.5  [ 0 - 12.2 ]</t>
  </si>
  <si>
    <t>1.6  [ 0 - 13.5 ]</t>
  </si>
  <si>
    <t>1.8  [ 0 - 14.2 ]</t>
  </si>
  <si>
    <t>0  [ 0 - 1.4 ]</t>
  </si>
  <si>
    <t>0.1  [ 0 - 1.6 ]</t>
  </si>
  <si>
    <t>0.1  [ 0 - 2 ]</t>
  </si>
  <si>
    <t>0.1  [ 0 - 2.5 ]</t>
  </si>
  <si>
    <t>0.1  [ 0 - 2.7 ]</t>
  </si>
  <si>
    <t>0.1  [ 0 - 3.4 ]</t>
  </si>
  <si>
    <t>0.2  [ 0 - 4.1 ]</t>
  </si>
  <si>
    <t>0.2  [ 0 - 5.3 ]</t>
  </si>
  <si>
    <t>0.1  [ 0 - 1.2 ]</t>
  </si>
  <si>
    <t>0.1  [ 0 - 1.4 ]</t>
  </si>
  <si>
    <t>0.2  [ 0 - 1.6 ]</t>
  </si>
  <si>
    <t>0.2  [ 0 - 1.8 ]</t>
  </si>
  <si>
    <t>0.3  [ 0 - 2.2 ]</t>
  </si>
  <si>
    <t>0.4  [ 0 - 2.5 ]</t>
  </si>
  <si>
    <t>0.4  [ 0 - 3.4 ]</t>
  </si>
  <si>
    <t>0.5  [ 0 - 3.6 ]</t>
  </si>
  <si>
    <t>0.7  [ 0 - 4.7 ]</t>
  </si>
  <si>
    <t>0.7  [ 0 - 5.6 ]</t>
  </si>
  <si>
    <t>0.1  [ 0 - 1.9 ]</t>
  </si>
  <si>
    <t>0.1  [ 0 - 1.5 ]</t>
  </si>
  <si>
    <t>0.1  [ 0 - 0.9 ]</t>
  </si>
  <si>
    <t>0.1  [ 0 - 0.7 ]</t>
  </si>
  <si>
    <t>4.7  [ 0.1 - 17.7 ]</t>
  </si>
  <si>
    <t>4.4  [ 0.2 - 16.6 ]</t>
  </si>
  <si>
    <t>4.2  [ 0.2 - 16.2 ]</t>
  </si>
  <si>
    <t>4.1  [ 0.2 - 15.3 ]</t>
  </si>
  <si>
    <t>4.2  [ 0.2 - 14.2 ]</t>
  </si>
  <si>
    <t>4.1  [ 0.3 - 13.6 ]</t>
  </si>
  <si>
    <t>3.9  [ 0.3 - 13.1 ]</t>
  </si>
  <si>
    <t>3.9  [ 0.4 - 12.6 ]</t>
  </si>
  <si>
    <t>3.9  [ 0.4 - 12.8 ]</t>
  </si>
  <si>
    <t>3.6  [ 0.4 - 11.8 ]</t>
  </si>
  <si>
    <t>3.5  [ 0.4 - 12.3 ]</t>
  </si>
  <si>
    <t>3.4  [ 0.4 - 11.8 ]</t>
  </si>
  <si>
    <t>3.4  [ 0.4 - 12.2 ]</t>
  </si>
  <si>
    <t>3.3  [ 0.2 - 11.5 ]</t>
  </si>
  <si>
    <t>3.1  [ 0.2 - 11.9 ]</t>
  </si>
  <si>
    <t>3.1  [ 0.2 - 12.2 ]</t>
  </si>
  <si>
    <t>3.1  [ 0.1 - 13.2 ]</t>
  </si>
  <si>
    <t>2.9  [ 0.1 - 13.5 ]</t>
  </si>
  <si>
    <t>67.9  [ 43.5 - 86.2 ]</t>
  </si>
  <si>
    <t>68.6  [ 46.3 - 85.6 ]</t>
  </si>
  <si>
    <t>68.6  [ 48.3 - 85.2 ]</t>
  </si>
  <si>
    <t>68.7  [ 50.4 - 84.5 ]</t>
  </si>
  <si>
    <t>68.9  [ 50.4 - 83.6 ]</t>
  </si>
  <si>
    <t>69  [ 52.3 - 82.9 ]</t>
  </si>
  <si>
    <t>68.8  [ 53.2 - 81.9 ]</t>
  </si>
  <si>
    <t>69.1  [ 53.8 - 81.6 ]</t>
  </si>
  <si>
    <t>68.8  [ 52.9 - 81.7 ]</t>
  </si>
  <si>
    <t>68.4  [ 53.2 - 80.7 ]</t>
  </si>
  <si>
    <t>68.2  [ 51.8 - 81.2 ]</t>
  </si>
  <si>
    <t>68  [ 51.9 - 80.3 ]</t>
  </si>
  <si>
    <t>67.6  [ 51.4 - 81 ]</t>
  </si>
  <si>
    <t>67  [ 50.1 - 80.9 ]</t>
  </si>
  <si>
    <t>66.9  [ 49 - 81.5 ]</t>
  </si>
  <si>
    <t>66.4  [ 47.6 - 81.5 ]</t>
  </si>
  <si>
    <t>65.9  [ 46.1 - 82.1 ]</t>
  </si>
  <si>
    <t>65.2  [ 44.6 - 82.1 ]</t>
  </si>
  <si>
    <t>25.4  [ 8.9 - 50.4 ]</t>
  </si>
  <si>
    <t>25.4  [ 9.5 - 47.8 ]</t>
  </si>
  <si>
    <t>25.5  [ 10.6 - 44.9 ]</t>
  </si>
  <si>
    <t>25.5  [ 11.4 - 43.7 ]</t>
  </si>
  <si>
    <t>25.6  [ 12.4 - 43.1 ]</t>
  </si>
  <si>
    <t>25.6  [ 12.3 - 42 ]</t>
  </si>
  <si>
    <t>26  [ 14.1 - 40.4 ]</t>
  </si>
  <si>
    <t>25.9  [ 14.4 - 40 ]</t>
  </si>
  <si>
    <t>26.1  [ 14.2 - 41.3 ]</t>
  </si>
  <si>
    <t>26.7  [ 14.7 - 41.7 ]</t>
  </si>
  <si>
    <t>26.9  [ 15.2 - 41.8 ]</t>
  </si>
  <si>
    <t>27.3  [ 15.1 - 43 ]</t>
  </si>
  <si>
    <t>27.3  [ 15 - 43.8 ]</t>
  </si>
  <si>
    <t>28  [ 15.6 - 44.2 ]</t>
  </si>
  <si>
    <t>27.9  [ 14.7 - 45.4 ]</t>
  </si>
  <si>
    <t>28.1  [ 14.2 - 46.7 ]</t>
  </si>
  <si>
    <t>28.5  [ 13.3 - 47.4 ]</t>
  </si>
  <si>
    <t>28.7  [ 12.9 - 49.5 ]</t>
  </si>
  <si>
    <t>0  [ 0 - 1.3 ]</t>
  </si>
  <si>
    <t>0  [ 0 - 1.2 ]</t>
  </si>
  <si>
    <t>0  [ 0 - 1.7 ]</t>
  </si>
  <si>
    <t>0  [ 0 - 1.9 ]</t>
  </si>
  <si>
    <t>0.1  [ 0 - 2.3 ]</t>
  </si>
  <si>
    <t>7.7  [ 3.5 - 14 ]</t>
  </si>
  <si>
    <t>7.4  [ 3.3 - 13.7 ]</t>
  </si>
  <si>
    <t>7.2  [ 3.2 - 13.2 ]</t>
  </si>
  <si>
    <t>6.9  [ 2.9 - 12.9 ]</t>
  </si>
  <si>
    <t>6.7  [ 2.9 - 12.5 ]</t>
  </si>
  <si>
    <t>6.1  [ 2.6 - 11.8 ]</t>
  </si>
  <si>
    <t>5.7  [ 2.5 - 11 ]</t>
  </si>
  <si>
    <t>5.1  [ 2.1 - 10.1 ]</t>
  </si>
  <si>
    <t>4.7  [ 1.9 - 9.4 ]</t>
  </si>
  <si>
    <t>3.4  [ 1.2 - 7.2 ]</t>
  </si>
  <si>
    <t>3  [ 0.9 - 6.9 ]</t>
  </si>
  <si>
    <t>2.6  [ 0.8 - 6.2 ]</t>
  </si>
  <si>
    <t>2.3  [ 0.5 - 5.8 ]</t>
  </si>
  <si>
    <t>2  [ 0.4 - 5.7 ]</t>
  </si>
  <si>
    <t>1.7  [ 0.3 - 5.4 ]</t>
  </si>
  <si>
    <t>1.5  [ 0.2 - 5.1 ]</t>
  </si>
  <si>
    <t>1.4  [ 0.1 - 5.1 ]</t>
  </si>
  <si>
    <t>1.1  [ 0.1 - 4.6 ]</t>
  </si>
  <si>
    <t>10.4  [ 4.8 - 17.9 ]</t>
  </si>
  <si>
    <t>11.2  [ 5.5 - 18.9 ]</t>
  </si>
  <si>
    <t>11.7  [ 5.6 - 19.8 ]</t>
  </si>
  <si>
    <t>12.5  [ 6.2 - 20.7 ]</t>
  </si>
  <si>
    <t>13  [ 6.6 - 21.3 ]</t>
  </si>
  <si>
    <t>13.3  [ 6.5 - 21.9 ]</t>
  </si>
  <si>
    <t>13.3  [ 6.9 - 21.6 ]</t>
  </si>
  <si>
    <t>13.2  [ 6.9 - 21.7 ]</t>
  </si>
  <si>
    <t>13.2  [ 7 - 21.7 ]</t>
  </si>
  <si>
    <t>11.9  [ 6.3 - 20.1 ]</t>
  </si>
  <si>
    <t>11.3  [ 5.6 - 19.2 ]</t>
  </si>
  <si>
    <t>10.9  [ 5.5 - 18.3 ]</t>
  </si>
  <si>
    <t>10.2  [ 4.8 - 17.8 ]</t>
  </si>
  <si>
    <t>9.6  [ 4.4 - 17.7 ]</t>
  </si>
  <si>
    <t>8.9  [ 3.8 - 17.2 ]</t>
  </si>
  <si>
    <t>8.4  [ 3.3 - 16.8 ]</t>
  </si>
  <si>
    <t>7.8  [ 2.6 - 17.2 ]</t>
  </si>
  <si>
    <t>7.2  [ 2.1 - 16.6 ]</t>
  </si>
  <si>
    <t>13.2  [ 6.4 - 22 ]</t>
  </si>
  <si>
    <t>13.7  [ 6.7 - 22.7 ]</t>
  </si>
  <si>
    <t>14.3  [ 7 - 23.4 ]</t>
  </si>
  <si>
    <t>15.1  [ 7.5 - 24.3 ]</t>
  </si>
  <si>
    <t>16  [ 8.1 - 25.7 ]</t>
  </si>
  <si>
    <t>17  [ 8.8 - 27.4 ]</t>
  </si>
  <si>
    <t>18.3  [ 10.1 - 28.6 ]</t>
  </si>
  <si>
    <t>20.1  [ 11 - 30.7 ]</t>
  </si>
  <si>
    <t>21.9  [ 12.2 - 33.7 ]</t>
  </si>
  <si>
    <t>28.2  [ 16.8 - 41.2 ]</t>
  </si>
  <si>
    <t>30.9  [ 18 - 44.1 ]</t>
  </si>
  <si>
    <t>32.9  [ 20.1 - 46.3 ]</t>
  </si>
  <si>
    <t>35.4  [ 21.3 - 49.5 ]</t>
  </si>
  <si>
    <t>37.8  [ 22.8 - 53.4 ]</t>
  </si>
  <si>
    <t>40.1  [ 23.6 - 56.4 ]</t>
  </si>
  <si>
    <t>42.2  [ 24.8 - 59.1 ]</t>
  </si>
  <si>
    <t>44.8  [ 25.8 - 63.8 ]</t>
  </si>
  <si>
    <t>46.6  [ 26.3 - 68.1 ]</t>
  </si>
  <si>
    <t>65.7  [ 48.5 - 81.4 ]</t>
  </si>
  <si>
    <t>65.1  [ 47.3 - 81.1 ]</t>
  </si>
  <si>
    <t>64.3  [ 47.9 - 80.7 ]</t>
  </si>
  <si>
    <t>63.4  [ 45.8 - 79.6 ]</t>
  </si>
  <si>
    <t>62.3  [ 44.7 - 79.2 ]</t>
  </si>
  <si>
    <t>61.7  [ 43.8 - 78.1 ]</t>
  </si>
  <si>
    <t>60.5  [ 43.4 - 77.4 ]</t>
  </si>
  <si>
    <t>59.6  [ 42.4 - 76.2 ]</t>
  </si>
  <si>
    <t>58.2  [ 41.3 - 75.1 ]</t>
  </si>
  <si>
    <t>54.9  [ 37.4 - 71.6 ]</t>
  </si>
  <si>
    <t>53.1  [ 36.1 - 71.2 ]</t>
  </si>
  <si>
    <t>51.8  [ 35.5 - 69.8 ]</t>
  </si>
  <si>
    <t>50.3  [ 34.1 - 69.3 ]</t>
  </si>
  <si>
    <t>48.7  [ 31.1 - 68 ]</t>
  </si>
  <si>
    <t>47  [ 29 - 67.4 ]</t>
  </si>
  <si>
    <t>45.6  [ 27.1 - 66.5 ]</t>
  </si>
  <si>
    <t>43.7  [ 23.8 - 66.2 ]</t>
  </si>
  <si>
    <t>42.5  [ 20.4 - 66.8 ]</t>
  </si>
  <si>
    <t>1.6  [ 0 - 8.2 ]</t>
  </si>
  <si>
    <t>1.3  [ 0 - 7.8 ]</t>
  </si>
  <si>
    <t>1  [ 0 - 7.2 ]</t>
  </si>
  <si>
    <t>0.8  [ 0 - 6.7 ]</t>
  </si>
  <si>
    <t>0.7  [ 0 - 6.1 ]</t>
  </si>
  <si>
    <t>0.6  [ 0 - 5.5 ]</t>
  </si>
  <si>
    <t>0.5  [ 0 - 6.2 ]</t>
  </si>
  <si>
    <t>0.5  [ 0 - 5.5 ]</t>
  </si>
  <si>
    <t>0.4  [ 0 - 4.9 ]</t>
  </si>
  <si>
    <t>0.4  [ 0 - 4.4 ]</t>
  </si>
  <si>
    <t>0.4  [ 0 - 4.8 ]</t>
  </si>
  <si>
    <t>0.4  [ 0 - 4.7 ]</t>
  </si>
  <si>
    <t>0.3  [ 0 - 4.4 ]</t>
  </si>
  <si>
    <t>0.4  [ 0 - 4.2 ]</t>
  </si>
  <si>
    <t>0.3  [ 0 - 4.3 ]</t>
  </si>
  <si>
    <t>0.3  [ 0 - 4.1 ]</t>
  </si>
  <si>
    <t>21.9  [ 14.4 - 30.7 ]</t>
  </si>
  <si>
    <t>20  [ 13 - 28.1 ]</t>
  </si>
  <si>
    <t>18.1  [ 11.7 - 26 ]</t>
  </si>
  <si>
    <t>16.3  [ 10.3 - 23.7 ]</t>
  </si>
  <si>
    <t>14.9  [ 9.2 - 22.1 ]</t>
  </si>
  <si>
    <t>13.6  [ 8.3 - 20.7 ]</t>
  </si>
  <si>
    <t>12.6  [ 7.5 - 19.4 ]</t>
  </si>
  <si>
    <t>11.9  [ 7 - 18.2 ]</t>
  </si>
  <si>
    <t>11  [ 6.4 - 17.3 ]</t>
  </si>
  <si>
    <t>9.3  [ 5 - 15.1 ]</t>
  </si>
  <si>
    <t>8.7  [ 4.5 - 14.5 ]</t>
  </si>
  <si>
    <t>8.2  [ 4.2 - 13.9 ]</t>
  </si>
  <si>
    <t>7.7  [ 4 - 13.6 ]</t>
  </si>
  <si>
    <t>7.3  [ 3.4 - 13.4 ]</t>
  </si>
  <si>
    <t>6.8  [ 3 - 13.1 ]</t>
  </si>
  <si>
    <t>6.5  [ 2.6 - 12.9 ]</t>
  </si>
  <si>
    <t>6.3  [ 2.2 - 13.4 ]</t>
  </si>
  <si>
    <t>6.1  [ 2 - 14 ]</t>
  </si>
  <si>
    <t>14.8  [ 8.9 - 21.9 ]</t>
  </si>
  <si>
    <t>16.1  [ 9.9 - 24.1 ]</t>
  </si>
  <si>
    <t>17.5  [ 11 - 25.3 ]</t>
  </si>
  <si>
    <t>18.8  [ 11.9 - 27 ]</t>
  </si>
  <si>
    <t>19.9  [ 12.7 - 28.7 ]</t>
  </si>
  <si>
    <t>21  [ 13.3 - 30 ]</t>
  </si>
  <si>
    <t>21.9  [ 14.2 - 31.5 ]</t>
  </si>
  <si>
    <t>22.9  [ 15 - 32.5 ]</t>
  </si>
  <si>
    <t>23.7  [ 15.1 - 33.3 ]</t>
  </si>
  <si>
    <t>24.8  [ 15.7 - 35.5 ]</t>
  </si>
  <si>
    <t>24.7  [ 15.2 - 35.6 ]</t>
  </si>
  <si>
    <t>24.7  [ 15.1 - 35.9 ]</t>
  </si>
  <si>
    <t>24.7  [ 14.7 - 36.5 ]</t>
  </si>
  <si>
    <t>24.4  [ 14.2 - 36.5 ]</t>
  </si>
  <si>
    <t>24.1  [ 13.1 - 36.9 ]</t>
  </si>
  <si>
    <t>23.8  [ 12.9 - 37.4 ]</t>
  </si>
  <si>
    <t>23.4  [ 11.6 - 38.8 ]</t>
  </si>
  <si>
    <t>23.1  [ 10.6 - 39.4 ]</t>
  </si>
  <si>
    <t>0.5  [ 0 - 3.9 ]</t>
  </si>
  <si>
    <t>0.5  [ 0 - 4.2 ]</t>
  </si>
  <si>
    <t>0.7  [ 0 - 4.8 ]</t>
  </si>
  <si>
    <t>0.9  [ 0 - 5.4 ]</t>
  </si>
  <si>
    <t>1  [ 0 - 5.5 ]</t>
  </si>
  <si>
    <t>1.4  [ 0 - 6.3 ]</t>
  </si>
  <si>
    <t>1.7  [ 0 - 7.2 ]</t>
  </si>
  <si>
    <t>2.2  [ 0 - 8.4 ]</t>
  </si>
  <si>
    <t>2.7  [ 0 - 9.2 ]</t>
  </si>
  <si>
    <t>4.9  [ 0 - 13.5 ]</t>
  </si>
  <si>
    <t>5.6  [ 0 - 15.3 ]</t>
  </si>
  <si>
    <t>6.7  [ 0 - 16.8 ]</t>
  </si>
  <si>
    <t>7.3  [ 0 - 17.6 ]</t>
  </si>
  <si>
    <t>8.3  [ 0 - 19.9 ]</t>
  </si>
  <si>
    <t>9.1  [ 0 - 21.9 ]</t>
  </si>
  <si>
    <t>9.9  [ 0 - 23.8 ]</t>
  </si>
  <si>
    <t>10.5  [ 0 - 25.7 ]</t>
  </si>
  <si>
    <t>11.5  [ 0 - 27.8 ]</t>
  </si>
  <si>
    <t>60.8  [ 47.9 - 72.3 ]</t>
  </si>
  <si>
    <t>61.2  [ 49.2 - 73.1 ]</t>
  </si>
  <si>
    <t>61.6  [ 49.1 - 73.3 ]</t>
  </si>
  <si>
    <t>61.9  [ 49.8 - 73.5 ]</t>
  </si>
  <si>
    <t>61.7  [ 49.2 - 73.4 ]</t>
  </si>
  <si>
    <t>61.6  [ 48.7 - 73.5 ]</t>
  </si>
  <si>
    <t>61.1  [ 48.1 - 72.5 ]</t>
  </si>
  <si>
    <t>60.3  [ 48.1 - 71.8 ]</t>
  </si>
  <si>
    <t>59.9  [ 47.2 - 71.6 ]</t>
  </si>
  <si>
    <t>57.5  [ 45.1 - 70.4 ]</t>
  </si>
  <si>
    <t>57.1  [ 44.4 - 69.8 ]</t>
  </si>
  <si>
    <t>56.6  [ 43.1 - 69.6 ]</t>
  </si>
  <si>
    <t>56.1  [ 42.4 - 69.1 ]</t>
  </si>
  <si>
    <t>55.5  [ 41.4 - 69.1 ]</t>
  </si>
  <si>
    <t>55.4  [ 40 - 70.3 ]</t>
  </si>
  <si>
    <t>54.7  [ 38.3 - 70.5 ]</t>
  </si>
  <si>
    <t>53.9  [ 37.1 - 70.7 ]</t>
  </si>
  <si>
    <t>53.2  [ 35.1 - 70.7 ]</t>
  </si>
  <si>
    <t>0  [ 0 - 1.6 ]</t>
  </si>
  <si>
    <t>0  [ 0 - 2.1 ]</t>
  </si>
  <si>
    <t>0  [ 0 - 2.3 ]</t>
  </si>
  <si>
    <t>0  [ 0 - 2.6 ]</t>
  </si>
  <si>
    <t>0  [ 0 - 2.5 ]</t>
  </si>
  <si>
    <t>0  [ 0 - 2.8 ]</t>
  </si>
  <si>
    <t>0.1  [ 0 - 4.8 ]</t>
  </si>
  <si>
    <t>0.1  [ 0 - 5.1 ]</t>
  </si>
  <si>
    <t>0.5  [ 0 - 4.1 ]</t>
  </si>
  <si>
    <t>0.4  [ 0 - 4.1 ]</t>
  </si>
  <si>
    <t>0.4  [ 0 - 3.8 ]</t>
  </si>
  <si>
    <t>0.3  [ 0 - 3.8 ]</t>
  </si>
  <si>
    <t>0.4  [ 0 - 3.5 ]</t>
  </si>
  <si>
    <t>0.3  [ 0 - 3.5 ]</t>
  </si>
  <si>
    <t>0.3  [ 0 - 3.3 ]</t>
  </si>
  <si>
    <t>0.2  [ 0 - 3.1 ]</t>
  </si>
  <si>
    <t>0.2  [ 0 - 2.9 ]</t>
  </si>
  <si>
    <t>0.2  [ 0 - 3 ]</t>
  </si>
  <si>
    <t>0.2  [ 0 - 3.4 ]</t>
  </si>
  <si>
    <t>0.1  [ 0 - 3.1 ]</t>
  </si>
  <si>
    <t>0.1  [ 0 - 3 ]</t>
  </si>
  <si>
    <t>0  [ 0 - 2.7 ]</t>
  </si>
  <si>
    <t>0.1  [ 0 - 2.6 ]</t>
  </si>
  <si>
    <t>80.7  [ 70 - 88.8 ]</t>
  </si>
  <si>
    <t>80.2  [ 69.6 - 88.7 ]</t>
  </si>
  <si>
    <t>80.1  [ 69.8 - 88.5 ]</t>
  </si>
  <si>
    <t>79.8  [ 69.5 - 88.3 ]</t>
  </si>
  <si>
    <t>79.6  [ 68.9 - 88.1 ]</t>
  </si>
  <si>
    <t>79.2  [ 68.4 - 87.6 ]</t>
  </si>
  <si>
    <t>78.8  [ 68.4 - 87.2 ]</t>
  </si>
  <si>
    <t>78.4  [ 67.2 - 87 ]</t>
  </si>
  <si>
    <t>78.1  [ 66.7 - 86.6 ]</t>
  </si>
  <si>
    <t>76  [ 64.6 - 85 ]</t>
  </si>
  <si>
    <t>75.4  [ 63.1 - 84.1 ]</t>
  </si>
  <si>
    <t>74.4  [ 62 - 83.9 ]</t>
  </si>
  <si>
    <t>73.7  [ 60.7 - 83.4 ]</t>
  </si>
  <si>
    <t>72.7  [ 59.5 - 82.7 ]</t>
  </si>
  <si>
    <t>71.4  [ 58 - 82 ]</t>
  </si>
  <si>
    <t>70.7  [ 56 - 82.1 ]</t>
  </si>
  <si>
    <t>69.7  [ 53.4 - 81.5 ]</t>
  </si>
  <si>
    <t>68.4  [ 49.8 - 81.5 ]</t>
  </si>
  <si>
    <t>17.2  [ 9.4 - 27.8 ]</t>
  </si>
  <si>
    <t>17.8  [ 9.6 - 28.2 ]</t>
  </si>
  <si>
    <t>17.9  [ 10 - 27.9 ]</t>
  </si>
  <si>
    <t>18.5  [ 10.5 - 29.2 ]</t>
  </si>
  <si>
    <t>19  [ 10.9 - 29.4 ]</t>
  </si>
  <si>
    <t>19.4  [ 11.3 - 29.6 ]</t>
  </si>
  <si>
    <t>19.9  [ 11.7 - 30.7 ]</t>
  </si>
  <si>
    <t>20.3  [ 12.1 - 31.4 ]</t>
  </si>
  <si>
    <t>22.4  [ 13.6 - 34.2 ]</t>
  </si>
  <si>
    <t>23  [ 14.4 - 35.1 ]</t>
  </si>
  <si>
    <t>24  [ 14.8 - 35.9 ]</t>
  </si>
  <si>
    <t>24.6  [ 15 - 37.4 ]</t>
  </si>
  <si>
    <t>25.4  [ 15.6 - 38.4 ]</t>
  </si>
  <si>
    <t>26.7  [ 16.2 - 39.9 ]</t>
  </si>
  <si>
    <t>27.1  [ 16.2 - 41.4 ]</t>
  </si>
  <si>
    <t>28  [ 16.5 - 43.7 ]</t>
  </si>
  <si>
    <t>28.8  [ 16.3 - 46.5 ]</t>
  </si>
  <si>
    <t>0.1  [ 0 - 2.8 ]</t>
  </si>
  <si>
    <t>0.3  [ 0 - 4 ]</t>
  </si>
  <si>
    <t>0.7  [ 0 - 5.8 ]</t>
  </si>
  <si>
    <t>0.9  [ 0 - 7.1 ]</t>
  </si>
  <si>
    <t>0.1  [ 0 - 1.8 ]</t>
  </si>
  <si>
    <t>0.1  [ 0 - 1.3 ]</t>
  </si>
  <si>
    <t>2  [ 0.5 - 5.1 ]</t>
  </si>
  <si>
    <t>1.9  [ 0.4 - 5.1 ]</t>
  </si>
  <si>
    <t>2  [ 0.5 - 5 ]</t>
  </si>
  <si>
    <t>2.1  [ 0.5 - 5.2 ]</t>
  </si>
  <si>
    <t>2.1  [ 0.6 - 5.2 ]</t>
  </si>
  <si>
    <t>2.2  [ 0.6 - 5.4 ]</t>
  </si>
  <si>
    <t>2.3  [ 0.6 - 5.3 ]</t>
  </si>
  <si>
    <t>2.1  [ 0.5 - 5.1 ]</t>
  </si>
  <si>
    <t>2  [ 0.5 - 5.3 ]</t>
  </si>
  <si>
    <t>1.9  [ 0.5 - 5.1 ]</t>
  </si>
  <si>
    <t>1.8  [ 0.4 - 5 ]</t>
  </si>
  <si>
    <t>93.2  [ 87.7 - 96.7 ]</t>
  </si>
  <si>
    <t>92.8  [ 87.4 - 96.5 ]</t>
  </si>
  <si>
    <t>92.3  [ 86.5 - 96.3 ]</t>
  </si>
  <si>
    <t>91.8  [ 86.1 - 95.9 ]</t>
  </si>
  <si>
    <t>91.3  [ 85.2 - 95.4 ]</t>
  </si>
  <si>
    <t>90.8  [ 84.4 - 95 ]</t>
  </si>
  <si>
    <t>90.2  [ 83.8 - 94.6 ]</t>
  </si>
  <si>
    <t>89.5  [ 83.2 - 94.1 ]</t>
  </si>
  <si>
    <t>89  [ 82.4 - 93.7 ]</t>
  </si>
  <si>
    <t>86.6  [ 79.9 - 91.8 ]</t>
  </si>
  <si>
    <t>85.7  [ 78.8 - 91.2 ]</t>
  </si>
  <si>
    <t>84.8  [ 77.1 - 90.3 ]</t>
  </si>
  <si>
    <t>83.9  [ 76.6 - 89.6 ]</t>
  </si>
  <si>
    <t>82.8  [ 75.1 - 89 ]</t>
  </si>
  <si>
    <t>81.5  [ 73.9 - 88.1 ]</t>
  </si>
  <si>
    <t>80.4  [ 72.3 - 87.2 ]</t>
  </si>
  <si>
    <t>78.9  [ 70.2 - 86.2 ]</t>
  </si>
  <si>
    <t>77.6  [ 68.6 - 85.3 ]</t>
  </si>
  <si>
    <t>4.2  [ 1.5 - 8.8 ]</t>
  </si>
  <si>
    <t>4.6  [ 1.7 - 9.6 ]</t>
  </si>
  <si>
    <t>5.2  [ 2 - 10.2 ]</t>
  </si>
  <si>
    <t>5.7  [ 2.4 - 11 ]</t>
  </si>
  <si>
    <t>6.2  [ 2.8 - 11.8 ]</t>
  </si>
  <si>
    <t>6.8  [ 3.1 - 12.5 ]</t>
  </si>
  <si>
    <t>7.3  [ 3.6 - 13.2 ]</t>
  </si>
  <si>
    <t>8  [ 4 - 13.9 ]</t>
  </si>
  <si>
    <t>8.4  [ 4.3 - 14.5 ]</t>
  </si>
  <si>
    <t>10.7  [ 6 - 17.3 ]</t>
  </si>
  <si>
    <t>11.7  [ 6.7 - 18.4 ]</t>
  </si>
  <si>
    <t>12.6  [ 7.5 - 19.7 ]</t>
  </si>
  <si>
    <t>13.5  [ 8.2 - 20.6 ]</t>
  </si>
  <si>
    <t>14.7  [ 9 - 22.3 ]</t>
  </si>
  <si>
    <t>16  [ 10 - 23.2 ]</t>
  </si>
  <si>
    <t>17.2  [ 10.9 - 24.9 ]</t>
  </si>
  <si>
    <t>18.8  [ 11.9 - 27.1 ]</t>
  </si>
  <si>
    <t>20.1  [ 12.7 - 28.9 ]</t>
  </si>
  <si>
    <t>1.4  [ 0.1 - 5.9 ]</t>
  </si>
  <si>
    <t>1.4  [ 0.1 - 5.3 ]</t>
  </si>
  <si>
    <t>1.6  [ 0.1 - 5.7 ]</t>
  </si>
  <si>
    <t>1.6  [ 0.2 - 5.6 ]</t>
  </si>
  <si>
    <t>1.7  [ 0.2 - 5.3 ]</t>
  </si>
  <si>
    <t>1.7  [ 0.2 - 5.6 ]</t>
  </si>
  <si>
    <t>1.8  [ 0.3 - 5.8 ]</t>
  </si>
  <si>
    <t>1.9  [ 0.3 - 6.1 ]</t>
  </si>
  <si>
    <t>2.2  [ 0.3 - 6.6 ]</t>
  </si>
  <si>
    <t>2.3  [ 0.4 - 6.5 ]</t>
  </si>
  <si>
    <t>2.4  [ 0.4 - 7.1 ]</t>
  </si>
  <si>
    <t>2.5  [ 0.5 - 7 ]</t>
  </si>
  <si>
    <t>2.6  [ 0.5 - 7.4 ]</t>
  </si>
  <si>
    <t>2.7  [ 0.5 - 7.3 ]</t>
  </si>
  <si>
    <t>2.8  [ 0.5 - 7.7 ]</t>
  </si>
  <si>
    <t>2.9  [ 0.6 - 7.7 ]</t>
  </si>
  <si>
    <t>3  [ 0.6 - 8.3 ]</t>
  </si>
  <si>
    <t>1.1  [ 0.1 - 4.3 ]</t>
  </si>
  <si>
    <t>1.1  [ 0.1 - 3.9 ]</t>
  </si>
  <si>
    <t>1  [ 0.1 - 3.7 ]</t>
  </si>
  <si>
    <t>1  [ 0.1 - 3.6 ]</t>
  </si>
  <si>
    <t>0.9  [ 0.1 - 3.4 ]</t>
  </si>
  <si>
    <t>0.9  [ 0.1 - 3.1 ]</t>
  </si>
  <si>
    <t>0.8  [ 0.1 - 3 ]</t>
  </si>
  <si>
    <t>0.8  [ 0.1 - 2.8 ]</t>
  </si>
  <si>
    <t>0.9  [ 0.1 - 2.9 ]</t>
  </si>
  <si>
    <t>0.9  [ 0.1 - 2.8 ]</t>
  </si>
  <si>
    <t>0.9  [ 0.2 - 3.1 ]</t>
  </si>
  <si>
    <t>1  [ 0.2 - 3 ]</t>
  </si>
  <si>
    <t>1  [ 0.2 - 3.3 ]</t>
  </si>
  <si>
    <t>1.1  [ 0.2 - 3.4 ]</t>
  </si>
  <si>
    <t>1.2  [ 0.2 - 3.7 ]</t>
  </si>
  <si>
    <t>1.3  [ 0.2 - 3.9 ]</t>
  </si>
  <si>
    <t>1.4  [ 0.3 - 4.5 ]</t>
  </si>
  <si>
    <t>84.9  [ 72.3 - 93.6 ]</t>
  </si>
  <si>
    <t>84.8  [ 73.1 - 93.1 ]</t>
  </si>
  <si>
    <t>84.8  [ 73.7 - 93 ]</t>
  </si>
  <si>
    <t>84.5  [ 73.1 - 92.6 ]</t>
  </si>
  <si>
    <t>84.2  [ 73.2 - 91.9 ]</t>
  </si>
  <si>
    <t>83.9  [ 72.8 - 91.6 ]</t>
  </si>
  <si>
    <t>83.5  [ 72.6 - 91.6 ]</t>
  </si>
  <si>
    <t>83  [ 72.3 - 90.9 ]</t>
  </si>
  <si>
    <t>82.3  [ 71.2 - 90.4 ]</t>
  </si>
  <si>
    <t>79.9  [ 68.5 - 88.7 ]</t>
  </si>
  <si>
    <t>78.8  [ 67.4 - 87.8 ]</t>
  </si>
  <si>
    <t>78  [ 66.2 - 86.9 ]</t>
  </si>
  <si>
    <t>77  [ 64.7 - 86.2 ]</t>
  </si>
  <si>
    <t>75.8  [ 63.5 - 85.5 ]</t>
  </si>
  <si>
    <t>74.8  [ 62.4 - 85.2 ]</t>
  </si>
  <si>
    <t>73.8  [ 61 - 83.8 ]</t>
  </si>
  <si>
    <t>72.4  [ 59.7 - 83.2 ]</t>
  </si>
  <si>
    <t>71.2  [ 57.4 - 82.7 ]</t>
  </si>
  <si>
    <t>11.5  [ 4.1 - 23 ]</t>
  </si>
  <si>
    <t>11.7  [ 4.5 - 22.4 ]</t>
  </si>
  <si>
    <t>12  [ 4.6 - 22.2 ]</t>
  </si>
  <si>
    <t>12.1  [ 5.2 - 22 ]</t>
  </si>
  <si>
    <t>12.5  [ 5.3 - 22.4 ]</t>
  </si>
  <si>
    <t>12.8  [ 5.6 - 22.7 ]</t>
  </si>
  <si>
    <t>13.1  [ 5.8 - 23.5 ]</t>
  </si>
  <si>
    <t>13.5  [ 6.3 - 23.6 ]</t>
  </si>
  <si>
    <t>14.1  [ 6.8 - 23.9 ]</t>
  </si>
  <si>
    <t>15.9  [ 7.9 - 26.5 ]</t>
  </si>
  <si>
    <t>16.7  [ 8.8 - 27.5 ]</t>
  </si>
  <si>
    <t>17.3  [ 9.1 - 28.2 ]</t>
  </si>
  <si>
    <t>18  [ 9.7 - 29.2 ]</t>
  </si>
  <si>
    <t>18.8  [ 10.4 - 29.9 ]</t>
  </si>
  <si>
    <t>19.4  [ 10.6 - 30.9 ]</t>
  </si>
  <si>
    <t>20.1  [ 11.3 - 31.8 ]</t>
  </si>
  <si>
    <t>21  [ 11.1 - 33 ]</t>
  </si>
  <si>
    <t>21.6  [ 11.4 - 34 ]</t>
  </si>
  <si>
    <t>0.1  [ 0 - 2.4 ]</t>
  </si>
  <si>
    <t>0.3  [ 0 - 3.2 ]</t>
  </si>
  <si>
    <t>0.5  [ 0 - 4 ]</t>
  </si>
  <si>
    <t>0.6  [ 0 - 4.3 ]</t>
  </si>
  <si>
    <t>0.9  [ 0 - 5.1 ]</t>
  </si>
  <si>
    <t>0.9  [ 0 - 5.5 ]</t>
  </si>
  <si>
    <t>1.3  [ 0 - 6.9 ]</t>
  </si>
  <si>
    <t>0.4  [ 0 - 8.7 ]</t>
  </si>
  <si>
    <t>0.5  [ 0 - 9 ]</t>
  </si>
  <si>
    <t>0.5  [ 0 - 9.5 ]</t>
  </si>
  <si>
    <t>0.5  [ 0 - 10.1 ]</t>
  </si>
  <si>
    <t>0.6  [ 0 - 10.9 ]</t>
  </si>
  <si>
    <t>0.6  [ 0 - 10.2 ]</t>
  </si>
  <si>
    <t>0.7  [ 0 - 11.7 ]</t>
  </si>
  <si>
    <t>0.8  [ 0 - 11.5 ]</t>
  </si>
  <si>
    <t>1  [ 0 - 11.6 ]</t>
  </si>
  <si>
    <t>1.3  [ 0 - 13.3 ]</t>
  </si>
  <si>
    <t>1.4  [ 0 - 13.4 ]</t>
  </si>
  <si>
    <t>1.5  [ 0 - 14.5 ]</t>
  </si>
  <si>
    <t>1.7  [ 0 - 15.1 ]</t>
  </si>
  <si>
    <t>1.8  [ 0 - 15 ]</t>
  </si>
  <si>
    <t>1.8  [ 0 - 15.7 ]</t>
  </si>
  <si>
    <t>1.9  [ 0 - 17.8 ]</t>
  </si>
  <si>
    <t>2  [ 0 - 16.6 ]</t>
  </si>
  <si>
    <t>2.2  [ 0 - 18.4 ]</t>
  </si>
  <si>
    <t>6.7  [ 1 - 13.8 ]</t>
  </si>
  <si>
    <t>6.8  [ 1.1 - 14.1 ]</t>
  </si>
  <si>
    <t>7.1  [ 1.5 - 15 ]</t>
  </si>
  <si>
    <t>7.2  [ 1.6 - 15.2 ]</t>
  </si>
  <si>
    <t>7.4  [ 1.8 - 16.1 ]</t>
  </si>
  <si>
    <t>7.5  [ 2.2 - 16.4 ]</t>
  </si>
  <si>
    <t>7.7  [ 2.3 - 17.3 ]</t>
  </si>
  <si>
    <t>7.8  [ 2.3 - 17.7 ]</t>
  </si>
  <si>
    <t>8.1  [ 2.4 - 18.5 ]</t>
  </si>
  <si>
    <t>8.6  [ 2.6 - 19 ]</t>
  </si>
  <si>
    <t>9  [ 2.7 - 20 ]</t>
  </si>
  <si>
    <t>9.3  [ 2.7 - 20.1 ]</t>
  </si>
  <si>
    <t>9.7  [ 2.9 - 20.1 ]</t>
  </si>
  <si>
    <t>10.2  [ 3.1 - 21 ]</t>
  </si>
  <si>
    <t>10.7  [ 2.7 - 21.7 ]</t>
  </si>
  <si>
    <t>11  [ 2.5 - 21.8 ]</t>
  </si>
  <si>
    <t>11.6  [ 2.9 - 24.1 ]</t>
  </si>
  <si>
    <t>12.2  [ 2.7 - 25 ]</t>
  </si>
  <si>
    <t>26.5  [ 15 - 39 ]</t>
  </si>
  <si>
    <t>27.1  [ 15.4 - 39.6 ]</t>
  </si>
  <si>
    <t>27.6  [ 16.1 - 40.1 ]</t>
  </si>
  <si>
    <t>28.8  [ 17 - 41.2 ]</t>
  </si>
  <si>
    <t>29.5  [ 17.6 - 41.9 ]</t>
  </si>
  <si>
    <t>30  [ 16.6 - 42.4 ]</t>
  </si>
  <si>
    <t>30.4  [ 17 - 42.9 ]</t>
  </si>
  <si>
    <t>30.7  [ 18 - 43.9 ]</t>
  </si>
  <si>
    <t>32.1  [ 18 - 45 ]</t>
  </si>
  <si>
    <t>32.4  [ 18.4 - 45.6 ]</t>
  </si>
  <si>
    <t>32.6  [ 18.4 - 46.3 ]</t>
  </si>
  <si>
    <t>32.9  [ 19.2 - 46.4 ]</t>
  </si>
  <si>
    <t>33.1  [ 19.3 - 46.9 ]</t>
  </si>
  <si>
    <t>33  [ 19 - 48 ]</t>
  </si>
  <si>
    <t>33.3  [ 18.6 - 48.7 ]</t>
  </si>
  <si>
    <t>33.4  [ 18.5 - 48.7 ]</t>
  </si>
  <si>
    <t>32.8  [ 18 - 49.6 ]</t>
  </si>
  <si>
    <t>63.5  [ 51 - 75.9 ]</t>
  </si>
  <si>
    <t>62.9  [ 49.7 - 75.3 ]</t>
  </si>
  <si>
    <t>61.9  [ 49.1 - 74.2 ]</t>
  </si>
  <si>
    <t>61  [ 48.3 - 73.7 ]</t>
  </si>
  <si>
    <t>60.3  [ 47 - 72.1 ]</t>
  </si>
  <si>
    <t>59.4  [ 46.9 - 71.5 ]</t>
  </si>
  <si>
    <t>58.7  [ 45.5 - 71.9 ]</t>
  </si>
  <si>
    <t>58.1  [ 45.1 - 70.4 ]</t>
  </si>
  <si>
    <t>57.4  [ 43.9 - 69.8 ]</t>
  </si>
  <si>
    <t>55.4  [ 42.5 - 68.1 ]</t>
  </si>
  <si>
    <t>54.5  [ 41.5 - 67.2 ]</t>
  </si>
  <si>
    <t>54  [ 41 - 66.9 ]</t>
  </si>
  <si>
    <t>53.2  [ 39.4 - 66.3 ]</t>
  </si>
  <si>
    <t>52.6  [ 38.6 - 65.6 ]</t>
  </si>
  <si>
    <t>52  [ 38.3 - 66.1 ]</t>
  </si>
  <si>
    <t>51  [ 36.7 - 65.3 ]</t>
  </si>
  <si>
    <t>50.4  [ 35.7 - 65.3 ]</t>
  </si>
  <si>
    <t>49.6  [ 34.9 - 65 ]</t>
  </si>
  <si>
    <t>0.2  [ 0 - 4.3 ]</t>
  </si>
  <si>
    <t>0.2  [ 0 - 4.4 ]</t>
  </si>
  <si>
    <t>0.2  [ 0 - 4.7 ]</t>
  </si>
  <si>
    <t>0.1  [ 0 - 4 ]</t>
  </si>
  <si>
    <t>0.1  [ 0 - 3.9 ]</t>
  </si>
  <si>
    <t>0.1  [ 0 - 3.7 ]</t>
  </si>
  <si>
    <t>0  [ 0 - 1.8 ]</t>
  </si>
  <si>
    <t>0.1  [ 0 - 3.6 ]</t>
  </si>
  <si>
    <t>0  [ 0 - 2.4 ]</t>
  </si>
  <si>
    <t>19.1  [ 12.7 - 25.7 ]</t>
  </si>
  <si>
    <t>18.3  [ 12.3 - 25.1 ]</t>
  </si>
  <si>
    <t>17.5  [ 11.6 - 24.2 ]</t>
  </si>
  <si>
    <t>16.6  [ 10.9 - 23 ]</t>
  </si>
  <si>
    <t>15.4  [ 9.9 - 21.9 ]</t>
  </si>
  <si>
    <t>14.4  [ 8.9 - 20.8 ]</t>
  </si>
  <si>
    <t>13.2  [ 8 - 19.2 ]</t>
  </si>
  <si>
    <t>11.8  [ 7.1 - 18.2 ]</t>
  </si>
  <si>
    <t>10.7  [ 6.2 - 16.6 ]</t>
  </si>
  <si>
    <t>7.8  [ 4 - 13.1 ]</t>
  </si>
  <si>
    <t>7  [ 3.4 - 12.3 ]</t>
  </si>
  <si>
    <t>6.3  [ 2.9 - 11.2 ]</t>
  </si>
  <si>
    <t>5.6  [ 2.7 - 10.6 ]</t>
  </si>
  <si>
    <t>5.1  [ 2.1 - 10 ]</t>
  </si>
  <si>
    <t>4.7  [ 1.8 - 9.3 ]</t>
  </si>
  <si>
    <t>3.8  [ 1.2 - 8.5 ]</t>
  </si>
  <si>
    <t>3.5  [ 0.9 - 8.5 ]</t>
  </si>
  <si>
    <t>2.7  [ 1.2 - 5.2 ]</t>
  </si>
  <si>
    <t>2.7  [ 1.1 - 5.2 ]</t>
  </si>
  <si>
    <t>2.7  [ 1.1 - 5.4 ]</t>
  </si>
  <si>
    <t>2.8  [ 1.2 - 5.5 ]</t>
  </si>
  <si>
    <t>2.7  [ 1.1 - 5.6 ]</t>
  </si>
  <si>
    <t>2.8  [ 1.1 - 5.6 ]</t>
  </si>
  <si>
    <t>2.8  [ 1.1 - 5.7 ]</t>
  </si>
  <si>
    <t>2.9  [ 1.1 - 5.9 ]</t>
  </si>
  <si>
    <t>3  [ 1.1 - 6 ]</t>
  </si>
  <si>
    <t>3.1  [ 1.2 - 6.1 ]</t>
  </si>
  <si>
    <t>3.2  [ 1.3 - 6.4 ]</t>
  </si>
  <si>
    <t>3.4  [ 1.3 - 6.9 ]</t>
  </si>
  <si>
    <t>3.6  [ 1.3 - 7 ]</t>
  </si>
  <si>
    <t>3.7  [ 1.4 - 7.5 ]</t>
  </si>
  <si>
    <t>4  [ 1.4 - 8 ]</t>
  </si>
  <si>
    <t>4.2  [ 1.5 - 8.7 ]</t>
  </si>
  <si>
    <t>52.2  [ 43.3 - 61.5 ]</t>
  </si>
  <si>
    <t>54.1  [ 45.4 - 63 ]</t>
  </si>
  <si>
    <t>56.3  [ 47.6 - 65.1 ]</t>
  </si>
  <si>
    <t>58.5  [ 49.7 - 67.1 ]</t>
  </si>
  <si>
    <t>60.9  [ 51.9 - 69.5 ]</t>
  </si>
  <si>
    <t>63  [ 54.3 - 71.6 ]</t>
  </si>
  <si>
    <t>65.6  [ 56.8 - 74 ]</t>
  </si>
  <si>
    <t>68.1  [ 59.1 - 75.8 ]</t>
  </si>
  <si>
    <t>70.1  [ 61.4 - 77.6 ]</t>
  </si>
  <si>
    <t>75.3  [ 66.4 - 82.6 ]</t>
  </si>
  <si>
    <t>76.5  [ 68 - 83.5 ]</t>
  </si>
  <si>
    <t>77.6  [ 69.1 - 84.4 ]</t>
  </si>
  <si>
    <t>78.5  [ 69.8 - 85.2 ]</t>
  </si>
  <si>
    <t>79.1  [ 70.7 - 85.9 ]</t>
  </si>
  <si>
    <t>79.6  [ 71.2 - 86.5 ]</t>
  </si>
  <si>
    <t>80.2  [ 71.2 - 86.9 ]</t>
  </si>
  <si>
    <t>80.5  [ 71.5 - 87.8 ]</t>
  </si>
  <si>
    <t>80.7  [ 71.5 - 87.9 ]</t>
  </si>
  <si>
    <t>21.8  [ 14.4 - 30.4 ]</t>
  </si>
  <si>
    <t>20.9  [ 13.8 - 29.1 ]</t>
  </si>
  <si>
    <t>19.8  [ 13.2 - 27.8 ]</t>
  </si>
  <si>
    <t>18.8  [ 12.2 - 26.6 ]</t>
  </si>
  <si>
    <t>17.8  [ 11.4 - 25.5 ]</t>
  </si>
  <si>
    <t>16.8  [ 10.8 - 24.8 ]</t>
  </si>
  <si>
    <t>15.8  [ 9.7 - 23.4 ]</t>
  </si>
  <si>
    <t>14.9  [ 8.9 - 22.4 ]</t>
  </si>
  <si>
    <t>14.1  [ 8.6 - 21.6 ]</t>
  </si>
  <si>
    <t>12.2  [ 6.7 - 19.7 ]</t>
  </si>
  <si>
    <t>11.7  [ 6.5 - 19.1 ]</t>
  </si>
  <si>
    <t>11.3  [ 6.4 - 18.4 ]</t>
  </si>
  <si>
    <t>10.9  [ 6 - 18 ]</t>
  </si>
  <si>
    <t>10.8  [ 5.7 - 18 ]</t>
  </si>
  <si>
    <t>10.5  [ 5.4 - 18 ]</t>
  </si>
  <si>
    <t>10.3  [ 5.2 - 17.6 ]</t>
  </si>
  <si>
    <t>10.1  [ 4.7 - 17.9 ]</t>
  </si>
  <si>
    <t>10  [ 4.6 - 17.6 ]</t>
  </si>
  <si>
    <t>3.4  [ 1.7 - 5.9 ]</t>
  </si>
  <si>
    <t>3.1  [ 1.7 - 5.3 ]</t>
  </si>
  <si>
    <t>2.9  [ 1.5 - 5 ]</t>
  </si>
  <si>
    <t>2.6  [ 1.3 - 4.7 ]</t>
  </si>
  <si>
    <t>2.4  [ 1.2 - 4.2 ]</t>
  </si>
  <si>
    <t>2.1  [ 1 - 3.8 ]</t>
  </si>
  <si>
    <t>1.8  [ 0.9 - 3.4 ]</t>
  </si>
  <si>
    <t>1.6  [ 0.7 - 3.1 ]</t>
  </si>
  <si>
    <t>1.4  [ 0.6 - 2.7 ]</t>
  </si>
  <si>
    <t>0.9  [ 0.4 - 2 ]</t>
  </si>
  <si>
    <t>0.8  [ 0.3 - 1.9 ]</t>
  </si>
  <si>
    <t>0.7  [ 0.3 - 1.6 ]</t>
  </si>
  <si>
    <t>0.7  [ 0.3 - 1.5 ]</t>
  </si>
  <si>
    <t>0.6  [ 0.2 - 1.5 ]</t>
  </si>
  <si>
    <t>0.6  [ 0.2 - 1.4 ]</t>
  </si>
  <si>
    <t>0.5  [ 0.2 - 1.3 ]</t>
  </si>
  <si>
    <t>0.5  [ 0.1 - 1.3 ]</t>
  </si>
  <si>
    <t>0.4  [ 0.1 - 1.3 ]</t>
  </si>
  <si>
    <t>0.9  [ 0 - 4.5 ]</t>
  </si>
  <si>
    <t>1.2  [ 0.1 - 5.1 ]</t>
  </si>
  <si>
    <t>1.5  [ 0.1 - 5.8 ]</t>
  </si>
  <si>
    <t>2  [ 0.2 - 6.7 ]</t>
  </si>
  <si>
    <t>2.2  [ 0.3 - 7.1 ]</t>
  </si>
  <si>
    <t>2.6  [ 0.3 - 7.7 ]</t>
  </si>
  <si>
    <t>2.7  [ 0.4 - 8.3 ]</t>
  </si>
  <si>
    <t>2.9  [ 0.5 - 8.4 ]</t>
  </si>
  <si>
    <t>2.9  [ 0.5 - 8.6 ]</t>
  </si>
  <si>
    <t>2.7  [ 0.5 - 8.2 ]</t>
  </si>
  <si>
    <t>2.6  [ 0.4 - 7.9 ]</t>
  </si>
  <si>
    <t>2.4  [ 0.4 - 7.8 ]</t>
  </si>
  <si>
    <t>2.2  [ 0.3 - 7.6 ]</t>
  </si>
  <si>
    <t>2.1  [ 0.2 - 7.4 ]</t>
  </si>
  <si>
    <t>1.9  [ 0.2 - 7.2 ]</t>
  </si>
  <si>
    <t>1.6  [ 0.1 - 7.2 ]</t>
  </si>
  <si>
    <t>1.5  [ 0.1 - 6.8 ]</t>
  </si>
  <si>
    <t>1.3  [ 0 - 6.8 ]</t>
  </si>
  <si>
    <t>0.5  [ 0 - 4.8 ]</t>
  </si>
  <si>
    <t>0.6  [ 0 - 5.7 ]</t>
  </si>
  <si>
    <t>0.8  [ 0 - 5.8 ]</t>
  </si>
  <si>
    <t>0.8  [ 0 - 6.4 ]</t>
  </si>
  <si>
    <t>1.1  [ 0 - 7.5 ]</t>
  </si>
  <si>
    <t>1.2  [ 0 - 7.9 ]</t>
  </si>
  <si>
    <t>0.4  [ 0 - 3.3 ]</t>
  </si>
  <si>
    <t>0.4  [ 0 - 3.7 ]</t>
  </si>
  <si>
    <t>0.3  [ 0 - 3.7 ]</t>
  </si>
  <si>
    <t>0.5  [ 0 - 5 ]</t>
  </si>
  <si>
    <t>0.6  [ 0 - 6.1 ]</t>
  </si>
  <si>
    <t>0.5  [ 0 - 6.4 ]</t>
  </si>
  <si>
    <t>84.5  [ 76.5 - 90.8 ]</t>
  </si>
  <si>
    <t>82.4  [ 74.5 - 89.2 ]</t>
  </si>
  <si>
    <t>80.8  [ 72.4 - 87.6 ]</t>
  </si>
  <si>
    <t>79  [ 70 - 86 ]</t>
  </si>
  <si>
    <t>77.5  [ 68.9 - 84.9 ]</t>
  </si>
  <si>
    <t>76.1  [ 67.4 - 83.9 ]</t>
  </si>
  <si>
    <t>74.8  [ 66 - 82.9 ]</t>
  </si>
  <si>
    <t>74  [ 65.2 - 81.4 ]</t>
  </si>
  <si>
    <t>73.2  [ 64.4 - 80.9 ]</t>
  </si>
  <si>
    <t>70.9  [ 61.9 - 78.8 ]</t>
  </si>
  <si>
    <t>70.2  [ 60.5 - 78.6 ]</t>
  </si>
  <si>
    <t>69.3  [ 60 - 77.5 ]</t>
  </si>
  <si>
    <t>68.6  [ 59.2 - 77.1 ]</t>
  </si>
  <si>
    <t>67.5  [ 57.7 - 76.4 ]</t>
  </si>
  <si>
    <t>66.7  [ 56.6 - 76.1 ]</t>
  </si>
  <si>
    <t>65.8  [ 54.3 - 76 ]</t>
  </si>
  <si>
    <t>64.8  [ 52.5 - 75.6 ]</t>
  </si>
  <si>
    <t>64  [ 50.3 - 75.4 ]</t>
  </si>
  <si>
    <t>13.2  [ 7.6 - 20.9 ]</t>
  </si>
  <si>
    <t>14.9  [ 8.9 - 22.1 ]</t>
  </si>
  <si>
    <t>16.1  [ 10.2 - 23.7 ]</t>
  </si>
  <si>
    <t>17.7  [ 11.3 - 25.4 ]</t>
  </si>
  <si>
    <t>18.8  [ 12 - 26.3 ]</t>
  </si>
  <si>
    <t>19.8  [ 13 - 27.9 ]</t>
  </si>
  <si>
    <t>20.7  [ 13.7 - 28.8 ]</t>
  </si>
  <si>
    <t>21.3  [ 14.5 - 29.6 ]</t>
  </si>
  <si>
    <t>22.1  [ 15.1 - 30.4 ]</t>
  </si>
  <si>
    <t>24.3  [ 17.1 - 32.4 ]</t>
  </si>
  <si>
    <t>25  [ 17.4 - 33.8 ]</t>
  </si>
  <si>
    <t>25.7  [ 18.1 - 34.3 ]</t>
  </si>
  <si>
    <t>26.5  [ 18.6 - 35.1 ]</t>
  </si>
  <si>
    <t>27.3  [ 18.9 - 36.5 ]</t>
  </si>
  <si>
    <t>28.2  [ 19.6 - 37.6 ]</t>
  </si>
  <si>
    <t>28.9  [ 19.5 - 39.9 ]</t>
  </si>
  <si>
    <t>29.9  [ 19.4 - 41.7 ]</t>
  </si>
  <si>
    <t>30.6  [ 19.4 - 44.1 ]</t>
  </si>
  <si>
    <t>0.1  [ 0 - 1.7 ]</t>
  </si>
  <si>
    <t>13.7  [ 8 - 20.8 ]</t>
  </si>
  <si>
    <t>14.1  [ 8.5 - 21.5 ]</t>
  </si>
  <si>
    <t>14.5  [ 8.9 - 21.7 ]</t>
  </si>
  <si>
    <t>15  [ 9 - 22.5 ]</t>
  </si>
  <si>
    <t>15.2  [ 9.3 - 22.5 ]</t>
  </si>
  <si>
    <t>15.5  [ 9.5 - 23 ]</t>
  </si>
  <si>
    <t>15.5  [ 9.7 - 23.1 ]</t>
  </si>
  <si>
    <t>15.9  [ 9.7 - 23.3 ]</t>
  </si>
  <si>
    <t>15.5  [ 9.4 - 22.8 ]</t>
  </si>
  <si>
    <t>15.2  [ 9.2 - 22.7 ]</t>
  </si>
  <si>
    <t>15.1  [ 9 - 22.9 ]</t>
  </si>
  <si>
    <t>14.6  [ 8.7 - 22.6 ]</t>
  </si>
  <si>
    <t>14.2  [ 8.1 - 21.7 ]</t>
  </si>
  <si>
    <t>13.7  [ 7.5 - 21.9 ]</t>
  </si>
  <si>
    <t>13.3  [ 7 - 22 ]</t>
  </si>
  <si>
    <t>13  [ 6.3 - 22.1 ]</t>
  </si>
  <si>
    <t>12.5  [ 5.6 - 22.7 ]</t>
  </si>
  <si>
    <t>61.3  [ 52.4 - 70 ]</t>
  </si>
  <si>
    <t>60.8  [ 51.8 - 69.2 ]</t>
  </si>
  <si>
    <t>59.7  [ 50.6 - 68.4 ]</t>
  </si>
  <si>
    <t>58.8  [ 49.2 - 67.3 ]</t>
  </si>
  <si>
    <t>58  [ 48.8 - 66.7 ]</t>
  </si>
  <si>
    <t>57.2  [ 47.9 - 65.8 ]</t>
  </si>
  <si>
    <t>56.4  [ 47.2 - 65.3 ]</t>
  </si>
  <si>
    <t>55.8  [ 46.3 - 64.7 ]</t>
  </si>
  <si>
    <t>54.9  [ 45.6 - 63.8 ]</t>
  </si>
  <si>
    <t>53.1  [ 43.8 - 61.8 ]</t>
  </si>
  <si>
    <t>52.4  [ 43.1 - 61.5 ]</t>
  </si>
  <si>
    <t>51.8  [ 41.9 - 61.2 ]</t>
  </si>
  <si>
    <t>51.3  [ 41.7 - 60.9 ]</t>
  </si>
  <si>
    <t>50.6  [ 40.6 - 60.6 ]</t>
  </si>
  <si>
    <t>50.1  [ 39.8 - 60.5 ]</t>
  </si>
  <si>
    <t>49.5  [ 38.7 - 60.5 ]</t>
  </si>
  <si>
    <t>49  [ 37.5 - 60.3 ]</t>
  </si>
  <si>
    <t>48.1  [ 36 - 60.7 ]</t>
  </si>
  <si>
    <t>24.2  [ 17 - 32.5 ]</t>
  </si>
  <si>
    <t>24.5  [ 17.4 - 32.6 ]</t>
  </si>
  <si>
    <t>25  [ 17.8 - 33.4 ]</t>
  </si>
  <si>
    <t>25.6  [ 18.4 - 34.1 ]</t>
  </si>
  <si>
    <t>26.1  [ 18.8 - 34.6 ]</t>
  </si>
  <si>
    <t>26.7  [ 19.3 - 34.9 ]</t>
  </si>
  <si>
    <t>27.3  [ 19.6 - 35.3 ]</t>
  </si>
  <si>
    <t>27.7  [ 20.1 - 36.4 ]</t>
  </si>
  <si>
    <t>28.4  [ 20.8 - 37.2 ]</t>
  </si>
  <si>
    <t>30.6  [ 22.5 - 39.7 ]</t>
  </si>
  <si>
    <t>31.4  [ 23.1 - 40.3 ]</t>
  </si>
  <si>
    <t>32.3  [ 23.6 - 41.4 ]</t>
  </si>
  <si>
    <t>33.1  [ 24.6 - 42.2 ]</t>
  </si>
  <si>
    <t>34.1  [ 25.2 - 43.9 ]</t>
  </si>
  <si>
    <t>34.9  [ 25.4 - 45.4 ]</t>
  </si>
  <si>
    <t>35.7  [ 25.9 - 46.5 ]</t>
  </si>
  <si>
    <t>36.7  [ 25.8 - 48.2 ]</t>
  </si>
  <si>
    <t>37.5  [ 26 - 50.3 ]</t>
  </si>
  <si>
    <t>0.1  [ 0 - 5.9 ]</t>
  </si>
  <si>
    <t>0.1  [ 0 - 6 ]</t>
  </si>
  <si>
    <t>0.1  [ 0 - 5.2 ]</t>
  </si>
  <si>
    <t>0.2  [ 0 - 5.1 ]</t>
  </si>
  <si>
    <t>0.2  [ 0 - 5.2 ]</t>
  </si>
  <si>
    <t>0.3  [ 0 - 5.4 ]</t>
  </si>
  <si>
    <t>0.5  [ 0 - 6.1 ]</t>
  </si>
  <si>
    <t>0.9  [ 0 - 6.7 ]</t>
  </si>
  <si>
    <t>1.2  [ 0 - 7.6 ]</t>
  </si>
  <si>
    <t>1.4  [ 0 - 8 ]</t>
  </si>
  <si>
    <t>1.6  [ 0 - 8.6 ]</t>
  </si>
  <si>
    <t>1.8  [ 0 - 9.1 ]</t>
  </si>
  <si>
    <t>2  [ 0 - 9.8 ]</t>
  </si>
  <si>
    <t>2.3  [ 0.1 - 9.7 ]</t>
  </si>
  <si>
    <t>2.7  [ 0.1 - 10.4 ]</t>
  </si>
  <si>
    <t>2.3  [ 0.1 - 7.6 ]</t>
  </si>
  <si>
    <t>3.2  [ 0.3 - 9.8 ]</t>
  </si>
  <si>
    <t>4.4  [ 0.5 - 11.9 ]</t>
  </si>
  <si>
    <t>6  [ 0.9 - 14.9 ]</t>
  </si>
  <si>
    <t>33.7  [ 21.9 - 46.2 ]</t>
  </si>
  <si>
    <t>33.6  [ 21.5 - 46.2 ]</t>
  </si>
  <si>
    <t>33.5  [ 21.8 - 46 ]</t>
  </si>
  <si>
    <t>32.7  [ 21.6 - 45 ]</t>
  </si>
  <si>
    <t>32.3  [ 21.6 - 44.1 ]</t>
  </si>
  <si>
    <t>31.9  [ 21.5 - 43.2 ]</t>
  </si>
  <si>
    <t>31.5  [ 20.7 - 43.4 ]</t>
  </si>
  <si>
    <t>31.1  [ 20.4 - 42.7 ]</t>
  </si>
  <si>
    <t>30.5  [ 20.2 - 42.1 ]</t>
  </si>
  <si>
    <t>29.3  [ 19 - 40.8 ]</t>
  </si>
  <si>
    <t>28.9  [ 18.8 - 40.5 ]</t>
  </si>
  <si>
    <t>28.4  [ 18 - 39.7 ]</t>
  </si>
  <si>
    <t>27.9  [ 17.3 - 39.9 ]</t>
  </si>
  <si>
    <t>27  [ 16.6 - 38.6 ]</t>
  </si>
  <si>
    <t>26  [ 15.8 - 37.8 ]</t>
  </si>
  <si>
    <t>25  [ 14.6 - 36.8 ]</t>
  </si>
  <si>
    <t>23.6  [ 13.1 - 36.1 ]</t>
  </si>
  <si>
    <t>21.8  [ 11.5 - 34.7 ]</t>
  </si>
  <si>
    <t>64.6  [ 52.6 - 76.5 ]</t>
  </si>
  <si>
    <t>64.9  [ 52.4 - 76.3 ]</t>
  </si>
  <si>
    <t>65.2  [ 53.1 - 76.2 ]</t>
  </si>
  <si>
    <t>65.9  [ 53.8 - 76.9 ]</t>
  </si>
  <si>
    <t>66.3  [ 54.5 - 76.9 ]</t>
  </si>
  <si>
    <t>66.6  [ 55.3 - 77.3 ]</t>
  </si>
  <si>
    <t>66.9  [ 54.8 - 77.9 ]</t>
  </si>
  <si>
    <t>67.2  [ 55.3 - 77.9 ]</t>
  </si>
  <si>
    <t>67.7  [ 56 - 77.7 ]</t>
  </si>
  <si>
    <t>68  [ 56.2 - 78.4 ]</t>
  </si>
  <si>
    <t>68.3  [ 56.2 - 78.6 ]</t>
  </si>
  <si>
    <t>68.2  [ 56.9 - 78.6 ]</t>
  </si>
  <si>
    <t>68.2  [ 56.2 - 78.9 ]</t>
  </si>
  <si>
    <t>68.2  [ 55.7 - 78.5 ]</t>
  </si>
  <si>
    <t>68  [ 55.5 - 79 ]</t>
  </si>
  <si>
    <t>67.7  [ 55.3 - 79.6 ]</t>
  </si>
  <si>
    <t>67.6  [ 54.2 - 79 ]</t>
  </si>
  <si>
    <t>COUNTRY</t>
  </si>
  <si>
    <t>Tanzania, United Republic of</t>
  </si>
  <si>
    <t>https://www.who.int/publications/m/item/database-primary-reliance-on-fuels-and-technologies-for-cooking</t>
  </si>
  <si>
    <t>World Health Organization: Cooking fuels and technologies (by specific fuel category) downloaded 31 October 2022: https://www.who.int/publications/m/item/database-primary-reliance-on-fuels-and-technologies-for-cooking</t>
  </si>
  <si>
    <t>https://www.fao.org/faostat/en/#data/CS</t>
  </si>
  <si>
    <t>Trade data have completely changed</t>
  </si>
  <si>
    <t>TRADE</t>
  </si>
  <si>
    <t xml:space="preserve">Angola </t>
  </si>
  <si>
    <t>Main updated</t>
  </si>
  <si>
    <t>Data problem (sent back  November)</t>
  </si>
  <si>
    <t>SADC Region</t>
  </si>
  <si>
    <t>Notes</t>
  </si>
  <si>
    <t>** South Africa: 2000-2008, FOB</t>
  </si>
  <si>
    <t>SEYCHELLES</t>
  </si>
  <si>
    <r>
      <rPr>
        <b/>
        <sz val="11"/>
        <color theme="1"/>
        <rFont val="Tahoma"/>
        <family val="2"/>
      </rPr>
      <t>Source</t>
    </r>
    <r>
      <rPr>
        <sz val="11"/>
        <color theme="1"/>
        <rFont val="Tahoma"/>
        <family val="2"/>
      </rPr>
      <t>: Central Statistical office, Zambia, October 2022</t>
    </r>
  </si>
  <si>
    <t xml:space="preserve">Exchange rate used: SARB </t>
  </si>
  <si>
    <t>Attention, pays interchangés</t>
  </si>
  <si>
    <t>data revised since 2005</t>
  </si>
  <si>
    <t>Total Imports (CIF)  by SITC-Section</t>
  </si>
  <si>
    <t>Total Exports (FOB) by SITC-Section</t>
  </si>
  <si>
    <t xml:space="preserve">   0 - Food and live animals</t>
  </si>
  <si>
    <t xml:space="preserve">   1 - Beverages and tobacco</t>
  </si>
  <si>
    <t xml:space="preserve">   2 - Crude materials, inedible, except fuels </t>
  </si>
  <si>
    <t xml:space="preserve">   3 - Mineral fuels, lubricants and related materials</t>
  </si>
  <si>
    <t xml:space="preserve">   4 - Animals and vegetable oils, fats &amp; waxes</t>
  </si>
  <si>
    <t xml:space="preserve">   5 - Chemicals &amp; related products, n.e.s.</t>
  </si>
  <si>
    <t xml:space="preserve">   6 - Manufactured goods classified chiefly  by material</t>
  </si>
  <si>
    <t xml:space="preserve">   7 - Machinery and transport equipment</t>
  </si>
  <si>
    <t xml:space="preserve">   8 - Miscellaneous manufactured articles</t>
  </si>
  <si>
    <t xml:space="preserve">   9 - Commodities, n.e.s</t>
  </si>
  <si>
    <t>Intra-SADC Exports of Agriculture Products (FOB)</t>
  </si>
  <si>
    <t>Intra-SADC Imports of Agriculture Products (CIF)</t>
  </si>
  <si>
    <t>Extra-SADC Exports of Agriculture Products (FOB)</t>
  </si>
  <si>
    <t>Extra-SADC Imports of Agriculture Products (CIF)</t>
  </si>
  <si>
    <t>Imports (CIF) of fertilizers</t>
  </si>
  <si>
    <t xml:space="preserve">  Value</t>
  </si>
  <si>
    <t xml:space="preserve">  Qty (Tonne)</t>
  </si>
  <si>
    <t>Imports (CIF) of Pesticides</t>
  </si>
  <si>
    <t xml:space="preserve">  Qty</t>
  </si>
  <si>
    <t>Agriculture Products (SITC 0, 1, 2 and 4 minus Div 27 and 28)</t>
  </si>
  <si>
    <t>Imports (CIF) of Agriculture Products</t>
  </si>
  <si>
    <t>Exports (FOB) of Agriculture Products</t>
  </si>
  <si>
    <t>Fertilizers</t>
  </si>
  <si>
    <t>Pesticides</t>
  </si>
  <si>
    <t>Manufactures (SITC 5, 6, 7 and 8 minus Div 68 and Group 891)</t>
  </si>
  <si>
    <t>Imports (CIF) of manufactures</t>
  </si>
  <si>
    <t>Intra-SADC Exports of manufactures (FOB)</t>
  </si>
  <si>
    <t>Intra-SADC Imports of manufactures (CIF)</t>
  </si>
  <si>
    <t>Extra-SADC Exports of manufactures (FOB)</t>
  </si>
  <si>
    <t>Extra-SADC Imports of manufactures (CIF)</t>
  </si>
  <si>
    <t>Exports (FOB) of manufactures</t>
  </si>
  <si>
    <t>Tourism Receipts (or Expenditure by tourists), Million US$</t>
  </si>
  <si>
    <t>Non Resident Tourists/Visitors Average Length of Stay, Days</t>
  </si>
  <si>
    <r>
      <t xml:space="preserve">  Country1 </t>
    </r>
    <r>
      <rPr>
        <sz val="9"/>
        <color rgb="FFFF0000"/>
        <rFont val="Tahoma"/>
        <family val="2"/>
      </rPr>
      <t>(France)</t>
    </r>
  </si>
  <si>
    <r>
      <t xml:space="preserve">  Country2 </t>
    </r>
    <r>
      <rPr>
        <sz val="9"/>
        <color rgb="FFFF0000"/>
        <rFont val="Tahoma"/>
        <family val="2"/>
      </rPr>
      <t>(United Kingdom)</t>
    </r>
  </si>
  <si>
    <r>
      <t xml:space="preserve">  Country3 </t>
    </r>
    <r>
      <rPr>
        <sz val="9"/>
        <color rgb="FFFF0000"/>
        <rFont val="Tahoma"/>
        <family val="2"/>
      </rPr>
      <t>(Reunion Island)</t>
    </r>
  </si>
  <si>
    <r>
      <t xml:space="preserve">  Country4 </t>
    </r>
    <r>
      <rPr>
        <sz val="9"/>
        <color rgb="FFFF0000"/>
        <rFont val="Tahoma"/>
        <family val="2"/>
      </rPr>
      <t>(Germany)</t>
    </r>
  </si>
  <si>
    <r>
      <t xml:space="preserve">  Country5</t>
    </r>
    <r>
      <rPr>
        <sz val="9"/>
        <color rgb="FFFF0000"/>
        <rFont val="Tahoma"/>
        <family val="2"/>
      </rPr>
      <t xml:space="preserve"> (South Africa, Rep. of)</t>
    </r>
  </si>
  <si>
    <r>
      <t xml:space="preserve">  Country6 </t>
    </r>
    <r>
      <rPr>
        <sz val="9"/>
        <color rgb="FFFF0000"/>
        <rFont val="Tahoma"/>
        <family val="2"/>
      </rPr>
      <t>(India)</t>
    </r>
  </si>
  <si>
    <r>
      <t xml:space="preserve">  Country7 </t>
    </r>
    <r>
      <rPr>
        <sz val="9"/>
        <color rgb="FFFF0000"/>
        <rFont val="Tahoma"/>
        <family val="2"/>
      </rPr>
      <t>(People's Rep. of China)</t>
    </r>
  </si>
  <si>
    <r>
      <t xml:space="preserve">  Country8 </t>
    </r>
    <r>
      <rPr>
        <sz val="9"/>
        <color rgb="FFFF0000"/>
        <rFont val="Tahoma"/>
        <family val="2"/>
      </rPr>
      <t>(Switzerland)</t>
    </r>
  </si>
  <si>
    <r>
      <t xml:space="preserve">  Country9 </t>
    </r>
    <r>
      <rPr>
        <sz val="9"/>
        <color rgb="FFFF0000"/>
        <rFont val="Tahoma"/>
        <family val="2"/>
      </rPr>
      <t>(Italy)</t>
    </r>
  </si>
  <si>
    <r>
      <t xml:space="preserve">  Country10</t>
    </r>
    <r>
      <rPr>
        <sz val="9"/>
        <color rgb="FFFF0000"/>
        <rFont val="Tahoma"/>
        <family val="2"/>
      </rPr>
      <t xml:space="preserve"> (Saudi Arabia)</t>
    </r>
  </si>
  <si>
    <r>
      <t xml:space="preserve">  Country1 </t>
    </r>
    <r>
      <rPr>
        <sz val="9"/>
        <color rgb="FFFF0000"/>
        <rFont val="Tahoma"/>
        <family val="2"/>
      </rPr>
      <t>(United Arab Emirates)</t>
    </r>
  </si>
  <si>
    <r>
      <t xml:space="preserve">  Country2 </t>
    </r>
    <r>
      <rPr>
        <sz val="9"/>
        <color rgb="FFFF0000"/>
        <rFont val="Tahoma"/>
        <family val="2"/>
      </rPr>
      <t>(Reunion Island)</t>
    </r>
  </si>
  <si>
    <r>
      <t xml:space="preserve">  Country3 </t>
    </r>
    <r>
      <rPr>
        <sz val="9"/>
        <color rgb="FFFF0000"/>
        <rFont val="Tahoma"/>
        <family val="2"/>
      </rPr>
      <t>(South Africa, Rep. of)</t>
    </r>
  </si>
  <si>
    <r>
      <t xml:space="preserve">  Country4 </t>
    </r>
    <r>
      <rPr>
        <sz val="9"/>
        <color rgb="FFFF0000"/>
        <rFont val="Tahoma"/>
        <family val="2"/>
      </rPr>
      <t>(India)</t>
    </r>
  </si>
  <si>
    <r>
      <t xml:space="preserve">  Country5 </t>
    </r>
    <r>
      <rPr>
        <sz val="9"/>
        <color rgb="FFFF0000"/>
        <rFont val="Tahoma"/>
        <family val="2"/>
      </rPr>
      <t>(France)</t>
    </r>
  </si>
  <si>
    <r>
      <t xml:space="preserve">  Country6 </t>
    </r>
    <r>
      <rPr>
        <sz val="9"/>
        <color rgb="FFFF0000"/>
        <rFont val="Tahoma"/>
        <family val="2"/>
      </rPr>
      <t>(United Kingdom)</t>
    </r>
  </si>
  <si>
    <r>
      <t xml:space="preserve">  Country7 </t>
    </r>
    <r>
      <rPr>
        <sz val="9"/>
        <color rgb="FFFF0000"/>
        <rFont val="Tahoma"/>
        <family val="2"/>
      </rPr>
      <t>(Singapore)</t>
    </r>
  </si>
  <si>
    <r>
      <t xml:space="preserve">  Country8 </t>
    </r>
    <r>
      <rPr>
        <sz val="9"/>
        <color rgb="FFFF0000"/>
        <rFont val="Tahoma"/>
        <family val="2"/>
      </rPr>
      <t>(Turkey)</t>
    </r>
  </si>
  <si>
    <r>
      <t xml:space="preserve">  Country9 </t>
    </r>
    <r>
      <rPr>
        <sz val="9"/>
        <color rgb="FFFF0000"/>
        <rFont val="Tahoma"/>
        <family val="2"/>
      </rPr>
      <t>(Malagasy Republic)</t>
    </r>
  </si>
  <si>
    <r>
      <t xml:space="preserve">  Country10 </t>
    </r>
    <r>
      <rPr>
        <sz val="9"/>
        <color rgb="FFFF0000"/>
        <rFont val="Tahoma"/>
        <family val="2"/>
      </rPr>
      <t>(Kenya)</t>
    </r>
  </si>
  <si>
    <r>
      <rPr>
        <b/>
        <u/>
        <sz val="10"/>
        <color indexed="8"/>
        <rFont val="Tahoma"/>
        <family val="2"/>
      </rPr>
      <t>Outbond</t>
    </r>
    <r>
      <rPr>
        <sz val="10"/>
        <color indexed="8"/>
        <rFont val="Tahoma"/>
        <family val="2"/>
      </rPr>
      <t xml:space="preserve"> tourism expenditure (in Million, in Local currency)</t>
    </r>
  </si>
  <si>
    <t>2.5a</t>
  </si>
  <si>
    <t>2.1a</t>
  </si>
  <si>
    <t>2.6a</t>
  </si>
  <si>
    <t>Table 5.7 Number of Threatened Animal Species in SADC, 2006 - 2021, Selected Years</t>
  </si>
  <si>
    <t>Duplicate</t>
  </si>
  <si>
    <t>5.10</t>
  </si>
  <si>
    <t>To move to agricultre</t>
  </si>
  <si>
    <t>Total annual renewable fresh water available (km3)</t>
  </si>
  <si>
    <t>Per capita water availabity  [Total annual renewable water recources per capita (m3)]</t>
  </si>
  <si>
    <t>Total annual renewable internal water resources per capita</t>
  </si>
  <si>
    <t>Total Annual Freshwater Withdrawals, Billion Cubic Meter</t>
  </si>
  <si>
    <t>Percentage of Total Annual Freshwater Withdrawals Used for Domestic Use</t>
  </si>
  <si>
    <t>Percentage of Total Annual Freshwater Withdrawals Used for Agriculture (Irrigation)</t>
  </si>
  <si>
    <t>Percentage of Total Annual Freshwater Withdrawals Used for Industry</t>
  </si>
  <si>
    <r>
      <t xml:space="preserve">Water Tariffs , US $ </t>
    </r>
    <r>
      <rPr>
        <u/>
        <sz val="10"/>
        <color rgb="FFFF0000"/>
        <rFont val="Tahoma"/>
        <family val="2"/>
      </rPr>
      <t>per m3</t>
    </r>
  </si>
  <si>
    <t xml:space="preserve">   Domestic</t>
  </si>
  <si>
    <t xml:space="preserve">   Commercial</t>
  </si>
  <si>
    <t>Total Emissions of Organic Water Pollutants(BOD) Per Day, Unit</t>
  </si>
  <si>
    <t>3.4.1</t>
  </si>
  <si>
    <t>3.4.3</t>
  </si>
  <si>
    <t>3.4.2</t>
  </si>
  <si>
    <t>3.4.4</t>
  </si>
  <si>
    <t>3.4.5</t>
  </si>
  <si>
    <t>3.4.6</t>
  </si>
  <si>
    <t>3.4.8</t>
  </si>
  <si>
    <t>3.4.10</t>
  </si>
  <si>
    <t>Data revised from 2005, Trade</t>
  </si>
  <si>
    <t>Good data overall</t>
  </si>
  <si>
    <t>1.1 OVERALL MERCHANDISE TRADE</t>
  </si>
  <si>
    <t>1.2 MERCHANDISE TRADE BY SITC</t>
  </si>
  <si>
    <t>MERCHANDISE TRADE BY SITC</t>
  </si>
  <si>
    <t>AGRICULTURE TRADE</t>
  </si>
  <si>
    <t>1.3 AGRICULTURE TRADE</t>
  </si>
  <si>
    <t>1.4 MANUFACTURING PRODUCTS TRADE</t>
  </si>
  <si>
    <t>MANUFACTURE TRADE</t>
  </si>
  <si>
    <t>https://www.statsbots.org.bw/sites/default/files/publications/IMTS%20June%202022%20V2.pdf</t>
  </si>
  <si>
    <t>Million Pula</t>
  </si>
  <si>
    <t>Million  USD</t>
  </si>
  <si>
    <t>Table 2: Exchange rates against $, period average, 2012-2021</t>
  </si>
  <si>
    <t>http://www.banque-comores.km/DOCUMENTS/Rapport_Annuel_2021_BCC.pdf</t>
  </si>
  <si>
    <t>http://www.banque-comores.km/DOCUMENTS/Rapport_Annuel_2020.pdf</t>
  </si>
  <si>
    <t>Million FC</t>
  </si>
  <si>
    <t>fob , page 46</t>
  </si>
  <si>
    <t>Table 3: GDP in SADC at Current Market Prices, (US $ million), 2012-2021</t>
  </si>
  <si>
    <t>New numbering</t>
  </si>
  <si>
    <t>Growth 2.2</t>
  </si>
  <si>
    <t>Number of employees by tourism industries , Thousand,  2000 - 2021</t>
  </si>
  <si>
    <t>2.11</t>
  </si>
  <si>
    <t>3.1.1</t>
  </si>
  <si>
    <t>3.1.2</t>
  </si>
  <si>
    <t>3.1.3</t>
  </si>
  <si>
    <t>3.1.4</t>
  </si>
  <si>
    <t>Table 3.1.4  Passenger Car Fleet, Number, 2000-2021</t>
  </si>
  <si>
    <t>3.1.5</t>
  </si>
  <si>
    <t>3.1.6</t>
  </si>
  <si>
    <t>Table 3.1.6  Railway Line Route Length in SADC, Total Route-Km, 1980-2021</t>
  </si>
  <si>
    <t>3.1.7</t>
  </si>
  <si>
    <t>Table 3.1.7  Passengers carried through railways, Number, 2000-2021</t>
  </si>
  <si>
    <t>3.1.8</t>
  </si>
  <si>
    <t>Table 3.1.8 Passengers Carried through SADC Railways,  Million Passenger-Km, 1980-2021</t>
  </si>
  <si>
    <t>Table 3.1.9 Goods Transported through SADC Railways, Tons, 2007-2021</t>
  </si>
  <si>
    <t>3.1.9</t>
  </si>
  <si>
    <t>Table 3.1.10 Goods Transported through SADC Railways,  Million Ton-Km, 1980-2021</t>
  </si>
  <si>
    <t>3.1.10</t>
  </si>
  <si>
    <t>Total number</t>
  </si>
  <si>
    <t>International</t>
  </si>
  <si>
    <t>3.1.11</t>
  </si>
  <si>
    <t>3.1.12</t>
  </si>
  <si>
    <t>3.1.13</t>
  </si>
  <si>
    <t>3.1.14</t>
  </si>
  <si>
    <t>3.1.15</t>
  </si>
  <si>
    <t>3.1.16</t>
  </si>
  <si>
    <t>3.1.17</t>
  </si>
  <si>
    <t>3.1.18</t>
  </si>
  <si>
    <t>3.1.19</t>
  </si>
  <si>
    <t>Table 3.1.5  Passenger Car Fleet in SADC, Per Thousand People, 2000-2021</t>
  </si>
  <si>
    <t>Africa</t>
  </si>
  <si>
    <t>Internet Users - Number</t>
  </si>
  <si>
    <t>Total International internet bandwidth (Bits per second)</t>
  </si>
  <si>
    <t>Proportion of population using mobile phones (%)</t>
  </si>
  <si>
    <t>% of population with access to internet (%)</t>
  </si>
  <si>
    <t>Internet usage by gender</t>
  </si>
  <si>
    <t>Fixed Telephone price of a three-minute local call (off-peak)</t>
  </si>
  <si>
    <t>Fixed telephone price of a three-minute local call (peak)</t>
  </si>
  <si>
    <t>Mobile phone call tariff, peak (per minute)</t>
  </si>
  <si>
    <t>Mobile cellular SMS price</t>
  </si>
  <si>
    <t>3.2.1</t>
  </si>
  <si>
    <t>3.2.2</t>
  </si>
  <si>
    <t>3.2.3</t>
  </si>
  <si>
    <t>3.2.4</t>
  </si>
  <si>
    <t>3.2.5</t>
  </si>
  <si>
    <t>3.2.6</t>
  </si>
  <si>
    <t>Table 3.2.7  Internet Access Subscriptions in SADC, Number, 2000-2021</t>
  </si>
  <si>
    <t>Table 3.2.9  Internet Users, Number, 2000-2021</t>
  </si>
  <si>
    <t>Table 3.2.8  Internet Access Subscriptions in SADC, per 100 Inhabitants, 2000-2021</t>
  </si>
  <si>
    <t>3.2.7</t>
  </si>
  <si>
    <t>3.2.8</t>
  </si>
  <si>
    <t>3.2.9</t>
  </si>
  <si>
    <t>3.2.10</t>
  </si>
  <si>
    <t>3.2.11</t>
  </si>
  <si>
    <t>Table 3.2.11 Mobile Cellular Subscribers, Number of  Subscriptions in SADC, 2000-2021</t>
  </si>
  <si>
    <t>3.2.12</t>
  </si>
  <si>
    <t>Per 100 inhabitants</t>
  </si>
  <si>
    <t>Table 3.2.13  Mobile Service Providers, Number, 2000-2021</t>
  </si>
  <si>
    <t>3.2.13</t>
  </si>
  <si>
    <t>Table 3.2.14  % of geographical area with broadband coverage, %, 2000-2021</t>
  </si>
  <si>
    <t>3.2.14</t>
  </si>
  <si>
    <t>3.2.15</t>
  </si>
  <si>
    <t>Table 3.2.15  Proportion of population using mobile phones, %, 2000-2021</t>
  </si>
  <si>
    <t>Table 3.2.16  Mobile network coverage, by region , %, 2000-2021</t>
  </si>
  <si>
    <t>3.2.16</t>
  </si>
  <si>
    <t>3.2.17</t>
  </si>
  <si>
    <t>Table 3.2.17 Mobile Broadband subscriptions, 2007-2021</t>
  </si>
  <si>
    <t>Individuals using the Internet (% of population), 2000-2021</t>
  </si>
  <si>
    <t>3.2.18</t>
  </si>
  <si>
    <t>Table 3.2.18 Individuals using the Internet (% of population), 2000-2021</t>
  </si>
  <si>
    <t>3.2.19</t>
  </si>
  <si>
    <t>Table 3.2.19 Internet tariffs, 20hours per month, in USD, 2012-2021</t>
  </si>
  <si>
    <t>Table 3.2.20 Fixed Telephone price of a three-minute local call (off-peak), in USD, 2012-2021</t>
  </si>
  <si>
    <t>Table 3.2.21 Fixed telephone price of a three-minute local call (peak), in USD, 2012-2021</t>
  </si>
  <si>
    <t>Table 3.2.22 Fixed telephone price of a three-minute call from fixed phone to a mobile , in USD, 2012-2021</t>
  </si>
  <si>
    <t>Table 3.2.23 Mobile phone call tariff, peak (per minute), in USD, 2012-2021</t>
  </si>
  <si>
    <t>Table 3.2.24 Mobile phone call tariff, off peak (per minute), in USD, 2012-2021</t>
  </si>
  <si>
    <t>Table 3.2.25 Mobile cellular SMS price, in USD, 2012-2021</t>
  </si>
  <si>
    <t>Table 3.2.26 Fixed broadband price per MB, in USD, 2012-2021</t>
  </si>
  <si>
    <t>Table 3.2.27 Mobile broadband price per MB, in USD, 2012-2021</t>
  </si>
  <si>
    <t>Table 3.2.28 Mobile banking transfer from a mobile phone number to a mobile phone number tariffs , in USD, 2012-2021</t>
  </si>
  <si>
    <t>3.2.20</t>
  </si>
  <si>
    <t>3.2.21</t>
  </si>
  <si>
    <t>3.2.22</t>
  </si>
  <si>
    <t>3.2.23</t>
  </si>
  <si>
    <t>3.2.24</t>
  </si>
  <si>
    <t>3.2.25</t>
  </si>
  <si>
    <t>3.2.26</t>
  </si>
  <si>
    <t>3.2.27</t>
  </si>
  <si>
    <t>3.2.28</t>
  </si>
  <si>
    <t>Table 3.2.10  Internet Users Per 100 Inhabitants in SADC, 2000-2021</t>
  </si>
  <si>
    <t>Table 3.2.12 Mobile Cellular Subscribers, Density Per  100 Inhabitants in SADC, 2000-2021</t>
  </si>
  <si>
    <t>Total Primary Energy Supply (Petajoules)</t>
  </si>
  <si>
    <t xml:space="preserve">  of which: Solids</t>
  </si>
  <si>
    <t xml:space="preserve">               Liquids</t>
  </si>
  <si>
    <t xml:space="preserve">               Gases</t>
  </si>
  <si>
    <t xml:space="preserve">               Electricity</t>
  </si>
  <si>
    <t xml:space="preserve">               Heat</t>
  </si>
  <si>
    <t>Total Final Consumption (Petajoules)</t>
  </si>
  <si>
    <t xml:space="preserve">  of which: Non-Energy Use</t>
  </si>
  <si>
    <t xml:space="preserve">               Energy Use</t>
  </si>
  <si>
    <t xml:space="preserve">               of which: Industry</t>
  </si>
  <si>
    <t xml:space="preserve">                            Transport</t>
  </si>
  <si>
    <t xml:space="preserve">                            Other</t>
  </si>
  <si>
    <t>Net Installed Capacity of Electricity Plants by Type (MW)</t>
  </si>
  <si>
    <t xml:space="preserve">  of which: Combustible Fuels</t>
  </si>
  <si>
    <t xml:space="preserve">               Hydro</t>
  </si>
  <si>
    <t xml:space="preserve">               Nuclear</t>
  </si>
  <si>
    <t xml:space="preserve">               Wind</t>
  </si>
  <si>
    <t xml:space="preserve">               Solar</t>
  </si>
  <si>
    <t xml:space="preserve">               Other</t>
  </si>
  <si>
    <t>Electricity - Net Production (Million Kilowatt-hours)</t>
  </si>
  <si>
    <t>Electricity - Consumption (Million Kilowatt - hours)</t>
  </si>
  <si>
    <t xml:space="preserve"> of which: For own use</t>
  </si>
  <si>
    <t xml:space="preserve">              Industry and Consumption</t>
  </si>
  <si>
    <t xml:space="preserve">              Transport</t>
  </si>
  <si>
    <t xml:space="preserve">              Household and Other</t>
  </si>
  <si>
    <t>Electricity Tariffs , US $</t>
  </si>
  <si>
    <t xml:space="preserve">   Medium Industrial</t>
  </si>
  <si>
    <t xml:space="preserve">   Large Industrial</t>
  </si>
  <si>
    <t xml:space="preserve">   Street Lighting</t>
  </si>
  <si>
    <t>Renewable energy share in the total final energy consumption (%)</t>
  </si>
  <si>
    <t>Proportion of households by geographical location using firewood/charcoal for cooking</t>
  </si>
  <si>
    <t xml:space="preserve">             Urban</t>
  </si>
  <si>
    <t xml:space="preserve">             Rural</t>
  </si>
  <si>
    <t>Imports by source of energy  (in Terajoules)</t>
  </si>
  <si>
    <t xml:space="preserve">             Coal</t>
  </si>
  <si>
    <t xml:space="preserve">             Oil</t>
  </si>
  <si>
    <t xml:space="preserve">             Natural gas</t>
  </si>
  <si>
    <t xml:space="preserve">             Biofuel and waste</t>
  </si>
  <si>
    <t xml:space="preserve">             Nuclear</t>
  </si>
  <si>
    <t xml:space="preserve">             Electricity and heat</t>
  </si>
  <si>
    <t>Total energy use by industry (in Terajoules)</t>
  </si>
  <si>
    <t xml:space="preserve">            Agriculture, forestry and fishing</t>
  </si>
  <si>
    <t xml:space="preserve">            Mining and quarrying</t>
  </si>
  <si>
    <t xml:space="preserve">            Manufacturing</t>
  </si>
  <si>
    <t xml:space="preserve">            Electricity, gas, steam and air conditioning supply</t>
  </si>
  <si>
    <t xml:space="preserve">            Transportation and storage</t>
  </si>
  <si>
    <t xml:space="preserve">            Other industries</t>
  </si>
  <si>
    <t xml:space="preserve">            Households</t>
  </si>
  <si>
    <t>Percentage of population with access to electricity</t>
  </si>
  <si>
    <t>Rural electrification coverage</t>
  </si>
  <si>
    <t>Proportion of renewable energy to all energy generation</t>
  </si>
  <si>
    <t>Import of energy (Million Kilowatt-Hour)</t>
  </si>
  <si>
    <t>Export of energy  (Million Kilowatt-Hour)</t>
  </si>
  <si>
    <t>Net import of energy, % of energy use</t>
  </si>
  <si>
    <t>Intra-SADC import of energy</t>
  </si>
  <si>
    <t>Intra-SADC export of energy</t>
  </si>
  <si>
    <t>Intra-SADC Import of energy by energy source</t>
  </si>
  <si>
    <t>Exports by source of energy  (in Terajoules)</t>
  </si>
  <si>
    <t>Intra-SADC export of energy by energy source</t>
  </si>
  <si>
    <t>Pump price for diesel fuel (USD cents per liter)</t>
  </si>
  <si>
    <t>Pump price for gasoil fuel (USD cents per liter)</t>
  </si>
  <si>
    <t>Pump price of kerosene (USD per liter)</t>
  </si>
  <si>
    <t>Energy production (kt of oil equivalent)</t>
  </si>
  <si>
    <t>Total energy use (kt of oil equivalent)</t>
  </si>
  <si>
    <t>Energy production in SADC, kt of oil equivalent, 1980 -2015</t>
  </si>
  <si>
    <t>3.3.1</t>
  </si>
  <si>
    <t>3.3.2</t>
  </si>
  <si>
    <t>3.3.3</t>
  </si>
  <si>
    <t>3.3.4</t>
  </si>
  <si>
    <t>Energy use (kg of oil equivalent) in SADC per $1 000 GDP (constant 2017 PPP), 1990-2015</t>
  </si>
  <si>
    <t>3.3.5</t>
  </si>
  <si>
    <t>GDP per unit of energy use (constant 2017 PPP $ per kg of oil equivalent) in SADC, 1990-2015</t>
  </si>
  <si>
    <t>3.3.6</t>
  </si>
  <si>
    <t>Total Primary Energy Consumption (Koe)</t>
  </si>
  <si>
    <t>3.3.7</t>
  </si>
  <si>
    <t>Energy Consumption per capita (Koe)</t>
  </si>
  <si>
    <t>Energy Consumption per capita (KWH)</t>
  </si>
  <si>
    <t>3.3.8</t>
  </si>
  <si>
    <t>Total Energy Use in SADC, Kt of Oil Equivalent, 1980 -2021</t>
  </si>
  <si>
    <t>3.3.10</t>
  </si>
  <si>
    <t>3.3.9</t>
  </si>
  <si>
    <t>Total Energy Use Per Capita in SADC, Kg of Oil Equivalent, 1980 - 2021</t>
  </si>
  <si>
    <t>3.3.11</t>
  </si>
  <si>
    <t>3.3.12</t>
  </si>
  <si>
    <t>Access to clean fuels and technologies for cooking , Percent Total  Population, 2000-2020</t>
  </si>
  <si>
    <t>3.3.13</t>
  </si>
  <si>
    <t>Inflation rate in SADC for Energy, 2010 - 2021</t>
  </si>
  <si>
    <t>3.3.14</t>
  </si>
  <si>
    <t>3.3.15</t>
  </si>
  <si>
    <t>3.3.17</t>
  </si>
  <si>
    <t>3.3.16</t>
  </si>
  <si>
    <t>3.3.18</t>
  </si>
  <si>
    <t>3.3.19</t>
  </si>
  <si>
    <t>3.3.20</t>
  </si>
  <si>
    <t>3.3.21</t>
  </si>
  <si>
    <t>3.3.22</t>
  </si>
  <si>
    <t>3.3.23</t>
  </si>
  <si>
    <t>3.3.24</t>
  </si>
  <si>
    <t>3.3.25</t>
  </si>
  <si>
    <t>3.3.26</t>
  </si>
  <si>
    <t>3.3.27</t>
  </si>
  <si>
    <t>3.3.28</t>
  </si>
  <si>
    <t>3.3.29</t>
  </si>
  <si>
    <t>3.3.30</t>
  </si>
  <si>
    <t>3.3.31</t>
  </si>
  <si>
    <t>3.3.32</t>
  </si>
  <si>
    <t>Agri: Dates updated in ToC</t>
  </si>
  <si>
    <t>environment</t>
  </si>
  <si>
    <t>6. DISASTER RISK REDUCTION</t>
  </si>
  <si>
    <t>World Tourism Data, World Tourism Organization (UNWTO) https://www.unwto.org/tourism-statistics/economic-contribution-SDG; downloaded: 7 November 2022</t>
  </si>
  <si>
    <t>https://www.unodc.org/documents/data-and-analysis/wildlife/2020/World_Wildlife_Report_2020_9July.pdf</t>
  </si>
  <si>
    <r>
      <t xml:space="preserve">Arrivals of non-resident tourists at national borders, </t>
    </r>
    <r>
      <rPr>
        <sz val="11"/>
        <color rgb="FF0070C0"/>
        <rFont val="Tahoma"/>
        <family val="2"/>
      </rPr>
      <t>Overnight visitors</t>
    </r>
  </si>
  <si>
    <r>
      <t xml:space="preserve">Arrivals of non-resident visitors at national borders, </t>
    </r>
    <r>
      <rPr>
        <sz val="11"/>
        <color rgb="FF0070C0"/>
        <rFont val="Tahoma"/>
        <family val="2"/>
      </rPr>
      <t>Total arrivals</t>
    </r>
  </si>
  <si>
    <t>Comoros- TF</t>
  </si>
  <si>
    <t>Eswatini - TF</t>
  </si>
  <si>
    <t>Lesotho - TF</t>
  </si>
  <si>
    <t xml:space="preserve">South Africa- TF </t>
  </si>
  <si>
    <t>Zimbabwe - TF</t>
  </si>
  <si>
    <t>Seychelles - TF</t>
  </si>
  <si>
    <t>Table 2.2  Arrivals of Non Resident Tourists/Visitors (Overnight) in  SADC, Thousand, 1995 - 2021</t>
  </si>
  <si>
    <t>Derived from Table 2.1 - Arrivals of Non Resident Tourists/Visitors in  SADC, Thousand, 1995 - 2021</t>
  </si>
  <si>
    <t>Series</t>
  </si>
  <si>
    <t>Americas</t>
  </si>
  <si>
    <t>East Asia and the Pacific</t>
  </si>
  <si>
    <t>Europe</t>
  </si>
  <si>
    <t>Middle East</t>
  </si>
  <si>
    <t>South Asia</t>
  </si>
  <si>
    <t>Other not classified</t>
  </si>
  <si>
    <t>1/ Arrivals of non-resident tourists by air.
Prior to 2015, the Directorate for Information and Monitoring of Immigration and Emigration (DRCIE) of the Ministry of Public Security of Madagascar recorded the nationalities of visitors for the entire country. For the year 2018, a clear improvement was put in place compared to the collection system for the landing at Nosy-Be Airport. Previously, the DRCIE was only able to issue data from Ivato International Airport.
Therefore, figures for “other countries of the world” currently show the nationalities of non-resident visitors arriving at the six (6) international airports of Toamasina, Sainte-Marie, Antsiranana, Mahajanga, Fort-Dauphin and Tuléar. End of 2018 and all 2019, NosyBe International Airport has 16 flights per week operated by several international companies, which shows a clear increase in the number of tourists from various nationalities, including Italians.</t>
  </si>
  <si>
    <t>Arrivals by air.</t>
  </si>
  <si>
    <t>2008: Change of methodology. Until 2007 the data correspond only to 12 border posts. From 2008, the data of all the border posts of the country are used.</t>
  </si>
  <si>
    <t>995-2008: excluding arrivals for work and contract workers.
Since 2009 a new methodology has been applied and therefore, the information is not comparable to previous years.
Since 2014 a new methodology has been applied and therefore, the information is not comparable to previous years. From 2014 excluding transit.</t>
  </si>
  <si>
    <t>2002-2004, 2007-2010: arrivals by air only.
2011-2016: The arrivals data relate only to three border posts (N'Djili airport in Kinshasa, the Luano airport in Lubumbashi, and the land border-crossing of Kasumbalesa in Katanga province)</t>
  </si>
  <si>
    <t>Table 2.3  Annual Growth in Arrivals of Non Resident Tourists/Visitors in SADC, (%), 1996 - 2021</t>
  </si>
  <si>
    <t>Table 2.5  Arrivals by region in SADC countries, Thousand, 1995 - 2021</t>
  </si>
  <si>
    <t>UNWTO, re-updated November 2022</t>
  </si>
  <si>
    <t>World Bank, https://databank.worldbank.org/source/africa-development-indicators/Series/EE.BOD.TOTL.KG#, Doawnloaded 8 November 2022</t>
  </si>
  <si>
    <t>https://databank.worldbank.org/source/africa-development-indicators/Series/EE.BOD.TOTL.KG#</t>
  </si>
  <si>
    <t>latest 2007, World Bank</t>
  </si>
  <si>
    <t>2007-2011: Submitted to DES CA</t>
  </si>
  <si>
    <t>update of Trade</t>
  </si>
  <si>
    <t>Missing for Namibia: Agri Intra Trade, manufacture Intra-TRADE</t>
  </si>
  <si>
    <t>Vistorina</t>
  </si>
  <si>
    <t>Zambia:</t>
  </si>
  <si>
    <t>Namibia by SITC updated</t>
  </si>
  <si>
    <t>No data on SITC overall received</t>
  </si>
  <si>
    <t>David Sakala to resumbit</t>
  </si>
  <si>
    <t>Seychelles by SITC updated</t>
  </si>
  <si>
    <t>Lesotho overall updated</t>
  </si>
  <si>
    <r>
      <rPr>
        <b/>
        <sz val="10"/>
        <color theme="1"/>
        <rFont val="Tahoma"/>
        <family val="2"/>
      </rPr>
      <t>Source:</t>
    </r>
    <r>
      <rPr>
        <sz val="10"/>
        <color theme="1"/>
        <rFont val="Tahoma"/>
        <family val="2"/>
      </rPr>
      <t xml:space="preserve"> Lesotho Bureau of Statistics, November 2022</t>
    </r>
  </si>
  <si>
    <t>By ICT updated</t>
  </si>
  <si>
    <t>Agri Trade updated</t>
  </si>
  <si>
    <t>Manufacture Trade updated</t>
  </si>
  <si>
    <t>Selected updated</t>
  </si>
  <si>
    <t>new data set  received</t>
  </si>
  <si>
    <t>Tourism: No further update</t>
  </si>
  <si>
    <t>Member State</t>
  </si>
  <si>
    <t>Arrivals from:</t>
  </si>
  <si>
    <t>Purpose  of visit</t>
  </si>
  <si>
    <t>Mode of transport</t>
  </si>
  <si>
    <t>Tourism industry</t>
  </si>
  <si>
    <t>* Refers to Island of Mauritius</t>
  </si>
  <si>
    <t>Passenger Car Fleet, Number</t>
  </si>
  <si>
    <t>Length of road, Botswana page2</t>
  </si>
  <si>
    <t>https://www.statsbots.org.bw/sites/default/files/publications/Transport%20%26%20Infrastructure%20Statistics%20Report%202021.pdf</t>
  </si>
  <si>
    <t>https://www.statssa.gov.za/publications/P7162/P7162December2021.pdf</t>
  </si>
  <si>
    <t>https://dms.dot.gov.za/share/s/wFiLZB_-TkC_rkOSr3RtwA</t>
  </si>
  <si>
    <t>https://www.transport.gov.za/documents/11623/41456/Final_DoTTechnicalIndicator10_07_2019.pdf/c5d3eb4e-efcd-4c49-8e9c-d2f770b61b23</t>
  </si>
  <si>
    <t>https://dms.dot.gov.za/share/s/C1XxYRu4ToiemjDxI10Org</t>
  </si>
  <si>
    <t>https://unece.org/DAM/trans/doc/2020/wp6/_Infocards_ENG.pdf</t>
  </si>
  <si>
    <t>https://www.itf-oecd.org/sites/default/files/docs/key-transport-statistics-2022.pdf</t>
  </si>
  <si>
    <t>https://www.iata.org/contentassets/a686ff624550453e8bf0c9b3f7f0ab26/wats-2021-mediakit.pdf</t>
  </si>
  <si>
    <t>https://data.aseanstats.org/indicator/ASE.TRP.AIR.A.302</t>
  </si>
  <si>
    <t>https://www.southafrica.to/transport/Airports/airports-South-Africa.php</t>
  </si>
  <si>
    <t>https://namibiahub.com/list-of-airports-in-namibia/</t>
  </si>
  <si>
    <t>https://dlca.logcluster.org/display/public/DLCA/2.2+Aviation+des+Comores</t>
  </si>
  <si>
    <r>
      <rPr>
        <b/>
        <sz val="10"/>
        <color theme="1"/>
        <rFont val="Tahoma"/>
        <family val="2"/>
      </rPr>
      <t>Source</t>
    </r>
    <r>
      <rPr>
        <sz val="10"/>
        <color theme="1"/>
        <rFont val="Tahoma"/>
        <family val="2"/>
      </rPr>
      <t>: National Statistical Offices of Member States, November 2022</t>
    </r>
  </si>
  <si>
    <t>For South Africa: https://www.southafrica.to/transport/Airports/airports-South-Africa.php</t>
  </si>
  <si>
    <t>For Comoros: https://dlca.logcluster.org/display/public/DLCA/2.2+Aviation+des+Comores</t>
  </si>
  <si>
    <t>Update of Transport from Data from Mauritius</t>
  </si>
  <si>
    <t>Update of Transport from data from Angola</t>
  </si>
  <si>
    <t>Air transport freight Million Km-Tins to be cnfirmed</t>
  </si>
  <si>
    <t>Table 3.1.11 Volume of export carried on rail transport, Tons, 2007-2021</t>
  </si>
  <si>
    <t>Table 3.1.12 Volume of import carried on rail transport, Tons, 2007-2021</t>
  </si>
  <si>
    <t xml:space="preserve">2 885.0 </t>
  </si>
  <si>
    <t xml:space="preserve">3 186.7 </t>
  </si>
  <si>
    <t xml:space="preserve">2 770.9 </t>
  </si>
  <si>
    <t>3 508.4</t>
  </si>
  <si>
    <t>Update Tramsport from Mauritius</t>
  </si>
  <si>
    <t>Double check Angola and Mozambique</t>
  </si>
  <si>
    <t>Update Transport from Madagascar</t>
  </si>
  <si>
    <t>Table 3.1.13  Number of Airports, Number, 2000-2021</t>
  </si>
  <si>
    <t>Table 3.1.14 Air Tansport - Registered Carrier Departures Worldwide of SADC, Number, 1980-2021</t>
  </si>
  <si>
    <t>Table 3.1.15 Air Transport - Passengers Carried in SADC, Number, 1980-2021</t>
  </si>
  <si>
    <t>Table 3.1.16  Air Transport - Freight, Tons, 2000-2021</t>
  </si>
  <si>
    <t>Table 3.1.17 Air Transport - Freight in SADC, Million Ton-Km, 1980-2021</t>
  </si>
  <si>
    <t>Table 3.1.18 Aircarft movement, Number, 2000-2021</t>
  </si>
  <si>
    <t>Table 3.1.19  Number of Ports, Number, 2000-2021</t>
  </si>
  <si>
    <t>Table 3.1.20  Port Traffic-Freight Cargo imported, Tons, 2000-2021</t>
  </si>
  <si>
    <t>Table 3.1.21  Port Traffic-Freight Cargo exported, Tons, 2000-2021</t>
  </si>
  <si>
    <t>Table 3.1.6  Railway Line Route Length in SADC, Total Route-Km, 1980-2021, Selected years</t>
  </si>
  <si>
    <t>Table 3.1.7  Passengers carried through railways, Number, 2007-2021</t>
  </si>
  <si>
    <t>Table 3.1.18 Aircarft movement, Number, 2007-2021</t>
  </si>
  <si>
    <t>National Statistics Offices of Member States for Angola, Botswana, Madagascar, Mauritius, Mozambique, October 2022</t>
  </si>
  <si>
    <t>* Individuals aged 12 years and above</t>
  </si>
  <si>
    <t>Indicator name</t>
  </si>
  <si>
    <t>Population covered by a mobile-cellular network (%)</t>
  </si>
  <si>
    <t>Dem. Rep. of the Congo</t>
  </si>
  <si>
    <t>ITU Digital Development Dashboard: https://public.tableau.com/app/profile/ituint/viz/DigitalDevelopmentDashboard-NoMap2/Online, Downloaded 14 November 2022</t>
  </si>
  <si>
    <t>Population covered by a mobile-cellular network</t>
  </si>
  <si>
    <t>Change in variable:</t>
  </si>
  <si>
    <t>Mobile network coverage</t>
  </si>
  <si>
    <t>Percentage of geographical area with broadband coverage</t>
  </si>
  <si>
    <t>Population covered by at least a 3G mobile network (%)</t>
  </si>
  <si>
    <t>Proportion of population using mobile phones</t>
  </si>
  <si>
    <t>Female mobile phone ownership as a % of total female population</t>
  </si>
  <si>
    <t>Total fixed broadband subscriptions</t>
  </si>
  <si>
    <t>Democratic  Republic of the Congo</t>
  </si>
  <si>
    <t>Households with Internet access at home (%)</t>
  </si>
  <si>
    <t>Table 3.2.27 Mobile cellular SMS price, in USD, 2012-2021</t>
  </si>
  <si>
    <t>Table 3.2.26 Mobile phone call tariff, off peak (per minute), in USD, 2012-2021</t>
  </si>
  <si>
    <t>Table 3.2.25 Mobile phone call tariff, peak (per minute), in USD, 2012-2021</t>
  </si>
  <si>
    <t>Table 3.2.24 Fixed telephone price of a three-minute call from fixed phone to a mobile , in USD, 2012-2021</t>
  </si>
  <si>
    <t>Table 3.2.23 Fixed telephone price of a three-minute local call (peak), in USD, 2012-2021</t>
  </si>
  <si>
    <t>Table 3.2.22 Fixed Telephone price of a three-minute local call (off-peak), in USD, 2012-2021</t>
  </si>
  <si>
    <t>Table 3.2.21 Internet tariffs, 20hours per month, in USD, 2012-2021</t>
  </si>
  <si>
    <t>Table 3.2.20 Individuals using the Internet (% of population), 2000-2020</t>
  </si>
  <si>
    <t>Table 3.2.19 Mobile Broadband subscriptions, 2007-2021</t>
  </si>
  <si>
    <t>Table 3.2.18  Population covered by a mobile-cellular network, %, 2010-2021</t>
  </si>
  <si>
    <t>Table 3.2.17  Female mobile phone ownership as a % of total female population, %, 2014-2020</t>
  </si>
  <si>
    <t>Table 3.2.16  Population covered by at least a 3G mobile network, %, 2010-2021</t>
  </si>
  <si>
    <t>Table 3.2.15  Mobile Service Providers, Number, 2000-2021</t>
  </si>
  <si>
    <t>Table 3.2.14 Mobile Cellular Subscribers, Density Per  100 Inhabitants in SADC, 2000-2021</t>
  </si>
  <si>
    <t>Table 3.2.13  Households with Internet access at home in SADC, by region, %, 2010-2021</t>
  </si>
  <si>
    <t>Table 3.2.12 Mobile Cellular Subscribers, Number of  Subscriptions in SADC, 2000-2021</t>
  </si>
  <si>
    <t>Table 3.2.10  Internet Users, Number, 2000-2021</t>
  </si>
  <si>
    <t>Table 3.2.9  Internet Access Subscriptions in SADC, per 100 Inhabitants, 2000-2021</t>
  </si>
  <si>
    <t>Table 3.2.8  Internet Access Subscriptions in SADC, Number, 2000-2021</t>
  </si>
  <si>
    <t>Table 3.2.7  Total fixed broadband subscriptions in SADC, 2010-2021</t>
  </si>
  <si>
    <t>Derived from Telecommunication Services - Fixed Telephone Lines in SADC and Population (2022)</t>
  </si>
  <si>
    <t>Derived from Mobile cellular subcrbers in SADC and Population (2022)</t>
  </si>
  <si>
    <t>ITU : https://www.itu.int/en/ITU-D/Statistics/Pages/stat/default.aspx, Downloaded 25 October 2022 for for Angola (2021), DRC 2020-2021), Eswatini (2019-2021), Lesotho (2021), Madagascar (2021), Namibia (2021), South Africa (2021), Tanzania (2021)</t>
  </si>
  <si>
    <t>Member State websites/report for Botswana (Botswana Communications Regulatory Authority), Comoros (ANRTIC (Autorite de Regulation des TIC), Rapport Observatoire du TIC, 1er Trimestre 2022), Madagascar (Rapport d'activite 2019, 2020 ARTEC), Seychelles (ICT Sector Performance report ,March 2022), Zimbabwe (ZITCA)</t>
  </si>
  <si>
    <t>Table 3.2.11  Internet Users Per 100 Inhabitants in SADC, 2000-2021</t>
  </si>
  <si>
    <t>World Bank: https://data.worldbank.org/indicator/EG.IMP.CONS.ZS, Downoaded 15 November 2022</t>
  </si>
  <si>
    <t xml:space="preserve">Net energy imports are estimated as energy use less production, both measured in oil equivalents. A negative value indicates that the country is a net exporter. Energy use refers to use of primary energy </t>
  </si>
  <si>
    <t>before transformation to other end-use fuels, which is equal to indigenous production plus imports and stock changes, minus exports and fuels supplied to ships and aircraft engaged in international transport.</t>
  </si>
  <si>
    <t>Renewable energy consumption is the share of renewables energy in total final energy consumption.</t>
  </si>
  <si>
    <t>Combustible fuels</t>
  </si>
  <si>
    <t>Hydro</t>
  </si>
  <si>
    <t>Nuclear</t>
  </si>
  <si>
    <t>Wind</t>
  </si>
  <si>
    <t>Solar</t>
  </si>
  <si>
    <t>United Rep. of Tanzania</t>
  </si>
  <si>
    <t>Gases</t>
  </si>
  <si>
    <t>Heat</t>
  </si>
  <si>
    <t>Primary energy production</t>
  </si>
  <si>
    <t>International bunkers</t>
  </si>
  <si>
    <t>Aviation</t>
  </si>
  <si>
    <t>Marine</t>
  </si>
  <si>
    <t>Stock changes</t>
  </si>
  <si>
    <t>Per capita</t>
  </si>
  <si>
    <t>Imports &amp; Exports</t>
  </si>
  <si>
    <t>Table 3.3.3 Energy supply per capita,  Gigajoules, 1990- 2019</t>
  </si>
  <si>
    <t>Table 3.3.24  Price for Kerosene in SADC, US $ per litre, 2000 - 2021</t>
  </si>
  <si>
    <t>Table 3.3.23 Pump prices for diesel in SADC in US cents per litre, 1991-2021, Selected Years</t>
  </si>
  <si>
    <t>Table 3.3.22 Pump prices for gasoline in SADC in US cents per litre, 1991 - 2021 Selected Years</t>
  </si>
  <si>
    <t>Table 3.3.19 Electricity Tariffs in SADC by Type of Customer, US $ , 2001 -2021</t>
  </si>
  <si>
    <t>Table 3.3.18 Electricity consumption by households (Million Kilowatt-hours) in SADC, 2000-2021</t>
  </si>
  <si>
    <t>Table 3.3.17 Electricity consumption by industry and construction (Million Kilowatt-hours) in SADC, 2000-2021</t>
  </si>
  <si>
    <t>Table 3.3.16 Electricity consumption (Million Kilowatt-hours) in SADC, 2000-2021</t>
  </si>
  <si>
    <t>Table 3.3.15 Percentage of Population in SADC With Access to Electricity, 2009 - 2020</t>
  </si>
  <si>
    <t>Table 3.3.14  Total Net Installed Capacity of  Electricity Power Plants in SADC,   Thousand Kilowatt, 1990 - 2021</t>
  </si>
  <si>
    <t>Table 3.3.1 Total Energy supply,  Petajoules, 1990- 2019</t>
  </si>
  <si>
    <t>Table 3.3.2 Components of Total Energy Supply,  Petajoules, 1990-2019</t>
  </si>
  <si>
    <t>Table 3.3.4 Primary energy production,  Petajoules, Selected years</t>
  </si>
  <si>
    <r>
      <t>Table 3.3.5  Energy production in SADC, kt of oil equivalent, 1980 -</t>
    </r>
    <r>
      <rPr>
        <b/>
        <sz val="11"/>
        <rFont val="Tahoma"/>
        <family val="2"/>
      </rPr>
      <t>2015</t>
    </r>
  </si>
  <si>
    <t>Table 3.3.6 Total Energy Use in SADC, Kt of Oil Equivalent, 1980 -2021</t>
  </si>
  <si>
    <t>Table 3.3.7 Net import of energy, % of energy use,2000-2014</t>
  </si>
  <si>
    <t>Table 3.3.8  Total Energy Use Per Capita in SADC, Kg of Oil Equivalent, 1980 - 2021</t>
  </si>
  <si>
    <t>Table 3.3.9 GDP per unit of energy use (constant 2017 PPP $ per kg of oil equivalent) in SADC, 1990-2015</t>
  </si>
  <si>
    <t>Table 3.3.10  Energy use (kg of oil equivalent) in SADC per $1 000 GDP (constant 2017 PPP), 1990-2015</t>
  </si>
  <si>
    <t>Table 3.3.12 Total Electricity Production in SADC,  Million Kilowatt-Hour, 1990-2021</t>
  </si>
  <si>
    <t xml:space="preserve">Table 3.3.25  Fuels Used in SADC for Cooking , Percent Total  Population, Latest Year </t>
  </si>
  <si>
    <t>Table 3.3.26  Access to clean fuels and technologies for cooking , Percent Total  Population, 2000-2020</t>
  </si>
  <si>
    <t>Table 3.3.13 Production of electricity - by type,  Million Kilowatt-Hour, 2016-2021</t>
  </si>
  <si>
    <t xml:space="preserve">Energy </t>
  </si>
  <si>
    <t>Table 3.3.11  Energy Consumption Per Capita, kWh, 2018-2019</t>
  </si>
  <si>
    <t>Table 3.3.20 Electricity Imports  (Million Kilowatt-hours) in SADC, 2000-2019</t>
  </si>
  <si>
    <t>Table 3.3.21 Electricity Exports  (Million Kilowatt-hours) in SADC, 2000-2019</t>
  </si>
  <si>
    <t>Table 3.3.27  Renewable energy share in the total final energy consumption (%),2000-2019</t>
  </si>
  <si>
    <t>Table 3.3.5  Energy production in SADC, kt of oil equivalent, 1980 -2015</t>
  </si>
  <si>
    <t>Table 3.3.28 Inflation rate in SADC for Energy, 2010 - 2021</t>
  </si>
  <si>
    <t>National Statistics Offices of Member States, November 2022</t>
  </si>
  <si>
    <t>TOC already updated</t>
  </si>
  <si>
    <t>Source checked</t>
  </si>
  <si>
    <t>Agriculture</t>
  </si>
  <si>
    <t>Updated</t>
  </si>
  <si>
    <t>Environment</t>
  </si>
  <si>
    <t>https://www.fao.org/3/ca8642en/ca8642en.pdf</t>
  </si>
  <si>
    <t>https://apps.who.int/iris/bitstream/handle/10665/43048/9241592303.pdf</t>
  </si>
  <si>
    <t>Average precipitation is the long-term average in depth (over space and time) of annual precipitation in the country. Precipitation is defined as any kind of water that falls from clouds as a liquid or a solid.</t>
  </si>
  <si>
    <t>Sources</t>
  </si>
  <si>
    <t>https://files.worldwildlife.org/wwfcmsprod/files/Publication/file/9bsfj8aq5v_deforestation_fronts___drivers_and_responses_in_a_changing_world___summary_english.pdf?_ga=2.84501723.354137620.1668663978-1477116899.1668663977</t>
  </si>
  <si>
    <t>https://www.globalforestwatch.org/dashboards/global/?category=summary&amp;dashboardPrompts=eyJzaG93UHJvbXB0cyI6dHJ1ZSwicHJvbXB0c1ZpZXdlZCI6WyJzaGFyZVdpZGdldCJdLCJzZXR0aW5ncyI6eyJzaG93UHJvbXB0cyI6dHJ1ZSwicHJvbXB0c1ZpZXdlZCI6W10sInNldHRpbmdzIjp7Im9wZW4iOmZhbHNlLCJzdGVwSW5kZXgiOjAsInN0ZXBzS2V5IjoiIn0sIm9wZW4iOnRydWUsInN0ZXBJbmRleCI6MCwic3RlcHNLZXkiOiJzaGFyZVdpZGdldCJ9LCJvcGVuIjp0cnVlLCJzdGVwc0tleSI6ImRvd25sb2FkRGFzaGJvYXJkU3RhdHMifQ%3D%3D&amp;location=WyJnbG9iYWwiXQ%3D%3D&amp;map=eyJkYXRhc2V0cyI6W3siZGF0YXNldCI6InBvbGl0aWNhbC1ib3VuZGFyaWVzIiwibGF5ZXJzIjpbImRpc3B1dGVkLXBvbGl0aWNhbC1ib3VuZGFyaWVzIiwicG9saXRpY2FsLWJvdW5kYXJpZXMiXSwiYm91bmRhcnkiOnRydWUsIm9wYWNpdHkiOjEsInZpc2liaWxpdHkiOnRydWV9LHsiZGF0YXNldCI6Ik5ldC1DaGFuZ2UtU1RBR0lORyIsImxheWVycyI6WyJmb3Jlc3QtbmV0LWNoYW5nZSJdLCJvcGFjaXR5IjoxLCJ2aXNpYmlsaXR5Ijp0cnVlLCJwYXJhbXMiOnsidmlzaWJpbGl0eSI6dHJ1ZSwiYWRtX2xldmVsIjoiYWRtMCJ9fV19&amp;showMap=true&amp;treeLossPct=eyJoaWdobGlnaHRlZCI6ZmFsc2V9</t>
  </si>
  <si>
    <t>Table 5.3 Average precipitation in depth (mm per year), 2002-2018, Selected years</t>
  </si>
  <si>
    <t>Table 5.5 Consumption of Ozone-Depleting Chlorofluorocarbons (CFCs) in SADC, Tons of Ozone-Depleting Potential, 1995/1998 - 2015, Selected Years</t>
  </si>
  <si>
    <t>Table 5.4 Mean Annual Temperature in SADC, 0C, 1970 - 2021</t>
  </si>
  <si>
    <t>Table 6.1  Number of deaths, missing persons and directly affected persons attributed to disasters per 100 000 population, latest year</t>
  </si>
  <si>
    <t>FOOD</t>
  </si>
  <si>
    <r>
      <rPr>
        <b/>
        <sz val="11"/>
        <color theme="1"/>
        <rFont val="Calibri"/>
        <family val="2"/>
        <scheme val="minor"/>
      </rPr>
      <t>PUMP PRICE GASOLINE,</t>
    </r>
    <r>
      <rPr>
        <b/>
        <sz val="11"/>
        <color rgb="FFFF0000"/>
        <rFont val="Calibri"/>
        <family val="2"/>
        <scheme val="minor"/>
      </rPr>
      <t xml:space="preserve"> LOCAL CURRENCY</t>
    </r>
  </si>
  <si>
    <r>
      <rPr>
        <b/>
        <sz val="11"/>
        <color theme="1"/>
        <rFont val="Calibri"/>
        <family val="2"/>
        <scheme val="minor"/>
      </rPr>
      <t>PUMP PRICE DIESEL,</t>
    </r>
    <r>
      <rPr>
        <b/>
        <sz val="11"/>
        <color rgb="FFFF0000"/>
        <rFont val="Calibri"/>
        <family val="2"/>
        <scheme val="minor"/>
      </rPr>
      <t xml:space="preserve"> LOCAL CURRENCY</t>
    </r>
  </si>
  <si>
    <r>
      <rPr>
        <b/>
        <sz val="11"/>
        <color theme="1"/>
        <rFont val="Calibri"/>
        <family val="2"/>
        <scheme val="minor"/>
      </rPr>
      <t>PUMP PRICE KERSOSENE,</t>
    </r>
    <r>
      <rPr>
        <b/>
        <sz val="11"/>
        <color rgb="FFFF0000"/>
        <rFont val="Calibri"/>
        <family val="2"/>
        <scheme val="minor"/>
      </rPr>
      <t xml:space="preserve"> LOCAL CURRENCY</t>
    </r>
  </si>
  <si>
    <r>
      <rPr>
        <b/>
        <sz val="11"/>
        <color theme="1"/>
        <rFont val="Calibri"/>
        <family val="2"/>
        <scheme val="minor"/>
      </rPr>
      <t>PUMP PRICE GASOLINE,</t>
    </r>
    <r>
      <rPr>
        <b/>
        <sz val="11"/>
        <color rgb="FFFF0000"/>
        <rFont val="Calibri"/>
        <family val="2"/>
        <scheme val="minor"/>
      </rPr>
      <t xml:space="preserve"> USD</t>
    </r>
  </si>
  <si>
    <r>
      <rPr>
        <b/>
        <sz val="11"/>
        <color theme="1"/>
        <rFont val="Calibri"/>
        <family val="2"/>
        <scheme val="minor"/>
      </rPr>
      <t>PUMP PRICE DIESEL,</t>
    </r>
    <r>
      <rPr>
        <b/>
        <sz val="11"/>
        <color rgb="FFFF0000"/>
        <rFont val="Calibri"/>
        <family val="2"/>
        <scheme val="minor"/>
      </rPr>
      <t xml:space="preserve"> USD</t>
    </r>
  </si>
  <si>
    <r>
      <rPr>
        <b/>
        <sz val="11"/>
        <color theme="1"/>
        <rFont val="Calibri"/>
        <family val="2"/>
        <scheme val="minor"/>
      </rPr>
      <t>PUMP PRICE KERSOSENE,</t>
    </r>
    <r>
      <rPr>
        <b/>
        <sz val="11"/>
        <color rgb="FFFF0000"/>
        <rFont val="Calibri"/>
        <family val="2"/>
        <scheme val="minor"/>
      </rPr>
      <t xml:space="preserve"> USD</t>
    </r>
  </si>
  <si>
    <r>
      <rPr>
        <b/>
        <sz val="11"/>
        <color theme="1"/>
        <rFont val="Calibri"/>
        <family val="2"/>
        <scheme val="minor"/>
      </rPr>
      <t>PUMP PRICE GASOLINE,</t>
    </r>
    <r>
      <rPr>
        <b/>
        <sz val="11"/>
        <color rgb="FFFF0000"/>
        <rFont val="Calibri"/>
        <family val="2"/>
        <scheme val="minor"/>
      </rPr>
      <t xml:space="preserve"> USD CENTS</t>
    </r>
  </si>
  <si>
    <r>
      <rPr>
        <b/>
        <sz val="11"/>
        <color theme="1"/>
        <rFont val="Calibri"/>
        <family val="2"/>
        <scheme val="minor"/>
      </rPr>
      <t>PUMP PRICE DIESEL,</t>
    </r>
    <r>
      <rPr>
        <b/>
        <sz val="11"/>
        <color rgb="FFFF0000"/>
        <rFont val="Calibri"/>
        <family val="2"/>
        <scheme val="minor"/>
      </rPr>
      <t xml:space="preserve"> USD CENTS</t>
    </r>
  </si>
  <si>
    <r>
      <rPr>
        <b/>
        <sz val="11"/>
        <color theme="1"/>
        <rFont val="Calibri"/>
        <family val="2"/>
        <scheme val="minor"/>
      </rPr>
      <t>PUMP PRICE KERSOSENE,</t>
    </r>
    <r>
      <rPr>
        <b/>
        <sz val="11"/>
        <color rgb="FFFF0000"/>
        <rFont val="Calibri"/>
        <family val="2"/>
        <scheme val="minor"/>
      </rPr>
      <t xml:space="preserve"> USD CENTS</t>
    </r>
  </si>
  <si>
    <t>Table  : Exchange Rates, National Currency Per 1 US $ in SADC,</t>
  </si>
  <si>
    <t>Table 3.3.22 Pump prices for gasoline in SADC in US cents per litre, 2010 - 2021</t>
  </si>
  <si>
    <t>Table 3.3.23 Pump prices for diesel in SADC in US cents per litre, 2010-2021</t>
  </si>
  <si>
    <t>Table 3.3.24  Price for Kerosene in SADC, US $ per litre, 2010 - 2021</t>
  </si>
  <si>
    <t>Table 6: Share of GDP by kind of economic activity at current prices, Total SADC, (%), 2011-2021</t>
  </si>
  <si>
    <t>Item Description</t>
  </si>
  <si>
    <t>Agriculture, forestry and fishing</t>
  </si>
  <si>
    <t>Table : GDP by kind of economic activity at current prices, Angola, Million US $, 2010-2020</t>
  </si>
  <si>
    <t>Mining and Quarrying</t>
  </si>
  <si>
    <t>Manufacturing</t>
  </si>
  <si>
    <t>Electricity, gas, steam and air conditioning supply; Water supply; sewerage, waste management and remediation activities</t>
  </si>
  <si>
    <t>Construction</t>
  </si>
  <si>
    <t>Wholesale and retail trade, transportation and storage, accommodation and food service activities</t>
  </si>
  <si>
    <t>Information and communication</t>
  </si>
  <si>
    <t>Financial and insurance activities</t>
  </si>
  <si>
    <t>Real estate activities, Professional, scientific, technical, administrative and support service activities</t>
  </si>
  <si>
    <t>Public administration and defence, education, human health and social work activities</t>
  </si>
  <si>
    <t>Other service activities</t>
  </si>
  <si>
    <t>GDP at Basic Prices</t>
  </si>
  <si>
    <t>Net Taxes on products</t>
  </si>
  <si>
    <t>GDP at Purchasers Prices</t>
  </si>
  <si>
    <t>Table : GDP by kind of economic activity at current prices, Botswana, Million US $, 2010-2020</t>
  </si>
  <si>
    <t>Table : GDP by kind of economic activity at current prices, Comoros, Million US $, 2010-2020</t>
  </si>
  <si>
    <t>Table : GDP by kind of economic activity at current prices, DRC, Million US $, 2010-2020</t>
  </si>
  <si>
    <t>Table : GDP by kind of economic activity at current prices, Eswatini, Million US $, 2010-2020</t>
  </si>
  <si>
    <t>Table : GDP by kind of economic activity at current prices, Lesotho, Million US $, 2010-2020</t>
  </si>
  <si>
    <t>Table : GDP by kind of economic activity at current prices, Madagascar, Million US $, 2010-2020</t>
  </si>
  <si>
    <t>Table : GDP by kind of economic activity at current prices, Malawi, Million US $, 2010-2020</t>
  </si>
  <si>
    <t>Table : GDP by kind of economic activity at current prices, Mauritius, Million US $, 2010-2020</t>
  </si>
  <si>
    <t>Table : GDP by kind of economic activity at current prices, Mozambique, Million US $, 2010-2020</t>
  </si>
  <si>
    <t>Table : GDP by kind of economic activity at current prices, Namibia, Million US $, 2010-2020</t>
  </si>
  <si>
    <t>Table : GDP by kind of economic activity at current prices, Seychelles, Million US $, 2010-2020</t>
  </si>
  <si>
    <t>Table : GDP by kind of economic activity at current prices, South Africa, Million US $, 2010-2020</t>
  </si>
  <si>
    <t>Table : GDP by kind of economic activity at current prices, Tanzania, Million US $, 2010-2020</t>
  </si>
  <si>
    <t>Table : GDP by kind of economic activity at current prices, Zambia, Million US $, 2010-2020</t>
  </si>
  <si>
    <t>Table : GDP by kind of economic activity at current prices, Zimbabwe, Million US $, 2010-2020</t>
  </si>
  <si>
    <t>Table : Share of GDP by kind of economic activity at current prices,%, 2010-2020</t>
  </si>
  <si>
    <t>Table 4.1.9   Agriculture Gross Production Index Number in SADC, (Base year: 2004 - 2006 =100), 2000 - 2020</t>
  </si>
  <si>
    <t>MS SUBMISSION</t>
  </si>
  <si>
    <t>Table 4.1.22 Agricultural Producer Price  for Cattle Live Weight in SADC, US $ Per Tonne, 1991 - 2018</t>
  </si>
  <si>
    <t>Table 4.1.25 Agricultural Producer Price  for Chicken Live Weight in SADC , US $ Per Tonne, 1991 - 2018</t>
  </si>
  <si>
    <t>Table 4.1.8  Fertilizer Consumption in Nutrients in SADC by Type  of Fertilizer, Thousand  Tonne of Nutrients, 2002 - 2020</t>
  </si>
  <si>
    <t>https://www.imf.org/en/Publications/fandd/issues/Series/Back-to-Basics/Purchasing-Power-Parity-PPP#:~:text=The%20other%20approach%20uses%20the,and%20services%20in%20each%20country.</t>
  </si>
  <si>
    <t>National Statistics Offices of Member States (DRC 2018)</t>
  </si>
  <si>
    <t>National Statistics Offices of Member States (DRC 2019, Madagascar 2015-2019)</t>
  </si>
  <si>
    <t>Statictics Mauritius, 2007-2020</t>
  </si>
  <si>
    <t>Food and Agriculture Organization (FAO): https://www.fao.org/faostat/en/#data/RP, Downloaded 17 October 2022 (All Member States except Mauritius, data 2020 -2021)</t>
  </si>
  <si>
    <t>Food and Agriculture Organization (FAO): https://www.fao.org/faostat/en/#data/RP, Downloaded 17 October 2022, (All Member States except Mauritius, data 2020 -2021)</t>
  </si>
  <si>
    <t>Food and Agriculture Organization (FAO): https://www.fao.org/faostat/en/#data/RFN, Downloaded 17 October 2022 (All Member States for 2020)</t>
  </si>
  <si>
    <t>Food and Agriculture Organisation (FAO):https://www.fao.org/faostat/en/#data/QI, Downloaded 17 October 2022 (All Member States for 2020)</t>
  </si>
  <si>
    <t>Submissions in 2022 from DRC, Madagascar, Mauritius and South Africa</t>
  </si>
  <si>
    <t>Food and Agriculture Organisation (FAO): https://www.fao.org/faostat/en/#data/PP, Downloaded 18 October 2022. All Member States except DRC, Madagascar, Mauritius and South Africa (2016-2020). Mozambique (2015-2017). Tanzania (2013-2015). Zambia (2015, 2018, 2019)</t>
  </si>
  <si>
    <t>Changes: South Africa 2012-2020</t>
  </si>
  <si>
    <t>Food and Agriculture Organisation (FAO): https://www.fao.org/faostat/en/#data/PP, Downloaded 18October 2022. All Member States except DRC, Madagascar, Mauritius and South Africa, Malawi (2013). Mozambique (2014-2018). Zambia (2010-2020)</t>
  </si>
  <si>
    <t>Food and Agriculture Organisation (FAO): https://www.fao.org/faostat/en/#data/PP, Downloaded 18 October 2022. All Member States  (2016-2020). Malawi (2010-2016). Mozambique (2013-2016). Data from NSO DRC, Madagascar, Mauritius and South Africa</t>
  </si>
  <si>
    <t>Food and Agriculture Organisation (FAO): https://www.fao.org/faostat/en/#data/QCL, Downloaded 19 October 2022. All Member States  except  Angola, DRC, Lesotho (up to 2018), Madagascar, Malawi, Mauritius, Mozambique, South Africa and Zimbabwe (Zimbabwe 2020 from FAO)</t>
  </si>
  <si>
    <t>Food and Agriculture Organisation (FAO): https://www.fao.org/faostat/en/#data/QCL, Downloaded 19 October 2022. All Member States  except DRC, Madagascar, Mauritius, South Africa and Zimbabwe. Data from FAO for 2020 on area harvested for Angola, Malawi and Zimbabwe</t>
  </si>
  <si>
    <t>National Statistics Offices of DRC, Madagascar, Mauritius and South Africa (2022)</t>
  </si>
  <si>
    <t>Food and Agriculture Organisation (FAO): https://www.fao.org/faostat/en/#data/QCL, Downloaded 19 October 2022. Production for 2020 for Comoros, Eswatini,  Tanzania, Zambia, Zimbabwe</t>
  </si>
  <si>
    <t>Food and Agriculture Organisation (FAO): https://www.fao.org/faostat/en/#data/QCL, Downloaded 19 October 2022, for Angola (area harvested), Comoros, DRC (area harvested 2020), Madagascar (area harvested and yield 2020), Malawi (area harvested), Mozambique (area harvested), Seychelles, Tanzania, Zambia and Zimbabwe</t>
  </si>
  <si>
    <t>National Statistics Office DRC data (Production 2010, 2014); Madagascar (2005)</t>
  </si>
  <si>
    <t>Food and Agriculture Organisation (FAO): https://www.fao.org/faostat/en/#data/QCL, Downloaded 19 October 2022, data for 2020 for Botswana, DRC, Eswatini, Lesotho,  Madagascar,  Mozambique, Namibia, South Africa (area harvested for 2020 only), Tanzania, Zambia and Zimbabwe</t>
  </si>
  <si>
    <t>Food and Agriculture Organisation (FAO): https://www.fao.org/faostat/en/#data/QCL, Downloaded 19 October 2022, data for 2020 for Botswana,  Eswatini, Lesotho,  Madagascar,  Mozambique, Namibia, South Africa (area harvested for 2020 only), Tanzania, Zambia and Zimbabwe</t>
  </si>
  <si>
    <t>National Statistics Office Madagascar (Production 2010-2018), South Africa (changes)</t>
  </si>
  <si>
    <t>National Statistics Office DRC (Production 2010-2018, yield 2010 and 2013), South Africa (Production and area planted)</t>
  </si>
  <si>
    <t>Food and Agriculture Organisation (FAO): https://www.fao.org/faostat/en/#data/QCL, Downloaded 19 October 2022</t>
  </si>
  <si>
    <t>National Statistics Office DRC (Production 2010, 2014), Madagascar (production 2000-2015,  area planted 2000-2015)</t>
  </si>
  <si>
    <t>Food and Agriculture Organisation (FAO): https://www.fao.org/faostat/en/#data/QCL, Downloaded 19 October 2022.  Data updated for Tanzania, 2000-2020. Zimbabwe and Zambia 2016-2020 for yield. Yield for 2019 and 2020 for Seychelles. Area harvested for 2016-2020 for Madagascar. Data for 2020 for DRC, Madagascar, Malawi, Namibia, Tanzania, Zambia, Zimbabwe.</t>
  </si>
  <si>
    <t>National Statistics Office  Madagascar (production and area planted 2000-2005)</t>
  </si>
  <si>
    <t>Food and Agriculture Organisation (FAO): https://www.fao.org/faostat/en/#data/QCL, Downloaded 19 October 2022.  Data updated for Tanzania, 2000-2020. Zimbabwe and Zambia 2016-2020 for yield. Yield for 2019 and 2020 for Seychelles. Area harvested for 2016-2020 for Madagascar. Data for 2020 for DRC,  Malawi, Namibia, Tanzania, Zambia, Zimbabwe.</t>
  </si>
  <si>
    <t>National Statistics Office  DRC (Production 2010, 2011, 2014), Madagascar (production and area planted 2000-2005)</t>
  </si>
  <si>
    <t>National Statistics Office  Madagascar (production and area planted 2001-2015), Mauritius, South Africa</t>
  </si>
  <si>
    <t>National Statistics Office  Madagascar (production 2000-2015, area planted 2000-2011), Mauritius</t>
  </si>
  <si>
    <t>National Statistics Office  DRC, Madagascar, Mauritius, South Africa</t>
  </si>
  <si>
    <r>
      <t>522000</t>
    </r>
    <r>
      <rPr>
        <vertAlign val="superscript"/>
        <sz val="11"/>
        <color theme="1"/>
        <rFont val="Tahoma"/>
        <family val="2"/>
      </rPr>
      <t>b</t>
    </r>
  </si>
  <si>
    <r>
      <t>274000</t>
    </r>
    <r>
      <rPr>
        <vertAlign val="superscript"/>
        <sz val="11"/>
        <color theme="1"/>
        <rFont val="Tahoma"/>
        <family val="2"/>
      </rPr>
      <t>b</t>
    </r>
  </si>
  <si>
    <r>
      <t>2300000</t>
    </r>
    <r>
      <rPr>
        <vertAlign val="superscript"/>
        <sz val="11"/>
        <color theme="1"/>
        <rFont val="Tahoma"/>
        <family val="2"/>
      </rPr>
      <t>a</t>
    </r>
  </si>
  <si>
    <r>
      <t>5000</t>
    </r>
    <r>
      <rPr>
        <vertAlign val="superscript"/>
        <sz val="11"/>
        <color theme="1"/>
        <rFont val="Tahoma"/>
        <family val="2"/>
      </rPr>
      <t>a</t>
    </r>
  </si>
  <si>
    <r>
      <t>270000</t>
    </r>
    <r>
      <rPr>
        <vertAlign val="superscript"/>
        <sz val="11"/>
        <color theme="1"/>
        <rFont val="Tahoma"/>
        <family val="2"/>
      </rPr>
      <t>a</t>
    </r>
  </si>
  <si>
    <r>
      <t>1950000</t>
    </r>
    <r>
      <rPr>
        <vertAlign val="superscript"/>
        <sz val="11"/>
        <color theme="1"/>
        <rFont val="Tahoma"/>
        <family val="2"/>
      </rPr>
      <t>a</t>
    </r>
  </si>
  <si>
    <t>United Nations Department of Social Affairs, 2019 Electricity Profiles, Data 2016-2019, except for Tanzania (From High Frequency data, Member State website)</t>
  </si>
  <si>
    <t>United Nations Department of Social Affairs, 2019 Electricity Profiles (except for Mauritius)</t>
  </si>
  <si>
    <t>World Development Indicators , The World Bank, http://data.worldbank.org/, Downloaded 27 July 2022 (except Comoros, data from NSO)</t>
  </si>
  <si>
    <t>United Nations Department of Social Affairs, 2019 Electricity Profiles Book (except Mauritius)</t>
  </si>
  <si>
    <t>United Nations Department of Social Affairs, 2019 Electricity Profiles Book, except Mauritius</t>
  </si>
  <si>
    <t>United Nations Department of Social Affairs, 2019 Electricity Profiles Book, Data for 2014-2019 (except for Mauritius)</t>
  </si>
  <si>
    <t>Comoros 2019-2020: ANRTIC (Autorite de Regulation des TIC), Rapport Observatoire du TIC, 1er Trimestre 2022</t>
  </si>
  <si>
    <t>Madagascar 2018-2020: Rapport d'activite 2020, ARTEC</t>
  </si>
  <si>
    <t>Zambia 2016-2021: ZITCA</t>
  </si>
  <si>
    <t>Mauritius: Member State submission</t>
  </si>
  <si>
    <t>Zimbabwe 2021: Annual postal and telecommunications sector performance report 2021</t>
  </si>
  <si>
    <t>ITU, October 2022</t>
  </si>
  <si>
    <t>Seychelles 2016-2021: ICT Sector Performance report 2020,March 2022</t>
  </si>
  <si>
    <t>Mauritius Central Statistics Office</t>
  </si>
  <si>
    <t>World Bank : https://data.worldbank.org/indicator/, Downloaded  November 2022, except for Mauritius and Zimbabwe</t>
  </si>
  <si>
    <t>Comoros 2019-2021: ANRTIC (Autorite de Regulation des TIC), Rapport Observatoire du TIC, 1er Trimestre 2022</t>
  </si>
  <si>
    <t>Botswana 2021: BOCRA (Botswana Communications Regulatory Authority)</t>
  </si>
  <si>
    <t>Madagascar 2019-2020: Rapport d'activite 2020, ARTEC</t>
  </si>
  <si>
    <t>Malawi 2021: MACRA, Summary of key telecommunication indicators</t>
  </si>
  <si>
    <t>Mozambique Statistics Office</t>
  </si>
  <si>
    <t>Zambia 2021: ZITCA</t>
  </si>
  <si>
    <t>National Statistics Offices of Member States for Angola, Botswana, Comoros, Madagascar, Mauritius, Mozambique, October 2022</t>
  </si>
  <si>
    <t>National Statistics Offices of Member States for Angola, Botswana, Comoros,  Madagascar, Mauritius, Mozambique, October 2022</t>
  </si>
  <si>
    <t>National Statistics Offices of Member States for Angola, comoros, Botswana, Madagascar, Mauritius, Mozambique, October 2022</t>
  </si>
  <si>
    <t>Tanzania High frequency data:1995, 2000, 2006-2012, 2015-2019, 2021</t>
  </si>
  <si>
    <t>Central Statistics Office: 1995-2021</t>
  </si>
  <si>
    <t>Comoros INSEED: 2000-2021</t>
  </si>
  <si>
    <t>INE Angola: 1995-2001</t>
  </si>
  <si>
    <t>Statistics Botswana website: 2022</t>
  </si>
  <si>
    <t>2021</t>
  </si>
  <si>
    <t>Table 1.1.1 Total Merchandise Trade in SADC, Million $, 2000-2022</t>
  </si>
  <si>
    <t>Table 1.1.2 Intra-SADC Merchandise Trade, Million $, 2000-2022</t>
  </si>
  <si>
    <t>Table 1.1.3 Extra-SADC Merchandise Trade, Million $, 2000-2022</t>
  </si>
  <si>
    <t>Table 1.1.4 Intra-SADC Trade as % of SADC Total Trade (%), 2000-2022</t>
  </si>
  <si>
    <t>Table 1.1.5 SADC Total Exports (FOB) of Merchandise, Million $, 2000-2022</t>
  </si>
  <si>
    <t>Table 1.1.6 SADC Total Imports (CIF) of Merchandise, Million $, 2000-2022</t>
  </si>
  <si>
    <t>Table 1.1.7 Total Merchandise Trade balance, Million $, 2000-2022</t>
  </si>
  <si>
    <t>Table 1.1.8 Intra-SADC Exports (FOB) of Merchandise, Million $, 2000-2022</t>
  </si>
  <si>
    <t>Table 1.1.9 Intra-SADC Imports (CIF) of Merchandise, Million $, 2000-2022</t>
  </si>
  <si>
    <t>Table 1.1.10 Extra-SADC Exports (FOB) of Merchandise, Million $, 2000-2022</t>
  </si>
  <si>
    <t>Table 1.1.11 Extra-SADC Imports (CIF) of Merchandise, Million $, 2000-2022</t>
  </si>
  <si>
    <t>Table 1.1.12 Intra-SADC Merchandise Trade balance, Million $, 2000-2022</t>
  </si>
  <si>
    <t>Table 1.1.13 Intra-SADC Exports of goods as % of Total Exports of Goods in SADC (%), 2000-2022</t>
  </si>
  <si>
    <t>Table 1.1.14 Intra-SADC Imports of goods as % of Total Imports of Goods in SADC (%), 2000-2022</t>
  </si>
  <si>
    <t>Table 1.1.15 Merchandise Trade, Angola, Million $, 2000-2022</t>
  </si>
  <si>
    <t>Table 1.1.16 Merchandise Trade, Botswana, Million $, 2000-2022</t>
  </si>
  <si>
    <t>Table 1.1.17 Merchandise Trade, Comoros, Million $, 2009-2022</t>
  </si>
  <si>
    <t>Table 1.1.18 Merchandise Trade, Democratic Republic of Congo, Million $, 2000-2022</t>
  </si>
  <si>
    <t>Table 1.1.19 Merchandise Trade, Eswatini, Million $, 2000-2022</t>
  </si>
  <si>
    <t>Table 1.1.20 Merchandise Trade, Lesotho, Million $, 2000-2022</t>
  </si>
  <si>
    <t>Table 1.1.21 Merchandise Trade, Madagascar, Million $, 2000-2022</t>
  </si>
  <si>
    <t>Table 1.1.22 Merchandise Trade, Malawi, Million $, 2000-2022</t>
  </si>
  <si>
    <t>Table 1.1.23 Merchandise Trade, Mauritius, Million $, 2000-2022</t>
  </si>
  <si>
    <t>Table 1.1.24 Merchandise Trade, Mozambique, Million $, 2000-2022</t>
  </si>
  <si>
    <t>Table 1.1.25 Merchandise Trade, Namibia, Million $, 2000-2022</t>
  </si>
  <si>
    <t>Table 1.1.26 Merchandise Trade, Seychelles, Million $, 2000-2022</t>
  </si>
  <si>
    <t>Table 1.1.27 Merchandise Trade, South Africa, Million $, 2000-2022</t>
  </si>
  <si>
    <t>Table 1.1.28 Merchandise Trade, Tanzania, Million $, 2000-2022</t>
  </si>
  <si>
    <t>Table 1.1.29 Merchandise Trade, Zambia, Million $, 2000-2022</t>
  </si>
  <si>
    <t>Table 1.1.30 Merchandise Trade, Zimbabwe, Million $, 2000-2022</t>
  </si>
  <si>
    <t>Table 1.2.2 Merchandise Trade by SITC, Angola, Million $, 2012-2022</t>
  </si>
  <si>
    <t>Table 1.2.3 Merchandise Trade by SITC, Botswana, Million $, 2012-2022</t>
  </si>
  <si>
    <t>Table 1.2.5 Merchandise Trade by SITC, Democratic Republic of Congo, Million $, 2012-2022</t>
  </si>
  <si>
    <t>Table 1.2.6 Merchandise Trade by SITC, Eswatini, Million $, 2012-2022</t>
  </si>
  <si>
    <t>Table 1.2.7 Merchandise Trade by SITC, Lesotho, Million $, 2012-2022</t>
  </si>
  <si>
    <t>Table 1.2.10 Merchandise Trade by SITC,Mauritius, Million $, 2012-2022</t>
  </si>
  <si>
    <t>Table 1.2.11 Merchandise Trade by SITC, Mozambique, Million $, 2012-2022</t>
  </si>
  <si>
    <t>Table 1.2.12 Merchandise Trade by SITC, Namibia, Million $, 2012-2022</t>
  </si>
  <si>
    <t>Table 1.2.13 Merchandise Trade by SITC, Seychelles, Million $, 2012-2022</t>
  </si>
  <si>
    <t>Table 1.2.15 Merchandise Trade by SITC, Tanzania, Million $, 2012-2022</t>
  </si>
  <si>
    <t>Table 1.2.16 Merchandise Trade by SITC, Zambia, Million $, 2012-2022</t>
  </si>
  <si>
    <t>Table 1.2.17 Merchandise Trade by SITC, Zimbabwe, Million $, 2012-2022</t>
  </si>
  <si>
    <t>Table 1.3.1 Agriculture Trade in SADC, Million $, 2012-2022</t>
  </si>
  <si>
    <t>Table 1.3.2 Intra-SADC Agriculture Trade, Million $, 2012-2022</t>
  </si>
  <si>
    <t>Table 1.3.3 Extra-SADC Agriculture Trade, Million $, 2012-2022</t>
  </si>
  <si>
    <t>Table 1.3.5 Exports (FOB) of Agriculture products, Million $, 2012-2022</t>
  </si>
  <si>
    <t>Table 1.3.6 Imports (CIF) of Agriculture products, Million $, 2012-2022</t>
  </si>
  <si>
    <t>Table 1.3.7 Agriculture Trade balance, Million $, 2012-2022</t>
  </si>
  <si>
    <t>Table 1.3.8 Intra-SADC Exports (FOB) of Agriculture products, Million $, 2012-2022</t>
  </si>
  <si>
    <t>Table 1.3.10 Extra-SADC Exports (FOB) of Agriculture products, Million $, 2012-2022</t>
  </si>
  <si>
    <t>Table 1.3.11 Extra-SADC Imports (CIF) of Agriculture products, Million $, 2012-2022</t>
  </si>
  <si>
    <t>Table 1.3.12 Intra-SADC Exports of agriculture products as % of Total Exports of agriculture products in SADC (%), 2012-2022</t>
  </si>
  <si>
    <t>Table 1.3.13 Intra-SADC Imports of agriculture products as % of Total Imports of agriculture products in SADC (%), 2012-2022</t>
  </si>
  <si>
    <t>Table 1.3.14 Imports of Fertilizers in SADC, Million $, 2012-2022</t>
  </si>
  <si>
    <t>Table 1.3.15 Imports of Pesticides in SADC, Million $, 2012-2022</t>
  </si>
  <si>
    <t>Table 1.3.16 Agriculture Trade, Angola, Million $, 2012-2022</t>
  </si>
  <si>
    <t>Table 1.3.17 Agriculture Trade, Botswana, Million $, 2012-2022</t>
  </si>
  <si>
    <t>Table 1.3.18 Agriculture Trade, Comoros, Million $, 2012-2022</t>
  </si>
  <si>
    <t>Table 1.3.19 Agriculture Trade, Democratic Republic of Congo, Million $, 2012-2022</t>
  </si>
  <si>
    <t>Table 1.3.21 Agriculture Trade, Lesotho, Million $, 2012-2022</t>
  </si>
  <si>
    <t>Table 1.3.22 Agriculture Trade, Madagascar, Million $, 2012-2022</t>
  </si>
  <si>
    <t>Table 1.3.23 Agriculture Trade,  Malawi, Million $, 2012-2022</t>
  </si>
  <si>
    <t>Table 1.3.24 Agriculture Trade, Mauritius, Million $, 2012-2022</t>
  </si>
  <si>
    <t>Table 1.3.25 Agriculture Trade, Mozambique, Million $, 2012-2022</t>
  </si>
  <si>
    <t>Table 1.3.26 Agriculture Trade, Namibia, Million $, 2012-2022</t>
  </si>
  <si>
    <t>Table 1.3.27 Agriculture Trade, Seychelles, Million $, 2012-2022</t>
  </si>
  <si>
    <t>Table 1.3.28 Agriculture Trade, South Africa, Million $, 2012-2022</t>
  </si>
  <si>
    <t>Table 1.3.29 Agriculture Trade, Tanzania, Million $, 2012-2022</t>
  </si>
  <si>
    <t>Table 1.3.30 Agriculture Trade, Zambia, Million $, 2012-2022</t>
  </si>
  <si>
    <t>Table 1.3.31 Agriculture Trade,Zimbabwe, Million $, 2012-2022</t>
  </si>
  <si>
    <t>Table 1.4.1 Manufacture Trade in SADC, Million $, 2012-2022</t>
  </si>
  <si>
    <t>Table 1.4.2 Intra-SADC Manufacture Trade, Million $, 2012-2022</t>
  </si>
  <si>
    <t>Table 1.4.3 Extra-SADC Manufacture Trade, Million $, 2012-2022</t>
  </si>
  <si>
    <t>Table 1.4.4 Intra-SADC Manufacture  Trade as % of SADC Manufacture Trade (%), 2012-2022</t>
  </si>
  <si>
    <t>Table 1.4.5 Exports (FOB) of Manufactures, Million $, 2012-2022</t>
  </si>
  <si>
    <t>Table 1.4.6 Imports (CIF) of Manufactures, Million $, 2012-2022</t>
  </si>
  <si>
    <t>Table 1.4.7  Manufactures Trade Balance, Million $, 2012-2022</t>
  </si>
  <si>
    <t>Table 1.4.8 Intra-SADC Exports (FOB) of Manufactures, Million $, 2012-2022</t>
  </si>
  <si>
    <t>Table 1.4.9 Intra-SADC Imports (FOB) of Manufactures, Million $, 2012-2022</t>
  </si>
  <si>
    <t>Table 1.4.10 Extra-SADC Exports (FOB) of Manufactures, Million $, 2012-2022</t>
  </si>
  <si>
    <t>Table 1.4.11 Extra-SADC Imports (CIF) of Manufactures, Million $, 2012-2022</t>
  </si>
  <si>
    <t>Table 1.4.12 Intra-SADC Exports of manufactures as % of Total Exports of manufactures in SADC (%), 2012-2022</t>
  </si>
  <si>
    <t>Table 1.4.13 Intra-SADC Imports of manufactures as % of Total Imports of manufactures in SADC (%), 2012-2022</t>
  </si>
  <si>
    <t>Table 1.4.14 Manufactures Trade, Angola, Million $, 2012-2022</t>
  </si>
  <si>
    <t>Table 1.4.15 Manufactures Trade, Botswana, Million $, 2012-2022</t>
  </si>
  <si>
    <t>Table 1.4.16 Manufactures Trade, Comoros, Million $, 2012-2022</t>
  </si>
  <si>
    <t>Table 1.4.17 Manufactures Trade, Democratic Republic of Congo, Million $, 2012-2022</t>
  </si>
  <si>
    <t>Table 1.4.18 Manufactures Trade, Eswatini, Million $, 2012-2022</t>
  </si>
  <si>
    <t>Table 1.4.19 Manufactures Trade, Lesotho, Million $, 2012-2022</t>
  </si>
  <si>
    <t>Table 1.4.20 Manufactures Trade, Madagascar, Million $, 2012-2022</t>
  </si>
  <si>
    <t>Table 1.4.21 Manufactures Trade, Malawi, Million $, 2012-2022</t>
  </si>
  <si>
    <t>Table 1.4.22 Manufactures Trade,  Mauritius, Million $, 2012-2022</t>
  </si>
  <si>
    <t>Table 1.4.23 Manufactures Trade, Mozambique, Million $, 2012-2022</t>
  </si>
  <si>
    <t>Table 1.4.24 Manufactures Trade, Namibia, Million $, 2012-2022</t>
  </si>
  <si>
    <t>Table 1.4.25 Manufactures Trade, Seychelles, Million $, 2012-2022</t>
  </si>
  <si>
    <t>Table 1.4.26 Manufactures Trade, South Africa, Million $, 2012-2022</t>
  </si>
  <si>
    <t>Table 1.4.27 Manufactures Trade, Tanzania, Million $, 2012-2022</t>
  </si>
  <si>
    <t>Table 1.4.28 Manufactures Trade, Zambia, Million $, 2012-2022</t>
  </si>
  <si>
    <t>Table 1.4.29 Manufactures Trade, Zimbabwe, Million $, 2012-2022</t>
  </si>
  <si>
    <t>Table 2.1  Total Arrivals of Non Resident Tourists/Visitors in  SADC, Thousand, 1995 - 2022</t>
  </si>
  <si>
    <t>Table 2.6  Arrivals of Non Resident Tourists/Visitors in  SADC by main purpose, Thousand, 2000 - 2022</t>
  </si>
  <si>
    <t>Table 2.7  Arrivals of Non Resident Tourists/Visitors in  SADC by mode of transport, Thousand, 2000 - 2022</t>
  </si>
  <si>
    <t>Table 2.8  Tourism Receipts in SADC, Million US$, 1995 - 2022</t>
  </si>
  <si>
    <t xml:space="preserve">Table 3.1.1 Total Road Network in SADC, Km, 1990-2022, Selected Years </t>
  </si>
  <si>
    <t>Table 3.1.2  Motor Vehicle Fleet in SADC,  2007-2022</t>
  </si>
  <si>
    <t>Table 3.1.3  Motor Vehicle Fleet in SADC, Per Thousand People, 2000-2022</t>
  </si>
  <si>
    <t>Table 3.1.4  Passenger Car Fleet, Number, 2000-2022</t>
  </si>
  <si>
    <t>Table 3.1.5  Passenger Car Fleet in SADC, Per Thousand People, 2000-2022</t>
  </si>
  <si>
    <t>Table 3.1.6  Railway Line Route Length in SADC, Total Route-Km, 1980-2022, Selected years</t>
  </si>
  <si>
    <t>Table 3.1.7  Passengers carried through railways, Number, 2007-2022</t>
  </si>
  <si>
    <t>Table 3.1.8 Passengers Carried through SADC Railways,  Million Passenger-Km, 1980-2022</t>
  </si>
  <si>
    <t>Table 3.1.9 Goods Transported through SADC Railways, Tons, 2007-2022</t>
  </si>
  <si>
    <t>Table 3.1.10 Goods Transported through SADC Railways,  Million Ton-Km, 1980-2022</t>
  </si>
  <si>
    <t>Table 3.1.11 Volume of export carried on rail transport, Tons, 2007-2022</t>
  </si>
  <si>
    <t>Table 3.1.12 Volume of import carried on rail transport, Tons, 2007-2022</t>
  </si>
  <si>
    <t>Table 3.1.13  Number of Airports, Number, 2007-2022</t>
  </si>
  <si>
    <t>Table 3.1.14 Air Tansport - Registered Carrier Departures Worldwide of SADC, Number, 1980-2022</t>
  </si>
  <si>
    <t>Table 3.1.15 Air Transport - Passengers Carried in SADC, Number, 1980-2022</t>
  </si>
  <si>
    <t>Table 3.1.16  Air Transport - Freight, Tons, 2000-2022</t>
  </si>
  <si>
    <t>Table 3.1.18  Aircarft movement, Number, 2007-2022</t>
  </si>
  <si>
    <t>Table 3.1.19  Number of Ports, Number, 2000-2022</t>
  </si>
  <si>
    <t>Table 3.1.20  Port Traffic-Freight Cargo imported, Tons, 2000-2022</t>
  </si>
  <si>
    <t>Table 3.1.21  Port Traffic-Freight Cargo exported, Tons, 2000-2022</t>
  </si>
  <si>
    <t>Table 3.2.1  Telecommunication Services - Fixed Telephone Lines in SADC, Number, 2000-2022</t>
  </si>
  <si>
    <t>Table 3.2.2  Telecommunication Services - Fixed Telephone Lines, Per 100 Inhabitants in SADC, 2000-2022</t>
  </si>
  <si>
    <t>Table 3.2.3  Internet Services - Fixed broadband, Number of  Subscriptions in SADC, 2002-2022</t>
  </si>
  <si>
    <t>Table 3.2.4  Internet Services - Fixed broadband, Density Per  100 Inhabitants in SADC, 2002-2022</t>
  </si>
  <si>
    <t>Table 3.2.5  Internet Services - Fixed Internet Subscriptions, Number of  Subscriptions in SADC, 2000  - 2022</t>
  </si>
  <si>
    <t>Table 3.2.6  Internet Services - Fixed Internet Subscriptions, Density Per  100 Inhabitants in SADC, 2000  - 2022</t>
  </si>
  <si>
    <t>Table 3.2.7  Total fixed broadband subscriptions in SADC, 2010-2022</t>
  </si>
  <si>
    <t>Table 3.2.8  Internet Access Subscriptions in SADC, Number, 2000-2022</t>
  </si>
  <si>
    <t>Table 3.2.9  Internet Access Subscriptions in SADC, per 100 Inhabitants, 2000-2022</t>
  </si>
  <si>
    <t>Table 3.2.10  Internet Users, Number, 2000-2022</t>
  </si>
  <si>
    <t>Table 3.2.11  Internet Users Per 100 Inhabitants in SADC, 2000-2022</t>
  </si>
  <si>
    <t>Table 3.2.12 Mobile Cellular Subscribers, Number of  Subscriptions in SADC, 2000-2022</t>
  </si>
  <si>
    <t>Table 3.2.14 Mobile Cellular Subscribers, Density Per  100 Inhabitants in SADC, 2000-2022</t>
  </si>
  <si>
    <t>Table 3.2.15  Mobile Service Providers, Number, 2000-2022</t>
  </si>
  <si>
    <t>Table 3.2.16  Population covered by at least a 3G mobile network, %, 2010-2022</t>
  </si>
  <si>
    <t>Table 3.2.18  Population covered by a mobile-cellular network, %, 2010-2022</t>
  </si>
  <si>
    <t>Table 3.2.19 Mobile Broadband subscriptions, 2007-2022</t>
  </si>
  <si>
    <t>Table 3.3.14  Total Net Installed Capacity of  Electricity Power Plants in SADC,   Thousand Kilowatt, 1990 - 2022</t>
  </si>
  <si>
    <t>Table 3.3.16 Electricity consumption (Million Kilowatt-hours) in SADC, 2000-2022</t>
  </si>
  <si>
    <t>Table 3.3.18 Electricity consumption by households (Million Kilowatt-hours) in SADC, 2000-2022</t>
  </si>
  <si>
    <t>Table 4.1.1   Share of  Agriculture** in Gross Domestic Product (GDP) at basic prices in SADC, (%), 2010 - 2022</t>
  </si>
  <si>
    <t>Table 4.1.8  Fertilizer Consumption in Nutrients in SADC by Type  of Fertilizer, Thousand  Tonne of Nutrients, 2002 - 2022</t>
  </si>
  <si>
    <t>Table 4.1.9   Agriculture Gross Production Index Number in SADC, (Base year: 2004 - 2006 =100), 2000 - 2022</t>
  </si>
  <si>
    <t>Table 4.1.10   Agricultural Producer Price for Maize in SADC, US $ Per Tonne, 1991 - 2022</t>
  </si>
  <si>
    <t>Table 4.1.11    Agricultural Producer Price for Sorghum in SADC, US $ Per Tonne, 1991 - 2022</t>
  </si>
  <si>
    <t>Table 4.1.14  Agricultural Producer Price  for  Wheat in SADC, US $ Per Tonne, 1991 - 2022</t>
  </si>
  <si>
    <t>Table 4.1.15 Agricultural Producer Price  for Groundnuts With Shell in SADC, US $ Per Tonne, 1991 - 2022</t>
  </si>
  <si>
    <t>Table 4.1.16  Agricultural Producer Price  for  Soyabeans in SADC, US $ Per Tonne, 1991 - 2022</t>
  </si>
  <si>
    <t>Table 4.1.19 Agricultural Producer Price  for  Seed Cotton in SADC, US $ Per Tonne, 1991 - 2022</t>
  </si>
  <si>
    <t>Table 4.1.20 Agricultural Producer Price  for Tobacco, Unmanufactured  in SADC, US $ Per Tonne, 1991 - 2022</t>
  </si>
  <si>
    <t>Table 4.1.21 Agricultural Producer Price for  Sugar Cane in SADC, US $ Per Tonne, 1991 - 2022</t>
  </si>
  <si>
    <t>Table 4.1.22 Agricultural Producer Price  for Cattle Live Weight in SADC, US $ Per Tonne, 1991 - 2022</t>
  </si>
  <si>
    <t>Table 4.1.23 Agricultural Producer Price for Cattle  Meat in SADC, US $ Per Tonne, 1991 - 2022</t>
  </si>
  <si>
    <t>Table 4.1.24 Agricultural Producer Price for  Fresh Whole Cow Milk in SADC, US $ Per Tonne, 1991 - 2022</t>
  </si>
  <si>
    <t>Table 4.1.26 Agricultural Producer Price  for Chicken Meat in SADC , US $ Per Tonne, 1991 - 2022</t>
  </si>
  <si>
    <t>Table 4.1.28 Agricultural Producer Price  for  Goat Meat in SADC, US $ Per Tonne, 1991 - 2022</t>
  </si>
  <si>
    <t>Table 4.1.30 Agricultural Producer Price for  Pig Meat in SADC, US $ Per Tonne, 1991 - 2022</t>
  </si>
  <si>
    <t>Table 4.1.32 Agricultural Producer Price for  Sheep Meat in SADC, US $ Per Tonne, 1991 - 2022</t>
  </si>
  <si>
    <t>Table 4.1.33 Maize Production in SADC (Production, Area, and Yield), 2000 - 2022</t>
  </si>
  <si>
    <t>Table 4.1.34  Sorghum Production in SADC (Production, Area, and Yield), 2000 - 2022</t>
  </si>
  <si>
    <t>Table 4.1.35 Paddy Rice Production in SADC (Production, Area, and Yield), 2000 - 2022</t>
  </si>
  <si>
    <t>Table 4.1.36 Cassava Production in SADC (Production, Area, and Yield), 2000 - 2022</t>
  </si>
  <si>
    <t>Table 4.1.37 Wheat Production in SADC (Production, Area, and Yield), 2000 - 2022</t>
  </si>
  <si>
    <t>Table 4.1.38 Groundnut with Shell Production in SADC (Production, Area, and Yield), 2000 - 2022</t>
  </si>
  <si>
    <t>Table 4.1.39 Soyabeans Production in SADC (Production, Area, and Yield), 2000 - 2022</t>
  </si>
  <si>
    <t>Table 4.1.40 Coffee Production in SADC (Production, Area, and Yield), Green, 2000 - 2022</t>
  </si>
  <si>
    <t>Table 4.1.41 Tea Production in SADC  (Production, Area, and Yield), 2000 - 2022</t>
  </si>
  <si>
    <t>Table 4.1.42 Seed Cotton Production in SADC (Production, Area, and Yield), 2000 - 2022</t>
  </si>
  <si>
    <t>Table 4.1.43 Tobacco Production in SADC (Production, Area, and Yield), Unmanufactured, 2000 - 2022</t>
  </si>
  <si>
    <t>Table 4.1.44 Sugarcane Production in SADC (Production, Area, and Yield), 2000 - 2022</t>
  </si>
  <si>
    <t>Table 4.1.45 Livestock Population in SADC, Number, 2000 - 2022</t>
  </si>
  <si>
    <t>Table 4.2.3 Prevalence of wasting among children under 5 (Low weight for height), (%), 2000-2022</t>
  </si>
  <si>
    <t>Table 4.3.4  Forest Area as a Percentage of Land Area in  SADC,  '000 Ha, 1990 - 2022</t>
  </si>
  <si>
    <t>Table 5.1  Carbon Dioxide Emissions in SADC, Total and Per Capita, 1990 - 2022</t>
  </si>
  <si>
    <t>Table 5.2  Mean Annual Rainfall in SADC, mm, 1970 - 2022</t>
  </si>
  <si>
    <r>
      <t xml:space="preserve">Table 5.4 Mean Annual Temperature in SADC, </t>
    </r>
    <r>
      <rPr>
        <b/>
        <vertAlign val="superscript"/>
        <sz val="11"/>
        <rFont val="Tahoma"/>
        <family val="2"/>
      </rPr>
      <t>0</t>
    </r>
    <r>
      <rPr>
        <b/>
        <sz val="11"/>
        <rFont val="Tahoma"/>
        <family val="2"/>
      </rPr>
      <t>C, 1970 - 2022</t>
    </r>
  </si>
  <si>
    <t>Table 5.6 Number of Threatened Plant Species in SADC, 2006 - 2022, Selected Years</t>
  </si>
  <si>
    <t>Table 5.7 Number of Threatened Animal Species in SADC, 2006 - 2022, Selected Years</t>
  </si>
  <si>
    <t>SADC Sectoral statistics database 2023</t>
  </si>
  <si>
    <t>MS website</t>
  </si>
  <si>
    <t>https://www.nbs.gov.sc/</t>
  </si>
  <si>
    <t xml:space="preserve">World Tourism Data, World Tourism Organization (UNWTO) Database: https://www.unwto.org/tourism-statistics/key-tourism-statistics; downloaded: 19 Juin 2023, All Member States </t>
  </si>
  <si>
    <t xml:space="preserve">World Tourism Data, World Tourism Organization (UNWTO): https://www.unwto.org/tourism-statistics/key-tourism-statistics; downloaded: 18 Juin 2023 All Member States (except Mauritius) </t>
  </si>
  <si>
    <t>World Tourism Organization (UNWTO) https://www.unwto.org/tourism-statistics/tourism-statistics-database; downloaded: 20 June 2023</t>
  </si>
  <si>
    <t>Botswana: National Statistics Office website (Environment Statistics)</t>
  </si>
  <si>
    <t>Table 5: Total  Mid Year Population (in Thousand), 2013-2022</t>
  </si>
  <si>
    <t>15 179</t>
  </si>
  <si>
    <t>National Statistics Office, May 2023</t>
  </si>
  <si>
    <t>UN Comtrade</t>
  </si>
  <si>
    <r>
      <rPr>
        <b/>
        <u/>
        <sz val="11"/>
        <rFont val="Tahoma"/>
        <family val="2"/>
      </rPr>
      <t>Source</t>
    </r>
    <r>
      <rPr>
        <u/>
        <sz val="11"/>
        <rFont val="Tahoma"/>
        <family val="2"/>
      </rPr>
      <t xml:space="preserve">: </t>
    </r>
    <r>
      <rPr>
        <sz val="11"/>
        <rFont val="Tahoma"/>
        <family val="2"/>
      </rPr>
      <t>Instituto Nacional de Estatistica, Angola, October 2023</t>
    </r>
  </si>
  <si>
    <r>
      <rPr>
        <b/>
        <sz val="10"/>
        <color theme="1"/>
        <rFont val="Tahoma"/>
        <family val="2"/>
      </rPr>
      <t>Source:</t>
    </r>
    <r>
      <rPr>
        <sz val="10"/>
        <color theme="1"/>
        <rFont val="Tahoma"/>
        <family val="2"/>
      </rPr>
      <t xml:space="preserve"> Lesotho Bureau of Statistics, October 2023</t>
    </r>
  </si>
  <si>
    <r>
      <rPr>
        <b/>
        <sz val="10"/>
        <color theme="1"/>
        <rFont val="Tahoma"/>
        <family val="2"/>
      </rPr>
      <t>Source</t>
    </r>
    <r>
      <rPr>
        <sz val="10"/>
        <color theme="1"/>
        <rFont val="Tahoma"/>
        <family val="2"/>
      </rPr>
      <t>: Statistics Mauritius,  October 2023</t>
    </r>
  </si>
  <si>
    <r>
      <rPr>
        <b/>
        <sz val="10"/>
        <color theme="1"/>
        <rFont val="Tahoma"/>
        <family val="2"/>
      </rPr>
      <t>Source</t>
    </r>
    <r>
      <rPr>
        <sz val="10"/>
        <color theme="1"/>
        <rFont val="Tahoma"/>
        <family val="2"/>
      </rPr>
      <t>: INE Mozambique, October 2023</t>
    </r>
  </si>
  <si>
    <r>
      <rPr>
        <b/>
        <sz val="11"/>
        <color theme="1"/>
        <rFont val="Tahoma"/>
        <family val="2"/>
      </rPr>
      <t>Source</t>
    </r>
    <r>
      <rPr>
        <sz val="11"/>
        <color theme="1"/>
        <rFont val="Tahoma"/>
        <family val="2"/>
      </rPr>
      <t>: Namibia Statistics Agency, October 2023</t>
    </r>
  </si>
  <si>
    <r>
      <rPr>
        <b/>
        <sz val="11"/>
        <color theme="1"/>
        <rFont val="Tahoma"/>
        <family val="2"/>
      </rPr>
      <t>Source</t>
    </r>
    <r>
      <rPr>
        <sz val="11"/>
        <color theme="1"/>
        <rFont val="Tahoma"/>
        <family val="2"/>
      </rPr>
      <t>: Seychelles Bureau of Statistics, October 2023</t>
    </r>
  </si>
  <si>
    <r>
      <rPr>
        <b/>
        <sz val="11"/>
        <color theme="1"/>
        <rFont val="Tahoma"/>
        <family val="2"/>
      </rPr>
      <t>Source</t>
    </r>
    <r>
      <rPr>
        <sz val="11"/>
        <color theme="1"/>
        <rFont val="Tahoma"/>
        <family val="2"/>
      </rPr>
      <t>: Central Statistical office, Zambia, October 2023</t>
    </r>
  </si>
  <si>
    <r>
      <rPr>
        <b/>
        <sz val="10"/>
        <color theme="1"/>
        <rFont val="Tahoma"/>
        <family val="2"/>
      </rPr>
      <t>Source:</t>
    </r>
    <r>
      <rPr>
        <sz val="10"/>
        <color theme="1"/>
        <rFont val="Tahoma"/>
        <family val="2"/>
      </rPr>
      <t xml:space="preserve"> Zimbabwe Statistics Office, July 2023</t>
    </r>
  </si>
  <si>
    <r>
      <rPr>
        <b/>
        <sz val="10"/>
        <color theme="1"/>
        <rFont val="Tahoma"/>
        <family val="2"/>
      </rPr>
      <t>Source</t>
    </r>
    <r>
      <rPr>
        <sz val="10"/>
        <color theme="1"/>
        <rFont val="Tahoma"/>
        <family val="2"/>
      </rPr>
      <t>: Statistics Mauritius, October 2023</t>
    </r>
  </si>
  <si>
    <r>
      <rPr>
        <b/>
        <sz val="10"/>
        <color theme="1"/>
        <rFont val="Tahoma"/>
        <family val="2"/>
      </rPr>
      <t>Source</t>
    </r>
    <r>
      <rPr>
        <sz val="10"/>
        <color theme="1"/>
        <rFont val="Tahoma"/>
        <family val="2"/>
      </rPr>
      <t>: Central Statistical office, Eswatini, November 2023</t>
    </r>
  </si>
  <si>
    <r>
      <rPr>
        <b/>
        <sz val="10"/>
        <color theme="1"/>
        <rFont val="Tahoma"/>
        <family val="2"/>
      </rPr>
      <t>Source</t>
    </r>
    <r>
      <rPr>
        <sz val="10"/>
        <color theme="1"/>
        <rFont val="Tahoma"/>
        <family val="2"/>
      </rPr>
      <t>: National Statistics Office,  November 2023</t>
    </r>
  </si>
  <si>
    <r>
      <rPr>
        <b/>
        <sz val="11"/>
        <color theme="1"/>
        <rFont val="Tahoma"/>
        <family val="2"/>
      </rPr>
      <t>Source</t>
    </r>
    <r>
      <rPr>
        <sz val="11"/>
        <color theme="1"/>
        <rFont val="Tahoma"/>
        <family val="2"/>
      </rPr>
      <t>: Statistics Office Eswatini, November 2023</t>
    </r>
  </si>
  <si>
    <r>
      <rPr>
        <b/>
        <sz val="10"/>
        <color theme="1"/>
        <rFont val="Tahoma"/>
        <family val="2"/>
      </rPr>
      <t>Source</t>
    </r>
    <r>
      <rPr>
        <sz val="10"/>
        <color theme="1"/>
        <rFont val="Tahoma"/>
        <family val="2"/>
      </rPr>
      <t>: INSEED, August 2023</t>
    </r>
  </si>
  <si>
    <t>SADC Estimates</t>
  </si>
  <si>
    <r>
      <rPr>
        <b/>
        <sz val="10"/>
        <color theme="1"/>
        <rFont val="Tahoma"/>
        <family val="2"/>
      </rPr>
      <t>Source</t>
    </r>
    <r>
      <rPr>
        <sz val="10"/>
        <color theme="1"/>
        <rFont val="Tahoma"/>
        <family val="2"/>
      </rPr>
      <t>:Institut National de la Statistique de la Republique Democratique de Congo, May 2023</t>
    </r>
  </si>
  <si>
    <r>
      <rPr>
        <b/>
        <sz val="10"/>
        <color theme="1"/>
        <rFont val="Tahoma"/>
        <family val="2"/>
      </rPr>
      <t>Source</t>
    </r>
    <r>
      <rPr>
        <sz val="10"/>
        <color theme="1"/>
        <rFont val="Tahoma"/>
        <family val="2"/>
      </rPr>
      <t>: Statistics Botswana, May 2023</t>
    </r>
  </si>
  <si>
    <r>
      <rPr>
        <b/>
        <sz val="10"/>
        <color theme="1"/>
        <rFont val="Tahoma"/>
        <family val="2"/>
      </rPr>
      <t>Source</t>
    </r>
    <r>
      <rPr>
        <sz val="10"/>
        <color theme="1"/>
        <rFont val="Tahoma"/>
        <family val="2"/>
      </rPr>
      <t>: INSTAT Madagascar, May 2023</t>
    </r>
  </si>
  <si>
    <r>
      <rPr>
        <b/>
        <sz val="11"/>
        <color theme="1"/>
        <rFont val="Tahoma"/>
        <family val="2"/>
      </rPr>
      <t>Source</t>
    </r>
    <r>
      <rPr>
        <sz val="11"/>
        <color theme="1"/>
        <rFont val="Tahoma"/>
        <family val="2"/>
      </rPr>
      <t>: National Statistical Office, Malawi, May 2023</t>
    </r>
  </si>
  <si>
    <r>
      <rPr>
        <b/>
        <sz val="11"/>
        <color theme="1"/>
        <rFont val="Tahoma"/>
        <family val="2"/>
      </rPr>
      <t>Source</t>
    </r>
    <r>
      <rPr>
        <sz val="11"/>
        <color theme="1"/>
        <rFont val="Tahoma"/>
        <family val="2"/>
      </rPr>
      <t>: Statistics South Africa, May 2023</t>
    </r>
  </si>
  <si>
    <r>
      <rPr>
        <b/>
        <sz val="11"/>
        <color theme="1"/>
        <rFont val="Tahoma"/>
        <family val="2"/>
      </rPr>
      <t>Source</t>
    </r>
    <r>
      <rPr>
        <sz val="11"/>
        <color theme="1"/>
        <rFont val="Tahoma"/>
        <family val="2"/>
      </rPr>
      <t>: National Bureau of Statistics, Tanzania, May 2023</t>
    </r>
  </si>
  <si>
    <t>UN COMTRADE (Details data by SITC 2013-2022), November 2023</t>
  </si>
  <si>
    <t>UN COMTRADE (Details data by SITC 2015-2022), November 2023</t>
  </si>
  <si>
    <r>
      <rPr>
        <b/>
        <sz val="10"/>
        <color theme="1"/>
        <rFont val="Tahoma"/>
        <family val="2"/>
      </rPr>
      <t>Source</t>
    </r>
    <r>
      <rPr>
        <sz val="10"/>
        <color theme="1"/>
        <rFont val="Tahoma"/>
        <family val="2"/>
      </rPr>
      <t>: INSTAT Madagascar, October 2023</t>
    </r>
  </si>
  <si>
    <t>UN COMTRADE (Details data by SITC 2022), November 2023</t>
  </si>
  <si>
    <t>UN COMTRADE (Details intra-SADC Export and Intra-SADC Import 2022), November 2023</t>
  </si>
  <si>
    <t>UN COMTRADE (Details intra-SADC export and Intra-SADC Import 2022), November 2023</t>
  </si>
  <si>
    <t>UN COMTRADE (Details intra-SADC Export and Intra-SADC Import 2013-2022), November 2023</t>
  </si>
  <si>
    <t>UN COMTRADE (Details intra-SADC Export and Intra-SADC Import), November 2023</t>
  </si>
  <si>
    <t>UN COMTRADE (Details data by SITC 2015-2022 overall Export and Import and Intra-SADC Trade 2022), November 2023</t>
  </si>
  <si>
    <r>
      <rPr>
        <b/>
        <sz val="10"/>
        <color theme="1"/>
        <rFont val="Tahoma"/>
        <family val="2"/>
      </rPr>
      <t>Source</t>
    </r>
    <r>
      <rPr>
        <sz val="10"/>
        <color theme="1"/>
        <rFont val="Tahoma"/>
        <family val="2"/>
      </rPr>
      <t>: National Statistics Office, September-November 2023</t>
    </r>
  </si>
  <si>
    <t>UN Comtrade, November 2023</t>
  </si>
  <si>
    <r>
      <rPr>
        <b/>
        <sz val="10"/>
        <color theme="1"/>
        <rFont val="Tahoma"/>
        <family val="2"/>
      </rPr>
      <t>Source</t>
    </r>
    <r>
      <rPr>
        <sz val="10"/>
        <color theme="1"/>
        <rFont val="Tahoma"/>
        <family val="2"/>
      </rPr>
      <t>: Derived from data received from National Statistics Offices, September to November 2023</t>
    </r>
  </si>
  <si>
    <r>
      <rPr>
        <b/>
        <u/>
        <sz val="11"/>
        <rFont val="Tahoma"/>
        <family val="2"/>
      </rPr>
      <t>Source</t>
    </r>
    <r>
      <rPr>
        <u/>
        <sz val="11"/>
        <rFont val="Tahoma"/>
        <family val="2"/>
      </rPr>
      <t>:</t>
    </r>
  </si>
  <si>
    <t>UN Comtrade (2022 data), November 2023</t>
  </si>
  <si>
    <r>
      <rPr>
        <b/>
        <sz val="10"/>
        <color theme="1"/>
        <rFont val="Tahoma"/>
        <family val="2"/>
      </rPr>
      <t>Source</t>
    </r>
    <r>
      <rPr>
        <sz val="10"/>
        <color theme="1"/>
        <rFont val="Tahoma"/>
        <family val="2"/>
      </rPr>
      <t>: National Statistics Office, November 2023</t>
    </r>
  </si>
  <si>
    <t xml:space="preserve">*UN COMTRADE November 2023 (Comoros, South Africa, Tanzania data for 2022) </t>
  </si>
  <si>
    <t xml:space="preserve">* UN COMTRADE November 2023 (Comoros, South Africa, Tanzania data for 2022) </t>
  </si>
  <si>
    <r>
      <rPr>
        <b/>
        <sz val="10"/>
        <color theme="1"/>
        <rFont val="Tahoma"/>
        <family val="2"/>
      </rPr>
      <t>Source</t>
    </r>
    <r>
      <rPr>
        <sz val="10"/>
        <color theme="1"/>
        <rFont val="Tahoma"/>
        <family val="2"/>
      </rPr>
      <t>: Derived from data received from National Statistics Offices, November 2023</t>
    </r>
  </si>
  <si>
    <t>Table 1.2.1 SADC Merchandise Trade by SITC, Million $, 2015-2022</t>
  </si>
  <si>
    <t>National Statistics Offices of Member States for Botswana, Mauritius, Mozambique, October 2023</t>
  </si>
  <si>
    <t>1 061</t>
  </si>
  <si>
    <t>South Africa**</t>
  </si>
  <si>
    <t>** Tourism Receipts (or Expenditure by tourists) travel and passenger fares</t>
  </si>
  <si>
    <t>Mauritius**</t>
  </si>
  <si>
    <t>**Nights</t>
  </si>
  <si>
    <t>ITU, https://www.itu.int/en/ITU-D/Statistics/Pages/publications/wtid.aspx, Downloaded 13 December 2023</t>
  </si>
  <si>
    <t>Table 3.2.17  Female mobile phone ownership as a % of total female population, %, 2014-2021</t>
  </si>
  <si>
    <r>
      <rPr>
        <b/>
        <sz val="10"/>
        <color theme="1"/>
        <rFont val="Tahoma"/>
        <family val="2"/>
      </rPr>
      <t>Source</t>
    </r>
    <r>
      <rPr>
        <sz val="10"/>
        <color theme="1"/>
        <rFont val="Tahoma"/>
        <family val="2"/>
      </rPr>
      <t>: Member States, July 2023</t>
    </r>
  </si>
  <si>
    <t>United Nations Statistics Division, November 2023</t>
  </si>
  <si>
    <t>Food and Agriculture Organisation (FAO): https://www.fao.org/faostat/en/#data/PP, Downloaded 14 December 2023. All Member States except DRC, Madagascar, Mauritius, South Africa, Mozambique (2016-2020) and  Tanzania (2013-2020).</t>
  </si>
  <si>
    <t>2000-2002</t>
  </si>
  <si>
    <t>2001-2003</t>
  </si>
  <si>
    <t>2002-2004</t>
  </si>
  <si>
    <t>2003-2005</t>
  </si>
  <si>
    <t>2004-2006</t>
  </si>
  <si>
    <t>2005-2007</t>
  </si>
  <si>
    <t>2006-2008</t>
  </si>
  <si>
    <t>2007-2009</t>
  </si>
  <si>
    <t>2008-2010</t>
  </si>
  <si>
    <t>2009-2011</t>
  </si>
  <si>
    <t>2010-2012</t>
  </si>
  <si>
    <t>2011-2013</t>
  </si>
  <si>
    <t>2012-2014</t>
  </si>
  <si>
    <t>2013-2015</t>
  </si>
  <si>
    <t>2014-2016</t>
  </si>
  <si>
    <t>2015-2017</t>
  </si>
  <si>
    <t>2016-2018</t>
  </si>
  <si>
    <t>2017-2019</t>
  </si>
  <si>
    <t>2018-2020</t>
  </si>
  <si>
    <t>2019-2021</t>
  </si>
  <si>
    <t>2020-2022</t>
  </si>
  <si>
    <t>Member state</t>
  </si>
  <si>
    <t>Food and Agriculture Organization, https://www.fao.org/food-agriculture-statistics/statistical-domains/en/, Downloaded 13 November 2023</t>
  </si>
  <si>
    <t>Table 3.3.15 Percentage of Population in SADC With Access to Electricity, 2009 - 2021</t>
  </si>
  <si>
    <t>United Nations Statistics Division, November 2023 (Data for 2021)</t>
  </si>
  <si>
    <t>Table 3.3.26  Access to clean fuels and technologies for cooking , Percent Total  Population, 2000-2021</t>
  </si>
  <si>
    <t>United Nations Statistics Division, November 2023 (Data for 2020)</t>
  </si>
  <si>
    <t>Table 3.3.27  Renewable energy share in the total final energy consumption (%),2000-2020</t>
  </si>
  <si>
    <t>Table 3.3.1 Total Energy supply,  Petajoules, 1990- 2020</t>
  </si>
  <si>
    <t>United Nations Energy Statistics Pocketbook 2023, https://advisory.am/pdf/71_2023pb-web.pdf</t>
  </si>
  <si>
    <t>Table 3.3.11  Energy Consumption Per Capita, kWh, 2018-2020</t>
  </si>
  <si>
    <t xml:space="preserve">.. </t>
  </si>
  <si>
    <t>Table 3.3.3 Energy supply per capita,  Gigajoules, 1990- 2020</t>
  </si>
  <si>
    <t>UN Energy Statistics Yearbook 2020</t>
  </si>
  <si>
    <t>Table 3.3.13 Production of electricity - by type,  Million Kilowatt-Hour, 2016-2020</t>
  </si>
  <si>
    <t>United Nations Energy Statistics Yearbook 2020</t>
  </si>
  <si>
    <t>Table 3.4.1 Total Annual Renewable Water Resources Available in SADC, Cubic Kilometer per year, 2011 - 2020</t>
  </si>
  <si>
    <t>FAO : https://data.apps.fao.org/aquastat/?lang=en, Downloaded 15 December 2023</t>
  </si>
  <si>
    <t>Table 1.2.1 SADC Merchandise Trade by SITC, Million $, 2016-2022</t>
  </si>
  <si>
    <t>Table 1.2.8 Merchandise Trade by SITC, Madagascar, Million $, 2014-2022</t>
  </si>
  <si>
    <t>Table 1.2.9 Merchandise Trade by SITC, Mauritius, Million $, 2012-2022</t>
  </si>
  <si>
    <t>Table 1.2.14 Merchandise Trade by SITC, South Africa, Million $, 2016-2022</t>
  </si>
  <si>
    <t>Table 1.3.4 Intra-SADC Agriculture Trade as % of SADC Total Agriculture Trade (%), 2012-2022</t>
  </si>
  <si>
    <t>Table 1.3.9 Intra-SADC Imports (CIF) of Agriculture products, Million $, 2012-2022</t>
  </si>
  <si>
    <t>World Tourism Organization (UNWTO) Database: https://www.unwto.org/tourism-statistics/key-tourism-statistics; downloaded: 13 November 2023, except Mauritius</t>
  </si>
  <si>
    <r>
      <t>Table 2.2  Arrivals of Non Resident Tourists/Visitors (</t>
    </r>
    <r>
      <rPr>
        <b/>
        <sz val="11"/>
        <color rgb="FF0070C0"/>
        <rFont val="Tahoma"/>
        <family val="2"/>
      </rPr>
      <t>Overnight</t>
    </r>
    <r>
      <rPr>
        <b/>
        <sz val="11"/>
        <rFont val="Tahoma"/>
        <family val="2"/>
      </rPr>
      <t>) in  SADC, Thousand, 1995 - 2021</t>
    </r>
  </si>
  <si>
    <t xml:space="preserve">World Tourism Data, World Tourism Organization (UNWTO): https://www.unwto.org/tourism-statistics/key-tourism-statistics; downloaded: 15 Juin 2023 All Member States (except Comoros, Mauritius, South Africa and Zambia) </t>
  </si>
  <si>
    <t xml:space="preserve">World Tourism Data, World Tourism Organization (UNWTO): https://www.unwto.org/tourism-statistics/key-tourism-statistics; downloaded: 19 June 2023 All Member States (except Mauritius, Seychelles, South Africa and Tanzania ) </t>
  </si>
  <si>
    <t>National Statistics Offices, Member States, October 2023</t>
  </si>
  <si>
    <t xml:space="preserve"> World Tourism Organization (UNWTO) https://www.unwto.org/tourism-statistics/key-tourism-statistics; downloaded: 19 June 2023. For 2020 and 2021: All Member States except Comororos, Mauritius. For 2022, All Member States except Mauritius and South Africa</t>
  </si>
  <si>
    <t>World Tourism Organization (UNWTO) Database: https://www.unwto.org/tourism-statistics/key-tourism-statistics; downloaded: 19 June 2023, except Comoros (2020), Mauritius, Seychelles, South Africa and Zambia</t>
  </si>
  <si>
    <t xml:space="preserve"> World Tourism Organization (UNWTO) https://www.unwto.org/tourism-statistics/key-tourism-statistics; downloaded: 19 Juin 2023. For 2020: All Member States except Comoros and Mauritius. For 2021 and 2022, all Member States except Mauritius, South Africa and Zambia</t>
  </si>
  <si>
    <t>National Statistics Offices, Member States, November 2023</t>
  </si>
  <si>
    <t>World Tourism Organization (UNWTO) Database: https://www.unwto.org/tourism-statistics/tourism-statistics-database; downloaded: 20 June 2023, except for Comoros, Mauritius and Zambia</t>
  </si>
  <si>
    <t>World Tourism Organization (UNWTO) Database: https://www.unwto.org/tourism-statistics/tourism-statistics-database; downloaded: 20 June 2023. (except for Comoros, Mauritius and Zambia)</t>
  </si>
  <si>
    <t>World Tourism Organization (UNWTO) Database: https://www.unwto.org/tourism-statistics/tourism-statistics-database; downloaded: 20 June 2023. (except for Comoros 1998-1999, DRC 1995-2003, 2007, Mauritius, Zambia)</t>
  </si>
  <si>
    <t>World Tourism Organization (UNWTO) Database: https://www.unwto.org/tourism-statistics/tourism-statistics-database; downloaded: 20 June 2023. Data downloaded for 2020-2021 except for Comoros, Mauritius, South Africa and Zambia</t>
  </si>
  <si>
    <t>Table 2.9 Non Resident Tourists/Visitors Average Length of Stay in SADC, Days, 1990 - 2022</t>
  </si>
  <si>
    <t>Table 2.10 Non Resident Tourists/Visitors from SADC Countries Average Length of Stay, Nights, 2000 - 2021</t>
  </si>
  <si>
    <r>
      <t xml:space="preserve">Table 2.10 Non Resident Tourists/Visitors from SADC Countries Average Length of Stay, </t>
    </r>
    <r>
      <rPr>
        <b/>
        <sz val="11"/>
        <color rgb="FF0070C0"/>
        <rFont val="Tahoma"/>
        <family val="2"/>
      </rPr>
      <t>Nights</t>
    </r>
    <r>
      <rPr>
        <b/>
        <sz val="11"/>
        <color theme="1"/>
        <rFont val="Tahoma"/>
        <family val="2"/>
      </rPr>
      <t>, 2000 - 2021</t>
    </r>
  </si>
  <si>
    <t>Table 2.11 Tourist Nights spent, Number, 2000-2022</t>
  </si>
  <si>
    <t>Table 2.12 Number of Hotels in SADC, Units, 2000 - 2022</t>
  </si>
  <si>
    <t>Table 2.13  Tourism Bed Capacity in SADC, 1990 - 2022</t>
  </si>
  <si>
    <t>Table 2.14 Tourism Bed Occupancy Rate in SADC, %, 1990 - 2022</t>
  </si>
  <si>
    <t>Table 2.16 Number of employees by tourism industries , Thousand,  2000 - 2021</t>
  </si>
  <si>
    <t>Table 2.17 Tourism direct GDP as a proportion of total GDP, %, 2008-2020</t>
  </si>
  <si>
    <t>Table 3.1.13  Number of Airports, Number, 2000-2022</t>
  </si>
  <si>
    <t>Table 3.1.18 Aircarft movement, Number, 2007-2022</t>
  </si>
  <si>
    <t>ITU, October 2023</t>
  </si>
  <si>
    <t>Data for 2020 and 2021: Member States, July 2023</t>
  </si>
  <si>
    <r>
      <rPr>
        <b/>
        <sz val="10"/>
        <color theme="1"/>
        <rFont val="Tahoma"/>
        <family val="2"/>
      </rPr>
      <t>Source</t>
    </r>
    <r>
      <rPr>
        <sz val="10"/>
        <color theme="1"/>
        <rFont val="Tahoma"/>
        <family val="2"/>
      </rPr>
      <t>: National Statistical Offices of Member States, November 2023</t>
    </r>
  </si>
  <si>
    <t>ITU Digital Development Dashboard: https://public.tableau.com/app/profile/ituint/viz/DigitalDevelopmentDashboard-NoMap2/Online, Downloaded 14 November 2023</t>
  </si>
  <si>
    <r>
      <rPr>
        <b/>
        <sz val="10"/>
        <color theme="1"/>
        <rFont val="Tahoma"/>
        <family val="2"/>
      </rPr>
      <t>Source</t>
    </r>
    <r>
      <rPr>
        <sz val="10"/>
        <color theme="1"/>
        <rFont val="Tahoma"/>
        <family val="2"/>
      </rPr>
      <t>: National Statistical Offices of Member States, October 2023 (Mauritius)</t>
    </r>
  </si>
  <si>
    <t>Data for 2021 and 2022: National Statistics Office of Zambia, November 2023</t>
  </si>
  <si>
    <t>Table 3.2.13  Households with Internet access at home in SADC, by region, %, 2010-2020</t>
  </si>
  <si>
    <t>Table 3.2.20 Active mobile-broadband subscriptions per 100 inhabitants, %, 2010-2022</t>
  </si>
  <si>
    <t>Table 3.2.21 Individuals using the Internet (% of population), 2000-2020</t>
  </si>
  <si>
    <t>Table 3.2.22 Internet tariffs, 20hours per month, in USD, 2012-2022</t>
  </si>
  <si>
    <t>Table 3.2.23 Fixed Telephone price of a three-minute local call (off-peak), in USD, 2012-2022</t>
  </si>
  <si>
    <t>Table 3.2.24 Fixed telephone price of a three-minute local call (peak), in USD, 2012-2022</t>
  </si>
  <si>
    <t>Table 3.2.25 Fixed telephone price of a three-minute call from fixed phone to a mobile , in USD, 2012-2022</t>
  </si>
  <si>
    <t>Table 3.2.26 Mobile phone call tariff, peak (per minute), in USD, 2012-2022</t>
  </si>
  <si>
    <t>Table 3.3.28  Installed renewable electricity-generating capacity, Watts per capita,2000-2021</t>
  </si>
  <si>
    <t>Table 3.3.2 Components of Total Energy Supply,  Petajoules, 1990-2020</t>
  </si>
  <si>
    <t>Table 3.4.18  Dam capacity per capita, m3/habitant, 2011-2020</t>
  </si>
  <si>
    <t>Table 3.4.17 Degree of integrated water resources management implementation, (%), Selected years</t>
  </si>
  <si>
    <t>Table 3.4.16 Water Use Efficiency, United States dollars per cubic meter, 2000-2020</t>
  </si>
  <si>
    <t>Table 3.4.15 Organic water polluant (BOD) emissions, kg per day, Unit, 1991 -  2007</t>
  </si>
  <si>
    <t>Table 3.4.14   Water Tariffs in SADC, US $ per m3, 2001 - 2021</t>
  </si>
  <si>
    <t>Table 3.4.13  Percentage  Population Connected to Public Water Supply in SADC, (%), 1988 - 2015</t>
  </si>
  <si>
    <t>Table 3.4.12 Services Water Use Efficiency,  US$/m3, 2000-2020</t>
  </si>
  <si>
    <t>Table 3.4.11 Industrial Water Use Efficiency,  US$/m3, 2000-2020</t>
  </si>
  <si>
    <t>Table 3.4.10 Irrigated Agriculture Water Use Efficiency,  US$/m3, 2000-2020</t>
  </si>
  <si>
    <t>Table 3.4.9  Percentage of Total Annual Freshwater Withdrawals Used for Industry in SADC, 1987 - 2021, Selected Years</t>
  </si>
  <si>
    <t>Table 3.4.8  Percentage of Total Annual Freshwater Withdrawals Used for Agriculture (Irrigation) in SADC, 1987 - 2021, Selected Years</t>
  </si>
  <si>
    <t xml:space="preserve">Table 3.4.7 Percentage of Total Annual Freshwater Withdrawals Used for Domestic Use in SADC, 1987 - 2021, Selected Years </t>
  </si>
  <si>
    <t>Table 3.4.6 Freshwater withdrawal as a proportion of available freshwater resources, %, 2000-2020</t>
  </si>
  <si>
    <t>Table 3.4.5 Total Annual Freshwater Withdrawals in SADC, Billion Cubic Meter, 1987 - 2021, Selected Years</t>
  </si>
  <si>
    <t>Table 3.4.4  Agricultural water withdrawal as % of total renewable water resources, %, 2011 - 2020</t>
  </si>
  <si>
    <t>Table 3.4.3 Total annual renewable internal water resources per capita in SADC, 1982 -  2021, Selected years</t>
  </si>
  <si>
    <t>Table 3.4.2  Total renewable water resources per capita in SADC, Cubic Kilometer per year, 2011 - 2020</t>
  </si>
  <si>
    <t>Food and Agriculture Organisation (FAO): http://faostat.fao.org/ ;Downloaded 30 September 2023</t>
  </si>
  <si>
    <t>Food and Agriculture Organization (FAO): https://www.fao.org/faostat/en/#data/RP, Downloaded 30 September 2023</t>
  </si>
  <si>
    <t>Food and Agriculture Organisation (FAO): https://www.fao.org/faostat/en/#data/PP, Downloaded 14 December 2023. All Member States except DRC, Madagascar, Mauritius and South Africa (2016-2022). Mozambique (2015-2017). Tanzania (2013-2015). Zambia (2015, 2018, 2019)</t>
  </si>
  <si>
    <t>Food and Agriculture Organisation (FAO): https://www.fao.org/faostat/en/#data/PP, Downloaded 14 December 2023. All Member States except DRC, Madagascar, Mauritius and South Africa (2016-2022). Mozambique (2015-2017). Tanzania (2013-2015). Zambia (2015, 2018, 2019, 2020, 2021)</t>
  </si>
  <si>
    <t>Food and Agriculture Organisation (FAO): https://www.fao.org/faostat/en/#data/PP, Downloaded 14 December 2023. All Member States except DRC, Madagascar, Mauritius, South Africa, Mozambique (2016-2020) , Tanzania (2013-2020) and Zambia.</t>
  </si>
  <si>
    <t>Table 4.1.48   Plant genetic resources accessions stored ex situ (number), Selected years</t>
  </si>
  <si>
    <t>Table 4.1.49  Total official flows (disbursements) for agriculture, by recipient countries, Millions of constant 2021 United States dollars, 2000-2021</t>
  </si>
  <si>
    <t>Table 4.1.1   Share of  Agriculture in Gross Domestic Product (GDP) in SADC, (%), 2010 - 2022</t>
  </si>
  <si>
    <t>Table 4.1.3 Total Land Area, Agricultural Land, Thousand Ha, 2007 - 2020, Selected Years</t>
  </si>
  <si>
    <t>Table 4.1.27 Agricultural Producer Price for Goat Live Weight in SADC, US $ Per Tonne, 1991 - 2018</t>
  </si>
  <si>
    <t>Table 4.1.31 Agricultural Producer Price  for  Sheep Live weight in SADC, US $ Per Tonne, 1991 - 2018</t>
  </si>
  <si>
    <t>Table 4.2.13 Proportion of women aged 15-49 years with anaemia, (%), 2000-2022</t>
  </si>
  <si>
    <t>Table 4.2.12 Proportion of children moderately or severely overweight, (%), 2000-2022</t>
  </si>
  <si>
    <t>Table 4.2.11 Children moderately or severely overweight, Thousands, 2000-2022</t>
  </si>
  <si>
    <t>Table 4.2.10 Prevalence of severe food insecurity in the total population (3-year average),%, 2014-2022</t>
  </si>
  <si>
    <t>Table 4.2.9 Number of moderately or severely food insecure people (3-year average), Million,2014-2022</t>
  </si>
  <si>
    <t>Table 4.2.8 Number of people undernourished (3-year average), Million,2000-2022</t>
  </si>
  <si>
    <t>Table 4.2.7 Prevalence of undernourishment (3-year average), (%),2000-2022</t>
  </si>
  <si>
    <t>Table 4.2.6 Children moderately or severely stunted, Thousands, 2000-2022</t>
  </si>
  <si>
    <t>Table 4.2.5 Prevalence of stunting among children under 5 (Low height for age), (%),2000-2022</t>
  </si>
  <si>
    <t>Table 4.2.4 Children moderately or severely wasted, Thousands, 2000-2022</t>
  </si>
  <si>
    <t>Table 4.3.2 Annual Change  Rate in  Total Forestry Area in SADC,  '000 Ha Per Year, 1991 - 2020</t>
  </si>
  <si>
    <t>Table 5.8 National poaching, Selected Years</t>
  </si>
  <si>
    <t>Table 5.4 Mean Annual Temperature in SADC, 0C, 1970 - 2022</t>
  </si>
  <si>
    <t>Table 6.2  Number of deaths and missing persons attributed to disasters, 2005-2021</t>
  </si>
  <si>
    <t>Table 6.3 Number of deaths and missing persons attributed to disasters per 100,000 population (number), 2005-2021</t>
  </si>
  <si>
    <t>Table 6.4 Number of deaths due to disaster (number), 2005-2021</t>
  </si>
  <si>
    <t>Table 6.5 Number of directly affected persons attributed to disasters per 100,000 population (number), 2005-2021</t>
  </si>
  <si>
    <t>Table 6.6 Number of missing persons due to disaster (number), 2005-2021</t>
  </si>
  <si>
    <t>Table 6.7 Number of directly affected persons attributed to disasters per 100,000 population (number), 2005-2021</t>
  </si>
  <si>
    <t>Table 6.8 Number of people affected by disaster (number), 2005-2021</t>
  </si>
  <si>
    <t>Table 6.9 Number of people whose damaged dwellings were attributed to disasters (number), 2005-2021</t>
  </si>
  <si>
    <t>Table 6.10 Number of people whose destroyed dwellings were attributed to disasters (number), 2005-2021</t>
  </si>
  <si>
    <t>Table 6.11 Number of people whose livelihoods were disrupted or destroyed, attributed to disasters (number), 2005-2021</t>
  </si>
  <si>
    <t>Table 6.12 Direct agriculture loss attributed to disasters (current United States dollars), 2005-2021</t>
  </si>
  <si>
    <t>Table 6.13 Direct economic loss attributed to disasters (current United States dollars), 2005-2021</t>
  </si>
  <si>
    <t>Table 6.14 Direct economic loss resulting from damaged or destroyed critical infrastructure attributed to disasters (current United States dollars), 2005-2021</t>
  </si>
  <si>
    <t>World Bank : https://data.worldbank.org/indicator/EN.ATM.CO2E.KT, Downloaded 15 December 2023. All Member States except Mauritius</t>
  </si>
  <si>
    <t>FAO, downloaded on 15 October 2023</t>
  </si>
  <si>
    <t>Table 4.2.1 Inflation rate for Food in  SADC, 2010 - 2021</t>
  </si>
  <si>
    <t>Table 3.4.19  Inflation rate for Water in SADC, 2010 -2021</t>
  </si>
  <si>
    <r>
      <t xml:space="preserve">Table 3.3.29 Inflation rate in SADC for Energy, 2010 - </t>
    </r>
    <r>
      <rPr>
        <b/>
        <sz val="11"/>
        <rFont val="Tahoma"/>
        <family val="2"/>
      </rPr>
      <t>2021</t>
    </r>
  </si>
  <si>
    <t>Table 3.3.29 Inflation rate in SADC for Energy, 2010 - 2021</t>
  </si>
  <si>
    <t>Table 1.2.2 Merchandise Trade by SITC, Angola, Million $, 2015-2022</t>
  </si>
  <si>
    <t>Table 1.2.3 Merchandise Trade by SITC, Botswana, Million $, 2015-2022</t>
  </si>
  <si>
    <t>Table 1.2.5 Merchandise Trade by SITC, Democratic Republic of Congo, Million $, 2015-2022</t>
  </si>
  <si>
    <t>Table 1.2.6 Merchandise Trade by SITC, Eswatini, Million $, 2017-2022</t>
  </si>
  <si>
    <t>Table 1.2.7 Merchandise Trade by SITC, Lesotho, Million $, 2015-2022</t>
  </si>
  <si>
    <t>Table 1.2.8 Merchandise Trade by SITC, Madagascar, Million $, 2015-2022</t>
  </si>
  <si>
    <t>Table 1.2.9 Merchandise Trade by SITC, Malawi, Million $, 2015-2022</t>
  </si>
  <si>
    <t>Table 1.2.10 Merchandise Trade by SITC,Mauritius, Million $, 2015-2022</t>
  </si>
  <si>
    <t>Table 1.2.11 Merchandise Trade by SITC, Mozambique, Million $, 2015-2022</t>
  </si>
  <si>
    <t>Table 1.2.12 Merchandise Trade by SITC, Namibia, Million $, 2015-2022</t>
  </si>
  <si>
    <t>Table 1.2.13 Merchandise Trade by SITC, Seychelles, Million $, 2015-2022</t>
  </si>
  <si>
    <t>Table 1.2.14 Merchandise Trade by SITC, South Africa, Million $, 2015-2022</t>
  </si>
  <si>
    <t>Missing data of Intra-SADC Trade for South Africa</t>
  </si>
  <si>
    <t>Cautionary note: Missing data for Eswatini for 2015 and 2016</t>
  </si>
  <si>
    <t>Table 1.2.15 Merchandise Trade by SITC, Tanzania, Million $, 2015-2022</t>
  </si>
  <si>
    <t>Table 1.2.16 Merchandise Trade by SITC, Zambia, Million $, 2015-2022</t>
  </si>
  <si>
    <t>Table 1.2.17 Merchandise Trade by SITC, Zimbabwe, Million $, 2015-2022</t>
  </si>
  <si>
    <t>Table 1.3.1 Agriculture Trade in SADC, Million $, 2015-2022</t>
  </si>
  <si>
    <t>Table 1.3.31 Agriculture Trade,Zimbabwe, Million $, 2015-2022</t>
  </si>
  <si>
    <t>Table 1.3.2 Intra-SADC Agriculture Trade, Million $, 2015-2022</t>
  </si>
  <si>
    <t>Table 1.3.3 Extra-SADC Agriculture Trade, Million $, 2015-2022</t>
  </si>
  <si>
    <t>Table 1.3.4 Intra-SADC Agiculture Trade as % of SADC Agriculture Trade (%), 2015-2022</t>
  </si>
  <si>
    <t>Table 1.3.5 Exports (FOB) of Agriculture products, Million $, 2015-2022</t>
  </si>
  <si>
    <t>Table 1.3.6 Imports (CIF) of Agriculture products, Million $, 2015-2022</t>
  </si>
  <si>
    <t>Table 1.3.7 Agriculture Trade balance, Million $, 2015-2022</t>
  </si>
  <si>
    <t>Table 1.3.8 Intra-SADC Exports (FOB) of Agriculture products, Million $, 2015-2022</t>
  </si>
  <si>
    <t>Table1.3.9 Intra-SADC Imports (CIF) of Agriculture products, Million $, 2015-2022</t>
  </si>
  <si>
    <t>Table 1.3.10 Extra-SADC Exports (FOB) of Agriculture products, Million $, 2015-2022</t>
  </si>
  <si>
    <t>Table 1.3.11 Extra-SADC Imports (CIF) of Agriculture products, Million $, 2015-2022</t>
  </si>
  <si>
    <t>Table 1.3.12 Intra-SADC Exports of agriculture products as % of Total Exports of agriculture products in SADC (%), 2015-2022</t>
  </si>
  <si>
    <t>Table 1.3.13 Intra-SADC Imports of agriculture products as % of Total Imports of agriculture products in SADC (%), 2015-2022</t>
  </si>
  <si>
    <t>Table 1.3.14 Imports of Fertilizers in SADC, Million $, 2015-2022</t>
  </si>
  <si>
    <t>Table 1.3.15 Imports of Pesticides in SADC, Million $, 2015-2022</t>
  </si>
  <si>
    <t>Table 1.3.16 Agriculture Trade, Angola, Million $, 2015-2022</t>
  </si>
  <si>
    <t>Table 1.3.17 Agriculture Trade, Botswana, Million $, 2015-2022</t>
  </si>
  <si>
    <t>Table 1.3.18 Agriculture Trade, Comoros, Million $, 2015-2022</t>
  </si>
  <si>
    <t>Table 1.3.19 Agriculture Trade, Democratic Republic of Congo, Million $, 2015-2022</t>
  </si>
  <si>
    <t>Table 1.3.21 Agriculture Trade, Lesotho, Million $, 2015-2022</t>
  </si>
  <si>
    <t>Table 1.3.22 Agriculture Trade, Madagascar, Million $, 2015-2022</t>
  </si>
  <si>
    <t>Table 1.3.23 Agriculture Trade,  Malawi, Million $, 2015-2022</t>
  </si>
  <si>
    <t>Table 1.3.24 Agriculture Trade, Mauritius, Million $, 2015-2022</t>
  </si>
  <si>
    <t>Table 1.3.25 Agriculture Trade, Mozambique, Million $, 2015-2022</t>
  </si>
  <si>
    <t>Table 1.3.26 Agriculture Trade, Namibia, Million $, 2015-2022</t>
  </si>
  <si>
    <t>Table 1.3.27 Agriculture Trade, Seychelles, Million $, 2015-2022</t>
  </si>
  <si>
    <t>Table 1.3.28 Agriculture Trade, South Africa, Million $, 2015-2022</t>
  </si>
  <si>
    <t>Table 1.3.29 Agriculture Trade, Tanzania, Million $, 2015-2022</t>
  </si>
  <si>
    <t>Table 1.3.30 Agriculture Trade, Zambia, Million $, 2015-2022</t>
  </si>
  <si>
    <t>Table 1.4.1 Manufacture Trade in SADC, Million $, 2015-2022</t>
  </si>
  <si>
    <t>Table 1.4.2 Intra-SADC Manufacture Trade, Million $, 2015-2022</t>
  </si>
  <si>
    <t>Table 1.4.3 Extra-SADC Manufacture Trade, Million $, 2015-2022</t>
  </si>
  <si>
    <t>Table 1.4.4 Intra-SADC Manufacture  Trade as % of SADC Manufacture Trade (%), 2015-2022</t>
  </si>
  <si>
    <t>Table 1.4.5 Exports (FOB) of Manufactures, Million $, 2015-2022</t>
  </si>
  <si>
    <t>Table 1.4.6 Imports (CIF) of Manufactures, Million $, 2015-2022</t>
  </si>
  <si>
    <t>Table 1.4.7  Manufactures Trade Balance, Million $, 2015-2022</t>
  </si>
  <si>
    <t>Table 1.4.8 Intra-SADC Exports (FOB) of Manufactures, Million $, 2015-2022</t>
  </si>
  <si>
    <t>Table 1.4.9 Intra-SADC Imports (FOB) of Manufactures, Million $, 2015-2022</t>
  </si>
  <si>
    <t>Table 1.4.10 Extra-SADC Exports (FOB) of Manufactures, Million $, 2015-2022</t>
  </si>
  <si>
    <t>Table 1.4.11 Extra-SADC Imports (CIF) of Manufactures, Million $, 2015-2022</t>
  </si>
  <si>
    <t>Table 1.4.12 Intra-SADC Exports of manufactures as % of Total Exports of manufactures in SADC (%), 2015-2022</t>
  </si>
  <si>
    <t>Table 1.4.13 Intra-SADC Imports of manufactures as % of Total Imports of manufactures in SADC (%), 2015-2022</t>
  </si>
  <si>
    <t>Table 1.4.14 Manufactures Trade, Angola, Million $, 2015-2022</t>
  </si>
  <si>
    <t>Table 1.4.15 Manufactures Trade, Botswana, Million $, 2015-2022</t>
  </si>
  <si>
    <t>Table 1.4.16 Manufactures Trade, Comoros, Million $, 2015-2022</t>
  </si>
  <si>
    <t>Table 1.4.17 Manufactures Trade, Democratic Republic of Congo, Million $, 2015-2022</t>
  </si>
  <si>
    <t>Table 1.4.18 Manufactures Trade, Eswatini, Million $, 2015-2022</t>
  </si>
  <si>
    <t>Table 1.4.19 Manufactures Trade, Lesotho, Million $, 2015-2022</t>
  </si>
  <si>
    <t>Table 1.4.20 Manufactures Trade, Madagascar, Million $, 2015-2022</t>
  </si>
  <si>
    <t>Table 1.4.21 Manufactures Trade, Malawi, Million $, 2015-2022</t>
  </si>
  <si>
    <t>Table 1.4.22 Manufactures Trade,  Mauritius, Million $, 2015-2022</t>
  </si>
  <si>
    <t>Table 1.4.23 Manufactures Trade, Mozambique, Million $, 2015-2022</t>
  </si>
  <si>
    <t>Table 1.4.24 Manufactures Trade, Namibia, Million $, 2015-2022</t>
  </si>
  <si>
    <t>Table 1.4.25 Manufactures Trade, Seychelles, Million $, 2015-2022</t>
  </si>
  <si>
    <t>Table 1.4.26 Manufactures Trade, South Africa, Million $, 2015-2022</t>
  </si>
  <si>
    <t>Table 1.4.27 Manufactures Trade, Tanzania, Million $, 2015-2022</t>
  </si>
  <si>
    <t>Table 1.4.28 Manufactures Trade, Zambia, Million $, 2015-2022</t>
  </si>
  <si>
    <t>Table 1.4.29 Manufactures Trade, Zimbabwe, Million $, 2015-2022</t>
  </si>
  <si>
    <t>Table 2.4  Arrivals of Non Resident Tourists/Visitors from SADC countries, Thousand, 2009 - 2022</t>
  </si>
  <si>
    <t>Table 1.2.4 Merchandise Trade by SITC, Comoros, Million $, 2015-2021</t>
  </si>
  <si>
    <t>Table 1.3.20 Agriculture Trade, Eswatini, Million $, 2017-2022</t>
  </si>
  <si>
    <t>Table 4.1.12    Agricultural Producer Price  for Paddy Rice in SADC, US $ Per Tonne, 1991 - 2021</t>
  </si>
  <si>
    <t>Table 4.1.13    Agricultural Producer Price for  Cassava in SADC, US $ Per Tonne, 1991 - 2021</t>
  </si>
  <si>
    <t>Table 4.1.17 Agricultural Producer Price  for  Green Coffee in SADC, US $ Per Tonne, 1991 - 2013</t>
  </si>
  <si>
    <t>Table 4.1.18 Agricultural Producer Price  for Tea in SADC, US $ Per Tonne, 1991 - 2021</t>
  </si>
  <si>
    <t>Table 4.1.29 Agricultural Producer Price  for Pig Liveweight in SADC, US $ Per Tonne, 1991 - 2018</t>
  </si>
  <si>
    <t>Table 3.1.17 Air Transport - Freight in SADC, Million Ton-Km, 1980-2020</t>
  </si>
  <si>
    <t>Table 3.3.9 GDP per unit of energy use (constant 2017 PPP $ per kg of oil equivalent) in SADC, 1990-2014</t>
  </si>
  <si>
    <t>Table 3.2.27 Mobile cellular SMS price, in USD, 2012-2022</t>
  </si>
  <si>
    <t>Table 3.2.28  Population covered by at least a 4G mobile network, %, 2012-2022</t>
  </si>
  <si>
    <t>Table 3.2.29  Households with a computer at home, %, 2010-2021</t>
  </si>
  <si>
    <t>Table 1.1.31 Proportion of tariff lines applies to imports with zero-tariffs (%), 2005-2021, Selected years</t>
  </si>
  <si>
    <r>
      <rPr>
        <b/>
        <sz val="10"/>
        <color theme="1"/>
        <rFont val="Tahoma"/>
        <family val="2"/>
      </rPr>
      <t>Source:</t>
    </r>
    <r>
      <rPr>
        <sz val="10"/>
        <color theme="1"/>
        <rFont val="Tahoma"/>
        <family val="2"/>
      </rPr>
      <t xml:space="preserve"> United Nations Statistics Division, December 2023</t>
    </r>
  </si>
  <si>
    <t>Table 2.15 Tourism Room Capacity  in SADC, Units, 2000 - 2022</t>
  </si>
  <si>
    <t>Table 3.1.22 Container port traffic, maritime transport (twenty-foot equivalent units - TEUs), 2010-2020</t>
  </si>
  <si>
    <t>Table 3.1.23 Proportion of population that has convenient access to public transport (%), 2020</t>
  </si>
  <si>
    <t>United Nations Statistics Division, December 2023</t>
  </si>
  <si>
    <t>Table 3.4.20 Mortality rate attributed to unsafe water, unsafe sanitation and lack of hygiene from diarrhoea, intestinal nematode infections, malnutrition and acute respiratory infections (deaths per 100,000 population)</t>
  </si>
  <si>
    <t>Table 4.1.50  Number of local breeds kept in the country</t>
  </si>
  <si>
    <t>Table 4.1.51  Plant genetic resources accessions stored ex situ (number)</t>
  </si>
  <si>
    <t>Table 4.2.14 Food waste, Tonnes</t>
  </si>
  <si>
    <t>Table 4.2.15 Food waste per Capita, Kg</t>
  </si>
  <si>
    <t>Table 4.3.8 Mountain green cover area (square kilometres), 2000-2018, Selected years</t>
  </si>
  <si>
    <t>Table 5.9 Carbon dioxide emissions from fuel combustion, Millions of tonnes, 2000-2020</t>
  </si>
  <si>
    <t>Table 4.2.2 Prevalence of underweight among children under 5 (%), 2000-2019</t>
  </si>
  <si>
    <t>National Statistics Offices of Member States (DRC 2019, Madagascar 2015-2018)</t>
  </si>
  <si>
    <t xml:space="preserve">World Health Organization: https://www.who.int/data/gho/data/indicators/indicator-details/GHO/gho-jme-country-children-aged-5-years-stunted-(-height-for-age--2-sd), Downloaded 17 October 2023 </t>
  </si>
  <si>
    <t>Table 1.2.4 Merchandise Trade by SITC, Comoros, Million $, 2012-2021</t>
  </si>
  <si>
    <t>Food and Agriculture Organisation (FAO): https://www.fao.org/faostat/en/#data/PP, Downloaded 14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</si>
</sst>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8">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 #,##0_-;_-* &quot;-&quot;_-;_-@_-"/>
    <numFmt numFmtId="165" formatCode="_-* #,##0.00_-;\-* #,##0.00_-;_-* &quot;-&quot;??_-;_-@_-"/>
    <numFmt numFmtId="166" formatCode="_ * #,##0.00_ ;_ * \-#,##0.00_ ;_ * &quot;-&quot;??_ ;_ @_ "/>
    <numFmt numFmtId="167" formatCode="#\ ###\ ##0.0"/>
    <numFmt numFmtId="168" formatCode="0.0"/>
    <numFmt numFmtId="169" formatCode="#\ ##0"/>
    <numFmt numFmtId="170" formatCode="#,##0.0"/>
    <numFmt numFmtId="171" formatCode="###\ ###\ ##0.0"/>
    <numFmt numFmtId="172" formatCode="#\ ###\ ##0"/>
    <numFmt numFmtId="173" formatCode="#\ ###\ ##0.0\ "/>
    <numFmt numFmtId="174" formatCode="#\ ###\ ###\ ##0.0\ "/>
    <numFmt numFmtId="175" formatCode="#\ ##0.0"/>
    <numFmt numFmtId="176" formatCode="#\ ##0.0\ "/>
    <numFmt numFmtId="177" formatCode="#\ ##0.00"/>
    <numFmt numFmtId="178" formatCode="&quot;   &quot;@"/>
    <numFmt numFmtId="179" formatCode="&quot;      &quot;@"/>
    <numFmt numFmtId="180" formatCode="&quot;         &quot;@"/>
    <numFmt numFmtId="181" formatCode="&quot;            &quot;@"/>
    <numFmt numFmtId="182" formatCode="&quot;               &quot;@"/>
    <numFmt numFmtId="183" formatCode="_-* #,##0.00\ _€_-;\-* #,##0.00\ _€_-;_-* &quot;-&quot;??\ _€_-;_-@_-"/>
    <numFmt numFmtId="184" formatCode="_-* #,##0.00\ _F_-;\-* #,##0.00\ _F_-;_-* &quot;-&quot;??\ _F_-;_-@_-"/>
    <numFmt numFmtId="185" formatCode="&quot;$&quot;#,##0;\-&quot;$&quot;#,##0"/>
    <numFmt numFmtId="186" formatCode="_-* #,##0.00\ [$€-1]_-;\-* #,##0.00\ [$€-1]_-;_-* &quot;-&quot;??\ [$€-1]_-"/>
    <numFmt numFmtId="187" formatCode="0_)"/>
    <numFmt numFmtId="188" formatCode="_-&quot;£&quot;* #,##0_-;\-&quot;£&quot;* #,##0_-;_-&quot;£&quot;* &quot;-&quot;_-;_-@_-"/>
    <numFmt numFmtId="189" formatCode="_-&quot;£&quot;* #,##0.00_-;\-&quot;£&quot;* #,##0.00_-;_-&quot;£&quot;* &quot;-&quot;??_-;_-@_-"/>
    <numFmt numFmtId="190" formatCode="_-&quot;¢&quot;* #,##0_-;\-&quot;¢&quot;* #,##0_-;_-&quot;¢&quot;* &quot;-&quot;_-;_-@_-"/>
    <numFmt numFmtId="191" formatCode="_-&quot;¢&quot;* #,##0.00_-;\-&quot;¢&quot;* #,##0.00_-;_-&quot;¢&quot;* &quot;-&quot;??_-;_-@_-"/>
    <numFmt numFmtId="192" formatCode="[&gt;=0.05]#,##0.0;[&lt;=-0.05]\-#,##0.0;?0.0"/>
    <numFmt numFmtId="193" formatCode="[Black]#,##0.0;[Black]\-#,##0.0;;"/>
    <numFmt numFmtId="194" formatCode="[Black][&gt;0.05]#,##0.0;[Black][&lt;-0.05]\-#,##0.0;;"/>
    <numFmt numFmtId="195" formatCode="[Black][&gt;0.5]#,##0;[Black][&lt;-0.5]\-#,##0;;"/>
    <numFmt numFmtId="196" formatCode="_-* #,##0_-;_-* #,##0\-;_-* &quot;-&quot;_-;_-@_-"/>
    <numFmt numFmtId="197" formatCode="\$#,##0.00\ ;\(\$#,##0.00\)"/>
    <numFmt numFmtId="198" formatCode="&quot;ج.م.&quot;\ #,##0_-;[Red]&quot;ج.م.&quot;\ #,##0\-"/>
    <numFmt numFmtId="199" formatCode="&quot;ج.م.&quot;\ #,##0.00_-;[Red]&quot;ج.م.&quot;\ #,##0.00\-"/>
    <numFmt numFmtId="200" formatCode="###\ ###\ ###\ ##0.00"/>
    <numFmt numFmtId="201" formatCode="###\ ###\ ###\ ##0"/>
    <numFmt numFmtId="202" formatCode="0.0%"/>
    <numFmt numFmtId="203" formatCode="_-&quot;$&quot;* #,##0.00_-;\-&quot;$&quot;* #,##0.00_-;_-&quot;$&quot;* &quot;-&quot;??_-;_-@_-"/>
    <numFmt numFmtId="204" formatCode="dd\-mmm\-yy_)"/>
    <numFmt numFmtId="205" formatCode="_(* #,##0_);_(* \(#,##0\);_(* &quot;-&quot;??_);_(@_)"/>
    <numFmt numFmtId="206" formatCode="#\ ###\ ###\ "/>
    <numFmt numFmtId="207" formatCode="_-* #,##0_-;\-* #,##0_-;_-* &quot;-&quot;??_-;_-@_-"/>
    <numFmt numFmtId="208" formatCode="_-* #,##0.00\ [$€]_-;\-* #,##0.00\ [$€]_-;_-* &quot;-&quot;??\ [$€]_-;_-@_-"/>
    <numFmt numFmtId="209" formatCode="#,##0\ \ "/>
    <numFmt numFmtId="210" formatCode="#,##0__"/>
    <numFmt numFmtId="211" formatCode="_(* #,##0_);_(* \(#,##0\);_(* \-_);_(@_)"/>
    <numFmt numFmtId="212" formatCode="#,##0\ "/>
    <numFmt numFmtId="213" formatCode="_(* #,##0.00_);_(* \(#,##0.00\);_(* \-??_);_(@_)"/>
    <numFmt numFmtId="214" formatCode="_-* #,##0.00_-;\-* #,##0.00_-;_-* \-??_-;_-@_-"/>
    <numFmt numFmtId="215" formatCode="_(* #,##0.0_);_(* \(#,##0.0\);_(* \-??_);_(@_)"/>
    <numFmt numFmtId="216" formatCode="#,##0____"/>
    <numFmt numFmtId="217" formatCode="_ * #,##0_ ;_ * \-#,##0_ ;_ * &quot;-&quot;??_ ;_ @_ "/>
  </numFmts>
  <fonts count="24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0"/>
      <name val="Times New Roman"/>
      <family val="1"/>
    </font>
    <font>
      <sz val="11"/>
      <color indexed="10"/>
      <name val="Calibri"/>
      <family val="2"/>
    </font>
    <font>
      <b/>
      <sz val="8"/>
      <color indexed="10"/>
      <name val="Tahoma"/>
      <family val="2"/>
    </font>
    <font>
      <b/>
      <sz val="11"/>
      <color indexed="8"/>
      <name val="Tahoma"/>
      <family val="2"/>
    </font>
    <font>
      <sz val="11"/>
      <color indexed="8"/>
      <name val="Tahoma"/>
      <family val="2"/>
    </font>
    <font>
      <sz val="11"/>
      <color rgb="FFFF0000"/>
      <name val="Tahoma"/>
      <family val="2"/>
    </font>
    <font>
      <sz val="8"/>
      <color indexed="8"/>
      <name val="Calibri"/>
      <family val="2"/>
    </font>
    <font>
      <sz val="9"/>
      <color indexed="8"/>
      <name val="Calibri"/>
      <family val="2"/>
    </font>
    <font>
      <b/>
      <sz val="8"/>
      <color indexed="10"/>
      <name val="Calibri"/>
      <family val="2"/>
    </font>
    <font>
      <sz val="8"/>
      <name val="Tahoma"/>
      <family val="2"/>
    </font>
    <font>
      <sz val="10"/>
      <color indexed="8"/>
      <name val="Calibri"/>
      <family val="2"/>
    </font>
    <font>
      <b/>
      <sz val="11"/>
      <color indexed="10"/>
      <name val="Tahoma"/>
      <family val="2"/>
    </font>
    <font>
      <sz val="11"/>
      <color theme="1"/>
      <name val="Tahoma"/>
      <family val="2"/>
    </font>
    <font>
      <b/>
      <sz val="11"/>
      <color rgb="FFFF0000"/>
      <name val="Tahoma"/>
      <family val="2"/>
    </font>
    <font>
      <b/>
      <vertAlign val="superscript"/>
      <sz val="11"/>
      <name val="Tahoma"/>
      <family val="2"/>
    </font>
    <font>
      <b/>
      <sz val="12"/>
      <color indexed="10"/>
      <name val="Calibri"/>
      <family val="2"/>
    </font>
    <font>
      <sz val="12"/>
      <color theme="1"/>
      <name val="Calibri"/>
      <family val="2"/>
      <scheme val="minor"/>
    </font>
    <font>
      <b/>
      <sz val="11"/>
      <name val="Calibri"/>
      <family val="2"/>
      <scheme val="minor"/>
    </font>
    <font>
      <sz val="11"/>
      <color rgb="FFC00000"/>
      <name val="Tahoma"/>
      <family val="2"/>
    </font>
    <font>
      <sz val="9"/>
      <color rgb="FF66FF33"/>
      <name val="Calibri"/>
      <family val="2"/>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b/>
      <sz val="11"/>
      <color theme="1"/>
      <name val="Tahoma"/>
      <family val="2"/>
    </font>
    <font>
      <u/>
      <sz val="11"/>
      <color theme="10"/>
      <name val="Tahoma"/>
      <family val="2"/>
    </font>
    <font>
      <b/>
      <u/>
      <sz val="11"/>
      <name val="Tahoma"/>
      <family val="2"/>
    </font>
    <font>
      <i/>
      <sz val="11"/>
      <color indexed="8"/>
      <name val="Tahoma"/>
      <family val="2"/>
    </font>
    <font>
      <u/>
      <sz val="11"/>
      <color rgb="FF0000FF"/>
      <name val="Tahoma"/>
      <family val="2"/>
    </font>
    <font>
      <sz val="9"/>
      <color indexed="8"/>
      <name val="Tahoma"/>
      <family val="2"/>
    </font>
    <font>
      <b/>
      <sz val="10"/>
      <name val="Tahoma"/>
      <family val="2"/>
    </font>
    <font>
      <b/>
      <sz val="10"/>
      <color indexed="8"/>
      <name val="Arial"/>
      <family val="2"/>
    </font>
    <font>
      <sz val="12"/>
      <color theme="1"/>
      <name val="Tahoma"/>
      <family val="2"/>
    </font>
    <font>
      <b/>
      <sz val="12"/>
      <name val="Tahoma"/>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0"/>
      <name val="Tahoma"/>
      <family val="2"/>
    </font>
    <font>
      <b/>
      <sz val="8"/>
      <color indexed="8"/>
      <name val="Tahoma"/>
      <family val="2"/>
    </font>
    <font>
      <sz val="7"/>
      <color indexed="8"/>
      <name val="Tahoma"/>
      <family val="2"/>
    </font>
    <font>
      <b/>
      <sz val="10"/>
      <color theme="1"/>
      <name val="Tahoma"/>
      <family val="2"/>
    </font>
    <font>
      <sz val="8"/>
      <color indexed="8"/>
      <name val="Tahoma"/>
      <family val="2"/>
    </font>
    <font>
      <sz val="7"/>
      <name val="Tahoma"/>
      <family val="2"/>
    </font>
    <font>
      <b/>
      <i/>
      <u/>
      <sz val="9"/>
      <name val="Arial"/>
      <family val="2"/>
    </font>
    <font>
      <b/>
      <u/>
      <sz val="9"/>
      <name val="Arial"/>
      <family val="2"/>
    </font>
    <font>
      <b/>
      <sz val="8"/>
      <color indexed="8"/>
      <name val="Arial"/>
      <family val="2"/>
    </font>
    <font>
      <sz val="11"/>
      <color rgb="FFC00000"/>
      <name val="Calibri"/>
      <family val="2"/>
      <scheme val="minor"/>
    </font>
    <font>
      <b/>
      <i/>
      <u/>
      <sz val="11"/>
      <name val="Tahoma"/>
      <family val="2"/>
    </font>
    <font>
      <b/>
      <i/>
      <sz val="11"/>
      <color indexed="9"/>
      <name val="Tahoma"/>
      <family val="2"/>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8"/>
      <color rgb="FFFF0000"/>
      <name val="Calibri"/>
      <family val="2"/>
    </font>
    <font>
      <sz val="8"/>
      <color rgb="FFFF0000"/>
      <name val="Arial"/>
      <family val="2"/>
    </font>
    <font>
      <sz val="9"/>
      <color rgb="FFFF0000"/>
      <name val="Tahoma"/>
      <family val="2"/>
    </font>
    <font>
      <sz val="28"/>
      <color theme="1"/>
      <name val="Tahoma"/>
      <family val="2"/>
    </font>
    <font>
      <b/>
      <sz val="11"/>
      <color rgb="FFFF0000"/>
      <name val="Calibri"/>
      <family val="2"/>
      <scheme val="minor"/>
    </font>
    <font>
      <sz val="12"/>
      <color rgb="FFFF0000"/>
      <name val="Tahoma"/>
      <family val="2"/>
    </font>
    <font>
      <sz val="12"/>
      <color rgb="FF000000"/>
      <name val="Tahoma"/>
      <family val="2"/>
    </font>
    <font>
      <b/>
      <sz val="16"/>
      <color theme="1"/>
      <name val="Tahoma"/>
      <family val="2"/>
    </font>
    <font>
      <sz val="11"/>
      <color theme="0"/>
      <name val="Calibri"/>
      <family val="2"/>
      <scheme val="minor"/>
    </font>
    <font>
      <u/>
      <sz val="11"/>
      <name val="Tahoma"/>
      <family val="2"/>
    </font>
    <font>
      <sz val="10"/>
      <color theme="1"/>
      <name val="Tahoma"/>
      <family val="2"/>
    </font>
    <font>
      <b/>
      <u/>
      <sz val="11"/>
      <color indexed="8"/>
      <name val="Tahoma"/>
      <family val="2"/>
    </font>
    <font>
      <sz val="11"/>
      <color indexed="9"/>
      <name val="Tahoma"/>
      <family val="2"/>
    </font>
    <font>
      <b/>
      <sz val="48"/>
      <color theme="1"/>
      <name val="Tahoma"/>
      <family val="2"/>
    </font>
    <font>
      <b/>
      <sz val="7"/>
      <name val="Arial"/>
      <family val="2"/>
    </font>
    <font>
      <sz val="7"/>
      <name val="Arial"/>
      <family val="2"/>
    </font>
    <font>
      <i/>
      <sz val="16"/>
      <color indexed="12"/>
      <name val="Arial"/>
      <family val="2"/>
    </font>
    <font>
      <i/>
      <sz val="14"/>
      <color indexed="12"/>
      <name val="Arial"/>
      <family val="2"/>
    </font>
    <font>
      <b/>
      <sz val="8"/>
      <name val="Arial"/>
      <family val="2"/>
    </font>
    <font>
      <b/>
      <i/>
      <sz val="8"/>
      <color indexed="9"/>
      <name val="Arial"/>
      <family val="2"/>
    </font>
    <font>
      <i/>
      <sz val="6"/>
      <name val="Arial"/>
      <family val="2"/>
    </font>
    <font>
      <b/>
      <i/>
      <sz val="6"/>
      <name val="Arial"/>
      <family val="2"/>
    </font>
    <font>
      <b/>
      <sz val="8"/>
      <color indexed="9"/>
      <name val="Arial"/>
      <family val="2"/>
    </font>
    <font>
      <sz val="10"/>
      <color indexed="12"/>
      <name val="CG Times (W1)"/>
    </font>
    <font>
      <b/>
      <sz val="18"/>
      <name val="Times New Roman"/>
      <family val="1"/>
    </font>
    <font>
      <b/>
      <sz val="8"/>
      <name val="MS Sans Serif"/>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9"/>
      <color indexed="48"/>
      <name val="Arial"/>
      <family val="2"/>
    </font>
    <font>
      <sz val="9"/>
      <color indexed="20"/>
      <name val="Arial"/>
      <family val="2"/>
    </font>
    <font>
      <sz val="10"/>
      <color rgb="FF0070C0"/>
      <name val="Tahoma"/>
      <family val="2"/>
    </font>
    <font>
      <sz val="12"/>
      <name val="Tahoma"/>
      <family val="2"/>
    </font>
    <font>
      <sz val="11"/>
      <color rgb="FF333333"/>
      <name val="Tahoma"/>
      <family val="2"/>
    </font>
    <font>
      <sz val="11"/>
      <name val="Calibri"/>
      <family val="2"/>
      <scheme val="minor"/>
    </font>
    <font>
      <sz val="11"/>
      <color theme="10"/>
      <name val="Calibri"/>
      <family val="2"/>
    </font>
    <font>
      <b/>
      <sz val="11"/>
      <color theme="0"/>
      <name val="Calibri"/>
      <family val="2"/>
      <scheme val="minor"/>
    </font>
    <font>
      <sz val="14"/>
      <color rgb="FFFF0000"/>
      <name val="Calibri"/>
      <family val="2"/>
      <scheme val="minor"/>
    </font>
    <font>
      <sz val="12"/>
      <color rgb="FF0070C0"/>
      <name val="Arial"/>
      <family val="2"/>
    </font>
    <font>
      <sz val="12"/>
      <color rgb="FF00B0F0"/>
      <name val="Arial"/>
      <family val="2"/>
    </font>
    <font>
      <b/>
      <sz val="11"/>
      <color rgb="FF0070C0"/>
      <name val="Calibri"/>
      <family val="2"/>
      <scheme val="minor"/>
    </font>
    <font>
      <b/>
      <sz val="10"/>
      <color indexed="8"/>
      <name val="Tahoma"/>
      <family val="2"/>
    </font>
    <font>
      <sz val="10"/>
      <color indexed="8"/>
      <name val="Tahoma"/>
      <family val="2"/>
    </font>
    <font>
      <i/>
      <sz val="10"/>
      <color indexed="8"/>
      <name val="Tahoma"/>
      <family val="2"/>
    </font>
    <font>
      <i/>
      <sz val="10"/>
      <color theme="1"/>
      <name val="Tahoma"/>
      <family val="2"/>
    </font>
    <font>
      <sz val="10"/>
      <color rgb="FFFF0000"/>
      <name val="Tahoma"/>
      <family val="2"/>
    </font>
    <font>
      <u/>
      <sz val="10"/>
      <color indexed="8"/>
      <name val="Tahoma"/>
      <family val="2"/>
    </font>
    <font>
      <sz val="10"/>
      <color rgb="FFC00000"/>
      <name val="Tahoma"/>
      <family val="2"/>
    </font>
    <font>
      <b/>
      <u/>
      <sz val="10"/>
      <color indexed="8"/>
      <name val="Tahoma"/>
      <family val="2"/>
    </font>
    <font>
      <sz val="9"/>
      <name val="Tahoma"/>
      <family val="2"/>
    </font>
    <font>
      <sz val="9"/>
      <color indexed="81"/>
      <name val="Tahoma"/>
      <family val="2"/>
    </font>
    <font>
      <b/>
      <sz val="9"/>
      <color indexed="81"/>
      <name val="Tahoma"/>
      <family val="2"/>
    </font>
    <font>
      <sz val="14.3"/>
      <color rgb="FF324374"/>
      <name val="Verdana"/>
      <family val="2"/>
    </font>
    <font>
      <sz val="12"/>
      <color rgb="FF324374"/>
      <name val="Verdana"/>
      <family val="2"/>
    </font>
    <font>
      <sz val="11"/>
      <color rgb="FF00B0F0"/>
      <name val="Calibri"/>
      <family val="2"/>
      <scheme val="minor"/>
    </font>
    <font>
      <sz val="11"/>
      <color rgb="FF0070C0"/>
      <name val="Calibri"/>
      <family val="2"/>
      <scheme val="minor"/>
    </font>
    <font>
      <b/>
      <sz val="10"/>
      <color rgb="FF000000"/>
      <name val="Tahoma"/>
      <family val="2"/>
    </font>
    <font>
      <sz val="10"/>
      <color rgb="FF000000"/>
      <name val="Tahoma"/>
      <family val="2"/>
    </font>
    <font>
      <sz val="10"/>
      <color rgb="FF000000"/>
      <name val="Calibri"/>
      <family val="2"/>
      <scheme val="minor"/>
    </font>
    <font>
      <b/>
      <sz val="11"/>
      <name val="Arial"/>
      <family val="2"/>
    </font>
    <font>
      <sz val="9"/>
      <name val="Arial"/>
      <family val="2"/>
    </font>
    <font>
      <b/>
      <sz val="11"/>
      <color rgb="FF000000"/>
      <name val="Calibri"/>
      <family val="2"/>
      <scheme val="minor"/>
    </font>
    <font>
      <sz val="11"/>
      <color rgb="FF0070C0"/>
      <name val="Tahoma"/>
      <family val="2"/>
    </font>
    <font>
      <b/>
      <u/>
      <sz val="10"/>
      <color theme="1"/>
      <name val="Tahoma"/>
      <family val="2"/>
    </font>
    <font>
      <u/>
      <sz val="10"/>
      <color theme="1"/>
      <name val="Tahoma"/>
      <family val="2"/>
    </font>
    <font>
      <u/>
      <sz val="10"/>
      <color rgb="FFFF0000"/>
      <name val="Tahoma"/>
      <family val="2"/>
    </font>
    <font>
      <sz val="9"/>
      <color theme="1"/>
      <name val="Tahoma"/>
      <family val="2"/>
    </font>
    <font>
      <sz val="11"/>
      <name val="Calibri"/>
      <family val="2"/>
    </font>
    <font>
      <sz val="12"/>
      <color theme="1"/>
      <name val="Cambria"/>
      <family val="1"/>
      <scheme val="major"/>
    </font>
    <font>
      <sz val="11"/>
      <color indexed="8"/>
      <name val="Calibri"/>
      <family val="2"/>
      <scheme val="minor"/>
    </font>
    <font>
      <i/>
      <sz val="9"/>
      <color indexed="8"/>
      <name val="Tahoma"/>
      <family val="2"/>
    </font>
    <font>
      <b/>
      <sz val="11"/>
      <color rgb="FF0070C0"/>
      <name val="Tahoma"/>
      <family val="2"/>
    </font>
    <font>
      <b/>
      <sz val="9"/>
      <color indexed="8"/>
      <name val="Arial"/>
      <family val="2"/>
    </font>
    <font>
      <sz val="8"/>
      <color indexed="8"/>
      <name val="Arial"/>
      <family val="2"/>
    </font>
    <font>
      <sz val="10"/>
      <color rgb="FF0070C0"/>
      <name val="Arial"/>
      <family val="2"/>
    </font>
    <font>
      <sz val="10"/>
      <color rgb="FFFF0000"/>
      <name val="Arial"/>
      <family val="2"/>
    </font>
    <font>
      <i/>
      <sz val="10"/>
      <color rgb="FFFF0000"/>
      <name val="Tahoma"/>
      <family val="2"/>
    </font>
    <font>
      <sz val="10"/>
      <color theme="0"/>
      <name val="Tahoma"/>
      <family val="2"/>
    </font>
    <font>
      <u/>
      <sz val="11"/>
      <color rgb="FF0000FF"/>
      <name val="Calibri"/>
      <family val="2"/>
    </font>
    <font>
      <sz val="11"/>
      <color theme="1"/>
      <name val="Cambria"/>
      <family val="1"/>
    </font>
    <font>
      <vertAlign val="superscript"/>
      <sz val="11"/>
      <color theme="1"/>
      <name val="Tahoma"/>
      <family val="2"/>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8"/>
      <color theme="3"/>
      <name val="Cambria"/>
      <family val="2"/>
      <scheme val="major"/>
    </font>
    <font>
      <sz val="11"/>
      <color rgb="FF9C6500"/>
      <name val="Calibri"/>
      <family val="2"/>
      <scheme val="minor"/>
    </font>
    <font>
      <b/>
      <sz val="11"/>
      <name val="Times New Roman"/>
      <family val="1"/>
    </font>
    <font>
      <sz val="10"/>
      <color theme="1"/>
      <name val="Segoe UI"/>
      <family val="2"/>
    </font>
    <font>
      <sz val="12"/>
      <name val="Times New Roman"/>
      <family val="1"/>
    </font>
    <font>
      <sz val="11"/>
      <color indexed="8"/>
      <name val="Times New Roman"/>
      <family val="1"/>
    </font>
    <font>
      <b/>
      <i/>
      <sz val="11"/>
      <color indexed="8"/>
      <name val="Times New Roman"/>
      <family val="1"/>
    </font>
    <font>
      <b/>
      <sz val="11"/>
      <color indexed="16"/>
      <name val="Times New Roman"/>
      <family val="1"/>
    </font>
    <font>
      <u/>
      <sz val="10"/>
      <color theme="10"/>
      <name val="Helv"/>
    </font>
    <font>
      <b/>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8"/>
      <color indexed="62"/>
      <name val="Arial"/>
      <family val="2"/>
    </font>
    <font>
      <sz val="19"/>
      <name val="Arial"/>
      <family val="2"/>
    </font>
    <font>
      <sz val="8"/>
      <color indexed="14"/>
      <name val="Arial"/>
      <family val="2"/>
    </font>
    <font>
      <sz val="11"/>
      <color indexed="14"/>
      <name val="Calibri"/>
      <family val="2"/>
    </font>
    <font>
      <u/>
      <sz val="10"/>
      <color indexed="12"/>
      <name val="Helv"/>
    </font>
    <font>
      <b/>
      <sz val="10"/>
      <name val="Helv"/>
    </font>
    <font>
      <u/>
      <sz val="10"/>
      <color theme="10"/>
      <name val="MS Sans Serif"/>
      <family val="2"/>
    </font>
    <font>
      <sz val="11"/>
      <color theme="1"/>
      <name val="Calibri"/>
      <family val="2"/>
    </font>
    <font>
      <sz val="11"/>
      <color rgb="FF0000FF"/>
      <name val="Tahoma"/>
      <family val="2"/>
    </font>
    <font>
      <sz val="10"/>
      <color rgb="FF0000FF"/>
      <name val="Tahoma"/>
      <family val="2"/>
    </font>
    <font>
      <u/>
      <sz val="11"/>
      <color theme="1"/>
      <name val="Tahoma"/>
      <family val="2"/>
    </font>
    <font>
      <sz val="11"/>
      <color theme="1"/>
      <name val="Arial"/>
      <family val="2"/>
    </font>
    <font>
      <sz val="11"/>
      <name val="Calibri"/>
      <family val="2"/>
    </font>
  </fonts>
  <fills count="136">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tint="-0.499984740745262"/>
        <bgColor indexed="64"/>
      </patternFill>
    </fill>
    <fill>
      <patternFill patternType="solid">
        <fgColor rgb="FF969696"/>
        <bgColor indexed="64"/>
      </patternFill>
    </fill>
    <fill>
      <patternFill patternType="solid">
        <fgColor indexed="24"/>
        <bgColor indexed="64"/>
      </patternFill>
    </fill>
    <fill>
      <patternFill patternType="solid">
        <fgColor rgb="FF33CCFF"/>
        <bgColor indexed="64"/>
      </patternFill>
    </fill>
    <fill>
      <patternFill patternType="solid">
        <fgColor theme="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theme="0" tint="-0.14999847407452621"/>
        <bgColor indexed="64"/>
      </patternFill>
    </fill>
    <fill>
      <patternFill patternType="solid">
        <fgColor theme="4"/>
      </patternFill>
    </fill>
    <fill>
      <patternFill patternType="solid">
        <fgColor theme="0" tint="-0.249977111117893"/>
        <bgColor indexed="64"/>
      </patternFill>
    </fill>
    <fill>
      <patternFill patternType="solid">
        <fgColor indexed="9"/>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1"/>
        <bgColor indexed="64"/>
      </patternFill>
    </fill>
    <fill>
      <patternFill patternType="solid">
        <fgColor indexed="14"/>
        <bgColor indexed="64"/>
      </patternFill>
    </fill>
    <fill>
      <patternFill patternType="solid">
        <fgColor rgb="FF0070C0"/>
        <bgColor indexed="64"/>
      </patternFill>
    </fill>
    <fill>
      <patternFill patternType="solid">
        <fgColor rgb="FFFF0000"/>
        <bgColor indexed="64"/>
      </patternFill>
    </fill>
    <fill>
      <patternFill patternType="solid">
        <fgColor rgb="FFFFFF00"/>
        <bgColor indexed="64"/>
      </patternFill>
    </fill>
    <fill>
      <patternFill patternType="solid">
        <fgColor rgb="FFC0C0C0"/>
        <bgColor indexed="64"/>
      </patternFill>
    </fill>
    <fill>
      <patternFill patternType="solid">
        <fgColor theme="6" tint="0.79998168889431442"/>
        <bgColor indexed="64"/>
      </patternFill>
    </fill>
    <fill>
      <patternFill patternType="solid">
        <fgColor rgb="FFFFC000"/>
        <bgColor indexed="64"/>
      </patternFill>
    </fill>
    <fill>
      <patternFill patternType="solid">
        <fgColor rgb="FF66FF33"/>
        <bgColor indexed="64"/>
      </patternFill>
    </fill>
    <fill>
      <patternFill patternType="solid">
        <fgColor rgb="FF92D050"/>
        <bgColor indexed="64"/>
      </patternFill>
    </fill>
    <fill>
      <patternFill patternType="solid">
        <fgColor rgb="FFCC0099"/>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15"/>
      </patternFill>
    </fill>
    <fill>
      <patternFill patternType="solid">
        <fgColor indexed="20"/>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top/>
      <bottom style="hair">
        <color indexed="8"/>
      </bottom>
      <diagonal/>
    </border>
    <border>
      <left/>
      <right/>
      <top/>
      <bottom style="hair">
        <color indexed="8"/>
      </bottom>
      <diagonal/>
    </border>
    <border>
      <left style="hair">
        <color indexed="8"/>
      </left>
      <right style="hair">
        <color indexed="8"/>
      </right>
      <top/>
      <bottom style="hair">
        <color indexed="8"/>
      </bottom>
      <diagonal/>
    </border>
    <border>
      <left/>
      <right style="hair">
        <color indexed="8"/>
      </right>
      <top/>
      <bottom style="hair">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style="medium">
        <color indexed="64"/>
      </right>
      <top/>
      <bottom/>
      <diagonal/>
    </border>
    <border>
      <left style="medium">
        <color indexed="64"/>
      </left>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rgb="FFB8CCEC"/>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top style="thin">
        <color auto="1"/>
      </top>
      <bottom style="thin">
        <color auto="1"/>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diagonal/>
    </border>
    <border>
      <left/>
      <right style="thin">
        <color auto="1"/>
      </right>
      <top style="thin">
        <color auto="1"/>
      </top>
      <bottom style="thin">
        <color auto="1"/>
      </bottom>
      <diagonal/>
    </border>
    <border>
      <left/>
      <right/>
      <top style="thin">
        <color auto="1"/>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49"/>
      </bottom>
      <diagonal/>
    </border>
    <border>
      <left/>
      <right/>
      <top/>
      <bottom style="thick">
        <color indexed="58"/>
      </bottom>
      <diagonal/>
    </border>
    <border>
      <left/>
      <right/>
      <top/>
      <bottom style="medium">
        <color indexed="58"/>
      </bottom>
      <diagonal/>
    </border>
    <border>
      <left/>
      <right/>
      <top/>
      <bottom style="medium">
        <color indexed="49"/>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49"/>
      </top>
      <bottom style="double">
        <color indexed="49"/>
      </bottom>
      <diagonal/>
    </border>
  </borders>
  <cellStyleXfs count="5596">
    <xf numFmtId="0" fontId="0" fillId="0" borderId="0"/>
    <xf numFmtId="0" fontId="4" fillId="0" borderId="0" applyNumberFormat="0" applyFill="0" applyBorder="0" applyAlignment="0" applyProtection="0">
      <alignment vertical="top"/>
      <protection locked="0"/>
    </xf>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3" fontId="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7" fillId="0" borderId="0"/>
    <xf numFmtId="0" fontId="5" fillId="0" borderId="0" applyNumberFormat="0" applyFont="0" applyFill="0" applyBorder="0" applyAlignment="0" applyProtection="0"/>
    <xf numFmtId="0" fontId="8" fillId="0" borderId="0"/>
    <xf numFmtId="0" fontId="5" fillId="0" borderId="0"/>
    <xf numFmtId="0" fontId="5" fillId="0" borderId="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xf numFmtId="0" fontId="1"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applyNumberFormat="0" applyFont="0" applyFill="0" applyBorder="0" applyAlignment="0" applyProtection="0"/>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5" fillId="0" borderId="0"/>
    <xf numFmtId="0" fontId="5" fillId="0" borderId="0" applyNumberFormat="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43" fontId="7" fillId="0" borderId="0" applyFont="0" applyFill="0" applyBorder="0" applyAlignment="0" applyProtection="0"/>
    <xf numFmtId="0" fontId="39" fillId="0" borderId="0"/>
    <xf numFmtId="9" fontId="1" fillId="0" borderId="0" applyFont="0" applyFill="0" applyBorder="0" applyAlignment="0" applyProtection="0"/>
    <xf numFmtId="0" fontId="40" fillId="10" borderId="1">
      <alignment horizontal="left" vertical="center" indent="1"/>
    </xf>
    <xf numFmtId="0" fontId="41" fillId="5" borderId="1">
      <alignment horizontal="center" vertical="center"/>
    </xf>
    <xf numFmtId="0" fontId="42" fillId="4" borderId="1">
      <alignment horizontal="left" vertical="center" indent="1"/>
    </xf>
    <xf numFmtId="3" fontId="41" fillId="4" borderId="1">
      <alignment horizontal="right" vertical="center" indent="1"/>
    </xf>
    <xf numFmtId="0" fontId="42" fillId="4" borderId="1">
      <alignment horizontal="left" vertical="center" indent="1"/>
    </xf>
    <xf numFmtId="3" fontId="41" fillId="4" borderId="1">
      <alignment horizontal="right" vertical="center" indent="1"/>
    </xf>
    <xf numFmtId="0" fontId="43" fillId="4" borderId="1">
      <alignment horizontal="left" indent="1"/>
    </xf>
    <xf numFmtId="0" fontId="5" fillId="0" borderId="0" applyNumberFormat="0" applyFill="0" applyBorder="0" applyAlignment="0" applyProtection="0"/>
    <xf numFmtId="0" fontId="5" fillId="0" borderId="0" applyNumberForma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9" fontId="8"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5" fillId="0" borderId="0"/>
    <xf numFmtId="0" fontId="8" fillId="0" borderId="0"/>
    <xf numFmtId="178" fontId="54" fillId="0" borderId="0" applyFont="0" applyFill="0" applyBorder="0" applyAlignment="0" applyProtection="0"/>
    <xf numFmtId="179" fontId="54" fillId="0" borderId="0" applyFont="0" applyFill="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180" fontId="54" fillId="0" borderId="0" applyFont="0" applyFill="0" applyBorder="0" applyAlignment="0" applyProtection="0"/>
    <xf numFmtId="181" fontId="54" fillId="0" borderId="0" applyFon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182" fontId="54" fillId="0" borderId="0" applyFont="0" applyFill="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55" fillId="31"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3"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5" fillId="32"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55" fillId="36"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55" fillId="25"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55" fillId="30"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7" fillId="28" borderId="0" applyNumberFormat="0" applyBorder="0" applyAlignment="0" applyProtection="0"/>
    <xf numFmtId="0" fontId="7" fillId="37"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9" fillId="0" borderId="3">
      <alignment horizontal="center" vertical="center"/>
    </xf>
    <xf numFmtId="0" fontId="6" fillId="0" borderId="0">
      <alignment horizontal="left" wrapText="1"/>
    </xf>
    <xf numFmtId="0" fontId="20" fillId="0" borderId="0" applyNumberFormat="0" applyFill="0" applyBorder="0" applyAlignment="0" applyProtection="0"/>
    <xf numFmtId="0" fontId="56" fillId="15" borderId="0" applyNumberFormat="0" applyBorder="0" applyAlignment="0" applyProtection="0"/>
    <xf numFmtId="0" fontId="57" fillId="40" borderId="14" applyNumberFormat="0" applyAlignment="0" applyProtection="0"/>
    <xf numFmtId="0" fontId="57" fillId="40" borderId="14" applyNumberFormat="0" applyAlignment="0" applyProtection="0"/>
    <xf numFmtId="0" fontId="58" fillId="0" borderId="15" applyNumberFormat="0" applyFill="0" applyAlignment="0" applyProtection="0"/>
    <xf numFmtId="0" fontId="59" fillId="41" borderId="16" applyNumberFormat="0" applyAlignment="0" applyProtection="0"/>
    <xf numFmtId="168" fontId="60" fillId="42" borderId="1">
      <alignment horizontal="right" vertical="center" indent="1"/>
    </xf>
    <xf numFmtId="3" fontId="60" fillId="4" borderId="1">
      <alignment horizontal="right" vertical="center" indent="1"/>
    </xf>
    <xf numFmtId="0" fontId="61" fillId="42" borderId="1">
      <alignment horizontal="right" vertical="center" indent="1"/>
    </xf>
    <xf numFmtId="3" fontId="61" fillId="4" borderId="1">
      <alignment horizontal="right" vertical="center" indent="1"/>
    </xf>
    <xf numFmtId="170" fontId="61" fillId="4" borderId="1">
      <alignment horizontal="right" vertical="center" indent="1"/>
    </xf>
    <xf numFmtId="0" fontId="62" fillId="4" borderId="1">
      <alignment horizontal="left" vertical="center" indent="1"/>
    </xf>
    <xf numFmtId="0" fontId="5" fillId="4" borderId="17"/>
    <xf numFmtId="0" fontId="63" fillId="13" borderId="1">
      <alignment horizontal="center" vertical="center"/>
    </xf>
    <xf numFmtId="168" fontId="60" fillId="4" borderId="1">
      <alignment horizontal="right" vertical="center" indent="1"/>
    </xf>
    <xf numFmtId="3" fontId="60" fillId="4" borderId="1">
      <alignment horizontal="right" vertical="center" indent="1"/>
    </xf>
    <xf numFmtId="0" fontId="5" fillId="4" borderId="0"/>
    <xf numFmtId="0" fontId="43" fillId="4" borderId="1">
      <alignment horizontal="left" vertical="center" indent="1"/>
    </xf>
    <xf numFmtId="0" fontId="43" fillId="4" borderId="18">
      <alignment horizontal="left" vertical="center" indent="1"/>
    </xf>
    <xf numFmtId="0" fontId="63" fillId="4" borderId="19">
      <alignment horizontal="left" vertical="center" indent="1"/>
    </xf>
    <xf numFmtId="0" fontId="61" fillId="4" borderId="1">
      <alignment horizontal="right" vertical="center" indent="1"/>
    </xf>
    <xf numFmtId="3" fontId="61" fillId="4" borderId="1">
      <alignment horizontal="right" vertical="center" indent="1"/>
    </xf>
    <xf numFmtId="0" fontId="64" fillId="10" borderId="1">
      <alignment horizontal="left" vertical="center" indent="1"/>
    </xf>
    <xf numFmtId="0" fontId="65" fillId="10" borderId="1">
      <alignment horizontal="left" vertical="center" indent="1"/>
    </xf>
    <xf numFmtId="0" fontId="66" fillId="4" borderId="17"/>
    <xf numFmtId="0" fontId="63" fillId="43" borderId="1">
      <alignment horizontal="left" vertical="center" indent="1"/>
    </xf>
    <xf numFmtId="43" fontId="1" fillId="0" borderId="0" applyFont="0" applyFill="0" applyBorder="0" applyAlignment="0" applyProtection="0"/>
    <xf numFmtId="183" fontId="1" fillId="0" borderId="0" applyFont="0" applyFill="0" applyBorder="0" applyAlignment="0" applyProtection="0"/>
    <xf numFmtId="166" fontId="7" fillId="0" borderId="0" applyFont="0" applyFill="0" applyBorder="0" applyAlignment="0" applyProtection="0"/>
    <xf numFmtId="43"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5"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3" fontId="5"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3" fontId="5" fillId="0" borderId="0" applyFont="0" applyFill="0" applyBorder="0" applyAlignment="0" applyProtection="0"/>
    <xf numFmtId="0" fontId="5" fillId="44" borderId="20" applyNumberFormat="0" applyFont="0" applyAlignment="0" applyProtection="0"/>
    <xf numFmtId="0" fontId="7" fillId="44" borderId="20" applyNumberFormat="0" applyFont="0" applyAlignment="0" applyProtection="0"/>
    <xf numFmtId="185" fontId="5" fillId="0" borderId="0" applyFont="0" applyFill="0" applyBorder="0" applyAlignment="0" applyProtection="0"/>
    <xf numFmtId="14" fontId="5" fillId="0" borderId="0" applyFont="0" applyFill="0" applyBorder="0" applyAlignment="0" applyProtection="0"/>
    <xf numFmtId="168" fontId="19" fillId="0" borderId="0" applyBorder="0"/>
    <xf numFmtId="168" fontId="19" fillId="0" borderId="13"/>
    <xf numFmtId="0" fontId="18" fillId="45"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67" fillId="19" borderId="14" applyNumberFormat="0" applyAlignment="0" applyProtection="0"/>
    <xf numFmtId="186" fontId="5" fillId="0" borderId="0" applyFont="0" applyFill="0" applyBorder="0" applyAlignment="0" applyProtection="0"/>
    <xf numFmtId="186" fontId="5" fillId="0" borderId="0" applyFont="0" applyFill="0" applyBorder="0" applyAlignment="0" applyProtection="0"/>
    <xf numFmtId="0" fontId="5" fillId="0" borderId="0" applyFont="0" applyFill="0" applyBorder="0" applyAlignment="0" applyProtection="0"/>
    <xf numFmtId="0" fontId="68" fillId="0" borderId="0" applyNumberFormat="0" applyFill="0" applyBorder="0" applyAlignment="0" applyProtection="0"/>
    <xf numFmtId="2" fontId="5" fillId="0" borderId="0" applyFont="0" applyFill="0" applyBorder="0" applyAlignment="0" applyProtection="0"/>
    <xf numFmtId="1" fontId="69" fillId="0" borderId="0" applyNumberFormat="0" applyFill="0" applyBorder="0" applyAlignment="0" applyProtection="0">
      <alignment horizontal="center" vertical="top"/>
    </xf>
    <xf numFmtId="0" fontId="70" fillId="16" borderId="0" applyNumberFormat="0" applyBorder="0" applyAlignment="0" applyProtection="0"/>
    <xf numFmtId="38" fontId="15" fillId="13" borderId="0" applyNumberFormat="0" applyBorder="0" applyAlignment="0" applyProtection="0"/>
    <xf numFmtId="187" fontId="71" fillId="0" borderId="12" applyNumberFormat="0" applyFill="0" applyBorder="0" applyProtection="0">
      <alignment horizontal="left"/>
    </xf>
    <xf numFmtId="0" fontId="72" fillId="0" borderId="21" applyNumberFormat="0" applyFill="0" applyAlignment="0" applyProtection="0"/>
    <xf numFmtId="0" fontId="73" fillId="0" borderId="22" applyNumberFormat="0" applyFill="0" applyAlignment="0" applyProtection="0"/>
    <xf numFmtId="0" fontId="74" fillId="0" borderId="23" applyNumberFormat="0" applyFill="0" applyAlignment="0" applyProtection="0"/>
    <xf numFmtId="0" fontId="74" fillId="0" borderId="0" applyNumberFormat="0" applyFill="0" applyBorder="0" applyAlignment="0" applyProtection="0"/>
    <xf numFmtId="0" fontId="75"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170" fontId="54" fillId="0" borderId="0" applyFont="0" applyFill="0" applyBorder="0" applyAlignment="0" applyProtection="0"/>
    <xf numFmtId="3" fontId="54" fillId="0" borderId="0" applyFont="0" applyFill="0" applyBorder="0" applyAlignment="0" applyProtection="0"/>
    <xf numFmtId="10" fontId="15" fillId="4" borderId="1" applyNumberFormat="0" applyBorder="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67" fillId="19" borderId="14" applyNumberFormat="0" applyAlignment="0" applyProtection="0"/>
    <xf numFmtId="0" fontId="56" fillId="15" borderId="0" applyNumberFormat="0" applyBorder="0" applyAlignment="0" applyProtection="0"/>
    <xf numFmtId="0" fontId="58" fillId="0" borderId="15" applyNumberFormat="0" applyFill="0" applyAlignment="0" applyProtection="0"/>
    <xf numFmtId="0" fontId="76" fillId="0" borderId="17" applyNumberFormat="0" applyFill="0" applyProtection="0">
      <alignment horizontal="left" vertical="top" wrapText="1"/>
    </xf>
    <xf numFmtId="0" fontId="77" fillId="0" borderId="0"/>
    <xf numFmtId="164" fontId="19" fillId="0" borderId="0" applyFont="0" applyFill="0" applyBorder="0" applyAlignment="0" applyProtection="0"/>
    <xf numFmtId="165" fontId="19"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90" fontId="19" fillId="0" borderId="0" applyFont="0" applyFill="0" applyBorder="0" applyAlignment="0" applyProtection="0"/>
    <xf numFmtId="191" fontId="19" fillId="0" borderId="0" applyFont="0" applyFill="0" applyBorder="0" applyAlignment="0" applyProtection="0"/>
    <xf numFmtId="0" fontId="78" fillId="0" borderId="0" applyNumberFormat="0">
      <alignment horizontal="right"/>
    </xf>
    <xf numFmtId="0" fontId="79" fillId="48" borderId="0" applyNumberFormat="0" applyBorder="0" applyAlignment="0" applyProtection="0"/>
    <xf numFmtId="0" fontId="79" fillId="48" borderId="0" applyNumberFormat="0" applyBorder="0" applyAlignment="0" applyProtection="0"/>
    <xf numFmtId="0" fontId="80" fillId="0" borderId="0"/>
    <xf numFmtId="0" fontId="81" fillId="0" borderId="0"/>
    <xf numFmtId="0" fontId="82"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19" fillId="0" borderId="0"/>
    <xf numFmtId="0" fontId="19" fillId="0" borderId="0"/>
    <xf numFmtId="0" fontId="5" fillId="0" borderId="0"/>
    <xf numFmtId="0" fontId="83" fillId="0" borderId="0"/>
    <xf numFmtId="0" fontId="5" fillId="0" borderId="0"/>
    <xf numFmtId="0" fontId="1" fillId="0" borderId="0"/>
    <xf numFmtId="0" fontId="83" fillId="0" borderId="0"/>
    <xf numFmtId="0" fontId="7"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xf numFmtId="0" fontId="5" fillId="0" borderId="0"/>
    <xf numFmtId="0" fontId="83" fillId="0" borderId="0"/>
    <xf numFmtId="0" fontId="83" fillId="0" borderId="0"/>
    <xf numFmtId="0" fontId="83" fillId="0" borderId="0"/>
    <xf numFmtId="0" fontId="5" fillId="0" borderId="0"/>
    <xf numFmtId="0" fontId="83"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83"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1"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19" fillId="0" borderId="0" applyFill="0" applyBorder="0" applyAlignment="0" applyProtection="0">
      <alignment horizontal="right"/>
    </xf>
    <xf numFmtId="0" fontId="7" fillId="44" borderId="20" applyNumberFormat="0" applyFont="0" applyAlignment="0" applyProtection="0"/>
    <xf numFmtId="0" fontId="54" fillId="0" borderId="0">
      <alignment horizontal="left"/>
    </xf>
    <xf numFmtId="0" fontId="84" fillId="40" borderId="24"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3" fontId="81" fillId="0" borderId="0" applyFont="0" applyFill="0" applyBorder="0" applyAlignment="0" applyProtection="0"/>
    <xf numFmtId="194" fontId="54" fillId="0" borderId="0" applyFont="0" applyFill="0" applyBorder="0" applyAlignment="0" applyProtection="0"/>
    <xf numFmtId="195" fontId="54"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4" fillId="0" borderId="0"/>
    <xf numFmtId="3" fontId="76" fillId="0" borderId="0" applyFill="0" applyBorder="0" applyProtection="0">
      <alignment horizontal="right"/>
    </xf>
    <xf numFmtId="49" fontId="76" fillId="0" borderId="0" applyFill="0" applyBorder="0" applyProtection="0">
      <alignment horizontal="right"/>
    </xf>
    <xf numFmtId="49" fontId="76" fillId="0" borderId="0" applyFill="0" applyBorder="0" applyProtection="0">
      <alignment horizontal="left"/>
    </xf>
    <xf numFmtId="49" fontId="85" fillId="0" borderId="0" applyFill="0" applyBorder="0" applyProtection="0">
      <alignment horizontal="right"/>
    </xf>
    <xf numFmtId="49" fontId="6" fillId="0" borderId="0" applyFill="0" applyBorder="0" applyProtection="0">
      <alignment horizontal="left"/>
    </xf>
    <xf numFmtId="0" fontId="85" fillId="0" borderId="0" applyNumberFormat="0" applyFill="0" applyBorder="0" applyProtection="0"/>
    <xf numFmtId="49" fontId="85" fillId="0" borderId="17" applyFill="0" applyProtection="0">
      <alignment horizontal="center"/>
    </xf>
    <xf numFmtId="49" fontId="85" fillId="0" borderId="17" applyFill="0" applyProtection="0">
      <alignment horizontal="center" vertical="justify" wrapText="1"/>
    </xf>
    <xf numFmtId="49" fontId="86" fillId="0" borderId="17" applyFill="0" applyProtection="0">
      <alignment horizontal="center" vertical="top" wrapText="1"/>
    </xf>
    <xf numFmtId="49" fontId="85" fillId="0" borderId="0" applyFill="0" applyBorder="0" applyProtection="0">
      <alignment horizontal="right" vertical="top"/>
    </xf>
    <xf numFmtId="49" fontId="76" fillId="0" borderId="0" applyFill="0" applyBorder="0" applyProtection="0">
      <alignment horizontal="right" vertical="top" wrapText="1"/>
    </xf>
    <xf numFmtId="0" fontId="9" fillId="0" borderId="0" applyNumberFormat="0" applyFill="0" applyBorder="0" applyAlignment="0" applyProtection="0"/>
    <xf numFmtId="0" fontId="87" fillId="0" borderId="0" applyNumberFormat="0" applyFill="0" applyBorder="0" applyAlignment="0" applyProtection="0"/>
    <xf numFmtId="49" fontId="85" fillId="0" borderId="25" applyFill="0" applyProtection="0">
      <alignment horizontal="center"/>
    </xf>
    <xf numFmtId="49" fontId="85" fillId="0" borderId="25" applyFill="0" applyProtection="0">
      <alignment horizontal="center" wrapText="1"/>
    </xf>
    <xf numFmtId="0" fontId="85" fillId="0" borderId="25" applyFill="0" applyProtection="0">
      <alignment horizontal="center"/>
    </xf>
    <xf numFmtId="0" fontId="86" fillId="0" borderId="25" applyFill="0" applyProtection="0">
      <alignment horizontal="center" vertical="top"/>
    </xf>
    <xf numFmtId="0" fontId="76" fillId="0" borderId="26" applyNumberFormat="0" applyFill="0" applyProtection="0">
      <alignment vertical="top"/>
    </xf>
    <xf numFmtId="49" fontId="85" fillId="0" borderId="26" applyFill="0" applyProtection="0">
      <alignment horizontal="center" vertical="justify" wrapText="1"/>
    </xf>
    <xf numFmtId="49" fontId="85" fillId="0" borderId="26" applyFill="0" applyProtection="0">
      <alignment horizontal="center"/>
    </xf>
    <xf numFmtId="0" fontId="85" fillId="0" borderId="26" applyFill="0" applyProtection="0">
      <alignment horizontal="center"/>
    </xf>
    <xf numFmtId="0" fontId="86" fillId="0" borderId="26" applyFill="0" applyProtection="0">
      <alignment horizontal="center" vertical="top"/>
    </xf>
    <xf numFmtId="0" fontId="85" fillId="0" borderId="0" applyNumberFormat="0" applyFill="0" applyBorder="0" applyProtection="0">
      <alignment horizontal="left"/>
    </xf>
    <xf numFmtId="0" fontId="76" fillId="49" borderId="17" applyNumberFormat="0" applyAlignment="0" applyProtection="0"/>
    <xf numFmtId="3" fontId="76" fillId="49" borderId="17" applyProtection="0">
      <alignment horizontal="right"/>
    </xf>
    <xf numFmtId="49" fontId="76" fillId="13" borderId="0" applyBorder="0" applyProtection="0">
      <alignment horizontal="right"/>
    </xf>
    <xf numFmtId="0" fontId="88" fillId="49" borderId="17" applyNumberFormat="0" applyProtection="0">
      <alignment horizontal="left" vertical="top" wrapText="1"/>
    </xf>
    <xf numFmtId="0" fontId="76" fillId="0" borderId="17" applyNumberFormat="0" applyFill="0" applyAlignment="0" applyProtection="0"/>
    <xf numFmtId="3" fontId="76" fillId="0" borderId="17" applyFill="0" applyProtection="0">
      <alignment horizontal="right"/>
    </xf>
    <xf numFmtId="0" fontId="88" fillId="0" borderId="17" applyNumberFormat="0" applyFill="0" applyProtection="0">
      <alignment horizontal="left" vertical="top" wrapText="1"/>
    </xf>
    <xf numFmtId="0" fontId="70" fillId="16" borderId="0" applyNumberFormat="0" applyBorder="0" applyAlignment="0" applyProtection="0"/>
    <xf numFmtId="0" fontId="19" fillId="0" borderId="5">
      <alignment horizontal="center" vertical="center"/>
    </xf>
    <xf numFmtId="164" fontId="5" fillId="0" borderId="0" applyFont="0" applyFill="0" applyBorder="0" applyAlignment="0" applyProtection="0"/>
    <xf numFmtId="0" fontId="84" fillId="40" borderId="24" applyNumberFormat="0" applyAlignment="0" applyProtection="0"/>
    <xf numFmtId="196" fontId="5" fillId="0" borderId="0" applyFont="0" applyFill="0" applyBorder="0" applyAlignment="0" applyProtection="0"/>
    <xf numFmtId="187" fontId="89" fillId="0" borderId="12" applyNumberFormat="0" applyFill="0" applyBorder="0" applyProtection="0">
      <alignment horizontal="left"/>
    </xf>
    <xf numFmtId="0" fontId="5" fillId="0" borderId="0"/>
    <xf numFmtId="0" fontId="90" fillId="0" borderId="0"/>
    <xf numFmtId="0" fontId="5" fillId="0" borderId="0" applyNumberFormat="0"/>
    <xf numFmtId="0" fontId="68"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3" fillId="0" borderId="0" applyNumberFormat="0" applyFont="0" applyFill="0" applyAlignment="0" applyProtection="0"/>
    <xf numFmtId="0" fontId="72" fillId="0" borderId="21" applyNumberFormat="0" applyFill="0" applyAlignment="0" applyProtection="0"/>
    <xf numFmtId="0" fontId="94" fillId="0" borderId="0" applyNumberFormat="0" applyFont="0" applyFill="0" applyAlignment="0" applyProtection="0"/>
    <xf numFmtId="0" fontId="73" fillId="0" borderId="22" applyNumberFormat="0" applyFill="0" applyAlignment="0" applyProtection="0"/>
    <xf numFmtId="0" fontId="74" fillId="0" borderId="23" applyNumberFormat="0" applyFill="0" applyAlignment="0" applyProtection="0"/>
    <xf numFmtId="0" fontId="74" fillId="0" borderId="0" applyNumberFormat="0" applyFill="0" applyBorder="0" applyAlignment="0" applyProtection="0"/>
    <xf numFmtId="187" fontId="89" fillId="0" borderId="12" applyNumberFormat="0" applyFill="0" applyBorder="0" applyProtection="0">
      <alignment horizontal="right"/>
    </xf>
    <xf numFmtId="0" fontId="18" fillId="0" borderId="27" applyNumberFormat="0" applyFill="0" applyAlignment="0" applyProtection="0"/>
    <xf numFmtId="0" fontId="5" fillId="0" borderId="28" applyNumberFormat="0" applyFont="0" applyBorder="0" applyAlignment="0" applyProtection="0"/>
    <xf numFmtId="187" fontId="95" fillId="0" borderId="0" applyNumberFormat="0" applyFill="0" applyBorder="0" applyAlignment="0" applyProtection="0">
      <alignment horizontal="left"/>
    </xf>
    <xf numFmtId="0" fontId="59" fillId="41" borderId="16" applyNumberFormat="0" applyAlignment="0" applyProtection="0"/>
    <xf numFmtId="165" fontId="5" fillId="0" borderId="0" applyFont="0" applyFill="0" applyBorder="0" applyAlignment="0" applyProtection="0"/>
    <xf numFmtId="0" fontId="20" fillId="0" borderId="0" applyNumberFormat="0" applyFill="0" applyBorder="0" applyAlignment="0" applyProtection="0"/>
    <xf numFmtId="0" fontId="96" fillId="0" borderId="0" applyProtection="0"/>
    <xf numFmtId="197" fontId="96" fillId="0" borderId="0" applyProtection="0"/>
    <xf numFmtId="0" fontId="97" fillId="0" borderId="0" applyProtection="0"/>
    <xf numFmtId="0" fontId="98" fillId="0" borderId="0" applyProtection="0"/>
    <xf numFmtId="0" fontId="96" fillId="0" borderId="29" applyProtection="0"/>
    <xf numFmtId="0" fontId="96" fillId="0" borderId="0"/>
    <xf numFmtId="10" fontId="96" fillId="0" borderId="0" applyProtection="0"/>
    <xf numFmtId="0" fontId="96" fillId="0" borderId="0"/>
    <xf numFmtId="2" fontId="96" fillId="0" borderId="0" applyProtection="0"/>
    <xf numFmtId="4" fontId="96" fillId="0" borderId="0" applyProtection="0"/>
    <xf numFmtId="0" fontId="99"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9" fillId="0" borderId="0"/>
    <xf numFmtId="198" fontId="9" fillId="0" borderId="0" applyFont="0" applyFill="0" applyBorder="0" applyAlignment="0" applyProtection="0"/>
    <xf numFmtId="199" fontId="9" fillId="0" borderId="0" applyFont="0" applyFill="0" applyBorder="0" applyAlignment="0" applyProtection="0"/>
    <xf numFmtId="38" fontId="9" fillId="0" borderId="0" applyFont="0" applyFill="0" applyBorder="0" applyAlignment="0" applyProtection="0"/>
    <xf numFmtId="40" fontId="9" fillId="0" borderId="0" applyFont="0" applyFill="0" applyBorder="0" applyAlignment="0" applyProtection="0"/>
    <xf numFmtId="0" fontId="8" fillId="0" borderId="0"/>
    <xf numFmtId="0" fontId="8" fillId="0" borderId="0"/>
    <xf numFmtId="43" fontId="1"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 fillId="0" borderId="0"/>
    <xf numFmtId="0" fontId="1" fillId="0" borderId="0"/>
    <xf numFmtId="0" fontId="112" fillId="0" borderId="0" applyNumberFormat="0" applyFont="0" applyFill="0" applyBorder="0" applyAlignment="0" applyProtection="0"/>
    <xf numFmtId="0" fontId="1" fillId="0" borderId="0"/>
    <xf numFmtId="0" fontId="1" fillId="0" borderId="0"/>
    <xf numFmtId="186" fontId="1" fillId="0" borderId="0"/>
    <xf numFmtId="186" fontId="1" fillId="0" borderId="0"/>
    <xf numFmtId="186" fontId="4" fillId="0" borderId="0" applyNumberFormat="0" applyFill="0" applyBorder="0" applyAlignment="0" applyProtection="0">
      <alignment vertical="top"/>
      <protection locked="0"/>
    </xf>
    <xf numFmtId="186" fontId="7" fillId="0" borderId="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39" fillId="0" borderId="0"/>
    <xf numFmtId="186" fontId="7" fillId="14" borderId="0" applyNumberFormat="0" applyBorder="0" applyAlignment="0" applyProtection="0"/>
    <xf numFmtId="186" fontId="7" fillId="15" borderId="0" applyNumberFormat="0" applyBorder="0" applyAlignment="0" applyProtection="0"/>
    <xf numFmtId="186" fontId="7" fillId="16" borderId="0" applyNumberFormat="0" applyBorder="0" applyAlignment="0" applyProtection="0"/>
    <xf numFmtId="186" fontId="7" fillId="17" borderId="0" applyNumberFormat="0" applyBorder="0" applyAlignment="0" applyProtection="0"/>
    <xf numFmtId="186" fontId="7" fillId="18" borderId="0" applyNumberFormat="0" applyBorder="0" applyAlignment="0" applyProtection="0"/>
    <xf numFmtId="186" fontId="7" fillId="19" borderId="0" applyNumberFormat="0" applyBorder="0" applyAlignment="0" applyProtection="0"/>
    <xf numFmtId="186" fontId="7" fillId="14" borderId="0" applyNumberFormat="0" applyBorder="0" applyAlignment="0" applyProtection="0"/>
    <xf numFmtId="186" fontId="7" fillId="15" borderId="0" applyNumberFormat="0" applyBorder="0" applyAlignment="0" applyProtection="0"/>
    <xf numFmtId="186" fontId="7" fillId="16" borderId="0" applyNumberFormat="0" applyBorder="0" applyAlignment="0" applyProtection="0"/>
    <xf numFmtId="186" fontId="7" fillId="17" borderId="0" applyNumberFormat="0" applyBorder="0" applyAlignment="0" applyProtection="0"/>
    <xf numFmtId="186" fontId="7" fillId="18" borderId="0" applyNumberFormat="0" applyBorder="0" applyAlignment="0" applyProtection="0"/>
    <xf numFmtId="186" fontId="7" fillId="19" borderId="0" applyNumberFormat="0" applyBorder="0" applyAlignment="0" applyProtection="0"/>
    <xf numFmtId="186" fontId="7" fillId="20" borderId="0" applyNumberFormat="0" applyBorder="0" applyAlignment="0" applyProtection="0"/>
    <xf numFmtId="186" fontId="7" fillId="21" borderId="0" applyNumberFormat="0" applyBorder="0" applyAlignment="0" applyProtection="0"/>
    <xf numFmtId="186" fontId="7" fillId="22" borderId="0" applyNumberFormat="0" applyBorder="0" applyAlignment="0" applyProtection="0"/>
    <xf numFmtId="186" fontId="7" fillId="17" borderId="0" applyNumberFormat="0" applyBorder="0" applyAlignment="0" applyProtection="0"/>
    <xf numFmtId="186" fontId="7" fillId="20" borderId="0" applyNumberFormat="0" applyBorder="0" applyAlignment="0" applyProtection="0"/>
    <xf numFmtId="186" fontId="7" fillId="23" borderId="0" applyNumberFormat="0" applyBorder="0" applyAlignment="0" applyProtection="0"/>
    <xf numFmtId="186" fontId="7" fillId="20" borderId="0" applyNumberFormat="0" applyBorder="0" applyAlignment="0" applyProtection="0"/>
    <xf numFmtId="186" fontId="7" fillId="21" borderId="0" applyNumberFormat="0" applyBorder="0" applyAlignment="0" applyProtection="0"/>
    <xf numFmtId="186" fontId="7" fillId="22" borderId="0" applyNumberFormat="0" applyBorder="0" applyAlignment="0" applyProtection="0"/>
    <xf numFmtId="186" fontId="7" fillId="17" borderId="0" applyNumberFormat="0" applyBorder="0" applyAlignment="0" applyProtection="0"/>
    <xf numFmtId="186" fontId="7" fillId="20" borderId="0" applyNumberFormat="0" applyBorder="0" applyAlignment="0" applyProtection="0"/>
    <xf numFmtId="186" fontId="7" fillId="23" borderId="0" applyNumberFormat="0" applyBorder="0" applyAlignment="0" applyProtection="0"/>
    <xf numFmtId="186" fontId="55" fillId="24" borderId="0" applyNumberFormat="0" applyBorder="0" applyAlignment="0" applyProtection="0"/>
    <xf numFmtId="186" fontId="55" fillId="21" borderId="0" applyNumberFormat="0" applyBorder="0" applyAlignment="0" applyProtection="0"/>
    <xf numFmtId="186" fontId="55" fillId="22" borderId="0" applyNumberFormat="0" applyBorder="0" applyAlignment="0" applyProtection="0"/>
    <xf numFmtId="186" fontId="55" fillId="25" borderId="0" applyNumberFormat="0" applyBorder="0" applyAlignment="0" applyProtection="0"/>
    <xf numFmtId="186" fontId="55" fillId="26" borderId="0" applyNumberFormat="0" applyBorder="0" applyAlignment="0" applyProtection="0"/>
    <xf numFmtId="186" fontId="55" fillId="27" borderId="0" applyNumberFormat="0" applyBorder="0" applyAlignment="0" applyProtection="0"/>
    <xf numFmtId="186" fontId="55" fillId="24" borderId="0" applyNumberFormat="0" applyBorder="0" applyAlignment="0" applyProtection="0"/>
    <xf numFmtId="186" fontId="55" fillId="21" borderId="0" applyNumberFormat="0" applyBorder="0" applyAlignment="0" applyProtection="0"/>
    <xf numFmtId="186" fontId="55" fillId="22" borderId="0" applyNumberFormat="0" applyBorder="0" applyAlignment="0" applyProtection="0"/>
    <xf numFmtId="186" fontId="55" fillId="25" borderId="0" applyNumberFormat="0" applyBorder="0" applyAlignment="0" applyProtection="0"/>
    <xf numFmtId="186" fontId="55" fillId="26" borderId="0" applyNumberFormat="0" applyBorder="0" applyAlignment="0" applyProtection="0"/>
    <xf numFmtId="186" fontId="55" fillId="27" borderId="0" applyNumberFormat="0" applyBorder="0" applyAlignment="0" applyProtection="0"/>
    <xf numFmtId="186" fontId="7" fillId="28" borderId="0" applyNumberFormat="0" applyBorder="0" applyAlignment="0" applyProtection="0"/>
    <xf numFmtId="186" fontId="7" fillId="29" borderId="0" applyNumberFormat="0" applyBorder="0" applyAlignment="0" applyProtection="0"/>
    <xf numFmtId="186" fontId="55" fillId="30"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55" fillId="31" borderId="0" applyNumberFormat="0" applyBorder="0" applyAlignment="0" applyProtection="0"/>
    <xf numFmtId="186" fontId="7" fillId="28" borderId="0" applyNumberFormat="0" applyBorder="0" applyAlignment="0" applyProtection="0"/>
    <xf numFmtId="186" fontId="7" fillId="32" borderId="0" applyNumberFormat="0" applyBorder="0" applyAlignment="0" applyProtection="0"/>
    <xf numFmtId="186" fontId="55" fillId="33"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55" fillId="34" borderId="0" applyNumberFormat="0" applyBorder="0" applyAlignment="0" applyProtection="0"/>
    <xf numFmtId="186" fontId="7" fillId="28" borderId="0" applyNumberFormat="0" applyBorder="0" applyAlignment="0" applyProtection="0"/>
    <xf numFmtId="186" fontId="7" fillId="28" borderId="0" applyNumberFormat="0" applyBorder="0" applyAlignment="0" applyProtection="0"/>
    <xf numFmtId="186" fontId="55" fillId="32"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55" fillId="35" borderId="0" applyNumberFormat="0" applyBorder="0" applyAlignment="0" applyProtection="0"/>
    <xf numFmtId="186" fontId="7" fillId="28" borderId="0" applyNumberFormat="0" applyBorder="0" applyAlignment="0" applyProtection="0"/>
    <xf numFmtId="186" fontId="7" fillId="32" borderId="0" applyNumberFormat="0" applyBorder="0" applyAlignment="0" applyProtection="0"/>
    <xf numFmtId="186" fontId="55" fillId="36"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55" fillId="25" borderId="0" applyNumberFormat="0" applyBorder="0" applyAlignment="0" applyProtection="0"/>
    <xf numFmtId="186" fontId="7" fillId="28" borderId="0" applyNumberFormat="0" applyBorder="0" applyAlignment="0" applyProtection="0"/>
    <xf numFmtId="186" fontId="7" fillId="30" borderId="0" applyNumberFormat="0" applyBorder="0" applyAlignment="0" applyProtection="0"/>
    <xf numFmtId="186" fontId="55" fillId="30"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55" fillId="26" borderId="0" applyNumberFormat="0" applyBorder="0" applyAlignment="0" applyProtection="0"/>
    <xf numFmtId="186" fontId="7" fillId="28" borderId="0" applyNumberFormat="0" applyBorder="0" applyAlignment="0" applyProtection="0"/>
    <xf numFmtId="186" fontId="7" fillId="37" borderId="0" applyNumberFormat="0" applyBorder="0" applyAlignment="0" applyProtection="0"/>
    <xf numFmtId="186" fontId="55" fillId="38"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5" fillId="39" borderId="0" applyNumberFormat="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19" fillId="0" borderId="3">
      <alignment horizontal="center" vertical="center"/>
    </xf>
    <xf numFmtId="186" fontId="6" fillId="0" borderId="0">
      <alignment horizontal="left" wrapText="1"/>
    </xf>
    <xf numFmtId="186" fontId="20" fillId="0" borderId="0" applyNumberFormat="0" applyFill="0" applyBorder="0" applyAlignment="0" applyProtection="0"/>
    <xf numFmtId="186" fontId="56" fillId="15" borderId="0" applyNumberFormat="0" applyBorder="0" applyAlignment="0" applyProtection="0"/>
    <xf numFmtId="186" fontId="57" fillId="40" borderId="14" applyNumberFormat="0" applyAlignment="0" applyProtection="0"/>
    <xf numFmtId="186" fontId="57" fillId="40" borderId="14" applyNumberFormat="0" applyAlignment="0" applyProtection="0"/>
    <xf numFmtId="186" fontId="58" fillId="0" borderId="15" applyNumberFormat="0" applyFill="0" applyAlignment="0" applyProtection="0"/>
    <xf numFmtId="186" fontId="59" fillId="41" borderId="16" applyNumberFormat="0" applyAlignment="0" applyProtection="0"/>
    <xf numFmtId="186" fontId="61" fillId="42" borderId="1">
      <alignment horizontal="right" vertical="center" indent="1"/>
    </xf>
    <xf numFmtId="186" fontId="42" fillId="4" borderId="1">
      <alignment horizontal="left" vertical="center" indent="1"/>
    </xf>
    <xf numFmtId="186" fontId="62" fillId="4" borderId="1">
      <alignment horizontal="left" vertical="center" indent="1"/>
    </xf>
    <xf numFmtId="186" fontId="5" fillId="4" borderId="17"/>
    <xf numFmtId="186" fontId="41" fillId="5" borderId="1">
      <alignment horizontal="center" vertical="center"/>
    </xf>
    <xf numFmtId="186" fontId="63" fillId="13" borderId="1">
      <alignment horizontal="center" vertical="center"/>
    </xf>
    <xf numFmtId="186" fontId="5" fillId="4" borderId="0"/>
    <xf numFmtId="186" fontId="43" fillId="4" borderId="1">
      <alignment horizontal="left" vertical="center" indent="1"/>
    </xf>
    <xf numFmtId="186" fontId="43" fillId="4" borderId="18">
      <alignment horizontal="left" vertical="center" indent="1"/>
    </xf>
    <xf numFmtId="186" fontId="63" fillId="4" borderId="19">
      <alignment horizontal="left" vertical="center" indent="1"/>
    </xf>
    <xf numFmtId="186" fontId="43" fillId="4" borderId="1">
      <alignment horizontal="left" indent="1"/>
    </xf>
    <xf numFmtId="186" fontId="61" fillId="4" borderId="1">
      <alignment horizontal="right" vertical="center" indent="1"/>
    </xf>
    <xf numFmtId="186" fontId="64" fillId="10" borderId="1">
      <alignment horizontal="left" vertical="center" indent="1"/>
    </xf>
    <xf numFmtId="186" fontId="40" fillId="10" borderId="1">
      <alignment horizontal="left" vertical="center" indent="1"/>
    </xf>
    <xf numFmtId="186" fontId="65" fillId="10" borderId="1">
      <alignment horizontal="left" vertical="center" indent="1"/>
    </xf>
    <xf numFmtId="186" fontId="42" fillId="4" borderId="1">
      <alignment horizontal="left" vertical="center" indent="1"/>
    </xf>
    <xf numFmtId="186" fontId="66" fillId="4" borderId="17"/>
    <xf numFmtId="186" fontId="63" fillId="43" borderId="1">
      <alignment horizontal="left" vertical="center" indent="1"/>
    </xf>
    <xf numFmtId="186" fontId="5" fillId="44" borderId="20" applyNumberFormat="0" applyFont="0" applyAlignment="0" applyProtection="0"/>
    <xf numFmtId="186" fontId="7" fillId="44" borderId="20" applyNumberFormat="0" applyFont="0" applyAlignment="0" applyProtection="0"/>
    <xf numFmtId="186" fontId="18" fillId="45" borderId="0" applyNumberFormat="0" applyBorder="0" applyAlignment="0" applyProtection="0"/>
    <xf numFmtId="186" fontId="18" fillId="46" borderId="0" applyNumberFormat="0" applyBorder="0" applyAlignment="0" applyProtection="0"/>
    <xf numFmtId="186" fontId="18" fillId="47" borderId="0" applyNumberFormat="0" applyBorder="0" applyAlignment="0" applyProtection="0"/>
    <xf numFmtId="186" fontId="67" fillId="19" borderId="14" applyNumberFormat="0" applyAlignment="0" applyProtection="0"/>
    <xf numFmtId="186" fontId="68" fillId="0" borderId="0" applyNumberFormat="0" applyFill="0" applyBorder="0" applyAlignment="0" applyProtection="0"/>
    <xf numFmtId="186" fontId="70" fillId="16" borderId="0" applyNumberFormat="0" applyBorder="0" applyAlignment="0" applyProtection="0"/>
    <xf numFmtId="187" fontId="113" fillId="0" borderId="12" applyNumberFormat="0" applyFill="0" applyBorder="0" applyProtection="0">
      <alignment horizontal="left"/>
    </xf>
    <xf numFmtId="186" fontId="72" fillId="0" borderId="21" applyNumberFormat="0" applyFill="0" applyAlignment="0" applyProtection="0"/>
    <xf numFmtId="186" fontId="73" fillId="0" borderId="22" applyNumberFormat="0" applyFill="0" applyAlignment="0" applyProtection="0"/>
    <xf numFmtId="186" fontId="74" fillId="0" borderId="23" applyNumberFormat="0" applyFill="0" applyAlignment="0" applyProtection="0"/>
    <xf numFmtId="186" fontId="74" fillId="0" borderId="0" applyNumberFormat="0" applyFill="0" applyBorder="0" applyAlignment="0" applyProtection="0"/>
    <xf numFmtId="186" fontId="10" fillId="0" borderId="0" applyNumberFormat="0" applyFill="0" applyBorder="0" applyAlignment="0" applyProtection="0"/>
    <xf numFmtId="186" fontId="11" fillId="0" borderId="0" applyNumberFormat="0" applyFill="0" applyBorder="0" applyAlignment="0" applyProtection="0"/>
    <xf numFmtId="186" fontId="12" fillId="0" borderId="0" applyNumberFormat="0" applyFill="0" applyBorder="0" applyAlignment="0" applyProtection="0">
      <alignment vertical="top"/>
      <protection locked="0"/>
    </xf>
    <xf numFmtId="186" fontId="12" fillId="0" borderId="0" applyNumberFormat="0" applyFill="0" applyBorder="0" applyAlignment="0" applyProtection="0">
      <alignment vertical="top"/>
      <protection locked="0"/>
    </xf>
    <xf numFmtId="186" fontId="13" fillId="0" borderId="0" applyNumberFormat="0" applyFill="0" applyBorder="0" applyAlignment="0" applyProtection="0"/>
    <xf numFmtId="0" fontId="4" fillId="0" borderId="0" applyNumberFormat="0" applyFill="0" applyBorder="0" applyAlignment="0" applyProtection="0">
      <alignment vertical="top"/>
      <protection locked="0"/>
    </xf>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67" fillId="19" borderId="14" applyNumberFormat="0" applyAlignment="0" applyProtection="0"/>
    <xf numFmtId="186" fontId="56" fillId="15" borderId="0" applyNumberFormat="0" applyBorder="0" applyAlignment="0" applyProtection="0"/>
    <xf numFmtId="186" fontId="58" fillId="0" borderId="15" applyNumberFormat="0" applyFill="0" applyAlignment="0" applyProtection="0"/>
    <xf numFmtId="186" fontId="76" fillId="0" borderId="17" applyNumberFormat="0" applyFill="0" applyProtection="0">
      <alignment horizontal="left" vertical="top" wrapText="1"/>
    </xf>
    <xf numFmtId="186" fontId="114" fillId="0" borderId="0"/>
    <xf numFmtId="186" fontId="79" fillId="48" borderId="0" applyNumberFormat="0" applyBorder="0" applyAlignment="0" applyProtection="0"/>
    <xf numFmtId="186" fontId="79" fillId="48" borderId="0" applyNumberFormat="0" applyBorder="0" applyAlignment="0" applyProtection="0"/>
    <xf numFmtId="186" fontId="80" fillId="0" borderId="0"/>
    <xf numFmtId="186" fontId="81" fillId="0" borderId="0"/>
    <xf numFmtId="186" fontId="82" fillId="0" borderId="0"/>
    <xf numFmtId="186" fontId="8" fillId="0" borderId="0">
      <alignment vertical="top"/>
    </xf>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7" fillId="0" borderId="0"/>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1" fillId="0" borderId="0"/>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7" fillId="0" borderId="0"/>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0" fontId="5" fillId="0" borderId="0"/>
    <xf numFmtId="186" fontId="8" fillId="0" borderId="0">
      <alignment vertical="top"/>
    </xf>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7"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7"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19"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19"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5" fillId="0" borderId="0"/>
    <xf numFmtId="186" fontId="5" fillId="0" borderId="0"/>
    <xf numFmtId="186" fontId="83" fillId="0" borderId="0"/>
    <xf numFmtId="186" fontId="5" fillId="0" borderId="0"/>
    <xf numFmtId="186" fontId="1" fillId="0" borderId="0"/>
    <xf numFmtId="186" fontId="5" fillId="0" borderId="0"/>
    <xf numFmtId="186" fontId="83" fillId="0" borderId="0"/>
    <xf numFmtId="186" fontId="7" fillId="0" borderId="0"/>
    <xf numFmtId="186" fontId="5" fillId="0" borderId="0"/>
    <xf numFmtId="186" fontId="83"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83"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7" fillId="0" borderId="0"/>
    <xf numFmtId="186" fontId="7" fillId="0" borderId="0"/>
    <xf numFmtId="186" fontId="7" fillId="0" borderId="0"/>
    <xf numFmtId="186" fontId="5" fillId="0" borderId="0"/>
    <xf numFmtId="186" fontId="5" fillId="0" borderId="0"/>
    <xf numFmtId="186" fontId="5"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5" fillId="0" borderId="0"/>
    <xf numFmtId="186" fontId="5" fillId="0" borderId="0" applyNumberFormat="0" applyFont="0" applyFill="0" applyBorder="0" applyAlignment="0" applyProtection="0"/>
    <xf numFmtId="186" fontId="5" fillId="0" borderId="0"/>
    <xf numFmtId="186" fontId="5" fillId="0" borderId="0"/>
    <xf numFmtId="186" fontId="5" fillId="0" borderId="0"/>
    <xf numFmtId="186" fontId="5" fillId="0" borderId="0"/>
    <xf numFmtId="186" fontId="5" fillId="0" borderId="0"/>
    <xf numFmtId="186" fontId="5" fillId="0" borderId="0"/>
    <xf numFmtId="186" fontId="83" fillId="0" borderId="0"/>
    <xf numFmtId="186" fontId="5" fillId="0" borderId="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applyNumberFormat="0" applyFont="0" applyFill="0" applyBorder="0" applyAlignment="0" applyProtection="0"/>
    <xf numFmtId="186" fontId="5" fillId="0" borderId="0"/>
    <xf numFmtId="186" fontId="5" fillId="0" borderId="0"/>
    <xf numFmtId="186" fontId="5" fillId="0" borderId="0"/>
    <xf numFmtId="186" fontId="8" fillId="0" borderId="0"/>
    <xf numFmtId="186" fontId="83" fillId="0" borderId="0"/>
    <xf numFmtId="186" fontId="5" fillId="0" borderId="0"/>
    <xf numFmtId="186" fontId="5" fillId="0" borderId="0"/>
    <xf numFmtId="186" fontId="5" fillId="0" borderId="0"/>
    <xf numFmtId="186" fontId="83" fillId="0" borderId="0"/>
    <xf numFmtId="186" fontId="9" fillId="0" borderId="0"/>
    <xf numFmtId="186" fontId="83" fillId="0" borderId="0"/>
    <xf numFmtId="186" fontId="5" fillId="0" borderId="0"/>
    <xf numFmtId="186" fontId="5" fillId="0" borderId="0"/>
    <xf numFmtId="186" fontId="83" fillId="0" borderId="0"/>
    <xf numFmtId="186" fontId="5" fillId="0" borderId="0"/>
    <xf numFmtId="186" fontId="83" fillId="0" borderId="0"/>
    <xf numFmtId="186" fontId="8" fillId="0" borderId="0">
      <alignment vertical="top"/>
    </xf>
    <xf numFmtId="186" fontId="5"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5"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5"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5"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5" fillId="0" borderId="0"/>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8" fillId="0" borderId="0">
      <alignment vertical="top"/>
    </xf>
    <xf numFmtId="186" fontId="9" fillId="0" borderId="0"/>
    <xf numFmtId="186" fontId="8" fillId="0" borderId="0">
      <alignment vertical="top"/>
    </xf>
    <xf numFmtId="186" fontId="5" fillId="0" borderId="0"/>
    <xf numFmtId="186" fontId="5" fillId="0" borderId="0"/>
    <xf numFmtId="186" fontId="5" fillId="0" borderId="0"/>
    <xf numFmtId="186" fontId="5" fillId="0" borderId="0"/>
    <xf numFmtId="186" fontId="5" fillId="0" borderId="0"/>
    <xf numFmtId="0" fontId="1" fillId="0" borderId="0"/>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5" fillId="0" borderId="0" applyNumberFormat="0" applyFill="0" applyBorder="0" applyAlignment="0" applyProtection="0"/>
    <xf numFmtId="186" fontId="5" fillId="0" borderId="0" applyNumberFormat="0" applyFill="0" applyBorder="0" applyAlignment="0" applyProtection="0"/>
    <xf numFmtId="186" fontId="5" fillId="0" borderId="0"/>
    <xf numFmtId="186" fontId="1" fillId="0" borderId="0"/>
    <xf numFmtId="186" fontId="1" fillId="0" borderId="0"/>
    <xf numFmtId="186" fontId="1" fillId="0" borderId="0"/>
    <xf numFmtId="186" fontId="1"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xf numFmtId="186" fontId="5" fillId="0" borderId="0" applyNumberFormat="0" applyFill="0" applyBorder="0" applyAlignment="0" applyProtection="0"/>
    <xf numFmtId="186" fontId="5" fillId="0" borderId="0" applyNumberFormat="0" applyFill="0" applyBorder="0" applyAlignment="0" applyProtection="0"/>
    <xf numFmtId="186" fontId="5" fillId="0" borderId="0"/>
    <xf numFmtId="186" fontId="5" fillId="0" borderId="0" applyNumberFormat="0" applyFill="0" applyBorder="0" applyAlignment="0" applyProtection="0"/>
    <xf numFmtId="186" fontId="83" fillId="0" borderId="0"/>
    <xf numFmtId="186" fontId="83" fillId="0" borderId="0"/>
    <xf numFmtId="186" fontId="9" fillId="0" borderId="0"/>
    <xf numFmtId="186" fontId="5" fillId="0" borderId="0"/>
    <xf numFmtId="186" fontId="5" fillId="0" borderId="0"/>
    <xf numFmtId="186" fontId="5" fillId="0" borderId="0"/>
    <xf numFmtId="186" fontId="5" fillId="0" borderId="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5" fillId="0" borderId="0" applyNumberFormat="0" applyFill="0" applyBorder="0" applyAlignment="0" applyProtection="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5" fillId="0" borderId="0"/>
    <xf numFmtId="186" fontId="5" fillId="0" borderId="0"/>
    <xf numFmtId="186" fontId="5" fillId="0" borderId="0"/>
    <xf numFmtId="186" fontId="5" fillId="0" borderId="0"/>
    <xf numFmtId="186" fontId="7" fillId="0" borderId="0"/>
    <xf numFmtId="186" fontId="1" fillId="0" borderId="0"/>
    <xf numFmtId="186" fontId="5" fillId="0" borderId="0"/>
    <xf numFmtId="186" fontId="5" fillId="0" borderId="0"/>
    <xf numFmtId="186" fontId="5" fillId="0" borderId="0"/>
    <xf numFmtId="186" fontId="5" fillId="0" borderId="0"/>
    <xf numFmtId="186" fontId="1" fillId="0" borderId="0"/>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5" fillId="0" borderId="0"/>
    <xf numFmtId="186" fontId="5" fillId="0" borderId="0" applyNumberFormat="0" applyFont="0" applyFill="0" applyBorder="0" applyAlignment="0" applyProtection="0"/>
    <xf numFmtId="186" fontId="5" fillId="0" borderId="0"/>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5" fillId="0" borderId="0"/>
    <xf numFmtId="186" fontId="5" fillId="0" borderId="0"/>
    <xf numFmtId="186" fontId="5" fillId="0" borderId="0" applyNumberFormat="0" applyFont="0" applyFill="0" applyBorder="0" applyAlignment="0" applyProtection="0"/>
    <xf numFmtId="186" fontId="8" fillId="0" borderId="0">
      <alignment vertical="top"/>
    </xf>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5" fillId="0" borderId="0"/>
    <xf numFmtId="186" fontId="5" fillId="0" borderId="0"/>
    <xf numFmtId="186" fontId="8" fillId="0" borderId="0">
      <alignment vertical="top"/>
    </xf>
    <xf numFmtId="186" fontId="5" fillId="0" borderId="0"/>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14" fillId="0" borderId="0"/>
    <xf numFmtId="186" fontId="8" fillId="0" borderId="0">
      <alignment vertical="top"/>
    </xf>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7" fillId="0" borderId="0"/>
    <xf numFmtId="186" fontId="7"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8" fillId="0" borderId="0">
      <alignment vertical="top"/>
    </xf>
    <xf numFmtId="186" fontId="5" fillId="0" borderId="0"/>
    <xf numFmtId="186" fontId="7" fillId="44" borderId="20" applyNumberFormat="0" applyFont="0" applyAlignment="0" applyProtection="0"/>
    <xf numFmtId="186" fontId="54" fillId="0" borderId="0">
      <alignment horizontal="left"/>
    </xf>
    <xf numFmtId="186" fontId="84" fillId="40" borderId="24" applyNumberFormat="0" applyAlignment="0" applyProtection="0"/>
    <xf numFmtId="186" fontId="54" fillId="0" borderId="0"/>
    <xf numFmtId="186" fontId="85" fillId="0" borderId="0" applyNumberFormat="0" applyFill="0" applyBorder="0" applyProtection="0"/>
    <xf numFmtId="186" fontId="9" fillId="0" borderId="0" applyNumberFormat="0" applyFill="0" applyBorder="0" applyAlignment="0" applyProtection="0"/>
    <xf numFmtId="186" fontId="87" fillId="0" borderId="0" applyNumberFormat="0" applyFill="0" applyBorder="0" applyAlignment="0" applyProtection="0"/>
    <xf numFmtId="186" fontId="85" fillId="0" borderId="25" applyFill="0" applyProtection="0">
      <alignment horizontal="center"/>
    </xf>
    <xf numFmtId="186" fontId="86" fillId="0" borderId="25" applyFill="0" applyProtection="0">
      <alignment horizontal="center" vertical="top"/>
    </xf>
    <xf numFmtId="186" fontId="76" fillId="0" borderId="26" applyNumberFormat="0" applyFill="0" applyProtection="0">
      <alignment vertical="top"/>
    </xf>
    <xf numFmtId="186" fontId="85" fillId="0" borderId="26" applyFill="0" applyProtection="0">
      <alignment horizontal="center"/>
    </xf>
    <xf numFmtId="186" fontId="86" fillId="0" borderId="26" applyFill="0" applyProtection="0">
      <alignment horizontal="center" vertical="top"/>
    </xf>
    <xf numFmtId="186" fontId="85" fillId="0" borderId="0" applyNumberFormat="0" applyFill="0" applyBorder="0" applyProtection="0">
      <alignment horizontal="left"/>
    </xf>
    <xf numFmtId="186" fontId="76" fillId="49" borderId="17" applyNumberFormat="0" applyAlignment="0" applyProtection="0"/>
    <xf numFmtId="186" fontId="88" fillId="49" borderId="17" applyNumberFormat="0" applyProtection="0">
      <alignment horizontal="left" vertical="top" wrapText="1"/>
    </xf>
    <xf numFmtId="186" fontId="76" fillId="0" borderId="17" applyNumberFormat="0" applyFill="0" applyAlignment="0" applyProtection="0"/>
    <xf numFmtId="186" fontId="88" fillId="0" borderId="17" applyNumberFormat="0" applyFill="0" applyProtection="0">
      <alignment horizontal="left" vertical="top" wrapText="1"/>
    </xf>
    <xf numFmtId="186" fontId="70" fillId="16" borderId="0" applyNumberFormat="0" applyBorder="0" applyAlignment="0" applyProtection="0"/>
    <xf numFmtId="186" fontId="19" fillId="0" borderId="5">
      <alignment horizontal="center" vertical="center"/>
    </xf>
    <xf numFmtId="186" fontId="84" fillId="40" borderId="24" applyNumberFormat="0" applyAlignment="0" applyProtection="0"/>
    <xf numFmtId="187" fontId="115" fillId="0" borderId="12" applyNumberFormat="0" applyFill="0" applyBorder="0" applyProtection="0">
      <alignment horizontal="left"/>
    </xf>
    <xf numFmtId="186" fontId="5" fillId="0" borderId="0"/>
    <xf numFmtId="186" fontId="90" fillId="0" borderId="0"/>
    <xf numFmtId="186" fontId="5" fillId="0" borderId="0" applyNumberFormat="0"/>
    <xf numFmtId="186" fontId="68" fillId="0" borderId="0" applyNumberFormat="0" applyFill="0" applyBorder="0" applyAlignment="0" applyProtection="0"/>
    <xf numFmtId="186" fontId="91" fillId="0" borderId="0" applyNumberFormat="0" applyFill="0" applyBorder="0" applyAlignment="0" applyProtection="0"/>
    <xf numFmtId="186" fontId="91" fillId="0" borderId="0" applyNumberFormat="0" applyFill="0" applyBorder="0" applyAlignment="0" applyProtection="0"/>
    <xf numFmtId="186" fontId="92" fillId="0" borderId="0" applyNumberFormat="0" applyFill="0" applyBorder="0" applyAlignment="0" applyProtection="0"/>
    <xf numFmtId="186" fontId="93" fillId="0" borderId="0" applyNumberFormat="0" applyFont="0" applyFill="0" applyAlignment="0" applyProtection="0"/>
    <xf numFmtId="186" fontId="72" fillId="0" borderId="21" applyNumberFormat="0" applyFill="0" applyAlignment="0" applyProtection="0"/>
    <xf numFmtId="186" fontId="94" fillId="0" borderId="0" applyNumberFormat="0" applyFont="0" applyFill="0" applyAlignment="0" applyProtection="0"/>
    <xf numFmtId="186" fontId="73" fillId="0" borderId="22" applyNumberFormat="0" applyFill="0" applyAlignment="0" applyProtection="0"/>
    <xf numFmtId="186" fontId="74" fillId="0" borderId="23" applyNumberFormat="0" applyFill="0" applyAlignment="0" applyProtection="0"/>
    <xf numFmtId="186" fontId="74" fillId="0" borderId="0" applyNumberFormat="0" applyFill="0" applyBorder="0" applyAlignment="0" applyProtection="0"/>
    <xf numFmtId="187" fontId="115" fillId="0" borderId="12" applyNumberFormat="0" applyFill="0" applyBorder="0" applyProtection="0">
      <alignment horizontal="right"/>
    </xf>
    <xf numFmtId="186" fontId="18" fillId="0" borderId="27" applyNumberFormat="0" applyFill="0" applyAlignment="0" applyProtection="0"/>
    <xf numFmtId="186" fontId="5" fillId="0" borderId="28" applyNumberFormat="0" applyFont="0" applyBorder="0" applyAlignment="0" applyProtection="0"/>
    <xf numFmtId="187" fontId="116" fillId="0" borderId="0" applyNumberFormat="0" applyFill="0" applyBorder="0" applyAlignment="0" applyProtection="0">
      <alignment horizontal="left"/>
    </xf>
    <xf numFmtId="186" fontId="59" fillId="41" borderId="16" applyNumberFormat="0" applyAlignment="0" applyProtection="0"/>
    <xf numFmtId="186" fontId="20" fillId="0" borderId="0" applyNumberFormat="0" applyFill="0" applyBorder="0" applyAlignment="0" applyProtection="0"/>
    <xf numFmtId="186" fontId="96" fillId="0" borderId="0" applyProtection="0"/>
    <xf numFmtId="186" fontId="97" fillId="0" borderId="0" applyProtection="0"/>
    <xf numFmtId="186" fontId="98" fillId="0" borderId="0" applyProtection="0"/>
    <xf numFmtId="186" fontId="96" fillId="0" borderId="29" applyProtection="0"/>
    <xf numFmtId="186" fontId="96" fillId="0" borderId="0"/>
    <xf numFmtId="43" fontId="117" fillId="0" borderId="0" applyFont="0" applyFill="0" applyBorder="0" applyAlignment="0" applyProtection="0"/>
    <xf numFmtId="0" fontId="5" fillId="0" borderId="0"/>
    <xf numFmtId="43" fontId="118" fillId="0" borderId="0" applyFont="0" applyFill="0" applyBorder="0" applyAlignment="0" applyProtection="0"/>
    <xf numFmtId="43" fontId="5" fillId="0" borderId="0" applyFont="0" applyFill="0" applyBorder="0" applyAlignment="0" applyProtection="0"/>
    <xf numFmtId="0" fontId="1" fillId="0" borderId="0"/>
    <xf numFmtId="0" fontId="5" fillId="0" borderId="0"/>
    <xf numFmtId="0" fontId="1" fillId="0" borderId="0"/>
    <xf numFmtId="0" fontId="1" fillId="0" borderId="0"/>
    <xf numFmtId="0" fontId="1" fillId="0" borderId="0"/>
    <xf numFmtId="0" fontId="1" fillId="0" borderId="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7" fillId="44" borderId="20"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1" fillId="50" borderId="33" applyNumberFormat="0" applyFont="0" applyAlignment="0" applyProtection="0"/>
    <xf numFmtId="0" fontId="7" fillId="44" borderId="20" applyNumberFormat="0" applyFont="0" applyAlignment="0" applyProtection="0"/>
    <xf numFmtId="0" fontId="5" fillId="0" borderId="0"/>
    <xf numFmtId="0" fontId="19" fillId="0" borderId="32">
      <alignment horizontal="center" vertical="center"/>
    </xf>
    <xf numFmtId="43" fontId="1" fillId="0" borderId="0" applyFont="0" applyFill="0" applyBorder="0" applyAlignment="0" applyProtection="0"/>
    <xf numFmtId="0" fontId="1" fillId="0" borderId="0"/>
    <xf numFmtId="0" fontId="128" fillId="52" borderId="0" applyNumberFormat="0" applyBorder="0" applyAlignment="0" applyProtection="0"/>
    <xf numFmtId="0" fontId="15" fillId="0" borderId="0"/>
    <xf numFmtId="164" fontId="1" fillId="0" borderId="0" applyFont="0" applyFill="0" applyBorder="0" applyAlignment="0" applyProtection="0"/>
    <xf numFmtId="0" fontId="5" fillId="0" borderId="0"/>
    <xf numFmtId="0" fontId="5" fillId="0" borderId="0"/>
    <xf numFmtId="0" fontId="19" fillId="0" borderId="0"/>
    <xf numFmtId="0" fontId="19" fillId="0" borderId="0"/>
    <xf numFmtId="0" fontId="134" fillId="14" borderId="0"/>
    <xf numFmtId="0" fontId="134" fillId="14" borderId="0"/>
    <xf numFmtId="0" fontId="135" fillId="14" borderId="0"/>
    <xf numFmtId="0" fontId="135" fillId="14" borderId="0"/>
    <xf numFmtId="0" fontId="134" fillId="14" borderId="0"/>
    <xf numFmtId="0" fontId="134" fillId="14" borderId="0"/>
    <xf numFmtId="0" fontId="117" fillId="0" borderId="0"/>
    <xf numFmtId="0" fontId="117" fillId="0" borderId="0"/>
    <xf numFmtId="0" fontId="117" fillId="0" borderId="0"/>
    <xf numFmtId="0" fontId="117" fillId="0" borderId="0"/>
    <xf numFmtId="0" fontId="15" fillId="0" borderId="0"/>
    <xf numFmtId="0" fontId="15" fillId="0" borderId="0"/>
    <xf numFmtId="0" fontId="135" fillId="0" borderId="0"/>
    <xf numFmtId="0" fontId="135" fillId="0" borderId="0"/>
    <xf numFmtId="0" fontId="136" fillId="0" borderId="0"/>
    <xf numFmtId="0" fontId="136" fillId="0" borderId="0"/>
    <xf numFmtId="0" fontId="136" fillId="0" borderId="0"/>
    <xf numFmtId="0" fontId="136" fillId="0" borderId="0"/>
    <xf numFmtId="0" fontId="137" fillId="0" borderId="0"/>
    <xf numFmtId="0" fontId="137" fillId="0" borderId="0"/>
    <xf numFmtId="0" fontId="135" fillId="14" borderId="0"/>
    <xf numFmtId="0" fontId="135" fillId="14" borderId="0"/>
    <xf numFmtId="0" fontId="134" fillId="14" borderId="0"/>
    <xf numFmtId="0" fontId="134" fillId="14" borderId="0"/>
    <xf numFmtId="0" fontId="138" fillId="54" borderId="0"/>
    <xf numFmtId="0" fontId="138" fillId="54" borderId="0"/>
    <xf numFmtId="0" fontId="139" fillId="24" borderId="0"/>
    <xf numFmtId="0" fontId="139" fillId="24" borderId="0"/>
    <xf numFmtId="0" fontId="139" fillId="24" borderId="0"/>
    <xf numFmtId="0" fontId="139" fillId="24" borderId="0"/>
    <xf numFmtId="0" fontId="136" fillId="0" borderId="0"/>
    <xf numFmtId="0" fontId="136" fillId="0" borderId="0"/>
    <xf numFmtId="0" fontId="137" fillId="0" borderId="0"/>
    <xf numFmtId="0" fontId="137" fillId="0" borderId="0"/>
    <xf numFmtId="0" fontId="108" fillId="0" borderId="0"/>
    <xf numFmtId="0" fontId="108"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0" fillId="0" borderId="0"/>
    <xf numFmtId="0" fontId="140" fillId="0" borderId="0"/>
    <xf numFmtId="0" fontId="134" fillId="14" borderId="0"/>
    <xf numFmtId="0" fontId="134" fillId="14" borderId="0"/>
    <xf numFmtId="0" fontId="135" fillId="14" borderId="0"/>
    <xf numFmtId="0" fontId="135" fillId="14" borderId="0"/>
    <xf numFmtId="0" fontId="15" fillId="0" borderId="0"/>
    <xf numFmtId="0" fontId="15" fillId="0" borderId="0"/>
    <xf numFmtId="0" fontId="142" fillId="54" borderId="0"/>
    <xf numFmtId="0" fontId="142" fillId="54" borderId="0"/>
    <xf numFmtId="0" fontId="142" fillId="54" borderId="0"/>
    <xf numFmtId="0" fontId="142" fillId="54" borderId="0"/>
    <xf numFmtId="0" fontId="142" fillId="54" borderId="0"/>
    <xf numFmtId="0" fontId="142" fillId="54" borderId="0"/>
    <xf numFmtId="0" fontId="138" fillId="54" borderId="0"/>
    <xf numFmtId="0" fontId="138" fillId="54" borderId="0"/>
    <xf numFmtId="0" fontId="139" fillId="24" borderId="0"/>
    <xf numFmtId="0" fontId="139" fillId="24" borderId="0"/>
    <xf numFmtId="0" fontId="139" fillId="24" borderId="0"/>
    <xf numFmtId="0" fontId="139" fillId="24" borderId="0"/>
    <xf numFmtId="0" fontId="139" fillId="24" borderId="0"/>
    <xf numFmtId="0" fontId="139" fillId="24" borderId="0"/>
    <xf numFmtId="0" fontId="136" fillId="0" borderId="0"/>
    <xf numFmtId="0" fontId="136" fillId="0" borderId="0"/>
    <xf numFmtId="0" fontId="137" fillId="0" borderId="0"/>
    <xf numFmtId="0" fontId="137" fillId="0" borderId="0"/>
    <xf numFmtId="0" fontId="108" fillId="0" borderId="0"/>
    <xf numFmtId="0" fontId="108"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0" fillId="0" borderId="0"/>
    <xf numFmtId="0" fontId="140" fillId="0" borderId="0"/>
    <xf numFmtId="0" fontId="134" fillId="14" borderId="0"/>
    <xf numFmtId="0" fontId="134" fillId="14" borderId="0"/>
    <xf numFmtId="0" fontId="135" fillId="14" borderId="0"/>
    <xf numFmtId="0" fontId="135" fillId="14" borderId="0"/>
    <xf numFmtId="0" fontId="15" fillId="0" borderId="0"/>
    <xf numFmtId="0" fontId="15" fillId="0" borderId="0"/>
    <xf numFmtId="0" fontId="15" fillId="54" borderId="0"/>
    <xf numFmtId="0" fontId="15" fillId="54" borderId="0"/>
    <xf numFmtId="0" fontId="138" fillId="54" borderId="0"/>
    <xf numFmtId="0" fontId="138" fillId="54" borderId="0"/>
    <xf numFmtId="0" fontId="5" fillId="0" borderId="0">
      <alignment vertical="top"/>
    </xf>
    <xf numFmtId="0" fontId="5" fillId="0" borderId="0">
      <alignment vertical="top"/>
    </xf>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55" fillId="24"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19" fillId="0" borderId="3">
      <alignment horizontal="center" vertical="center"/>
    </xf>
    <xf numFmtId="0" fontId="56" fillId="15" borderId="0" applyNumberFormat="0" applyBorder="0" applyAlignment="0" applyProtection="0"/>
    <xf numFmtId="0" fontId="57" fillId="40" borderId="14" applyNumberFormat="0" applyAlignment="0" applyProtection="0"/>
    <xf numFmtId="0" fontId="59" fillId="41" borderId="16" applyNumberFormat="0" applyAlignment="0" applyProtection="0"/>
    <xf numFmtId="165" fontId="5"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83"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18"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4" fontId="143" fillId="0" borderId="13" applyNumberFormat="0" applyFill="0" applyBorder="0" applyAlignment="0">
      <protection locked="0"/>
    </xf>
    <xf numFmtId="170" fontId="144" fillId="0" borderId="0">
      <alignment horizontal="center"/>
    </xf>
    <xf numFmtId="0" fontId="70" fillId="16" borderId="0" applyNumberFormat="0" applyBorder="0" applyAlignment="0" applyProtection="0"/>
    <xf numFmtId="0" fontId="145" fillId="0" borderId="0" applyNumberFormat="0" applyFill="0" applyBorder="0">
      <alignment horizontal="right"/>
    </xf>
    <xf numFmtId="0" fontId="145" fillId="0" borderId="0" applyNumberFormat="0" applyFill="0" applyBorder="0">
      <alignment horizontal="right"/>
    </xf>
    <xf numFmtId="0" fontId="114" fillId="0" borderId="0"/>
    <xf numFmtId="164"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0" fontId="79" fillId="48" borderId="0" applyNumberFormat="0" applyBorder="0" applyAlignment="0" applyProtection="0"/>
    <xf numFmtId="0" fontId="5" fillId="0" borderId="0" applyNumberFormat="0" applyFont="0" applyFill="0" applyBorder="0" applyAlignment="0" applyProtection="0"/>
    <xf numFmtId="0" fontId="7" fillId="50" borderId="33"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5" fillId="44" borderId="20"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7" fillId="50" borderId="33" applyNumberFormat="0" applyFont="0" applyAlignment="0" applyProtection="0"/>
    <xf numFmtId="0" fontId="84" fillId="40" borderId="24" applyNumberFormat="0" applyAlignment="0" applyProtection="0"/>
    <xf numFmtId="4" fontId="146" fillId="55" borderId="36" applyNumberFormat="0" applyProtection="0">
      <alignment vertical="center"/>
    </xf>
    <xf numFmtId="4" fontId="146" fillId="55" borderId="36" applyNumberFormat="0" applyProtection="0">
      <alignment vertical="center"/>
    </xf>
    <xf numFmtId="4" fontId="147" fillId="55" borderId="36" applyNumberFormat="0" applyProtection="0">
      <alignment vertical="center"/>
    </xf>
    <xf numFmtId="4" fontId="147" fillId="55" borderId="36" applyNumberFormat="0" applyProtection="0">
      <alignment vertical="center"/>
    </xf>
    <xf numFmtId="4" fontId="148" fillId="55" borderId="36" applyNumberFormat="0" applyProtection="0">
      <alignment horizontal="left" vertical="center" indent="1"/>
    </xf>
    <xf numFmtId="4" fontId="148" fillId="55" borderId="36" applyNumberFormat="0" applyProtection="0">
      <alignment horizontal="left" vertical="center" indent="1"/>
    </xf>
    <xf numFmtId="0" fontId="51" fillId="55" borderId="36" applyNumberFormat="0" applyProtection="0">
      <alignment horizontal="left" vertical="top" indent="1"/>
    </xf>
    <xf numFmtId="4" fontId="148" fillId="56" borderId="0" applyNumberFormat="0" applyProtection="0">
      <alignment horizontal="left" vertical="center" indent="1"/>
    </xf>
    <xf numFmtId="4" fontId="148" fillId="56" borderId="0" applyNumberFormat="0" applyProtection="0">
      <alignment horizontal="left" vertical="center" indent="1"/>
    </xf>
    <xf numFmtId="4" fontId="148" fillId="57" borderId="36" applyNumberFormat="0" applyProtection="0">
      <alignment horizontal="right" vertical="center"/>
    </xf>
    <xf numFmtId="4" fontId="148" fillId="57" borderId="36" applyNumberFormat="0" applyProtection="0">
      <alignment horizontal="right" vertical="center"/>
    </xf>
    <xf numFmtId="4" fontId="148" fillId="58" borderId="36" applyNumberFormat="0" applyProtection="0">
      <alignment horizontal="right" vertical="center"/>
    </xf>
    <xf numFmtId="4" fontId="148" fillId="58" borderId="36" applyNumberFormat="0" applyProtection="0">
      <alignment horizontal="right" vertical="center"/>
    </xf>
    <xf numFmtId="4" fontId="148" fillId="59" borderId="36" applyNumberFormat="0" applyProtection="0">
      <alignment horizontal="right" vertical="center"/>
    </xf>
    <xf numFmtId="4" fontId="148" fillId="59" borderId="36" applyNumberFormat="0" applyProtection="0">
      <alignment horizontal="right" vertical="center"/>
    </xf>
    <xf numFmtId="4" fontId="148" fillId="60" borderId="36" applyNumberFormat="0" applyProtection="0">
      <alignment horizontal="right" vertical="center"/>
    </xf>
    <xf numFmtId="4" fontId="148" fillId="60" borderId="36" applyNumberFormat="0" applyProtection="0">
      <alignment horizontal="right" vertical="center"/>
    </xf>
    <xf numFmtId="4" fontId="148" fillId="61" borderId="36" applyNumberFormat="0" applyProtection="0">
      <alignment horizontal="right" vertical="center"/>
    </xf>
    <xf numFmtId="4" fontId="148" fillId="61" borderId="36" applyNumberFormat="0" applyProtection="0">
      <alignment horizontal="right" vertical="center"/>
    </xf>
    <xf numFmtId="4" fontId="148" fillId="62" borderId="36" applyNumberFormat="0" applyProtection="0">
      <alignment horizontal="right" vertical="center"/>
    </xf>
    <xf numFmtId="4" fontId="148" fillId="62" borderId="36" applyNumberFormat="0" applyProtection="0">
      <alignment horizontal="right" vertical="center"/>
    </xf>
    <xf numFmtId="4" fontId="148" fillId="63" borderId="36" applyNumberFormat="0" applyProtection="0">
      <alignment horizontal="right" vertical="center"/>
    </xf>
    <xf numFmtId="4" fontId="148" fillId="63" borderId="36" applyNumberFormat="0" applyProtection="0">
      <alignment horizontal="right" vertical="center"/>
    </xf>
    <xf numFmtId="4" fontId="148" fillId="64" borderId="36" applyNumberFormat="0" applyProtection="0">
      <alignment horizontal="right" vertical="center"/>
    </xf>
    <xf numFmtId="4" fontId="148" fillId="64" borderId="36" applyNumberFormat="0" applyProtection="0">
      <alignment horizontal="right" vertical="center"/>
    </xf>
    <xf numFmtId="4" fontId="148" fillId="65" borderId="36" applyNumberFormat="0" applyProtection="0">
      <alignment horizontal="right" vertical="center"/>
    </xf>
    <xf numFmtId="4" fontId="148" fillId="65" borderId="36" applyNumberFormat="0" applyProtection="0">
      <alignment horizontal="right" vertical="center"/>
    </xf>
    <xf numFmtId="4" fontId="146" fillId="66" borderId="37" applyNumberFormat="0" applyProtection="0">
      <alignment horizontal="left" vertical="center" indent="1"/>
    </xf>
    <xf numFmtId="4" fontId="146" fillId="66" borderId="37" applyNumberFormat="0" applyProtection="0">
      <alignment horizontal="left" vertical="center" indent="1"/>
    </xf>
    <xf numFmtId="4" fontId="146" fillId="5" borderId="0" applyNumberFormat="0" applyProtection="0">
      <alignment horizontal="left" vertical="center" indent="1"/>
    </xf>
    <xf numFmtId="4" fontId="146" fillId="5" borderId="0" applyNumberFormat="0" applyProtection="0">
      <alignment horizontal="left" vertical="center" indent="1"/>
    </xf>
    <xf numFmtId="4" fontId="146" fillId="56" borderId="0" applyNumberFormat="0" applyProtection="0">
      <alignment horizontal="left" vertical="center" indent="1"/>
    </xf>
    <xf numFmtId="4" fontId="146" fillId="56" borderId="0" applyNumberFormat="0" applyProtection="0">
      <alignment horizontal="left" vertical="center" indent="1"/>
    </xf>
    <xf numFmtId="4" fontId="148" fillId="5" borderId="36" applyNumberFormat="0" applyProtection="0">
      <alignment horizontal="right" vertical="center"/>
    </xf>
    <xf numFmtId="4" fontId="148" fillId="5" borderId="36" applyNumberFormat="0" applyProtection="0">
      <alignment horizontal="right" vertical="center"/>
    </xf>
    <xf numFmtId="4" fontId="8" fillId="5" borderId="0" applyNumberFormat="0" applyProtection="0">
      <alignment horizontal="left" vertical="center" indent="1"/>
    </xf>
    <xf numFmtId="4" fontId="8" fillId="5" borderId="0" applyNumberFormat="0" applyProtection="0">
      <alignment horizontal="left" vertical="center" indent="1"/>
    </xf>
    <xf numFmtId="4" fontId="8" fillId="56" borderId="0" applyNumberFormat="0" applyProtection="0">
      <alignment horizontal="left" vertical="center" indent="1"/>
    </xf>
    <xf numFmtId="4" fontId="8" fillId="56" borderId="0" applyNumberFormat="0" applyProtection="0">
      <alignment horizontal="left" vertical="center" indent="1"/>
    </xf>
    <xf numFmtId="0" fontId="5" fillId="56" borderId="36" applyNumberFormat="0" applyProtection="0">
      <alignment horizontal="left" vertical="center" indent="1"/>
    </xf>
    <xf numFmtId="0" fontId="5" fillId="56" borderId="36" applyNumberFormat="0" applyProtection="0">
      <alignment horizontal="left" vertical="center" indent="1"/>
    </xf>
    <xf numFmtId="0" fontId="5" fillId="56" borderId="36" applyNumberFormat="0" applyProtection="0">
      <alignment horizontal="left" vertical="top" indent="1"/>
    </xf>
    <xf numFmtId="0" fontId="5" fillId="56" borderId="36" applyNumberFormat="0" applyProtection="0">
      <alignment horizontal="left" vertical="top" indent="1"/>
    </xf>
    <xf numFmtId="0" fontId="5" fillId="3" borderId="36" applyNumberFormat="0" applyProtection="0">
      <alignment horizontal="left" vertical="center" indent="1"/>
    </xf>
    <xf numFmtId="0" fontId="5" fillId="3" borderId="36" applyNumberFormat="0" applyProtection="0">
      <alignment horizontal="left" vertical="center" indent="1"/>
    </xf>
    <xf numFmtId="0" fontId="5" fillId="3" borderId="36" applyNumberFormat="0" applyProtection="0">
      <alignment horizontal="left" vertical="top" indent="1"/>
    </xf>
    <xf numFmtId="0" fontId="5" fillId="3" borderId="36" applyNumberFormat="0" applyProtection="0">
      <alignment horizontal="left" vertical="top" indent="1"/>
    </xf>
    <xf numFmtId="0" fontId="5" fillId="5" borderId="36" applyNumberFormat="0" applyProtection="0">
      <alignment horizontal="left" vertical="center" indent="1"/>
    </xf>
    <xf numFmtId="0" fontId="5" fillId="5" borderId="36" applyNumberFormat="0" applyProtection="0">
      <alignment horizontal="left" vertical="center" indent="1"/>
    </xf>
    <xf numFmtId="0" fontId="5" fillId="5" borderId="36" applyNumberFormat="0" applyProtection="0">
      <alignment horizontal="left" vertical="top" indent="1"/>
    </xf>
    <xf numFmtId="0" fontId="5" fillId="5" borderId="36" applyNumberFormat="0" applyProtection="0">
      <alignment horizontal="left" vertical="top" indent="1"/>
    </xf>
    <xf numFmtId="0" fontId="5" fillId="67" borderId="36" applyNumberFormat="0" applyProtection="0">
      <alignment horizontal="left" vertical="center" indent="1"/>
    </xf>
    <xf numFmtId="0" fontId="5" fillId="67" borderId="36" applyNumberFormat="0" applyProtection="0">
      <alignment horizontal="left" vertical="center" indent="1"/>
    </xf>
    <xf numFmtId="0" fontId="5" fillId="67" borderId="36" applyNumberFormat="0" applyProtection="0">
      <alignment horizontal="left" vertical="top" indent="1"/>
    </xf>
    <xf numFmtId="0" fontId="5" fillId="67" borderId="36" applyNumberFormat="0" applyProtection="0">
      <alignment horizontal="left" vertical="top" indent="1"/>
    </xf>
    <xf numFmtId="4" fontId="148" fillId="67" borderId="36" applyNumberFormat="0" applyProtection="0">
      <alignment vertical="center"/>
    </xf>
    <xf numFmtId="4" fontId="148" fillId="67" borderId="36" applyNumberFormat="0" applyProtection="0">
      <alignment vertical="center"/>
    </xf>
    <xf numFmtId="4" fontId="149" fillId="67" borderId="36" applyNumberFormat="0" applyProtection="0">
      <alignment vertical="center"/>
    </xf>
    <xf numFmtId="4" fontId="149" fillId="67" borderId="36" applyNumberFormat="0" applyProtection="0">
      <alignment vertical="center"/>
    </xf>
    <xf numFmtId="4" fontId="146" fillId="5" borderId="38" applyNumberFormat="0" applyProtection="0">
      <alignment horizontal="left" vertical="center" indent="1"/>
    </xf>
    <xf numFmtId="4" fontId="146" fillId="5" borderId="38" applyNumberFormat="0" applyProtection="0">
      <alignment horizontal="left" vertical="center" indent="1"/>
    </xf>
    <xf numFmtId="0" fontId="8" fillId="43" borderId="36" applyNumberFormat="0" applyProtection="0">
      <alignment horizontal="left" vertical="top" indent="1"/>
    </xf>
    <xf numFmtId="4" fontId="148" fillId="67" borderId="36" applyNumberFormat="0" applyProtection="0">
      <alignment horizontal="right" vertical="center"/>
    </xf>
    <xf numFmtId="4" fontId="148" fillId="67" borderId="36" applyNumberFormat="0" applyProtection="0">
      <alignment horizontal="right" vertical="center"/>
    </xf>
    <xf numFmtId="4" fontId="149" fillId="67" borderId="36" applyNumberFormat="0" applyProtection="0">
      <alignment horizontal="right" vertical="center"/>
    </xf>
    <xf numFmtId="4" fontId="149" fillId="67" borderId="36" applyNumberFormat="0" applyProtection="0">
      <alignment horizontal="right" vertical="center"/>
    </xf>
    <xf numFmtId="4" fontId="146" fillId="5" borderId="36" applyNumberFormat="0" applyProtection="0">
      <alignment horizontal="left" vertical="center" indent="1"/>
    </xf>
    <xf numFmtId="4" fontId="146" fillId="5" borderId="36" applyNumberFormat="0" applyProtection="0">
      <alignment horizontal="left" vertical="center" indent="1"/>
    </xf>
    <xf numFmtId="0" fontId="8" fillId="3" borderId="36" applyNumberFormat="0" applyProtection="0">
      <alignment horizontal="left" vertical="top" indent="1"/>
    </xf>
    <xf numFmtId="4" fontId="150" fillId="3" borderId="38" applyNumberFormat="0" applyProtection="0">
      <alignment horizontal="left" vertical="center" indent="1"/>
    </xf>
    <xf numFmtId="4" fontId="150" fillId="3" borderId="38" applyNumberFormat="0" applyProtection="0">
      <alignment horizontal="left" vertical="center" indent="1"/>
    </xf>
    <xf numFmtId="4" fontId="151" fillId="67" borderId="36" applyNumberFormat="0" applyProtection="0">
      <alignment horizontal="right" vertical="center"/>
    </xf>
    <xf numFmtId="4" fontId="151" fillId="67" borderId="36" applyNumberFormat="0" applyProtection="0">
      <alignment horizontal="right" vertical="center"/>
    </xf>
    <xf numFmtId="0" fontId="152" fillId="68" borderId="0"/>
    <xf numFmtId="0" fontId="153" fillId="68" borderId="0"/>
    <xf numFmtId="42" fontId="5" fillId="0" borderId="0" applyFont="0" applyFill="0" applyBorder="0" applyAlignment="0" applyProtection="0"/>
    <xf numFmtId="44" fontId="5" fillId="0" borderId="0" applyFont="0" applyFill="0" applyBorder="0" applyAlignment="0" applyProtection="0"/>
    <xf numFmtId="165" fontId="117" fillId="0" borderId="0" applyFont="0" applyFill="0" applyBorder="0" applyAlignment="0" applyProtection="0"/>
    <xf numFmtId="1" fontId="5" fillId="0" borderId="0" applyFill="0" applyBorder="0" applyAlignment="0" applyProtection="0"/>
    <xf numFmtId="0" fontId="67" fillId="19" borderId="65" applyNumberFormat="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3" fontId="60" fillId="4" borderId="62">
      <alignment horizontal="right" vertical="center" indent="1"/>
    </xf>
    <xf numFmtId="0" fontId="62" fillId="4" borderId="62">
      <alignment horizontal="left" vertical="center" indent="1"/>
    </xf>
    <xf numFmtId="3" fontId="60" fillId="4" borderId="62">
      <alignment horizontal="right" vertical="center" indent="1"/>
    </xf>
    <xf numFmtId="0" fontId="57" fillId="40" borderId="65" applyNumberFormat="0" applyAlignment="0" applyProtection="0"/>
    <xf numFmtId="0" fontId="42" fillId="4" borderId="62">
      <alignment horizontal="left" vertical="center" indent="1"/>
    </xf>
    <xf numFmtId="0" fontId="40" fillId="10" borderId="62">
      <alignment horizontal="left" vertical="center" indent="1"/>
    </xf>
    <xf numFmtId="0" fontId="40" fillId="10" borderId="47">
      <alignment horizontal="left" vertical="center" indent="1"/>
    </xf>
    <xf numFmtId="0" fontId="41" fillId="5" borderId="47">
      <alignment horizontal="center" vertical="center"/>
    </xf>
    <xf numFmtId="0" fontId="42" fillId="4" borderId="47">
      <alignment horizontal="left" vertical="center" indent="1"/>
    </xf>
    <xf numFmtId="3" fontId="41" fillId="4" borderId="47">
      <alignment horizontal="right" vertical="center" indent="1"/>
    </xf>
    <xf numFmtId="0" fontId="42" fillId="4" borderId="47">
      <alignment horizontal="left" vertical="center" indent="1"/>
    </xf>
    <xf numFmtId="3" fontId="41" fillId="4" borderId="47">
      <alignment horizontal="right" vertical="center" indent="1"/>
    </xf>
    <xf numFmtId="0" fontId="43" fillId="4" borderId="47">
      <alignment horizontal="left" indent="1"/>
    </xf>
    <xf numFmtId="0" fontId="67" fillId="19" borderId="65" applyNumberFormat="0" applyAlignment="0" applyProtection="0"/>
    <xf numFmtId="165" fontId="1" fillId="0" borderId="0" applyFont="0" applyFill="0" applyBorder="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5" fillId="44" borderId="66" applyNumberFormat="0" applyFont="0" applyAlignment="0" applyProtection="0"/>
    <xf numFmtId="186" fontId="63" fillId="43" borderId="62">
      <alignment horizontal="left" vertical="center" indent="1"/>
    </xf>
    <xf numFmtId="186" fontId="42" fillId="4" borderId="62">
      <alignment horizontal="left" vertical="center" indent="1"/>
    </xf>
    <xf numFmtId="186" fontId="65" fillId="10" borderId="62">
      <alignment horizontal="left" vertical="center" indent="1"/>
    </xf>
    <xf numFmtId="186" fontId="61" fillId="4" borderId="62">
      <alignment horizontal="right" vertical="center" indent="1"/>
    </xf>
    <xf numFmtId="186" fontId="43" fillId="4" borderId="62">
      <alignment horizontal="left" vertical="center" indent="1"/>
    </xf>
    <xf numFmtId="186" fontId="41" fillId="5" borderId="62">
      <alignment horizontal="center" vertical="center"/>
    </xf>
    <xf numFmtId="186" fontId="62" fillId="4" borderId="62">
      <alignment horizontal="left" vertical="center" indent="1"/>
    </xf>
    <xf numFmtId="186" fontId="57" fillId="40" borderId="65" applyNumberFormat="0" applyAlignment="0" applyProtection="0"/>
    <xf numFmtId="186" fontId="19" fillId="0" borderId="63">
      <alignment horizontal="center" vertical="center"/>
    </xf>
    <xf numFmtId="4" fontId="151" fillId="67" borderId="69" applyNumberFormat="0" applyProtection="0">
      <alignment horizontal="right" vertical="center"/>
    </xf>
    <xf numFmtId="4" fontId="150" fillId="3" borderId="70" applyNumberFormat="0" applyProtection="0">
      <alignment horizontal="left" vertical="center" indent="1"/>
    </xf>
    <xf numFmtId="0" fontId="8" fillId="3" borderId="69" applyNumberFormat="0" applyProtection="0">
      <alignment horizontal="left" vertical="top" indent="1"/>
    </xf>
    <xf numFmtId="4" fontId="146" fillId="5" borderId="69" applyNumberFormat="0" applyProtection="0">
      <alignment horizontal="left" vertical="center" indent="1"/>
    </xf>
    <xf numFmtId="4" fontId="149" fillId="67" borderId="69" applyNumberFormat="0" applyProtection="0">
      <alignment horizontal="right" vertical="center"/>
    </xf>
    <xf numFmtId="4" fontId="148" fillId="67" borderId="69" applyNumberFormat="0" applyProtection="0">
      <alignment horizontal="right" vertical="center"/>
    </xf>
    <xf numFmtId="4" fontId="146" fillId="5" borderId="70" applyNumberFormat="0" applyProtection="0">
      <alignment horizontal="left" vertical="center" indent="1"/>
    </xf>
    <xf numFmtId="4" fontId="149" fillId="67" borderId="69" applyNumberFormat="0" applyProtection="0">
      <alignment vertical="center"/>
    </xf>
    <xf numFmtId="4" fontId="148" fillId="67" borderId="69" applyNumberFormat="0" applyProtection="0">
      <alignment vertical="center"/>
    </xf>
    <xf numFmtId="0" fontId="5" fillId="67" borderId="69" applyNumberFormat="0" applyProtection="0">
      <alignment horizontal="left" vertical="top" indent="1"/>
    </xf>
    <xf numFmtId="0" fontId="5" fillId="67"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center" indent="1"/>
    </xf>
    <xf numFmtId="4" fontId="148" fillId="5" borderId="69" applyNumberFormat="0" applyProtection="0">
      <alignment horizontal="right" vertical="center"/>
    </xf>
    <xf numFmtId="4" fontId="148" fillId="65" borderId="69" applyNumberFormat="0" applyProtection="0">
      <alignment horizontal="right" vertical="center"/>
    </xf>
    <xf numFmtId="4" fontId="148" fillId="64" borderId="69" applyNumberFormat="0" applyProtection="0">
      <alignment horizontal="right" vertical="center"/>
    </xf>
    <xf numFmtId="4" fontId="148" fillId="63" borderId="69" applyNumberFormat="0" applyProtection="0">
      <alignment horizontal="right" vertical="center"/>
    </xf>
    <xf numFmtId="4" fontId="148" fillId="62" borderId="69" applyNumberFormat="0" applyProtection="0">
      <alignment horizontal="right" vertical="center"/>
    </xf>
    <xf numFmtId="4" fontId="148" fillId="61" borderId="69" applyNumberFormat="0" applyProtection="0">
      <alignment horizontal="right" vertical="center"/>
    </xf>
    <xf numFmtId="4" fontId="148" fillId="60" borderId="69" applyNumberFormat="0" applyProtection="0">
      <alignment horizontal="right" vertical="center"/>
    </xf>
    <xf numFmtId="4" fontId="148" fillId="59" borderId="69" applyNumberFormat="0" applyProtection="0">
      <alignment horizontal="right" vertical="center"/>
    </xf>
    <xf numFmtId="4" fontId="148" fillId="58" borderId="69" applyNumberFormat="0" applyProtection="0">
      <alignment horizontal="right" vertical="center"/>
    </xf>
    <xf numFmtId="4" fontId="148" fillId="57" borderId="69" applyNumberFormat="0" applyProtection="0">
      <alignment horizontal="right" vertical="center"/>
    </xf>
    <xf numFmtId="0" fontId="51" fillId="55" borderId="69" applyNumberFormat="0" applyProtection="0">
      <alignment horizontal="left" vertical="top" indent="1"/>
    </xf>
    <xf numFmtId="4" fontId="148" fillId="55" borderId="69" applyNumberFormat="0" applyProtection="0">
      <alignment horizontal="left" vertical="center" indent="1"/>
    </xf>
    <xf numFmtId="4" fontId="147" fillId="55" borderId="69" applyNumberFormat="0" applyProtection="0">
      <alignment vertical="center"/>
    </xf>
    <xf numFmtId="4" fontId="146" fillId="55" borderId="69" applyNumberFormat="0" applyProtection="0">
      <alignment vertical="center"/>
    </xf>
    <xf numFmtId="0" fontId="5" fillId="44" borderId="66" applyNumberFormat="0" applyFont="0" applyAlignment="0" applyProtection="0"/>
    <xf numFmtId="0" fontId="57" fillId="40" borderId="65" applyNumberFormat="0" applyAlignment="0" applyProtection="0"/>
    <xf numFmtId="0" fontId="18" fillId="0" borderId="68" applyNumberFormat="0" applyFill="0" applyAlignment="0" applyProtection="0"/>
    <xf numFmtId="0" fontId="84" fillId="40" borderId="67" applyNumberFormat="0" applyAlignment="0" applyProtection="0"/>
    <xf numFmtId="0" fontId="7" fillId="44" borderId="66" applyNumberFormat="0" applyFont="0" applyAlignment="0" applyProtection="0"/>
    <xf numFmtId="0" fontId="57" fillId="40" borderId="50" applyNumberFormat="0" applyAlignment="0" applyProtection="0"/>
    <xf numFmtId="0" fontId="57" fillId="40" borderId="50" applyNumberFormat="0" applyAlignment="0" applyProtection="0"/>
    <xf numFmtId="168" fontId="60" fillId="42" borderId="47">
      <alignment horizontal="right" vertical="center" indent="1"/>
    </xf>
    <xf numFmtId="3" fontId="60" fillId="4" borderId="47">
      <alignment horizontal="right" vertical="center" indent="1"/>
    </xf>
    <xf numFmtId="0" fontId="61" fillId="42" borderId="47">
      <alignment horizontal="right" vertical="center" indent="1"/>
    </xf>
    <xf numFmtId="3" fontId="61" fillId="4" borderId="47">
      <alignment horizontal="right" vertical="center" indent="1"/>
    </xf>
    <xf numFmtId="170" fontId="61" fillId="4" borderId="47">
      <alignment horizontal="right" vertical="center" indent="1"/>
    </xf>
    <xf numFmtId="0" fontId="62" fillId="4" borderId="47">
      <alignment horizontal="left" vertical="center" indent="1"/>
    </xf>
    <xf numFmtId="0" fontId="63" fillId="13" borderId="47">
      <alignment horizontal="center" vertical="center"/>
    </xf>
    <xf numFmtId="168" fontId="60" fillId="4" borderId="47">
      <alignment horizontal="right" vertical="center" indent="1"/>
    </xf>
    <xf numFmtId="3" fontId="60" fillId="4" borderId="47">
      <alignment horizontal="right" vertical="center" indent="1"/>
    </xf>
    <xf numFmtId="0" fontId="43" fillId="4" borderId="47">
      <alignment horizontal="left" vertical="center" indent="1"/>
    </xf>
    <xf numFmtId="0" fontId="61" fillId="4" borderId="47">
      <alignment horizontal="right" vertical="center" indent="1"/>
    </xf>
    <xf numFmtId="3" fontId="61" fillId="4" borderId="47">
      <alignment horizontal="right" vertical="center" indent="1"/>
    </xf>
    <xf numFmtId="0" fontId="64" fillId="10" borderId="47">
      <alignment horizontal="left" vertical="center" indent="1"/>
    </xf>
    <xf numFmtId="0" fontId="65" fillId="10" borderId="47">
      <alignment horizontal="left" vertical="center" indent="1"/>
    </xf>
    <xf numFmtId="0" fontId="63" fillId="43" borderId="47">
      <alignment horizontal="left" vertical="center" indent="1"/>
    </xf>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51" applyNumberFormat="0" applyFont="0" applyAlignment="0" applyProtection="0"/>
    <xf numFmtId="0" fontId="7" fillId="44" borderId="51" applyNumberFormat="0" applyFont="0" applyAlignment="0" applyProtection="0"/>
    <xf numFmtId="0" fontId="67" fillId="19" borderId="50" applyNumberFormat="0" applyAlignment="0" applyProtection="0"/>
    <xf numFmtId="187" fontId="113" fillId="0" borderId="41" applyNumberFormat="0" applyFill="0" applyBorder="0" applyProtection="0">
      <alignment horizontal="left"/>
    </xf>
    <xf numFmtId="10" fontId="15" fillId="4" borderId="47" applyNumberFormat="0" applyBorder="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50"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5" fillId="10" borderId="62">
      <alignment horizontal="left" vertical="center" indent="1"/>
    </xf>
    <xf numFmtId="168" fontId="60" fillId="4" borderId="62">
      <alignment horizontal="right" vertical="center" indent="1"/>
    </xf>
    <xf numFmtId="170" fontId="61" fillId="4" borderId="62">
      <alignment horizontal="right" vertical="center" indent="1"/>
    </xf>
    <xf numFmtId="168" fontId="60" fillId="42" borderId="62">
      <alignment horizontal="right" vertical="center" indent="1"/>
    </xf>
    <xf numFmtId="0" fontId="57" fillId="40" borderId="65" applyNumberFormat="0" applyAlignment="0" applyProtection="0"/>
    <xf numFmtId="0" fontId="19" fillId="0" borderId="63">
      <alignment horizontal="center" vertical="center"/>
    </xf>
    <xf numFmtId="3" fontId="41" fillId="4" borderId="62">
      <alignment horizontal="right" vertical="center" indent="1"/>
    </xf>
    <xf numFmtId="0" fontId="7" fillId="44" borderId="51" applyNumberFormat="0" applyFont="0" applyAlignment="0" applyProtection="0"/>
    <xf numFmtId="0" fontId="84" fillId="40" borderId="52" applyNumberFormat="0" applyAlignment="0" applyProtection="0"/>
    <xf numFmtId="0" fontId="84" fillId="40" borderId="52" applyNumberFormat="0" applyAlignment="0" applyProtection="0"/>
    <xf numFmtId="187" fontId="115" fillId="0" borderId="41" applyNumberFormat="0" applyFill="0" applyBorder="0" applyProtection="0">
      <alignment horizontal="left"/>
    </xf>
    <xf numFmtId="187" fontId="115" fillId="0" borderId="41" applyNumberFormat="0" applyFill="0" applyBorder="0" applyProtection="0">
      <alignment horizontal="right"/>
    </xf>
    <xf numFmtId="0" fontId="18" fillId="0" borderId="53" applyNumberFormat="0" applyFill="0" applyAlignment="0" applyProtection="0"/>
    <xf numFmtId="0" fontId="57" fillId="40" borderId="50"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67" fillId="19" borderId="65" applyNumberFormat="0" applyAlignment="0" applyProtection="0"/>
    <xf numFmtId="0" fontId="5" fillId="44" borderId="51" applyNumberFormat="0" applyFont="0" applyAlignment="0" applyProtection="0"/>
    <xf numFmtId="0" fontId="84" fillId="40" borderId="52" applyNumberFormat="0" applyAlignment="0" applyProtection="0"/>
    <xf numFmtId="4" fontId="146" fillId="55" borderId="54" applyNumberFormat="0" applyProtection="0">
      <alignment vertical="center"/>
    </xf>
    <xf numFmtId="4" fontId="146" fillId="55" borderId="54" applyNumberFormat="0" applyProtection="0">
      <alignment vertical="center"/>
    </xf>
    <xf numFmtId="4" fontId="147" fillId="55" borderId="54" applyNumberFormat="0" applyProtection="0">
      <alignment vertical="center"/>
    </xf>
    <xf numFmtId="4" fontId="147" fillId="55" borderId="54" applyNumberFormat="0" applyProtection="0">
      <alignment vertical="center"/>
    </xf>
    <xf numFmtId="4" fontId="148" fillId="55" borderId="54" applyNumberFormat="0" applyProtection="0">
      <alignment horizontal="left" vertical="center" indent="1"/>
    </xf>
    <xf numFmtId="4" fontId="148" fillId="55" borderId="54" applyNumberFormat="0" applyProtection="0">
      <alignment horizontal="left" vertical="center" indent="1"/>
    </xf>
    <xf numFmtId="0" fontId="51" fillId="55" borderId="54" applyNumberFormat="0" applyProtection="0">
      <alignment horizontal="left" vertical="top" indent="1"/>
    </xf>
    <xf numFmtId="4" fontId="148" fillId="57" borderId="54" applyNumberFormat="0" applyProtection="0">
      <alignment horizontal="right" vertical="center"/>
    </xf>
    <xf numFmtId="4" fontId="148" fillId="57" borderId="54" applyNumberFormat="0" applyProtection="0">
      <alignment horizontal="right" vertical="center"/>
    </xf>
    <xf numFmtId="4" fontId="148" fillId="58" borderId="54" applyNumberFormat="0" applyProtection="0">
      <alignment horizontal="right" vertical="center"/>
    </xf>
    <xf numFmtId="4" fontId="148" fillId="58" borderId="54" applyNumberFormat="0" applyProtection="0">
      <alignment horizontal="right" vertical="center"/>
    </xf>
    <xf numFmtId="4" fontId="148" fillId="59" borderId="54" applyNumberFormat="0" applyProtection="0">
      <alignment horizontal="right" vertical="center"/>
    </xf>
    <xf numFmtId="4" fontId="148" fillId="59" borderId="54" applyNumberFormat="0" applyProtection="0">
      <alignment horizontal="right" vertical="center"/>
    </xf>
    <xf numFmtId="4" fontId="148" fillId="60" borderId="54" applyNumberFormat="0" applyProtection="0">
      <alignment horizontal="right" vertical="center"/>
    </xf>
    <xf numFmtId="4" fontId="148" fillId="60" borderId="54" applyNumberFormat="0" applyProtection="0">
      <alignment horizontal="right" vertical="center"/>
    </xf>
    <xf numFmtId="4" fontId="148" fillId="61" borderId="54" applyNumberFormat="0" applyProtection="0">
      <alignment horizontal="right" vertical="center"/>
    </xf>
    <xf numFmtId="4" fontId="148" fillId="61" borderId="54" applyNumberFormat="0" applyProtection="0">
      <alignment horizontal="right" vertical="center"/>
    </xf>
    <xf numFmtId="4" fontId="148" fillId="62" borderId="54" applyNumberFormat="0" applyProtection="0">
      <alignment horizontal="right" vertical="center"/>
    </xf>
    <xf numFmtId="4" fontId="148" fillId="62" borderId="54" applyNumberFormat="0" applyProtection="0">
      <alignment horizontal="right" vertical="center"/>
    </xf>
    <xf numFmtId="4" fontId="148" fillId="63" borderId="54" applyNumberFormat="0" applyProtection="0">
      <alignment horizontal="right" vertical="center"/>
    </xf>
    <xf numFmtId="4" fontId="148" fillId="63" borderId="54" applyNumberFormat="0" applyProtection="0">
      <alignment horizontal="right" vertical="center"/>
    </xf>
    <xf numFmtId="4" fontId="148" fillId="64" borderId="54" applyNumberFormat="0" applyProtection="0">
      <alignment horizontal="right" vertical="center"/>
    </xf>
    <xf numFmtId="4" fontId="148" fillId="64" borderId="54" applyNumberFormat="0" applyProtection="0">
      <alignment horizontal="right" vertical="center"/>
    </xf>
    <xf numFmtId="4" fontId="148" fillId="65" borderId="54" applyNumberFormat="0" applyProtection="0">
      <alignment horizontal="right" vertical="center"/>
    </xf>
    <xf numFmtId="4" fontId="148" fillId="65" borderId="54" applyNumberFormat="0" applyProtection="0">
      <alignment horizontal="right" vertical="center"/>
    </xf>
    <xf numFmtId="4" fontId="148" fillId="5" borderId="54" applyNumberFormat="0" applyProtection="0">
      <alignment horizontal="right" vertical="center"/>
    </xf>
    <xf numFmtId="4" fontId="148" fillId="5" borderId="54" applyNumberFormat="0" applyProtection="0">
      <alignment horizontal="right" vertical="center"/>
    </xf>
    <xf numFmtId="0" fontId="5" fillId="56" borderId="54" applyNumberFormat="0" applyProtection="0">
      <alignment horizontal="left" vertical="center" indent="1"/>
    </xf>
    <xf numFmtId="0" fontId="5" fillId="56" borderId="54" applyNumberFormat="0" applyProtection="0">
      <alignment horizontal="left" vertical="center" indent="1"/>
    </xf>
    <xf numFmtId="0" fontId="5" fillId="56" borderId="54" applyNumberFormat="0" applyProtection="0">
      <alignment horizontal="left" vertical="top" indent="1"/>
    </xf>
    <xf numFmtId="0" fontId="5" fillId="56" borderId="54" applyNumberFormat="0" applyProtection="0">
      <alignment horizontal="left" vertical="top" indent="1"/>
    </xf>
    <xf numFmtId="0" fontId="5" fillId="3" borderId="54" applyNumberFormat="0" applyProtection="0">
      <alignment horizontal="left" vertical="center" indent="1"/>
    </xf>
    <xf numFmtId="0" fontId="5" fillId="3" borderId="54" applyNumberFormat="0" applyProtection="0">
      <alignment horizontal="left" vertical="center" indent="1"/>
    </xf>
    <xf numFmtId="0" fontId="5" fillId="3" borderId="54" applyNumberFormat="0" applyProtection="0">
      <alignment horizontal="left" vertical="top" indent="1"/>
    </xf>
    <xf numFmtId="0" fontId="5" fillId="3" borderId="54" applyNumberFormat="0" applyProtection="0">
      <alignment horizontal="left" vertical="top" indent="1"/>
    </xf>
    <xf numFmtId="0" fontId="5" fillId="5" borderId="54" applyNumberFormat="0" applyProtection="0">
      <alignment horizontal="left" vertical="center" indent="1"/>
    </xf>
    <xf numFmtId="0" fontId="5" fillId="5" borderId="54" applyNumberFormat="0" applyProtection="0">
      <alignment horizontal="left" vertical="center" indent="1"/>
    </xf>
    <xf numFmtId="0" fontId="5" fillId="5" borderId="54" applyNumberFormat="0" applyProtection="0">
      <alignment horizontal="left" vertical="top" indent="1"/>
    </xf>
    <xf numFmtId="0" fontId="5" fillId="5" borderId="54" applyNumberFormat="0" applyProtection="0">
      <alignment horizontal="left" vertical="top" indent="1"/>
    </xf>
    <xf numFmtId="0" fontId="5" fillId="67" borderId="54" applyNumberFormat="0" applyProtection="0">
      <alignment horizontal="left" vertical="center" indent="1"/>
    </xf>
    <xf numFmtId="0" fontId="5" fillId="67" borderId="54" applyNumberFormat="0" applyProtection="0">
      <alignment horizontal="left" vertical="center" indent="1"/>
    </xf>
    <xf numFmtId="0" fontId="5" fillId="67" borderId="54" applyNumberFormat="0" applyProtection="0">
      <alignment horizontal="left" vertical="top" indent="1"/>
    </xf>
    <xf numFmtId="0" fontId="5" fillId="67" borderId="54" applyNumberFormat="0" applyProtection="0">
      <alignment horizontal="left" vertical="top" indent="1"/>
    </xf>
    <xf numFmtId="4" fontId="148" fillId="67" borderId="54" applyNumberFormat="0" applyProtection="0">
      <alignment vertical="center"/>
    </xf>
    <xf numFmtId="4" fontId="148" fillId="67" borderId="54" applyNumberFormat="0" applyProtection="0">
      <alignment vertical="center"/>
    </xf>
    <xf numFmtId="4" fontId="149" fillId="67" borderId="54" applyNumberFormat="0" applyProtection="0">
      <alignment vertical="center"/>
    </xf>
    <xf numFmtId="4" fontId="149" fillId="67" borderId="54" applyNumberFormat="0" applyProtection="0">
      <alignment vertical="center"/>
    </xf>
    <xf numFmtId="4" fontId="146" fillId="5" borderId="55" applyNumberFormat="0" applyProtection="0">
      <alignment horizontal="left" vertical="center" indent="1"/>
    </xf>
    <xf numFmtId="4" fontId="146" fillId="5" borderId="55" applyNumberFormat="0" applyProtection="0">
      <alignment horizontal="left" vertical="center" indent="1"/>
    </xf>
    <xf numFmtId="0" fontId="8" fillId="43" borderId="54" applyNumberFormat="0" applyProtection="0">
      <alignment horizontal="left" vertical="top" indent="1"/>
    </xf>
    <xf numFmtId="4" fontId="148" fillId="67" borderId="54" applyNumberFormat="0" applyProtection="0">
      <alignment horizontal="right" vertical="center"/>
    </xf>
    <xf numFmtId="4" fontId="148" fillId="67" borderId="54" applyNumberFormat="0" applyProtection="0">
      <alignment horizontal="right" vertical="center"/>
    </xf>
    <xf numFmtId="4" fontId="149" fillId="67" borderId="54" applyNumberFormat="0" applyProtection="0">
      <alignment horizontal="right" vertical="center"/>
    </xf>
    <xf numFmtId="4" fontId="149" fillId="67" borderId="54" applyNumberFormat="0" applyProtection="0">
      <alignment horizontal="right" vertical="center"/>
    </xf>
    <xf numFmtId="4" fontId="146" fillId="5" borderId="54" applyNumberFormat="0" applyProtection="0">
      <alignment horizontal="left" vertical="center" indent="1"/>
    </xf>
    <xf numFmtId="4" fontId="146" fillId="5" borderId="54" applyNumberFormat="0" applyProtection="0">
      <alignment horizontal="left" vertical="center" indent="1"/>
    </xf>
    <xf numFmtId="0" fontId="8" fillId="3" borderId="54" applyNumberFormat="0" applyProtection="0">
      <alignment horizontal="left" vertical="top" indent="1"/>
    </xf>
    <xf numFmtId="4" fontId="150" fillId="3" borderId="55" applyNumberFormat="0" applyProtection="0">
      <alignment horizontal="left" vertical="center" indent="1"/>
    </xf>
    <xf numFmtId="4" fontId="150" fillId="3" borderId="55" applyNumberFormat="0" applyProtection="0">
      <alignment horizontal="left" vertical="center" indent="1"/>
    </xf>
    <xf numFmtId="4" fontId="151" fillId="67" borderId="54" applyNumberFormat="0" applyProtection="0">
      <alignment horizontal="right" vertical="center"/>
    </xf>
    <xf numFmtId="4" fontId="151" fillId="67" borderId="54" applyNumberFormat="0" applyProtection="0">
      <alignment horizontal="right" vertical="center"/>
    </xf>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6" fontId="67" fillId="19" borderId="65" applyNumberFormat="0" applyAlignment="0" applyProtection="0"/>
    <xf numFmtId="187" fontId="113" fillId="0" borderId="64" applyNumberFormat="0" applyFill="0" applyBorder="0" applyProtection="0">
      <alignment horizontal="left"/>
    </xf>
    <xf numFmtId="186" fontId="7" fillId="44" borderId="66" applyNumberFormat="0" applyFont="0" applyAlignment="0" applyProtection="0"/>
    <xf numFmtId="186" fontId="40" fillId="10" borderId="62">
      <alignment horizontal="left" vertical="center" indent="1"/>
    </xf>
    <xf numFmtId="186" fontId="64" fillId="10" borderId="62">
      <alignment horizontal="left" vertical="center" indent="1"/>
    </xf>
    <xf numFmtId="186" fontId="43" fillId="4" borderId="62">
      <alignment horizontal="left" indent="1"/>
    </xf>
    <xf numFmtId="186" fontId="63" fillId="13" borderId="62">
      <alignment horizontal="center" vertical="center"/>
    </xf>
    <xf numFmtId="186" fontId="42" fillId="4" borderId="62">
      <alignment horizontal="left" vertical="center" indent="1"/>
    </xf>
    <xf numFmtId="186" fontId="61" fillId="42" borderId="62">
      <alignment horizontal="right" vertical="center" indent="1"/>
    </xf>
    <xf numFmtId="186" fontId="57" fillId="40" borderId="65" applyNumberFormat="0" applyAlignment="0" applyProtection="0"/>
    <xf numFmtId="0" fontId="19" fillId="0" borderId="63">
      <alignment horizontal="center" vertical="center"/>
    </xf>
    <xf numFmtId="186" fontId="7" fillId="44" borderId="51" applyNumberFormat="0" applyFont="0" applyAlignment="0" applyProtection="0"/>
    <xf numFmtId="4" fontId="151" fillId="67" borderId="69" applyNumberFormat="0" applyProtection="0">
      <alignment horizontal="right" vertical="center"/>
    </xf>
    <xf numFmtId="4" fontId="150" fillId="3" borderId="70" applyNumberFormat="0" applyProtection="0">
      <alignment horizontal="left" vertical="center" indent="1"/>
    </xf>
    <xf numFmtId="4" fontId="146" fillId="5" borderId="69" applyNumberFormat="0" applyProtection="0">
      <alignment horizontal="left" vertical="center" indent="1"/>
    </xf>
    <xf numFmtId="4" fontId="149" fillId="67" borderId="69" applyNumberFormat="0" applyProtection="0">
      <alignment horizontal="right" vertical="center"/>
    </xf>
    <xf numFmtId="4" fontId="148" fillId="67" borderId="69" applyNumberFormat="0" applyProtection="0">
      <alignment horizontal="right" vertical="center"/>
    </xf>
    <xf numFmtId="0" fontId="8" fillId="43" borderId="69" applyNumberFormat="0" applyProtection="0">
      <alignment horizontal="left" vertical="top" indent="1"/>
    </xf>
    <xf numFmtId="4" fontId="146" fillId="5" borderId="70" applyNumberFormat="0" applyProtection="0">
      <alignment horizontal="left" vertical="center" indent="1"/>
    </xf>
    <xf numFmtId="4" fontId="149" fillId="67" borderId="69" applyNumberFormat="0" applyProtection="0">
      <alignment vertical="center"/>
    </xf>
    <xf numFmtId="4" fontId="148" fillId="67" borderId="69" applyNumberFormat="0" applyProtection="0">
      <alignment vertical="center"/>
    </xf>
    <xf numFmtId="0" fontId="5" fillId="67" borderId="69" applyNumberFormat="0" applyProtection="0">
      <alignment horizontal="left" vertical="top" indent="1"/>
    </xf>
    <xf numFmtId="0" fontId="5" fillId="67" borderId="69" applyNumberFormat="0" applyProtection="0">
      <alignment horizontal="left" vertical="center" indent="1"/>
    </xf>
    <xf numFmtId="0" fontId="5" fillId="5" borderId="69" applyNumberFormat="0" applyProtection="0">
      <alignment horizontal="left" vertical="top" indent="1"/>
    </xf>
    <xf numFmtId="0" fontId="5" fillId="5" borderId="69" applyNumberFormat="0" applyProtection="0">
      <alignment horizontal="left" vertical="center" indent="1"/>
    </xf>
    <xf numFmtId="0" fontId="5" fillId="3" borderId="69" applyNumberFormat="0" applyProtection="0">
      <alignment horizontal="left" vertical="top" indent="1"/>
    </xf>
    <xf numFmtId="0" fontId="5" fillId="3" borderId="69" applyNumberFormat="0" applyProtection="0">
      <alignment horizontal="left" vertical="center" indent="1"/>
    </xf>
    <xf numFmtId="0" fontId="5" fillId="56" borderId="69" applyNumberFormat="0" applyProtection="0">
      <alignment horizontal="left" vertical="top" indent="1"/>
    </xf>
    <xf numFmtId="0" fontId="5" fillId="56" borderId="69" applyNumberFormat="0" applyProtection="0">
      <alignment horizontal="left" vertical="center" indent="1"/>
    </xf>
    <xf numFmtId="4" fontId="148" fillId="5" borderId="69" applyNumberFormat="0" applyProtection="0">
      <alignment horizontal="right" vertical="center"/>
    </xf>
    <xf numFmtId="4" fontId="148" fillId="65" borderId="69" applyNumberFormat="0" applyProtection="0">
      <alignment horizontal="right" vertical="center"/>
    </xf>
    <xf numFmtId="4" fontId="148" fillId="64" borderId="69" applyNumberFormat="0" applyProtection="0">
      <alignment horizontal="right" vertical="center"/>
    </xf>
    <xf numFmtId="4" fontId="148" fillId="63" borderId="69" applyNumberFormat="0" applyProtection="0">
      <alignment horizontal="right" vertical="center"/>
    </xf>
    <xf numFmtId="4" fontId="148" fillId="62" borderId="69" applyNumberFormat="0" applyProtection="0">
      <alignment horizontal="right" vertical="center"/>
    </xf>
    <xf numFmtId="4" fontId="148" fillId="61" borderId="69" applyNumberFormat="0" applyProtection="0">
      <alignment horizontal="right" vertical="center"/>
    </xf>
    <xf numFmtId="4" fontId="148" fillId="60" borderId="69" applyNumberFormat="0" applyProtection="0">
      <alignment horizontal="right" vertical="center"/>
    </xf>
    <xf numFmtId="4" fontId="148" fillId="59" borderId="69" applyNumberFormat="0" applyProtection="0">
      <alignment horizontal="right" vertical="center"/>
    </xf>
    <xf numFmtId="4" fontId="148" fillId="58" borderId="69" applyNumberFormat="0" applyProtection="0">
      <alignment horizontal="right" vertical="center"/>
    </xf>
    <xf numFmtId="4" fontId="148" fillId="57" borderId="69" applyNumberFormat="0" applyProtection="0">
      <alignment horizontal="right" vertical="center"/>
    </xf>
    <xf numFmtId="4" fontId="148" fillId="55" borderId="69" applyNumberFormat="0" applyProtection="0">
      <alignment horizontal="left" vertical="center" indent="1"/>
    </xf>
    <xf numFmtId="4" fontId="147" fillId="55" borderId="69" applyNumberFormat="0" applyProtection="0">
      <alignment vertical="center"/>
    </xf>
    <xf numFmtId="4" fontId="146" fillId="55" borderId="69" applyNumberFormat="0" applyProtection="0">
      <alignment vertical="center"/>
    </xf>
    <xf numFmtId="0" fontId="84" fillId="40" borderId="67" applyNumberFormat="0" applyAlignment="0" applyProtection="0"/>
    <xf numFmtId="187" fontId="115" fillId="0" borderId="64" applyNumberFormat="0" applyFill="0" applyBorder="0" applyProtection="0">
      <alignment horizontal="right"/>
    </xf>
    <xf numFmtId="187" fontId="115" fillId="0" borderId="64" applyNumberFormat="0" applyFill="0" applyBorder="0" applyProtection="0">
      <alignment horizontal="left"/>
    </xf>
    <xf numFmtId="0" fontId="84" fillId="40" borderId="67" applyNumberFormat="0" applyAlignment="0" applyProtection="0"/>
    <xf numFmtId="186" fontId="19" fillId="0" borderId="56">
      <alignment horizontal="center" vertical="center"/>
    </xf>
    <xf numFmtId="0" fontId="19" fillId="0" borderId="56">
      <alignment horizontal="center" vertical="center"/>
    </xf>
    <xf numFmtId="186" fontId="57" fillId="40" borderId="58" applyNumberFormat="0" applyAlignment="0" applyProtection="0"/>
    <xf numFmtId="186" fontId="57" fillId="40" borderId="58" applyNumberFormat="0" applyAlignment="0" applyProtection="0"/>
    <xf numFmtId="186" fontId="61" fillId="42" borderId="47">
      <alignment horizontal="right" vertical="center" indent="1"/>
    </xf>
    <xf numFmtId="186" fontId="62" fillId="4" borderId="47">
      <alignment horizontal="left" vertical="center" indent="1"/>
    </xf>
    <xf numFmtId="186" fontId="42" fillId="4" borderId="47">
      <alignment horizontal="left" vertical="center" indent="1"/>
    </xf>
    <xf numFmtId="186" fontId="63" fillId="13" borderId="47">
      <alignment horizontal="center" vertical="center"/>
    </xf>
    <xf numFmtId="186" fontId="41" fillId="5" borderId="47">
      <alignment horizontal="center" vertical="center"/>
    </xf>
    <xf numFmtId="186" fontId="43" fillId="4" borderId="47">
      <alignment horizontal="left" vertical="center" indent="1"/>
    </xf>
    <xf numFmtId="186" fontId="43" fillId="4" borderId="47">
      <alignment horizontal="left" indent="1"/>
    </xf>
    <xf numFmtId="186" fontId="61" fillId="4" borderId="47">
      <alignment horizontal="right" vertical="center" indent="1"/>
    </xf>
    <xf numFmtId="186" fontId="64" fillId="10" borderId="47">
      <alignment horizontal="left" vertical="center" indent="1"/>
    </xf>
    <xf numFmtId="186" fontId="65" fillId="10" borderId="47">
      <alignment horizontal="left" vertical="center" indent="1"/>
    </xf>
    <xf numFmtId="186" fontId="40" fillId="10" borderId="47">
      <alignment horizontal="left" vertical="center" indent="1"/>
    </xf>
    <xf numFmtId="186" fontId="42" fillId="4" borderId="47">
      <alignment horizontal="left" vertical="center" indent="1"/>
    </xf>
    <xf numFmtId="186" fontId="63" fillId="43" borderId="47">
      <alignment horizontal="left" vertical="center" indent="1"/>
    </xf>
    <xf numFmtId="186" fontId="7" fillId="44" borderId="59" applyNumberFormat="0" applyFont="0" applyAlignment="0" applyProtection="0"/>
    <xf numFmtId="186" fontId="5" fillId="44" borderId="59" applyNumberFormat="0" applyFont="0" applyAlignment="0" applyProtection="0"/>
    <xf numFmtId="186" fontId="67" fillId="19" borderId="58" applyNumberFormat="0" applyAlignment="0" applyProtection="0"/>
    <xf numFmtId="187" fontId="113" fillId="0" borderId="57" applyNumberFormat="0" applyFill="0" applyBorder="0" applyProtection="0">
      <alignment horizontal="left"/>
    </xf>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86" fontId="67" fillId="19" borderId="58" applyNumberFormat="0" applyAlignment="0" applyProtection="0"/>
    <xf numFmtId="165" fontId="1" fillId="0" borderId="0" applyFont="0" applyFill="0" applyBorder="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9" borderId="65" applyNumberFormat="0" applyAlignment="0" applyProtection="0"/>
    <xf numFmtId="10" fontId="15" fillId="4" borderId="62" applyNumberFormat="0" applyBorder="0" applyAlignment="0" applyProtection="0"/>
    <xf numFmtId="187" fontId="113" fillId="0" borderId="64" applyNumberFormat="0" applyFill="0" applyBorder="0" applyProtection="0">
      <alignment horizontal="left"/>
    </xf>
    <xf numFmtId="0" fontId="67" fillId="19" borderId="65" applyNumberFormat="0" applyAlignment="0" applyProtection="0"/>
    <xf numFmtId="0" fontId="7" fillId="44" borderId="66" applyNumberFormat="0" applyFont="0" applyAlignment="0" applyProtection="0"/>
    <xf numFmtId="0" fontId="5" fillId="44" borderId="66" applyNumberFormat="0" applyFont="0" applyAlignment="0" applyProtection="0"/>
    <xf numFmtId="0" fontId="63" fillId="43" borderId="62">
      <alignment horizontal="left" vertical="center" indent="1"/>
    </xf>
    <xf numFmtId="0" fontId="64" fillId="10" borderId="62">
      <alignment horizontal="left" vertical="center" indent="1"/>
    </xf>
    <xf numFmtId="3" fontId="61" fillId="4" borderId="62">
      <alignment horizontal="right" vertical="center" indent="1"/>
    </xf>
    <xf numFmtId="0" fontId="61" fillId="4" borderId="62">
      <alignment horizontal="right" vertical="center" indent="1"/>
    </xf>
    <xf numFmtId="0" fontId="43" fillId="4" borderId="62">
      <alignment horizontal="left" vertical="center" indent="1"/>
    </xf>
    <xf numFmtId="0" fontId="63" fillId="13" borderId="62">
      <alignment horizontal="center" vertical="center"/>
    </xf>
    <xf numFmtId="3" fontId="61" fillId="4" borderId="62">
      <alignment horizontal="right" vertical="center" indent="1"/>
    </xf>
    <xf numFmtId="0" fontId="61" fillId="42" borderId="62">
      <alignment horizontal="right" vertical="center" indent="1"/>
    </xf>
    <xf numFmtId="186" fontId="5" fillId="44" borderId="51" applyNumberFormat="0" applyFont="0" applyAlignment="0" applyProtection="0"/>
    <xf numFmtId="0" fontId="43" fillId="4" borderId="62">
      <alignment horizontal="left" indent="1"/>
    </xf>
    <xf numFmtId="3" fontId="41" fillId="4" borderId="62">
      <alignment horizontal="right" vertical="center" indent="1"/>
    </xf>
    <xf numFmtId="0" fontId="42" fillId="4" borderId="62">
      <alignment horizontal="left" vertical="center" indent="1"/>
    </xf>
    <xf numFmtId="0" fontId="41" fillId="5" borderId="62">
      <alignment horizontal="center" vertical="center"/>
    </xf>
    <xf numFmtId="186" fontId="7" fillId="44" borderId="59" applyNumberFormat="0" applyFont="0" applyAlignment="0" applyProtection="0"/>
    <xf numFmtId="0" fontId="7" fillId="44" borderId="59" applyNumberFormat="0" applyFont="0" applyAlignment="0" applyProtection="0"/>
    <xf numFmtId="0" fontId="7" fillId="44" borderId="59" applyNumberFormat="0" applyFont="0" applyAlignment="0" applyProtection="0"/>
    <xf numFmtId="186" fontId="84" fillId="40" borderId="60" applyNumberFormat="0" applyAlignment="0" applyProtection="0"/>
    <xf numFmtId="186" fontId="84" fillId="40" borderId="60" applyNumberFormat="0" applyAlignment="0" applyProtection="0"/>
    <xf numFmtId="187" fontId="115" fillId="0" borderId="57" applyNumberFormat="0" applyFill="0" applyBorder="0" applyProtection="0">
      <alignment horizontal="left"/>
    </xf>
    <xf numFmtId="187" fontId="115" fillId="0" borderId="57" applyNumberFormat="0" applyFill="0" applyBorder="0" applyProtection="0">
      <alignment horizontal="right"/>
    </xf>
    <xf numFmtId="186" fontId="18" fillId="0" borderId="61"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0" fontId="5" fillId="0" borderId="0"/>
    <xf numFmtId="186" fontId="7" fillId="44" borderId="66" applyNumberFormat="0" applyFont="0" applyAlignment="0" applyProtection="0"/>
    <xf numFmtId="0" fontId="7" fillId="44" borderId="66" applyNumberFormat="0" applyFont="0" applyAlignment="0" applyProtection="0"/>
    <xf numFmtId="0" fontId="7" fillId="44" borderId="66" applyNumberFormat="0" applyFont="0" applyAlignment="0" applyProtection="0"/>
    <xf numFmtId="186" fontId="84" fillId="40" borderId="67" applyNumberFormat="0" applyAlignment="0" applyProtection="0"/>
    <xf numFmtId="186" fontId="84" fillId="40" borderId="67" applyNumberFormat="0" applyAlignment="0" applyProtection="0"/>
    <xf numFmtId="187" fontId="115" fillId="0" borderId="64" applyNumberFormat="0" applyFill="0" applyBorder="0" applyProtection="0">
      <alignment horizontal="left"/>
    </xf>
    <xf numFmtId="187" fontId="115" fillId="0" borderId="64" applyNumberFormat="0" applyFill="0" applyBorder="0" applyProtection="0">
      <alignment horizontal="right"/>
    </xf>
    <xf numFmtId="186" fontId="18" fillId="0" borderId="68" applyNumberFormat="0" applyFill="0" applyAlignment="0" applyProtection="0"/>
    <xf numFmtId="186" fontId="7" fillId="44" borderId="51" applyNumberFormat="0" applyFont="0" applyAlignment="0" applyProtection="0"/>
    <xf numFmtId="0" fontId="7" fillId="44" borderId="51" applyNumberFormat="0" applyFont="0" applyAlignment="0" applyProtection="0"/>
    <xf numFmtId="0" fontId="7" fillId="44" borderId="51" applyNumberFormat="0" applyFont="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0" fontId="40" fillId="10" borderId="74">
      <alignment horizontal="left" vertical="center" indent="1"/>
    </xf>
    <xf numFmtId="0" fontId="41" fillId="5" borderId="74">
      <alignment horizontal="center" vertical="center"/>
    </xf>
    <xf numFmtId="0" fontId="42" fillId="4" borderId="74">
      <alignment horizontal="left" vertical="center" indent="1"/>
    </xf>
    <xf numFmtId="3" fontId="41" fillId="4" borderId="74">
      <alignment horizontal="right" vertical="center" indent="1"/>
    </xf>
    <xf numFmtId="0" fontId="42" fillId="4" borderId="74">
      <alignment horizontal="left" vertical="center" indent="1"/>
    </xf>
    <xf numFmtId="3" fontId="41" fillId="4" borderId="74">
      <alignment horizontal="right" vertical="center" indent="1"/>
    </xf>
    <xf numFmtId="0" fontId="43" fillId="4" borderId="74">
      <alignment horizontal="left" indent="1"/>
    </xf>
    <xf numFmtId="0" fontId="19" fillId="0" borderId="77">
      <alignment horizontal="center" vertical="center"/>
    </xf>
    <xf numFmtId="0" fontId="57" fillId="40" borderId="79" applyNumberFormat="0" applyAlignment="0" applyProtection="0"/>
    <xf numFmtId="0" fontId="57" fillId="40" borderId="79" applyNumberFormat="0" applyAlignment="0" applyProtection="0"/>
    <xf numFmtId="168" fontId="60" fillId="42" borderId="74">
      <alignment horizontal="right" vertical="center" indent="1"/>
    </xf>
    <xf numFmtId="3" fontId="60" fillId="4" borderId="74">
      <alignment horizontal="right" vertical="center" indent="1"/>
    </xf>
    <xf numFmtId="0" fontId="61" fillId="42" borderId="74">
      <alignment horizontal="right" vertical="center" indent="1"/>
    </xf>
    <xf numFmtId="3" fontId="61" fillId="4" borderId="74">
      <alignment horizontal="right" vertical="center" indent="1"/>
    </xf>
    <xf numFmtId="170" fontId="61" fillId="4" borderId="74">
      <alignment horizontal="right" vertical="center" indent="1"/>
    </xf>
    <xf numFmtId="0" fontId="62" fillId="4" borderId="74">
      <alignment horizontal="left" vertical="center" indent="1"/>
    </xf>
    <xf numFmtId="0" fontId="63" fillId="13" borderId="74">
      <alignment horizontal="center" vertical="center"/>
    </xf>
    <xf numFmtId="168" fontId="60" fillId="4" borderId="74">
      <alignment horizontal="right" vertical="center" indent="1"/>
    </xf>
    <xf numFmtId="3" fontId="60" fillId="4" borderId="74">
      <alignment horizontal="right" vertical="center" indent="1"/>
    </xf>
    <xf numFmtId="0" fontId="43" fillId="4" borderId="74">
      <alignment horizontal="left" vertical="center" indent="1"/>
    </xf>
    <xf numFmtId="0" fontId="61" fillId="4" borderId="74">
      <alignment horizontal="right" vertical="center" indent="1"/>
    </xf>
    <xf numFmtId="3" fontId="61" fillId="4" borderId="74">
      <alignment horizontal="right" vertical="center" indent="1"/>
    </xf>
    <xf numFmtId="0" fontId="64" fillId="10" borderId="74">
      <alignment horizontal="left" vertical="center" indent="1"/>
    </xf>
    <xf numFmtId="0" fontId="65" fillId="10" borderId="74">
      <alignment horizontal="left" vertical="center" indent="1"/>
    </xf>
    <xf numFmtId="0" fontId="63" fillId="43" borderId="74">
      <alignment horizontal="left" vertical="center" indent="1"/>
    </xf>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5" fillId="44" borderId="80" applyNumberFormat="0" applyFont="0" applyAlignment="0" applyProtection="0"/>
    <xf numFmtId="0" fontId="7" fillId="44" borderId="80" applyNumberFormat="0" applyFont="0" applyAlignment="0" applyProtection="0"/>
    <xf numFmtId="0" fontId="67" fillId="19" borderId="79" applyNumberFormat="0" applyAlignment="0" applyProtection="0"/>
    <xf numFmtId="187" fontId="113" fillId="0" borderId="78" applyNumberFormat="0" applyFill="0" applyBorder="0" applyProtection="0">
      <alignment horizontal="left"/>
    </xf>
    <xf numFmtId="10" fontId="15" fillId="4" borderId="74" applyNumberFormat="0" applyBorder="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67" fillId="19" borderId="79" applyNumberFormat="0" applyAlignment="0" applyProtection="0"/>
    <xf numFmtId="0" fontId="7" fillId="44" borderId="80" applyNumberFormat="0" applyFont="0" applyAlignment="0" applyProtection="0"/>
    <xf numFmtId="0" fontId="84" fillId="40" borderId="81" applyNumberFormat="0" applyAlignment="0" applyProtection="0"/>
    <xf numFmtId="0" fontId="84" fillId="40" borderId="81" applyNumberFormat="0" applyAlignment="0" applyProtection="0"/>
    <xf numFmtId="187" fontId="115" fillId="0" borderId="78" applyNumberFormat="0" applyFill="0" applyBorder="0" applyProtection="0">
      <alignment horizontal="left"/>
    </xf>
    <xf numFmtId="187" fontId="115" fillId="0" borderId="78" applyNumberFormat="0" applyFill="0" applyBorder="0" applyProtection="0">
      <alignment horizontal="right"/>
    </xf>
    <xf numFmtId="0" fontId="18" fillId="0" borderId="82" applyNumberFormat="0" applyFill="0" applyAlignment="0" applyProtection="0"/>
    <xf numFmtId="0" fontId="57" fillId="40" borderId="79" applyNumberFormat="0" applyAlignment="0" applyProtection="0"/>
    <xf numFmtId="165" fontId="5" fillId="0" borderId="0" applyFont="0" applyFill="0" applyBorder="0" applyAlignment="0" applyProtection="0"/>
    <xf numFmtId="165" fontId="1" fillId="0" borderId="0" applyFont="0" applyFill="0" applyBorder="0" applyAlignment="0" applyProtection="0"/>
    <xf numFmtId="0" fontId="5" fillId="44" borderId="80" applyNumberFormat="0" applyFont="0" applyAlignment="0" applyProtection="0"/>
    <xf numFmtId="0" fontId="84" fillId="40" borderId="81" applyNumberFormat="0" applyAlignment="0" applyProtection="0"/>
    <xf numFmtId="4" fontId="146" fillId="55" borderId="83" applyNumberFormat="0" applyProtection="0">
      <alignment vertical="center"/>
    </xf>
    <xf numFmtId="4" fontId="146" fillId="55" borderId="83" applyNumberFormat="0" applyProtection="0">
      <alignment vertical="center"/>
    </xf>
    <xf numFmtId="4" fontId="147" fillId="55" borderId="83" applyNumberFormat="0" applyProtection="0">
      <alignment vertical="center"/>
    </xf>
    <xf numFmtId="4" fontId="147" fillId="55" borderId="83" applyNumberFormat="0" applyProtection="0">
      <alignment vertical="center"/>
    </xf>
    <xf numFmtId="4" fontId="148" fillId="55" borderId="83" applyNumberFormat="0" applyProtection="0">
      <alignment horizontal="left" vertical="center" indent="1"/>
    </xf>
    <xf numFmtId="4" fontId="148" fillId="55" borderId="83" applyNumberFormat="0" applyProtection="0">
      <alignment horizontal="left" vertical="center" indent="1"/>
    </xf>
    <xf numFmtId="0" fontId="51" fillId="55" borderId="83" applyNumberFormat="0" applyProtection="0">
      <alignment horizontal="left" vertical="top" indent="1"/>
    </xf>
    <xf numFmtId="4" fontId="148" fillId="57" borderId="83" applyNumberFormat="0" applyProtection="0">
      <alignment horizontal="right" vertical="center"/>
    </xf>
    <xf numFmtId="4" fontId="148" fillId="57" borderId="83" applyNumberFormat="0" applyProtection="0">
      <alignment horizontal="right" vertical="center"/>
    </xf>
    <xf numFmtId="4" fontId="148" fillId="58" borderId="83" applyNumberFormat="0" applyProtection="0">
      <alignment horizontal="right" vertical="center"/>
    </xf>
    <xf numFmtId="4" fontId="148" fillId="58" borderId="83" applyNumberFormat="0" applyProtection="0">
      <alignment horizontal="right" vertical="center"/>
    </xf>
    <xf numFmtId="4" fontId="148" fillId="59" borderId="83" applyNumberFormat="0" applyProtection="0">
      <alignment horizontal="right" vertical="center"/>
    </xf>
    <xf numFmtId="4" fontId="148" fillId="59" borderId="83" applyNumberFormat="0" applyProtection="0">
      <alignment horizontal="right" vertical="center"/>
    </xf>
    <xf numFmtId="4" fontId="148" fillId="60" borderId="83" applyNumberFormat="0" applyProtection="0">
      <alignment horizontal="right" vertical="center"/>
    </xf>
    <xf numFmtId="4" fontId="148" fillId="60" borderId="83" applyNumberFormat="0" applyProtection="0">
      <alignment horizontal="right" vertical="center"/>
    </xf>
    <xf numFmtId="4" fontId="148" fillId="61" borderId="83" applyNumberFormat="0" applyProtection="0">
      <alignment horizontal="right" vertical="center"/>
    </xf>
    <xf numFmtId="4" fontId="148" fillId="61" borderId="83" applyNumberFormat="0" applyProtection="0">
      <alignment horizontal="right" vertical="center"/>
    </xf>
    <xf numFmtId="4" fontId="148" fillId="62" borderId="83" applyNumberFormat="0" applyProtection="0">
      <alignment horizontal="right" vertical="center"/>
    </xf>
    <xf numFmtId="4" fontId="148" fillId="62" borderId="83" applyNumberFormat="0" applyProtection="0">
      <alignment horizontal="right" vertical="center"/>
    </xf>
    <xf numFmtId="4" fontId="148" fillId="63" borderId="83" applyNumberFormat="0" applyProtection="0">
      <alignment horizontal="right" vertical="center"/>
    </xf>
    <xf numFmtId="4" fontId="148" fillId="63" borderId="83" applyNumberFormat="0" applyProtection="0">
      <alignment horizontal="right" vertical="center"/>
    </xf>
    <xf numFmtId="4" fontId="148" fillId="64" borderId="83" applyNumberFormat="0" applyProtection="0">
      <alignment horizontal="right" vertical="center"/>
    </xf>
    <xf numFmtId="4" fontId="148" fillId="64" borderId="83" applyNumberFormat="0" applyProtection="0">
      <alignment horizontal="right" vertical="center"/>
    </xf>
    <xf numFmtId="4" fontId="148" fillId="65" borderId="83" applyNumberFormat="0" applyProtection="0">
      <alignment horizontal="right" vertical="center"/>
    </xf>
    <xf numFmtId="4" fontId="148" fillId="65" borderId="83" applyNumberFormat="0" applyProtection="0">
      <alignment horizontal="right" vertical="center"/>
    </xf>
    <xf numFmtId="4" fontId="148" fillId="5" borderId="83" applyNumberFormat="0" applyProtection="0">
      <alignment horizontal="right" vertical="center"/>
    </xf>
    <xf numFmtId="4" fontId="148" fillId="5" borderId="83" applyNumberFormat="0" applyProtection="0">
      <alignment horizontal="right" vertical="center"/>
    </xf>
    <xf numFmtId="0" fontId="5" fillId="56" borderId="83" applyNumberFormat="0" applyProtection="0">
      <alignment horizontal="left" vertical="center" indent="1"/>
    </xf>
    <xf numFmtId="0" fontId="5" fillId="56" borderId="83" applyNumberFormat="0" applyProtection="0">
      <alignment horizontal="left" vertical="center" indent="1"/>
    </xf>
    <xf numFmtId="0" fontId="5" fillId="56" borderId="83" applyNumberFormat="0" applyProtection="0">
      <alignment horizontal="left" vertical="top" indent="1"/>
    </xf>
    <xf numFmtId="0" fontId="5" fillId="56" borderId="83" applyNumberFormat="0" applyProtection="0">
      <alignment horizontal="left" vertical="top" indent="1"/>
    </xf>
    <xf numFmtId="0" fontId="5" fillId="3" borderId="83" applyNumberFormat="0" applyProtection="0">
      <alignment horizontal="left" vertical="center" indent="1"/>
    </xf>
    <xf numFmtId="0" fontId="5" fillId="3" borderId="83" applyNumberFormat="0" applyProtection="0">
      <alignment horizontal="left" vertical="center" indent="1"/>
    </xf>
    <xf numFmtId="0" fontId="5" fillId="3" borderId="83" applyNumberFormat="0" applyProtection="0">
      <alignment horizontal="left" vertical="top" indent="1"/>
    </xf>
    <xf numFmtId="0" fontId="5" fillId="3" borderId="83" applyNumberFormat="0" applyProtection="0">
      <alignment horizontal="left" vertical="top" indent="1"/>
    </xf>
    <xf numFmtId="0" fontId="5" fillId="5" borderId="83" applyNumberFormat="0" applyProtection="0">
      <alignment horizontal="left" vertical="center" indent="1"/>
    </xf>
    <xf numFmtId="0" fontId="5" fillId="5" borderId="83" applyNumberFormat="0" applyProtection="0">
      <alignment horizontal="left" vertical="center" indent="1"/>
    </xf>
    <xf numFmtId="0" fontId="5" fillId="5" borderId="83" applyNumberFormat="0" applyProtection="0">
      <alignment horizontal="left" vertical="top" indent="1"/>
    </xf>
    <xf numFmtId="0" fontId="5" fillId="5" borderId="83" applyNumberFormat="0" applyProtection="0">
      <alignment horizontal="left" vertical="top" indent="1"/>
    </xf>
    <xf numFmtId="0" fontId="5" fillId="67" borderId="83" applyNumberFormat="0" applyProtection="0">
      <alignment horizontal="left" vertical="center" indent="1"/>
    </xf>
    <xf numFmtId="0" fontId="5" fillId="67" borderId="83" applyNumberFormat="0" applyProtection="0">
      <alignment horizontal="left" vertical="center" indent="1"/>
    </xf>
    <xf numFmtId="0" fontId="5" fillId="67" borderId="83" applyNumberFormat="0" applyProtection="0">
      <alignment horizontal="left" vertical="top" indent="1"/>
    </xf>
    <xf numFmtId="0" fontId="5" fillId="67" borderId="83" applyNumberFormat="0" applyProtection="0">
      <alignment horizontal="left" vertical="top" indent="1"/>
    </xf>
    <xf numFmtId="4" fontId="148" fillId="67" borderId="83" applyNumberFormat="0" applyProtection="0">
      <alignment vertical="center"/>
    </xf>
    <xf numFmtId="4" fontId="148" fillId="67" borderId="83" applyNumberFormat="0" applyProtection="0">
      <alignment vertical="center"/>
    </xf>
    <xf numFmtId="4" fontId="149" fillId="67" borderId="83" applyNumberFormat="0" applyProtection="0">
      <alignment vertical="center"/>
    </xf>
    <xf numFmtId="4" fontId="149" fillId="67" borderId="83" applyNumberFormat="0" applyProtection="0">
      <alignment vertical="center"/>
    </xf>
    <xf numFmtId="4" fontId="146" fillId="5" borderId="84" applyNumberFormat="0" applyProtection="0">
      <alignment horizontal="left" vertical="center" indent="1"/>
    </xf>
    <xf numFmtId="4" fontId="146" fillId="5" borderId="84" applyNumberFormat="0" applyProtection="0">
      <alignment horizontal="left" vertical="center" indent="1"/>
    </xf>
    <xf numFmtId="0" fontId="8" fillId="43" borderId="83" applyNumberFormat="0" applyProtection="0">
      <alignment horizontal="left" vertical="top" indent="1"/>
    </xf>
    <xf numFmtId="4" fontId="148" fillId="67" borderId="83" applyNumberFormat="0" applyProtection="0">
      <alignment horizontal="right" vertical="center"/>
    </xf>
    <xf numFmtId="4" fontId="148" fillId="67" borderId="83" applyNumberFormat="0" applyProtection="0">
      <alignment horizontal="right" vertical="center"/>
    </xf>
    <xf numFmtId="4" fontId="149" fillId="67" borderId="83" applyNumberFormat="0" applyProtection="0">
      <alignment horizontal="right" vertical="center"/>
    </xf>
    <xf numFmtId="4" fontId="149" fillId="67" borderId="83" applyNumberFormat="0" applyProtection="0">
      <alignment horizontal="right" vertical="center"/>
    </xf>
    <xf numFmtId="4" fontId="146" fillId="5" borderId="83" applyNumberFormat="0" applyProtection="0">
      <alignment horizontal="left" vertical="center" indent="1"/>
    </xf>
    <xf numFmtId="4" fontId="146" fillId="5" borderId="83" applyNumberFormat="0" applyProtection="0">
      <alignment horizontal="left" vertical="center" indent="1"/>
    </xf>
    <xf numFmtId="0" fontId="8" fillId="3" borderId="83" applyNumberFormat="0" applyProtection="0">
      <alignment horizontal="left" vertical="top" indent="1"/>
    </xf>
    <xf numFmtId="4" fontId="150" fillId="3" borderId="84" applyNumberFormat="0" applyProtection="0">
      <alignment horizontal="left" vertical="center" indent="1"/>
    </xf>
    <xf numFmtId="4" fontId="150" fillId="3" borderId="84" applyNumberFormat="0" applyProtection="0">
      <alignment horizontal="left" vertical="center" indent="1"/>
    </xf>
    <xf numFmtId="4" fontId="151" fillId="67" borderId="83" applyNumberFormat="0" applyProtection="0">
      <alignment horizontal="right" vertical="center"/>
    </xf>
    <xf numFmtId="4" fontId="151" fillId="67" borderId="83" applyNumberFormat="0" applyProtection="0">
      <alignment horizontal="right" vertical="center"/>
    </xf>
    <xf numFmtId="186" fontId="19" fillId="0" borderId="77">
      <alignment horizontal="center" vertical="center"/>
    </xf>
    <xf numFmtId="0" fontId="19" fillId="0" borderId="77">
      <alignment horizontal="center" vertical="center"/>
    </xf>
    <xf numFmtId="186" fontId="61" fillId="42" borderId="74">
      <alignment horizontal="right" vertical="center" indent="1"/>
    </xf>
    <xf numFmtId="186" fontId="62" fillId="4" borderId="74">
      <alignment horizontal="left" vertical="center" indent="1"/>
    </xf>
    <xf numFmtId="186" fontId="42" fillId="4" borderId="74">
      <alignment horizontal="left" vertical="center" indent="1"/>
    </xf>
    <xf numFmtId="186" fontId="63" fillId="13" borderId="74">
      <alignment horizontal="center" vertical="center"/>
    </xf>
    <xf numFmtId="186" fontId="41" fillId="5" borderId="74">
      <alignment horizontal="center" vertical="center"/>
    </xf>
    <xf numFmtId="186" fontId="43" fillId="4" borderId="74">
      <alignment horizontal="left" vertical="center" indent="1"/>
    </xf>
    <xf numFmtId="186" fontId="43" fillId="4" borderId="74">
      <alignment horizontal="left" indent="1"/>
    </xf>
    <xf numFmtId="186" fontId="61" fillId="4" borderId="74">
      <alignment horizontal="right" vertical="center" indent="1"/>
    </xf>
    <xf numFmtId="186" fontId="64" fillId="10" borderId="74">
      <alignment horizontal="left" vertical="center" indent="1"/>
    </xf>
    <xf numFmtId="186" fontId="65" fillId="10" borderId="74">
      <alignment horizontal="left" vertical="center" indent="1"/>
    </xf>
    <xf numFmtId="186" fontId="40" fillId="10" borderId="74">
      <alignment horizontal="left" vertical="center" indent="1"/>
    </xf>
    <xf numFmtId="186" fontId="42" fillId="4" borderId="74">
      <alignment horizontal="left" vertical="center" indent="1"/>
    </xf>
    <xf numFmtId="186" fontId="63" fillId="43" borderId="74">
      <alignment horizontal="left" vertical="center" indent="1"/>
    </xf>
    <xf numFmtId="187" fontId="113" fillId="0" borderId="78" applyNumberFormat="0" applyFill="0" applyBorder="0" applyProtection="0">
      <alignment horizontal="left"/>
    </xf>
    <xf numFmtId="187" fontId="115" fillId="0" borderId="78" applyNumberFormat="0" applyFill="0" applyBorder="0" applyProtection="0">
      <alignment horizontal="left"/>
    </xf>
    <xf numFmtId="187" fontId="115" fillId="0" borderId="78" applyNumberFormat="0" applyFill="0" applyBorder="0" applyProtection="0">
      <alignment horizontal="right"/>
    </xf>
    <xf numFmtId="165" fontId="1" fillId="0" borderId="0" applyFont="0" applyFill="0" applyBorder="0" applyAlignment="0" applyProtection="0"/>
    <xf numFmtId="0" fontId="205" fillId="0" borderId="90" applyNumberFormat="0" applyFill="0" applyAlignment="0" applyProtection="0"/>
    <xf numFmtId="0" fontId="206" fillId="0" borderId="91" applyNumberFormat="0" applyFill="0" applyAlignment="0" applyProtection="0"/>
    <xf numFmtId="0" fontId="207" fillId="0" borderId="92" applyNumberFormat="0" applyFill="0" applyAlignment="0" applyProtection="0"/>
    <xf numFmtId="0" fontId="207" fillId="0" borderId="0" applyNumberFormat="0" applyFill="0" applyBorder="0" applyAlignment="0" applyProtection="0"/>
    <xf numFmtId="0" fontId="208" fillId="79" borderId="0" applyNumberFormat="0" applyBorder="0" applyAlignment="0" applyProtection="0"/>
    <xf numFmtId="0" fontId="209" fillId="80" borderId="0" applyNumberFormat="0" applyBorder="0" applyAlignment="0" applyProtection="0"/>
    <xf numFmtId="0" fontId="210" fillId="82" borderId="93" applyNumberFormat="0" applyAlignment="0" applyProtection="0"/>
    <xf numFmtId="0" fontId="211" fillId="83" borderId="94" applyNumberFormat="0" applyAlignment="0" applyProtection="0"/>
    <xf numFmtId="0" fontId="212" fillId="83" borderId="93" applyNumberFormat="0" applyAlignment="0" applyProtection="0"/>
    <xf numFmtId="0" fontId="213" fillId="0" borderId="95" applyNumberFormat="0" applyFill="0" applyAlignment="0" applyProtection="0"/>
    <xf numFmtId="0" fontId="159" fillId="84" borderId="96" applyNumberFormat="0" applyAlignment="0" applyProtection="0"/>
    <xf numFmtId="0" fontId="2" fillId="0" borderId="0" applyNumberFormat="0" applyFill="0" applyBorder="0" applyAlignment="0" applyProtection="0"/>
    <xf numFmtId="0" fontId="1" fillId="50" borderId="33" applyNumberFormat="0" applyFont="0" applyAlignment="0" applyProtection="0"/>
    <xf numFmtId="0" fontId="214" fillId="0" borderId="0" applyNumberFormat="0" applyFill="0" applyBorder="0" applyAlignment="0" applyProtection="0"/>
    <xf numFmtId="0" fontId="3" fillId="0" borderId="97" applyNumberFormat="0" applyFill="0" applyAlignment="0" applyProtection="0"/>
    <xf numFmtId="0" fontId="1" fillId="85" borderId="0" applyNumberFormat="0" applyBorder="0" applyAlignment="0" applyProtection="0"/>
    <xf numFmtId="0" fontId="1" fillId="86" borderId="0" applyNumberFormat="0" applyBorder="0" applyAlignment="0" applyProtection="0"/>
    <xf numFmtId="0" fontId="128"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28" fillId="92" borderId="0" applyNumberFormat="0" applyBorder="0" applyAlignment="0" applyProtection="0"/>
    <xf numFmtId="0" fontId="1" fillId="93" borderId="0" applyNumberFormat="0" applyBorder="0" applyAlignment="0" applyProtection="0"/>
    <xf numFmtId="0" fontId="1" fillId="94" borderId="0" applyNumberFormat="0" applyBorder="0" applyAlignment="0" applyProtection="0"/>
    <xf numFmtId="0" fontId="128" fillId="96" borderId="0" applyNumberFormat="0" applyBorder="0" applyAlignment="0" applyProtection="0"/>
    <xf numFmtId="0" fontId="1" fillId="97" borderId="0" applyNumberFormat="0" applyBorder="0" applyAlignment="0" applyProtection="0"/>
    <xf numFmtId="0" fontId="1" fillId="98" borderId="0" applyNumberFormat="0" applyBorder="0" applyAlignment="0" applyProtection="0"/>
    <xf numFmtId="0" fontId="128" fillId="100" borderId="0" applyNumberFormat="0" applyBorder="0" applyAlignment="0" applyProtection="0"/>
    <xf numFmtId="0" fontId="1" fillId="101" borderId="0" applyNumberFormat="0" applyBorder="0" applyAlignment="0" applyProtection="0"/>
    <xf numFmtId="0" fontId="1" fillId="102" borderId="0" applyNumberFormat="0" applyBorder="0" applyAlignment="0" applyProtection="0"/>
    <xf numFmtId="0" fontId="128" fillId="104" borderId="0" applyNumberFormat="0" applyBorder="0" applyAlignment="0" applyProtection="0"/>
    <xf numFmtId="0" fontId="1" fillId="105" borderId="0" applyNumberFormat="0" applyBorder="0" applyAlignment="0" applyProtection="0"/>
    <xf numFmtId="0" fontId="1" fillId="106" borderId="0" applyNumberFormat="0" applyBorder="0" applyAlignment="0" applyProtection="0"/>
    <xf numFmtId="0" fontId="215" fillId="0" borderId="0" applyNumberFormat="0" applyFill="0" applyBorder="0" applyAlignment="0" applyProtection="0"/>
    <xf numFmtId="0" fontId="216" fillId="81" borderId="0" applyNumberFormat="0" applyBorder="0" applyAlignment="0" applyProtection="0"/>
    <xf numFmtId="0" fontId="128" fillId="87" borderId="0" applyNumberFormat="0" applyBorder="0" applyAlignment="0" applyProtection="0"/>
    <xf numFmtId="0" fontId="128" fillId="91" borderId="0" applyNumberFormat="0" applyBorder="0" applyAlignment="0" applyProtection="0"/>
    <xf numFmtId="0" fontId="128" fillId="95" borderId="0" applyNumberFormat="0" applyBorder="0" applyAlignment="0" applyProtection="0"/>
    <xf numFmtId="0" fontId="128" fillId="99" borderId="0" applyNumberFormat="0" applyBorder="0" applyAlignment="0" applyProtection="0"/>
    <xf numFmtId="0" fontId="128" fillId="103" borderId="0" applyNumberFormat="0" applyBorder="0" applyAlignment="0" applyProtection="0"/>
    <xf numFmtId="0" fontId="128" fillId="107" borderId="0" applyNumberFormat="0" applyBorder="0" applyAlignment="0" applyProtection="0"/>
    <xf numFmtId="0" fontId="35" fillId="0" borderId="0"/>
    <xf numFmtId="165" fontId="1" fillId="0" borderId="0" applyFont="0" applyFill="0" applyBorder="0" applyAlignment="0" applyProtection="0"/>
    <xf numFmtId="208" fontId="5" fillId="0" borderId="0"/>
    <xf numFmtId="165" fontId="1" fillId="0" borderId="0" applyFont="0" applyFill="0" applyBorder="0" applyAlignment="0" applyProtection="0"/>
    <xf numFmtId="165" fontId="7" fillId="0" borderId="0" applyFont="0" applyFill="0" applyBorder="0" applyAlignment="0" applyProtection="0"/>
    <xf numFmtId="211" fontId="5" fillId="0" borderId="0" applyFill="0" applyBorder="0" applyAlignment="0" applyProtection="0"/>
    <xf numFmtId="211" fontId="5" fillId="0" borderId="0" applyFill="0" applyBorder="0" applyAlignment="0" applyProtection="0"/>
    <xf numFmtId="164" fontId="219" fillId="0" borderId="0" applyFont="0" applyFill="0" applyBorder="0" applyAlignment="0" applyProtection="0"/>
    <xf numFmtId="211" fontId="5" fillId="0" borderId="0" applyFill="0" applyBorder="0" applyAlignment="0" applyProtection="0"/>
    <xf numFmtId="164" fontId="21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10" fontId="5" fillId="0" borderId="0" applyFont="0" applyFill="0" applyBorder="0" applyAlignment="0" applyProtection="0"/>
    <xf numFmtId="212" fontId="5" fillId="0" borderId="0" applyFill="0" applyBorder="0" applyAlignment="0" applyProtection="0"/>
    <xf numFmtId="213" fontId="5" fillId="0" borderId="0" applyFill="0" applyBorder="0" applyAlignment="0" applyProtection="0"/>
    <xf numFmtId="165" fontId="219" fillId="0" borderId="0" applyFont="0" applyFill="0" applyBorder="0" applyAlignment="0" applyProtection="0"/>
    <xf numFmtId="213" fontId="5" fillId="0" borderId="0" applyFill="0" applyBorder="0" applyAlignment="0" applyProtection="0"/>
    <xf numFmtId="4" fontId="83" fillId="0" borderId="0" applyFont="0" applyFill="0" applyBorder="0" applyAlignment="0" applyProtection="0"/>
    <xf numFmtId="165" fontId="219" fillId="0" borderId="0" applyFont="0" applyFill="0" applyBorder="0" applyAlignment="0" applyProtection="0"/>
    <xf numFmtId="213" fontId="5" fillId="0" borderId="0" applyFill="0" applyBorder="0" applyAlignment="0" applyProtection="0"/>
    <xf numFmtId="214" fontId="5" fillId="0" borderId="0" applyFill="0" applyBorder="0" applyAlignment="0" applyProtection="0"/>
    <xf numFmtId="216" fontId="5" fillId="0" borderId="0" applyFont="0" applyFill="0" applyBorder="0" applyAlignment="0" applyProtection="0"/>
    <xf numFmtId="213" fontId="5" fillId="0" borderId="0" applyFill="0" applyBorder="0" applyAlignment="0" applyProtection="0"/>
    <xf numFmtId="213" fontId="5" fillId="0" borderId="0" applyFill="0" applyBorder="0" applyAlignment="0" applyProtection="0"/>
    <xf numFmtId="165" fontId="219" fillId="0" borderId="0" applyFont="0" applyFill="0" applyBorder="0" applyAlignment="0" applyProtection="0"/>
    <xf numFmtId="165" fontId="5" fillId="0" borderId="0" applyFont="0" applyFill="0" applyBorder="0" applyAlignment="0" applyProtection="0"/>
    <xf numFmtId="213" fontId="5" fillId="0" borderId="0" applyFill="0" applyBorder="0" applyAlignment="0" applyProtection="0"/>
    <xf numFmtId="213" fontId="5" fillId="0" borderId="0" applyFill="0" applyBorder="0" applyAlignment="0" applyProtection="0"/>
    <xf numFmtId="165" fontId="219" fillId="0" borderId="0" applyFont="0" applyFill="0" applyBorder="0" applyAlignment="0" applyProtection="0"/>
    <xf numFmtId="213" fontId="5" fillId="0" borderId="0" applyFill="0" applyBorder="0" applyAlignment="0" applyProtection="0"/>
    <xf numFmtId="210" fontId="5" fillId="0" borderId="0" applyFont="0" applyFill="0" applyBorder="0" applyAlignment="0" applyProtection="0"/>
    <xf numFmtId="165" fontId="5" fillId="0" borderId="0" applyFont="0" applyFill="0" applyBorder="0" applyAlignment="0" applyProtection="0"/>
    <xf numFmtId="210" fontId="5" fillId="0" borderId="0" applyFont="0" applyFill="0" applyBorder="0" applyAlignment="0" applyProtection="0"/>
    <xf numFmtId="165" fontId="5" fillId="0" borderId="0" applyFont="0" applyFill="0" applyBorder="0" applyAlignment="0" applyProtection="0"/>
    <xf numFmtId="8" fontId="9" fillId="0" borderId="0" applyFont="0" applyFill="0" applyBorder="0" applyAlignment="0" applyProtection="0"/>
    <xf numFmtId="215" fontId="7" fillId="0" borderId="0"/>
    <xf numFmtId="0" fontId="19" fillId="0" borderId="0"/>
    <xf numFmtId="9" fontId="7" fillId="0" borderId="0"/>
    <xf numFmtId="0" fontId="75" fillId="0" borderId="0" applyNumberFormat="0" applyFill="0" applyBorder="0" applyAlignment="0" applyProtection="0">
      <alignment vertical="top"/>
      <protection locked="0"/>
    </xf>
    <xf numFmtId="0" fontId="223" fillId="0" borderId="0" applyNumberFormat="0" applyFill="0" applyBorder="0" applyAlignment="0" applyProtection="0">
      <alignment vertical="top"/>
      <protection locked="0"/>
    </xf>
    <xf numFmtId="0" fontId="10" fillId="0" borderId="0" applyNumberFormat="0" applyFill="0" applyBorder="0" applyAlignment="0" applyProtection="0"/>
    <xf numFmtId="0" fontId="4"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219" fillId="0" borderId="0"/>
    <xf numFmtId="0" fontId="1" fillId="0" borderId="0"/>
    <xf numFmtId="0" fontId="219" fillId="0" borderId="0"/>
    <xf numFmtId="0" fontId="19" fillId="0" borderId="0"/>
    <xf numFmtId="0" fontId="1" fillId="0" borderId="0"/>
    <xf numFmtId="0" fontId="1" fillId="0" borderId="0"/>
    <xf numFmtId="0" fontId="1" fillId="0" borderId="0"/>
    <xf numFmtId="0" fontId="219" fillId="0" borderId="0"/>
    <xf numFmtId="0" fontId="19" fillId="0" borderId="0"/>
    <xf numFmtId="0" fontId="219" fillId="0" borderId="0"/>
    <xf numFmtId="0" fontId="219" fillId="0" borderId="0"/>
    <xf numFmtId="0" fontId="5" fillId="0" borderId="0"/>
    <xf numFmtId="0" fontId="219" fillId="0" borderId="0"/>
    <xf numFmtId="0" fontId="1" fillId="0" borderId="0"/>
    <xf numFmtId="0" fontId="19" fillId="0" borderId="0"/>
    <xf numFmtId="0" fontId="219" fillId="0" borderId="0"/>
    <xf numFmtId="0" fontId="5" fillId="0" borderId="0"/>
    <xf numFmtId="40" fontId="220" fillId="4" borderId="0">
      <alignment horizontal="right"/>
    </xf>
    <xf numFmtId="0" fontId="221" fillId="4" borderId="0">
      <alignment horizontal="right"/>
    </xf>
    <xf numFmtId="0" fontId="222" fillId="4" borderId="87"/>
    <xf numFmtId="9" fontId="5" fillId="0" borderId="0" applyFill="0" applyBorder="0" applyAlignment="0" applyProtection="0"/>
    <xf numFmtId="9" fontId="5" fillId="0" borderId="0" applyFill="0" applyBorder="0" applyAlignment="0" applyProtection="0"/>
    <xf numFmtId="210"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9" fontId="1" fillId="0" borderId="0" applyFont="0" applyFill="0" applyBorder="0" applyAlignment="0" applyProtection="0"/>
    <xf numFmtId="0" fontId="9" fillId="0" borderId="0"/>
    <xf numFmtId="0" fontId="7" fillId="19" borderId="0" applyNumberFormat="0" applyBorder="0" applyAlignment="0" applyProtection="0"/>
    <xf numFmtId="0" fontId="7" fillId="21" borderId="0" applyNumberFormat="0" applyBorder="0" applyAlignment="0" applyProtection="0"/>
    <xf numFmtId="0" fontId="7" fillId="44" borderId="0" applyNumberFormat="0" applyBorder="0" applyAlignment="0" applyProtection="0"/>
    <xf numFmtId="0" fontId="7" fillId="19" borderId="0" applyNumberFormat="0" applyBorder="0" applyAlignment="0" applyProtection="0"/>
    <xf numFmtId="0" fontId="7" fillId="44"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55" fillId="26" borderId="0" applyNumberFormat="0" applyBorder="0" applyAlignment="0" applyProtection="0"/>
    <xf numFmtId="0" fontId="55" fillId="48" borderId="0" applyNumberFormat="0" applyBorder="0" applyAlignment="0" applyProtection="0"/>
    <xf numFmtId="0" fontId="55" fillId="40" borderId="0" applyNumberFormat="0" applyBorder="0" applyAlignment="0" applyProtection="0"/>
    <xf numFmtId="0" fontId="55" fillId="21" borderId="0" applyNumberFormat="0" applyBorder="0" applyAlignment="0" applyProtection="0"/>
    <xf numFmtId="0" fontId="7" fillId="108" borderId="0" applyNumberFormat="0" applyBorder="0" applyAlignment="0" applyProtection="0"/>
    <xf numFmtId="0" fontId="7" fillId="32" borderId="0" applyNumberFormat="0" applyBorder="0" applyAlignment="0" applyProtection="0"/>
    <xf numFmtId="0" fontId="55" fillId="109" borderId="0" applyNumberFormat="0" applyBorder="0" applyAlignment="0" applyProtection="0"/>
    <xf numFmtId="0" fontId="55" fillId="110" borderId="0" applyNumberFormat="0" applyBorder="0" applyAlignment="0" applyProtection="0"/>
    <xf numFmtId="0" fontId="55" fillId="26" borderId="0" applyNumberFormat="0" applyBorder="0" applyAlignment="0" applyProtection="0"/>
    <xf numFmtId="0" fontId="7" fillId="111" borderId="0" applyNumberFormat="0" applyBorder="0" applyAlignment="0" applyProtection="0"/>
    <xf numFmtId="0" fontId="7" fillId="112" borderId="0" applyNumberFormat="0" applyBorder="0" applyAlignment="0" applyProtection="0"/>
    <xf numFmtId="0" fontId="55" fillId="36" borderId="0" applyNumberFormat="0" applyBorder="0" applyAlignment="0" applyProtection="0"/>
    <xf numFmtId="0" fontId="55" fillId="113" borderId="0" applyNumberFormat="0" applyBorder="0" applyAlignment="0" applyProtection="0"/>
    <xf numFmtId="0" fontId="7" fillId="114" borderId="0" applyNumberFormat="0" applyBorder="0" applyAlignment="0" applyProtection="0"/>
    <xf numFmtId="0" fontId="7" fillId="115" borderId="0" applyNumberFormat="0" applyBorder="0" applyAlignment="0" applyProtection="0"/>
    <xf numFmtId="0" fontId="55" fillId="116" borderId="0" applyNumberFormat="0" applyBorder="0" applyAlignment="0" applyProtection="0"/>
    <xf numFmtId="0" fontId="55" fillId="117" borderId="0" applyNumberFormat="0" applyBorder="0" applyAlignment="0" applyProtection="0"/>
    <xf numFmtId="0" fontId="7" fillId="111" borderId="0" applyNumberFormat="0" applyBorder="0" applyAlignment="0" applyProtection="0"/>
    <xf numFmtId="0" fontId="7" fillId="33" borderId="0" applyNumberFormat="0" applyBorder="0" applyAlignment="0" applyProtection="0"/>
    <xf numFmtId="0" fontId="55" fillId="112" borderId="0" applyNumberFormat="0" applyBorder="0" applyAlignment="0" applyProtection="0"/>
    <xf numFmtId="0" fontId="55" fillId="118" borderId="0" applyNumberFormat="0" applyBorder="0" applyAlignment="0" applyProtection="0"/>
    <xf numFmtId="0" fontId="55" fillId="119" borderId="0" applyNumberFormat="0" applyBorder="0" applyAlignment="0" applyProtection="0"/>
    <xf numFmtId="0" fontId="7" fillId="120" borderId="0" applyNumberFormat="0" applyBorder="0" applyAlignment="0" applyProtection="0"/>
    <xf numFmtId="0" fontId="7" fillId="121" borderId="0" applyNumberFormat="0" applyBorder="0" applyAlignment="0" applyProtection="0"/>
    <xf numFmtId="0" fontId="55" fillId="109" borderId="0" applyNumberFormat="0" applyBorder="0" applyAlignment="0" applyProtection="0"/>
    <xf numFmtId="0" fontId="55" fillId="109" borderId="0" applyNumberFormat="0" applyBorder="0" applyAlignment="0" applyProtection="0"/>
    <xf numFmtId="0" fontId="7" fillId="37" borderId="0" applyNumberFormat="0" applyBorder="0" applyAlignment="0" applyProtection="0"/>
    <xf numFmtId="0" fontId="7" fillId="28" borderId="0" applyNumberFormat="0" applyBorder="0" applyAlignment="0" applyProtection="0"/>
    <xf numFmtId="0" fontId="55" fillId="122" borderId="0" applyNumberFormat="0" applyBorder="0" applyAlignment="0" applyProtection="0"/>
    <xf numFmtId="0" fontId="55" fillId="123" borderId="0" applyNumberFormat="0" applyBorder="0" applyAlignment="0" applyProtection="0"/>
    <xf numFmtId="0" fontId="224" fillId="124" borderId="100" applyNumberFormat="0" applyAlignment="0" applyProtection="0"/>
    <xf numFmtId="0" fontId="57" fillId="54" borderId="79" applyNumberFormat="0" applyAlignment="0" applyProtection="0"/>
    <xf numFmtId="0" fontId="59" fillId="118" borderId="16"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40" fontId="9"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4" fontId="83"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 fontId="8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0" fontId="9"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9" fillId="0" borderId="0" applyFont="0" applyFill="0" applyBorder="0" applyAlignment="0" applyProtection="0"/>
    <xf numFmtId="40" fontId="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9"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18"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9" fillId="0" borderId="0" applyFont="0" applyFill="0" applyBorder="0" applyAlignment="0" applyProtection="0"/>
    <xf numFmtId="0" fontId="18" fillId="125" borderId="0" applyNumberFormat="0" applyBorder="0" applyAlignment="0" applyProtection="0"/>
    <xf numFmtId="0" fontId="18" fillId="126" borderId="0" applyNumberFormat="0" applyBorder="0" applyAlignment="0" applyProtection="0"/>
    <xf numFmtId="0" fontId="18" fillId="127" borderId="0" applyNumberFormat="0" applyBorder="0" applyAlignment="0" applyProtection="0"/>
    <xf numFmtId="0" fontId="7" fillId="115" borderId="0" applyNumberFormat="0" applyBorder="0" applyAlignment="0" applyProtection="0"/>
    <xf numFmtId="0" fontId="225" fillId="0" borderId="101" applyNumberFormat="0" applyFill="0" applyAlignment="0" applyProtection="0"/>
    <xf numFmtId="0" fontId="225" fillId="0" borderId="102" applyNumberFormat="0" applyFill="0" applyAlignment="0" applyProtection="0"/>
    <xf numFmtId="0" fontId="226" fillId="0" borderId="103" applyNumberFormat="0" applyFill="0" applyAlignment="0" applyProtection="0"/>
    <xf numFmtId="0" fontId="226" fillId="0" borderId="22" applyNumberFormat="0" applyFill="0" applyAlignment="0" applyProtection="0"/>
    <xf numFmtId="0" fontId="227" fillId="0" borderId="104" applyNumberFormat="0" applyFill="0" applyAlignment="0" applyProtection="0"/>
    <xf numFmtId="0" fontId="227" fillId="0" borderId="105" applyNumberFormat="0" applyFill="0" applyAlignment="0" applyProtection="0"/>
    <xf numFmtId="0" fontId="227" fillId="0" borderId="0" applyNumberFormat="0" applyFill="0" applyBorder="0" applyAlignment="0" applyProtection="0"/>
    <xf numFmtId="0" fontId="235" fillId="0" borderId="0" applyNumberFormat="0" applyFill="0" applyBorder="0" applyAlignment="0" applyProtection="0">
      <alignment vertical="top"/>
      <protection locked="0"/>
    </xf>
    <xf numFmtId="0" fontId="233" fillId="0" borderId="0" applyNumberFormat="0" applyFill="0" applyBorder="0" applyAlignment="0" applyProtection="0">
      <alignment vertical="top"/>
      <protection locked="0"/>
    </xf>
    <xf numFmtId="0" fontId="228" fillId="28" borderId="100" applyNumberFormat="0" applyAlignment="0" applyProtection="0"/>
    <xf numFmtId="0" fontId="67" fillId="48" borderId="79" applyNumberFormat="0" applyAlignment="0" applyProtection="0"/>
    <xf numFmtId="0" fontId="70" fillId="0" borderId="106" applyNumberFormat="0" applyFill="0" applyAlignment="0" applyProtection="0"/>
    <xf numFmtId="0" fontId="58" fillId="0" borderId="15" applyNumberFormat="0" applyFill="0" applyAlignment="0" applyProtection="0"/>
    <xf numFmtId="0" fontId="70" fillId="28" borderId="0" applyNumberFormat="0" applyBorder="0" applyAlignment="0" applyProtection="0"/>
    <xf numFmtId="0" fontId="1" fillId="0" borderId="0"/>
    <xf numFmtId="0" fontId="1" fillId="0" borderId="0"/>
    <xf numFmtId="0" fontId="1" fillId="0" borderId="0"/>
    <xf numFmtId="0" fontId="83" fillId="0" borderId="0">
      <alignment horizontal="left" vertical="top" wrapText="1"/>
    </xf>
    <xf numFmtId="0" fontId="1" fillId="0" borderId="0"/>
    <xf numFmtId="0" fontId="1" fillId="0" borderId="0"/>
    <xf numFmtId="0" fontId="83" fillId="0" borderId="0">
      <alignment horizontal="left" vertical="top" wrapText="1"/>
    </xf>
    <xf numFmtId="0" fontId="1" fillId="0" borderId="0"/>
    <xf numFmtId="0" fontId="9" fillId="0" borderId="0"/>
    <xf numFmtId="0" fontId="5" fillId="0" borderId="0"/>
    <xf numFmtId="0" fontId="1" fillId="0" borderId="0"/>
    <xf numFmtId="0" fontId="1" fillId="0" borderId="0"/>
    <xf numFmtId="3" fontId="234" fillId="0" borderId="0" applyBorder="0" applyProtection="0">
      <alignment horizontal="right"/>
    </xf>
    <xf numFmtId="0" fontId="5" fillId="0" borderId="0"/>
    <xf numFmtId="0" fontId="7" fillId="0" borderId="0"/>
    <xf numFmtId="0" fontId="1" fillId="0" borderId="0"/>
    <xf numFmtId="0" fontId="7" fillId="0" borderId="0"/>
    <xf numFmtId="0" fontId="7" fillId="0" borderId="0"/>
    <xf numFmtId="0" fontId="83" fillId="0" borderId="0">
      <alignment horizontal="left" vertical="top" wrapText="1"/>
    </xf>
    <xf numFmtId="0" fontId="7" fillId="0" borderId="0"/>
    <xf numFmtId="0" fontId="83" fillId="0" borderId="0"/>
    <xf numFmtId="0" fontId="5" fillId="0" borderId="0"/>
    <xf numFmtId="0" fontId="5" fillId="0" borderId="0"/>
    <xf numFmtId="0" fontId="83" fillId="0" borderId="0"/>
    <xf numFmtId="0" fontId="5" fillId="0" borderId="0"/>
    <xf numFmtId="0" fontId="9" fillId="0" borderId="0"/>
    <xf numFmtId="0" fontId="5" fillId="0" borderId="0"/>
    <xf numFmtId="0" fontId="9" fillId="0" borderId="0">
      <alignment horizontal="center" vertical="center"/>
    </xf>
    <xf numFmtId="0" fontId="5" fillId="0" borderId="0"/>
    <xf numFmtId="0" fontId="5" fillId="0" borderId="0"/>
    <xf numFmtId="0" fontId="7" fillId="0" borderId="0"/>
    <xf numFmtId="0" fontId="1" fillId="0" borderId="0"/>
    <xf numFmtId="0" fontId="1" fillId="0" borderId="0"/>
    <xf numFmtId="0" fontId="1" fillId="0" borderId="0"/>
    <xf numFmtId="0" fontId="219" fillId="0" borderId="0"/>
    <xf numFmtId="0" fontId="19" fillId="0" borderId="0"/>
    <xf numFmtId="0" fontId="1" fillId="0" borderId="0"/>
    <xf numFmtId="0" fontId="5" fillId="0" borderId="0"/>
    <xf numFmtId="0" fontId="1" fillId="0" borderId="0"/>
    <xf numFmtId="0" fontId="9" fillId="0" borderId="0"/>
    <xf numFmtId="0" fontId="5" fillId="0" borderId="0"/>
    <xf numFmtId="0" fontId="5" fillId="0" borderId="0"/>
    <xf numFmtId="0" fontId="19" fillId="0" borderId="0"/>
    <xf numFmtId="0" fontId="236" fillId="0" borderId="0"/>
    <xf numFmtId="0" fontId="236" fillId="0" borderId="0"/>
    <xf numFmtId="0" fontId="218" fillId="0" borderId="0"/>
    <xf numFmtId="0" fontId="83" fillId="0" borderId="0"/>
    <xf numFmtId="0" fontId="9" fillId="0" borderId="0"/>
    <xf numFmtId="0" fontId="1" fillId="0" borderId="0"/>
    <xf numFmtId="0" fontId="9" fillId="0" borderId="0"/>
    <xf numFmtId="0" fontId="1" fillId="0" borderId="0"/>
    <xf numFmtId="0" fontId="1" fillId="0" borderId="0"/>
    <xf numFmtId="0" fontId="5" fillId="0" borderId="0"/>
    <xf numFmtId="0" fontId="15" fillId="37" borderId="100" applyNumberFormat="0" applyFont="0" applyAlignment="0" applyProtection="0"/>
    <xf numFmtId="0" fontId="83" fillId="44" borderId="80" applyNumberFormat="0" applyFont="0" applyAlignment="0" applyProtection="0"/>
    <xf numFmtId="0" fontId="84" fillId="124" borderId="81" applyNumberFormat="0" applyAlignment="0" applyProtection="0"/>
    <xf numFmtId="0" fontId="84" fillId="54" borderId="81" applyNumberFormat="0" applyAlignment="0" applyProtection="0"/>
    <xf numFmtId="9" fontId="1" fillId="0" borderId="0" applyFont="0" applyFill="0" applyBorder="0" applyAlignment="0" applyProtection="0"/>
    <xf numFmtId="9" fontId="5" fillId="0" borderId="0" applyFont="0" applyFill="0" applyBorder="0" applyAlignment="0" applyProtection="0"/>
    <xf numFmtId="4" fontId="15" fillId="48" borderId="100" applyNumberFormat="0" applyProtection="0">
      <alignment vertical="center"/>
    </xf>
    <xf numFmtId="4" fontId="229" fillId="55" borderId="100" applyNumberFormat="0" applyProtection="0">
      <alignment vertical="center"/>
    </xf>
    <xf numFmtId="4" fontId="15" fillId="55" borderId="100" applyNumberFormat="0" applyProtection="0">
      <alignment horizontal="left" vertical="center" indent="1"/>
    </xf>
    <xf numFmtId="0" fontId="108" fillId="48" borderId="83" applyNumberFormat="0" applyProtection="0">
      <alignment horizontal="left" vertical="top"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15" borderId="100" applyNumberFormat="0" applyProtection="0">
      <alignment horizontal="right" vertical="center"/>
    </xf>
    <xf numFmtId="4" fontId="15" fillId="128" borderId="100" applyNumberFormat="0" applyProtection="0">
      <alignment horizontal="right" vertical="center"/>
    </xf>
    <xf numFmtId="4" fontId="15" fillId="34" borderId="99" applyNumberFormat="0" applyProtection="0">
      <alignment horizontal="right" vertical="center"/>
    </xf>
    <xf numFmtId="4" fontId="15" fillId="23" borderId="100" applyNumberFormat="0" applyProtection="0">
      <alignment horizontal="right" vertical="center"/>
    </xf>
    <xf numFmtId="4" fontId="15" fillId="27" borderId="100" applyNumberFormat="0" applyProtection="0">
      <alignment horizontal="right" vertical="center"/>
    </xf>
    <xf numFmtId="4" fontId="15" fillId="39" borderId="100" applyNumberFormat="0" applyProtection="0">
      <alignment horizontal="right" vertical="center"/>
    </xf>
    <xf numFmtId="4" fontId="15" fillId="35" borderId="100" applyNumberFormat="0" applyProtection="0">
      <alignment horizontal="right" vertical="center"/>
    </xf>
    <xf numFmtId="4" fontId="15" fillId="129" borderId="100" applyNumberFormat="0" applyProtection="0">
      <alignment horizontal="right" vertical="center"/>
    </xf>
    <xf numFmtId="4" fontId="15" fillId="22" borderId="100" applyNumberFormat="0" applyProtection="0">
      <alignment horizontal="right" vertical="center"/>
    </xf>
    <xf numFmtId="4" fontId="15" fillId="130" borderId="99" applyNumberFormat="0" applyProtection="0">
      <alignment horizontal="left" vertical="center" indent="1"/>
    </xf>
    <xf numFmtId="4" fontId="5" fillId="119" borderId="99" applyNumberFormat="0" applyProtection="0">
      <alignment horizontal="left" vertical="center" indent="1"/>
    </xf>
    <xf numFmtId="4" fontId="5" fillId="119" borderId="99" applyNumberFormat="0" applyProtection="0">
      <alignment horizontal="left" vertical="center" indent="1"/>
    </xf>
    <xf numFmtId="4" fontId="15" fillId="131" borderId="100" applyNumberFormat="0" applyProtection="0">
      <alignment horizontal="right" vertical="center"/>
    </xf>
    <xf numFmtId="4" fontId="15" fillId="132" borderId="99" applyNumberFormat="0" applyProtection="0">
      <alignment horizontal="left" vertical="center" indent="1"/>
    </xf>
    <xf numFmtId="4" fontId="15" fillId="131" borderId="99" applyNumberFormat="0" applyProtection="0">
      <alignment horizontal="left" vertical="center" indent="1"/>
    </xf>
    <xf numFmtId="0" fontId="15" fillId="40" borderId="100" applyNumberFormat="0" applyProtection="0">
      <alignment horizontal="left" vertical="center" indent="1"/>
    </xf>
    <xf numFmtId="0" fontId="15" fillId="119" borderId="83" applyNumberFormat="0" applyProtection="0">
      <alignment horizontal="left" vertical="top" indent="1"/>
    </xf>
    <xf numFmtId="0" fontId="15" fillId="133" borderId="100" applyNumberFormat="0" applyProtection="0">
      <alignment horizontal="left" vertical="center" indent="1"/>
    </xf>
    <xf numFmtId="0" fontId="15" fillId="131" borderId="83" applyNumberFormat="0" applyProtection="0">
      <alignment horizontal="left" vertical="top" indent="1"/>
    </xf>
    <xf numFmtId="0" fontId="15" fillId="20" borderId="100" applyNumberFormat="0" applyProtection="0">
      <alignment horizontal="left" vertical="center" indent="1"/>
    </xf>
    <xf numFmtId="0" fontId="15" fillId="20" borderId="83" applyNumberFormat="0" applyProtection="0">
      <alignment horizontal="left" vertical="top" indent="1"/>
    </xf>
    <xf numFmtId="0" fontId="15" fillId="132" borderId="100" applyNumberFormat="0" applyProtection="0">
      <alignment horizontal="left" vertical="center" indent="1"/>
    </xf>
    <xf numFmtId="0" fontId="15" fillId="132" borderId="83" applyNumberFormat="0" applyProtection="0">
      <alignment horizontal="left" vertical="top" indent="1"/>
    </xf>
    <xf numFmtId="0" fontId="15" fillId="54" borderId="107" applyNumberFormat="0">
      <protection locked="0"/>
    </xf>
    <xf numFmtId="0" fontId="138" fillId="119" borderId="108" applyBorder="0"/>
    <xf numFmtId="4" fontId="196" fillId="44" borderId="83" applyNumberFormat="0" applyProtection="0">
      <alignment vertical="center"/>
    </xf>
    <xf numFmtId="4" fontId="229" fillId="43" borderId="1" applyNumberFormat="0" applyProtection="0">
      <alignment vertical="center"/>
    </xf>
    <xf numFmtId="4" fontId="196" fillId="40" borderId="83" applyNumberFormat="0" applyProtection="0">
      <alignment horizontal="left" vertical="center" indent="1"/>
    </xf>
    <xf numFmtId="0" fontId="196" fillId="44" borderId="83" applyNumberFormat="0" applyProtection="0">
      <alignment horizontal="left" vertical="top" indent="1"/>
    </xf>
    <xf numFmtId="4" fontId="15" fillId="0" borderId="100" applyNumberFormat="0" applyProtection="0">
      <alignment horizontal="right" vertical="center"/>
    </xf>
    <xf numFmtId="4" fontId="229" fillId="4" borderId="100" applyNumberFormat="0" applyProtection="0">
      <alignment horizontal="right" vertical="center"/>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4" fontId="15" fillId="26" borderId="100" applyNumberFormat="0" applyProtection="0">
      <alignment horizontal="left" vertical="center" indent="1"/>
    </xf>
    <xf numFmtId="0" fontId="196" fillId="131" borderId="83" applyNumberFormat="0" applyProtection="0">
      <alignment horizontal="left" vertical="top" indent="1"/>
    </xf>
    <xf numFmtId="4" fontId="230" fillId="134" borderId="99" applyNumberFormat="0" applyProtection="0">
      <alignment horizontal="left" vertical="center" indent="1"/>
    </xf>
    <xf numFmtId="0" fontId="15" fillId="135" borderId="1"/>
    <xf numFmtId="4" fontId="231" fillId="54" borderId="100" applyNumberFormat="0" applyProtection="0">
      <alignment horizontal="right" vertical="center"/>
    </xf>
    <xf numFmtId="0" fontId="92" fillId="0" borderId="0" applyNumberFormat="0" applyFill="0" applyBorder="0" applyAlignment="0" applyProtection="0"/>
    <xf numFmtId="0" fontId="92" fillId="0" borderId="0" applyNumberFormat="0" applyFill="0" applyBorder="0" applyAlignment="0" applyProtection="0"/>
    <xf numFmtId="0" fontId="18" fillId="0" borderId="109" applyNumberFormat="0" applyFill="0" applyAlignment="0" applyProtection="0"/>
    <xf numFmtId="0" fontId="18" fillId="0" borderId="110" applyNumberFormat="0" applyFill="0" applyAlignment="0" applyProtection="0"/>
    <xf numFmtId="0" fontId="232" fillId="0" borderId="0" applyNumberFormat="0" applyFill="0" applyBorder="0" applyAlignment="0" applyProtection="0"/>
    <xf numFmtId="0" fontId="20" fillId="0" borderId="0" applyNumberForma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210"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15" fontId="7" fillId="0" borderId="0"/>
    <xf numFmtId="9" fontId="7" fillId="0" borderId="0"/>
    <xf numFmtId="0" fontId="9" fillId="0" borderId="0"/>
    <xf numFmtId="0" fontId="7" fillId="0" borderId="0"/>
    <xf numFmtId="0" fontId="190" fillId="0" borderId="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86" fontId="57" fillId="40" borderId="79" applyNumberFormat="0" applyAlignment="0" applyProtection="0"/>
    <xf numFmtId="186" fontId="57" fillId="40" borderId="79" applyNumberFormat="0" applyAlignment="0" applyProtection="0"/>
    <xf numFmtId="186" fontId="7" fillId="44" borderId="80" applyNumberFormat="0" applyFont="0" applyAlignment="0" applyProtection="0"/>
    <xf numFmtId="186" fontId="5" fillId="44" borderId="80" applyNumberFormat="0" applyFon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67" fillId="19" borderId="79" applyNumberFormat="0" applyAlignment="0" applyProtection="0"/>
    <xf numFmtId="186" fontId="7" fillId="44" borderId="80" applyNumberFormat="0" applyFont="0" applyAlignment="0" applyProtection="0"/>
    <xf numFmtId="0" fontId="7" fillId="44" borderId="80" applyNumberFormat="0" applyFont="0" applyAlignment="0" applyProtection="0"/>
    <xf numFmtId="0" fontId="7" fillId="44" borderId="80" applyNumberFormat="0" applyFont="0" applyAlignment="0" applyProtection="0"/>
    <xf numFmtId="186" fontId="84" fillId="40" borderId="81" applyNumberFormat="0" applyAlignment="0" applyProtection="0"/>
    <xf numFmtId="186" fontId="84" fillId="40" borderId="81" applyNumberFormat="0" applyAlignment="0" applyProtection="0"/>
    <xf numFmtId="186" fontId="18" fillId="0" borderId="82" applyNumberFormat="0" applyFill="0" applyAlignment="0" applyProtection="0"/>
    <xf numFmtId="0" fontId="241" fillId="0" borderId="0"/>
  </cellStyleXfs>
  <cellXfs count="881">
    <xf numFmtId="0" fontId="0" fillId="0" borderId="0" xfId="0"/>
    <xf numFmtId="0" fontId="4" fillId="0" borderId="0" xfId="1" applyAlignment="1" applyProtection="1"/>
    <xf numFmtId="0" fontId="18" fillId="0" borderId="0" xfId="0" applyFont="1"/>
    <xf numFmtId="0" fontId="17" fillId="3" borderId="1" xfId="0" applyFont="1" applyFill="1" applyBorder="1"/>
    <xf numFmtId="0" fontId="20" fillId="0" borderId="0" xfId="0" applyFont="1"/>
    <xf numFmtId="0" fontId="25" fillId="0" borderId="0" xfId="0" applyFont="1"/>
    <xf numFmtId="0" fontId="26" fillId="0" borderId="0" xfId="0" applyFont="1"/>
    <xf numFmtId="0" fontId="0" fillId="0" borderId="0" xfId="0" applyAlignment="1">
      <alignment horizontal="left"/>
    </xf>
    <xf numFmtId="0" fontId="2" fillId="0" borderId="0" xfId="0" applyFont="1"/>
    <xf numFmtId="2" fontId="0" fillId="0" borderId="0" xfId="0" applyNumberFormat="1"/>
    <xf numFmtId="0" fontId="27" fillId="4" borderId="0" xfId="0" applyFont="1" applyFill="1"/>
    <xf numFmtId="0" fontId="0" fillId="0" borderId="0" xfId="0" applyAlignment="1">
      <alignment wrapText="1"/>
    </xf>
    <xf numFmtId="0" fontId="22" fillId="2" borderId="1" xfId="0" applyFont="1" applyFill="1" applyBorder="1" applyAlignment="1">
      <alignment horizontal="left"/>
    </xf>
    <xf numFmtId="0" fontId="16" fillId="0" borderId="0" xfId="0" applyFont="1"/>
    <xf numFmtId="0" fontId="23" fillId="0" borderId="0" xfId="0" applyFont="1"/>
    <xf numFmtId="0" fontId="0" fillId="0" borderId="0" xfId="0" applyAlignment="1">
      <alignment horizontal="center"/>
    </xf>
    <xf numFmtId="0" fontId="17" fillId="2" borderId="1" xfId="138" applyFont="1" applyFill="1" applyBorder="1"/>
    <xf numFmtId="0" fontId="31" fillId="0" borderId="0" xfId="0" applyFont="1"/>
    <xf numFmtId="0" fontId="17" fillId="0" borderId="0" xfId="0" applyFont="1"/>
    <xf numFmtId="3" fontId="0" fillId="0" borderId="0" xfId="0" applyNumberFormat="1"/>
    <xf numFmtId="0" fontId="34" fillId="4" borderId="0" xfId="0" applyFont="1" applyFill="1"/>
    <xf numFmtId="1" fontId="17" fillId="3" borderId="1" xfId="297" applyNumberFormat="1" applyFont="1" applyFill="1" applyBorder="1" applyAlignment="1">
      <alignment horizontal="center" vertical="center" wrapText="1"/>
    </xf>
    <xf numFmtId="2" fontId="16" fillId="0" borderId="0" xfId="0" applyNumberFormat="1" applyFont="1"/>
    <xf numFmtId="0" fontId="0" fillId="0" borderId="0" xfId="0" applyAlignment="1">
      <alignment horizontal="right"/>
    </xf>
    <xf numFmtId="0" fontId="26" fillId="0" borderId="0" xfId="0" applyFont="1" applyAlignment="1">
      <alignment horizontal="right"/>
    </xf>
    <xf numFmtId="0" fontId="17" fillId="3" borderId="1" xfId="0" applyFont="1" applyFill="1" applyBorder="1" applyAlignment="1">
      <alignment horizontal="right" vertical="center"/>
    </xf>
    <xf numFmtId="0" fontId="19" fillId="0" borderId="0" xfId="138" applyFont="1"/>
    <xf numFmtId="0" fontId="17" fillId="2" borderId="1" xfId="0" applyFont="1" applyFill="1" applyBorder="1" applyAlignment="1">
      <alignment horizontal="left"/>
    </xf>
    <xf numFmtId="0" fontId="17" fillId="9" borderId="1" xfId="0" applyFont="1" applyFill="1" applyBorder="1"/>
    <xf numFmtId="175" fontId="16" fillId="0" borderId="0" xfId="0" applyNumberFormat="1" applyFont="1" applyAlignment="1">
      <alignment horizontal="right"/>
    </xf>
    <xf numFmtId="167" fontId="16" fillId="0" borderId="0" xfId="0" applyNumberFormat="1" applyFont="1" applyAlignment="1">
      <alignment horizontal="right"/>
    </xf>
    <xf numFmtId="0" fontId="36" fillId="0" borderId="0" xfId="0" applyFont="1"/>
    <xf numFmtId="49" fontId="17" fillId="11" borderId="1" xfId="0" applyNumberFormat="1" applyFont="1" applyFill="1" applyBorder="1"/>
    <xf numFmtId="0" fontId="45" fillId="0" borderId="0" xfId="1" applyFont="1" applyAlignment="1" applyProtection="1"/>
    <xf numFmtId="0" fontId="17" fillId="3" borderId="1" xfId="0" applyFont="1" applyFill="1" applyBorder="1" applyAlignment="1">
      <alignment horizontal="center" vertical="center" wrapText="1"/>
    </xf>
    <xf numFmtId="0" fontId="17" fillId="0" borderId="0" xfId="1" applyFont="1" applyAlignment="1" applyProtection="1"/>
    <xf numFmtId="0" fontId="16" fillId="0" borderId="0" xfId="0" applyFont="1" applyAlignment="1">
      <alignment horizontal="left"/>
    </xf>
    <xf numFmtId="0" fontId="22" fillId="9" borderId="1" xfId="0" applyFont="1" applyFill="1" applyBorder="1"/>
    <xf numFmtId="0" fontId="17" fillId="11" borderId="1" xfId="0" applyFont="1" applyFill="1" applyBorder="1" applyAlignment="1">
      <alignment horizontal="right"/>
    </xf>
    <xf numFmtId="1" fontId="17" fillId="11" borderId="1" xfId="297" applyNumberFormat="1" applyFont="1" applyFill="1" applyBorder="1" applyAlignment="1">
      <alignment horizontal="center" vertical="center" wrapText="1"/>
    </xf>
    <xf numFmtId="0" fontId="22" fillId="0" borderId="0" xfId="0" applyFont="1"/>
    <xf numFmtId="0" fontId="31" fillId="0" borderId="0" xfId="0" applyFont="1" applyAlignment="1">
      <alignment horizontal="left"/>
    </xf>
    <xf numFmtId="0" fontId="31" fillId="0" borderId="0" xfId="0" applyFont="1" applyAlignment="1">
      <alignment vertical="center"/>
    </xf>
    <xf numFmtId="0" fontId="31" fillId="0" borderId="0" xfId="0" applyFont="1" applyAlignment="1">
      <alignment horizontal="right"/>
    </xf>
    <xf numFmtId="0" fontId="44" fillId="0" borderId="0" xfId="0" applyFont="1"/>
    <xf numFmtId="3" fontId="31" fillId="0" borderId="0" xfId="0" applyNumberFormat="1" applyFont="1"/>
    <xf numFmtId="0" fontId="47" fillId="0" borderId="0" xfId="0" applyFont="1"/>
    <xf numFmtId="0" fontId="16" fillId="0" borderId="0" xfId="138" applyFont="1"/>
    <xf numFmtId="0" fontId="31" fillId="0" borderId="0" xfId="0" applyFont="1" applyAlignment="1">
      <alignment wrapText="1"/>
    </xf>
    <xf numFmtId="0" fontId="37" fillId="0" borderId="0" xfId="0" applyFont="1"/>
    <xf numFmtId="0" fontId="17" fillId="0" borderId="0" xfId="0" applyFont="1" applyAlignment="1">
      <alignment horizontal="left"/>
    </xf>
    <xf numFmtId="0" fontId="49" fillId="0" borderId="0" xfId="0" applyFont="1" applyAlignment="1">
      <alignment horizontal="right"/>
    </xf>
    <xf numFmtId="0" fontId="23" fillId="0" borderId="0" xfId="0" applyFont="1" applyAlignment="1">
      <alignment horizontal="right"/>
    </xf>
    <xf numFmtId="0" fontId="16" fillId="0" borderId="0" xfId="0" applyFont="1" applyAlignment="1">
      <alignment vertical="center"/>
    </xf>
    <xf numFmtId="0" fontId="16" fillId="0" borderId="0" xfId="0" applyFont="1" applyAlignment="1">
      <alignment horizontal="left" vertical="center"/>
    </xf>
    <xf numFmtId="0" fontId="16" fillId="4" borderId="0" xfId="0" applyFont="1" applyFill="1"/>
    <xf numFmtId="0" fontId="30" fillId="4" borderId="0" xfId="0" applyFont="1" applyFill="1" applyAlignment="1">
      <alignment horizontal="center"/>
    </xf>
    <xf numFmtId="0" fontId="16" fillId="0" borderId="0" xfId="0" applyFont="1" applyAlignment="1">
      <alignment vertical="center" wrapText="1"/>
    </xf>
    <xf numFmtId="0" fontId="22" fillId="0" borderId="0" xfId="0" applyFont="1" applyAlignment="1">
      <alignment horizontal="right"/>
    </xf>
    <xf numFmtId="20" fontId="16" fillId="0" borderId="0" xfId="0" applyNumberFormat="1" applyFont="1"/>
    <xf numFmtId="0" fontId="48" fillId="0" borderId="0" xfId="1" applyFont="1" applyAlignment="1" applyProtection="1"/>
    <xf numFmtId="172" fontId="31" fillId="0" borderId="0" xfId="0" applyNumberFormat="1" applyFont="1"/>
    <xf numFmtId="0" fontId="17" fillId="0" borderId="0" xfId="297" applyFont="1" applyAlignment="1">
      <alignment horizontal="center"/>
    </xf>
    <xf numFmtId="0" fontId="16" fillId="0" borderId="0" xfId="297" applyFont="1"/>
    <xf numFmtId="0" fontId="17" fillId="4" borderId="0" xfId="0" applyFont="1" applyFill="1"/>
    <xf numFmtId="2" fontId="31" fillId="0" borderId="0" xfId="0" applyNumberFormat="1" applyFont="1"/>
    <xf numFmtId="2" fontId="23" fillId="0" borderId="0" xfId="6" applyNumberFormat="1" applyFont="1" applyFill="1" applyBorder="1" applyAlignment="1">
      <alignment horizontal="right"/>
    </xf>
    <xf numFmtId="0" fontId="23" fillId="0" borderId="0" xfId="6" applyFont="1" applyFill="1"/>
    <xf numFmtId="3" fontId="23" fillId="0" borderId="9" xfId="6" applyNumberFormat="1" applyFont="1" applyFill="1" applyBorder="1" applyAlignment="1">
      <alignment horizontal="right"/>
    </xf>
    <xf numFmtId="3" fontId="23" fillId="0" borderId="7" xfId="6" applyNumberFormat="1" applyFont="1" applyFill="1" applyBorder="1" applyAlignment="1">
      <alignment horizontal="right"/>
    </xf>
    <xf numFmtId="3" fontId="23" fillId="0" borderId="8" xfId="6" applyNumberFormat="1" applyFont="1" applyFill="1" applyBorder="1" applyAlignment="1">
      <alignment horizontal="right"/>
    </xf>
    <xf numFmtId="3" fontId="23" fillId="0" borderId="6" xfId="6" applyNumberFormat="1" applyFont="1" applyFill="1" applyBorder="1" applyAlignment="1">
      <alignment horizontal="right"/>
    </xf>
    <xf numFmtId="0" fontId="23" fillId="0" borderId="0" xfId="6" applyFont="1" applyFill="1" applyBorder="1" applyAlignment="1">
      <alignment horizontal="left"/>
    </xf>
    <xf numFmtId="0" fontId="16" fillId="0" borderId="0" xfId="6" applyFont="1" applyFill="1" applyBorder="1" applyAlignment="1">
      <alignment vertical="top"/>
    </xf>
    <xf numFmtId="0" fontId="24" fillId="0" borderId="0" xfId="0" applyFont="1"/>
    <xf numFmtId="168" fontId="31" fillId="0" borderId="0" xfId="0" applyNumberFormat="1" applyFont="1"/>
    <xf numFmtId="0" fontId="17" fillId="7" borderId="1" xfId="0" applyFont="1" applyFill="1" applyBorder="1"/>
    <xf numFmtId="0" fontId="38" fillId="0" borderId="0" xfId="0" applyFont="1"/>
    <xf numFmtId="0" fontId="15" fillId="0" borderId="0" xfId="0" applyFont="1" applyAlignment="1">
      <alignment vertical="center"/>
    </xf>
    <xf numFmtId="0" fontId="28" fillId="0" borderId="0" xfId="0" applyFont="1" applyAlignment="1">
      <alignment vertical="center" wrapText="1"/>
    </xf>
    <xf numFmtId="0" fontId="31" fillId="0" borderId="0" xfId="0" applyFont="1" applyAlignment="1">
      <alignment vertical="center" wrapText="1"/>
    </xf>
    <xf numFmtId="0" fontId="29" fillId="0" borderId="0" xfId="0" applyFont="1"/>
    <xf numFmtId="0" fontId="31" fillId="0" borderId="0" xfId="0" applyFont="1" applyAlignment="1">
      <alignment horizontal="left" indent="1"/>
    </xf>
    <xf numFmtId="0" fontId="17" fillId="3" borderId="1" xfId="0" applyFont="1" applyFill="1" applyBorder="1" applyAlignment="1">
      <alignment vertical="top"/>
    </xf>
    <xf numFmtId="0" fontId="17" fillId="11" borderId="1" xfId="0" applyFont="1" applyFill="1" applyBorder="1" applyAlignment="1">
      <alignment vertical="top" wrapText="1"/>
    </xf>
    <xf numFmtId="0" fontId="17" fillId="11" borderId="1" xfId="0" applyFont="1" applyFill="1" applyBorder="1" applyAlignment="1">
      <alignment vertical="top"/>
    </xf>
    <xf numFmtId="0" fontId="0" fillId="0" borderId="0" xfId="0" applyAlignment="1">
      <alignment vertical="top"/>
    </xf>
    <xf numFmtId="0" fontId="31" fillId="0" borderId="0" xfId="0" applyFont="1" applyAlignment="1">
      <alignment vertical="top"/>
    </xf>
    <xf numFmtId="0" fontId="17" fillId="11" borderId="1" xfId="0" applyFont="1" applyFill="1" applyBorder="1"/>
    <xf numFmtId="0" fontId="16" fillId="0" borderId="0" xfId="0" applyFont="1" applyAlignment="1">
      <alignment horizontal="left" wrapText="1"/>
    </xf>
    <xf numFmtId="0" fontId="44" fillId="0" borderId="0" xfId="0" applyFont="1" applyAlignment="1">
      <alignment horizontal="left"/>
    </xf>
    <xf numFmtId="0" fontId="22" fillId="0" borderId="0" xfId="0" applyFont="1" applyAlignment="1">
      <alignment vertical="center"/>
    </xf>
    <xf numFmtId="0" fontId="32" fillId="0" borderId="0" xfId="0" applyFont="1"/>
    <xf numFmtId="0" fontId="17" fillId="2" borderId="1" xfId="0" applyFont="1" applyFill="1" applyBorder="1"/>
    <xf numFmtId="0" fontId="31" fillId="0" borderId="1" xfId="0" applyFont="1" applyBorder="1"/>
    <xf numFmtId="0" fontId="3" fillId="0" borderId="0" xfId="0" applyFont="1"/>
    <xf numFmtId="0" fontId="17" fillId="3" borderId="1" xfId="297" applyFont="1" applyFill="1" applyBorder="1" applyAlignment="1">
      <alignment horizontal="center" vertical="center" wrapText="1"/>
    </xf>
    <xf numFmtId="0" fontId="17" fillId="11" borderId="1" xfId="0" applyFont="1" applyFill="1" applyBorder="1" applyAlignment="1">
      <alignment vertical="center" wrapText="1"/>
    </xf>
    <xf numFmtId="0" fontId="100" fillId="0" borderId="0" xfId="138" applyFont="1"/>
    <xf numFmtId="175" fontId="16" fillId="12" borderId="0" xfId="0" applyNumberFormat="1" applyFont="1" applyFill="1"/>
    <xf numFmtId="175" fontId="16" fillId="0" borderId="0" xfId="0" applyNumberFormat="1" applyFont="1"/>
    <xf numFmtId="0" fontId="101" fillId="0" borderId="0" xfId="0" applyFont="1"/>
    <xf numFmtId="0" fontId="52" fillId="0" borderId="0" xfId="0" applyFont="1"/>
    <xf numFmtId="0" fontId="17" fillId="0" borderId="0" xfId="138" applyFont="1"/>
    <xf numFmtId="0" fontId="23" fillId="0" borderId="30" xfId="0" applyFont="1" applyBorder="1"/>
    <xf numFmtId="0" fontId="23" fillId="0" borderId="31" xfId="0" applyFont="1" applyBorder="1"/>
    <xf numFmtId="0" fontId="102" fillId="0" borderId="0" xfId="0" applyFont="1"/>
    <xf numFmtId="0" fontId="21" fillId="4" borderId="0" xfId="0" applyFont="1" applyFill="1"/>
    <xf numFmtId="174" fontId="16" fillId="0" borderId="0" xfId="13" applyNumberFormat="1" applyFont="1" applyFill="1" applyBorder="1" applyAlignment="1">
      <alignment horizontal="right" vertical="center"/>
    </xf>
    <xf numFmtId="174" fontId="23" fillId="0" borderId="0" xfId="0" applyNumberFormat="1" applyFont="1" applyAlignment="1">
      <alignment horizontal="right"/>
    </xf>
    <xf numFmtId="0" fontId="17" fillId="3" borderId="1" xfId="0" applyFont="1" applyFill="1" applyBorder="1" applyAlignment="1">
      <alignment vertical="center"/>
    </xf>
    <xf numFmtId="0" fontId="3" fillId="0" borderId="0" xfId="0" applyFont="1" applyAlignment="1">
      <alignment horizontal="left"/>
    </xf>
    <xf numFmtId="0" fontId="103" fillId="0" borderId="0" xfId="0" applyFont="1" applyAlignment="1">
      <alignment vertical="center"/>
    </xf>
    <xf numFmtId="0" fontId="31" fillId="0" borderId="0" xfId="274" applyFont="1"/>
    <xf numFmtId="2" fontId="23" fillId="0" borderId="0" xfId="0" applyNumberFormat="1" applyFont="1"/>
    <xf numFmtId="0" fontId="104" fillId="0" borderId="0" xfId="0" applyFont="1"/>
    <xf numFmtId="0" fontId="105" fillId="0" borderId="0" xfId="0" applyFont="1"/>
    <xf numFmtId="2" fontId="44" fillId="0" borderId="0" xfId="0" applyNumberFormat="1" applyFont="1"/>
    <xf numFmtId="0" fontId="1" fillId="0" borderId="0" xfId="0" applyFont="1"/>
    <xf numFmtId="0" fontId="19" fillId="0" borderId="0" xfId="0" applyFont="1"/>
    <xf numFmtId="0" fontId="17" fillId="3" borderId="1" xfId="1927" applyFont="1" applyFill="1" applyBorder="1" applyAlignment="1" applyProtection="1">
      <alignment horizontal="center" vertical="center"/>
      <protection locked="0"/>
    </xf>
    <xf numFmtId="200" fontId="16" fillId="2" borderId="1" xfId="1926" applyNumberFormat="1" applyFont="1" applyFill="1" applyBorder="1" applyAlignment="1" applyProtection="1">
      <alignment wrapText="1"/>
      <protection locked="0"/>
    </xf>
    <xf numFmtId="0" fontId="106" fillId="0" borderId="0" xfId="0" applyFont="1" applyAlignment="1" applyProtection="1">
      <alignment horizontal="left"/>
      <protection locked="0"/>
    </xf>
    <xf numFmtId="201" fontId="106" fillId="0" borderId="0" xfId="0" applyNumberFormat="1" applyFont="1" applyAlignment="1" applyProtection="1">
      <alignment horizontal="left"/>
      <protection locked="0"/>
    </xf>
    <xf numFmtId="0" fontId="5" fillId="0" borderId="0" xfId="0" applyFont="1" applyProtection="1">
      <protection locked="0"/>
    </xf>
    <xf numFmtId="0" fontId="15" fillId="0" borderId="0" xfId="0" applyFont="1" applyProtection="1">
      <protection locked="0"/>
    </xf>
    <xf numFmtId="0" fontId="0" fillId="0" borderId="0" xfId="0" applyProtection="1">
      <protection locked="0"/>
    </xf>
    <xf numFmtId="0" fontId="107" fillId="0" borderId="0" xfId="0" applyFont="1" applyAlignment="1" applyProtection="1">
      <alignment wrapText="1"/>
      <protection locked="0"/>
    </xf>
    <xf numFmtId="0" fontId="108" fillId="0" borderId="0" xfId="0" applyFont="1"/>
    <xf numFmtId="0" fontId="19" fillId="0" borderId="0" xfId="0" applyFont="1" applyAlignment="1">
      <alignment horizontal="center"/>
    </xf>
    <xf numFmtId="49" fontId="15" fillId="0" borderId="0" xfId="0" applyNumberFormat="1" applyFont="1" applyAlignment="1" applyProtection="1">
      <alignment wrapText="1"/>
      <protection locked="0"/>
    </xf>
    <xf numFmtId="0" fontId="107" fillId="0" borderId="0" xfId="0" applyFont="1" applyAlignment="1" applyProtection="1">
      <alignment horizontal="left" vertical="top" wrapText="1"/>
      <protection locked="0"/>
    </xf>
    <xf numFmtId="0" fontId="0" fillId="0" borderId="0" xfId="0" applyAlignment="1">
      <alignment vertical="center"/>
    </xf>
    <xf numFmtId="0" fontId="109" fillId="0" borderId="0" xfId="0" applyFont="1"/>
    <xf numFmtId="0" fontId="31" fillId="0" borderId="0" xfId="0" applyFont="1" applyAlignment="1">
      <alignment vertical="top" wrapText="1"/>
    </xf>
    <xf numFmtId="0" fontId="31" fillId="0" borderId="0" xfId="0" applyFont="1" applyAlignment="1">
      <alignment horizontal="left" wrapText="1"/>
    </xf>
    <xf numFmtId="0" fontId="16" fillId="0" borderId="0" xfId="0" applyFont="1" applyAlignment="1">
      <alignment wrapText="1"/>
    </xf>
    <xf numFmtId="0" fontId="17" fillId="3" borderId="1" xfId="0" applyFont="1" applyFill="1" applyBorder="1" applyAlignment="1">
      <alignment horizontal="right"/>
    </xf>
    <xf numFmtId="0" fontId="31" fillId="0" borderId="0" xfId="0" applyFont="1" applyAlignment="1">
      <alignment horizontal="center" wrapText="1"/>
    </xf>
    <xf numFmtId="0" fontId="22" fillId="0" borderId="0" xfId="6" applyFont="1" applyFill="1"/>
    <xf numFmtId="168" fontId="17" fillId="2" borderId="1" xfId="0" applyNumberFormat="1" applyFont="1" applyFill="1" applyBorder="1"/>
    <xf numFmtId="2" fontId="17" fillId="0" borderId="0" xfId="0" applyNumberFormat="1" applyFont="1"/>
    <xf numFmtId="176" fontId="16" fillId="0" borderId="1" xfId="0" applyNumberFormat="1" applyFont="1" applyBorder="1" applyAlignment="1">
      <alignment horizontal="right"/>
    </xf>
    <xf numFmtId="0" fontId="31" fillId="0" borderId="0" xfId="0" applyFont="1" applyAlignment="1">
      <alignment horizontal="right" vertical="center" wrapText="1"/>
    </xf>
    <xf numFmtId="175" fontId="31" fillId="0" borderId="0" xfId="0" applyNumberFormat="1" applyFont="1" applyAlignment="1">
      <alignment horizontal="right"/>
    </xf>
    <xf numFmtId="0" fontId="16" fillId="0" borderId="0" xfId="0" applyFont="1" applyAlignment="1">
      <alignment vertical="top" wrapText="1"/>
    </xf>
    <xf numFmtId="0" fontId="17" fillId="3" borderId="1" xfId="0" applyFont="1" applyFill="1" applyBorder="1" applyAlignment="1">
      <alignment vertical="top" wrapText="1"/>
    </xf>
    <xf numFmtId="0" fontId="17" fillId="2" borderId="1" xfId="0" applyFont="1" applyFill="1" applyBorder="1" applyAlignment="1">
      <alignment horizontal="center" vertical="top"/>
    </xf>
    <xf numFmtId="0" fontId="17" fillId="2" borderId="1" xfId="0" applyFont="1" applyFill="1" applyBorder="1" applyAlignment="1">
      <alignment horizontal="center" vertical="top" wrapText="1"/>
    </xf>
    <xf numFmtId="0" fontId="31" fillId="0" borderId="0" xfId="0" applyFont="1" applyAlignment="1">
      <alignment horizontal="center"/>
    </xf>
    <xf numFmtId="167" fontId="31" fillId="0" borderId="0" xfId="0" applyNumberFormat="1" applyFont="1" applyAlignment="1">
      <alignment horizontal="left"/>
    </xf>
    <xf numFmtId="0" fontId="17" fillId="3" borderId="1" xfId="0" applyFont="1" applyFill="1" applyBorder="1" applyAlignment="1">
      <alignment horizontal="center" vertical="top" wrapText="1"/>
    </xf>
    <xf numFmtId="200" fontId="17" fillId="2" borderId="1" xfId="1926" applyNumberFormat="1" applyFont="1" applyFill="1" applyBorder="1" applyAlignment="1" applyProtection="1">
      <alignment vertical="center"/>
      <protection locked="0"/>
    </xf>
    <xf numFmtId="0" fontId="53" fillId="6" borderId="1" xfId="0" applyFont="1" applyFill="1" applyBorder="1" applyAlignment="1">
      <alignment vertical="center"/>
    </xf>
    <xf numFmtId="0" fontId="53" fillId="3" borderId="1" xfId="0" applyFont="1" applyFill="1" applyBorder="1"/>
    <xf numFmtId="200" fontId="17" fillId="9" borderId="1" xfId="1926" applyNumberFormat="1" applyFont="1" applyFill="1" applyBorder="1" applyAlignment="1" applyProtection="1">
      <alignment vertical="center"/>
      <protection locked="0"/>
    </xf>
    <xf numFmtId="0" fontId="17" fillId="2" borderId="1" xfId="138" applyFont="1" applyFill="1" applyBorder="1" applyAlignment="1">
      <alignment horizontal="center"/>
    </xf>
    <xf numFmtId="0" fontId="17" fillId="3" borderId="1" xfId="138" applyFont="1" applyFill="1" applyBorder="1"/>
    <xf numFmtId="0" fontId="17" fillId="9" borderId="1" xfId="138" applyFont="1" applyFill="1" applyBorder="1"/>
    <xf numFmtId="0" fontId="17" fillId="9" borderId="1" xfId="138" applyFont="1" applyFill="1" applyBorder="1" applyAlignment="1">
      <alignment vertical="center"/>
    </xf>
    <xf numFmtId="0" fontId="110" fillId="0" borderId="0" xfId="0" applyFont="1" applyAlignment="1" applyProtection="1">
      <alignment horizontal="left"/>
      <protection locked="0"/>
    </xf>
    <xf numFmtId="201" fontId="110" fillId="0" borderId="0" xfId="0" applyNumberFormat="1" applyFont="1" applyAlignment="1" applyProtection="1">
      <alignment horizontal="left"/>
      <protection locked="0"/>
    </xf>
    <xf numFmtId="49" fontId="16" fillId="0" borderId="0" xfId="0" applyNumberFormat="1" applyFont="1" applyAlignment="1" applyProtection="1">
      <alignment horizontal="left" vertical="top"/>
      <protection locked="0"/>
    </xf>
    <xf numFmtId="49" fontId="16" fillId="0" borderId="0" xfId="0" applyNumberFormat="1" applyFont="1" applyAlignment="1" applyProtection="1">
      <alignment wrapText="1"/>
      <protection locked="0"/>
    </xf>
    <xf numFmtId="0" fontId="46" fillId="0" borderId="0" xfId="0" applyFont="1" applyAlignment="1" applyProtection="1">
      <alignment horizontal="left" vertical="top" wrapText="1"/>
      <protection locked="0"/>
    </xf>
    <xf numFmtId="0" fontId="111" fillId="0" borderId="0" xfId="0" applyFont="1" applyProtection="1">
      <protection locked="0"/>
    </xf>
    <xf numFmtId="0" fontId="16" fillId="0" borderId="0" xfId="0" applyFont="1" applyAlignment="1" applyProtection="1">
      <alignment vertical="top" wrapText="1"/>
      <protection locked="0"/>
    </xf>
    <xf numFmtId="0" fontId="17" fillId="0" borderId="0" xfId="0" applyFont="1" applyAlignment="1" applyProtection="1">
      <alignment horizontal="left"/>
      <protection locked="0"/>
    </xf>
    <xf numFmtId="0" fontId="17" fillId="0" borderId="0" xfId="0" applyFont="1" applyAlignment="1" applyProtection="1">
      <alignment horizontal="left" vertical="top"/>
      <protection locked="0"/>
    </xf>
    <xf numFmtId="0" fontId="16" fillId="0" borderId="0" xfId="0" applyFont="1" applyProtection="1">
      <protection locked="0"/>
    </xf>
    <xf numFmtId="0" fontId="46" fillId="0" borderId="0" xfId="0" applyFont="1" applyProtection="1">
      <protection locked="0"/>
    </xf>
    <xf numFmtId="0" fontId="46" fillId="0" borderId="0" xfId="0" applyFont="1" applyAlignment="1">
      <alignment horizontal="left"/>
    </xf>
    <xf numFmtId="0" fontId="46" fillId="0" borderId="0" xfId="0" applyFont="1" applyAlignment="1">
      <alignment horizontal="center"/>
    </xf>
    <xf numFmtId="0" fontId="16" fillId="0" borderId="0" xfId="0" applyFont="1" applyAlignment="1" applyProtection="1">
      <alignment horizontal="left" wrapText="1"/>
      <protection locked="0"/>
    </xf>
    <xf numFmtId="0" fontId="31" fillId="0" borderId="0" xfId="0" applyFont="1" applyAlignment="1">
      <alignment horizontal="left" vertical="top" wrapText="1"/>
    </xf>
    <xf numFmtId="177" fontId="53" fillId="9" borderId="1" xfId="0" applyNumberFormat="1" applyFont="1" applyFill="1" applyBorder="1"/>
    <xf numFmtId="49" fontId="53" fillId="9" borderId="1" xfId="0" applyNumberFormat="1" applyFont="1" applyFill="1" applyBorder="1"/>
    <xf numFmtId="177" fontId="53" fillId="9" borderId="1" xfId="0" applyNumberFormat="1" applyFont="1" applyFill="1" applyBorder="1" applyAlignment="1">
      <alignment wrapText="1"/>
    </xf>
    <xf numFmtId="1" fontId="17" fillId="3" borderId="1" xfId="0" applyNumberFormat="1" applyFont="1" applyFill="1" applyBorder="1" applyAlignment="1">
      <alignment horizontal="right"/>
    </xf>
    <xf numFmtId="1" fontId="17" fillId="7" borderId="1" xfId="0" applyNumberFormat="1" applyFont="1" applyFill="1" applyBorder="1"/>
    <xf numFmtId="166" fontId="16" fillId="0" borderId="0" xfId="0" applyNumberFormat="1" applyFont="1"/>
    <xf numFmtId="0" fontId="16" fillId="0" borderId="0" xfId="0" applyFont="1" applyAlignment="1">
      <alignment horizontal="center"/>
    </xf>
    <xf numFmtId="0" fontId="17" fillId="0" borderId="0" xfId="0" applyFont="1" applyAlignment="1">
      <alignment horizontal="right" vertical="center"/>
    </xf>
    <xf numFmtId="0" fontId="16" fillId="0" borderId="0" xfId="0" applyFont="1" applyAlignment="1">
      <alignment horizontal="right" vertical="center" wrapText="1"/>
    </xf>
    <xf numFmtId="0" fontId="16" fillId="0" borderId="0" xfId="1" applyFont="1" applyFill="1" applyAlignment="1" applyProtection="1"/>
    <xf numFmtId="0" fontId="17" fillId="3" borderId="1" xfId="1927" applyFont="1" applyFill="1" applyBorder="1" applyAlignment="1" applyProtection="1">
      <alignment horizontal="right" vertical="center"/>
      <protection locked="0"/>
    </xf>
    <xf numFmtId="1" fontId="17" fillId="3" borderId="1" xfId="297" applyNumberFormat="1" applyFont="1" applyFill="1" applyBorder="1" applyAlignment="1">
      <alignment horizontal="right" vertical="center" wrapText="1"/>
    </xf>
    <xf numFmtId="0" fontId="16" fillId="0" borderId="0" xfId="0" applyFont="1" applyAlignment="1">
      <alignment horizontal="left" vertical="center" wrapText="1"/>
    </xf>
    <xf numFmtId="0" fontId="120" fillId="0" borderId="0" xfId="0" applyFont="1"/>
    <xf numFmtId="0" fontId="121" fillId="0" borderId="0" xfId="0" applyFont="1" applyAlignment="1">
      <alignment vertical="center" wrapText="1"/>
    </xf>
    <xf numFmtId="0" fontId="122" fillId="0" borderId="0" xfId="0" applyFont="1"/>
    <xf numFmtId="0" fontId="119" fillId="0" borderId="0" xfId="0" applyFont="1" applyAlignment="1">
      <alignment horizontal="left" vertical="center"/>
    </xf>
    <xf numFmtId="0" fontId="44" fillId="0" borderId="0" xfId="0" applyFont="1" applyAlignment="1">
      <alignment horizontal="justify" vertical="center" wrapText="1"/>
    </xf>
    <xf numFmtId="0" fontId="31" fillId="0" borderId="0" xfId="0" applyFont="1" applyAlignment="1">
      <alignment horizontal="left" vertical="center"/>
    </xf>
    <xf numFmtId="0" fontId="17" fillId="3" borderId="1" xfId="297" applyFont="1" applyFill="1" applyBorder="1" applyAlignment="1">
      <alignment horizontal="right" vertical="center" wrapText="1"/>
    </xf>
    <xf numFmtId="169" fontId="16" fillId="0" borderId="0" xfId="0" applyNumberFormat="1" applyFont="1" applyAlignment="1">
      <alignment horizontal="right"/>
    </xf>
    <xf numFmtId="172" fontId="31" fillId="0" borderId="1" xfId="0" applyNumberFormat="1" applyFont="1" applyBorder="1" applyAlignment="1">
      <alignment horizontal="right"/>
    </xf>
    <xf numFmtId="168" fontId="31" fillId="0" borderId="1" xfId="0" applyNumberFormat="1" applyFont="1" applyBorder="1" applyAlignment="1">
      <alignment horizontal="right"/>
    </xf>
    <xf numFmtId="175" fontId="31" fillId="0" borderId="1" xfId="0" applyNumberFormat="1" applyFont="1" applyBorder="1" applyAlignment="1">
      <alignment horizontal="right"/>
    </xf>
    <xf numFmtId="167" fontId="31" fillId="0" borderId="1" xfId="0" applyNumberFormat="1" applyFont="1" applyBorder="1" applyAlignment="1">
      <alignment horizontal="right"/>
    </xf>
    <xf numFmtId="169" fontId="16" fillId="0" borderId="1" xfId="0" applyNumberFormat="1" applyFont="1" applyBorder="1" applyAlignment="1">
      <alignment horizontal="right"/>
    </xf>
    <xf numFmtId="167" fontId="16" fillId="0" borderId="1" xfId="0" applyNumberFormat="1" applyFont="1" applyBorder="1" applyAlignment="1">
      <alignment horizontal="right"/>
    </xf>
    <xf numFmtId="176" fontId="16" fillId="0" borderId="1" xfId="0" applyNumberFormat="1" applyFont="1" applyBorder="1" applyAlignment="1">
      <alignment horizontal="right" vertical="center" wrapText="1"/>
    </xf>
    <xf numFmtId="172" fontId="16" fillId="0" borderId="1" xfId="0" applyNumberFormat="1" applyFont="1" applyBorder="1" applyAlignment="1">
      <alignment horizontal="right"/>
    </xf>
    <xf numFmtId="0" fontId="16" fillId="0" borderId="1" xfId="0" applyFont="1" applyBorder="1"/>
    <xf numFmtId="0" fontId="16" fillId="0" borderId="1" xfId="0" applyFont="1" applyBorder="1" applyAlignment="1">
      <alignment horizontal="right"/>
    </xf>
    <xf numFmtId="170" fontId="16" fillId="0" borderId="1" xfId="0" applyNumberFormat="1" applyFont="1" applyBorder="1" applyAlignment="1">
      <alignment horizontal="right"/>
    </xf>
    <xf numFmtId="0" fontId="124" fillId="0" borderId="0" xfId="0" applyFont="1"/>
    <xf numFmtId="0" fontId="31" fillId="0" borderId="0" xfId="0" applyFont="1" applyAlignment="1">
      <alignment horizontal="justify" vertical="center" wrapText="1"/>
    </xf>
    <xf numFmtId="0" fontId="17" fillId="0" borderId="1" xfId="0" applyFont="1" applyBorder="1"/>
    <xf numFmtId="0" fontId="52" fillId="0" borderId="0" xfId="0" applyFont="1" applyAlignment="1">
      <alignment horizontal="justify" vertical="center" wrapText="1"/>
    </xf>
    <xf numFmtId="0" fontId="52" fillId="0" borderId="0" xfId="0" applyFont="1" applyAlignment="1">
      <alignment vertical="center"/>
    </xf>
    <xf numFmtId="171" fontId="16" fillId="0" borderId="1" xfId="0" applyNumberFormat="1" applyFont="1" applyBorder="1" applyAlignment="1">
      <alignment horizontal="right"/>
    </xf>
    <xf numFmtId="170" fontId="16" fillId="0" borderId="1" xfId="0" applyNumberFormat="1" applyFont="1" applyBorder="1" applyAlignment="1">
      <alignment horizontal="right" vertical="center" wrapText="1"/>
    </xf>
    <xf numFmtId="170" fontId="16" fillId="0" borderId="1" xfId="0" applyNumberFormat="1" applyFont="1" applyBorder="1"/>
    <xf numFmtId="1" fontId="17" fillId="0" borderId="1" xfId="0" applyNumberFormat="1" applyFont="1" applyBorder="1" applyAlignment="1">
      <alignment horizontal="right"/>
    </xf>
    <xf numFmtId="0" fontId="17" fillId="0" borderId="1" xfId="0" applyFont="1" applyBorder="1" applyAlignment="1">
      <alignment horizontal="right"/>
    </xf>
    <xf numFmtId="0" fontId="17" fillId="0" borderId="1" xfId="0" applyFont="1" applyBorder="1" applyAlignment="1">
      <alignment vertical="center"/>
    </xf>
    <xf numFmtId="2" fontId="31" fillId="0" borderId="0" xfId="0" applyNumberFormat="1" applyFont="1" applyAlignment="1" applyProtection="1">
      <alignment vertical="top"/>
      <protection locked="0"/>
    </xf>
    <xf numFmtId="0" fontId="23" fillId="0" borderId="0" xfId="0" applyFont="1" applyAlignment="1">
      <alignment vertical="center"/>
    </xf>
    <xf numFmtId="0" fontId="16" fillId="0" borderId="0" xfId="0" applyFont="1" applyAlignment="1">
      <alignment vertical="top"/>
    </xf>
    <xf numFmtId="0" fontId="17" fillId="2" borderId="1" xfId="0" applyFont="1" applyFill="1" applyBorder="1" applyAlignment="1">
      <alignment horizontal="left" vertical="center" wrapText="1"/>
    </xf>
    <xf numFmtId="0" fontId="17" fillId="3" borderId="1" xfId="0" applyFont="1" applyFill="1" applyBorder="1" applyAlignment="1">
      <alignment horizontal="center"/>
    </xf>
    <xf numFmtId="0" fontId="17" fillId="2" borderId="1" xfId="0" applyFont="1" applyFill="1" applyBorder="1" applyAlignment="1">
      <alignment horizontal="center" vertical="center"/>
    </xf>
    <xf numFmtId="0" fontId="17" fillId="2" borderId="1" xfId="0" applyFont="1" applyFill="1" applyBorder="1" applyAlignment="1">
      <alignment horizontal="center"/>
    </xf>
    <xf numFmtId="0" fontId="17" fillId="3"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vertical="center"/>
    </xf>
    <xf numFmtId="0" fontId="35" fillId="0" borderId="0" xfId="0" applyFont="1"/>
    <xf numFmtId="0" fontId="52" fillId="0" borderId="0" xfId="0" applyFont="1" applyAlignment="1">
      <alignment horizontal="left" vertical="center"/>
    </xf>
    <xf numFmtId="0" fontId="126" fillId="0" borderId="0" xfId="0" applyFont="1" applyAlignment="1">
      <alignment horizontal="left" vertical="center"/>
    </xf>
    <xf numFmtId="0" fontId="52" fillId="0" borderId="0" xfId="0" applyFont="1" applyAlignment="1">
      <alignment vertical="center" wrapText="1"/>
    </xf>
    <xf numFmtId="0" fontId="119" fillId="0" borderId="0" xfId="0" applyFont="1" applyAlignment="1">
      <alignment vertical="center" wrapText="1"/>
    </xf>
    <xf numFmtId="0" fontId="119" fillId="0" borderId="0" xfId="0" applyFont="1" applyAlignment="1">
      <alignment vertical="center"/>
    </xf>
    <xf numFmtId="0" fontId="119" fillId="0" borderId="0" xfId="0" applyFont="1" applyAlignment="1">
      <alignment horizontal="justify" vertical="center" wrapText="1"/>
    </xf>
    <xf numFmtId="0" fontId="45" fillId="0" borderId="0" xfId="2876" applyFont="1" applyAlignment="1" applyProtection="1"/>
    <xf numFmtId="0" fontId="127" fillId="0" borderId="0" xfId="0" applyFont="1" applyAlignment="1">
      <alignment horizontal="left" vertical="center"/>
    </xf>
    <xf numFmtId="0" fontId="17" fillId="11" borderId="1" xfId="0" applyFont="1" applyFill="1" applyBorder="1" applyAlignment="1">
      <alignment horizontal="center"/>
    </xf>
    <xf numFmtId="0" fontId="17" fillId="7" borderId="1" xfId="0" applyFont="1" applyFill="1" applyBorder="1" applyAlignment="1">
      <alignment vertical="center"/>
    </xf>
    <xf numFmtId="169" fontId="17" fillId="3" borderId="1" xfId="0" applyNumberFormat="1" applyFont="1" applyFill="1" applyBorder="1"/>
    <xf numFmtId="169" fontId="17" fillId="3" borderId="1" xfId="297" applyNumberFormat="1" applyFont="1" applyFill="1" applyBorder="1" applyAlignment="1">
      <alignment horizontal="center" vertical="center" wrapText="1"/>
    </xf>
    <xf numFmtId="1" fontId="17" fillId="11" borderId="1" xfId="297" applyNumberFormat="1" applyFont="1" applyFill="1" applyBorder="1" applyAlignment="1">
      <alignment horizontal="right" vertical="center" wrapText="1"/>
    </xf>
    <xf numFmtId="176" fontId="17" fillId="9" borderId="1" xfId="0" applyNumberFormat="1" applyFont="1" applyFill="1" applyBorder="1"/>
    <xf numFmtId="0" fontId="17" fillId="8" borderId="1" xfId="0" applyFont="1" applyFill="1" applyBorder="1"/>
    <xf numFmtId="0" fontId="44" fillId="8" borderId="1" xfId="0" applyFont="1" applyFill="1" applyBorder="1"/>
    <xf numFmtId="200" fontId="17" fillId="8" borderId="1" xfId="1926" applyNumberFormat="1" applyFont="1" applyFill="1" applyBorder="1" applyAlignment="1" applyProtection="1">
      <alignment vertical="center"/>
      <protection locked="0"/>
    </xf>
    <xf numFmtId="0" fontId="22" fillId="8" borderId="1" xfId="0" applyFont="1" applyFill="1" applyBorder="1"/>
    <xf numFmtId="0" fontId="17" fillId="3" borderId="1" xfId="1927" applyFont="1" applyFill="1" applyBorder="1" applyAlignment="1" applyProtection="1">
      <alignment horizontal="center" wrapText="1"/>
      <protection locked="0"/>
    </xf>
    <xf numFmtId="0" fontId="44" fillId="0" borderId="0" xfId="0" applyFont="1" applyAlignment="1">
      <alignment vertical="center"/>
    </xf>
    <xf numFmtId="0" fontId="129" fillId="0" borderId="0" xfId="0" applyFont="1"/>
    <xf numFmtId="0" fontId="130" fillId="0" borderId="0" xfId="0" applyFont="1"/>
    <xf numFmtId="0" fontId="22" fillId="3" borderId="1" xfId="0" applyFont="1" applyFill="1" applyBorder="1"/>
    <xf numFmtId="0" fontId="129" fillId="0" borderId="0" xfId="1" applyFont="1" applyAlignment="1" applyProtection="1"/>
    <xf numFmtId="0" fontId="23" fillId="53" borderId="1" xfId="0" applyFont="1" applyFill="1" applyBorder="1"/>
    <xf numFmtId="0" fontId="131" fillId="53" borderId="1" xfId="0" applyFont="1" applyFill="1" applyBorder="1"/>
    <xf numFmtId="0" fontId="47" fillId="53" borderId="1" xfId="0" applyFont="1" applyFill="1" applyBorder="1"/>
    <xf numFmtId="1" fontId="23" fillId="53" borderId="1" xfId="0" applyNumberFormat="1" applyFont="1" applyFill="1" applyBorder="1"/>
    <xf numFmtId="168" fontId="23" fillId="53" borderId="1" xfId="0" applyNumberFormat="1" applyFont="1" applyFill="1" applyBorder="1"/>
    <xf numFmtId="168" fontId="131" fillId="53" borderId="1" xfId="0" applyNumberFormat="1" applyFont="1" applyFill="1" applyBorder="1"/>
    <xf numFmtId="0" fontId="22" fillId="53" borderId="1" xfId="0" applyFont="1" applyFill="1" applyBorder="1"/>
    <xf numFmtId="1" fontId="17" fillId="3" borderId="1" xfId="0" applyNumberFormat="1" applyFont="1" applyFill="1" applyBorder="1"/>
    <xf numFmtId="0" fontId="22" fillId="6" borderId="1" xfId="0" applyFont="1" applyFill="1" applyBorder="1" applyAlignment="1">
      <alignment vertical="center"/>
    </xf>
    <xf numFmtId="1" fontId="16" fillId="0" borderId="0" xfId="0" applyNumberFormat="1" applyFont="1"/>
    <xf numFmtId="0" fontId="17" fillId="2" borderId="1" xfId="3676" applyFont="1" applyFill="1" applyBorder="1" applyAlignment="1">
      <alignment vertical="center" wrapText="1"/>
    </xf>
    <xf numFmtId="0" fontId="132" fillId="0" borderId="0" xfId="3676" applyFont="1" applyFill="1" applyBorder="1" applyAlignment="1">
      <alignment horizontal="left" vertical="center" wrapText="1"/>
    </xf>
    <xf numFmtId="3" fontId="16" fillId="0" borderId="0" xfId="0" applyNumberFormat="1" applyFont="1" applyAlignment="1">
      <alignment horizontal="right" vertical="center" wrapText="1"/>
    </xf>
    <xf numFmtId="2" fontId="23" fillId="4" borderId="0" xfId="0" applyNumberFormat="1" applyFont="1" applyFill="1" applyAlignment="1">
      <alignment horizontal="right" vertical="center" wrapText="1"/>
    </xf>
    <xf numFmtId="0" fontId="16" fillId="0" borderId="0" xfId="3677" applyFont="1"/>
    <xf numFmtId="0" fontId="16" fillId="0" borderId="0" xfId="3676" applyFont="1" applyFill="1" applyBorder="1" applyAlignment="1">
      <alignment horizontal="left" vertical="center" wrapText="1"/>
    </xf>
    <xf numFmtId="2" fontId="16" fillId="4" borderId="0" xfId="0" applyNumberFormat="1" applyFont="1" applyFill="1" applyAlignment="1">
      <alignment horizontal="right" vertical="center" wrapText="1"/>
    </xf>
    <xf numFmtId="0" fontId="45" fillId="0" borderId="0" xfId="1" applyFont="1" applyBorder="1" applyAlignment="1" applyProtection="1"/>
    <xf numFmtId="0" fontId="133" fillId="0" borderId="0" xfId="0" applyFont="1" applyAlignment="1">
      <alignment vertical="center"/>
    </xf>
    <xf numFmtId="0" fontId="133" fillId="0" borderId="0" xfId="0" applyFont="1" applyAlignment="1">
      <alignment horizontal="center" vertical="center"/>
    </xf>
    <xf numFmtId="202" fontId="0" fillId="0" borderId="0" xfId="305" applyNumberFormat="1" applyFont="1"/>
    <xf numFmtId="202" fontId="31" fillId="0" borderId="0" xfId="305" applyNumberFormat="1" applyFont="1"/>
    <xf numFmtId="168" fontId="100" fillId="0" borderId="0" xfId="0" applyNumberFormat="1" applyFont="1" applyAlignment="1">
      <alignment horizontal="right"/>
    </xf>
    <xf numFmtId="168" fontId="100" fillId="12" borderId="0" xfId="0" applyNumberFormat="1" applyFont="1" applyFill="1" applyAlignment="1">
      <alignment horizontal="right"/>
    </xf>
    <xf numFmtId="168" fontId="154" fillId="0" borderId="0" xfId="0" applyNumberFormat="1" applyFont="1" applyAlignment="1">
      <alignment horizontal="left"/>
    </xf>
    <xf numFmtId="0" fontId="17" fillId="6" borderId="1" xfId="0" applyFont="1" applyFill="1" applyBorder="1" applyAlignment="1">
      <alignment vertical="center"/>
    </xf>
    <xf numFmtId="1" fontId="17" fillId="0" borderId="0" xfId="0" applyNumberFormat="1" applyFont="1" applyAlignment="1">
      <alignment horizontal="right"/>
    </xf>
    <xf numFmtId="168" fontId="16" fillId="0" borderId="0" xfId="0" applyNumberFormat="1" applyFont="1" applyAlignment="1">
      <alignment horizontal="right"/>
    </xf>
    <xf numFmtId="0" fontId="53" fillId="0" borderId="0" xfId="0" applyFont="1"/>
    <xf numFmtId="0" fontId="50" fillId="2" borderId="1" xfId="0" applyFont="1" applyFill="1" applyBorder="1"/>
    <xf numFmtId="3" fontId="0" fillId="0" borderId="0" xfId="0" applyNumberFormat="1" applyAlignment="1">
      <alignment horizontal="right" vertical="center"/>
    </xf>
    <xf numFmtId="0" fontId="53" fillId="7" borderId="1" xfId="0" applyFont="1" applyFill="1" applyBorder="1" applyAlignment="1">
      <alignment horizontal="center"/>
    </xf>
    <xf numFmtId="49" fontId="17" fillId="3" borderId="1" xfId="297" applyNumberFormat="1" applyFont="1" applyFill="1" applyBorder="1" applyAlignment="1">
      <alignment horizontal="center" vertical="center" wrapText="1"/>
    </xf>
    <xf numFmtId="0" fontId="17" fillId="2" borderId="1" xfId="297" applyFont="1" applyFill="1" applyBorder="1" applyAlignment="1">
      <alignment horizontal="center" vertical="center"/>
    </xf>
    <xf numFmtId="0" fontId="17" fillId="9" borderId="1" xfId="0" applyFont="1" applyFill="1" applyBorder="1" applyAlignment="1">
      <alignment horizontal="center" vertical="center"/>
    </xf>
    <xf numFmtId="0" fontId="17" fillId="6" borderId="1" xfId="0" applyFont="1" applyFill="1" applyBorder="1" applyAlignment="1">
      <alignment horizontal="center" vertical="center"/>
    </xf>
    <xf numFmtId="168" fontId="31" fillId="0" borderId="1" xfId="0" applyNumberFormat="1" applyFont="1" applyBorder="1" applyAlignment="1">
      <alignment horizontal="right" vertical="center"/>
    </xf>
    <xf numFmtId="168" fontId="16" fillId="0" borderId="1" xfId="0" applyNumberFormat="1" applyFont="1" applyBorder="1" applyAlignment="1">
      <alignment horizontal="right" vertical="center"/>
    </xf>
    <xf numFmtId="3" fontId="31" fillId="0" borderId="1" xfId="0" applyNumberFormat="1" applyFont="1" applyBorder="1" applyAlignment="1">
      <alignment horizontal="right" vertical="center"/>
    </xf>
    <xf numFmtId="172" fontId="16" fillId="0" borderId="1" xfId="0" applyNumberFormat="1" applyFont="1" applyBorder="1" applyAlignment="1">
      <alignment horizontal="right" vertical="center"/>
    </xf>
    <xf numFmtId="170" fontId="16" fillId="0" borderId="1" xfId="0" applyNumberFormat="1" applyFont="1" applyBorder="1" applyAlignment="1">
      <alignment horizontal="right" vertical="center"/>
    </xf>
    <xf numFmtId="0" fontId="16" fillId="2" borderId="1" xfId="0" applyFont="1" applyFill="1" applyBorder="1" applyAlignment="1">
      <alignment horizontal="right" vertical="center" wrapText="1"/>
    </xf>
    <xf numFmtId="167" fontId="16" fillId="0" borderId="1" xfId="0" applyNumberFormat="1" applyFont="1" applyBorder="1" applyAlignment="1">
      <alignment horizontal="right" vertical="center"/>
    </xf>
    <xf numFmtId="170" fontId="31" fillId="0" borderId="1" xfId="0" applyNumberFormat="1" applyFont="1" applyBorder="1" applyAlignment="1">
      <alignment horizontal="right" vertical="center"/>
    </xf>
    <xf numFmtId="0" fontId="133" fillId="0" borderId="0" xfId="0" applyFont="1"/>
    <xf numFmtId="1" fontId="0" fillId="0" borderId="0" xfId="0" applyNumberFormat="1" applyAlignment="1">
      <alignment horizontal="right" vertical="center"/>
    </xf>
    <xf numFmtId="4" fontId="31" fillId="0" borderId="1" xfId="0" applyNumberFormat="1" applyFont="1" applyBorder="1" applyAlignment="1">
      <alignment horizontal="right" vertical="center"/>
    </xf>
    <xf numFmtId="0" fontId="17" fillId="0" borderId="0" xfId="0" applyFont="1" applyAlignment="1">
      <alignment vertical="center"/>
    </xf>
    <xf numFmtId="0" fontId="125" fillId="0" borderId="0" xfId="0" applyFont="1" applyAlignment="1">
      <alignment horizontal="justify" vertical="center" wrapText="1"/>
    </xf>
    <xf numFmtId="0" fontId="17" fillId="3" borderId="0" xfId="0" quotePrefix="1" applyFont="1" applyFill="1" applyAlignment="1">
      <alignment horizontal="center" wrapText="1"/>
    </xf>
    <xf numFmtId="0" fontId="155" fillId="0" borderId="0" xfId="0" applyFont="1" applyAlignment="1">
      <alignment horizontal="justify" vertical="center" wrapText="1"/>
    </xf>
    <xf numFmtId="0" fontId="155" fillId="0" borderId="0" xfId="0" applyFont="1" applyAlignment="1">
      <alignment horizontal="left" vertical="center"/>
    </xf>
    <xf numFmtId="0" fontId="17" fillId="2" borderId="35" xfId="0" applyFont="1" applyFill="1" applyBorder="1"/>
    <xf numFmtId="1" fontId="31" fillId="0" borderId="1" xfId="0" applyNumberFormat="1" applyFont="1" applyBorder="1" applyAlignment="1">
      <alignment horizontal="right" vertical="center"/>
    </xf>
    <xf numFmtId="3" fontId="31" fillId="0" borderId="1" xfId="6" applyNumberFormat="1" applyFont="1" applyFill="1" applyBorder="1" applyAlignment="1">
      <alignment horizontal="right" vertical="center"/>
    </xf>
    <xf numFmtId="3" fontId="130" fillId="0" borderId="1" xfId="0" applyNumberFormat="1" applyFont="1" applyBorder="1" applyAlignment="1">
      <alignment horizontal="right" vertical="center"/>
    </xf>
    <xf numFmtId="3" fontId="31" fillId="0" borderId="1" xfId="0" applyNumberFormat="1" applyFont="1" applyBorder="1" applyAlignment="1">
      <alignment horizontal="right" vertical="center" wrapText="1"/>
    </xf>
    <xf numFmtId="3" fontId="31" fillId="0" borderId="1" xfId="1926" applyNumberFormat="1" applyFont="1" applyBorder="1" applyAlignment="1" applyProtection="1">
      <alignment horizontal="right" vertical="center" wrapText="1"/>
      <protection locked="0"/>
    </xf>
    <xf numFmtId="168" fontId="31" fillId="0" borderId="1" xfId="0" applyNumberFormat="1" applyFont="1" applyBorder="1"/>
    <xf numFmtId="3" fontId="31" fillId="0" borderId="1" xfId="15" applyNumberFormat="1" applyFont="1" applyFill="1" applyBorder="1" applyAlignment="1">
      <alignment horizontal="right" vertical="center"/>
    </xf>
    <xf numFmtId="0" fontId="17" fillId="2" borderId="2" xfId="0" applyFont="1" applyFill="1" applyBorder="1"/>
    <xf numFmtId="0" fontId="44" fillId="2" borderId="1" xfId="0" applyFont="1" applyFill="1" applyBorder="1" applyAlignment="1">
      <alignment horizontal="center" vertical="center"/>
    </xf>
    <xf numFmtId="0" fontId="44" fillId="3" borderId="1" xfId="0" applyFont="1" applyFill="1" applyBorder="1" applyAlignment="1">
      <alignment horizontal="right" vertical="center"/>
    </xf>
    <xf numFmtId="0" fontId="44" fillId="2" borderId="1" xfId="0" applyFont="1" applyFill="1" applyBorder="1"/>
    <xf numFmtId="0" fontId="44" fillId="9" borderId="1" xfId="0" applyFont="1" applyFill="1" applyBorder="1"/>
    <xf numFmtId="200" fontId="44" fillId="2" borderId="1" xfId="1926" applyNumberFormat="1" applyFont="1" applyFill="1" applyBorder="1" applyAlignment="1" applyProtection="1">
      <alignment vertical="center"/>
      <protection locked="0"/>
    </xf>
    <xf numFmtId="170" fontId="31" fillId="0" borderId="1" xfId="0" applyNumberFormat="1" applyFont="1" applyBorder="1" applyAlignment="1">
      <alignment horizontal="right"/>
    </xf>
    <xf numFmtId="0" fontId="31" fillId="0" borderId="1" xfId="0" applyFont="1" applyBorder="1" applyAlignment="1">
      <alignment horizontal="right" vertical="center"/>
    </xf>
    <xf numFmtId="0" fontId="157" fillId="0" borderId="0" xfId="0" applyFont="1"/>
    <xf numFmtId="0" fontId="17" fillId="2" borderId="34" xfId="0" applyFont="1" applyFill="1" applyBorder="1" applyAlignment="1">
      <alignment vertical="center"/>
    </xf>
    <xf numFmtId="170" fontId="31" fillId="0" borderId="0" xfId="0" applyNumberFormat="1" applyFont="1" applyAlignment="1">
      <alignment horizontal="right" vertical="center"/>
    </xf>
    <xf numFmtId="170" fontId="16" fillId="0" borderId="0" xfId="0" applyNumberFormat="1" applyFont="1" applyAlignment="1">
      <alignment horizontal="right" vertical="center"/>
    </xf>
    <xf numFmtId="170" fontId="16" fillId="0" borderId="1" xfId="0" applyNumberFormat="1" applyFont="1" applyBorder="1" applyAlignment="1">
      <alignment vertical="center"/>
    </xf>
    <xf numFmtId="3" fontId="31" fillId="0" borderId="1" xfId="0" applyNumberFormat="1" applyFont="1" applyBorder="1" applyAlignment="1">
      <alignment horizontal="right"/>
    </xf>
    <xf numFmtId="0" fontId="17" fillId="3" borderId="1" xfId="0" applyFont="1" applyFill="1" applyBorder="1" applyAlignment="1">
      <alignment horizontal="center" vertical="top"/>
    </xf>
    <xf numFmtId="0" fontId="17" fillId="11" borderId="1" xfId="0" applyFont="1" applyFill="1" applyBorder="1" applyAlignment="1">
      <alignment horizontal="center" vertical="top" wrapText="1"/>
    </xf>
    <xf numFmtId="3" fontId="16" fillId="0" borderId="1" xfId="0" applyNumberFormat="1" applyFont="1" applyBorder="1" applyAlignment="1">
      <alignment horizontal="right"/>
    </xf>
    <xf numFmtId="3" fontId="100" fillId="0" borderId="1" xfId="0" applyNumberFormat="1" applyFont="1" applyBorder="1" applyAlignment="1">
      <alignment horizontal="right"/>
    </xf>
    <xf numFmtId="0" fontId="17" fillId="3" borderId="32" xfId="297" quotePrefix="1" applyFont="1" applyFill="1" applyBorder="1" applyAlignment="1">
      <alignment horizontal="center" vertical="center"/>
    </xf>
    <xf numFmtId="0" fontId="17" fillId="3" borderId="32" xfId="297" quotePrefix="1" applyFont="1" applyFill="1" applyBorder="1" applyAlignment="1">
      <alignment horizontal="center" vertical="center" wrapText="1"/>
    </xf>
    <xf numFmtId="0" fontId="158" fillId="0" borderId="0" xfId="1" applyFont="1" applyAlignment="1" applyProtection="1"/>
    <xf numFmtId="0" fontId="17" fillId="3" borderId="0" xfId="0" applyFont="1" applyFill="1" applyAlignment="1">
      <alignment horizontal="center"/>
    </xf>
    <xf numFmtId="0" fontId="10" fillId="0" borderId="0" xfId="24"/>
    <xf numFmtId="168" fontId="0" fillId="0" borderId="0" xfId="0" applyNumberFormat="1" applyAlignment="1" applyProtection="1">
      <alignment vertical="top"/>
      <protection locked="0"/>
    </xf>
    <xf numFmtId="0" fontId="159" fillId="69" borderId="0" xfId="0" applyFont="1" applyFill="1"/>
    <xf numFmtId="0" fontId="0" fillId="0" borderId="0" xfId="0" applyAlignment="1" applyProtection="1">
      <alignment vertical="top"/>
      <protection locked="0"/>
    </xf>
    <xf numFmtId="0" fontId="160" fillId="0" borderId="0" xfId="0" applyFont="1"/>
    <xf numFmtId="2" fontId="0" fillId="0" borderId="0" xfId="0" applyNumberFormat="1" applyAlignment="1" applyProtection="1">
      <alignment vertical="top"/>
      <protection locked="0"/>
    </xf>
    <xf numFmtId="0" fontId="159" fillId="69" borderId="0" xfId="0" applyFont="1"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161" fillId="0" borderId="0" xfId="0" applyFont="1"/>
    <xf numFmtId="0" fontId="162" fillId="0" borderId="0" xfId="0" applyFont="1"/>
    <xf numFmtId="0" fontId="0" fillId="0" borderId="0" xfId="0" applyAlignment="1">
      <alignment vertical="top" wrapText="1"/>
    </xf>
    <xf numFmtId="0" fontId="163" fillId="0" borderId="0" xfId="0" applyFont="1"/>
    <xf numFmtId="0" fontId="157" fillId="0" borderId="0" xfId="0" applyFont="1" applyAlignment="1">
      <alignment vertical="center" wrapText="1"/>
    </xf>
    <xf numFmtId="0" fontId="4" fillId="0" borderId="0" xfId="1" applyFill="1" applyAlignment="1" applyProtection="1"/>
    <xf numFmtId="0" fontId="157" fillId="0" borderId="0" xfId="0" applyFont="1" applyAlignment="1">
      <alignment wrapText="1"/>
    </xf>
    <xf numFmtId="0" fontId="4" fillId="0" borderId="0" xfId="1" applyFill="1" applyAlignment="1" applyProtection="1">
      <alignment vertical="center" wrapText="1"/>
    </xf>
    <xf numFmtId="0" fontId="3" fillId="69" borderId="0" xfId="0" applyFont="1" applyFill="1"/>
    <xf numFmtId="1" fontId="16" fillId="3" borderId="0" xfId="0" applyNumberFormat="1" applyFont="1" applyFill="1" applyAlignment="1">
      <alignment horizontal="center"/>
    </xf>
    <xf numFmtId="0" fontId="166" fillId="51" borderId="1" xfId="0" applyFont="1" applyFill="1" applyBorder="1"/>
    <xf numFmtId="0" fontId="0" fillId="70" borderId="0" xfId="0" applyFill="1"/>
    <xf numFmtId="0" fontId="0" fillId="0" borderId="42" xfId="0" applyBorder="1"/>
    <xf numFmtId="0" fontId="0" fillId="0" borderId="43" xfId="0" applyBorder="1" applyAlignment="1">
      <alignment vertical="center" wrapText="1"/>
    </xf>
    <xf numFmtId="0" fontId="0" fillId="0" borderId="31" xfId="0" applyBorder="1"/>
    <xf numFmtId="0" fontId="0" fillId="0" borderId="30" xfId="0" applyBorder="1" applyAlignment="1">
      <alignment vertical="center" wrapText="1"/>
    </xf>
    <xf numFmtId="0" fontId="0" fillId="0" borderId="44" xfId="0" applyBorder="1"/>
    <xf numFmtId="0" fontId="0" fillId="0" borderId="45" xfId="0" applyBorder="1" applyAlignment="1">
      <alignment vertical="center" wrapText="1"/>
    </xf>
    <xf numFmtId="0" fontId="175" fillId="0" borderId="46" xfId="0" applyFont="1" applyBorder="1" applyAlignment="1">
      <alignment vertical="center" wrapText="1"/>
    </xf>
    <xf numFmtId="0" fontId="176" fillId="0" borderId="46" xfId="0" applyFont="1" applyBorder="1" applyAlignment="1">
      <alignment vertical="center" wrapText="1"/>
    </xf>
    <xf numFmtId="1" fontId="31" fillId="0" borderId="1" xfId="6" applyNumberFormat="1" applyFont="1" applyFill="1" applyBorder="1" applyAlignment="1">
      <alignment horizontal="right" vertical="center"/>
    </xf>
    <xf numFmtId="0" fontId="24" fillId="0" borderId="0" xfId="0" applyFont="1" applyAlignment="1">
      <alignment vertical="center"/>
    </xf>
    <xf numFmtId="0" fontId="177" fillId="0" borderId="0" xfId="0" applyFont="1" applyAlignment="1">
      <alignment vertical="center" wrapText="1"/>
    </xf>
    <xf numFmtId="0" fontId="4" fillId="0" borderId="0" xfId="1" applyAlignment="1" applyProtection="1">
      <alignment vertical="center" wrapText="1"/>
    </xf>
    <xf numFmtId="4" fontId="31" fillId="0" borderId="0" xfId="0" applyNumberFormat="1" applyFont="1" applyAlignment="1">
      <alignment horizontal="right" vertical="center"/>
    </xf>
    <xf numFmtId="4" fontId="31" fillId="0" borderId="0" xfId="3678" applyNumberFormat="1" applyFont="1" applyFill="1" applyBorder="1" applyAlignment="1">
      <alignment horizontal="right" vertical="center"/>
    </xf>
    <xf numFmtId="4" fontId="31" fillId="12" borderId="0" xfId="0" applyNumberFormat="1" applyFont="1" applyFill="1" applyAlignment="1">
      <alignment horizontal="right" vertical="center"/>
    </xf>
    <xf numFmtId="0" fontId="164" fillId="7" borderId="49" xfId="0" applyFont="1" applyFill="1" applyBorder="1"/>
    <xf numFmtId="0" fontId="165" fillId="53" borderId="47" xfId="0" applyFont="1" applyFill="1" applyBorder="1"/>
    <xf numFmtId="0" fontId="100" fillId="53" borderId="47" xfId="0" applyFont="1" applyFill="1" applyBorder="1"/>
    <xf numFmtId="172" fontId="100" fillId="0" borderId="47" xfId="0" applyNumberFormat="1" applyFont="1" applyBorder="1"/>
    <xf numFmtId="168" fontId="130" fillId="0" borderId="0" xfId="0" applyNumberFormat="1" applyFont="1" applyAlignment="1">
      <alignment horizontal="right"/>
    </xf>
    <xf numFmtId="0" fontId="182" fillId="53" borderId="47" xfId="0" applyFont="1" applyFill="1" applyBorder="1" applyAlignment="1">
      <alignment horizontal="left" vertical="center" wrapText="1"/>
    </xf>
    <xf numFmtId="0" fontId="6" fillId="53" borderId="47" xfId="0" applyFont="1" applyFill="1" applyBorder="1" applyAlignment="1">
      <alignment horizontal="center" vertical="center" wrapText="1"/>
    </xf>
    <xf numFmtId="0" fontId="182" fillId="53" borderId="47" xfId="0" applyFont="1" applyFill="1" applyBorder="1" applyAlignment="1">
      <alignment horizontal="left"/>
    </xf>
    <xf numFmtId="172" fontId="5" fillId="73" borderId="47" xfId="0" applyNumberFormat="1" applyFont="1" applyFill="1" applyBorder="1"/>
    <xf numFmtId="172" fontId="5" fillId="73" borderId="47" xfId="0" applyNumberFormat="1" applyFont="1" applyFill="1" applyBorder="1" applyAlignment="1">
      <alignment horizontal="right"/>
    </xf>
    <xf numFmtId="1" fontId="183" fillId="0" borderId="47" xfId="0" applyNumberFormat="1" applyFont="1" applyBorder="1" applyAlignment="1">
      <alignment horizontal="right"/>
    </xf>
    <xf numFmtId="1" fontId="5" fillId="73" borderId="47" xfId="0" applyNumberFormat="1" applyFont="1" applyFill="1" applyBorder="1" applyAlignment="1">
      <alignment horizontal="right"/>
    </xf>
    <xf numFmtId="1" fontId="5" fillId="0" borderId="0" xfId="3975"/>
    <xf numFmtId="0" fontId="177" fillId="0" borderId="0" xfId="0" applyFont="1" applyAlignment="1">
      <alignment vertical="top" wrapText="1"/>
    </xf>
    <xf numFmtId="0" fontId="177" fillId="0" borderId="0" xfId="0" applyFont="1"/>
    <xf numFmtId="0" fontId="184" fillId="0" borderId="0" xfId="0" applyFont="1"/>
    <xf numFmtId="0" fontId="17" fillId="53" borderId="47" xfId="0" applyFont="1" applyFill="1" applyBorder="1" applyAlignment="1">
      <alignment horizontal="left" vertical="center" wrapText="1"/>
    </xf>
    <xf numFmtId="0" fontId="50" fillId="53" borderId="47" xfId="0" applyFont="1" applyFill="1" applyBorder="1" applyAlignment="1">
      <alignment horizontal="center" vertical="center" wrapText="1"/>
    </xf>
    <xf numFmtId="0" fontId="17" fillId="53" borderId="47" xfId="0" applyFont="1" applyFill="1" applyBorder="1" applyAlignment="1">
      <alignment horizontal="left"/>
    </xf>
    <xf numFmtId="0" fontId="185" fillId="0" borderId="0" xfId="0" applyFont="1"/>
    <xf numFmtId="0" fontId="186" fillId="51" borderId="47" xfId="0" applyFont="1" applyFill="1" applyBorder="1"/>
    <xf numFmtId="0" fontId="167" fillId="51" borderId="47" xfId="0" applyFont="1" applyFill="1" applyBorder="1"/>
    <xf numFmtId="0" fontId="22" fillId="7" borderId="1" xfId="0" applyFont="1" applyFill="1" applyBorder="1" applyAlignment="1">
      <alignment vertical="center"/>
    </xf>
    <xf numFmtId="0" fontId="23" fillId="53" borderId="1" xfId="0" applyFont="1" applyFill="1" applyBorder="1" applyAlignment="1">
      <alignment vertical="center" wrapText="1"/>
    </xf>
    <xf numFmtId="0" fontId="130" fillId="53" borderId="47" xfId="0" applyFont="1" applyFill="1" applyBorder="1"/>
    <xf numFmtId="0" fontId="49" fillId="53" borderId="47" xfId="0" applyFont="1" applyFill="1" applyBorder="1"/>
    <xf numFmtId="0" fontId="165" fillId="53" borderId="48" xfId="0" applyFont="1" applyFill="1" applyBorder="1"/>
    <xf numFmtId="0" fontId="49" fillId="53" borderId="48" xfId="0" applyFont="1" applyFill="1" applyBorder="1"/>
    <xf numFmtId="0" fontId="100" fillId="53" borderId="48" xfId="0" applyFont="1" applyFill="1" applyBorder="1"/>
    <xf numFmtId="0" fontId="172" fillId="53" borderId="48" xfId="0" applyFont="1" applyFill="1" applyBorder="1"/>
    <xf numFmtId="0" fontId="165" fillId="53" borderId="47" xfId="0" applyFont="1" applyFill="1" applyBorder="1" applyAlignment="1">
      <alignment vertical="center" wrapText="1"/>
    </xf>
    <xf numFmtId="172" fontId="50" fillId="0" borderId="47" xfId="0" applyNumberFormat="1" applyFont="1" applyBorder="1"/>
    <xf numFmtId="0" fontId="0" fillId="0" borderId="0" xfId="0" quotePrefix="1"/>
    <xf numFmtId="0" fontId="169" fillId="53" borderId="47" xfId="0" applyFont="1" applyFill="1" applyBorder="1"/>
    <xf numFmtId="2" fontId="5" fillId="73" borderId="62" xfId="0" applyNumberFormat="1" applyFont="1" applyFill="1" applyBorder="1" applyAlignment="1">
      <alignment horizontal="right"/>
    </xf>
    <xf numFmtId="0" fontId="182" fillId="53" borderId="62" xfId="0" applyFont="1" applyFill="1" applyBorder="1" applyAlignment="1">
      <alignment horizontal="left"/>
    </xf>
    <xf numFmtId="0" fontId="0" fillId="75" borderId="0" xfId="0" applyFill="1"/>
    <xf numFmtId="0" fontId="6" fillId="53" borderId="62" xfId="0" applyFont="1" applyFill="1" applyBorder="1" applyAlignment="1">
      <alignment horizontal="center" vertical="center" wrapText="1"/>
    </xf>
    <xf numFmtId="0" fontId="191" fillId="0" borderId="0" xfId="0" applyFont="1"/>
    <xf numFmtId="0" fontId="182" fillId="53" borderId="62" xfId="0" applyFont="1" applyFill="1" applyBorder="1" applyAlignment="1">
      <alignment horizontal="left" vertical="center" wrapText="1"/>
    </xf>
    <xf numFmtId="172" fontId="5" fillId="0" borderId="0" xfId="0" applyNumberFormat="1" applyFont="1"/>
    <xf numFmtId="4" fontId="5" fillId="74" borderId="62" xfId="0" applyNumberFormat="1" applyFont="1" applyFill="1" applyBorder="1" applyAlignment="1">
      <alignment horizontal="right"/>
    </xf>
    <xf numFmtId="165" fontId="5" fillId="73" borderId="62" xfId="0" applyNumberFormat="1" applyFont="1" applyFill="1" applyBorder="1" applyAlignment="1">
      <alignment horizontal="right"/>
    </xf>
    <xf numFmtId="0" fontId="165" fillId="53" borderId="62" xfId="0" applyFont="1" applyFill="1" applyBorder="1"/>
    <xf numFmtId="0" fontId="166" fillId="53" borderId="62" xfId="0" applyFont="1" applyFill="1" applyBorder="1"/>
    <xf numFmtId="0" fontId="130" fillId="53" borderId="62" xfId="0" applyFont="1" applyFill="1" applyBorder="1"/>
    <xf numFmtId="0" fontId="3" fillId="71" borderId="0" xfId="0" applyFont="1" applyFill="1"/>
    <xf numFmtId="0" fontId="23" fillId="0" borderId="62" xfId="0" applyFont="1" applyBorder="1" applyAlignment="1">
      <alignment vertical="center"/>
    </xf>
    <xf numFmtId="0" fontId="189" fillId="53" borderId="62" xfId="0" applyFont="1" applyFill="1" applyBorder="1"/>
    <xf numFmtId="0" fontId="100" fillId="53" borderId="62" xfId="0" applyFont="1" applyFill="1" applyBorder="1"/>
    <xf numFmtId="0" fontId="130" fillId="72" borderId="62" xfId="0" applyFont="1" applyFill="1" applyBorder="1"/>
    <xf numFmtId="0" fontId="130" fillId="70" borderId="62" xfId="0" applyFont="1" applyFill="1" applyBorder="1"/>
    <xf numFmtId="0" fontId="192" fillId="0" borderId="0" xfId="0" applyFont="1"/>
    <xf numFmtId="0" fontId="169" fillId="53" borderId="62" xfId="0" applyFont="1" applyFill="1" applyBorder="1"/>
    <xf numFmtId="0" fontId="193" fillId="53" borderId="62" xfId="0" applyFont="1" applyFill="1" applyBorder="1" applyAlignment="1">
      <alignment vertical="center" wrapText="1"/>
    </xf>
    <xf numFmtId="0" fontId="193" fillId="53" borderId="62" xfId="0" applyFont="1" applyFill="1" applyBorder="1"/>
    <xf numFmtId="0" fontId="187" fillId="53" borderId="62" xfId="0" applyFont="1" applyFill="1" applyBorder="1"/>
    <xf numFmtId="0" fontId="0" fillId="71" borderId="0" xfId="0" applyFill="1"/>
    <xf numFmtId="0" fontId="17" fillId="9" borderId="62" xfId="0" applyFont="1" applyFill="1" applyBorder="1"/>
    <xf numFmtId="0" fontId="17" fillId="3" borderId="62" xfId="0" applyFont="1" applyFill="1" applyBorder="1" applyAlignment="1">
      <alignment horizontal="right" vertical="center"/>
    </xf>
    <xf numFmtId="168" fontId="31" fillId="0" borderId="0" xfId="0" applyNumberFormat="1" applyFont="1" applyAlignment="1">
      <alignment horizontal="right"/>
    </xf>
    <xf numFmtId="0" fontId="165" fillId="71" borderId="0" xfId="0" applyFont="1" applyFill="1"/>
    <xf numFmtId="3" fontId="8" fillId="0" borderId="0" xfId="6" applyNumberFormat="1" applyFont="1" applyFill="1" applyBorder="1" applyAlignment="1">
      <alignment horizontal="right"/>
    </xf>
    <xf numFmtId="0" fontId="195" fillId="0" borderId="0" xfId="6" applyNumberFormat="1" applyFont="1" applyFill="1"/>
    <xf numFmtId="0" fontId="196" fillId="0" borderId="0" xfId="6" applyNumberFormat="1" applyFont="1" applyFill="1"/>
    <xf numFmtId="0" fontId="195" fillId="0" borderId="0" xfId="6" applyNumberFormat="1" applyFont="1" applyFill="1" applyBorder="1" applyAlignment="1">
      <alignment horizontal="left"/>
    </xf>
    <xf numFmtId="0" fontId="164" fillId="0" borderId="62" xfId="6" applyNumberFormat="1" applyFont="1" applyFill="1" applyBorder="1" applyAlignment="1">
      <alignment horizontal="left"/>
    </xf>
    <xf numFmtId="0" fontId="130" fillId="0" borderId="62" xfId="6" applyNumberFormat="1" applyFont="1" applyFill="1" applyBorder="1" applyAlignment="1">
      <alignment horizontal="center"/>
    </xf>
    <xf numFmtId="0" fontId="165" fillId="0" borderId="62" xfId="6" applyNumberFormat="1" applyFont="1" applyFill="1" applyBorder="1" applyAlignment="1">
      <alignment horizontal="left"/>
    </xf>
    <xf numFmtId="0" fontId="100" fillId="0" borderId="62" xfId="6" applyNumberFormat="1" applyFont="1" applyFill="1" applyBorder="1" applyAlignment="1">
      <alignment horizontal="center"/>
    </xf>
    <xf numFmtId="0" fontId="164" fillId="0" borderId="62" xfId="6" applyNumberFormat="1" applyFont="1" applyFill="1" applyBorder="1" applyAlignment="1">
      <alignment horizontal="center"/>
    </xf>
    <xf numFmtId="172" fontId="197" fillId="73" borderId="62" xfId="0" applyNumberFormat="1" applyFont="1" applyFill="1" applyBorder="1"/>
    <xf numFmtId="172" fontId="197" fillId="73" borderId="62" xfId="0" applyNumberFormat="1" applyFont="1" applyFill="1" applyBorder="1" applyAlignment="1">
      <alignment horizontal="right"/>
    </xf>
    <xf numFmtId="172" fontId="197" fillId="73" borderId="47" xfId="0" applyNumberFormat="1" applyFont="1" applyFill="1" applyBorder="1"/>
    <xf numFmtId="172" fontId="197" fillId="73" borderId="47" xfId="0" applyNumberFormat="1" applyFont="1" applyFill="1" applyBorder="1" applyAlignment="1">
      <alignment horizontal="right"/>
    </xf>
    <xf numFmtId="0" fontId="5" fillId="0" borderId="0" xfId="0" applyFont="1" applyAlignment="1">
      <alignment horizontal="left"/>
    </xf>
    <xf numFmtId="172" fontId="198" fillId="73" borderId="47" xfId="0" applyNumberFormat="1" applyFont="1" applyFill="1" applyBorder="1"/>
    <xf numFmtId="15" fontId="0" fillId="71" borderId="0" xfId="0" applyNumberFormat="1" applyFill="1"/>
    <xf numFmtId="2" fontId="100" fillId="0" borderId="47" xfId="0" applyNumberFormat="1" applyFont="1" applyBorder="1"/>
    <xf numFmtId="2" fontId="50" fillId="0" borderId="47" xfId="0" applyNumberFormat="1" applyFont="1" applyBorder="1"/>
    <xf numFmtId="0" fontId="190" fillId="0" borderId="0" xfId="1" applyFont="1" applyFill="1" applyAlignment="1" applyProtection="1"/>
    <xf numFmtId="4" fontId="100" fillId="0" borderId="47" xfId="0" applyNumberFormat="1" applyFont="1" applyBorder="1"/>
    <xf numFmtId="0" fontId="157" fillId="0" borderId="0" xfId="1" applyFont="1" applyFill="1" applyAlignment="1" applyProtection="1"/>
    <xf numFmtId="0" fontId="157" fillId="0" borderId="0" xfId="0" applyFont="1" applyAlignment="1">
      <alignment horizontal="left"/>
    </xf>
    <xf numFmtId="0" fontId="10" fillId="0" borderId="0" xfId="1" applyFont="1" applyFill="1" applyAlignment="1" applyProtection="1">
      <alignment horizontal="left"/>
    </xf>
    <xf numFmtId="0" fontId="4" fillId="0" borderId="0" xfId="1" applyFill="1" applyAlignment="1" applyProtection="1">
      <alignment horizontal="left"/>
    </xf>
    <xf numFmtId="168" fontId="31" fillId="0" borderId="1" xfId="6" applyNumberFormat="1" applyFont="1" applyFill="1" applyBorder="1" applyAlignment="1">
      <alignment horizontal="right" vertical="center"/>
    </xf>
    <xf numFmtId="3" fontId="31" fillId="0" borderId="62" xfId="0" applyNumberFormat="1" applyFont="1" applyBorder="1" applyAlignment="1">
      <alignment horizontal="right"/>
    </xf>
    <xf numFmtId="3" fontId="31" fillId="0" borderId="74" xfId="0" applyNumberFormat="1" applyFont="1" applyBorder="1" applyAlignment="1">
      <alignment horizontal="right" vertical="center"/>
    </xf>
    <xf numFmtId="172" fontId="31" fillId="0" borderId="74" xfId="0" applyNumberFormat="1" applyFont="1" applyBorder="1" applyAlignment="1">
      <alignment horizontal="right"/>
    </xf>
    <xf numFmtId="3" fontId="31" fillId="0" borderId="74" xfId="0" applyNumberFormat="1" applyFont="1" applyBorder="1" applyAlignment="1">
      <alignment horizontal="right"/>
    </xf>
    <xf numFmtId="3" fontId="130" fillId="0" borderId="0" xfId="0" applyNumberFormat="1" applyFont="1" applyAlignment="1">
      <alignment horizontal="right"/>
    </xf>
    <xf numFmtId="3" fontId="31" fillId="0" borderId="0" xfId="0" applyNumberFormat="1" applyFont="1" applyAlignment="1">
      <alignment horizontal="right" vertical="center"/>
    </xf>
    <xf numFmtId="3" fontId="24" fillId="0" borderId="0" xfId="0" applyNumberFormat="1" applyFont="1" applyAlignment="1">
      <alignment horizontal="right" vertical="center"/>
    </xf>
    <xf numFmtId="172" fontId="168" fillId="0" borderId="0" xfId="0" applyNumberFormat="1" applyFont="1" applyAlignment="1">
      <alignment horizontal="right"/>
    </xf>
    <xf numFmtId="172" fontId="130" fillId="0" borderId="0" xfId="0" applyNumberFormat="1" applyFont="1" applyAlignment="1">
      <alignment horizontal="right"/>
    </xf>
    <xf numFmtId="3" fontId="31" fillId="0" borderId="0" xfId="3654" applyNumberFormat="1" applyFont="1" applyAlignment="1">
      <alignment horizontal="right" vertical="center"/>
    </xf>
    <xf numFmtId="168" fontId="168" fillId="0" borderId="0" xfId="0" applyNumberFormat="1" applyFont="1" applyAlignment="1">
      <alignment horizontal="right"/>
    </xf>
    <xf numFmtId="168" fontId="16" fillId="0" borderId="0" xfId="0" applyNumberFormat="1" applyFont="1"/>
    <xf numFmtId="2" fontId="16" fillId="0" borderId="0" xfId="0" applyNumberFormat="1" applyFont="1" applyAlignment="1">
      <alignment horizontal="right" vertical="center"/>
    </xf>
    <xf numFmtId="0" fontId="3" fillId="74" borderId="0" xfId="0" applyFont="1" applyFill="1"/>
    <xf numFmtId="0" fontId="17" fillId="3" borderId="74" xfId="0" applyFont="1" applyFill="1" applyBorder="1" applyAlignment="1">
      <alignment horizontal="center" vertical="center" wrapText="1"/>
    </xf>
    <xf numFmtId="0" fontId="100" fillId="0" borderId="0" xfId="0" applyFont="1"/>
    <xf numFmtId="0" fontId="17" fillId="0" borderId="0" xfId="0" applyFont="1" applyAlignment="1">
      <alignment horizontal="center" vertical="center" wrapText="1"/>
    </xf>
    <xf numFmtId="2" fontId="100" fillId="0" borderId="0" xfId="0" applyNumberFormat="1" applyFont="1"/>
    <xf numFmtId="168" fontId="31" fillId="0" borderId="1" xfId="0" applyNumberFormat="1" applyFont="1" applyBorder="1" applyAlignment="1">
      <alignment horizontal="right" vertical="center" wrapText="1"/>
    </xf>
    <xf numFmtId="0" fontId="22" fillId="6" borderId="74" xfId="0" applyFont="1" applyFill="1" applyBorder="1" applyAlignment="1">
      <alignment vertical="center"/>
    </xf>
    <xf numFmtId="0" fontId="16" fillId="2" borderId="74" xfId="0" applyFont="1" applyFill="1" applyBorder="1" applyAlignment="1">
      <alignment horizontal="left" vertical="center" wrapText="1"/>
    </xf>
    <xf numFmtId="0" fontId="44" fillId="6" borderId="74" xfId="0" applyFont="1" applyFill="1" applyBorder="1"/>
    <xf numFmtId="0" fontId="17" fillId="3" borderId="74" xfId="0" applyFont="1" applyFill="1" applyBorder="1"/>
    <xf numFmtId="0" fontId="17" fillId="6" borderId="74" xfId="0" applyFont="1" applyFill="1" applyBorder="1" applyAlignment="1">
      <alignment horizontal="left"/>
    </xf>
    <xf numFmtId="175" fontId="24" fillId="0" borderId="0" xfId="0" applyNumberFormat="1" applyFont="1"/>
    <xf numFmtId="0" fontId="17" fillId="7" borderId="1" xfId="0" applyFont="1" applyFill="1" applyBorder="1" applyAlignment="1">
      <alignment horizontal="center" vertical="center" wrapText="1"/>
    </xf>
    <xf numFmtId="0" fontId="17" fillId="7" borderId="47" xfId="0" applyFont="1" applyFill="1" applyBorder="1" applyAlignment="1">
      <alignment horizontal="center" vertical="center" wrapText="1"/>
    </xf>
    <xf numFmtId="3" fontId="31" fillId="0" borderId="1" xfId="3845" applyNumberFormat="1" applyFont="1" applyFill="1" applyBorder="1" applyAlignment="1">
      <alignment horizontal="right" vertical="center"/>
    </xf>
    <xf numFmtId="3" fontId="31" fillId="0" borderId="1" xfId="0" applyNumberFormat="1" applyFont="1" applyBorder="1"/>
    <xf numFmtId="3" fontId="31" fillId="0" borderId="1" xfId="3845" applyNumberFormat="1" applyFont="1" applyFill="1" applyBorder="1" applyAlignment="1">
      <alignment vertical="center"/>
    </xf>
    <xf numFmtId="2" fontId="16" fillId="0" borderId="0" xfId="0" applyNumberFormat="1" applyFont="1" applyAlignment="1">
      <alignment horizontal="right"/>
    </xf>
    <xf numFmtId="0" fontId="100" fillId="12" borderId="0" xfId="0" applyFont="1" applyFill="1"/>
    <xf numFmtId="0" fontId="130" fillId="0" borderId="74" xfId="0" applyFont="1" applyBorder="1"/>
    <xf numFmtId="168" fontId="130" fillId="0" borderId="74" xfId="0" applyNumberFormat="1" applyFont="1" applyBorder="1" applyAlignment="1">
      <alignment horizontal="right"/>
    </xf>
    <xf numFmtId="168" fontId="130" fillId="0" borderId="74" xfId="0" applyNumberFormat="1" applyFont="1" applyBorder="1"/>
    <xf numFmtId="2" fontId="130" fillId="0" borderId="74" xfId="0" applyNumberFormat="1" applyFont="1" applyBorder="1"/>
    <xf numFmtId="168" fontId="16" fillId="0" borderId="74" xfId="0" applyNumberFormat="1" applyFont="1" applyBorder="1"/>
    <xf numFmtId="168" fontId="16" fillId="0" borderId="74" xfId="1928" applyNumberFormat="1" applyFont="1" applyBorder="1" applyAlignment="1">
      <alignment horizontal="right"/>
    </xf>
    <xf numFmtId="168" fontId="16" fillId="0" borderId="74" xfId="1928" applyNumberFormat="1" applyFont="1" applyFill="1" applyBorder="1" applyAlignment="1">
      <alignment horizontal="right"/>
    </xf>
    <xf numFmtId="168" fontId="130" fillId="0" borderId="74" xfId="0" applyNumberFormat="1" applyFont="1" applyBorder="1" applyAlignment="1">
      <alignment horizontal="center" vertical="center"/>
    </xf>
    <xf numFmtId="168" fontId="31" fillId="0" borderId="74" xfId="0" applyNumberFormat="1" applyFont="1" applyBorder="1" applyAlignment="1">
      <alignment horizontal="center"/>
    </xf>
    <xf numFmtId="168" fontId="130" fillId="0" borderId="74" xfId="0" applyNumberFormat="1" applyFont="1" applyBorder="1" applyAlignment="1">
      <alignment horizontal="center"/>
    </xf>
    <xf numFmtId="2" fontId="130" fillId="0" borderId="74" xfId="0" applyNumberFormat="1" applyFont="1" applyBorder="1" applyAlignment="1">
      <alignment horizontal="center"/>
    </xf>
    <xf numFmtId="168" fontId="0" fillId="0" borderId="74" xfId="0" applyNumberFormat="1" applyBorder="1"/>
    <xf numFmtId="168" fontId="167" fillId="0" borderId="74" xfId="0" applyNumberFormat="1" applyFont="1" applyBorder="1" applyAlignment="1">
      <alignment horizontal="right"/>
    </xf>
    <xf numFmtId="0" fontId="199" fillId="0" borderId="74" xfId="0" applyFont="1" applyBorder="1"/>
    <xf numFmtId="164" fontId="167" fillId="0" borderId="74" xfId="0" applyNumberFormat="1" applyFont="1" applyBorder="1" applyAlignment="1">
      <alignment horizontal="right"/>
    </xf>
    <xf numFmtId="0" fontId="0" fillId="76" borderId="0" xfId="0" applyFill="1"/>
    <xf numFmtId="0" fontId="0" fillId="76" borderId="0" xfId="0" applyFill="1" applyAlignment="1">
      <alignment vertical="center" wrapText="1"/>
    </xf>
    <xf numFmtId="0" fontId="0" fillId="71" borderId="0" xfId="0" applyFill="1" applyAlignment="1">
      <alignment vertical="center" wrapText="1"/>
    </xf>
    <xf numFmtId="0" fontId="0" fillId="77" borderId="0" xfId="0" applyFill="1"/>
    <xf numFmtId="0" fontId="0" fillId="77" borderId="0" xfId="0" applyFill="1" applyAlignment="1">
      <alignment vertical="center" wrapText="1"/>
    </xf>
    <xf numFmtId="0" fontId="3" fillId="76" borderId="0" xfId="0" applyFont="1" applyFill="1"/>
    <xf numFmtId="0" fontId="3" fillId="76" borderId="0" xfId="0" applyFont="1" applyFill="1" applyAlignment="1">
      <alignment vertical="center" wrapText="1"/>
    </xf>
    <xf numFmtId="3" fontId="200" fillId="78" borderId="1" xfId="0" applyNumberFormat="1" applyFont="1" applyFill="1" applyBorder="1" applyAlignment="1">
      <alignment horizontal="right"/>
    </xf>
    <xf numFmtId="0" fontId="0" fillId="7" borderId="0" xfId="0" applyFill="1"/>
    <xf numFmtId="0" fontId="0" fillId="7" borderId="0" xfId="0" applyFill="1" applyAlignment="1">
      <alignment vertical="center" wrapText="1"/>
    </xf>
    <xf numFmtId="0" fontId="124" fillId="0" borderId="0" xfId="0" applyFont="1" applyAlignment="1">
      <alignment vertical="center" wrapText="1"/>
    </xf>
    <xf numFmtId="3" fontId="130" fillId="0" borderId="0" xfId="6" applyNumberFormat="1" applyFont="1" applyFill="1" applyBorder="1" applyAlignment="1">
      <alignment horizontal="right" vertical="center"/>
    </xf>
    <xf numFmtId="170" fontId="130" fillId="0" borderId="0" xfId="0" applyNumberFormat="1" applyFont="1" applyAlignment="1">
      <alignment horizontal="right" vertical="center"/>
    </xf>
    <xf numFmtId="3" fontId="130" fillId="0" borderId="0" xfId="0" applyNumberFormat="1" applyFont="1" applyAlignment="1">
      <alignment horizontal="right" vertical="center"/>
    </xf>
    <xf numFmtId="172" fontId="100" fillId="0" borderId="0" xfId="0" applyNumberFormat="1" applyFont="1" applyAlignment="1">
      <alignment horizontal="right"/>
    </xf>
    <xf numFmtId="168" fontId="165" fillId="0" borderId="0" xfId="6" applyNumberFormat="1" applyFont="1" applyFill="1" applyBorder="1" applyAlignment="1">
      <alignment horizontal="right" vertical="center"/>
    </xf>
    <xf numFmtId="168" fontId="100" fillId="0" borderId="0" xfId="0" applyNumberFormat="1" applyFont="1" applyAlignment="1">
      <alignment horizontal="right" vertical="center"/>
    </xf>
    <xf numFmtId="3" fontId="8" fillId="0" borderId="0" xfId="6" applyNumberFormat="1" applyFont="1" applyFill="1" applyBorder="1" applyAlignment="1">
      <alignment horizontal="right" vertical="center"/>
    </xf>
    <xf numFmtId="3" fontId="100" fillId="0" borderId="0" xfId="0" applyNumberFormat="1" applyFont="1" applyAlignment="1">
      <alignment horizontal="right" vertical="center"/>
    </xf>
    <xf numFmtId="3" fontId="0" fillId="0" borderId="1" xfId="0" applyNumberFormat="1" applyBorder="1" applyAlignment="1">
      <alignment horizontal="right" vertical="center"/>
    </xf>
    <xf numFmtId="2" fontId="16" fillId="0" borderId="0" xfId="0" applyNumberFormat="1" applyFont="1" applyAlignment="1">
      <alignment horizontal="right" vertical="center" wrapText="1"/>
    </xf>
    <xf numFmtId="170" fontId="16" fillId="0" borderId="0" xfId="0" applyNumberFormat="1" applyFont="1" applyAlignment="1">
      <alignment horizontal="left" vertical="center"/>
    </xf>
    <xf numFmtId="0" fontId="32" fillId="69" borderId="0" xfId="0" applyFont="1" applyFill="1"/>
    <xf numFmtId="0" fontId="201" fillId="0" borderId="0" xfId="1" applyFont="1" applyAlignment="1" applyProtection="1"/>
    <xf numFmtId="168" fontId="31" fillId="0" borderId="1" xfId="0" applyNumberFormat="1" applyFont="1" applyBorder="1" applyAlignment="1">
      <alignment vertical="center"/>
    </xf>
    <xf numFmtId="0" fontId="130" fillId="0" borderId="2" xfId="0" applyFont="1" applyBorder="1"/>
    <xf numFmtId="174" fontId="31" fillId="0" borderId="1" xfId="0" applyNumberFormat="1" applyFont="1" applyBorder="1" applyAlignment="1">
      <alignment horizontal="right"/>
    </xf>
    <xf numFmtId="177" fontId="31" fillId="0" borderId="1" xfId="0" applyNumberFormat="1" applyFont="1" applyBorder="1" applyAlignment="1">
      <alignment horizontal="right"/>
    </xf>
    <xf numFmtId="174" fontId="44" fillId="0" borderId="1" xfId="0" applyNumberFormat="1" applyFont="1" applyBorder="1" applyAlignment="1">
      <alignment horizontal="right"/>
    </xf>
    <xf numFmtId="0" fontId="202" fillId="0" borderId="85" xfId="0" applyFont="1" applyBorder="1"/>
    <xf numFmtId="3" fontId="44" fillId="0" borderId="1" xfId="0" applyNumberFormat="1" applyFont="1" applyBorder="1" applyAlignment="1">
      <alignment horizontal="right" vertical="center"/>
    </xf>
    <xf numFmtId="0" fontId="130" fillId="0" borderId="0" xfId="0" applyFont="1" applyAlignment="1">
      <alignment horizontal="right"/>
    </xf>
    <xf numFmtId="3" fontId="130" fillId="0" borderId="1" xfId="327" applyNumberFormat="1" applyFont="1" applyFill="1" applyBorder="1" applyAlignment="1">
      <alignment horizontal="right" vertical="center"/>
    </xf>
    <xf numFmtId="0" fontId="31" fillId="0" borderId="85" xfId="0" applyFont="1" applyBorder="1" applyAlignment="1">
      <alignment horizontal="right" vertical="center" wrapText="1"/>
    </xf>
    <xf numFmtId="3" fontId="31" fillId="0" borderId="0" xfId="0" applyNumberFormat="1" applyFont="1" applyAlignment="1">
      <alignment horizontal="right" vertical="center" wrapText="1"/>
    </xf>
    <xf numFmtId="1" fontId="31" fillId="0" borderId="1" xfId="0" applyNumberFormat="1" applyFont="1" applyBorder="1" applyAlignment="1">
      <alignment horizontal="right" vertical="center" wrapText="1"/>
    </xf>
    <xf numFmtId="170" fontId="14" fillId="0" borderId="0" xfId="6" applyNumberFormat="1" applyFont="1" applyFill="1" applyBorder="1" applyAlignment="1">
      <alignment horizontal="right" vertical="center"/>
    </xf>
    <xf numFmtId="0" fontId="31" fillId="75" borderId="0" xfId="0" applyFont="1" applyFill="1"/>
    <xf numFmtId="0" fontId="22" fillId="3" borderId="0" xfId="0" applyFont="1" applyFill="1" applyAlignment="1">
      <alignment horizontal="center"/>
    </xf>
    <xf numFmtId="0" fontId="23" fillId="3" borderId="0" xfId="0" applyFont="1" applyFill="1" applyAlignment="1">
      <alignment horizontal="center"/>
    </xf>
    <xf numFmtId="0" fontId="17" fillId="3" borderId="0" xfId="0" applyFont="1" applyFill="1" applyAlignment="1">
      <alignment horizontal="center" vertical="center" wrapText="1"/>
    </xf>
    <xf numFmtId="0" fontId="44" fillId="6" borderId="4" xfId="0" applyFont="1" applyFill="1" applyBorder="1" applyAlignment="1">
      <alignment vertical="center" wrapText="1"/>
    </xf>
    <xf numFmtId="0" fontId="22" fillId="53" borderId="0" xfId="0" applyFont="1" applyFill="1" applyAlignment="1">
      <alignment horizontal="left" vertical="center" wrapText="1"/>
    </xf>
    <xf numFmtId="3" fontId="31" fillId="0" borderId="85" xfId="0" applyNumberFormat="1" applyFont="1" applyBorder="1" applyAlignment="1">
      <alignment horizontal="right" vertical="center"/>
    </xf>
    <xf numFmtId="0" fontId="17" fillId="6" borderId="85" xfId="0" applyFont="1" applyFill="1" applyBorder="1" applyAlignment="1">
      <alignment vertical="top"/>
    </xf>
    <xf numFmtId="0" fontId="44" fillId="6" borderId="74" xfId="0" quotePrefix="1" applyFont="1" applyFill="1" applyBorder="1"/>
    <xf numFmtId="0" fontId="17" fillId="11" borderId="0" xfId="0" applyFont="1" applyFill="1" applyAlignment="1">
      <alignment horizontal="center" vertical="center"/>
    </xf>
    <xf numFmtId="3" fontId="31" fillId="76" borderId="1" xfId="6" applyNumberFormat="1" applyFont="1" applyFill="1" applyBorder="1" applyAlignment="1">
      <alignment horizontal="right" vertical="center"/>
    </xf>
    <xf numFmtId="209" fontId="217" fillId="0" borderId="4" xfId="138" applyNumberFormat="1" applyFont="1" applyBorder="1" applyAlignment="1">
      <alignment vertical="center"/>
    </xf>
    <xf numFmtId="3" fontId="31" fillId="0" borderId="0" xfId="6" applyNumberFormat="1" applyFont="1" applyFill="1" applyBorder="1" applyAlignment="1">
      <alignment horizontal="right" vertical="center"/>
    </xf>
    <xf numFmtId="0" fontId="182" fillId="53" borderId="1" xfId="0" applyFont="1" applyFill="1" applyBorder="1" applyAlignment="1">
      <alignment horizontal="left" vertical="center" wrapText="1"/>
    </xf>
    <xf numFmtId="0" fontId="6" fillId="53" borderId="1" xfId="0" applyFont="1" applyFill="1" applyBorder="1" applyAlignment="1">
      <alignment horizontal="center" vertical="center" wrapText="1"/>
    </xf>
    <xf numFmtId="0" fontId="182" fillId="53" borderId="1" xfId="0" applyFont="1" applyFill="1" applyBorder="1" applyAlignment="1">
      <alignment horizontal="left"/>
    </xf>
    <xf numFmtId="43" fontId="31" fillId="0" borderId="0" xfId="0" applyNumberFormat="1" applyFont="1" applyAlignment="1">
      <alignment horizontal="right" vertical="center"/>
    </xf>
    <xf numFmtId="172" fontId="5" fillId="0" borderId="0" xfId="0" applyNumberFormat="1" applyFont="1" applyAlignment="1">
      <alignment horizontal="right"/>
    </xf>
    <xf numFmtId="0" fontId="103" fillId="0" borderId="0" xfId="0" applyFont="1"/>
    <xf numFmtId="0" fontId="100" fillId="0" borderId="0" xfId="0" applyFont="1" applyAlignment="1">
      <alignment horizontal="left"/>
    </xf>
    <xf numFmtId="3" fontId="237" fillId="0" borderId="1" xfId="0" applyNumberFormat="1" applyFont="1" applyBorder="1" applyAlignment="1">
      <alignment horizontal="right" vertical="center" wrapText="1"/>
    </xf>
    <xf numFmtId="2" fontId="237" fillId="0" borderId="1" xfId="1926" applyNumberFormat="1" applyFont="1" applyBorder="1" applyAlignment="1" applyProtection="1">
      <alignment horizontal="right" vertical="center" wrapText="1"/>
      <protection locked="0"/>
    </xf>
    <xf numFmtId="172" fontId="238" fillId="0" borderId="85" xfId="0" applyNumberFormat="1" applyFont="1" applyBorder="1" applyAlignment="1">
      <alignment horizontal="right"/>
    </xf>
    <xf numFmtId="3" fontId="237" fillId="0" borderId="85" xfId="0" applyNumberFormat="1" applyFont="1" applyBorder="1"/>
    <xf numFmtId="3" fontId="237" fillId="0" borderId="85" xfId="0" applyNumberFormat="1" applyFont="1" applyBorder="1" applyAlignment="1">
      <alignment horizontal="right"/>
    </xf>
    <xf numFmtId="3" fontId="16" fillId="0" borderId="1" xfId="0" applyNumberFormat="1" applyFont="1" applyBorder="1" applyAlignment="1">
      <alignment horizontal="right" vertical="center"/>
    </xf>
    <xf numFmtId="3" fontId="31" fillId="0" borderId="0" xfId="6" applyNumberFormat="1" applyFont="1" applyFill="1" applyBorder="1" applyAlignment="1">
      <alignment horizontal="left" vertical="center"/>
    </xf>
    <xf numFmtId="0" fontId="201" fillId="0" borderId="0" xfId="1" applyFont="1" applyFill="1" applyAlignment="1" applyProtection="1"/>
    <xf numFmtId="0" fontId="4" fillId="0" borderId="0" xfId="1" applyAlignment="1" applyProtection="1">
      <alignment vertical="center"/>
    </xf>
    <xf numFmtId="0" fontId="239" fillId="0" borderId="0" xfId="0" applyFont="1"/>
    <xf numFmtId="2" fontId="4" fillId="0" borderId="0" xfId="1" applyNumberFormat="1" applyAlignment="1" applyProtection="1"/>
    <xf numFmtId="0" fontId="4" fillId="0" borderId="0" xfId="1" applyBorder="1" applyAlignment="1" applyProtection="1"/>
    <xf numFmtId="0" fontId="4" fillId="0" borderId="0" xfId="1" applyAlignment="1" applyProtection="1">
      <alignment horizontal="left"/>
    </xf>
    <xf numFmtId="172" fontId="16" fillId="0" borderId="47" xfId="0" applyNumberFormat="1" applyFont="1" applyBorder="1"/>
    <xf numFmtId="172" fontId="17" fillId="0" borderId="47" xfId="0" applyNumberFormat="1" applyFont="1" applyBorder="1"/>
    <xf numFmtId="168" fontId="16" fillId="0" borderId="47" xfId="0" applyNumberFormat="1" applyFont="1" applyBorder="1"/>
    <xf numFmtId="168" fontId="17" fillId="0" borderId="47" xfId="0" applyNumberFormat="1" applyFont="1" applyBorder="1"/>
    <xf numFmtId="3" fontId="44" fillId="0" borderId="47" xfId="0" applyNumberFormat="1" applyFont="1" applyBorder="1" applyAlignment="1">
      <alignment horizontal="right"/>
    </xf>
    <xf numFmtId="3" fontId="31" fillId="0" borderId="47" xfId="0" applyNumberFormat="1" applyFont="1" applyBorder="1" applyAlignment="1">
      <alignment horizontal="right"/>
    </xf>
    <xf numFmtId="0" fontId="31" fillId="53" borderId="47" xfId="0" applyFont="1" applyFill="1" applyBorder="1"/>
    <xf numFmtId="0" fontId="16" fillId="53" borderId="47" xfId="0" applyFont="1" applyFill="1" applyBorder="1"/>
    <xf numFmtId="170" fontId="23" fillId="53" borderId="1" xfId="0" applyNumberFormat="1" applyFont="1" applyFill="1" applyBorder="1" applyAlignment="1">
      <alignment vertical="center" wrapText="1"/>
    </xf>
    <xf numFmtId="170" fontId="23" fillId="53" borderId="1" xfId="0" applyNumberFormat="1" applyFont="1" applyFill="1" applyBorder="1"/>
    <xf numFmtId="170" fontId="22" fillId="53" borderId="0" xfId="0" applyNumberFormat="1" applyFont="1" applyFill="1" applyAlignment="1">
      <alignment horizontal="left" vertical="center" wrapText="1"/>
    </xf>
    <xf numFmtId="170" fontId="31" fillId="53" borderId="47" xfId="0" applyNumberFormat="1" applyFont="1" applyFill="1" applyBorder="1"/>
    <xf numFmtId="170" fontId="16" fillId="53" borderId="47" xfId="0" applyNumberFormat="1" applyFont="1" applyFill="1" applyBorder="1"/>
    <xf numFmtId="3" fontId="31" fillId="0" borderId="1" xfId="4159" applyNumberFormat="1" applyFont="1" applyBorder="1" applyAlignment="1">
      <alignment horizontal="right"/>
    </xf>
    <xf numFmtId="3" fontId="31" fillId="0" borderId="74" xfId="4159" applyNumberFormat="1" applyFont="1" applyFill="1" applyBorder="1" applyAlignment="1">
      <alignment horizontal="right"/>
    </xf>
    <xf numFmtId="170" fontId="31" fillId="0" borderId="1" xfId="15" applyNumberFormat="1" applyFont="1" applyFill="1" applyBorder="1" applyAlignment="1">
      <alignment horizontal="right" vertical="center"/>
    </xf>
    <xf numFmtId="3" fontId="31" fillId="0" borderId="74" xfId="4159" applyNumberFormat="1" applyFont="1" applyFill="1" applyBorder="1"/>
    <xf numFmtId="168" fontId="31" fillId="0" borderId="1" xfId="15" applyNumberFormat="1" applyFont="1" applyFill="1" applyBorder="1" applyAlignment="1">
      <alignment horizontal="right" vertical="center"/>
    </xf>
    <xf numFmtId="170" fontId="31" fillId="0" borderId="1" xfId="13" applyNumberFormat="1" applyFont="1" applyFill="1" applyBorder="1" applyAlignment="1">
      <alignment horizontal="right" vertical="center"/>
    </xf>
    <xf numFmtId="170" fontId="31" fillId="0" borderId="1" xfId="3678" applyNumberFormat="1" applyFont="1" applyFill="1" applyBorder="1" applyAlignment="1">
      <alignment horizontal="right" vertical="center"/>
    </xf>
    <xf numFmtId="170" fontId="31" fillId="0" borderId="47" xfId="3678" applyNumberFormat="1" applyFont="1" applyFill="1" applyBorder="1" applyAlignment="1">
      <alignment horizontal="right" vertical="center"/>
    </xf>
    <xf numFmtId="3" fontId="31" fillId="0" borderId="1" xfId="327" applyNumberFormat="1" applyFont="1" applyFill="1" applyBorder="1" applyAlignment="1">
      <alignment horizontal="right" vertical="center"/>
    </xf>
    <xf numFmtId="3" fontId="130" fillId="0" borderId="1" xfId="0" applyNumberFormat="1" applyFont="1" applyBorder="1" applyAlignment="1">
      <alignment horizontal="right"/>
    </xf>
    <xf numFmtId="2" fontId="31" fillId="0" borderId="1" xfId="1926" applyNumberFormat="1" applyFont="1" applyBorder="1" applyAlignment="1" applyProtection="1">
      <alignment horizontal="right" vertical="center" wrapText="1"/>
      <protection locked="0"/>
    </xf>
    <xf numFmtId="168" fontId="130" fillId="0" borderId="85" xfId="0" applyNumberFormat="1" applyFont="1" applyBorder="1" applyAlignment="1">
      <alignment horizontal="right"/>
    </xf>
    <xf numFmtId="168" fontId="130" fillId="0" borderId="1" xfId="0" applyNumberFormat="1" applyFont="1" applyBorder="1" applyAlignment="1">
      <alignment horizontal="right"/>
    </xf>
    <xf numFmtId="2" fontId="31" fillId="0" borderId="1" xfId="1926" applyNumberFormat="1" applyFont="1" applyBorder="1" applyAlignment="1" applyProtection="1">
      <alignment horizontal="right" wrapText="1"/>
      <protection locked="0"/>
    </xf>
    <xf numFmtId="3" fontId="240" fillId="0" borderId="1" xfId="0" applyNumberFormat="1" applyFont="1" applyBorder="1" applyAlignment="1">
      <alignment horizontal="right" vertical="center"/>
    </xf>
    <xf numFmtId="3" fontId="240" fillId="0" borderId="10" xfId="0" applyNumberFormat="1" applyFont="1" applyBorder="1" applyAlignment="1">
      <alignment horizontal="right" vertical="center"/>
    </xf>
    <xf numFmtId="2" fontId="130" fillId="0" borderId="1" xfId="0" applyNumberFormat="1" applyFont="1" applyBorder="1" applyAlignment="1">
      <alignment horizontal="right"/>
    </xf>
    <xf numFmtId="167" fontId="31" fillId="0" borderId="1" xfId="0" applyNumberFormat="1" applyFont="1" applyBorder="1" applyAlignment="1">
      <alignment horizontal="right" vertical="center"/>
    </xf>
    <xf numFmtId="167" fontId="31" fillId="0" borderId="1" xfId="0" applyNumberFormat="1" applyFont="1" applyBorder="1" applyAlignment="1">
      <alignment horizontal="right" vertical="center" wrapText="1"/>
    </xf>
    <xf numFmtId="167" fontId="44" fillId="0" borderId="1" xfId="0" applyNumberFormat="1" applyFont="1" applyBorder="1" applyAlignment="1">
      <alignment horizontal="right" vertical="center"/>
    </xf>
    <xf numFmtId="170" fontId="31" fillId="0" borderId="1" xfId="0" applyNumberFormat="1" applyFont="1" applyBorder="1" applyAlignment="1">
      <alignment horizontal="right" vertical="center" wrapText="1"/>
    </xf>
    <xf numFmtId="170" fontId="130" fillId="0" borderId="1" xfId="0" applyNumberFormat="1" applyFont="1" applyBorder="1" applyAlignment="1">
      <alignment horizontal="right" vertical="center"/>
    </xf>
    <xf numFmtId="170" fontId="31" fillId="0" borderId="71" xfId="0" applyNumberFormat="1" applyFont="1" applyBorder="1" applyAlignment="1">
      <alignment horizontal="right"/>
    </xf>
    <xf numFmtId="170" fontId="31" fillId="0" borderId="1" xfId="0" applyNumberFormat="1" applyFont="1" applyBorder="1"/>
    <xf numFmtId="175" fontId="31" fillId="0" borderId="1" xfId="0" applyNumberFormat="1" applyFont="1" applyBorder="1" applyAlignment="1">
      <alignment horizontal="right" vertical="center"/>
    </xf>
    <xf numFmtId="169" fontId="31" fillId="0" borderId="1" xfId="0" applyNumberFormat="1" applyFont="1" applyBorder="1" applyAlignment="1">
      <alignment horizontal="right" vertical="center"/>
    </xf>
    <xf numFmtId="176" fontId="31" fillId="0" borderId="1" xfId="0" applyNumberFormat="1" applyFont="1" applyBorder="1" applyAlignment="1">
      <alignment horizontal="right" vertical="center"/>
    </xf>
    <xf numFmtId="170" fontId="31" fillId="0" borderId="85" xfId="0" applyNumberFormat="1" applyFont="1" applyBorder="1" applyAlignment="1">
      <alignment horizontal="right"/>
    </xf>
    <xf numFmtId="170" fontId="44" fillId="0" borderId="1" xfId="0" applyNumberFormat="1" applyFont="1" applyBorder="1" applyAlignment="1">
      <alignment horizontal="right" vertical="center" wrapText="1"/>
    </xf>
    <xf numFmtId="3" fontId="31" fillId="0" borderId="85" xfId="0" applyNumberFormat="1" applyFont="1" applyBorder="1"/>
    <xf numFmtId="170" fontId="44" fillId="0" borderId="1" xfId="0" applyNumberFormat="1" applyFont="1" applyBorder="1" applyAlignment="1">
      <alignment horizontal="right" vertical="center"/>
    </xf>
    <xf numFmtId="168" fontId="103" fillId="0" borderId="85" xfId="0" applyNumberFormat="1" applyFont="1" applyBorder="1" applyAlignment="1">
      <alignment horizontal="right"/>
    </xf>
    <xf numFmtId="170" fontId="130" fillId="0" borderId="85" xfId="0" applyNumberFormat="1" applyFont="1" applyBorder="1"/>
    <xf numFmtId="217" fontId="130" fillId="0" borderId="85" xfId="1928" applyNumberFormat="1" applyFont="1" applyFill="1" applyBorder="1" applyAlignment="1"/>
    <xf numFmtId="207" fontId="130" fillId="0" borderId="85" xfId="4159" applyNumberFormat="1" applyFont="1" applyFill="1" applyBorder="1" applyAlignment="1">
      <alignment horizontal="right"/>
    </xf>
    <xf numFmtId="207" fontId="130" fillId="0" borderId="85" xfId="0" applyNumberFormat="1" applyFont="1" applyBorder="1" applyAlignment="1">
      <alignment horizontal="right"/>
    </xf>
    <xf numFmtId="173" fontId="31" fillId="0" borderId="1" xfId="0" applyNumberFormat="1" applyFont="1" applyBorder="1" applyAlignment="1">
      <alignment horizontal="right" vertical="center"/>
    </xf>
    <xf numFmtId="205" fontId="31" fillId="0" borderId="1" xfId="1928" applyNumberFormat="1" applyFont="1" applyFill="1" applyBorder="1" applyAlignment="1">
      <alignment vertical="center"/>
    </xf>
    <xf numFmtId="0" fontId="130" fillId="0" borderId="85" xfId="0" applyFont="1" applyBorder="1"/>
    <xf numFmtId="170" fontId="31" fillId="0" borderId="85" xfId="0" applyNumberFormat="1" applyFont="1" applyBorder="1" applyAlignment="1">
      <alignment horizontal="right" vertical="center" wrapText="1"/>
    </xf>
    <xf numFmtId="3" fontId="31" fillId="0" borderId="74" xfId="0" applyNumberFormat="1" applyFont="1" applyBorder="1" applyAlignment="1">
      <alignment horizontal="right" vertical="center" wrapText="1"/>
    </xf>
    <xf numFmtId="3" fontId="31" fillId="0" borderId="85" xfId="0" applyNumberFormat="1" applyFont="1" applyBorder="1" applyAlignment="1">
      <alignment horizontal="right" vertical="center" wrapText="1"/>
    </xf>
    <xf numFmtId="172" fontId="31" fillId="0" borderId="74" xfId="3654" applyNumberFormat="1" applyFont="1" applyBorder="1"/>
    <xf numFmtId="3" fontId="31" fillId="0" borderId="74" xfId="0" applyNumberFormat="1" applyFont="1" applyBorder="1"/>
    <xf numFmtId="3" fontId="130" fillId="0" borderId="74" xfId="0" applyNumberFormat="1" applyFont="1" applyBorder="1" applyAlignment="1">
      <alignment horizontal="right"/>
    </xf>
    <xf numFmtId="168" fontId="130" fillId="0" borderId="74" xfId="4159" applyNumberFormat="1" applyFont="1" applyFill="1" applyBorder="1"/>
    <xf numFmtId="168" fontId="130" fillId="0" borderId="74" xfId="4159" applyNumberFormat="1" applyFont="1" applyFill="1" applyBorder="1" applyAlignment="1">
      <alignment horizontal="right"/>
    </xf>
    <xf numFmtId="3" fontId="31" fillId="0" borderId="74" xfId="1928" applyNumberFormat="1" applyFont="1" applyFill="1" applyBorder="1" applyAlignment="1">
      <alignment horizontal="right" vertical="center" wrapText="1"/>
    </xf>
    <xf numFmtId="3" fontId="31" fillId="0" borderId="74" xfId="1928" applyNumberFormat="1" applyFont="1" applyFill="1" applyBorder="1"/>
    <xf numFmtId="172" fontId="31" fillId="0" borderId="74" xfId="0" applyNumberFormat="1" applyFont="1" applyBorder="1"/>
    <xf numFmtId="2" fontId="31" fillId="0" borderId="1" xfId="0" applyNumberFormat="1" applyFont="1" applyBorder="1" applyAlignment="1">
      <alignment horizontal="right" vertical="center" wrapText="1"/>
    </xf>
    <xf numFmtId="172" fontId="31" fillId="0" borderId="85" xfId="0" applyNumberFormat="1" applyFont="1" applyBorder="1"/>
    <xf numFmtId="172" fontId="31" fillId="0" borderId="85" xfId="0" applyNumberFormat="1" applyFont="1" applyBorder="1" applyAlignment="1">
      <alignment vertical="center"/>
    </xf>
    <xf numFmtId="168" fontId="31" fillId="0" borderId="74" xfId="0" applyNumberFormat="1" applyFont="1" applyBorder="1" applyAlignment="1">
      <alignment horizontal="right"/>
    </xf>
    <xf numFmtId="168" fontId="31" fillId="0" borderId="85" xfId="0" applyNumberFormat="1" applyFont="1" applyBorder="1"/>
    <xf numFmtId="168" fontId="31" fillId="0" borderId="74" xfId="0" applyNumberFormat="1" applyFont="1" applyBorder="1"/>
    <xf numFmtId="170" fontId="31" fillId="0" borderId="74" xfId="0" applyNumberFormat="1" applyFont="1" applyBorder="1"/>
    <xf numFmtId="170" fontId="31" fillId="0" borderId="74" xfId="0" applyNumberFormat="1" applyFont="1" applyBorder="1" applyAlignment="1">
      <alignment horizontal="right"/>
    </xf>
    <xf numFmtId="2" fontId="31" fillId="0" borderId="1" xfId="0" applyNumberFormat="1" applyFont="1" applyBorder="1" applyAlignment="1">
      <alignment horizontal="right" vertical="center"/>
    </xf>
    <xf numFmtId="2" fontId="31" fillId="0" borderId="74" xfId="0" applyNumberFormat="1" applyFont="1" applyBorder="1"/>
    <xf numFmtId="1" fontId="31" fillId="0" borderId="74" xfId="3975" applyFont="1" applyFill="1" applyBorder="1"/>
    <xf numFmtId="1" fontId="31" fillId="0" borderId="85" xfId="3975" applyFont="1" applyFill="1" applyBorder="1"/>
    <xf numFmtId="3" fontId="31" fillId="0" borderId="74" xfId="3975" applyNumberFormat="1" applyFont="1" applyFill="1" applyBorder="1" applyAlignment="1"/>
    <xf numFmtId="3" fontId="31" fillId="0" borderId="85" xfId="3975" applyNumberFormat="1" applyFont="1" applyFill="1" applyBorder="1" applyAlignment="1"/>
    <xf numFmtId="170" fontId="31" fillId="0" borderId="47" xfId="0" applyNumberFormat="1" applyFont="1" applyBorder="1" applyAlignment="1">
      <alignment horizontal="right" vertical="center"/>
    </xf>
    <xf numFmtId="2" fontId="31" fillId="0" borderId="1" xfId="0" applyNumberFormat="1" applyFont="1" applyBorder="1" applyAlignment="1">
      <alignment horizontal="right"/>
    </xf>
    <xf numFmtId="176" fontId="31" fillId="0" borderId="1" xfId="0" applyNumberFormat="1" applyFont="1" applyBorder="1" applyAlignment="1">
      <alignment horizontal="right"/>
    </xf>
    <xf numFmtId="3" fontId="44" fillId="0" borderId="62" xfId="6" applyNumberFormat="1" applyFont="1" applyFill="1" applyBorder="1" applyAlignment="1">
      <alignment horizontal="right"/>
    </xf>
    <xf numFmtId="3" fontId="31" fillId="0" borderId="62" xfId="6" applyNumberFormat="1" applyFont="1" applyFill="1" applyBorder="1" applyAlignment="1">
      <alignment horizontal="right"/>
    </xf>
    <xf numFmtId="170" fontId="31" fillId="0" borderId="62" xfId="6" applyNumberFormat="1" applyFont="1" applyFill="1" applyBorder="1" applyAlignment="1">
      <alignment horizontal="right"/>
    </xf>
    <xf numFmtId="170" fontId="44" fillId="0" borderId="62" xfId="6" applyNumberFormat="1" applyFont="1" applyFill="1" applyBorder="1" applyAlignment="1">
      <alignment horizontal="right"/>
    </xf>
    <xf numFmtId="170" fontId="31" fillId="0" borderId="1" xfId="6" applyNumberFormat="1" applyFont="1" applyFill="1" applyBorder="1" applyAlignment="1">
      <alignment horizontal="right" vertical="center"/>
    </xf>
    <xf numFmtId="3" fontId="31" fillId="0" borderId="1" xfId="3654" applyNumberFormat="1" applyFont="1" applyBorder="1" applyAlignment="1">
      <alignment horizontal="right" vertical="center"/>
    </xf>
    <xf numFmtId="172" fontId="31" fillId="0" borderId="1" xfId="0" applyNumberFormat="1" applyFont="1" applyBorder="1" applyAlignment="1">
      <alignment horizontal="right" vertical="center"/>
    </xf>
    <xf numFmtId="3" fontId="31" fillId="0" borderId="74" xfId="3654" applyNumberFormat="1" applyFont="1" applyBorder="1"/>
    <xf numFmtId="3" fontId="31" fillId="0" borderId="74" xfId="3654" applyNumberFormat="1" applyFont="1" applyBorder="1" applyAlignment="1">
      <alignment horizontal="right"/>
    </xf>
    <xf numFmtId="3" fontId="31" fillId="0" borderId="74" xfId="3654" applyNumberFormat="1" applyFont="1" applyBorder="1" applyAlignment="1">
      <alignment horizontal="right" vertical="center"/>
    </xf>
    <xf numFmtId="1" fontId="31" fillId="0" borderId="74" xfId="0" applyNumberFormat="1" applyFont="1" applyBorder="1" applyAlignment="1">
      <alignment horizontal="right" vertical="center" wrapText="1"/>
    </xf>
    <xf numFmtId="172" fontId="31" fillId="0" borderId="47" xfId="0" applyNumberFormat="1" applyFont="1" applyBorder="1" applyAlignment="1">
      <alignment horizontal="right"/>
    </xf>
    <xf numFmtId="172" fontId="31" fillId="0" borderId="1" xfId="3654" applyNumberFormat="1" applyFont="1" applyBorder="1" applyAlignment="1">
      <alignment horizontal="right"/>
    </xf>
    <xf numFmtId="172" fontId="31" fillId="0" borderId="1" xfId="0" applyNumberFormat="1" applyFont="1" applyBorder="1"/>
    <xf numFmtId="172" fontId="31" fillId="0" borderId="74" xfId="3654" applyNumberFormat="1" applyFont="1" applyBorder="1" applyAlignment="1">
      <alignment horizontal="right"/>
    </xf>
    <xf numFmtId="170" fontId="31" fillId="0" borderId="74" xfId="0" applyNumberFormat="1" applyFont="1" applyBorder="1" applyAlignment="1">
      <alignment horizontal="right" vertical="center"/>
    </xf>
    <xf numFmtId="3" fontId="31" fillId="0" borderId="1" xfId="1928" applyNumberFormat="1" applyFont="1" applyBorder="1"/>
    <xf numFmtId="172" fontId="31" fillId="0" borderId="47" xfId="0" applyNumberFormat="1" applyFont="1" applyBorder="1"/>
    <xf numFmtId="172" fontId="44" fillId="0" borderId="47" xfId="0" applyNumberFormat="1" applyFont="1" applyBorder="1"/>
    <xf numFmtId="1" fontId="31" fillId="0" borderId="47" xfId="0" applyNumberFormat="1" applyFont="1" applyBorder="1" applyAlignment="1">
      <alignment horizontal="right"/>
    </xf>
    <xf numFmtId="206" fontId="31" fillId="0" borderId="47" xfId="0" applyNumberFormat="1" applyFont="1" applyBorder="1" applyAlignment="1">
      <alignment horizontal="right"/>
    </xf>
    <xf numFmtId="170" fontId="31" fillId="0" borderId="1" xfId="1246" applyNumberFormat="1" applyFont="1" applyFill="1" applyBorder="1" applyAlignment="1">
      <alignment horizontal="right" vertical="center"/>
    </xf>
    <xf numFmtId="1" fontId="31" fillId="0" borderId="85" xfId="0" applyNumberFormat="1" applyFont="1" applyBorder="1"/>
    <xf numFmtId="1" fontId="31" fillId="0" borderId="85" xfId="0" applyNumberFormat="1" applyFont="1" applyBorder="1" applyAlignment="1">
      <alignment horizontal="right"/>
    </xf>
    <xf numFmtId="1" fontId="31" fillId="0" borderId="47" xfId="0" applyNumberFormat="1" applyFont="1" applyBorder="1" applyAlignment="1">
      <alignment horizontal="right" vertical="center"/>
    </xf>
    <xf numFmtId="0" fontId="44" fillId="7" borderId="1" xfId="0" applyFont="1" applyFill="1" applyBorder="1" applyAlignment="1">
      <alignment vertical="center"/>
    </xf>
    <xf numFmtId="0" fontId="44" fillId="3" borderId="1" xfId="0" applyFont="1" applyFill="1" applyBorder="1" applyAlignment="1">
      <alignment horizontal="center" vertical="center"/>
    </xf>
    <xf numFmtId="0" fontId="44" fillId="53" borderId="0" xfId="0" applyFont="1" applyFill="1" applyAlignment="1">
      <alignment horizontal="left" vertical="center" wrapText="1"/>
    </xf>
    <xf numFmtId="0" fontId="31" fillId="53" borderId="1" xfId="0" applyFont="1" applyFill="1" applyBorder="1" applyAlignment="1">
      <alignment vertical="center" wrapText="1"/>
    </xf>
    <xf numFmtId="0" fontId="31" fillId="53" borderId="1" xfId="0" applyFont="1" applyFill="1" applyBorder="1"/>
    <xf numFmtId="0" fontId="44" fillId="0" borderId="1" xfId="0" quotePrefix="1" applyFont="1" applyBorder="1" applyAlignment="1">
      <alignment horizontal="right"/>
    </xf>
    <xf numFmtId="1" fontId="16" fillId="0" borderId="1" xfId="0" applyNumberFormat="1" applyFont="1" applyBorder="1" applyAlignment="1">
      <alignment horizontal="right" vertical="center"/>
    </xf>
    <xf numFmtId="168" fontId="16" fillId="0" borderId="1" xfId="0" applyNumberFormat="1" applyFont="1" applyBorder="1" applyAlignment="1">
      <alignment horizontal="right"/>
    </xf>
    <xf numFmtId="170" fontId="16" fillId="0" borderId="47" xfId="0" applyNumberFormat="1" applyFont="1" applyBorder="1" applyAlignment="1">
      <alignment horizontal="right"/>
    </xf>
    <xf numFmtId="4" fontId="16" fillId="0" borderId="1" xfId="0" applyNumberFormat="1" applyFont="1" applyBorder="1" applyAlignment="1">
      <alignment horizontal="right"/>
    </xf>
    <xf numFmtId="2" fontId="16" fillId="0" borderId="1" xfId="0" applyNumberFormat="1" applyFont="1" applyBorder="1" applyAlignment="1">
      <alignment horizontal="right" vertical="center"/>
    </xf>
    <xf numFmtId="170" fontId="17" fillId="0" borderId="1" xfId="0" applyNumberFormat="1" applyFont="1" applyBorder="1" applyAlignment="1">
      <alignment horizontal="right" vertical="center"/>
    </xf>
    <xf numFmtId="3" fontId="16" fillId="0" borderId="47" xfId="0" applyNumberFormat="1" applyFont="1" applyBorder="1" applyAlignment="1">
      <alignment horizontal="right" vertical="center"/>
    </xf>
    <xf numFmtId="170" fontId="16" fillId="0" borderId="47" xfId="0" applyNumberFormat="1" applyFont="1" applyBorder="1" applyAlignment="1">
      <alignment horizontal="right" vertical="center"/>
    </xf>
    <xf numFmtId="3" fontId="17" fillId="0" borderId="47" xfId="0" applyNumberFormat="1" applyFont="1" applyBorder="1" applyAlignment="1">
      <alignment horizontal="right"/>
    </xf>
    <xf numFmtId="3" fontId="16" fillId="0" borderId="47" xfId="0" applyNumberFormat="1" applyFont="1" applyBorder="1" applyAlignment="1">
      <alignment horizontal="right"/>
    </xf>
    <xf numFmtId="3" fontId="16" fillId="0" borderId="0" xfId="0" applyNumberFormat="1" applyFont="1"/>
    <xf numFmtId="170" fontId="17" fillId="0" borderId="47" xfId="0" applyNumberFormat="1" applyFont="1" applyBorder="1" applyAlignment="1">
      <alignment horizontal="right"/>
    </xf>
    <xf numFmtId="170" fontId="16" fillId="0" borderId="0" xfId="0" applyNumberFormat="1" applyFont="1"/>
    <xf numFmtId="170" fontId="16" fillId="0" borderId="62" xfId="0" applyNumberFormat="1" applyFont="1" applyBorder="1" applyAlignment="1">
      <alignment horizontal="right"/>
    </xf>
    <xf numFmtId="3" fontId="17" fillId="0" borderId="62" xfId="0" applyNumberFormat="1" applyFont="1" applyBorder="1" applyAlignment="1">
      <alignment horizontal="right"/>
    </xf>
    <xf numFmtId="3" fontId="16" fillId="0" borderId="62" xfId="0" applyNumberFormat="1" applyFont="1" applyBorder="1" applyAlignment="1">
      <alignment horizontal="right"/>
    </xf>
    <xf numFmtId="3" fontId="16" fillId="0" borderId="62" xfId="0" applyNumberFormat="1" applyFont="1" applyBorder="1"/>
    <xf numFmtId="4" fontId="168" fillId="0" borderId="47" xfId="0" applyNumberFormat="1" applyFont="1" applyBorder="1"/>
    <xf numFmtId="3" fontId="16" fillId="0" borderId="1" xfId="6" applyNumberFormat="1" applyFont="1" applyFill="1" applyBorder="1" applyAlignment="1">
      <alignment horizontal="right" vertical="center"/>
    </xf>
    <xf numFmtId="170" fontId="16" fillId="0" borderId="1" xfId="0" applyNumberFormat="1" applyFont="1" applyBorder="1" applyAlignment="1">
      <alignment horizontal="center" vertical="center"/>
    </xf>
    <xf numFmtId="3" fontId="16" fillId="0" borderId="1" xfId="0" applyNumberFormat="1" applyFont="1" applyBorder="1"/>
    <xf numFmtId="3" fontId="16" fillId="0" borderId="62" xfId="6" applyNumberFormat="1" applyFont="1" applyFill="1" applyBorder="1" applyAlignment="1">
      <alignment horizontal="right" vertical="center"/>
    </xf>
    <xf numFmtId="3" fontId="17" fillId="0" borderId="1" xfId="6" applyNumberFormat="1" applyFont="1" applyFill="1" applyBorder="1" applyAlignment="1">
      <alignment horizontal="right" vertical="center"/>
    </xf>
    <xf numFmtId="168" fontId="16" fillId="0" borderId="1" xfId="6" applyNumberFormat="1" applyFont="1" applyFill="1" applyBorder="1" applyAlignment="1">
      <alignment horizontal="right" vertical="center"/>
    </xf>
    <xf numFmtId="170" fontId="16" fillId="0" borderId="1" xfId="6" applyNumberFormat="1" applyFont="1" applyFill="1" applyBorder="1" applyAlignment="1">
      <alignment horizontal="right" vertical="center"/>
    </xf>
    <xf numFmtId="3" fontId="16" fillId="0" borderId="1" xfId="0" applyNumberFormat="1" applyFont="1" applyBorder="1" applyAlignment="1">
      <alignment horizontal="right" vertical="center" wrapText="1"/>
    </xf>
    <xf numFmtId="3" fontId="16" fillId="0" borderId="1" xfId="3654" applyNumberFormat="1" applyFont="1" applyBorder="1" applyAlignment="1">
      <alignment horizontal="right" vertical="center"/>
    </xf>
    <xf numFmtId="3" fontId="16" fillId="0" borderId="74" xfId="0" applyNumberFormat="1" applyFont="1" applyBorder="1" applyAlignment="1">
      <alignment horizontal="right"/>
    </xf>
    <xf numFmtId="1" fontId="16" fillId="0" borderId="1" xfId="0" applyNumberFormat="1" applyFont="1" applyBorder="1" applyAlignment="1">
      <alignment horizontal="right" vertical="center" wrapText="1"/>
    </xf>
    <xf numFmtId="1" fontId="16" fillId="0" borderId="74" xfId="0" applyNumberFormat="1" applyFont="1" applyBorder="1" applyAlignment="1">
      <alignment horizontal="right" vertical="center"/>
    </xf>
    <xf numFmtId="1" fontId="16" fillId="0" borderId="74" xfId="0" applyNumberFormat="1" applyFont="1" applyBorder="1" applyAlignment="1">
      <alignment horizontal="right" vertical="center" wrapText="1"/>
    </xf>
    <xf numFmtId="1" fontId="16" fillId="0" borderId="1" xfId="3654" applyNumberFormat="1" applyFont="1" applyBorder="1" applyAlignment="1">
      <alignment horizontal="right" vertical="center"/>
    </xf>
    <xf numFmtId="172" fontId="16" fillId="0" borderId="74" xfId="0" applyNumberFormat="1" applyFont="1" applyBorder="1" applyAlignment="1">
      <alignment horizontal="right"/>
    </xf>
    <xf numFmtId="3" fontId="16" fillId="0" borderId="1" xfId="1926" applyNumberFormat="1" applyFont="1" applyBorder="1" applyAlignment="1" applyProtection="1">
      <alignment horizontal="right" vertical="center" wrapText="1"/>
      <protection locked="0"/>
    </xf>
    <xf numFmtId="168" fontId="16" fillId="0" borderId="74" xfId="0" applyNumberFormat="1" applyFont="1" applyBorder="1" applyAlignment="1">
      <alignment horizontal="right"/>
    </xf>
    <xf numFmtId="0" fontId="100" fillId="0" borderId="62" xfId="0" applyFont="1" applyBorder="1"/>
    <xf numFmtId="170" fontId="0" fillId="0" borderId="1" xfId="0" applyNumberFormat="1" applyBorder="1" applyAlignment="1">
      <alignment horizontal="right" vertical="center"/>
    </xf>
    <xf numFmtId="0" fontId="0" fillId="0" borderId="85" xfId="0" applyBorder="1"/>
    <xf numFmtId="0" fontId="16" fillId="0" borderId="1" xfId="0" applyFont="1" applyBorder="1" applyAlignment="1">
      <alignment horizontal="right" vertical="center"/>
    </xf>
    <xf numFmtId="4" fontId="31" fillId="0" borderId="47" xfId="0" applyNumberFormat="1" applyFont="1" applyBorder="1" applyAlignment="1">
      <alignment horizontal="right"/>
    </xf>
    <xf numFmtId="1" fontId="31" fillId="0" borderId="1" xfId="0" applyNumberFormat="1" applyFont="1" applyBorder="1" applyAlignment="1">
      <alignment vertical="center"/>
    </xf>
    <xf numFmtId="3" fontId="31" fillId="0" borderId="72" xfId="6" applyNumberFormat="1" applyFont="1" applyFill="1" applyBorder="1" applyAlignment="1">
      <alignment horizontal="right"/>
    </xf>
    <xf numFmtId="3" fontId="31" fillId="0" borderId="73" xfId="6" applyNumberFormat="1" applyFont="1" applyFill="1" applyBorder="1" applyAlignment="1">
      <alignment horizontal="right"/>
    </xf>
    <xf numFmtId="3" fontId="17" fillId="0" borderId="47" xfId="0" applyNumberFormat="1" applyFont="1" applyBorder="1" applyAlignment="1">
      <alignment horizontal="right" vertical="center"/>
    </xf>
    <xf numFmtId="170" fontId="17" fillId="0" borderId="0" xfId="0" applyNumberFormat="1" applyFont="1" applyAlignment="1">
      <alignment horizontal="right"/>
    </xf>
    <xf numFmtId="3" fontId="17" fillId="0" borderId="0" xfId="0" applyNumberFormat="1" applyFont="1" applyAlignment="1">
      <alignment horizontal="right"/>
    </xf>
    <xf numFmtId="3" fontId="16" fillId="0" borderId="0" xfId="0" applyNumberFormat="1" applyFont="1" applyAlignment="1">
      <alignment horizontal="right" vertical="center"/>
    </xf>
    <xf numFmtId="1" fontId="0" fillId="0" borderId="0" xfId="0" applyNumberFormat="1"/>
    <xf numFmtId="170" fontId="16" fillId="0" borderId="0" xfId="0" applyNumberFormat="1" applyFont="1" applyAlignment="1">
      <alignment horizontal="right"/>
    </xf>
    <xf numFmtId="1" fontId="16" fillId="0" borderId="0" xfId="0" applyNumberFormat="1" applyFont="1" applyAlignment="1">
      <alignment horizontal="right" vertical="center"/>
    </xf>
    <xf numFmtId="3" fontId="17" fillId="0" borderId="1" xfId="0" applyNumberFormat="1" applyFont="1" applyBorder="1" applyAlignment="1">
      <alignment horizontal="right" vertical="center"/>
    </xf>
    <xf numFmtId="49" fontId="123" fillId="0" borderId="0" xfId="0" applyNumberFormat="1" applyFont="1" applyAlignment="1">
      <alignment horizontal="center" vertical="center"/>
    </xf>
    <xf numFmtId="0" fontId="119" fillId="0" borderId="0" xfId="0" applyFont="1" applyAlignment="1">
      <alignment horizontal="justify" vertical="center" wrapText="1"/>
    </xf>
    <xf numFmtId="0" fontId="31" fillId="0" borderId="0" xfId="0" applyFont="1" applyAlignment="1">
      <alignment horizontal="left" vertical="center" wrapText="1"/>
    </xf>
    <xf numFmtId="0" fontId="119" fillId="0" borderId="0" xfId="0" applyFont="1" applyAlignment="1">
      <alignment horizontal="left" vertical="center" wrapText="1"/>
    </xf>
    <xf numFmtId="0" fontId="52" fillId="0" borderId="0" xfId="0" applyFont="1" applyAlignment="1">
      <alignment horizontal="left" vertical="center" wrapText="1"/>
    </xf>
    <xf numFmtId="0" fontId="133" fillId="0" borderId="0" xfId="0" applyFont="1" applyAlignment="1">
      <alignment horizontal="center" vertical="center"/>
    </xf>
    <xf numFmtId="0" fontId="22" fillId="53" borderId="48" xfId="0" applyFont="1" applyFill="1" applyBorder="1" applyAlignment="1">
      <alignment horizontal="left" vertical="center" wrapText="1"/>
    </xf>
    <xf numFmtId="0" fontId="22" fillId="53" borderId="32" xfId="0" applyFont="1" applyFill="1" applyBorder="1" applyAlignment="1">
      <alignment horizontal="left" vertical="center" wrapText="1"/>
    </xf>
    <xf numFmtId="170" fontId="22" fillId="53" borderId="48" xfId="0" applyNumberFormat="1" applyFont="1" applyFill="1" applyBorder="1" applyAlignment="1">
      <alignment horizontal="left" vertical="center" wrapText="1"/>
    </xf>
    <xf numFmtId="170" fontId="22" fillId="53" borderId="32" xfId="0" applyNumberFormat="1" applyFont="1" applyFill="1" applyBorder="1" applyAlignment="1">
      <alignment horizontal="left" vertical="center" wrapText="1"/>
    </xf>
    <xf numFmtId="0" fontId="44" fillId="53" borderId="48" xfId="0" applyFont="1" applyFill="1" applyBorder="1" applyAlignment="1">
      <alignment horizontal="left" vertical="center" wrapText="1"/>
    </xf>
    <xf numFmtId="0" fontId="44" fillId="53" borderId="32" xfId="0" applyFont="1" applyFill="1" applyBorder="1" applyAlignment="1">
      <alignment horizontal="left" vertical="center" wrapText="1"/>
    </xf>
    <xf numFmtId="0" fontId="172" fillId="0" borderId="62" xfId="6" applyFont="1" applyFill="1" applyBorder="1" applyAlignment="1">
      <alignment horizontal="left" vertical="top" wrapText="1"/>
    </xf>
    <xf numFmtId="0" fontId="50" fillId="2" borderId="62" xfId="0" applyFont="1" applyFill="1" applyBorder="1" applyAlignment="1">
      <alignment vertical="center" wrapText="1"/>
    </xf>
    <xf numFmtId="0" fontId="17" fillId="2" borderId="1" xfId="0" applyFont="1" applyFill="1" applyBorder="1" applyAlignment="1">
      <alignment vertical="center" wrapText="1"/>
    </xf>
    <xf numFmtId="0" fontId="133" fillId="0" borderId="0" xfId="0" applyFont="1" applyAlignment="1">
      <alignment horizontal="center"/>
    </xf>
    <xf numFmtId="0" fontId="22" fillId="3" borderId="39" xfId="0" applyFont="1" applyFill="1" applyBorder="1" applyAlignment="1">
      <alignment horizontal="center"/>
    </xf>
    <xf numFmtId="0" fontId="22" fillId="3" borderId="5" xfId="0" applyFont="1" applyFill="1" applyBorder="1" applyAlignment="1">
      <alignment horizontal="center"/>
    </xf>
    <xf numFmtId="0" fontId="22" fillId="3" borderId="13" xfId="0" applyFont="1" applyFill="1" applyBorder="1" applyAlignment="1">
      <alignment horizontal="center"/>
    </xf>
    <xf numFmtId="0" fontId="22" fillId="3" borderId="0" xfId="0" applyFont="1" applyFill="1" applyAlignment="1">
      <alignment horizontal="center"/>
    </xf>
    <xf numFmtId="0" fontId="23" fillId="3" borderId="39" xfId="0" applyFont="1" applyFill="1" applyBorder="1" applyAlignment="1">
      <alignment horizontal="center"/>
    </xf>
    <xf numFmtId="0" fontId="23" fillId="3" borderId="5" xfId="0" applyFont="1" applyFill="1" applyBorder="1" applyAlignment="1">
      <alignment horizontal="center"/>
    </xf>
    <xf numFmtId="0" fontId="17" fillId="2" borderId="49" xfId="0" applyFont="1" applyFill="1" applyBorder="1" applyAlignment="1">
      <alignment vertical="center"/>
    </xf>
    <xf numFmtId="0" fontId="17" fillId="2" borderId="4" xfId="0" applyFont="1" applyFill="1" applyBorder="1" applyAlignment="1">
      <alignment vertical="center"/>
    </xf>
    <xf numFmtId="0" fontId="17" fillId="2" borderId="2" xfId="0" applyFont="1" applyFill="1" applyBorder="1" applyAlignment="1">
      <alignment vertical="center"/>
    </xf>
    <xf numFmtId="1" fontId="16" fillId="3" borderId="1" xfId="0" applyNumberFormat="1" applyFont="1" applyFill="1" applyBorder="1" applyAlignment="1">
      <alignment horizontal="center"/>
    </xf>
    <xf numFmtId="1" fontId="16" fillId="3" borderId="39" xfId="0" applyNumberFormat="1" applyFont="1" applyFill="1" applyBorder="1" applyAlignment="1">
      <alignment horizontal="center"/>
    </xf>
    <xf numFmtId="1" fontId="16" fillId="3" borderId="5" xfId="0" applyNumberFormat="1" applyFont="1" applyFill="1" applyBorder="1" applyAlignment="1">
      <alignment horizontal="center"/>
    </xf>
    <xf numFmtId="0" fontId="23" fillId="3" borderId="13" xfId="0" applyFont="1" applyFill="1" applyBorder="1" applyAlignment="1">
      <alignment horizontal="center"/>
    </xf>
    <xf numFmtId="0" fontId="23" fillId="3" borderId="0" xfId="0" applyFont="1" applyFill="1" applyAlignment="1">
      <alignment horizontal="center"/>
    </xf>
    <xf numFmtId="0" fontId="17" fillId="3" borderId="39"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2" borderId="1" xfId="3676" applyFont="1" applyFill="1" applyBorder="1" applyAlignment="1">
      <alignment horizontal="center" vertical="center" wrapText="1"/>
    </xf>
    <xf numFmtId="0" fontId="17" fillId="2" borderId="75"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6" borderId="98" xfId="0" applyFont="1" applyFill="1" applyBorder="1" applyAlignment="1">
      <alignment horizontal="left" vertical="top"/>
    </xf>
    <xf numFmtId="0" fontId="17" fillId="6" borderId="4" xfId="0" applyFont="1" applyFill="1" applyBorder="1" applyAlignment="1">
      <alignment horizontal="left" vertical="top"/>
    </xf>
    <xf numFmtId="0" fontId="17" fillId="6" borderId="2" xfId="0" applyFont="1" applyFill="1" applyBorder="1" applyAlignment="1">
      <alignment horizontal="left" vertical="top"/>
    </xf>
    <xf numFmtId="0" fontId="17" fillId="6" borderId="86" xfId="0" applyFont="1" applyFill="1" applyBorder="1" applyAlignment="1">
      <alignment horizontal="left" vertical="top"/>
    </xf>
    <xf numFmtId="0" fontId="17" fillId="6" borderId="87" xfId="0" applyFont="1" applyFill="1" applyBorder="1" applyAlignment="1">
      <alignment horizontal="left" vertical="top"/>
    </xf>
    <xf numFmtId="0" fontId="17" fillId="3" borderId="74" xfId="0" applyFont="1" applyFill="1" applyBorder="1" applyAlignment="1">
      <alignment horizontal="center"/>
    </xf>
    <xf numFmtId="0" fontId="6" fillId="0" borderId="0" xfId="0" applyFont="1" applyAlignment="1">
      <alignment horizontal="left"/>
    </xf>
    <xf numFmtId="0" fontId="17" fillId="3" borderId="71" xfId="0" applyFont="1" applyFill="1" applyBorder="1" applyAlignment="1">
      <alignment horizontal="center"/>
    </xf>
    <xf numFmtId="0" fontId="17" fillId="3" borderId="77" xfId="0" applyFont="1" applyFill="1" applyBorder="1" applyAlignment="1">
      <alignment horizontal="center"/>
    </xf>
    <xf numFmtId="0" fontId="17" fillId="3" borderId="76" xfId="0" applyFont="1" applyFill="1" applyBorder="1" applyAlignment="1">
      <alignment horizontal="center"/>
    </xf>
    <xf numFmtId="0" fontId="17" fillId="3" borderId="74" xfId="0" applyFont="1" applyFill="1" applyBorder="1" applyAlignment="1">
      <alignment horizontal="center" vertical="center" wrapText="1"/>
    </xf>
    <xf numFmtId="0" fontId="6" fillId="0" borderId="0" xfId="0" applyFont="1" applyAlignment="1">
      <alignment horizontal="center"/>
    </xf>
    <xf numFmtId="0" fontId="17" fillId="6" borderId="74" xfId="0" applyFont="1" applyFill="1" applyBorder="1" applyAlignment="1">
      <alignment vertical="top"/>
    </xf>
    <xf numFmtId="0" fontId="17" fillId="6" borderId="86" xfId="0" applyFont="1" applyFill="1" applyBorder="1" applyAlignment="1">
      <alignment horizontal="center" vertical="top"/>
    </xf>
    <xf numFmtId="0" fontId="17" fillId="6" borderId="87" xfId="0" applyFont="1" applyFill="1" applyBorder="1" applyAlignment="1">
      <alignment horizontal="center" vertical="top"/>
    </xf>
    <xf numFmtId="0" fontId="17" fillId="9" borderId="1" xfId="0" applyFont="1" applyFill="1" applyBorder="1" applyAlignment="1">
      <alignment horizontal="center" vertical="center"/>
    </xf>
    <xf numFmtId="0" fontId="17" fillId="7" borderId="39" xfId="0" applyFont="1" applyFill="1" applyBorder="1" applyAlignment="1">
      <alignment horizontal="center"/>
    </xf>
    <xf numFmtId="0" fontId="17" fillId="7" borderId="5" xfId="0" applyFont="1" applyFill="1" applyBorder="1" applyAlignment="1">
      <alignment horizontal="center"/>
    </xf>
    <xf numFmtId="0" fontId="17" fillId="6" borderId="1" xfId="0" applyFont="1" applyFill="1" applyBorder="1" applyAlignment="1">
      <alignment horizontal="center" vertical="center"/>
    </xf>
    <xf numFmtId="0" fontId="17" fillId="3" borderId="13" xfId="0" applyFont="1" applyFill="1" applyBorder="1" applyAlignment="1">
      <alignment horizontal="center"/>
    </xf>
    <xf numFmtId="0" fontId="17" fillId="3" borderId="0" xfId="0" applyFont="1" applyFill="1" applyAlignment="1">
      <alignment horizontal="center"/>
    </xf>
    <xf numFmtId="0" fontId="53" fillId="6" borderId="1" xfId="0" applyFont="1" applyFill="1" applyBorder="1" applyAlignment="1">
      <alignment horizontal="center" vertical="center"/>
    </xf>
    <xf numFmtId="0" fontId="53" fillId="3" borderId="39" xfId="0" applyFont="1" applyFill="1" applyBorder="1" applyAlignment="1">
      <alignment horizontal="center"/>
    </xf>
    <xf numFmtId="0" fontId="53" fillId="3" borderId="5" xfId="0" applyFont="1" applyFill="1" applyBorder="1" applyAlignment="1">
      <alignment horizontal="center"/>
    </xf>
    <xf numFmtId="0" fontId="17" fillId="3" borderId="39" xfId="0" applyFont="1" applyFill="1" applyBorder="1" applyAlignment="1">
      <alignment horizontal="center"/>
    </xf>
    <xf numFmtId="0" fontId="17" fillId="3" borderId="5" xfId="0" applyFont="1" applyFill="1" applyBorder="1" applyAlignment="1">
      <alignment horizontal="center"/>
    </xf>
    <xf numFmtId="0" fontId="44" fillId="6" borderId="86" xfId="0" applyFont="1" applyFill="1" applyBorder="1" applyAlignment="1">
      <alignment horizontal="center" vertical="center" wrapText="1"/>
    </xf>
    <xf numFmtId="0" fontId="44" fillId="6" borderId="87" xfId="0" applyFont="1" applyFill="1" applyBorder="1" applyAlignment="1">
      <alignment horizontal="center" vertical="center" wrapText="1"/>
    </xf>
    <xf numFmtId="0" fontId="44" fillId="6" borderId="75" xfId="0" applyFont="1" applyFill="1" applyBorder="1" applyAlignment="1">
      <alignment vertical="center" wrapText="1"/>
    </xf>
    <xf numFmtId="0" fontId="44" fillId="6" borderId="4" xfId="0" applyFont="1" applyFill="1" applyBorder="1" applyAlignment="1">
      <alignment vertical="center" wrapText="1"/>
    </xf>
    <xf numFmtId="0" fontId="44" fillId="6" borderId="2" xfId="0" applyFont="1" applyFill="1" applyBorder="1" applyAlignment="1">
      <alignment vertical="center" wrapText="1"/>
    </xf>
    <xf numFmtId="0" fontId="17" fillId="8" borderId="1" xfId="0" applyFont="1" applyFill="1" applyBorder="1" applyAlignment="1">
      <alignment horizontal="center" vertical="center" wrapText="1"/>
    </xf>
    <xf numFmtId="0" fontId="17" fillId="8" borderId="1" xfId="0" applyFont="1" applyFill="1" applyBorder="1" applyAlignment="1">
      <alignment horizontal="left" vertical="center"/>
    </xf>
    <xf numFmtId="0" fontId="17" fillId="8" borderId="1" xfId="0" applyFont="1" applyFill="1" applyBorder="1" applyAlignment="1">
      <alignment horizontal="center" vertical="center"/>
    </xf>
    <xf numFmtId="0" fontId="22" fillId="8" borderId="1" xfId="0" applyFont="1" applyFill="1" applyBorder="1" applyAlignment="1">
      <alignment horizontal="left" vertical="top"/>
    </xf>
    <xf numFmtId="0" fontId="17" fillId="9" borderId="1" xfId="0" applyFont="1" applyFill="1" applyBorder="1" applyAlignment="1">
      <alignment horizontal="left" vertical="center"/>
    </xf>
    <xf numFmtId="0" fontId="17" fillId="7" borderId="71" xfId="0" applyFont="1" applyFill="1" applyBorder="1" applyAlignment="1">
      <alignment horizontal="center" vertical="center" wrapText="1"/>
    </xf>
    <xf numFmtId="0" fontId="17" fillId="7" borderId="77" xfId="0" applyFont="1" applyFill="1" applyBorder="1" applyAlignment="1">
      <alignment horizontal="center" vertical="center" wrapText="1"/>
    </xf>
    <xf numFmtId="0" fontId="17" fillId="3" borderId="48" xfId="0" applyFont="1" applyFill="1" applyBorder="1" applyAlignment="1">
      <alignment horizontal="center" vertical="center"/>
    </xf>
    <xf numFmtId="0" fontId="17" fillId="3" borderId="32" xfId="0" applyFont="1" applyFill="1" applyBorder="1" applyAlignment="1">
      <alignment horizontal="center" vertical="center"/>
    </xf>
    <xf numFmtId="0" fontId="17" fillId="3" borderId="10" xfId="0" applyFont="1" applyFill="1" applyBorder="1" applyAlignment="1">
      <alignment horizontal="center" vertical="center"/>
    </xf>
    <xf numFmtId="0" fontId="17" fillId="9" borderId="1" xfId="138" applyFont="1" applyFill="1" applyBorder="1" applyAlignment="1">
      <alignment horizontal="center" vertical="center"/>
    </xf>
    <xf numFmtId="0" fontId="17" fillId="3" borderId="1" xfId="0" applyFont="1" applyFill="1" applyBorder="1" applyAlignment="1">
      <alignment horizontal="center"/>
    </xf>
    <xf numFmtId="0" fontId="17" fillId="2" borderId="1" xfId="138" applyFont="1" applyFill="1" applyBorder="1" applyAlignment="1">
      <alignment horizontal="center" vertical="center"/>
    </xf>
    <xf numFmtId="0" fontId="17" fillId="3" borderId="1" xfId="138" applyFont="1" applyFill="1" applyBorder="1" applyAlignment="1">
      <alignment horizont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7" fillId="0" borderId="1" xfId="0" applyFont="1" applyBorder="1" applyAlignment="1">
      <alignment horizontal="left" vertical="center"/>
    </xf>
    <xf numFmtId="0" fontId="44" fillId="2" borderId="1" xfId="0" applyFont="1" applyFill="1" applyBorder="1" applyAlignment="1">
      <alignment horizontal="center" vertical="center"/>
    </xf>
    <xf numFmtId="0" fontId="44" fillId="3" borderId="39" xfId="0" applyFont="1" applyFill="1" applyBorder="1" applyAlignment="1">
      <alignment horizontal="center"/>
    </xf>
    <xf numFmtId="0" fontId="44" fillId="3" borderId="5" xfId="0" applyFont="1" applyFill="1" applyBorder="1" applyAlignment="1">
      <alignment horizontal="center"/>
    </xf>
    <xf numFmtId="0" fontId="53" fillId="7" borderId="1" xfId="0" applyFont="1" applyFill="1" applyBorder="1" applyAlignment="1">
      <alignment horizontal="center"/>
    </xf>
    <xf numFmtId="0" fontId="53" fillId="9" borderId="1" xfId="0" applyFont="1" applyFill="1" applyBorder="1" applyAlignment="1">
      <alignment horizontal="center" vertical="center"/>
    </xf>
    <xf numFmtId="177" fontId="53" fillId="9" borderId="1" xfId="0" applyNumberFormat="1" applyFont="1" applyFill="1" applyBorder="1" applyAlignment="1">
      <alignment horizontal="left" vertical="center"/>
    </xf>
    <xf numFmtId="177" fontId="53" fillId="9" borderId="1" xfId="0" applyNumberFormat="1" applyFont="1" applyFill="1" applyBorder="1" applyAlignment="1">
      <alignment horizontal="left" vertical="center" wrapText="1"/>
    </xf>
    <xf numFmtId="0" fontId="17" fillId="3" borderId="35" xfId="297" quotePrefix="1" applyFont="1" applyFill="1" applyBorder="1" applyAlignment="1">
      <alignment horizontal="center" vertical="center"/>
    </xf>
    <xf numFmtId="0" fontId="17" fillId="3" borderId="32" xfId="297" quotePrefix="1" applyFont="1" applyFill="1" applyBorder="1" applyAlignment="1">
      <alignment horizontal="center" vertical="center"/>
    </xf>
    <xf numFmtId="0" fontId="17" fillId="3" borderId="35" xfId="297" quotePrefix="1" applyFont="1" applyFill="1" applyBorder="1" applyAlignment="1">
      <alignment horizontal="center" vertical="center" wrapText="1"/>
    </xf>
    <xf numFmtId="0" fontId="17" fillId="3" borderId="32" xfId="297" quotePrefix="1" applyFont="1" applyFill="1" applyBorder="1" applyAlignment="1">
      <alignment horizontal="center" vertical="center" wrapText="1"/>
    </xf>
    <xf numFmtId="49" fontId="17" fillId="3" borderId="40" xfId="297" applyNumberFormat="1" applyFont="1" applyFill="1" applyBorder="1" applyAlignment="1">
      <alignment horizontal="center" vertical="center"/>
    </xf>
    <xf numFmtId="49" fontId="17" fillId="3" borderId="41" xfId="297" applyNumberFormat="1" applyFont="1" applyFill="1" applyBorder="1" applyAlignment="1">
      <alignment horizontal="center" vertical="center"/>
    </xf>
    <xf numFmtId="49" fontId="17" fillId="3" borderId="39" xfId="297" applyNumberFormat="1" applyFont="1" applyFill="1" applyBorder="1" applyAlignment="1">
      <alignment horizontal="center" vertical="center"/>
    </xf>
    <xf numFmtId="49" fontId="17" fillId="3" borderId="5" xfId="297" applyNumberFormat="1" applyFont="1" applyFill="1" applyBorder="1" applyAlignment="1">
      <alignment horizontal="center" vertical="center"/>
    </xf>
    <xf numFmtId="49" fontId="17" fillId="3" borderId="40" xfId="297" applyNumberFormat="1" applyFont="1" applyFill="1" applyBorder="1" applyAlignment="1">
      <alignment horizontal="center" vertical="center" wrapText="1"/>
    </xf>
    <xf numFmtId="49" fontId="17" fillId="3" borderId="41" xfId="297" applyNumberFormat="1" applyFont="1" applyFill="1" applyBorder="1" applyAlignment="1">
      <alignment horizontal="center" vertical="center" wrapText="1"/>
    </xf>
    <xf numFmtId="49" fontId="17" fillId="3" borderId="39" xfId="297" applyNumberFormat="1" applyFont="1" applyFill="1" applyBorder="1" applyAlignment="1">
      <alignment horizontal="center" vertical="center" wrapText="1"/>
    </xf>
    <xf numFmtId="49" fontId="17" fillId="3" borderId="5" xfId="297" applyNumberFormat="1" applyFont="1" applyFill="1" applyBorder="1" applyAlignment="1">
      <alignment horizontal="center" vertical="center" wrapText="1"/>
    </xf>
    <xf numFmtId="0" fontId="17" fillId="3" borderId="13" xfId="0" applyFont="1" applyFill="1" applyBorder="1" applyAlignment="1">
      <alignment horizontal="center" vertical="center"/>
    </xf>
    <xf numFmtId="0" fontId="17" fillId="3" borderId="0" xfId="0" applyFont="1" applyFill="1" applyAlignment="1">
      <alignment horizontal="center" vertical="center"/>
    </xf>
    <xf numFmtId="0" fontId="17" fillId="3" borderId="39"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39" xfId="297" quotePrefix="1" applyFont="1" applyFill="1" applyBorder="1" applyAlignment="1">
      <alignment horizontal="center" vertical="center"/>
    </xf>
    <xf numFmtId="0" fontId="17" fillId="3" borderId="5" xfId="297" quotePrefix="1" applyFont="1" applyFill="1" applyBorder="1" applyAlignment="1">
      <alignment horizontal="center" vertical="center"/>
    </xf>
    <xf numFmtId="49" fontId="17" fillId="3" borderId="89" xfId="297" applyNumberFormat="1" applyFont="1" applyFill="1" applyBorder="1" applyAlignment="1">
      <alignment horizontal="center" vertical="center"/>
    </xf>
    <xf numFmtId="49" fontId="17" fillId="3" borderId="88" xfId="297" applyNumberFormat="1" applyFont="1" applyFill="1" applyBorder="1" applyAlignment="1">
      <alignment horizontal="center" vertical="center"/>
    </xf>
    <xf numFmtId="0" fontId="17" fillId="2" borderId="1" xfId="297" applyFont="1" applyFill="1" applyBorder="1" applyAlignment="1">
      <alignment horizontal="center" vertical="center"/>
    </xf>
    <xf numFmtId="49" fontId="17" fillId="3" borderId="1" xfId="297" applyNumberFormat="1" applyFont="1" applyFill="1" applyBorder="1" applyAlignment="1">
      <alignment horizontal="center" vertical="center"/>
    </xf>
    <xf numFmtId="0" fontId="17" fillId="3" borderId="1" xfId="297" applyFont="1" applyFill="1" applyBorder="1" applyAlignment="1">
      <alignment horizontal="center" vertical="center" wrapText="1"/>
    </xf>
    <xf numFmtId="49" fontId="17" fillId="3" borderId="1" xfId="297" applyNumberFormat="1" applyFont="1" applyFill="1" applyBorder="1" applyAlignment="1">
      <alignment horizontal="center" vertical="center" wrapText="1"/>
    </xf>
    <xf numFmtId="0" fontId="17" fillId="3" borderId="1" xfId="297" quotePrefix="1" applyFont="1" applyFill="1" applyBorder="1" applyAlignment="1">
      <alignment horizontal="center" vertical="center" wrapText="1"/>
    </xf>
    <xf numFmtId="0" fontId="17" fillId="2" borderId="1" xfId="0" applyFont="1" applyFill="1" applyBorder="1" applyAlignment="1">
      <alignment horizontal="left" vertical="center"/>
    </xf>
    <xf numFmtId="0" fontId="17" fillId="2" borderId="1" xfId="0" applyFont="1" applyFill="1" applyBorder="1" applyAlignment="1">
      <alignment horizontal="left" vertical="center" wrapText="1"/>
    </xf>
    <xf numFmtId="1" fontId="17" fillId="9" borderId="1" xfId="0" applyNumberFormat="1" applyFont="1" applyFill="1" applyBorder="1" applyAlignment="1">
      <alignment horizontal="center" vertical="center"/>
    </xf>
    <xf numFmtId="176" fontId="17" fillId="9" borderId="1" xfId="0" applyNumberFormat="1" applyFont="1" applyFill="1" applyBorder="1" applyAlignment="1">
      <alignment horizontal="left" vertical="center" wrapText="1"/>
    </xf>
    <xf numFmtId="0" fontId="17" fillId="2" borderId="1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11" borderId="39" xfId="0" applyFont="1" applyFill="1" applyBorder="1" applyAlignment="1">
      <alignment horizontal="center"/>
    </xf>
    <xf numFmtId="0" fontId="17" fillId="11" borderId="5" xfId="0" applyFont="1" applyFill="1" applyBorder="1" applyAlignment="1">
      <alignment horizontal="center"/>
    </xf>
    <xf numFmtId="0" fontId="17" fillId="3" borderId="39" xfId="0" quotePrefix="1" applyFont="1" applyFill="1" applyBorder="1" applyAlignment="1">
      <alignment horizontal="center" wrapText="1"/>
    </xf>
    <xf numFmtId="0" fontId="17" fillId="3" borderId="5" xfId="0" quotePrefix="1" applyFont="1" applyFill="1" applyBorder="1" applyAlignment="1">
      <alignment horizontal="center" wrapText="1"/>
    </xf>
    <xf numFmtId="0" fontId="17" fillId="3" borderId="13" xfId="0" quotePrefix="1" applyFont="1" applyFill="1" applyBorder="1" applyAlignment="1">
      <alignment horizontal="center" wrapText="1"/>
    </xf>
    <xf numFmtId="0" fontId="17" fillId="3" borderId="0" xfId="0" quotePrefix="1" applyFont="1" applyFill="1" applyAlignment="1">
      <alignment horizontal="center" wrapText="1"/>
    </xf>
    <xf numFmtId="0" fontId="17" fillId="9" borderId="1" xfId="0" applyFont="1" applyFill="1" applyBorder="1" applyAlignment="1">
      <alignment horizontal="left" vertical="center" wrapText="1"/>
    </xf>
    <xf numFmtId="200" fontId="16" fillId="2" borderId="1" xfId="1926" applyNumberFormat="1" applyFont="1" applyFill="1" applyBorder="1" applyAlignment="1" applyProtection="1">
      <alignment vertical="center" wrapText="1"/>
      <protection locked="0"/>
    </xf>
    <xf numFmtId="200" fontId="16" fillId="2" borderId="1" xfId="1926" applyNumberFormat="1" applyFont="1" applyFill="1" applyBorder="1" applyAlignment="1" applyProtection="1">
      <alignment vertical="center"/>
      <protection locked="0"/>
    </xf>
    <xf numFmtId="0" fontId="16" fillId="2" borderId="1" xfId="0" applyFont="1" applyFill="1" applyBorder="1" applyAlignment="1">
      <alignment vertical="center"/>
    </xf>
    <xf numFmtId="0" fontId="16" fillId="2" borderId="1" xfId="0" applyFont="1" applyFill="1" applyBorder="1" applyAlignment="1">
      <alignment horizontal="center" vertical="center"/>
    </xf>
    <xf numFmtId="2" fontId="16" fillId="2" borderId="1" xfId="1927" applyNumberFormat="1" applyFont="1" applyFill="1" applyBorder="1" applyAlignment="1" applyProtection="1">
      <alignment horizontal="center" vertical="center"/>
      <protection locked="0"/>
    </xf>
    <xf numFmtId="0" fontId="17" fillId="11" borderId="39" xfId="0" applyFont="1" applyFill="1" applyBorder="1" applyAlignment="1">
      <alignment horizontal="center" vertical="center"/>
    </xf>
    <xf numFmtId="0" fontId="17" fillId="11" borderId="5" xfId="0" applyFont="1" applyFill="1" applyBorder="1" applyAlignment="1">
      <alignment horizontal="center" vertical="center"/>
    </xf>
    <xf numFmtId="0" fontId="17" fillId="2" borderId="34" xfId="0" applyFont="1" applyFill="1" applyBorder="1" applyAlignment="1">
      <alignment horizontal="center" vertical="center"/>
    </xf>
    <xf numFmtId="0" fontId="17" fillId="2" borderId="2" xfId="0" applyFont="1" applyFill="1" applyBorder="1" applyAlignment="1">
      <alignment horizontal="center" vertical="center"/>
    </xf>
    <xf numFmtId="2" fontId="17" fillId="2" borderId="1" xfId="1927" applyNumberFormat="1" applyFont="1" applyFill="1" applyBorder="1" applyAlignment="1" applyProtection="1">
      <alignment horizontal="center" vertical="center"/>
      <protection locked="0"/>
    </xf>
    <xf numFmtId="0" fontId="133" fillId="0" borderId="0" xfId="0" applyFont="1" applyAlignment="1">
      <alignment horizontal="center" vertical="center" wrapText="1"/>
    </xf>
    <xf numFmtId="0" fontId="182" fillId="0" borderId="5" xfId="0" applyFont="1" applyBorder="1" applyAlignment="1">
      <alignment horizontal="left" vertical="center"/>
    </xf>
    <xf numFmtId="0" fontId="0" fillId="0" borderId="0" xfId="0" applyAlignment="1">
      <alignment horizontal="center"/>
    </xf>
  </cellXfs>
  <cellStyles count="5596">
    <cellStyle name=" Writer Import]_x000d__x000a_Display Dialog=No_x000d__x000a__x000d__x000a_[Horizontal Arrange]_x000d__x000a_Dimensions Interlocking=Yes_x000d__x000a_Sum Hierarchy=Yes_x000d__x000a_Generate" xfId="3679" xr:uid="{00000000-0005-0000-0000-000000000000}"/>
    <cellStyle name=" Writer Import]_x000d__x000a_Display Dialog=No_x000d__x000a__x000d__x000a_[Horizontal Arrange]_x000d__x000a_Dimensions Interlocking=Yes_x000d__x000a_Sum Hierarchy=Yes_x000d__x000a_Generate 2" xfId="3680" xr:uid="{00000000-0005-0000-0000-000001000000}"/>
    <cellStyle name="]_x000d__x000a_Width=797_x000d__x000a_Height=554_x000d__x000a__x000d__x000a_[Code]_x000d__x000a_Code0=/nyf50_x000d__x000a_Code1=4500000136_x000d__x000a_Code2=ME23_x000d__x000a_Code3=4500002322_x000d__x000a_Code4=#_x000d__x000a_Code5=MB01_x000d__x000a_" xfId="3681" xr:uid="{00000000-0005-0000-0000-000002000000}"/>
    <cellStyle name="]_x000d__x000a_Width=797_x000d__x000a_Height=554_x000d__x000a__x000d__x000a_[Code]_x000d__x000a_Code0=/nyf50_x000d__x000a_Code1=4500000136_x000d__x000a_Code2=ME23_x000d__x000a_Code3=4500002322_x000d__x000a_Code4=#_x000d__x000a_Code5=MB01_x000d__x000a_ 2" xfId="3682" xr:uid="{00000000-0005-0000-0000-000003000000}"/>
    <cellStyle name="_Rid_10_xt_ml_s31" xfId="3683" xr:uid="{00000000-0005-0000-0000-000004000000}"/>
    <cellStyle name="_Rid_10_xt_ml_s31 2" xfId="3684" xr:uid="{00000000-0005-0000-0000-000005000000}"/>
    <cellStyle name="_Rid_10_xt_ml_s6" xfId="3685" xr:uid="{00000000-0005-0000-0000-000006000000}"/>
    <cellStyle name="_Rid_10_xt_ml_s6 2" xfId="3686" xr:uid="{00000000-0005-0000-0000-000007000000}"/>
    <cellStyle name="_Rid_10_xt_ml_s7" xfId="3687" xr:uid="{00000000-0005-0000-0000-000008000000}"/>
    <cellStyle name="_Rid_10_xt_ml_s7 2" xfId="3688" xr:uid="{00000000-0005-0000-0000-000009000000}"/>
    <cellStyle name="_Rid_10_xt_mv_s12" xfId="3689" xr:uid="{00000000-0005-0000-0000-00000A000000}"/>
    <cellStyle name="_Rid_10_xt_mv_s12 2" xfId="3690" xr:uid="{00000000-0005-0000-0000-00000B000000}"/>
    <cellStyle name="_Rid_10_xt_mv_s13" xfId="3691" xr:uid="{00000000-0005-0000-0000-00000C000000}"/>
    <cellStyle name="_Rid_10_xt_mv_s13 2" xfId="3692" xr:uid="{00000000-0005-0000-0000-00000D000000}"/>
    <cellStyle name="_Rid_10_xt_s33" xfId="3693" xr:uid="{00000000-0005-0000-0000-00000E000000}"/>
    <cellStyle name="_Rid_10_xt_s33 2" xfId="3694" xr:uid="{00000000-0005-0000-0000-00000F000000}"/>
    <cellStyle name="_Rid_10_xt_s6" xfId="3695" xr:uid="{00000000-0005-0000-0000-000010000000}"/>
    <cellStyle name="_Rid_10_xt_s6 2" xfId="3696" xr:uid="{00000000-0005-0000-0000-000011000000}"/>
    <cellStyle name="_Rid_11_s0" xfId="3697" xr:uid="{00000000-0005-0000-0000-000012000000}"/>
    <cellStyle name="_Rid_11_s0 2" xfId="3698" xr:uid="{00000000-0005-0000-0000-000013000000}"/>
    <cellStyle name="_Rid_11_s1" xfId="3699" xr:uid="{00000000-0005-0000-0000-000014000000}"/>
    <cellStyle name="_Rid_11_s1 2" xfId="3700" xr:uid="{00000000-0005-0000-0000-000015000000}"/>
    <cellStyle name="_Rid_11_s2_s3" xfId="3701" xr:uid="{00000000-0005-0000-0000-000016000000}"/>
    <cellStyle name="_Rid_11_s2_s3 2" xfId="3702" xr:uid="{00000000-0005-0000-0000-000017000000}"/>
    <cellStyle name="_Rid_11_xt_ml_s13" xfId="3703" xr:uid="{00000000-0005-0000-0000-000018000000}"/>
    <cellStyle name="_Rid_11_xt_ml_s13 2" xfId="3704" xr:uid="{00000000-0005-0000-0000-000019000000}"/>
    <cellStyle name="_Rid_11_xt_ml_s8" xfId="3705" xr:uid="{00000000-0005-0000-0000-00001A000000}"/>
    <cellStyle name="_Rid_11_xt_ml_s8 2" xfId="3706" xr:uid="{00000000-0005-0000-0000-00001B000000}"/>
    <cellStyle name="_Rid_11_xt_xm" xfId="3707" xr:uid="{00000000-0005-0000-0000-00001C000000}"/>
    <cellStyle name="_Rid_11_xt_xm 2" xfId="3708" xr:uid="{00000000-0005-0000-0000-00001D000000}"/>
    <cellStyle name="_Rid_12_cl_s3" xfId="3709" xr:uid="{00000000-0005-0000-0000-00001E000000}"/>
    <cellStyle name="_Rid_12_cl_s3 2" xfId="3710" xr:uid="{00000000-0005-0000-0000-00001F000000}"/>
    <cellStyle name="_Rid_12_cl_s5" xfId="3711" xr:uid="{00000000-0005-0000-0000-000020000000}"/>
    <cellStyle name="_Rid_12_cl_s5 2" xfId="3712" xr:uid="{00000000-0005-0000-0000-000021000000}"/>
    <cellStyle name="_Rid_12_s0" xfId="3713" xr:uid="{00000000-0005-0000-0000-000022000000}"/>
    <cellStyle name="_Rid_12_s0 2" xfId="3714" xr:uid="{00000000-0005-0000-0000-000023000000}"/>
    <cellStyle name="_Rid_12_s1" xfId="3715" xr:uid="{00000000-0005-0000-0000-000024000000}"/>
    <cellStyle name="_Rid_12_s1 2" xfId="3716" xr:uid="{00000000-0005-0000-0000-000025000000}"/>
    <cellStyle name="_Rid_12_s2" xfId="3717" xr:uid="{00000000-0005-0000-0000-000026000000}"/>
    <cellStyle name="_Rid_12_s2 2" xfId="3718" xr:uid="{00000000-0005-0000-0000-000027000000}"/>
    <cellStyle name="_Rid_12_xt_cv_s11_s10" xfId="3719" xr:uid="{00000000-0005-0000-0000-000028000000}"/>
    <cellStyle name="_Rid_12_xt_cv_s11_s10 2" xfId="3720" xr:uid="{00000000-0005-0000-0000-000029000000}"/>
    <cellStyle name="_Rid_12_xt_cv_s12_s10" xfId="3721" xr:uid="{00000000-0005-0000-0000-00002A000000}"/>
    <cellStyle name="_Rid_12_xt_cv_s12_s10 2" xfId="3722" xr:uid="{00000000-0005-0000-0000-00002B000000}"/>
    <cellStyle name="_Rid_12_xt_cv_s13_s10" xfId="3723" xr:uid="{00000000-0005-0000-0000-00002C000000}"/>
    <cellStyle name="_Rid_12_xt_cv_s13_s10 2" xfId="3724" xr:uid="{00000000-0005-0000-0000-00002D000000}"/>
    <cellStyle name="_Rid_12_xt_cv_s14_s10" xfId="3725" xr:uid="{00000000-0005-0000-0000-00002E000000}"/>
    <cellStyle name="_Rid_12_xt_cv_s14_s10 2" xfId="3726" xr:uid="{00000000-0005-0000-0000-00002F000000}"/>
    <cellStyle name="_Rid_12_xt_cv_s15_s10" xfId="3727" xr:uid="{00000000-0005-0000-0000-000030000000}"/>
    <cellStyle name="_Rid_12_xt_cv_s15_s10 2" xfId="3728" xr:uid="{00000000-0005-0000-0000-000031000000}"/>
    <cellStyle name="_Rid_12_xt_cv_s16_s10" xfId="3729" xr:uid="{00000000-0005-0000-0000-000032000000}"/>
    <cellStyle name="_Rid_12_xt_cv_s16_s10 2" xfId="3730" xr:uid="{00000000-0005-0000-0000-000033000000}"/>
    <cellStyle name="_Rid_12_xt_cv_s17_s10" xfId="3731" xr:uid="{00000000-0005-0000-0000-000034000000}"/>
    <cellStyle name="_Rid_12_xt_cv_s17_s10 2" xfId="3732" xr:uid="{00000000-0005-0000-0000-000035000000}"/>
    <cellStyle name="_Rid_12_xt_cv_s18_s10" xfId="3733" xr:uid="{00000000-0005-0000-0000-000036000000}"/>
    <cellStyle name="_Rid_12_xt_cv_s18_s10 2" xfId="3734" xr:uid="{00000000-0005-0000-0000-000037000000}"/>
    <cellStyle name="_Rid_12_xt_cv_s20_s10" xfId="3735" xr:uid="{00000000-0005-0000-0000-000038000000}"/>
    <cellStyle name="_Rid_12_xt_cv_s20_s10 2" xfId="3736" xr:uid="{00000000-0005-0000-0000-000039000000}"/>
    <cellStyle name="_Rid_12_xt_cv_s21_s10" xfId="3737" xr:uid="{00000000-0005-0000-0000-00003A000000}"/>
    <cellStyle name="_Rid_12_xt_cv_s21_s10 2" xfId="3738" xr:uid="{00000000-0005-0000-0000-00003B000000}"/>
    <cellStyle name="_Rid_12_xt_cv_s22_s10" xfId="3739" xr:uid="{00000000-0005-0000-0000-00003C000000}"/>
    <cellStyle name="_Rid_12_xt_cv_s22_s10 2" xfId="3740" xr:uid="{00000000-0005-0000-0000-00003D000000}"/>
    <cellStyle name="_Rid_12_xt_cv_s23_s10" xfId="3741" xr:uid="{00000000-0005-0000-0000-00003E000000}"/>
    <cellStyle name="_Rid_12_xt_cv_s23_s10 2" xfId="3742" xr:uid="{00000000-0005-0000-0000-00003F000000}"/>
    <cellStyle name="_Rid_12_xt_cv_s24_s10" xfId="3743" xr:uid="{00000000-0005-0000-0000-000040000000}"/>
    <cellStyle name="_Rid_12_xt_cv_s24_s10 2" xfId="3744" xr:uid="{00000000-0005-0000-0000-000041000000}"/>
    <cellStyle name="_Rid_12_xt_cv_s25_s10" xfId="3745" xr:uid="{00000000-0005-0000-0000-000042000000}"/>
    <cellStyle name="_Rid_12_xt_cv_s25_s10 2" xfId="3746" xr:uid="{00000000-0005-0000-0000-000043000000}"/>
    <cellStyle name="_Rid_12_xt_cv_s9_s10" xfId="3747" xr:uid="{00000000-0005-0000-0000-000044000000}"/>
    <cellStyle name="_Rid_12_xt_cv_s9_s10 2" xfId="3748" xr:uid="{00000000-0005-0000-0000-000045000000}"/>
    <cellStyle name="_Rid_12_xt_ml_s19" xfId="3749" xr:uid="{00000000-0005-0000-0000-000046000000}"/>
    <cellStyle name="_Rid_12_xt_ml_s19 2" xfId="3750" xr:uid="{00000000-0005-0000-0000-000047000000}"/>
    <cellStyle name="_Rid_12_xt_ml_s8" xfId="3751" xr:uid="{00000000-0005-0000-0000-000048000000}"/>
    <cellStyle name="_Rid_12_xt_ml_s8 2" xfId="3752" xr:uid="{00000000-0005-0000-0000-000049000000}"/>
    <cellStyle name="_Rid_12_xt_s26" xfId="3753" xr:uid="{00000000-0005-0000-0000-00004A000000}"/>
    <cellStyle name="_Rid_12_xt_s26 2" xfId="3754" xr:uid="{00000000-0005-0000-0000-00004B000000}"/>
    <cellStyle name="_Rid_12_xt_s4" xfId="3755" xr:uid="{00000000-0005-0000-0000-00004C000000}"/>
    <cellStyle name="_Rid_12_xt_s4 2" xfId="3756" xr:uid="{00000000-0005-0000-0000-00004D000000}"/>
    <cellStyle name="_Rid_12_xt_s6" xfId="3757" xr:uid="{00000000-0005-0000-0000-00004E000000}"/>
    <cellStyle name="_Rid_12_xt_s6 2" xfId="3758" xr:uid="{00000000-0005-0000-0000-00004F000000}"/>
    <cellStyle name="_Rid_12_xt_s7" xfId="3759" xr:uid="{00000000-0005-0000-0000-000050000000}"/>
    <cellStyle name="_Rid_12_xt_s7 2" xfId="3760" xr:uid="{00000000-0005-0000-0000-000051000000}"/>
    <cellStyle name="_Rid_12_xt_xm" xfId="3761" xr:uid="{00000000-0005-0000-0000-000052000000}"/>
    <cellStyle name="_Rid_12_xt_xm 2" xfId="3762" xr:uid="{00000000-0005-0000-0000-000053000000}"/>
    <cellStyle name="_Rid_13_cl_s3" xfId="3763" xr:uid="{00000000-0005-0000-0000-000054000000}"/>
    <cellStyle name="_Rid_13_cl_s3 2" xfId="3764" xr:uid="{00000000-0005-0000-0000-000055000000}"/>
    <cellStyle name="_Rid_13_cl_s5" xfId="3765" xr:uid="{00000000-0005-0000-0000-000056000000}"/>
    <cellStyle name="_Rid_13_cl_s5 2" xfId="3766" xr:uid="{00000000-0005-0000-0000-000057000000}"/>
    <cellStyle name="_Rid_13_cl_s7" xfId="3767" xr:uid="{00000000-0005-0000-0000-000058000000}"/>
    <cellStyle name="_Rid_13_cl_s7 2" xfId="3768" xr:uid="{00000000-0005-0000-0000-000059000000}"/>
    <cellStyle name="_Rid_13_s0" xfId="3769" xr:uid="{00000000-0005-0000-0000-00005A000000}"/>
    <cellStyle name="_Rid_13_s0 2" xfId="3770" xr:uid="{00000000-0005-0000-0000-00005B000000}"/>
    <cellStyle name="_Rid_13_s1" xfId="3771" xr:uid="{00000000-0005-0000-0000-00005C000000}"/>
    <cellStyle name="_Rid_13_s1 2" xfId="3772" xr:uid="{00000000-0005-0000-0000-00005D000000}"/>
    <cellStyle name="_Rid_13_s2" xfId="3773" xr:uid="{00000000-0005-0000-0000-00005E000000}"/>
    <cellStyle name="_Rid_13_s2 2" xfId="3774" xr:uid="{00000000-0005-0000-0000-00005F000000}"/>
    <cellStyle name="_Rid_13_xt_cv_s10_s6" xfId="3775" xr:uid="{00000000-0005-0000-0000-000060000000}"/>
    <cellStyle name="_Rid_13_xt_cv_s10_s6 2" xfId="3776" xr:uid="{00000000-0005-0000-0000-000061000000}"/>
    <cellStyle name="_Rid_13_xt_cv_s11_s6" xfId="3777" xr:uid="{00000000-0005-0000-0000-000062000000}"/>
    <cellStyle name="_Rid_13_xt_cv_s11_s6 2" xfId="3778" xr:uid="{00000000-0005-0000-0000-000063000000}"/>
    <cellStyle name="_Rid_13_xt_cv_s12_s6" xfId="3779" xr:uid="{00000000-0005-0000-0000-000064000000}"/>
    <cellStyle name="_Rid_13_xt_cv_s12_s6 2" xfId="3780" xr:uid="{00000000-0005-0000-0000-000065000000}"/>
    <cellStyle name="_Rid_13_xt_cv_s13_s6" xfId="3781" xr:uid="{00000000-0005-0000-0000-000066000000}"/>
    <cellStyle name="_Rid_13_xt_cv_s13_s6 2" xfId="3782" xr:uid="{00000000-0005-0000-0000-000067000000}"/>
    <cellStyle name="_Rid_13_xt_cv_s14_s6" xfId="3783" xr:uid="{00000000-0005-0000-0000-000068000000}"/>
    <cellStyle name="_Rid_13_xt_cv_s14_s6 2" xfId="3784" xr:uid="{00000000-0005-0000-0000-000069000000}"/>
    <cellStyle name="_Rid_13_xt_cv_s15_s6" xfId="3785" xr:uid="{00000000-0005-0000-0000-00006A000000}"/>
    <cellStyle name="_Rid_13_xt_cv_s15_s6 2" xfId="3786" xr:uid="{00000000-0005-0000-0000-00006B000000}"/>
    <cellStyle name="_Rid_13_xt_cv_s16_s6" xfId="3787" xr:uid="{00000000-0005-0000-0000-00006C000000}"/>
    <cellStyle name="_Rid_13_xt_cv_s16_s6 2" xfId="3788" xr:uid="{00000000-0005-0000-0000-00006D000000}"/>
    <cellStyle name="_Rid_13_xt_cv_s17_s6" xfId="3789" xr:uid="{00000000-0005-0000-0000-00006E000000}"/>
    <cellStyle name="_Rid_13_xt_cv_s17_s6 2" xfId="3790" xr:uid="{00000000-0005-0000-0000-00006F000000}"/>
    <cellStyle name="_Rid_13_xt_cv_s18_s6" xfId="3791" xr:uid="{00000000-0005-0000-0000-000070000000}"/>
    <cellStyle name="_Rid_13_xt_cv_s18_s6 2" xfId="3792" xr:uid="{00000000-0005-0000-0000-000071000000}"/>
    <cellStyle name="_Rid_13_xt_cv_s20_s6" xfId="3793" xr:uid="{00000000-0005-0000-0000-000072000000}"/>
    <cellStyle name="_Rid_13_xt_cv_s20_s6 2" xfId="3794" xr:uid="{00000000-0005-0000-0000-000073000000}"/>
    <cellStyle name="_Rid_13_xt_cv_s21_s6" xfId="3795" xr:uid="{00000000-0005-0000-0000-000074000000}"/>
    <cellStyle name="_Rid_13_xt_cv_s21_s6 2" xfId="3796" xr:uid="{00000000-0005-0000-0000-000075000000}"/>
    <cellStyle name="_Rid_13_xt_cv_s22_s6" xfId="3797" xr:uid="{00000000-0005-0000-0000-000076000000}"/>
    <cellStyle name="_Rid_13_xt_cv_s22_s6 2" xfId="3798" xr:uid="{00000000-0005-0000-0000-000077000000}"/>
    <cellStyle name="_Rid_13_xt_cv_s9_s6" xfId="3799" xr:uid="{00000000-0005-0000-0000-000078000000}"/>
    <cellStyle name="_Rid_13_xt_cv_s9_s6 2" xfId="3800" xr:uid="{00000000-0005-0000-0000-000079000000}"/>
    <cellStyle name="_Rid_13_xt_ml_s19" xfId="3801" xr:uid="{00000000-0005-0000-0000-00007A000000}"/>
    <cellStyle name="_Rid_13_xt_ml_s19 2" xfId="3802" xr:uid="{00000000-0005-0000-0000-00007B000000}"/>
    <cellStyle name="_Rid_13_xt_ml_s8" xfId="3803" xr:uid="{00000000-0005-0000-0000-00007C000000}"/>
    <cellStyle name="_Rid_13_xt_ml_s8 2" xfId="3804" xr:uid="{00000000-0005-0000-0000-00007D000000}"/>
    <cellStyle name="_Rid_13_xt_s23" xfId="3805" xr:uid="{00000000-0005-0000-0000-00007E000000}"/>
    <cellStyle name="_Rid_13_xt_s23 2" xfId="3806" xr:uid="{00000000-0005-0000-0000-00007F000000}"/>
    <cellStyle name="_Rid_13_xt_s4" xfId="3807" xr:uid="{00000000-0005-0000-0000-000080000000}"/>
    <cellStyle name="_Rid_13_xt_s4 2" xfId="3808" xr:uid="{00000000-0005-0000-0000-000081000000}"/>
    <cellStyle name="_Rid_13_xt_xm" xfId="3809" xr:uid="{00000000-0005-0000-0000-000082000000}"/>
    <cellStyle name="_Rid_13_xt_xm 2" xfId="3810" xr:uid="{00000000-0005-0000-0000-000083000000}"/>
    <cellStyle name="_x0004_¥" xfId="304" xr:uid="{00000000-0005-0000-0000-000084000000}"/>
    <cellStyle name="_x0004_¥ 2" xfId="1945" xr:uid="{00000000-0005-0000-0000-000085000000}"/>
    <cellStyle name="=C:\WINNT\SYSTEM32\COMMAND.COM" xfId="3" xr:uid="{00000000-0005-0000-0000-000086000000}"/>
    <cellStyle name="=C:\WINNT\SYSTEM32\COMMAND.COM 2" xfId="4" xr:uid="{00000000-0005-0000-0000-000087000000}"/>
    <cellStyle name="=C:\WINNT\SYSTEM32\COMMAND.COM 2 2" xfId="5" xr:uid="{00000000-0005-0000-0000-000088000000}"/>
    <cellStyle name="=C:\WINNT\SYSTEM32\COMMAND.COM 2 2 2" xfId="1943" xr:uid="{00000000-0005-0000-0000-000089000000}"/>
    <cellStyle name="=C:\WINNT\SYSTEM32\COMMAND.COM 2 3" xfId="313" xr:uid="{00000000-0005-0000-0000-00008A000000}"/>
    <cellStyle name="=C:\WINNT\SYSTEM32\COMMAND.COM 2 3 2" xfId="1944" xr:uid="{00000000-0005-0000-0000-00008B000000}"/>
    <cellStyle name="=C:\WINNT\SYSTEM32\COMMAND.COM 2 4" xfId="1942" xr:uid="{00000000-0005-0000-0000-00008C000000}"/>
    <cellStyle name="=C:\WINNT\SYSTEM32\COMMAND.COM 3" xfId="1941" xr:uid="{00000000-0005-0000-0000-00008D000000}"/>
    <cellStyle name="=C:\WINNT35\SYSTEM32\COMMAND.COM" xfId="3811" xr:uid="{00000000-0005-0000-0000-00008E000000}"/>
    <cellStyle name="=C:\WINNT35\SYSTEM32\COMMAND.COM 2" xfId="3812" xr:uid="{00000000-0005-0000-0000-00008F000000}"/>
    <cellStyle name="1 indent" xfId="330" xr:uid="{00000000-0005-0000-0000-000090000000}"/>
    <cellStyle name="2 indents" xfId="331" xr:uid="{00000000-0005-0000-0000-000091000000}"/>
    <cellStyle name="20 % - Accent1" xfId="332" xr:uid="{00000000-0005-0000-0000-000092000000}"/>
    <cellStyle name="20 % - Accent1 2" xfId="1946" xr:uid="{00000000-0005-0000-0000-000093000000}"/>
    <cellStyle name="20 % - Accent2" xfId="333" xr:uid="{00000000-0005-0000-0000-000094000000}"/>
    <cellStyle name="20 % - Accent2 2" xfId="1947" xr:uid="{00000000-0005-0000-0000-000095000000}"/>
    <cellStyle name="20 % - Accent3" xfId="334" xr:uid="{00000000-0005-0000-0000-000096000000}"/>
    <cellStyle name="20 % - Accent3 2" xfId="1948" xr:uid="{00000000-0005-0000-0000-000097000000}"/>
    <cellStyle name="20 % - Accent4" xfId="335" xr:uid="{00000000-0005-0000-0000-000098000000}"/>
    <cellStyle name="20 % - Accent4 2" xfId="1949" xr:uid="{00000000-0005-0000-0000-000099000000}"/>
    <cellStyle name="20 % - Accent5" xfId="336" xr:uid="{00000000-0005-0000-0000-00009A000000}"/>
    <cellStyle name="20 % - Accent5 2" xfId="1950" xr:uid="{00000000-0005-0000-0000-00009B000000}"/>
    <cellStyle name="20 % - Accent6" xfId="337" xr:uid="{00000000-0005-0000-0000-00009C000000}"/>
    <cellStyle name="20 % - Accent6 2" xfId="1951" xr:uid="{00000000-0005-0000-0000-00009D000000}"/>
    <cellStyle name="20% - Accent1" xfId="5089" builtinId="30" customBuiltin="1"/>
    <cellStyle name="20% - Accent1 2" xfId="338" xr:uid="{00000000-0005-0000-0000-00009E000000}"/>
    <cellStyle name="20% - Accent1 2 2" xfId="1952" xr:uid="{00000000-0005-0000-0000-00009F000000}"/>
    <cellStyle name="20% - Accent1 2 3" xfId="5202" xr:uid="{0FB546CD-96DC-4F2F-8BFC-20549A45AAAD}"/>
    <cellStyle name="20% - Accent1 3" xfId="3813" xr:uid="{00000000-0005-0000-0000-0000A0000000}"/>
    <cellStyle name="20% - Accent2" xfId="5092" builtinId="34" customBuiltin="1"/>
    <cellStyle name="20% - Accent2 2" xfId="339" xr:uid="{00000000-0005-0000-0000-0000A1000000}"/>
    <cellStyle name="20% - Accent2 2 2" xfId="1953" xr:uid="{00000000-0005-0000-0000-0000A2000000}"/>
    <cellStyle name="20% - Accent2 2 3" xfId="5203" xr:uid="{30CFBDF5-A9CA-475C-A7DA-DF20A50030F9}"/>
    <cellStyle name="20% - Accent2 3" xfId="3814" xr:uid="{00000000-0005-0000-0000-0000A3000000}"/>
    <cellStyle name="20% - Accent3" xfId="5095" builtinId="38" customBuiltin="1"/>
    <cellStyle name="20% - Accent3 2" xfId="340" xr:uid="{00000000-0005-0000-0000-0000A4000000}"/>
    <cellStyle name="20% - Accent3 2 2" xfId="1954" xr:uid="{00000000-0005-0000-0000-0000A5000000}"/>
    <cellStyle name="20% - Accent3 2 3" xfId="5204" xr:uid="{FBB7D992-D610-4F06-99FC-0797EEC84EA4}"/>
    <cellStyle name="20% - Accent3 3" xfId="3815" xr:uid="{00000000-0005-0000-0000-0000A6000000}"/>
    <cellStyle name="20% - Accent4" xfId="5098" builtinId="42" customBuiltin="1"/>
    <cellStyle name="20% - Accent4 2" xfId="341" xr:uid="{00000000-0005-0000-0000-0000A7000000}"/>
    <cellStyle name="20% - Accent4 2 2" xfId="1955" xr:uid="{00000000-0005-0000-0000-0000A8000000}"/>
    <cellStyle name="20% - Accent4 2 3" xfId="5205" xr:uid="{E471806D-BED2-4481-8FA9-5E4A9F21E08A}"/>
    <cellStyle name="20% - Accent4 3" xfId="3816" xr:uid="{00000000-0005-0000-0000-0000A9000000}"/>
    <cellStyle name="20% - Accent5" xfId="5101" builtinId="46" customBuiltin="1"/>
    <cellStyle name="20% - Accent5 2" xfId="342" xr:uid="{00000000-0005-0000-0000-0000AA000000}"/>
    <cellStyle name="20% - Accent5 2 2" xfId="1956" xr:uid="{00000000-0005-0000-0000-0000AB000000}"/>
    <cellStyle name="20% - Accent5 3" xfId="3817" xr:uid="{00000000-0005-0000-0000-0000AC000000}"/>
    <cellStyle name="20% - Accent6" xfId="5104" builtinId="50" customBuiltin="1"/>
    <cellStyle name="20% - Accent6 2" xfId="343" xr:uid="{00000000-0005-0000-0000-0000AD000000}"/>
    <cellStyle name="20% - Accent6 2 2" xfId="1957" xr:uid="{00000000-0005-0000-0000-0000AE000000}"/>
    <cellStyle name="20% - Accent6 2 3" xfId="5206" xr:uid="{63DD859B-0CDD-4EE5-AB30-E1FD33D8CB7C}"/>
    <cellStyle name="20% - Accent6 3" xfId="3818" xr:uid="{00000000-0005-0000-0000-0000AF000000}"/>
    <cellStyle name="3 indents" xfId="344" xr:uid="{00000000-0005-0000-0000-0000B0000000}"/>
    <cellStyle name="4 indents" xfId="345" xr:uid="{00000000-0005-0000-0000-0000B1000000}"/>
    <cellStyle name="40 % - Accent1" xfId="346" xr:uid="{00000000-0005-0000-0000-0000B2000000}"/>
    <cellStyle name="40 % - Accent1 2" xfId="1958" xr:uid="{00000000-0005-0000-0000-0000B3000000}"/>
    <cellStyle name="40 % - Accent2" xfId="347" xr:uid="{00000000-0005-0000-0000-0000B4000000}"/>
    <cellStyle name="40 % - Accent2 2" xfId="1959" xr:uid="{00000000-0005-0000-0000-0000B5000000}"/>
    <cellStyle name="40 % - Accent3" xfId="348" xr:uid="{00000000-0005-0000-0000-0000B6000000}"/>
    <cellStyle name="40 % - Accent3 2" xfId="1960" xr:uid="{00000000-0005-0000-0000-0000B7000000}"/>
    <cellStyle name="40 % - Accent4" xfId="349" xr:uid="{00000000-0005-0000-0000-0000B8000000}"/>
    <cellStyle name="40 % - Accent4 2" xfId="1961" xr:uid="{00000000-0005-0000-0000-0000B9000000}"/>
    <cellStyle name="40 % - Accent5" xfId="350" xr:uid="{00000000-0005-0000-0000-0000BA000000}"/>
    <cellStyle name="40 % - Accent5 2" xfId="1962" xr:uid="{00000000-0005-0000-0000-0000BB000000}"/>
    <cellStyle name="40 % - Accent6" xfId="351" xr:uid="{00000000-0005-0000-0000-0000BC000000}"/>
    <cellStyle name="40 % - Accent6 2" xfId="1963" xr:uid="{00000000-0005-0000-0000-0000BD000000}"/>
    <cellStyle name="40% - Accent1" xfId="5090" builtinId="31" customBuiltin="1"/>
    <cellStyle name="40% - Accent1 2" xfId="352" xr:uid="{00000000-0005-0000-0000-0000BE000000}"/>
    <cellStyle name="40% - Accent1 2 2" xfId="1964" xr:uid="{00000000-0005-0000-0000-0000BF000000}"/>
    <cellStyle name="40% - Accent1 2 3" xfId="5207" xr:uid="{8FEC8921-39DE-4313-8C24-08CFEE812D6B}"/>
    <cellStyle name="40% - Accent1 3" xfId="3819" xr:uid="{00000000-0005-0000-0000-0000C0000000}"/>
    <cellStyle name="40% - Accent2" xfId="5093" builtinId="35" customBuiltin="1"/>
    <cellStyle name="40% - Accent2 2" xfId="353" xr:uid="{00000000-0005-0000-0000-0000C1000000}"/>
    <cellStyle name="40% - Accent2 2 2" xfId="1965" xr:uid="{00000000-0005-0000-0000-0000C2000000}"/>
    <cellStyle name="40% - Accent2 3" xfId="3820" xr:uid="{00000000-0005-0000-0000-0000C3000000}"/>
    <cellStyle name="40% - Accent3" xfId="5096" builtinId="39" customBuiltin="1"/>
    <cellStyle name="40% - Accent3 2" xfId="354" xr:uid="{00000000-0005-0000-0000-0000C4000000}"/>
    <cellStyle name="40% - Accent3 2 2" xfId="1966" xr:uid="{00000000-0005-0000-0000-0000C5000000}"/>
    <cellStyle name="40% - Accent3 2 3" xfId="5208" xr:uid="{DB7080D1-F064-4E37-A663-05EA9AF85CA9}"/>
    <cellStyle name="40% - Accent3 3" xfId="3821" xr:uid="{00000000-0005-0000-0000-0000C6000000}"/>
    <cellStyle name="40% - Accent4" xfId="5099" builtinId="43" customBuiltin="1"/>
    <cellStyle name="40% - Accent4 2" xfId="355" xr:uid="{00000000-0005-0000-0000-0000C7000000}"/>
    <cellStyle name="40% - Accent4 2 2" xfId="1967" xr:uid="{00000000-0005-0000-0000-0000C8000000}"/>
    <cellStyle name="40% - Accent4 2 3" xfId="5209" xr:uid="{3B13DD89-765C-47AD-ACEC-9E1DD78B1B84}"/>
    <cellStyle name="40% - Accent4 3" xfId="3822" xr:uid="{00000000-0005-0000-0000-0000C9000000}"/>
    <cellStyle name="40% - Accent5" xfId="5102" builtinId="47" customBuiltin="1"/>
    <cellStyle name="40% - Accent5 2" xfId="356" xr:uid="{00000000-0005-0000-0000-0000CA000000}"/>
    <cellStyle name="40% - Accent5 2 2" xfId="1968" xr:uid="{00000000-0005-0000-0000-0000CB000000}"/>
    <cellStyle name="40% - Accent5 3" xfId="3823" xr:uid="{00000000-0005-0000-0000-0000CC000000}"/>
    <cellStyle name="40% - Accent6" xfId="5105" builtinId="51" customBuiltin="1"/>
    <cellStyle name="40% - Accent6 2" xfId="357" xr:uid="{00000000-0005-0000-0000-0000CD000000}"/>
    <cellStyle name="40% - Accent6 2 2" xfId="1969" xr:uid="{00000000-0005-0000-0000-0000CE000000}"/>
    <cellStyle name="40% - Accent6 2 3" xfId="5210" xr:uid="{EDB11EDE-6EEA-4FF7-B133-8971CA1FDD15}"/>
    <cellStyle name="40% - Accent6 3" xfId="3824" xr:uid="{00000000-0005-0000-0000-0000CF000000}"/>
    <cellStyle name="5 indents" xfId="358" xr:uid="{00000000-0005-0000-0000-0000D0000000}"/>
    <cellStyle name="60 % - Accent1" xfId="359" xr:uid="{00000000-0005-0000-0000-0000D1000000}"/>
    <cellStyle name="60 % - Accent1 2" xfId="1970" xr:uid="{00000000-0005-0000-0000-0000D2000000}"/>
    <cellStyle name="60 % - Accent2" xfId="360" xr:uid="{00000000-0005-0000-0000-0000D3000000}"/>
    <cellStyle name="60 % - Accent2 2" xfId="1971" xr:uid="{00000000-0005-0000-0000-0000D4000000}"/>
    <cellStyle name="60 % - Accent3" xfId="361" xr:uid="{00000000-0005-0000-0000-0000D5000000}"/>
    <cellStyle name="60 % - Accent3 2" xfId="1972" xr:uid="{00000000-0005-0000-0000-0000D6000000}"/>
    <cellStyle name="60 % - Accent4" xfId="362" xr:uid="{00000000-0005-0000-0000-0000D7000000}"/>
    <cellStyle name="60 % - Accent4 2" xfId="1973" xr:uid="{00000000-0005-0000-0000-0000D8000000}"/>
    <cellStyle name="60 % - Accent5" xfId="363" xr:uid="{00000000-0005-0000-0000-0000D9000000}"/>
    <cellStyle name="60 % - Accent5 2" xfId="1974" xr:uid="{00000000-0005-0000-0000-0000DA000000}"/>
    <cellStyle name="60 % - Accent6" xfId="364" xr:uid="{00000000-0005-0000-0000-0000DB000000}"/>
    <cellStyle name="60 % - Accent6 2" xfId="1975" xr:uid="{00000000-0005-0000-0000-0000DC000000}"/>
    <cellStyle name="60% - Accent1 2" xfId="365" xr:uid="{00000000-0005-0000-0000-0000DD000000}"/>
    <cellStyle name="60% - Accent1 2 2" xfId="1976" xr:uid="{00000000-0005-0000-0000-0000DE000000}"/>
    <cellStyle name="60% - Accent1 2 3" xfId="5211" xr:uid="{DB6C5E03-941B-4D73-86D2-74CC36F21484}"/>
    <cellStyle name="60% - Accent1 3" xfId="3825" xr:uid="{00000000-0005-0000-0000-0000DF000000}"/>
    <cellStyle name="60% - Accent1 4" xfId="5108" xr:uid="{D86E24B2-FAE3-40F4-B5AF-B6B1714A0A55}"/>
    <cellStyle name="60% - Accent2 2" xfId="366" xr:uid="{00000000-0005-0000-0000-0000E0000000}"/>
    <cellStyle name="60% - Accent2 2 2" xfId="1977" xr:uid="{00000000-0005-0000-0000-0000E1000000}"/>
    <cellStyle name="60% - Accent2 3" xfId="3826" xr:uid="{00000000-0005-0000-0000-0000E2000000}"/>
    <cellStyle name="60% - Accent2 4" xfId="5109" xr:uid="{2A4BE7B9-7329-40CE-916B-6B8424282E20}"/>
    <cellStyle name="60% - Accent3 2" xfId="367" xr:uid="{00000000-0005-0000-0000-0000E3000000}"/>
    <cellStyle name="60% - Accent3 2 2" xfId="1978" xr:uid="{00000000-0005-0000-0000-0000E4000000}"/>
    <cellStyle name="60% - Accent3 2 3" xfId="5212" xr:uid="{C94C8342-A1E4-4FEA-AAF4-0CA3AEF564A5}"/>
    <cellStyle name="60% - Accent3 3" xfId="3827" xr:uid="{00000000-0005-0000-0000-0000E5000000}"/>
    <cellStyle name="60% - Accent3 4" xfId="5110" xr:uid="{A72926E3-C294-421E-A03A-C8DD718C1DDF}"/>
    <cellStyle name="60% - Accent4 2" xfId="368" xr:uid="{00000000-0005-0000-0000-0000E6000000}"/>
    <cellStyle name="60% - Accent4 2 2" xfId="1979" xr:uid="{00000000-0005-0000-0000-0000E7000000}"/>
    <cellStyle name="60% - Accent4 2 3" xfId="5213" xr:uid="{47066FB8-5354-4D14-9096-6722552F3566}"/>
    <cellStyle name="60% - Accent4 3" xfId="3828" xr:uid="{00000000-0005-0000-0000-0000E8000000}"/>
    <cellStyle name="60% - Accent4 4" xfId="5111" xr:uid="{D3AAED09-59D7-45AB-90ED-24108AEF90D2}"/>
    <cellStyle name="60% - Accent5 2" xfId="369" xr:uid="{00000000-0005-0000-0000-0000E9000000}"/>
    <cellStyle name="60% - Accent5 2 2" xfId="1980" xr:uid="{00000000-0005-0000-0000-0000EA000000}"/>
    <cellStyle name="60% - Accent5 3" xfId="3829" xr:uid="{00000000-0005-0000-0000-0000EB000000}"/>
    <cellStyle name="60% - Accent5 4" xfId="5112" xr:uid="{A24240BB-3174-4CF0-993B-2D8059DAC6FE}"/>
    <cellStyle name="60% - Accent6 2" xfId="370" xr:uid="{00000000-0005-0000-0000-0000EC000000}"/>
    <cellStyle name="60% - Accent6 2 2" xfId="1981" xr:uid="{00000000-0005-0000-0000-0000ED000000}"/>
    <cellStyle name="60% - Accent6 2 3" xfId="5214" xr:uid="{2052EA9A-D050-4435-993E-499CAD514F66}"/>
    <cellStyle name="60% - Accent6 3" xfId="3830" xr:uid="{00000000-0005-0000-0000-0000EE000000}"/>
    <cellStyle name="60% - Accent6 4" xfId="5113" xr:uid="{65F452BC-6D0E-4A1D-AE6A-0D12158827C4}"/>
    <cellStyle name="Accent1" xfId="3676" builtinId="29" customBuiltin="1"/>
    <cellStyle name="Accent1 - 20 %" xfId="371" xr:uid="{00000000-0005-0000-0000-0000F0000000}"/>
    <cellStyle name="Accent1 - 20 % 2" xfId="1982" xr:uid="{00000000-0005-0000-0000-0000F1000000}"/>
    <cellStyle name="Accent1 - 20%" xfId="5215" xr:uid="{25905404-FF5C-48C4-9B70-295785FAE552}"/>
    <cellStyle name="Accent1 - 40 %" xfId="372" xr:uid="{00000000-0005-0000-0000-0000F2000000}"/>
    <cellStyle name="Accent1 - 40 % 2" xfId="1983" xr:uid="{00000000-0005-0000-0000-0000F3000000}"/>
    <cellStyle name="Accent1 - 40%" xfId="5216" xr:uid="{3CC99D07-2994-4A1D-A50A-6F0AB2F5F088}"/>
    <cellStyle name="Accent1 - 60 %" xfId="373" xr:uid="{00000000-0005-0000-0000-0000F4000000}"/>
    <cellStyle name="Accent1 - 60 % 2" xfId="1984" xr:uid="{00000000-0005-0000-0000-0000F5000000}"/>
    <cellStyle name="Accent1 - 60%" xfId="5217" xr:uid="{F02F27A4-65EE-40E8-BD15-4F018F33BB7F}"/>
    <cellStyle name="Accent1 10" xfId="374" xr:uid="{00000000-0005-0000-0000-0000F6000000}"/>
    <cellStyle name="Accent1 10 2" xfId="1985" xr:uid="{00000000-0005-0000-0000-0000F7000000}"/>
    <cellStyle name="Accent1 100" xfId="375" xr:uid="{00000000-0005-0000-0000-0000F8000000}"/>
    <cellStyle name="Accent1 100 2" xfId="1986" xr:uid="{00000000-0005-0000-0000-0000F9000000}"/>
    <cellStyle name="Accent1 101" xfId="376" xr:uid="{00000000-0005-0000-0000-0000FA000000}"/>
    <cellStyle name="Accent1 101 2" xfId="1987" xr:uid="{00000000-0005-0000-0000-0000FB000000}"/>
    <cellStyle name="Accent1 102" xfId="377" xr:uid="{00000000-0005-0000-0000-0000FC000000}"/>
    <cellStyle name="Accent1 102 2" xfId="1988" xr:uid="{00000000-0005-0000-0000-0000FD000000}"/>
    <cellStyle name="Accent1 103" xfId="378" xr:uid="{00000000-0005-0000-0000-0000FE000000}"/>
    <cellStyle name="Accent1 103 2" xfId="1989" xr:uid="{00000000-0005-0000-0000-0000FF000000}"/>
    <cellStyle name="Accent1 104" xfId="379" xr:uid="{00000000-0005-0000-0000-000000010000}"/>
    <cellStyle name="Accent1 104 2" xfId="1990" xr:uid="{00000000-0005-0000-0000-000001010000}"/>
    <cellStyle name="Accent1 105" xfId="380" xr:uid="{00000000-0005-0000-0000-000002010000}"/>
    <cellStyle name="Accent1 105 2" xfId="1991" xr:uid="{00000000-0005-0000-0000-000003010000}"/>
    <cellStyle name="Accent1 106" xfId="381" xr:uid="{00000000-0005-0000-0000-000004010000}"/>
    <cellStyle name="Accent1 106 2" xfId="1992" xr:uid="{00000000-0005-0000-0000-000005010000}"/>
    <cellStyle name="Accent1 107" xfId="382" xr:uid="{00000000-0005-0000-0000-000006010000}"/>
    <cellStyle name="Accent1 107 2" xfId="1993" xr:uid="{00000000-0005-0000-0000-000007010000}"/>
    <cellStyle name="Accent1 108" xfId="383" xr:uid="{00000000-0005-0000-0000-000008010000}"/>
    <cellStyle name="Accent1 108 2" xfId="1994" xr:uid="{00000000-0005-0000-0000-000009010000}"/>
    <cellStyle name="Accent1 109" xfId="384" xr:uid="{00000000-0005-0000-0000-00000A010000}"/>
    <cellStyle name="Accent1 109 2" xfId="1995" xr:uid="{00000000-0005-0000-0000-00000B010000}"/>
    <cellStyle name="Accent1 11" xfId="385" xr:uid="{00000000-0005-0000-0000-00000C010000}"/>
    <cellStyle name="Accent1 11 2" xfId="1996" xr:uid="{00000000-0005-0000-0000-00000D010000}"/>
    <cellStyle name="Accent1 110" xfId="386" xr:uid="{00000000-0005-0000-0000-00000E010000}"/>
    <cellStyle name="Accent1 110 2" xfId="1997" xr:uid="{00000000-0005-0000-0000-00000F010000}"/>
    <cellStyle name="Accent1 111" xfId="387" xr:uid="{00000000-0005-0000-0000-000010010000}"/>
    <cellStyle name="Accent1 111 2" xfId="1998" xr:uid="{00000000-0005-0000-0000-000011010000}"/>
    <cellStyle name="Accent1 112" xfId="388" xr:uid="{00000000-0005-0000-0000-000012010000}"/>
    <cellStyle name="Accent1 112 2" xfId="1999" xr:uid="{00000000-0005-0000-0000-000013010000}"/>
    <cellStyle name="Accent1 113" xfId="389" xr:uid="{00000000-0005-0000-0000-000014010000}"/>
    <cellStyle name="Accent1 113 2" xfId="2000" xr:uid="{00000000-0005-0000-0000-000015010000}"/>
    <cellStyle name="Accent1 114" xfId="390" xr:uid="{00000000-0005-0000-0000-000016010000}"/>
    <cellStyle name="Accent1 114 2" xfId="2001" xr:uid="{00000000-0005-0000-0000-000017010000}"/>
    <cellStyle name="Accent1 115" xfId="391" xr:uid="{00000000-0005-0000-0000-000018010000}"/>
    <cellStyle name="Accent1 115 2" xfId="2002" xr:uid="{00000000-0005-0000-0000-000019010000}"/>
    <cellStyle name="Accent1 116" xfId="392" xr:uid="{00000000-0005-0000-0000-00001A010000}"/>
    <cellStyle name="Accent1 116 2" xfId="2003" xr:uid="{00000000-0005-0000-0000-00001B010000}"/>
    <cellStyle name="Accent1 117" xfId="393" xr:uid="{00000000-0005-0000-0000-00001C010000}"/>
    <cellStyle name="Accent1 117 2" xfId="2004" xr:uid="{00000000-0005-0000-0000-00001D010000}"/>
    <cellStyle name="Accent1 118" xfId="394" xr:uid="{00000000-0005-0000-0000-00001E010000}"/>
    <cellStyle name="Accent1 118 2" xfId="2005" xr:uid="{00000000-0005-0000-0000-00001F010000}"/>
    <cellStyle name="Accent1 119" xfId="395" xr:uid="{00000000-0005-0000-0000-000020010000}"/>
    <cellStyle name="Accent1 119 2" xfId="2006" xr:uid="{00000000-0005-0000-0000-000021010000}"/>
    <cellStyle name="Accent1 12" xfId="396" xr:uid="{00000000-0005-0000-0000-000022010000}"/>
    <cellStyle name="Accent1 12 2" xfId="2007" xr:uid="{00000000-0005-0000-0000-000023010000}"/>
    <cellStyle name="Accent1 120" xfId="397" xr:uid="{00000000-0005-0000-0000-000024010000}"/>
    <cellStyle name="Accent1 120 2" xfId="2008" xr:uid="{00000000-0005-0000-0000-000025010000}"/>
    <cellStyle name="Accent1 121" xfId="398" xr:uid="{00000000-0005-0000-0000-000026010000}"/>
    <cellStyle name="Accent1 121 2" xfId="2009" xr:uid="{00000000-0005-0000-0000-000027010000}"/>
    <cellStyle name="Accent1 122" xfId="399" xr:uid="{00000000-0005-0000-0000-000028010000}"/>
    <cellStyle name="Accent1 122 2" xfId="2010" xr:uid="{00000000-0005-0000-0000-000029010000}"/>
    <cellStyle name="Accent1 123" xfId="400" xr:uid="{00000000-0005-0000-0000-00002A010000}"/>
    <cellStyle name="Accent1 123 2" xfId="2011" xr:uid="{00000000-0005-0000-0000-00002B010000}"/>
    <cellStyle name="Accent1 124" xfId="401" xr:uid="{00000000-0005-0000-0000-00002C010000}"/>
    <cellStyle name="Accent1 124 2" xfId="2012" xr:uid="{00000000-0005-0000-0000-00002D010000}"/>
    <cellStyle name="Accent1 125" xfId="402" xr:uid="{00000000-0005-0000-0000-00002E010000}"/>
    <cellStyle name="Accent1 125 2" xfId="2013" xr:uid="{00000000-0005-0000-0000-00002F010000}"/>
    <cellStyle name="Accent1 126" xfId="403" xr:uid="{00000000-0005-0000-0000-000030010000}"/>
    <cellStyle name="Accent1 126 2" xfId="2014" xr:uid="{00000000-0005-0000-0000-000031010000}"/>
    <cellStyle name="Accent1 127" xfId="404" xr:uid="{00000000-0005-0000-0000-000032010000}"/>
    <cellStyle name="Accent1 127 2" xfId="2015" xr:uid="{00000000-0005-0000-0000-000033010000}"/>
    <cellStyle name="Accent1 128" xfId="405" xr:uid="{00000000-0005-0000-0000-000034010000}"/>
    <cellStyle name="Accent1 128 2" xfId="2016" xr:uid="{00000000-0005-0000-0000-000035010000}"/>
    <cellStyle name="Accent1 129" xfId="406" xr:uid="{00000000-0005-0000-0000-000036010000}"/>
    <cellStyle name="Accent1 129 2" xfId="2017" xr:uid="{00000000-0005-0000-0000-000037010000}"/>
    <cellStyle name="Accent1 13" xfId="407" xr:uid="{00000000-0005-0000-0000-000038010000}"/>
    <cellStyle name="Accent1 13 2" xfId="2018" xr:uid="{00000000-0005-0000-0000-000039010000}"/>
    <cellStyle name="Accent1 130" xfId="408" xr:uid="{00000000-0005-0000-0000-00003A010000}"/>
    <cellStyle name="Accent1 130 2" xfId="2019" xr:uid="{00000000-0005-0000-0000-00003B010000}"/>
    <cellStyle name="Accent1 131" xfId="409" xr:uid="{00000000-0005-0000-0000-00003C010000}"/>
    <cellStyle name="Accent1 131 2" xfId="2020" xr:uid="{00000000-0005-0000-0000-00003D010000}"/>
    <cellStyle name="Accent1 132" xfId="410" xr:uid="{00000000-0005-0000-0000-00003E010000}"/>
    <cellStyle name="Accent1 132 2" xfId="2021" xr:uid="{00000000-0005-0000-0000-00003F010000}"/>
    <cellStyle name="Accent1 133" xfId="411" xr:uid="{00000000-0005-0000-0000-000040010000}"/>
    <cellStyle name="Accent1 133 2" xfId="2022" xr:uid="{00000000-0005-0000-0000-000041010000}"/>
    <cellStyle name="Accent1 134" xfId="412" xr:uid="{00000000-0005-0000-0000-000042010000}"/>
    <cellStyle name="Accent1 134 2" xfId="2023" xr:uid="{00000000-0005-0000-0000-000043010000}"/>
    <cellStyle name="Accent1 135" xfId="413" xr:uid="{00000000-0005-0000-0000-000044010000}"/>
    <cellStyle name="Accent1 135 2" xfId="2024" xr:uid="{00000000-0005-0000-0000-000045010000}"/>
    <cellStyle name="Accent1 136" xfId="414" xr:uid="{00000000-0005-0000-0000-000046010000}"/>
    <cellStyle name="Accent1 136 2" xfId="2025" xr:uid="{00000000-0005-0000-0000-000047010000}"/>
    <cellStyle name="Accent1 137" xfId="415" xr:uid="{00000000-0005-0000-0000-000048010000}"/>
    <cellStyle name="Accent1 137 2" xfId="2026" xr:uid="{00000000-0005-0000-0000-000049010000}"/>
    <cellStyle name="Accent1 138" xfId="416" xr:uid="{00000000-0005-0000-0000-00004A010000}"/>
    <cellStyle name="Accent1 138 2" xfId="2027" xr:uid="{00000000-0005-0000-0000-00004B010000}"/>
    <cellStyle name="Accent1 139" xfId="417" xr:uid="{00000000-0005-0000-0000-00004C010000}"/>
    <cellStyle name="Accent1 139 2" xfId="2028" xr:uid="{00000000-0005-0000-0000-00004D010000}"/>
    <cellStyle name="Accent1 14" xfId="418" xr:uid="{00000000-0005-0000-0000-00004E010000}"/>
    <cellStyle name="Accent1 14 2" xfId="2029" xr:uid="{00000000-0005-0000-0000-00004F010000}"/>
    <cellStyle name="Accent1 15" xfId="419" xr:uid="{00000000-0005-0000-0000-000050010000}"/>
    <cellStyle name="Accent1 15 2" xfId="2030" xr:uid="{00000000-0005-0000-0000-000051010000}"/>
    <cellStyle name="Accent1 16" xfId="420" xr:uid="{00000000-0005-0000-0000-000052010000}"/>
    <cellStyle name="Accent1 16 2" xfId="2031" xr:uid="{00000000-0005-0000-0000-000053010000}"/>
    <cellStyle name="Accent1 17" xfId="421" xr:uid="{00000000-0005-0000-0000-000054010000}"/>
    <cellStyle name="Accent1 17 2" xfId="2032" xr:uid="{00000000-0005-0000-0000-000055010000}"/>
    <cellStyle name="Accent1 18" xfId="422" xr:uid="{00000000-0005-0000-0000-000056010000}"/>
    <cellStyle name="Accent1 18 2" xfId="2033" xr:uid="{00000000-0005-0000-0000-000057010000}"/>
    <cellStyle name="Accent1 19" xfId="423" xr:uid="{00000000-0005-0000-0000-000058010000}"/>
    <cellStyle name="Accent1 19 2" xfId="2034" xr:uid="{00000000-0005-0000-0000-000059010000}"/>
    <cellStyle name="Accent1 2" xfId="424" xr:uid="{00000000-0005-0000-0000-00005A010000}"/>
    <cellStyle name="Accent1 2 2" xfId="2035" xr:uid="{00000000-0005-0000-0000-00005B010000}"/>
    <cellStyle name="Accent1 2 3" xfId="5218" xr:uid="{9061116B-72CB-4CC4-9E07-3F78C8B70B47}"/>
    <cellStyle name="Accent1 20" xfId="425" xr:uid="{00000000-0005-0000-0000-00005C010000}"/>
    <cellStyle name="Accent1 20 2" xfId="2036" xr:uid="{00000000-0005-0000-0000-00005D010000}"/>
    <cellStyle name="Accent1 21" xfId="426" xr:uid="{00000000-0005-0000-0000-00005E010000}"/>
    <cellStyle name="Accent1 21 2" xfId="2037" xr:uid="{00000000-0005-0000-0000-00005F010000}"/>
    <cellStyle name="Accent1 22" xfId="427" xr:uid="{00000000-0005-0000-0000-000060010000}"/>
    <cellStyle name="Accent1 22 2" xfId="2038" xr:uid="{00000000-0005-0000-0000-000061010000}"/>
    <cellStyle name="Accent1 23" xfId="428" xr:uid="{00000000-0005-0000-0000-000062010000}"/>
    <cellStyle name="Accent1 23 2" xfId="2039" xr:uid="{00000000-0005-0000-0000-000063010000}"/>
    <cellStyle name="Accent1 24" xfId="429" xr:uid="{00000000-0005-0000-0000-000064010000}"/>
    <cellStyle name="Accent1 24 2" xfId="2040" xr:uid="{00000000-0005-0000-0000-000065010000}"/>
    <cellStyle name="Accent1 25" xfId="430" xr:uid="{00000000-0005-0000-0000-000066010000}"/>
    <cellStyle name="Accent1 25 2" xfId="2041" xr:uid="{00000000-0005-0000-0000-000067010000}"/>
    <cellStyle name="Accent1 26" xfId="431" xr:uid="{00000000-0005-0000-0000-000068010000}"/>
    <cellStyle name="Accent1 26 2" xfId="2042" xr:uid="{00000000-0005-0000-0000-000069010000}"/>
    <cellStyle name="Accent1 27" xfId="432" xr:uid="{00000000-0005-0000-0000-00006A010000}"/>
    <cellStyle name="Accent1 27 2" xfId="2043" xr:uid="{00000000-0005-0000-0000-00006B010000}"/>
    <cellStyle name="Accent1 28" xfId="433" xr:uid="{00000000-0005-0000-0000-00006C010000}"/>
    <cellStyle name="Accent1 28 2" xfId="2044" xr:uid="{00000000-0005-0000-0000-00006D010000}"/>
    <cellStyle name="Accent1 29" xfId="434" xr:uid="{00000000-0005-0000-0000-00006E010000}"/>
    <cellStyle name="Accent1 29 2" xfId="2045" xr:uid="{00000000-0005-0000-0000-00006F010000}"/>
    <cellStyle name="Accent1 3" xfId="435" xr:uid="{00000000-0005-0000-0000-000070010000}"/>
    <cellStyle name="Accent1 3 2" xfId="2046" xr:uid="{00000000-0005-0000-0000-000071010000}"/>
    <cellStyle name="Accent1 3 3" xfId="5219" xr:uid="{AE1B07AB-B67D-4D80-AD64-341310C1B4B1}"/>
    <cellStyle name="Accent1 30" xfId="436" xr:uid="{00000000-0005-0000-0000-000072010000}"/>
    <cellStyle name="Accent1 30 2" xfId="2047" xr:uid="{00000000-0005-0000-0000-000073010000}"/>
    <cellStyle name="Accent1 31" xfId="437" xr:uid="{00000000-0005-0000-0000-000074010000}"/>
    <cellStyle name="Accent1 31 2" xfId="2048" xr:uid="{00000000-0005-0000-0000-000075010000}"/>
    <cellStyle name="Accent1 32" xfId="438" xr:uid="{00000000-0005-0000-0000-000076010000}"/>
    <cellStyle name="Accent1 32 2" xfId="2049" xr:uid="{00000000-0005-0000-0000-000077010000}"/>
    <cellStyle name="Accent1 33" xfId="439" xr:uid="{00000000-0005-0000-0000-000078010000}"/>
    <cellStyle name="Accent1 33 2" xfId="2050" xr:uid="{00000000-0005-0000-0000-000079010000}"/>
    <cellStyle name="Accent1 34" xfId="440" xr:uid="{00000000-0005-0000-0000-00007A010000}"/>
    <cellStyle name="Accent1 34 2" xfId="2051" xr:uid="{00000000-0005-0000-0000-00007B010000}"/>
    <cellStyle name="Accent1 35" xfId="441" xr:uid="{00000000-0005-0000-0000-00007C010000}"/>
    <cellStyle name="Accent1 35 2" xfId="2052" xr:uid="{00000000-0005-0000-0000-00007D010000}"/>
    <cellStyle name="Accent1 36" xfId="442" xr:uid="{00000000-0005-0000-0000-00007E010000}"/>
    <cellStyle name="Accent1 36 2" xfId="2053" xr:uid="{00000000-0005-0000-0000-00007F010000}"/>
    <cellStyle name="Accent1 37" xfId="443" xr:uid="{00000000-0005-0000-0000-000080010000}"/>
    <cellStyle name="Accent1 37 2" xfId="2054" xr:uid="{00000000-0005-0000-0000-000081010000}"/>
    <cellStyle name="Accent1 38" xfId="444" xr:uid="{00000000-0005-0000-0000-000082010000}"/>
    <cellStyle name="Accent1 38 2" xfId="2055" xr:uid="{00000000-0005-0000-0000-000083010000}"/>
    <cellStyle name="Accent1 39" xfId="445" xr:uid="{00000000-0005-0000-0000-000084010000}"/>
    <cellStyle name="Accent1 39 2" xfId="2056" xr:uid="{00000000-0005-0000-0000-000085010000}"/>
    <cellStyle name="Accent1 4" xfId="446" xr:uid="{00000000-0005-0000-0000-000086010000}"/>
    <cellStyle name="Accent1 4 2" xfId="2057" xr:uid="{00000000-0005-0000-0000-000087010000}"/>
    <cellStyle name="Accent1 40" xfId="447" xr:uid="{00000000-0005-0000-0000-000088010000}"/>
    <cellStyle name="Accent1 40 2" xfId="2058" xr:uid="{00000000-0005-0000-0000-000089010000}"/>
    <cellStyle name="Accent1 41" xfId="448" xr:uid="{00000000-0005-0000-0000-00008A010000}"/>
    <cellStyle name="Accent1 41 2" xfId="2059" xr:uid="{00000000-0005-0000-0000-00008B010000}"/>
    <cellStyle name="Accent1 42" xfId="449" xr:uid="{00000000-0005-0000-0000-00008C010000}"/>
    <cellStyle name="Accent1 42 2" xfId="2060" xr:uid="{00000000-0005-0000-0000-00008D010000}"/>
    <cellStyle name="Accent1 43" xfId="450" xr:uid="{00000000-0005-0000-0000-00008E010000}"/>
    <cellStyle name="Accent1 43 2" xfId="2061" xr:uid="{00000000-0005-0000-0000-00008F010000}"/>
    <cellStyle name="Accent1 44" xfId="451" xr:uid="{00000000-0005-0000-0000-000090010000}"/>
    <cellStyle name="Accent1 44 2" xfId="2062" xr:uid="{00000000-0005-0000-0000-000091010000}"/>
    <cellStyle name="Accent1 45" xfId="452" xr:uid="{00000000-0005-0000-0000-000092010000}"/>
    <cellStyle name="Accent1 45 2" xfId="2063" xr:uid="{00000000-0005-0000-0000-000093010000}"/>
    <cellStyle name="Accent1 46" xfId="453" xr:uid="{00000000-0005-0000-0000-000094010000}"/>
    <cellStyle name="Accent1 46 2" xfId="2064" xr:uid="{00000000-0005-0000-0000-000095010000}"/>
    <cellStyle name="Accent1 47" xfId="454" xr:uid="{00000000-0005-0000-0000-000096010000}"/>
    <cellStyle name="Accent1 47 2" xfId="2065" xr:uid="{00000000-0005-0000-0000-000097010000}"/>
    <cellStyle name="Accent1 48" xfId="455" xr:uid="{00000000-0005-0000-0000-000098010000}"/>
    <cellStyle name="Accent1 48 2" xfId="2066" xr:uid="{00000000-0005-0000-0000-000099010000}"/>
    <cellStyle name="Accent1 49" xfId="456" xr:uid="{00000000-0005-0000-0000-00009A010000}"/>
    <cellStyle name="Accent1 49 2" xfId="2067" xr:uid="{00000000-0005-0000-0000-00009B010000}"/>
    <cellStyle name="Accent1 5" xfId="457" xr:uid="{00000000-0005-0000-0000-00009C010000}"/>
    <cellStyle name="Accent1 5 2" xfId="2068" xr:uid="{00000000-0005-0000-0000-00009D010000}"/>
    <cellStyle name="Accent1 50" xfId="458" xr:uid="{00000000-0005-0000-0000-00009E010000}"/>
    <cellStyle name="Accent1 50 2" xfId="2069" xr:uid="{00000000-0005-0000-0000-00009F010000}"/>
    <cellStyle name="Accent1 51" xfId="459" xr:uid="{00000000-0005-0000-0000-0000A0010000}"/>
    <cellStyle name="Accent1 51 2" xfId="2070" xr:uid="{00000000-0005-0000-0000-0000A1010000}"/>
    <cellStyle name="Accent1 52" xfId="460" xr:uid="{00000000-0005-0000-0000-0000A2010000}"/>
    <cellStyle name="Accent1 52 2" xfId="2071" xr:uid="{00000000-0005-0000-0000-0000A3010000}"/>
    <cellStyle name="Accent1 53" xfId="461" xr:uid="{00000000-0005-0000-0000-0000A4010000}"/>
    <cellStyle name="Accent1 53 2" xfId="2072" xr:uid="{00000000-0005-0000-0000-0000A5010000}"/>
    <cellStyle name="Accent1 54" xfId="462" xr:uid="{00000000-0005-0000-0000-0000A6010000}"/>
    <cellStyle name="Accent1 54 2" xfId="2073" xr:uid="{00000000-0005-0000-0000-0000A7010000}"/>
    <cellStyle name="Accent1 55" xfId="463" xr:uid="{00000000-0005-0000-0000-0000A8010000}"/>
    <cellStyle name="Accent1 55 2" xfId="2074" xr:uid="{00000000-0005-0000-0000-0000A9010000}"/>
    <cellStyle name="Accent1 56" xfId="464" xr:uid="{00000000-0005-0000-0000-0000AA010000}"/>
    <cellStyle name="Accent1 56 2" xfId="2075" xr:uid="{00000000-0005-0000-0000-0000AB010000}"/>
    <cellStyle name="Accent1 57" xfId="465" xr:uid="{00000000-0005-0000-0000-0000AC010000}"/>
    <cellStyle name="Accent1 57 2" xfId="2076" xr:uid="{00000000-0005-0000-0000-0000AD010000}"/>
    <cellStyle name="Accent1 58" xfId="466" xr:uid="{00000000-0005-0000-0000-0000AE010000}"/>
    <cellStyle name="Accent1 58 2" xfId="2077" xr:uid="{00000000-0005-0000-0000-0000AF010000}"/>
    <cellStyle name="Accent1 59" xfId="467" xr:uid="{00000000-0005-0000-0000-0000B0010000}"/>
    <cellStyle name="Accent1 59 2" xfId="2078" xr:uid="{00000000-0005-0000-0000-0000B1010000}"/>
    <cellStyle name="Accent1 6" xfId="468" xr:uid="{00000000-0005-0000-0000-0000B2010000}"/>
    <cellStyle name="Accent1 6 2" xfId="2079" xr:uid="{00000000-0005-0000-0000-0000B3010000}"/>
    <cellStyle name="Accent1 60" xfId="469" xr:uid="{00000000-0005-0000-0000-0000B4010000}"/>
    <cellStyle name="Accent1 60 2" xfId="2080" xr:uid="{00000000-0005-0000-0000-0000B5010000}"/>
    <cellStyle name="Accent1 61" xfId="470" xr:uid="{00000000-0005-0000-0000-0000B6010000}"/>
    <cellStyle name="Accent1 61 2" xfId="2081" xr:uid="{00000000-0005-0000-0000-0000B7010000}"/>
    <cellStyle name="Accent1 62" xfId="471" xr:uid="{00000000-0005-0000-0000-0000B8010000}"/>
    <cellStyle name="Accent1 62 2" xfId="2082" xr:uid="{00000000-0005-0000-0000-0000B9010000}"/>
    <cellStyle name="Accent1 63" xfId="472" xr:uid="{00000000-0005-0000-0000-0000BA010000}"/>
    <cellStyle name="Accent1 63 2" xfId="2083" xr:uid="{00000000-0005-0000-0000-0000BB010000}"/>
    <cellStyle name="Accent1 64" xfId="473" xr:uid="{00000000-0005-0000-0000-0000BC010000}"/>
    <cellStyle name="Accent1 64 2" xfId="2084" xr:uid="{00000000-0005-0000-0000-0000BD010000}"/>
    <cellStyle name="Accent1 65" xfId="474" xr:uid="{00000000-0005-0000-0000-0000BE010000}"/>
    <cellStyle name="Accent1 65 2" xfId="2085" xr:uid="{00000000-0005-0000-0000-0000BF010000}"/>
    <cellStyle name="Accent1 66" xfId="475" xr:uid="{00000000-0005-0000-0000-0000C0010000}"/>
    <cellStyle name="Accent1 66 2" xfId="2086" xr:uid="{00000000-0005-0000-0000-0000C1010000}"/>
    <cellStyle name="Accent1 67" xfId="476" xr:uid="{00000000-0005-0000-0000-0000C2010000}"/>
    <cellStyle name="Accent1 67 2" xfId="2087" xr:uid="{00000000-0005-0000-0000-0000C3010000}"/>
    <cellStyle name="Accent1 68" xfId="477" xr:uid="{00000000-0005-0000-0000-0000C4010000}"/>
    <cellStyle name="Accent1 68 2" xfId="2088" xr:uid="{00000000-0005-0000-0000-0000C5010000}"/>
    <cellStyle name="Accent1 69" xfId="478" xr:uid="{00000000-0005-0000-0000-0000C6010000}"/>
    <cellStyle name="Accent1 69 2" xfId="2089" xr:uid="{00000000-0005-0000-0000-0000C7010000}"/>
    <cellStyle name="Accent1 7" xfId="479" xr:uid="{00000000-0005-0000-0000-0000C8010000}"/>
    <cellStyle name="Accent1 7 2" xfId="2090" xr:uid="{00000000-0005-0000-0000-0000C9010000}"/>
    <cellStyle name="Accent1 70" xfId="480" xr:uid="{00000000-0005-0000-0000-0000CA010000}"/>
    <cellStyle name="Accent1 70 2" xfId="2091" xr:uid="{00000000-0005-0000-0000-0000CB010000}"/>
    <cellStyle name="Accent1 71" xfId="481" xr:uid="{00000000-0005-0000-0000-0000CC010000}"/>
    <cellStyle name="Accent1 71 2" xfId="2092" xr:uid="{00000000-0005-0000-0000-0000CD010000}"/>
    <cellStyle name="Accent1 72" xfId="482" xr:uid="{00000000-0005-0000-0000-0000CE010000}"/>
    <cellStyle name="Accent1 72 2" xfId="2093" xr:uid="{00000000-0005-0000-0000-0000CF010000}"/>
    <cellStyle name="Accent1 73" xfId="483" xr:uid="{00000000-0005-0000-0000-0000D0010000}"/>
    <cellStyle name="Accent1 73 2" xfId="2094" xr:uid="{00000000-0005-0000-0000-0000D1010000}"/>
    <cellStyle name="Accent1 74" xfId="484" xr:uid="{00000000-0005-0000-0000-0000D2010000}"/>
    <cellStyle name="Accent1 74 2" xfId="2095" xr:uid="{00000000-0005-0000-0000-0000D3010000}"/>
    <cellStyle name="Accent1 75" xfId="485" xr:uid="{00000000-0005-0000-0000-0000D4010000}"/>
    <cellStyle name="Accent1 75 2" xfId="2096" xr:uid="{00000000-0005-0000-0000-0000D5010000}"/>
    <cellStyle name="Accent1 76" xfId="486" xr:uid="{00000000-0005-0000-0000-0000D6010000}"/>
    <cellStyle name="Accent1 76 2" xfId="2097" xr:uid="{00000000-0005-0000-0000-0000D7010000}"/>
    <cellStyle name="Accent1 77" xfId="487" xr:uid="{00000000-0005-0000-0000-0000D8010000}"/>
    <cellStyle name="Accent1 77 2" xfId="2098" xr:uid="{00000000-0005-0000-0000-0000D9010000}"/>
    <cellStyle name="Accent1 78" xfId="488" xr:uid="{00000000-0005-0000-0000-0000DA010000}"/>
    <cellStyle name="Accent1 78 2" xfId="2099" xr:uid="{00000000-0005-0000-0000-0000DB010000}"/>
    <cellStyle name="Accent1 79" xfId="489" xr:uid="{00000000-0005-0000-0000-0000DC010000}"/>
    <cellStyle name="Accent1 79 2" xfId="2100" xr:uid="{00000000-0005-0000-0000-0000DD010000}"/>
    <cellStyle name="Accent1 8" xfId="490" xr:uid="{00000000-0005-0000-0000-0000DE010000}"/>
    <cellStyle name="Accent1 8 2" xfId="2101" xr:uid="{00000000-0005-0000-0000-0000DF010000}"/>
    <cellStyle name="Accent1 80" xfId="491" xr:uid="{00000000-0005-0000-0000-0000E0010000}"/>
    <cellStyle name="Accent1 80 2" xfId="2102" xr:uid="{00000000-0005-0000-0000-0000E1010000}"/>
    <cellStyle name="Accent1 81" xfId="492" xr:uid="{00000000-0005-0000-0000-0000E2010000}"/>
    <cellStyle name="Accent1 81 2" xfId="2103" xr:uid="{00000000-0005-0000-0000-0000E3010000}"/>
    <cellStyle name="Accent1 82" xfId="493" xr:uid="{00000000-0005-0000-0000-0000E4010000}"/>
    <cellStyle name="Accent1 82 2" xfId="2104" xr:uid="{00000000-0005-0000-0000-0000E5010000}"/>
    <cellStyle name="Accent1 83" xfId="494" xr:uid="{00000000-0005-0000-0000-0000E6010000}"/>
    <cellStyle name="Accent1 83 2" xfId="2105" xr:uid="{00000000-0005-0000-0000-0000E7010000}"/>
    <cellStyle name="Accent1 84" xfId="495" xr:uid="{00000000-0005-0000-0000-0000E8010000}"/>
    <cellStyle name="Accent1 84 2" xfId="2106" xr:uid="{00000000-0005-0000-0000-0000E9010000}"/>
    <cellStyle name="Accent1 85" xfId="496" xr:uid="{00000000-0005-0000-0000-0000EA010000}"/>
    <cellStyle name="Accent1 85 2" xfId="2107" xr:uid="{00000000-0005-0000-0000-0000EB010000}"/>
    <cellStyle name="Accent1 86" xfId="497" xr:uid="{00000000-0005-0000-0000-0000EC010000}"/>
    <cellStyle name="Accent1 86 2" xfId="2108" xr:uid="{00000000-0005-0000-0000-0000ED010000}"/>
    <cellStyle name="Accent1 87" xfId="498" xr:uid="{00000000-0005-0000-0000-0000EE010000}"/>
    <cellStyle name="Accent1 87 2" xfId="2109" xr:uid="{00000000-0005-0000-0000-0000EF010000}"/>
    <cellStyle name="Accent1 88" xfId="499" xr:uid="{00000000-0005-0000-0000-0000F0010000}"/>
    <cellStyle name="Accent1 88 2" xfId="2110" xr:uid="{00000000-0005-0000-0000-0000F1010000}"/>
    <cellStyle name="Accent1 89" xfId="500" xr:uid="{00000000-0005-0000-0000-0000F2010000}"/>
    <cellStyle name="Accent1 89 2" xfId="2111" xr:uid="{00000000-0005-0000-0000-0000F3010000}"/>
    <cellStyle name="Accent1 9" xfId="501" xr:uid="{00000000-0005-0000-0000-0000F4010000}"/>
    <cellStyle name="Accent1 9 2" xfId="2112" xr:uid="{00000000-0005-0000-0000-0000F5010000}"/>
    <cellStyle name="Accent1 90" xfId="502" xr:uid="{00000000-0005-0000-0000-0000F6010000}"/>
    <cellStyle name="Accent1 90 2" xfId="2113" xr:uid="{00000000-0005-0000-0000-0000F7010000}"/>
    <cellStyle name="Accent1 91" xfId="503" xr:uid="{00000000-0005-0000-0000-0000F8010000}"/>
    <cellStyle name="Accent1 91 2" xfId="2114" xr:uid="{00000000-0005-0000-0000-0000F9010000}"/>
    <cellStyle name="Accent1 92" xfId="504" xr:uid="{00000000-0005-0000-0000-0000FA010000}"/>
    <cellStyle name="Accent1 92 2" xfId="2115" xr:uid="{00000000-0005-0000-0000-0000FB010000}"/>
    <cellStyle name="Accent1 93" xfId="505" xr:uid="{00000000-0005-0000-0000-0000FC010000}"/>
    <cellStyle name="Accent1 93 2" xfId="2116" xr:uid="{00000000-0005-0000-0000-0000FD010000}"/>
    <cellStyle name="Accent1 94" xfId="506" xr:uid="{00000000-0005-0000-0000-0000FE010000}"/>
    <cellStyle name="Accent1 94 2" xfId="2117" xr:uid="{00000000-0005-0000-0000-0000FF010000}"/>
    <cellStyle name="Accent1 95" xfId="507" xr:uid="{00000000-0005-0000-0000-000000020000}"/>
    <cellStyle name="Accent1 95 2" xfId="2118" xr:uid="{00000000-0005-0000-0000-000001020000}"/>
    <cellStyle name="Accent1 96" xfId="508" xr:uid="{00000000-0005-0000-0000-000002020000}"/>
    <cellStyle name="Accent1 96 2" xfId="2119" xr:uid="{00000000-0005-0000-0000-000003020000}"/>
    <cellStyle name="Accent1 97" xfId="509" xr:uid="{00000000-0005-0000-0000-000004020000}"/>
    <cellStyle name="Accent1 97 2" xfId="2120" xr:uid="{00000000-0005-0000-0000-000005020000}"/>
    <cellStyle name="Accent1 98" xfId="510" xr:uid="{00000000-0005-0000-0000-000006020000}"/>
    <cellStyle name="Accent1 98 2" xfId="2121" xr:uid="{00000000-0005-0000-0000-000007020000}"/>
    <cellStyle name="Accent1 99" xfId="511" xr:uid="{00000000-0005-0000-0000-000008020000}"/>
    <cellStyle name="Accent1 99 2" xfId="2122" xr:uid="{00000000-0005-0000-0000-000009020000}"/>
    <cellStyle name="Accent2" xfId="5091" builtinId="33" customBuiltin="1"/>
    <cellStyle name="Accent2 - 20 %" xfId="512" xr:uid="{00000000-0005-0000-0000-00000A020000}"/>
    <cellStyle name="Accent2 - 20 % 2" xfId="2123" xr:uid="{00000000-0005-0000-0000-00000B020000}"/>
    <cellStyle name="Accent2 - 20%" xfId="5220" xr:uid="{5EE6EE32-96AB-4C81-ACFB-46D9F0CF0F5E}"/>
    <cellStyle name="Accent2 - 40 %" xfId="513" xr:uid="{00000000-0005-0000-0000-00000C020000}"/>
    <cellStyle name="Accent2 - 40 % 2" xfId="2124" xr:uid="{00000000-0005-0000-0000-00000D020000}"/>
    <cellStyle name="Accent2 - 40%" xfId="5221" xr:uid="{B8F77421-F7AA-45A4-99B3-3FA54C4013E6}"/>
    <cellStyle name="Accent2 - 60 %" xfId="514" xr:uid="{00000000-0005-0000-0000-00000E020000}"/>
    <cellStyle name="Accent2 - 60 % 2" xfId="2125" xr:uid="{00000000-0005-0000-0000-00000F020000}"/>
    <cellStyle name="Accent2 - 60%" xfId="5222" xr:uid="{02E57A7A-46C8-449B-BCE8-141CE30B4E5D}"/>
    <cellStyle name="Accent2 10" xfId="515" xr:uid="{00000000-0005-0000-0000-000010020000}"/>
    <cellStyle name="Accent2 10 2" xfId="2126" xr:uid="{00000000-0005-0000-0000-000011020000}"/>
    <cellStyle name="Accent2 100" xfId="516" xr:uid="{00000000-0005-0000-0000-000012020000}"/>
    <cellStyle name="Accent2 100 2" xfId="2127" xr:uid="{00000000-0005-0000-0000-000013020000}"/>
    <cellStyle name="Accent2 101" xfId="517" xr:uid="{00000000-0005-0000-0000-000014020000}"/>
    <cellStyle name="Accent2 101 2" xfId="2128" xr:uid="{00000000-0005-0000-0000-000015020000}"/>
    <cellStyle name="Accent2 102" xfId="518" xr:uid="{00000000-0005-0000-0000-000016020000}"/>
    <cellStyle name="Accent2 102 2" xfId="2129" xr:uid="{00000000-0005-0000-0000-000017020000}"/>
    <cellStyle name="Accent2 103" xfId="519" xr:uid="{00000000-0005-0000-0000-000018020000}"/>
    <cellStyle name="Accent2 103 2" xfId="2130" xr:uid="{00000000-0005-0000-0000-000019020000}"/>
    <cellStyle name="Accent2 104" xfId="520" xr:uid="{00000000-0005-0000-0000-00001A020000}"/>
    <cellStyle name="Accent2 104 2" xfId="2131" xr:uid="{00000000-0005-0000-0000-00001B020000}"/>
    <cellStyle name="Accent2 105" xfId="521" xr:uid="{00000000-0005-0000-0000-00001C020000}"/>
    <cellStyle name="Accent2 105 2" xfId="2132" xr:uid="{00000000-0005-0000-0000-00001D020000}"/>
    <cellStyle name="Accent2 106" xfId="522" xr:uid="{00000000-0005-0000-0000-00001E020000}"/>
    <cellStyle name="Accent2 106 2" xfId="2133" xr:uid="{00000000-0005-0000-0000-00001F020000}"/>
    <cellStyle name="Accent2 107" xfId="523" xr:uid="{00000000-0005-0000-0000-000020020000}"/>
    <cellStyle name="Accent2 107 2" xfId="2134" xr:uid="{00000000-0005-0000-0000-000021020000}"/>
    <cellStyle name="Accent2 108" xfId="524" xr:uid="{00000000-0005-0000-0000-000022020000}"/>
    <cellStyle name="Accent2 108 2" xfId="2135" xr:uid="{00000000-0005-0000-0000-000023020000}"/>
    <cellStyle name="Accent2 109" xfId="525" xr:uid="{00000000-0005-0000-0000-000024020000}"/>
    <cellStyle name="Accent2 109 2" xfId="2136" xr:uid="{00000000-0005-0000-0000-000025020000}"/>
    <cellStyle name="Accent2 11" xfId="526" xr:uid="{00000000-0005-0000-0000-000026020000}"/>
    <cellStyle name="Accent2 11 2" xfId="2137" xr:uid="{00000000-0005-0000-0000-000027020000}"/>
    <cellStyle name="Accent2 110" xfId="527" xr:uid="{00000000-0005-0000-0000-000028020000}"/>
    <cellStyle name="Accent2 110 2" xfId="2138" xr:uid="{00000000-0005-0000-0000-000029020000}"/>
    <cellStyle name="Accent2 111" xfId="528" xr:uid="{00000000-0005-0000-0000-00002A020000}"/>
    <cellStyle name="Accent2 111 2" xfId="2139" xr:uid="{00000000-0005-0000-0000-00002B020000}"/>
    <cellStyle name="Accent2 112" xfId="529" xr:uid="{00000000-0005-0000-0000-00002C020000}"/>
    <cellStyle name="Accent2 112 2" xfId="2140" xr:uid="{00000000-0005-0000-0000-00002D020000}"/>
    <cellStyle name="Accent2 113" xfId="530" xr:uid="{00000000-0005-0000-0000-00002E020000}"/>
    <cellStyle name="Accent2 113 2" xfId="2141" xr:uid="{00000000-0005-0000-0000-00002F020000}"/>
    <cellStyle name="Accent2 114" xfId="531" xr:uid="{00000000-0005-0000-0000-000030020000}"/>
    <cellStyle name="Accent2 114 2" xfId="2142" xr:uid="{00000000-0005-0000-0000-000031020000}"/>
    <cellStyle name="Accent2 115" xfId="532" xr:uid="{00000000-0005-0000-0000-000032020000}"/>
    <cellStyle name="Accent2 115 2" xfId="2143" xr:uid="{00000000-0005-0000-0000-000033020000}"/>
    <cellStyle name="Accent2 116" xfId="533" xr:uid="{00000000-0005-0000-0000-000034020000}"/>
    <cellStyle name="Accent2 116 2" xfId="2144" xr:uid="{00000000-0005-0000-0000-000035020000}"/>
    <cellStyle name="Accent2 117" xfId="534" xr:uid="{00000000-0005-0000-0000-000036020000}"/>
    <cellStyle name="Accent2 117 2" xfId="2145" xr:uid="{00000000-0005-0000-0000-000037020000}"/>
    <cellStyle name="Accent2 118" xfId="535" xr:uid="{00000000-0005-0000-0000-000038020000}"/>
    <cellStyle name="Accent2 118 2" xfId="2146" xr:uid="{00000000-0005-0000-0000-000039020000}"/>
    <cellStyle name="Accent2 119" xfId="536" xr:uid="{00000000-0005-0000-0000-00003A020000}"/>
    <cellStyle name="Accent2 119 2" xfId="2147" xr:uid="{00000000-0005-0000-0000-00003B020000}"/>
    <cellStyle name="Accent2 12" xfId="537" xr:uid="{00000000-0005-0000-0000-00003C020000}"/>
    <cellStyle name="Accent2 12 2" xfId="2148" xr:uid="{00000000-0005-0000-0000-00003D020000}"/>
    <cellStyle name="Accent2 120" xfId="538" xr:uid="{00000000-0005-0000-0000-00003E020000}"/>
    <cellStyle name="Accent2 120 2" xfId="2149" xr:uid="{00000000-0005-0000-0000-00003F020000}"/>
    <cellStyle name="Accent2 121" xfId="539" xr:uid="{00000000-0005-0000-0000-000040020000}"/>
    <cellStyle name="Accent2 121 2" xfId="2150" xr:uid="{00000000-0005-0000-0000-000041020000}"/>
    <cellStyle name="Accent2 122" xfId="540" xr:uid="{00000000-0005-0000-0000-000042020000}"/>
    <cellStyle name="Accent2 122 2" xfId="2151" xr:uid="{00000000-0005-0000-0000-000043020000}"/>
    <cellStyle name="Accent2 123" xfId="541" xr:uid="{00000000-0005-0000-0000-000044020000}"/>
    <cellStyle name="Accent2 123 2" xfId="2152" xr:uid="{00000000-0005-0000-0000-000045020000}"/>
    <cellStyle name="Accent2 124" xfId="542" xr:uid="{00000000-0005-0000-0000-000046020000}"/>
    <cellStyle name="Accent2 124 2" xfId="2153" xr:uid="{00000000-0005-0000-0000-000047020000}"/>
    <cellStyle name="Accent2 125" xfId="543" xr:uid="{00000000-0005-0000-0000-000048020000}"/>
    <cellStyle name="Accent2 125 2" xfId="2154" xr:uid="{00000000-0005-0000-0000-000049020000}"/>
    <cellStyle name="Accent2 126" xfId="544" xr:uid="{00000000-0005-0000-0000-00004A020000}"/>
    <cellStyle name="Accent2 126 2" xfId="2155" xr:uid="{00000000-0005-0000-0000-00004B020000}"/>
    <cellStyle name="Accent2 127" xfId="545" xr:uid="{00000000-0005-0000-0000-00004C020000}"/>
    <cellStyle name="Accent2 127 2" xfId="2156" xr:uid="{00000000-0005-0000-0000-00004D020000}"/>
    <cellStyle name="Accent2 128" xfId="546" xr:uid="{00000000-0005-0000-0000-00004E020000}"/>
    <cellStyle name="Accent2 128 2" xfId="2157" xr:uid="{00000000-0005-0000-0000-00004F020000}"/>
    <cellStyle name="Accent2 129" xfId="547" xr:uid="{00000000-0005-0000-0000-000050020000}"/>
    <cellStyle name="Accent2 129 2" xfId="2158" xr:uid="{00000000-0005-0000-0000-000051020000}"/>
    <cellStyle name="Accent2 13" xfId="548" xr:uid="{00000000-0005-0000-0000-000052020000}"/>
    <cellStyle name="Accent2 13 2" xfId="2159" xr:uid="{00000000-0005-0000-0000-000053020000}"/>
    <cellStyle name="Accent2 130" xfId="549" xr:uid="{00000000-0005-0000-0000-000054020000}"/>
    <cellStyle name="Accent2 130 2" xfId="2160" xr:uid="{00000000-0005-0000-0000-000055020000}"/>
    <cellStyle name="Accent2 131" xfId="550" xr:uid="{00000000-0005-0000-0000-000056020000}"/>
    <cellStyle name="Accent2 131 2" xfId="2161" xr:uid="{00000000-0005-0000-0000-000057020000}"/>
    <cellStyle name="Accent2 132" xfId="551" xr:uid="{00000000-0005-0000-0000-000058020000}"/>
    <cellStyle name="Accent2 132 2" xfId="2162" xr:uid="{00000000-0005-0000-0000-000059020000}"/>
    <cellStyle name="Accent2 133" xfId="552" xr:uid="{00000000-0005-0000-0000-00005A020000}"/>
    <cellStyle name="Accent2 133 2" xfId="2163" xr:uid="{00000000-0005-0000-0000-00005B020000}"/>
    <cellStyle name="Accent2 134" xfId="553" xr:uid="{00000000-0005-0000-0000-00005C020000}"/>
    <cellStyle name="Accent2 134 2" xfId="2164" xr:uid="{00000000-0005-0000-0000-00005D020000}"/>
    <cellStyle name="Accent2 135" xfId="554" xr:uid="{00000000-0005-0000-0000-00005E020000}"/>
    <cellStyle name="Accent2 135 2" xfId="2165" xr:uid="{00000000-0005-0000-0000-00005F020000}"/>
    <cellStyle name="Accent2 136" xfId="555" xr:uid="{00000000-0005-0000-0000-000060020000}"/>
    <cellStyle name="Accent2 136 2" xfId="2166" xr:uid="{00000000-0005-0000-0000-000061020000}"/>
    <cellStyle name="Accent2 137" xfId="556" xr:uid="{00000000-0005-0000-0000-000062020000}"/>
    <cellStyle name="Accent2 137 2" xfId="2167" xr:uid="{00000000-0005-0000-0000-000063020000}"/>
    <cellStyle name="Accent2 138" xfId="557" xr:uid="{00000000-0005-0000-0000-000064020000}"/>
    <cellStyle name="Accent2 138 2" xfId="2168" xr:uid="{00000000-0005-0000-0000-000065020000}"/>
    <cellStyle name="Accent2 139" xfId="558" xr:uid="{00000000-0005-0000-0000-000066020000}"/>
    <cellStyle name="Accent2 139 2" xfId="2169" xr:uid="{00000000-0005-0000-0000-000067020000}"/>
    <cellStyle name="Accent2 14" xfId="559" xr:uid="{00000000-0005-0000-0000-000068020000}"/>
    <cellStyle name="Accent2 14 2" xfId="2170" xr:uid="{00000000-0005-0000-0000-000069020000}"/>
    <cellStyle name="Accent2 15" xfId="560" xr:uid="{00000000-0005-0000-0000-00006A020000}"/>
    <cellStyle name="Accent2 15 2" xfId="2171" xr:uid="{00000000-0005-0000-0000-00006B020000}"/>
    <cellStyle name="Accent2 16" xfId="561" xr:uid="{00000000-0005-0000-0000-00006C020000}"/>
    <cellStyle name="Accent2 16 2" xfId="2172" xr:uid="{00000000-0005-0000-0000-00006D020000}"/>
    <cellStyle name="Accent2 17" xfId="562" xr:uid="{00000000-0005-0000-0000-00006E020000}"/>
    <cellStyle name="Accent2 17 2" xfId="2173" xr:uid="{00000000-0005-0000-0000-00006F020000}"/>
    <cellStyle name="Accent2 18" xfId="563" xr:uid="{00000000-0005-0000-0000-000070020000}"/>
    <cellStyle name="Accent2 18 2" xfId="2174" xr:uid="{00000000-0005-0000-0000-000071020000}"/>
    <cellStyle name="Accent2 19" xfId="564" xr:uid="{00000000-0005-0000-0000-000072020000}"/>
    <cellStyle name="Accent2 19 2" xfId="2175" xr:uid="{00000000-0005-0000-0000-000073020000}"/>
    <cellStyle name="Accent2 2" xfId="565" xr:uid="{00000000-0005-0000-0000-000074020000}"/>
    <cellStyle name="Accent2 2 2" xfId="2176" xr:uid="{00000000-0005-0000-0000-000075020000}"/>
    <cellStyle name="Accent2 2 3" xfId="5223" xr:uid="{A5396779-F184-4624-880A-E06FFCE0B100}"/>
    <cellStyle name="Accent2 20" xfId="566" xr:uid="{00000000-0005-0000-0000-000076020000}"/>
    <cellStyle name="Accent2 20 2" xfId="2177" xr:uid="{00000000-0005-0000-0000-000077020000}"/>
    <cellStyle name="Accent2 21" xfId="567" xr:uid="{00000000-0005-0000-0000-000078020000}"/>
    <cellStyle name="Accent2 21 2" xfId="2178" xr:uid="{00000000-0005-0000-0000-000079020000}"/>
    <cellStyle name="Accent2 22" xfId="568" xr:uid="{00000000-0005-0000-0000-00007A020000}"/>
    <cellStyle name="Accent2 22 2" xfId="2179" xr:uid="{00000000-0005-0000-0000-00007B020000}"/>
    <cellStyle name="Accent2 23" xfId="569" xr:uid="{00000000-0005-0000-0000-00007C020000}"/>
    <cellStyle name="Accent2 23 2" xfId="2180" xr:uid="{00000000-0005-0000-0000-00007D020000}"/>
    <cellStyle name="Accent2 24" xfId="570" xr:uid="{00000000-0005-0000-0000-00007E020000}"/>
    <cellStyle name="Accent2 24 2" xfId="2181" xr:uid="{00000000-0005-0000-0000-00007F020000}"/>
    <cellStyle name="Accent2 25" xfId="571" xr:uid="{00000000-0005-0000-0000-000080020000}"/>
    <cellStyle name="Accent2 25 2" xfId="2182" xr:uid="{00000000-0005-0000-0000-000081020000}"/>
    <cellStyle name="Accent2 26" xfId="572" xr:uid="{00000000-0005-0000-0000-000082020000}"/>
    <cellStyle name="Accent2 26 2" xfId="2183" xr:uid="{00000000-0005-0000-0000-000083020000}"/>
    <cellStyle name="Accent2 27" xfId="573" xr:uid="{00000000-0005-0000-0000-000084020000}"/>
    <cellStyle name="Accent2 27 2" xfId="2184" xr:uid="{00000000-0005-0000-0000-000085020000}"/>
    <cellStyle name="Accent2 28" xfId="574" xr:uid="{00000000-0005-0000-0000-000086020000}"/>
    <cellStyle name="Accent2 28 2" xfId="2185" xr:uid="{00000000-0005-0000-0000-000087020000}"/>
    <cellStyle name="Accent2 29" xfId="575" xr:uid="{00000000-0005-0000-0000-000088020000}"/>
    <cellStyle name="Accent2 29 2" xfId="2186" xr:uid="{00000000-0005-0000-0000-000089020000}"/>
    <cellStyle name="Accent2 3" xfId="576" xr:uid="{00000000-0005-0000-0000-00008A020000}"/>
    <cellStyle name="Accent2 3 2" xfId="2187" xr:uid="{00000000-0005-0000-0000-00008B020000}"/>
    <cellStyle name="Accent2 30" xfId="577" xr:uid="{00000000-0005-0000-0000-00008C020000}"/>
    <cellStyle name="Accent2 30 2" xfId="2188" xr:uid="{00000000-0005-0000-0000-00008D020000}"/>
    <cellStyle name="Accent2 31" xfId="578" xr:uid="{00000000-0005-0000-0000-00008E020000}"/>
    <cellStyle name="Accent2 31 2" xfId="2189" xr:uid="{00000000-0005-0000-0000-00008F020000}"/>
    <cellStyle name="Accent2 32" xfId="579" xr:uid="{00000000-0005-0000-0000-000090020000}"/>
    <cellStyle name="Accent2 32 2" xfId="2190" xr:uid="{00000000-0005-0000-0000-000091020000}"/>
    <cellStyle name="Accent2 33" xfId="580" xr:uid="{00000000-0005-0000-0000-000092020000}"/>
    <cellStyle name="Accent2 33 2" xfId="2191" xr:uid="{00000000-0005-0000-0000-000093020000}"/>
    <cellStyle name="Accent2 34" xfId="581" xr:uid="{00000000-0005-0000-0000-000094020000}"/>
    <cellStyle name="Accent2 34 2" xfId="2192" xr:uid="{00000000-0005-0000-0000-000095020000}"/>
    <cellStyle name="Accent2 35" xfId="582" xr:uid="{00000000-0005-0000-0000-000096020000}"/>
    <cellStyle name="Accent2 35 2" xfId="2193" xr:uid="{00000000-0005-0000-0000-000097020000}"/>
    <cellStyle name="Accent2 36" xfId="583" xr:uid="{00000000-0005-0000-0000-000098020000}"/>
    <cellStyle name="Accent2 36 2" xfId="2194" xr:uid="{00000000-0005-0000-0000-000099020000}"/>
    <cellStyle name="Accent2 37" xfId="584" xr:uid="{00000000-0005-0000-0000-00009A020000}"/>
    <cellStyle name="Accent2 37 2" xfId="2195" xr:uid="{00000000-0005-0000-0000-00009B020000}"/>
    <cellStyle name="Accent2 38" xfId="585" xr:uid="{00000000-0005-0000-0000-00009C020000}"/>
    <cellStyle name="Accent2 38 2" xfId="2196" xr:uid="{00000000-0005-0000-0000-00009D020000}"/>
    <cellStyle name="Accent2 39" xfId="586" xr:uid="{00000000-0005-0000-0000-00009E020000}"/>
    <cellStyle name="Accent2 39 2" xfId="2197" xr:uid="{00000000-0005-0000-0000-00009F020000}"/>
    <cellStyle name="Accent2 4" xfId="587" xr:uid="{00000000-0005-0000-0000-0000A0020000}"/>
    <cellStyle name="Accent2 4 2" xfId="2198" xr:uid="{00000000-0005-0000-0000-0000A1020000}"/>
    <cellStyle name="Accent2 40" xfId="588" xr:uid="{00000000-0005-0000-0000-0000A2020000}"/>
    <cellStyle name="Accent2 40 2" xfId="2199" xr:uid="{00000000-0005-0000-0000-0000A3020000}"/>
    <cellStyle name="Accent2 41" xfId="589" xr:uid="{00000000-0005-0000-0000-0000A4020000}"/>
    <cellStyle name="Accent2 41 2" xfId="2200" xr:uid="{00000000-0005-0000-0000-0000A5020000}"/>
    <cellStyle name="Accent2 42" xfId="590" xr:uid="{00000000-0005-0000-0000-0000A6020000}"/>
    <cellStyle name="Accent2 42 2" xfId="2201" xr:uid="{00000000-0005-0000-0000-0000A7020000}"/>
    <cellStyle name="Accent2 43" xfId="591" xr:uid="{00000000-0005-0000-0000-0000A8020000}"/>
    <cellStyle name="Accent2 43 2" xfId="2202" xr:uid="{00000000-0005-0000-0000-0000A9020000}"/>
    <cellStyle name="Accent2 44" xfId="592" xr:uid="{00000000-0005-0000-0000-0000AA020000}"/>
    <cellStyle name="Accent2 44 2" xfId="2203" xr:uid="{00000000-0005-0000-0000-0000AB020000}"/>
    <cellStyle name="Accent2 45" xfId="593" xr:uid="{00000000-0005-0000-0000-0000AC020000}"/>
    <cellStyle name="Accent2 45 2" xfId="2204" xr:uid="{00000000-0005-0000-0000-0000AD020000}"/>
    <cellStyle name="Accent2 46" xfId="594" xr:uid="{00000000-0005-0000-0000-0000AE020000}"/>
    <cellStyle name="Accent2 46 2" xfId="2205" xr:uid="{00000000-0005-0000-0000-0000AF020000}"/>
    <cellStyle name="Accent2 47" xfId="595" xr:uid="{00000000-0005-0000-0000-0000B0020000}"/>
    <cellStyle name="Accent2 47 2" xfId="2206" xr:uid="{00000000-0005-0000-0000-0000B1020000}"/>
    <cellStyle name="Accent2 48" xfId="596" xr:uid="{00000000-0005-0000-0000-0000B2020000}"/>
    <cellStyle name="Accent2 48 2" xfId="2207" xr:uid="{00000000-0005-0000-0000-0000B3020000}"/>
    <cellStyle name="Accent2 49" xfId="597" xr:uid="{00000000-0005-0000-0000-0000B4020000}"/>
    <cellStyle name="Accent2 49 2" xfId="2208" xr:uid="{00000000-0005-0000-0000-0000B5020000}"/>
    <cellStyle name="Accent2 5" xfId="598" xr:uid="{00000000-0005-0000-0000-0000B6020000}"/>
    <cellStyle name="Accent2 5 2" xfId="2209" xr:uid="{00000000-0005-0000-0000-0000B7020000}"/>
    <cellStyle name="Accent2 50" xfId="599" xr:uid="{00000000-0005-0000-0000-0000B8020000}"/>
    <cellStyle name="Accent2 50 2" xfId="2210" xr:uid="{00000000-0005-0000-0000-0000B9020000}"/>
    <cellStyle name="Accent2 51" xfId="600" xr:uid="{00000000-0005-0000-0000-0000BA020000}"/>
    <cellStyle name="Accent2 51 2" xfId="2211" xr:uid="{00000000-0005-0000-0000-0000BB020000}"/>
    <cellStyle name="Accent2 52" xfId="601" xr:uid="{00000000-0005-0000-0000-0000BC020000}"/>
    <cellStyle name="Accent2 52 2" xfId="2212" xr:uid="{00000000-0005-0000-0000-0000BD020000}"/>
    <cellStyle name="Accent2 53" xfId="602" xr:uid="{00000000-0005-0000-0000-0000BE020000}"/>
    <cellStyle name="Accent2 53 2" xfId="2213" xr:uid="{00000000-0005-0000-0000-0000BF020000}"/>
    <cellStyle name="Accent2 54" xfId="603" xr:uid="{00000000-0005-0000-0000-0000C0020000}"/>
    <cellStyle name="Accent2 54 2" xfId="2214" xr:uid="{00000000-0005-0000-0000-0000C1020000}"/>
    <cellStyle name="Accent2 55" xfId="604" xr:uid="{00000000-0005-0000-0000-0000C2020000}"/>
    <cellStyle name="Accent2 55 2" xfId="2215" xr:uid="{00000000-0005-0000-0000-0000C3020000}"/>
    <cellStyle name="Accent2 56" xfId="605" xr:uid="{00000000-0005-0000-0000-0000C4020000}"/>
    <cellStyle name="Accent2 56 2" xfId="2216" xr:uid="{00000000-0005-0000-0000-0000C5020000}"/>
    <cellStyle name="Accent2 57" xfId="606" xr:uid="{00000000-0005-0000-0000-0000C6020000}"/>
    <cellStyle name="Accent2 57 2" xfId="2217" xr:uid="{00000000-0005-0000-0000-0000C7020000}"/>
    <cellStyle name="Accent2 58" xfId="607" xr:uid="{00000000-0005-0000-0000-0000C8020000}"/>
    <cellStyle name="Accent2 58 2" xfId="2218" xr:uid="{00000000-0005-0000-0000-0000C9020000}"/>
    <cellStyle name="Accent2 59" xfId="608" xr:uid="{00000000-0005-0000-0000-0000CA020000}"/>
    <cellStyle name="Accent2 59 2" xfId="2219" xr:uid="{00000000-0005-0000-0000-0000CB020000}"/>
    <cellStyle name="Accent2 6" xfId="609" xr:uid="{00000000-0005-0000-0000-0000CC020000}"/>
    <cellStyle name="Accent2 6 2" xfId="2220" xr:uid="{00000000-0005-0000-0000-0000CD020000}"/>
    <cellStyle name="Accent2 60" xfId="610" xr:uid="{00000000-0005-0000-0000-0000CE020000}"/>
    <cellStyle name="Accent2 60 2" xfId="2221" xr:uid="{00000000-0005-0000-0000-0000CF020000}"/>
    <cellStyle name="Accent2 61" xfId="611" xr:uid="{00000000-0005-0000-0000-0000D0020000}"/>
    <cellStyle name="Accent2 61 2" xfId="2222" xr:uid="{00000000-0005-0000-0000-0000D1020000}"/>
    <cellStyle name="Accent2 62" xfId="612" xr:uid="{00000000-0005-0000-0000-0000D2020000}"/>
    <cellStyle name="Accent2 62 2" xfId="2223" xr:uid="{00000000-0005-0000-0000-0000D3020000}"/>
    <cellStyle name="Accent2 63" xfId="613" xr:uid="{00000000-0005-0000-0000-0000D4020000}"/>
    <cellStyle name="Accent2 63 2" xfId="2224" xr:uid="{00000000-0005-0000-0000-0000D5020000}"/>
    <cellStyle name="Accent2 64" xfId="614" xr:uid="{00000000-0005-0000-0000-0000D6020000}"/>
    <cellStyle name="Accent2 64 2" xfId="2225" xr:uid="{00000000-0005-0000-0000-0000D7020000}"/>
    <cellStyle name="Accent2 65" xfId="615" xr:uid="{00000000-0005-0000-0000-0000D8020000}"/>
    <cellStyle name="Accent2 65 2" xfId="2226" xr:uid="{00000000-0005-0000-0000-0000D9020000}"/>
    <cellStyle name="Accent2 66" xfId="616" xr:uid="{00000000-0005-0000-0000-0000DA020000}"/>
    <cellStyle name="Accent2 66 2" xfId="2227" xr:uid="{00000000-0005-0000-0000-0000DB020000}"/>
    <cellStyle name="Accent2 67" xfId="617" xr:uid="{00000000-0005-0000-0000-0000DC020000}"/>
    <cellStyle name="Accent2 67 2" xfId="2228" xr:uid="{00000000-0005-0000-0000-0000DD020000}"/>
    <cellStyle name="Accent2 68" xfId="618" xr:uid="{00000000-0005-0000-0000-0000DE020000}"/>
    <cellStyle name="Accent2 68 2" xfId="2229" xr:uid="{00000000-0005-0000-0000-0000DF020000}"/>
    <cellStyle name="Accent2 69" xfId="619" xr:uid="{00000000-0005-0000-0000-0000E0020000}"/>
    <cellStyle name="Accent2 69 2" xfId="2230" xr:uid="{00000000-0005-0000-0000-0000E1020000}"/>
    <cellStyle name="Accent2 7" xfId="620" xr:uid="{00000000-0005-0000-0000-0000E2020000}"/>
    <cellStyle name="Accent2 7 2" xfId="2231" xr:uid="{00000000-0005-0000-0000-0000E3020000}"/>
    <cellStyle name="Accent2 70" xfId="621" xr:uid="{00000000-0005-0000-0000-0000E4020000}"/>
    <cellStyle name="Accent2 70 2" xfId="2232" xr:uid="{00000000-0005-0000-0000-0000E5020000}"/>
    <cellStyle name="Accent2 71" xfId="622" xr:uid="{00000000-0005-0000-0000-0000E6020000}"/>
    <cellStyle name="Accent2 71 2" xfId="2233" xr:uid="{00000000-0005-0000-0000-0000E7020000}"/>
    <cellStyle name="Accent2 72" xfId="623" xr:uid="{00000000-0005-0000-0000-0000E8020000}"/>
    <cellStyle name="Accent2 72 2" xfId="2234" xr:uid="{00000000-0005-0000-0000-0000E9020000}"/>
    <cellStyle name="Accent2 73" xfId="624" xr:uid="{00000000-0005-0000-0000-0000EA020000}"/>
    <cellStyle name="Accent2 73 2" xfId="2235" xr:uid="{00000000-0005-0000-0000-0000EB020000}"/>
    <cellStyle name="Accent2 74" xfId="625" xr:uid="{00000000-0005-0000-0000-0000EC020000}"/>
    <cellStyle name="Accent2 74 2" xfId="2236" xr:uid="{00000000-0005-0000-0000-0000ED020000}"/>
    <cellStyle name="Accent2 75" xfId="626" xr:uid="{00000000-0005-0000-0000-0000EE020000}"/>
    <cellStyle name="Accent2 75 2" xfId="2237" xr:uid="{00000000-0005-0000-0000-0000EF020000}"/>
    <cellStyle name="Accent2 76" xfId="627" xr:uid="{00000000-0005-0000-0000-0000F0020000}"/>
    <cellStyle name="Accent2 76 2" xfId="2238" xr:uid="{00000000-0005-0000-0000-0000F1020000}"/>
    <cellStyle name="Accent2 77" xfId="628" xr:uid="{00000000-0005-0000-0000-0000F2020000}"/>
    <cellStyle name="Accent2 77 2" xfId="2239" xr:uid="{00000000-0005-0000-0000-0000F3020000}"/>
    <cellStyle name="Accent2 78" xfId="629" xr:uid="{00000000-0005-0000-0000-0000F4020000}"/>
    <cellStyle name="Accent2 78 2" xfId="2240" xr:uid="{00000000-0005-0000-0000-0000F5020000}"/>
    <cellStyle name="Accent2 79" xfId="630" xr:uid="{00000000-0005-0000-0000-0000F6020000}"/>
    <cellStyle name="Accent2 79 2" xfId="2241" xr:uid="{00000000-0005-0000-0000-0000F7020000}"/>
    <cellStyle name="Accent2 8" xfId="631" xr:uid="{00000000-0005-0000-0000-0000F8020000}"/>
    <cellStyle name="Accent2 8 2" xfId="2242" xr:uid="{00000000-0005-0000-0000-0000F9020000}"/>
    <cellStyle name="Accent2 80" xfId="632" xr:uid="{00000000-0005-0000-0000-0000FA020000}"/>
    <cellStyle name="Accent2 80 2" xfId="2243" xr:uid="{00000000-0005-0000-0000-0000FB020000}"/>
    <cellStyle name="Accent2 81" xfId="633" xr:uid="{00000000-0005-0000-0000-0000FC020000}"/>
    <cellStyle name="Accent2 81 2" xfId="2244" xr:uid="{00000000-0005-0000-0000-0000FD020000}"/>
    <cellStyle name="Accent2 82" xfId="634" xr:uid="{00000000-0005-0000-0000-0000FE020000}"/>
    <cellStyle name="Accent2 82 2" xfId="2245" xr:uid="{00000000-0005-0000-0000-0000FF020000}"/>
    <cellStyle name="Accent2 83" xfId="635" xr:uid="{00000000-0005-0000-0000-000000030000}"/>
    <cellStyle name="Accent2 83 2" xfId="2246" xr:uid="{00000000-0005-0000-0000-000001030000}"/>
    <cellStyle name="Accent2 84" xfId="636" xr:uid="{00000000-0005-0000-0000-000002030000}"/>
    <cellStyle name="Accent2 84 2" xfId="2247" xr:uid="{00000000-0005-0000-0000-000003030000}"/>
    <cellStyle name="Accent2 85" xfId="637" xr:uid="{00000000-0005-0000-0000-000004030000}"/>
    <cellStyle name="Accent2 85 2" xfId="2248" xr:uid="{00000000-0005-0000-0000-000005030000}"/>
    <cellStyle name="Accent2 86" xfId="638" xr:uid="{00000000-0005-0000-0000-000006030000}"/>
    <cellStyle name="Accent2 86 2" xfId="2249" xr:uid="{00000000-0005-0000-0000-000007030000}"/>
    <cellStyle name="Accent2 87" xfId="639" xr:uid="{00000000-0005-0000-0000-000008030000}"/>
    <cellStyle name="Accent2 87 2" xfId="2250" xr:uid="{00000000-0005-0000-0000-000009030000}"/>
    <cellStyle name="Accent2 88" xfId="640" xr:uid="{00000000-0005-0000-0000-00000A030000}"/>
    <cellStyle name="Accent2 88 2" xfId="2251" xr:uid="{00000000-0005-0000-0000-00000B030000}"/>
    <cellStyle name="Accent2 89" xfId="641" xr:uid="{00000000-0005-0000-0000-00000C030000}"/>
    <cellStyle name="Accent2 89 2" xfId="2252" xr:uid="{00000000-0005-0000-0000-00000D030000}"/>
    <cellStyle name="Accent2 9" xfId="642" xr:uid="{00000000-0005-0000-0000-00000E030000}"/>
    <cellStyle name="Accent2 9 2" xfId="2253" xr:uid="{00000000-0005-0000-0000-00000F030000}"/>
    <cellStyle name="Accent2 90" xfId="643" xr:uid="{00000000-0005-0000-0000-000010030000}"/>
    <cellStyle name="Accent2 90 2" xfId="2254" xr:uid="{00000000-0005-0000-0000-000011030000}"/>
    <cellStyle name="Accent2 91" xfId="644" xr:uid="{00000000-0005-0000-0000-000012030000}"/>
    <cellStyle name="Accent2 91 2" xfId="2255" xr:uid="{00000000-0005-0000-0000-000013030000}"/>
    <cellStyle name="Accent2 92" xfId="645" xr:uid="{00000000-0005-0000-0000-000014030000}"/>
    <cellStyle name="Accent2 92 2" xfId="2256" xr:uid="{00000000-0005-0000-0000-000015030000}"/>
    <cellStyle name="Accent2 93" xfId="646" xr:uid="{00000000-0005-0000-0000-000016030000}"/>
    <cellStyle name="Accent2 93 2" xfId="2257" xr:uid="{00000000-0005-0000-0000-000017030000}"/>
    <cellStyle name="Accent2 94" xfId="647" xr:uid="{00000000-0005-0000-0000-000018030000}"/>
    <cellStyle name="Accent2 94 2" xfId="2258" xr:uid="{00000000-0005-0000-0000-000019030000}"/>
    <cellStyle name="Accent2 95" xfId="648" xr:uid="{00000000-0005-0000-0000-00001A030000}"/>
    <cellStyle name="Accent2 95 2" xfId="2259" xr:uid="{00000000-0005-0000-0000-00001B030000}"/>
    <cellStyle name="Accent2 96" xfId="649" xr:uid="{00000000-0005-0000-0000-00001C030000}"/>
    <cellStyle name="Accent2 96 2" xfId="2260" xr:uid="{00000000-0005-0000-0000-00001D030000}"/>
    <cellStyle name="Accent2 97" xfId="650" xr:uid="{00000000-0005-0000-0000-00001E030000}"/>
    <cellStyle name="Accent2 97 2" xfId="2261" xr:uid="{00000000-0005-0000-0000-00001F030000}"/>
    <cellStyle name="Accent2 98" xfId="651" xr:uid="{00000000-0005-0000-0000-000020030000}"/>
    <cellStyle name="Accent2 98 2" xfId="2262" xr:uid="{00000000-0005-0000-0000-000021030000}"/>
    <cellStyle name="Accent2 99" xfId="652" xr:uid="{00000000-0005-0000-0000-000022030000}"/>
    <cellStyle name="Accent2 99 2" xfId="2263" xr:uid="{00000000-0005-0000-0000-000023030000}"/>
    <cellStyle name="Accent3" xfId="5094" builtinId="37" customBuiltin="1"/>
    <cellStyle name="Accent3 - 20 %" xfId="653" xr:uid="{00000000-0005-0000-0000-000024030000}"/>
    <cellStyle name="Accent3 - 20 % 2" xfId="2264" xr:uid="{00000000-0005-0000-0000-000025030000}"/>
    <cellStyle name="Accent3 - 20%" xfId="5224" xr:uid="{C073DB28-4FB7-4654-8FAB-C7892AC84769}"/>
    <cellStyle name="Accent3 - 40 %" xfId="654" xr:uid="{00000000-0005-0000-0000-000026030000}"/>
    <cellStyle name="Accent3 - 40 % 2" xfId="2265" xr:uid="{00000000-0005-0000-0000-000027030000}"/>
    <cellStyle name="Accent3 - 40%" xfId="5225" xr:uid="{139485CD-3911-4DE0-901C-3101C088DF33}"/>
    <cellStyle name="Accent3 - 60 %" xfId="655" xr:uid="{00000000-0005-0000-0000-000028030000}"/>
    <cellStyle name="Accent3 - 60 % 2" xfId="2266" xr:uid="{00000000-0005-0000-0000-000029030000}"/>
    <cellStyle name="Accent3 - 60%" xfId="5226" xr:uid="{FAA53305-1A27-4A1A-87A5-9621367BF68F}"/>
    <cellStyle name="Accent3 10" xfId="656" xr:uid="{00000000-0005-0000-0000-00002A030000}"/>
    <cellStyle name="Accent3 10 2" xfId="2267" xr:uid="{00000000-0005-0000-0000-00002B030000}"/>
    <cellStyle name="Accent3 100" xfId="657" xr:uid="{00000000-0005-0000-0000-00002C030000}"/>
    <cellStyle name="Accent3 100 2" xfId="2268" xr:uid="{00000000-0005-0000-0000-00002D030000}"/>
    <cellStyle name="Accent3 101" xfId="658" xr:uid="{00000000-0005-0000-0000-00002E030000}"/>
    <cellStyle name="Accent3 101 2" xfId="2269" xr:uid="{00000000-0005-0000-0000-00002F030000}"/>
    <cellStyle name="Accent3 102" xfId="659" xr:uid="{00000000-0005-0000-0000-000030030000}"/>
    <cellStyle name="Accent3 102 2" xfId="2270" xr:uid="{00000000-0005-0000-0000-000031030000}"/>
    <cellStyle name="Accent3 103" xfId="660" xr:uid="{00000000-0005-0000-0000-000032030000}"/>
    <cellStyle name="Accent3 103 2" xfId="2271" xr:uid="{00000000-0005-0000-0000-000033030000}"/>
    <cellStyle name="Accent3 104" xfId="661" xr:uid="{00000000-0005-0000-0000-000034030000}"/>
    <cellStyle name="Accent3 104 2" xfId="2272" xr:uid="{00000000-0005-0000-0000-000035030000}"/>
    <cellStyle name="Accent3 105" xfId="662" xr:uid="{00000000-0005-0000-0000-000036030000}"/>
    <cellStyle name="Accent3 105 2" xfId="2273" xr:uid="{00000000-0005-0000-0000-000037030000}"/>
    <cellStyle name="Accent3 106" xfId="663" xr:uid="{00000000-0005-0000-0000-000038030000}"/>
    <cellStyle name="Accent3 106 2" xfId="2274" xr:uid="{00000000-0005-0000-0000-000039030000}"/>
    <cellStyle name="Accent3 107" xfId="664" xr:uid="{00000000-0005-0000-0000-00003A030000}"/>
    <cellStyle name="Accent3 107 2" xfId="2275" xr:uid="{00000000-0005-0000-0000-00003B030000}"/>
    <cellStyle name="Accent3 108" xfId="665" xr:uid="{00000000-0005-0000-0000-00003C030000}"/>
    <cellStyle name="Accent3 108 2" xfId="2276" xr:uid="{00000000-0005-0000-0000-00003D030000}"/>
    <cellStyle name="Accent3 109" xfId="666" xr:uid="{00000000-0005-0000-0000-00003E030000}"/>
    <cellStyle name="Accent3 109 2" xfId="2277" xr:uid="{00000000-0005-0000-0000-00003F030000}"/>
    <cellStyle name="Accent3 11" xfId="667" xr:uid="{00000000-0005-0000-0000-000040030000}"/>
    <cellStyle name="Accent3 11 2" xfId="2278" xr:uid="{00000000-0005-0000-0000-000041030000}"/>
    <cellStyle name="Accent3 110" xfId="668" xr:uid="{00000000-0005-0000-0000-000042030000}"/>
    <cellStyle name="Accent3 110 2" xfId="2279" xr:uid="{00000000-0005-0000-0000-000043030000}"/>
    <cellStyle name="Accent3 111" xfId="669" xr:uid="{00000000-0005-0000-0000-000044030000}"/>
    <cellStyle name="Accent3 111 2" xfId="2280" xr:uid="{00000000-0005-0000-0000-000045030000}"/>
    <cellStyle name="Accent3 112" xfId="670" xr:uid="{00000000-0005-0000-0000-000046030000}"/>
    <cellStyle name="Accent3 112 2" xfId="2281" xr:uid="{00000000-0005-0000-0000-000047030000}"/>
    <cellStyle name="Accent3 113" xfId="671" xr:uid="{00000000-0005-0000-0000-000048030000}"/>
    <cellStyle name="Accent3 113 2" xfId="2282" xr:uid="{00000000-0005-0000-0000-000049030000}"/>
    <cellStyle name="Accent3 114" xfId="672" xr:uid="{00000000-0005-0000-0000-00004A030000}"/>
    <cellStyle name="Accent3 114 2" xfId="2283" xr:uid="{00000000-0005-0000-0000-00004B030000}"/>
    <cellStyle name="Accent3 115" xfId="673" xr:uid="{00000000-0005-0000-0000-00004C030000}"/>
    <cellStyle name="Accent3 115 2" xfId="2284" xr:uid="{00000000-0005-0000-0000-00004D030000}"/>
    <cellStyle name="Accent3 116" xfId="674" xr:uid="{00000000-0005-0000-0000-00004E030000}"/>
    <cellStyle name="Accent3 116 2" xfId="2285" xr:uid="{00000000-0005-0000-0000-00004F030000}"/>
    <cellStyle name="Accent3 117" xfId="675" xr:uid="{00000000-0005-0000-0000-000050030000}"/>
    <cellStyle name="Accent3 117 2" xfId="2286" xr:uid="{00000000-0005-0000-0000-000051030000}"/>
    <cellStyle name="Accent3 118" xfId="676" xr:uid="{00000000-0005-0000-0000-000052030000}"/>
    <cellStyle name="Accent3 118 2" xfId="2287" xr:uid="{00000000-0005-0000-0000-000053030000}"/>
    <cellStyle name="Accent3 119" xfId="677" xr:uid="{00000000-0005-0000-0000-000054030000}"/>
    <cellStyle name="Accent3 119 2" xfId="2288" xr:uid="{00000000-0005-0000-0000-000055030000}"/>
    <cellStyle name="Accent3 12" xfId="678" xr:uid="{00000000-0005-0000-0000-000056030000}"/>
    <cellStyle name="Accent3 12 2" xfId="2289" xr:uid="{00000000-0005-0000-0000-000057030000}"/>
    <cellStyle name="Accent3 120" xfId="679" xr:uid="{00000000-0005-0000-0000-000058030000}"/>
    <cellStyle name="Accent3 120 2" xfId="2290" xr:uid="{00000000-0005-0000-0000-000059030000}"/>
    <cellStyle name="Accent3 121" xfId="680" xr:uid="{00000000-0005-0000-0000-00005A030000}"/>
    <cellStyle name="Accent3 121 2" xfId="2291" xr:uid="{00000000-0005-0000-0000-00005B030000}"/>
    <cellStyle name="Accent3 122" xfId="681" xr:uid="{00000000-0005-0000-0000-00005C030000}"/>
    <cellStyle name="Accent3 122 2" xfId="2292" xr:uid="{00000000-0005-0000-0000-00005D030000}"/>
    <cellStyle name="Accent3 123" xfId="682" xr:uid="{00000000-0005-0000-0000-00005E030000}"/>
    <cellStyle name="Accent3 123 2" xfId="2293" xr:uid="{00000000-0005-0000-0000-00005F030000}"/>
    <cellStyle name="Accent3 124" xfId="683" xr:uid="{00000000-0005-0000-0000-000060030000}"/>
    <cellStyle name="Accent3 124 2" xfId="2294" xr:uid="{00000000-0005-0000-0000-000061030000}"/>
    <cellStyle name="Accent3 125" xfId="684" xr:uid="{00000000-0005-0000-0000-000062030000}"/>
    <cellStyle name="Accent3 125 2" xfId="2295" xr:uid="{00000000-0005-0000-0000-000063030000}"/>
    <cellStyle name="Accent3 126" xfId="685" xr:uid="{00000000-0005-0000-0000-000064030000}"/>
    <cellStyle name="Accent3 126 2" xfId="2296" xr:uid="{00000000-0005-0000-0000-000065030000}"/>
    <cellStyle name="Accent3 127" xfId="686" xr:uid="{00000000-0005-0000-0000-000066030000}"/>
    <cellStyle name="Accent3 127 2" xfId="2297" xr:uid="{00000000-0005-0000-0000-000067030000}"/>
    <cellStyle name="Accent3 128" xfId="687" xr:uid="{00000000-0005-0000-0000-000068030000}"/>
    <cellStyle name="Accent3 128 2" xfId="2298" xr:uid="{00000000-0005-0000-0000-000069030000}"/>
    <cellStyle name="Accent3 129" xfId="688" xr:uid="{00000000-0005-0000-0000-00006A030000}"/>
    <cellStyle name="Accent3 129 2" xfId="2299" xr:uid="{00000000-0005-0000-0000-00006B030000}"/>
    <cellStyle name="Accent3 13" xfId="689" xr:uid="{00000000-0005-0000-0000-00006C030000}"/>
    <cellStyle name="Accent3 13 2" xfId="2300" xr:uid="{00000000-0005-0000-0000-00006D030000}"/>
    <cellStyle name="Accent3 130" xfId="690" xr:uid="{00000000-0005-0000-0000-00006E030000}"/>
    <cellStyle name="Accent3 130 2" xfId="2301" xr:uid="{00000000-0005-0000-0000-00006F030000}"/>
    <cellStyle name="Accent3 131" xfId="691" xr:uid="{00000000-0005-0000-0000-000070030000}"/>
    <cellStyle name="Accent3 131 2" xfId="2302" xr:uid="{00000000-0005-0000-0000-000071030000}"/>
    <cellStyle name="Accent3 132" xfId="692" xr:uid="{00000000-0005-0000-0000-000072030000}"/>
    <cellStyle name="Accent3 132 2" xfId="2303" xr:uid="{00000000-0005-0000-0000-000073030000}"/>
    <cellStyle name="Accent3 133" xfId="693" xr:uid="{00000000-0005-0000-0000-000074030000}"/>
    <cellStyle name="Accent3 133 2" xfId="2304" xr:uid="{00000000-0005-0000-0000-000075030000}"/>
    <cellStyle name="Accent3 134" xfId="694" xr:uid="{00000000-0005-0000-0000-000076030000}"/>
    <cellStyle name="Accent3 134 2" xfId="2305" xr:uid="{00000000-0005-0000-0000-000077030000}"/>
    <cellStyle name="Accent3 135" xfId="695" xr:uid="{00000000-0005-0000-0000-000078030000}"/>
    <cellStyle name="Accent3 135 2" xfId="2306" xr:uid="{00000000-0005-0000-0000-000079030000}"/>
    <cellStyle name="Accent3 136" xfId="696" xr:uid="{00000000-0005-0000-0000-00007A030000}"/>
    <cellStyle name="Accent3 136 2" xfId="2307" xr:uid="{00000000-0005-0000-0000-00007B030000}"/>
    <cellStyle name="Accent3 137" xfId="697" xr:uid="{00000000-0005-0000-0000-00007C030000}"/>
    <cellStyle name="Accent3 137 2" xfId="2308" xr:uid="{00000000-0005-0000-0000-00007D030000}"/>
    <cellStyle name="Accent3 138" xfId="698" xr:uid="{00000000-0005-0000-0000-00007E030000}"/>
    <cellStyle name="Accent3 138 2" xfId="2309" xr:uid="{00000000-0005-0000-0000-00007F030000}"/>
    <cellStyle name="Accent3 139" xfId="699" xr:uid="{00000000-0005-0000-0000-000080030000}"/>
    <cellStyle name="Accent3 139 2" xfId="2310" xr:uid="{00000000-0005-0000-0000-000081030000}"/>
    <cellStyle name="Accent3 14" xfId="700" xr:uid="{00000000-0005-0000-0000-000082030000}"/>
    <cellStyle name="Accent3 14 2" xfId="2311" xr:uid="{00000000-0005-0000-0000-000083030000}"/>
    <cellStyle name="Accent3 15" xfId="701" xr:uid="{00000000-0005-0000-0000-000084030000}"/>
    <cellStyle name="Accent3 15 2" xfId="2312" xr:uid="{00000000-0005-0000-0000-000085030000}"/>
    <cellStyle name="Accent3 16" xfId="702" xr:uid="{00000000-0005-0000-0000-000086030000}"/>
    <cellStyle name="Accent3 16 2" xfId="2313" xr:uid="{00000000-0005-0000-0000-000087030000}"/>
    <cellStyle name="Accent3 17" xfId="703" xr:uid="{00000000-0005-0000-0000-000088030000}"/>
    <cellStyle name="Accent3 17 2" xfId="2314" xr:uid="{00000000-0005-0000-0000-000089030000}"/>
    <cellStyle name="Accent3 18" xfId="704" xr:uid="{00000000-0005-0000-0000-00008A030000}"/>
    <cellStyle name="Accent3 18 2" xfId="2315" xr:uid="{00000000-0005-0000-0000-00008B030000}"/>
    <cellStyle name="Accent3 19" xfId="705" xr:uid="{00000000-0005-0000-0000-00008C030000}"/>
    <cellStyle name="Accent3 19 2" xfId="2316" xr:uid="{00000000-0005-0000-0000-00008D030000}"/>
    <cellStyle name="Accent3 2" xfId="706" xr:uid="{00000000-0005-0000-0000-00008E030000}"/>
    <cellStyle name="Accent3 2 2" xfId="2317" xr:uid="{00000000-0005-0000-0000-00008F030000}"/>
    <cellStyle name="Accent3 2 3" xfId="5227" xr:uid="{FFED12D8-6CC0-4608-8BBC-AAB68B423FA6}"/>
    <cellStyle name="Accent3 20" xfId="707" xr:uid="{00000000-0005-0000-0000-000090030000}"/>
    <cellStyle name="Accent3 20 2" xfId="2318" xr:uid="{00000000-0005-0000-0000-000091030000}"/>
    <cellStyle name="Accent3 21" xfId="708" xr:uid="{00000000-0005-0000-0000-000092030000}"/>
    <cellStyle name="Accent3 21 2" xfId="2319" xr:uid="{00000000-0005-0000-0000-000093030000}"/>
    <cellStyle name="Accent3 22" xfId="709" xr:uid="{00000000-0005-0000-0000-000094030000}"/>
    <cellStyle name="Accent3 22 2" xfId="2320" xr:uid="{00000000-0005-0000-0000-000095030000}"/>
    <cellStyle name="Accent3 23" xfId="710" xr:uid="{00000000-0005-0000-0000-000096030000}"/>
    <cellStyle name="Accent3 23 2" xfId="2321" xr:uid="{00000000-0005-0000-0000-000097030000}"/>
    <cellStyle name="Accent3 24" xfId="711" xr:uid="{00000000-0005-0000-0000-000098030000}"/>
    <cellStyle name="Accent3 24 2" xfId="2322" xr:uid="{00000000-0005-0000-0000-000099030000}"/>
    <cellStyle name="Accent3 25" xfId="712" xr:uid="{00000000-0005-0000-0000-00009A030000}"/>
    <cellStyle name="Accent3 25 2" xfId="2323" xr:uid="{00000000-0005-0000-0000-00009B030000}"/>
    <cellStyle name="Accent3 26" xfId="713" xr:uid="{00000000-0005-0000-0000-00009C030000}"/>
    <cellStyle name="Accent3 26 2" xfId="2324" xr:uid="{00000000-0005-0000-0000-00009D030000}"/>
    <cellStyle name="Accent3 27" xfId="714" xr:uid="{00000000-0005-0000-0000-00009E030000}"/>
    <cellStyle name="Accent3 27 2" xfId="2325" xr:uid="{00000000-0005-0000-0000-00009F030000}"/>
    <cellStyle name="Accent3 28" xfId="715" xr:uid="{00000000-0005-0000-0000-0000A0030000}"/>
    <cellStyle name="Accent3 28 2" xfId="2326" xr:uid="{00000000-0005-0000-0000-0000A1030000}"/>
    <cellStyle name="Accent3 29" xfId="716" xr:uid="{00000000-0005-0000-0000-0000A2030000}"/>
    <cellStyle name="Accent3 29 2" xfId="2327" xr:uid="{00000000-0005-0000-0000-0000A3030000}"/>
    <cellStyle name="Accent3 3" xfId="717" xr:uid="{00000000-0005-0000-0000-0000A4030000}"/>
    <cellStyle name="Accent3 3 2" xfId="2328" xr:uid="{00000000-0005-0000-0000-0000A5030000}"/>
    <cellStyle name="Accent3 30" xfId="718" xr:uid="{00000000-0005-0000-0000-0000A6030000}"/>
    <cellStyle name="Accent3 30 2" xfId="2329" xr:uid="{00000000-0005-0000-0000-0000A7030000}"/>
    <cellStyle name="Accent3 31" xfId="719" xr:uid="{00000000-0005-0000-0000-0000A8030000}"/>
    <cellStyle name="Accent3 31 2" xfId="2330" xr:uid="{00000000-0005-0000-0000-0000A9030000}"/>
    <cellStyle name="Accent3 32" xfId="720" xr:uid="{00000000-0005-0000-0000-0000AA030000}"/>
    <cellStyle name="Accent3 32 2" xfId="2331" xr:uid="{00000000-0005-0000-0000-0000AB030000}"/>
    <cellStyle name="Accent3 33" xfId="721" xr:uid="{00000000-0005-0000-0000-0000AC030000}"/>
    <cellStyle name="Accent3 33 2" xfId="2332" xr:uid="{00000000-0005-0000-0000-0000AD030000}"/>
    <cellStyle name="Accent3 34" xfId="722" xr:uid="{00000000-0005-0000-0000-0000AE030000}"/>
    <cellStyle name="Accent3 34 2" xfId="2333" xr:uid="{00000000-0005-0000-0000-0000AF030000}"/>
    <cellStyle name="Accent3 35" xfId="723" xr:uid="{00000000-0005-0000-0000-0000B0030000}"/>
    <cellStyle name="Accent3 35 2" xfId="2334" xr:uid="{00000000-0005-0000-0000-0000B1030000}"/>
    <cellStyle name="Accent3 36" xfId="724" xr:uid="{00000000-0005-0000-0000-0000B2030000}"/>
    <cellStyle name="Accent3 36 2" xfId="2335" xr:uid="{00000000-0005-0000-0000-0000B3030000}"/>
    <cellStyle name="Accent3 37" xfId="725" xr:uid="{00000000-0005-0000-0000-0000B4030000}"/>
    <cellStyle name="Accent3 37 2" xfId="2336" xr:uid="{00000000-0005-0000-0000-0000B5030000}"/>
    <cellStyle name="Accent3 38" xfId="726" xr:uid="{00000000-0005-0000-0000-0000B6030000}"/>
    <cellStyle name="Accent3 38 2" xfId="2337" xr:uid="{00000000-0005-0000-0000-0000B7030000}"/>
    <cellStyle name="Accent3 39" xfId="727" xr:uid="{00000000-0005-0000-0000-0000B8030000}"/>
    <cellStyle name="Accent3 39 2" xfId="2338" xr:uid="{00000000-0005-0000-0000-0000B9030000}"/>
    <cellStyle name="Accent3 4" xfId="728" xr:uid="{00000000-0005-0000-0000-0000BA030000}"/>
    <cellStyle name="Accent3 4 2" xfId="2339" xr:uid="{00000000-0005-0000-0000-0000BB030000}"/>
    <cellStyle name="Accent3 40" xfId="729" xr:uid="{00000000-0005-0000-0000-0000BC030000}"/>
    <cellStyle name="Accent3 40 2" xfId="2340" xr:uid="{00000000-0005-0000-0000-0000BD030000}"/>
    <cellStyle name="Accent3 41" xfId="730" xr:uid="{00000000-0005-0000-0000-0000BE030000}"/>
    <cellStyle name="Accent3 41 2" xfId="2341" xr:uid="{00000000-0005-0000-0000-0000BF030000}"/>
    <cellStyle name="Accent3 42" xfId="731" xr:uid="{00000000-0005-0000-0000-0000C0030000}"/>
    <cellStyle name="Accent3 42 2" xfId="2342" xr:uid="{00000000-0005-0000-0000-0000C1030000}"/>
    <cellStyle name="Accent3 43" xfId="732" xr:uid="{00000000-0005-0000-0000-0000C2030000}"/>
    <cellStyle name="Accent3 43 2" xfId="2343" xr:uid="{00000000-0005-0000-0000-0000C3030000}"/>
    <cellStyle name="Accent3 44" xfId="733" xr:uid="{00000000-0005-0000-0000-0000C4030000}"/>
    <cellStyle name="Accent3 44 2" xfId="2344" xr:uid="{00000000-0005-0000-0000-0000C5030000}"/>
    <cellStyle name="Accent3 45" xfId="734" xr:uid="{00000000-0005-0000-0000-0000C6030000}"/>
    <cellStyle name="Accent3 45 2" xfId="2345" xr:uid="{00000000-0005-0000-0000-0000C7030000}"/>
    <cellStyle name="Accent3 46" xfId="735" xr:uid="{00000000-0005-0000-0000-0000C8030000}"/>
    <cellStyle name="Accent3 46 2" xfId="2346" xr:uid="{00000000-0005-0000-0000-0000C9030000}"/>
    <cellStyle name="Accent3 47" xfId="736" xr:uid="{00000000-0005-0000-0000-0000CA030000}"/>
    <cellStyle name="Accent3 47 2" xfId="2347" xr:uid="{00000000-0005-0000-0000-0000CB030000}"/>
    <cellStyle name="Accent3 48" xfId="737" xr:uid="{00000000-0005-0000-0000-0000CC030000}"/>
    <cellStyle name="Accent3 48 2" xfId="2348" xr:uid="{00000000-0005-0000-0000-0000CD030000}"/>
    <cellStyle name="Accent3 49" xfId="738" xr:uid="{00000000-0005-0000-0000-0000CE030000}"/>
    <cellStyle name="Accent3 49 2" xfId="2349" xr:uid="{00000000-0005-0000-0000-0000CF030000}"/>
    <cellStyle name="Accent3 5" xfId="739" xr:uid="{00000000-0005-0000-0000-0000D0030000}"/>
    <cellStyle name="Accent3 5 2" xfId="2350" xr:uid="{00000000-0005-0000-0000-0000D1030000}"/>
    <cellStyle name="Accent3 50" xfId="740" xr:uid="{00000000-0005-0000-0000-0000D2030000}"/>
    <cellStyle name="Accent3 50 2" xfId="2351" xr:uid="{00000000-0005-0000-0000-0000D3030000}"/>
    <cellStyle name="Accent3 51" xfId="741" xr:uid="{00000000-0005-0000-0000-0000D4030000}"/>
    <cellStyle name="Accent3 51 2" xfId="2352" xr:uid="{00000000-0005-0000-0000-0000D5030000}"/>
    <cellStyle name="Accent3 52" xfId="742" xr:uid="{00000000-0005-0000-0000-0000D6030000}"/>
    <cellStyle name="Accent3 52 2" xfId="2353" xr:uid="{00000000-0005-0000-0000-0000D7030000}"/>
    <cellStyle name="Accent3 53" xfId="743" xr:uid="{00000000-0005-0000-0000-0000D8030000}"/>
    <cellStyle name="Accent3 53 2" xfId="2354" xr:uid="{00000000-0005-0000-0000-0000D9030000}"/>
    <cellStyle name="Accent3 54" xfId="744" xr:uid="{00000000-0005-0000-0000-0000DA030000}"/>
    <cellStyle name="Accent3 54 2" xfId="2355" xr:uid="{00000000-0005-0000-0000-0000DB030000}"/>
    <cellStyle name="Accent3 55" xfId="745" xr:uid="{00000000-0005-0000-0000-0000DC030000}"/>
    <cellStyle name="Accent3 55 2" xfId="2356" xr:uid="{00000000-0005-0000-0000-0000DD030000}"/>
    <cellStyle name="Accent3 56" xfId="746" xr:uid="{00000000-0005-0000-0000-0000DE030000}"/>
    <cellStyle name="Accent3 56 2" xfId="2357" xr:uid="{00000000-0005-0000-0000-0000DF030000}"/>
    <cellStyle name="Accent3 57" xfId="747" xr:uid="{00000000-0005-0000-0000-0000E0030000}"/>
    <cellStyle name="Accent3 57 2" xfId="2358" xr:uid="{00000000-0005-0000-0000-0000E1030000}"/>
    <cellStyle name="Accent3 58" xfId="748" xr:uid="{00000000-0005-0000-0000-0000E2030000}"/>
    <cellStyle name="Accent3 58 2" xfId="2359" xr:uid="{00000000-0005-0000-0000-0000E3030000}"/>
    <cellStyle name="Accent3 59" xfId="749" xr:uid="{00000000-0005-0000-0000-0000E4030000}"/>
    <cellStyle name="Accent3 59 2" xfId="2360" xr:uid="{00000000-0005-0000-0000-0000E5030000}"/>
    <cellStyle name="Accent3 6" xfId="750" xr:uid="{00000000-0005-0000-0000-0000E6030000}"/>
    <cellStyle name="Accent3 6 2" xfId="2361" xr:uid="{00000000-0005-0000-0000-0000E7030000}"/>
    <cellStyle name="Accent3 60" xfId="751" xr:uid="{00000000-0005-0000-0000-0000E8030000}"/>
    <cellStyle name="Accent3 60 2" xfId="2362" xr:uid="{00000000-0005-0000-0000-0000E9030000}"/>
    <cellStyle name="Accent3 61" xfId="752" xr:uid="{00000000-0005-0000-0000-0000EA030000}"/>
    <cellStyle name="Accent3 61 2" xfId="2363" xr:uid="{00000000-0005-0000-0000-0000EB030000}"/>
    <cellStyle name="Accent3 62" xfId="753" xr:uid="{00000000-0005-0000-0000-0000EC030000}"/>
    <cellStyle name="Accent3 62 2" xfId="2364" xr:uid="{00000000-0005-0000-0000-0000ED030000}"/>
    <cellStyle name="Accent3 63" xfId="754" xr:uid="{00000000-0005-0000-0000-0000EE030000}"/>
    <cellStyle name="Accent3 63 2" xfId="2365" xr:uid="{00000000-0005-0000-0000-0000EF030000}"/>
    <cellStyle name="Accent3 64" xfId="755" xr:uid="{00000000-0005-0000-0000-0000F0030000}"/>
    <cellStyle name="Accent3 64 2" xfId="2366" xr:uid="{00000000-0005-0000-0000-0000F1030000}"/>
    <cellStyle name="Accent3 65" xfId="756" xr:uid="{00000000-0005-0000-0000-0000F2030000}"/>
    <cellStyle name="Accent3 65 2" xfId="2367" xr:uid="{00000000-0005-0000-0000-0000F3030000}"/>
    <cellStyle name="Accent3 66" xfId="757" xr:uid="{00000000-0005-0000-0000-0000F4030000}"/>
    <cellStyle name="Accent3 66 2" xfId="2368" xr:uid="{00000000-0005-0000-0000-0000F5030000}"/>
    <cellStyle name="Accent3 67" xfId="758" xr:uid="{00000000-0005-0000-0000-0000F6030000}"/>
    <cellStyle name="Accent3 67 2" xfId="2369" xr:uid="{00000000-0005-0000-0000-0000F7030000}"/>
    <cellStyle name="Accent3 68" xfId="759" xr:uid="{00000000-0005-0000-0000-0000F8030000}"/>
    <cellStyle name="Accent3 68 2" xfId="2370" xr:uid="{00000000-0005-0000-0000-0000F9030000}"/>
    <cellStyle name="Accent3 69" xfId="760" xr:uid="{00000000-0005-0000-0000-0000FA030000}"/>
    <cellStyle name="Accent3 69 2" xfId="2371" xr:uid="{00000000-0005-0000-0000-0000FB030000}"/>
    <cellStyle name="Accent3 7" xfId="761" xr:uid="{00000000-0005-0000-0000-0000FC030000}"/>
    <cellStyle name="Accent3 7 2" xfId="2372" xr:uid="{00000000-0005-0000-0000-0000FD030000}"/>
    <cellStyle name="Accent3 70" xfId="762" xr:uid="{00000000-0005-0000-0000-0000FE030000}"/>
    <cellStyle name="Accent3 70 2" xfId="2373" xr:uid="{00000000-0005-0000-0000-0000FF030000}"/>
    <cellStyle name="Accent3 71" xfId="763" xr:uid="{00000000-0005-0000-0000-000000040000}"/>
    <cellStyle name="Accent3 71 2" xfId="2374" xr:uid="{00000000-0005-0000-0000-000001040000}"/>
    <cellStyle name="Accent3 72" xfId="764" xr:uid="{00000000-0005-0000-0000-000002040000}"/>
    <cellStyle name="Accent3 72 2" xfId="2375" xr:uid="{00000000-0005-0000-0000-000003040000}"/>
    <cellStyle name="Accent3 73" xfId="765" xr:uid="{00000000-0005-0000-0000-000004040000}"/>
    <cellStyle name="Accent3 73 2" xfId="2376" xr:uid="{00000000-0005-0000-0000-000005040000}"/>
    <cellStyle name="Accent3 74" xfId="766" xr:uid="{00000000-0005-0000-0000-000006040000}"/>
    <cellStyle name="Accent3 74 2" xfId="2377" xr:uid="{00000000-0005-0000-0000-000007040000}"/>
    <cellStyle name="Accent3 75" xfId="767" xr:uid="{00000000-0005-0000-0000-000008040000}"/>
    <cellStyle name="Accent3 75 2" xfId="2378" xr:uid="{00000000-0005-0000-0000-000009040000}"/>
    <cellStyle name="Accent3 76" xfId="768" xr:uid="{00000000-0005-0000-0000-00000A040000}"/>
    <cellStyle name="Accent3 76 2" xfId="2379" xr:uid="{00000000-0005-0000-0000-00000B040000}"/>
    <cellStyle name="Accent3 77" xfId="769" xr:uid="{00000000-0005-0000-0000-00000C040000}"/>
    <cellStyle name="Accent3 77 2" xfId="2380" xr:uid="{00000000-0005-0000-0000-00000D040000}"/>
    <cellStyle name="Accent3 78" xfId="770" xr:uid="{00000000-0005-0000-0000-00000E040000}"/>
    <cellStyle name="Accent3 78 2" xfId="2381" xr:uid="{00000000-0005-0000-0000-00000F040000}"/>
    <cellStyle name="Accent3 79" xfId="771" xr:uid="{00000000-0005-0000-0000-000010040000}"/>
    <cellStyle name="Accent3 79 2" xfId="2382" xr:uid="{00000000-0005-0000-0000-000011040000}"/>
    <cellStyle name="Accent3 8" xfId="772" xr:uid="{00000000-0005-0000-0000-000012040000}"/>
    <cellStyle name="Accent3 8 2" xfId="2383" xr:uid="{00000000-0005-0000-0000-000013040000}"/>
    <cellStyle name="Accent3 80" xfId="773" xr:uid="{00000000-0005-0000-0000-000014040000}"/>
    <cellStyle name="Accent3 80 2" xfId="2384" xr:uid="{00000000-0005-0000-0000-000015040000}"/>
    <cellStyle name="Accent3 81" xfId="774" xr:uid="{00000000-0005-0000-0000-000016040000}"/>
    <cellStyle name="Accent3 81 2" xfId="2385" xr:uid="{00000000-0005-0000-0000-000017040000}"/>
    <cellStyle name="Accent3 82" xfId="775" xr:uid="{00000000-0005-0000-0000-000018040000}"/>
    <cellStyle name="Accent3 82 2" xfId="2386" xr:uid="{00000000-0005-0000-0000-000019040000}"/>
    <cellStyle name="Accent3 83" xfId="776" xr:uid="{00000000-0005-0000-0000-00001A040000}"/>
    <cellStyle name="Accent3 83 2" xfId="2387" xr:uid="{00000000-0005-0000-0000-00001B040000}"/>
    <cellStyle name="Accent3 84" xfId="777" xr:uid="{00000000-0005-0000-0000-00001C040000}"/>
    <cellStyle name="Accent3 84 2" xfId="2388" xr:uid="{00000000-0005-0000-0000-00001D040000}"/>
    <cellStyle name="Accent3 85" xfId="778" xr:uid="{00000000-0005-0000-0000-00001E040000}"/>
    <cellStyle name="Accent3 85 2" xfId="2389" xr:uid="{00000000-0005-0000-0000-00001F040000}"/>
    <cellStyle name="Accent3 86" xfId="779" xr:uid="{00000000-0005-0000-0000-000020040000}"/>
    <cellStyle name="Accent3 86 2" xfId="2390" xr:uid="{00000000-0005-0000-0000-000021040000}"/>
    <cellStyle name="Accent3 87" xfId="780" xr:uid="{00000000-0005-0000-0000-000022040000}"/>
    <cellStyle name="Accent3 87 2" xfId="2391" xr:uid="{00000000-0005-0000-0000-000023040000}"/>
    <cellStyle name="Accent3 88" xfId="781" xr:uid="{00000000-0005-0000-0000-000024040000}"/>
    <cellStyle name="Accent3 88 2" xfId="2392" xr:uid="{00000000-0005-0000-0000-000025040000}"/>
    <cellStyle name="Accent3 89" xfId="782" xr:uid="{00000000-0005-0000-0000-000026040000}"/>
    <cellStyle name="Accent3 89 2" xfId="2393" xr:uid="{00000000-0005-0000-0000-000027040000}"/>
    <cellStyle name="Accent3 9" xfId="783" xr:uid="{00000000-0005-0000-0000-000028040000}"/>
    <cellStyle name="Accent3 9 2" xfId="2394" xr:uid="{00000000-0005-0000-0000-000029040000}"/>
    <cellStyle name="Accent3 90" xfId="784" xr:uid="{00000000-0005-0000-0000-00002A040000}"/>
    <cellStyle name="Accent3 90 2" xfId="2395" xr:uid="{00000000-0005-0000-0000-00002B040000}"/>
    <cellStyle name="Accent3 91" xfId="785" xr:uid="{00000000-0005-0000-0000-00002C040000}"/>
    <cellStyle name="Accent3 91 2" xfId="2396" xr:uid="{00000000-0005-0000-0000-00002D040000}"/>
    <cellStyle name="Accent3 92" xfId="786" xr:uid="{00000000-0005-0000-0000-00002E040000}"/>
    <cellStyle name="Accent3 92 2" xfId="2397" xr:uid="{00000000-0005-0000-0000-00002F040000}"/>
    <cellStyle name="Accent3 93" xfId="787" xr:uid="{00000000-0005-0000-0000-000030040000}"/>
    <cellStyle name="Accent3 93 2" xfId="2398" xr:uid="{00000000-0005-0000-0000-000031040000}"/>
    <cellStyle name="Accent3 94" xfId="788" xr:uid="{00000000-0005-0000-0000-000032040000}"/>
    <cellStyle name="Accent3 94 2" xfId="2399" xr:uid="{00000000-0005-0000-0000-000033040000}"/>
    <cellStyle name="Accent3 95" xfId="789" xr:uid="{00000000-0005-0000-0000-000034040000}"/>
    <cellStyle name="Accent3 95 2" xfId="2400" xr:uid="{00000000-0005-0000-0000-000035040000}"/>
    <cellStyle name="Accent3 96" xfId="790" xr:uid="{00000000-0005-0000-0000-000036040000}"/>
    <cellStyle name="Accent3 96 2" xfId="2401" xr:uid="{00000000-0005-0000-0000-000037040000}"/>
    <cellStyle name="Accent3 97" xfId="791" xr:uid="{00000000-0005-0000-0000-000038040000}"/>
    <cellStyle name="Accent3 97 2" xfId="2402" xr:uid="{00000000-0005-0000-0000-000039040000}"/>
    <cellStyle name="Accent3 98" xfId="792" xr:uid="{00000000-0005-0000-0000-00003A040000}"/>
    <cellStyle name="Accent3 98 2" xfId="2403" xr:uid="{00000000-0005-0000-0000-00003B040000}"/>
    <cellStyle name="Accent3 99" xfId="793" xr:uid="{00000000-0005-0000-0000-00003C040000}"/>
    <cellStyle name="Accent3 99 2" xfId="2404" xr:uid="{00000000-0005-0000-0000-00003D040000}"/>
    <cellStyle name="Accent4" xfId="5097" builtinId="41" customBuiltin="1"/>
    <cellStyle name="Accent4 - 20 %" xfId="794" xr:uid="{00000000-0005-0000-0000-00003E040000}"/>
    <cellStyle name="Accent4 - 20 % 2" xfId="2405" xr:uid="{00000000-0005-0000-0000-00003F040000}"/>
    <cellStyle name="Accent4 - 20%" xfId="5228" xr:uid="{6702911E-3299-41EF-B624-A0A531455CD2}"/>
    <cellStyle name="Accent4 - 40 %" xfId="795" xr:uid="{00000000-0005-0000-0000-000040040000}"/>
    <cellStyle name="Accent4 - 40 % 2" xfId="2406" xr:uid="{00000000-0005-0000-0000-000041040000}"/>
    <cellStyle name="Accent4 - 40%" xfId="5229" xr:uid="{0706B796-3EDF-434A-A293-602E79BE8ABE}"/>
    <cellStyle name="Accent4 - 60 %" xfId="796" xr:uid="{00000000-0005-0000-0000-000042040000}"/>
    <cellStyle name="Accent4 - 60 % 2" xfId="2407" xr:uid="{00000000-0005-0000-0000-000043040000}"/>
    <cellStyle name="Accent4 - 60%" xfId="5230" xr:uid="{962852C4-5AFC-46C2-9E7F-E95C052C5D9F}"/>
    <cellStyle name="Accent4 10" xfId="797" xr:uid="{00000000-0005-0000-0000-000044040000}"/>
    <cellStyle name="Accent4 10 2" xfId="2408" xr:uid="{00000000-0005-0000-0000-000045040000}"/>
    <cellStyle name="Accent4 100" xfId="798" xr:uid="{00000000-0005-0000-0000-000046040000}"/>
    <cellStyle name="Accent4 100 2" xfId="2409" xr:uid="{00000000-0005-0000-0000-000047040000}"/>
    <cellStyle name="Accent4 101" xfId="799" xr:uid="{00000000-0005-0000-0000-000048040000}"/>
    <cellStyle name="Accent4 101 2" xfId="2410" xr:uid="{00000000-0005-0000-0000-000049040000}"/>
    <cellStyle name="Accent4 102" xfId="800" xr:uid="{00000000-0005-0000-0000-00004A040000}"/>
    <cellStyle name="Accent4 102 2" xfId="2411" xr:uid="{00000000-0005-0000-0000-00004B040000}"/>
    <cellStyle name="Accent4 103" xfId="801" xr:uid="{00000000-0005-0000-0000-00004C040000}"/>
    <cellStyle name="Accent4 103 2" xfId="2412" xr:uid="{00000000-0005-0000-0000-00004D040000}"/>
    <cellStyle name="Accent4 104" xfId="802" xr:uid="{00000000-0005-0000-0000-00004E040000}"/>
    <cellStyle name="Accent4 104 2" xfId="2413" xr:uid="{00000000-0005-0000-0000-00004F040000}"/>
    <cellStyle name="Accent4 105" xfId="803" xr:uid="{00000000-0005-0000-0000-000050040000}"/>
    <cellStyle name="Accent4 105 2" xfId="2414" xr:uid="{00000000-0005-0000-0000-000051040000}"/>
    <cellStyle name="Accent4 106" xfId="804" xr:uid="{00000000-0005-0000-0000-000052040000}"/>
    <cellStyle name="Accent4 106 2" xfId="2415" xr:uid="{00000000-0005-0000-0000-000053040000}"/>
    <cellStyle name="Accent4 107" xfId="805" xr:uid="{00000000-0005-0000-0000-000054040000}"/>
    <cellStyle name="Accent4 107 2" xfId="2416" xr:uid="{00000000-0005-0000-0000-000055040000}"/>
    <cellStyle name="Accent4 108" xfId="806" xr:uid="{00000000-0005-0000-0000-000056040000}"/>
    <cellStyle name="Accent4 108 2" xfId="2417" xr:uid="{00000000-0005-0000-0000-000057040000}"/>
    <cellStyle name="Accent4 109" xfId="807" xr:uid="{00000000-0005-0000-0000-000058040000}"/>
    <cellStyle name="Accent4 109 2" xfId="2418" xr:uid="{00000000-0005-0000-0000-000059040000}"/>
    <cellStyle name="Accent4 11" xfId="808" xr:uid="{00000000-0005-0000-0000-00005A040000}"/>
    <cellStyle name="Accent4 11 2" xfId="2419" xr:uid="{00000000-0005-0000-0000-00005B040000}"/>
    <cellStyle name="Accent4 110" xfId="809" xr:uid="{00000000-0005-0000-0000-00005C040000}"/>
    <cellStyle name="Accent4 110 2" xfId="2420" xr:uid="{00000000-0005-0000-0000-00005D040000}"/>
    <cellStyle name="Accent4 111" xfId="810" xr:uid="{00000000-0005-0000-0000-00005E040000}"/>
    <cellStyle name="Accent4 111 2" xfId="2421" xr:uid="{00000000-0005-0000-0000-00005F040000}"/>
    <cellStyle name="Accent4 112" xfId="811" xr:uid="{00000000-0005-0000-0000-000060040000}"/>
    <cellStyle name="Accent4 112 2" xfId="2422" xr:uid="{00000000-0005-0000-0000-000061040000}"/>
    <cellStyle name="Accent4 113" xfId="812" xr:uid="{00000000-0005-0000-0000-000062040000}"/>
    <cellStyle name="Accent4 113 2" xfId="2423" xr:uid="{00000000-0005-0000-0000-000063040000}"/>
    <cellStyle name="Accent4 114" xfId="813" xr:uid="{00000000-0005-0000-0000-000064040000}"/>
    <cellStyle name="Accent4 114 2" xfId="2424" xr:uid="{00000000-0005-0000-0000-000065040000}"/>
    <cellStyle name="Accent4 115" xfId="814" xr:uid="{00000000-0005-0000-0000-000066040000}"/>
    <cellStyle name="Accent4 115 2" xfId="2425" xr:uid="{00000000-0005-0000-0000-000067040000}"/>
    <cellStyle name="Accent4 116" xfId="815" xr:uid="{00000000-0005-0000-0000-000068040000}"/>
    <cellStyle name="Accent4 116 2" xfId="2426" xr:uid="{00000000-0005-0000-0000-000069040000}"/>
    <cellStyle name="Accent4 117" xfId="816" xr:uid="{00000000-0005-0000-0000-00006A040000}"/>
    <cellStyle name="Accent4 117 2" xfId="2427" xr:uid="{00000000-0005-0000-0000-00006B040000}"/>
    <cellStyle name="Accent4 118" xfId="817" xr:uid="{00000000-0005-0000-0000-00006C040000}"/>
    <cellStyle name="Accent4 118 2" xfId="2428" xr:uid="{00000000-0005-0000-0000-00006D040000}"/>
    <cellStyle name="Accent4 119" xfId="818" xr:uid="{00000000-0005-0000-0000-00006E040000}"/>
    <cellStyle name="Accent4 119 2" xfId="2429" xr:uid="{00000000-0005-0000-0000-00006F040000}"/>
    <cellStyle name="Accent4 12" xfId="819" xr:uid="{00000000-0005-0000-0000-000070040000}"/>
    <cellStyle name="Accent4 12 2" xfId="2430" xr:uid="{00000000-0005-0000-0000-000071040000}"/>
    <cellStyle name="Accent4 120" xfId="820" xr:uid="{00000000-0005-0000-0000-000072040000}"/>
    <cellStyle name="Accent4 120 2" xfId="2431" xr:uid="{00000000-0005-0000-0000-000073040000}"/>
    <cellStyle name="Accent4 121" xfId="821" xr:uid="{00000000-0005-0000-0000-000074040000}"/>
    <cellStyle name="Accent4 121 2" xfId="2432" xr:uid="{00000000-0005-0000-0000-000075040000}"/>
    <cellStyle name="Accent4 122" xfId="822" xr:uid="{00000000-0005-0000-0000-000076040000}"/>
    <cellStyle name="Accent4 122 2" xfId="2433" xr:uid="{00000000-0005-0000-0000-000077040000}"/>
    <cellStyle name="Accent4 123" xfId="823" xr:uid="{00000000-0005-0000-0000-000078040000}"/>
    <cellStyle name="Accent4 123 2" xfId="2434" xr:uid="{00000000-0005-0000-0000-000079040000}"/>
    <cellStyle name="Accent4 124" xfId="824" xr:uid="{00000000-0005-0000-0000-00007A040000}"/>
    <cellStyle name="Accent4 124 2" xfId="2435" xr:uid="{00000000-0005-0000-0000-00007B040000}"/>
    <cellStyle name="Accent4 125" xfId="825" xr:uid="{00000000-0005-0000-0000-00007C040000}"/>
    <cellStyle name="Accent4 125 2" xfId="2436" xr:uid="{00000000-0005-0000-0000-00007D040000}"/>
    <cellStyle name="Accent4 126" xfId="826" xr:uid="{00000000-0005-0000-0000-00007E040000}"/>
    <cellStyle name="Accent4 126 2" xfId="2437" xr:uid="{00000000-0005-0000-0000-00007F040000}"/>
    <cellStyle name="Accent4 127" xfId="827" xr:uid="{00000000-0005-0000-0000-000080040000}"/>
    <cellStyle name="Accent4 127 2" xfId="2438" xr:uid="{00000000-0005-0000-0000-000081040000}"/>
    <cellStyle name="Accent4 128" xfId="828" xr:uid="{00000000-0005-0000-0000-000082040000}"/>
    <cellStyle name="Accent4 128 2" xfId="2439" xr:uid="{00000000-0005-0000-0000-000083040000}"/>
    <cellStyle name="Accent4 129" xfId="829" xr:uid="{00000000-0005-0000-0000-000084040000}"/>
    <cellStyle name="Accent4 129 2" xfId="2440" xr:uid="{00000000-0005-0000-0000-000085040000}"/>
    <cellStyle name="Accent4 13" xfId="830" xr:uid="{00000000-0005-0000-0000-000086040000}"/>
    <cellStyle name="Accent4 13 2" xfId="2441" xr:uid="{00000000-0005-0000-0000-000087040000}"/>
    <cellStyle name="Accent4 130" xfId="831" xr:uid="{00000000-0005-0000-0000-000088040000}"/>
    <cellStyle name="Accent4 130 2" xfId="2442" xr:uid="{00000000-0005-0000-0000-000089040000}"/>
    <cellStyle name="Accent4 131" xfId="832" xr:uid="{00000000-0005-0000-0000-00008A040000}"/>
    <cellStyle name="Accent4 131 2" xfId="2443" xr:uid="{00000000-0005-0000-0000-00008B040000}"/>
    <cellStyle name="Accent4 132" xfId="833" xr:uid="{00000000-0005-0000-0000-00008C040000}"/>
    <cellStyle name="Accent4 132 2" xfId="2444" xr:uid="{00000000-0005-0000-0000-00008D040000}"/>
    <cellStyle name="Accent4 133" xfId="834" xr:uid="{00000000-0005-0000-0000-00008E040000}"/>
    <cellStyle name="Accent4 133 2" xfId="2445" xr:uid="{00000000-0005-0000-0000-00008F040000}"/>
    <cellStyle name="Accent4 134" xfId="835" xr:uid="{00000000-0005-0000-0000-000090040000}"/>
    <cellStyle name="Accent4 134 2" xfId="2446" xr:uid="{00000000-0005-0000-0000-000091040000}"/>
    <cellStyle name="Accent4 135" xfId="836" xr:uid="{00000000-0005-0000-0000-000092040000}"/>
    <cellStyle name="Accent4 135 2" xfId="2447" xr:uid="{00000000-0005-0000-0000-000093040000}"/>
    <cellStyle name="Accent4 136" xfId="837" xr:uid="{00000000-0005-0000-0000-000094040000}"/>
    <cellStyle name="Accent4 136 2" xfId="2448" xr:uid="{00000000-0005-0000-0000-000095040000}"/>
    <cellStyle name="Accent4 137" xfId="838" xr:uid="{00000000-0005-0000-0000-000096040000}"/>
    <cellStyle name="Accent4 137 2" xfId="2449" xr:uid="{00000000-0005-0000-0000-000097040000}"/>
    <cellStyle name="Accent4 138" xfId="839" xr:uid="{00000000-0005-0000-0000-000098040000}"/>
    <cellStyle name="Accent4 138 2" xfId="2450" xr:uid="{00000000-0005-0000-0000-000099040000}"/>
    <cellStyle name="Accent4 139" xfId="840" xr:uid="{00000000-0005-0000-0000-00009A040000}"/>
    <cellStyle name="Accent4 139 2" xfId="2451" xr:uid="{00000000-0005-0000-0000-00009B040000}"/>
    <cellStyle name="Accent4 14" xfId="841" xr:uid="{00000000-0005-0000-0000-00009C040000}"/>
    <cellStyle name="Accent4 14 2" xfId="2452" xr:uid="{00000000-0005-0000-0000-00009D040000}"/>
    <cellStyle name="Accent4 15" xfId="842" xr:uid="{00000000-0005-0000-0000-00009E040000}"/>
    <cellStyle name="Accent4 15 2" xfId="2453" xr:uid="{00000000-0005-0000-0000-00009F040000}"/>
    <cellStyle name="Accent4 16" xfId="843" xr:uid="{00000000-0005-0000-0000-0000A0040000}"/>
    <cellStyle name="Accent4 16 2" xfId="2454" xr:uid="{00000000-0005-0000-0000-0000A1040000}"/>
    <cellStyle name="Accent4 17" xfId="844" xr:uid="{00000000-0005-0000-0000-0000A2040000}"/>
    <cellStyle name="Accent4 17 2" xfId="2455" xr:uid="{00000000-0005-0000-0000-0000A3040000}"/>
    <cellStyle name="Accent4 18" xfId="845" xr:uid="{00000000-0005-0000-0000-0000A4040000}"/>
    <cellStyle name="Accent4 18 2" xfId="2456" xr:uid="{00000000-0005-0000-0000-0000A5040000}"/>
    <cellStyle name="Accent4 19" xfId="846" xr:uid="{00000000-0005-0000-0000-0000A6040000}"/>
    <cellStyle name="Accent4 19 2" xfId="2457" xr:uid="{00000000-0005-0000-0000-0000A7040000}"/>
    <cellStyle name="Accent4 2" xfId="847" xr:uid="{00000000-0005-0000-0000-0000A8040000}"/>
    <cellStyle name="Accent4 2 2" xfId="2458" xr:uid="{00000000-0005-0000-0000-0000A9040000}"/>
    <cellStyle name="Accent4 2 3" xfId="5231" xr:uid="{2CFF907E-1042-450F-9217-208C35F0CDAD}"/>
    <cellStyle name="Accent4 20" xfId="848" xr:uid="{00000000-0005-0000-0000-0000AA040000}"/>
    <cellStyle name="Accent4 20 2" xfId="2459" xr:uid="{00000000-0005-0000-0000-0000AB040000}"/>
    <cellStyle name="Accent4 21" xfId="849" xr:uid="{00000000-0005-0000-0000-0000AC040000}"/>
    <cellStyle name="Accent4 21 2" xfId="2460" xr:uid="{00000000-0005-0000-0000-0000AD040000}"/>
    <cellStyle name="Accent4 22" xfId="850" xr:uid="{00000000-0005-0000-0000-0000AE040000}"/>
    <cellStyle name="Accent4 22 2" xfId="2461" xr:uid="{00000000-0005-0000-0000-0000AF040000}"/>
    <cellStyle name="Accent4 23" xfId="851" xr:uid="{00000000-0005-0000-0000-0000B0040000}"/>
    <cellStyle name="Accent4 23 2" xfId="2462" xr:uid="{00000000-0005-0000-0000-0000B1040000}"/>
    <cellStyle name="Accent4 24" xfId="852" xr:uid="{00000000-0005-0000-0000-0000B2040000}"/>
    <cellStyle name="Accent4 24 2" xfId="2463" xr:uid="{00000000-0005-0000-0000-0000B3040000}"/>
    <cellStyle name="Accent4 25" xfId="853" xr:uid="{00000000-0005-0000-0000-0000B4040000}"/>
    <cellStyle name="Accent4 25 2" xfId="2464" xr:uid="{00000000-0005-0000-0000-0000B5040000}"/>
    <cellStyle name="Accent4 26" xfId="854" xr:uid="{00000000-0005-0000-0000-0000B6040000}"/>
    <cellStyle name="Accent4 26 2" xfId="2465" xr:uid="{00000000-0005-0000-0000-0000B7040000}"/>
    <cellStyle name="Accent4 27" xfId="855" xr:uid="{00000000-0005-0000-0000-0000B8040000}"/>
    <cellStyle name="Accent4 27 2" xfId="2466" xr:uid="{00000000-0005-0000-0000-0000B9040000}"/>
    <cellStyle name="Accent4 28" xfId="856" xr:uid="{00000000-0005-0000-0000-0000BA040000}"/>
    <cellStyle name="Accent4 28 2" xfId="2467" xr:uid="{00000000-0005-0000-0000-0000BB040000}"/>
    <cellStyle name="Accent4 29" xfId="857" xr:uid="{00000000-0005-0000-0000-0000BC040000}"/>
    <cellStyle name="Accent4 29 2" xfId="2468" xr:uid="{00000000-0005-0000-0000-0000BD040000}"/>
    <cellStyle name="Accent4 3" xfId="858" xr:uid="{00000000-0005-0000-0000-0000BE040000}"/>
    <cellStyle name="Accent4 3 2" xfId="2469" xr:uid="{00000000-0005-0000-0000-0000BF040000}"/>
    <cellStyle name="Accent4 3 3" xfId="5232" xr:uid="{9CB3CE61-C7EC-4805-9C3B-CE1FCFEED5BE}"/>
    <cellStyle name="Accent4 30" xfId="859" xr:uid="{00000000-0005-0000-0000-0000C0040000}"/>
    <cellStyle name="Accent4 30 2" xfId="2470" xr:uid="{00000000-0005-0000-0000-0000C1040000}"/>
    <cellStyle name="Accent4 31" xfId="860" xr:uid="{00000000-0005-0000-0000-0000C2040000}"/>
    <cellStyle name="Accent4 31 2" xfId="2471" xr:uid="{00000000-0005-0000-0000-0000C3040000}"/>
    <cellStyle name="Accent4 32" xfId="861" xr:uid="{00000000-0005-0000-0000-0000C4040000}"/>
    <cellStyle name="Accent4 32 2" xfId="2472" xr:uid="{00000000-0005-0000-0000-0000C5040000}"/>
    <cellStyle name="Accent4 33" xfId="862" xr:uid="{00000000-0005-0000-0000-0000C6040000}"/>
    <cellStyle name="Accent4 33 2" xfId="2473" xr:uid="{00000000-0005-0000-0000-0000C7040000}"/>
    <cellStyle name="Accent4 34" xfId="863" xr:uid="{00000000-0005-0000-0000-0000C8040000}"/>
    <cellStyle name="Accent4 34 2" xfId="2474" xr:uid="{00000000-0005-0000-0000-0000C9040000}"/>
    <cellStyle name="Accent4 35" xfId="864" xr:uid="{00000000-0005-0000-0000-0000CA040000}"/>
    <cellStyle name="Accent4 35 2" xfId="2475" xr:uid="{00000000-0005-0000-0000-0000CB040000}"/>
    <cellStyle name="Accent4 36" xfId="865" xr:uid="{00000000-0005-0000-0000-0000CC040000}"/>
    <cellStyle name="Accent4 36 2" xfId="2476" xr:uid="{00000000-0005-0000-0000-0000CD040000}"/>
    <cellStyle name="Accent4 37" xfId="866" xr:uid="{00000000-0005-0000-0000-0000CE040000}"/>
    <cellStyle name="Accent4 37 2" xfId="2477" xr:uid="{00000000-0005-0000-0000-0000CF040000}"/>
    <cellStyle name="Accent4 38" xfId="867" xr:uid="{00000000-0005-0000-0000-0000D0040000}"/>
    <cellStyle name="Accent4 38 2" xfId="2478" xr:uid="{00000000-0005-0000-0000-0000D1040000}"/>
    <cellStyle name="Accent4 39" xfId="868" xr:uid="{00000000-0005-0000-0000-0000D2040000}"/>
    <cellStyle name="Accent4 39 2" xfId="2479" xr:uid="{00000000-0005-0000-0000-0000D3040000}"/>
    <cellStyle name="Accent4 4" xfId="869" xr:uid="{00000000-0005-0000-0000-0000D4040000}"/>
    <cellStyle name="Accent4 4 2" xfId="2480" xr:uid="{00000000-0005-0000-0000-0000D5040000}"/>
    <cellStyle name="Accent4 40" xfId="870" xr:uid="{00000000-0005-0000-0000-0000D6040000}"/>
    <cellStyle name="Accent4 40 2" xfId="2481" xr:uid="{00000000-0005-0000-0000-0000D7040000}"/>
    <cellStyle name="Accent4 41" xfId="871" xr:uid="{00000000-0005-0000-0000-0000D8040000}"/>
    <cellStyle name="Accent4 41 2" xfId="2482" xr:uid="{00000000-0005-0000-0000-0000D9040000}"/>
    <cellStyle name="Accent4 42" xfId="872" xr:uid="{00000000-0005-0000-0000-0000DA040000}"/>
    <cellStyle name="Accent4 42 2" xfId="2483" xr:uid="{00000000-0005-0000-0000-0000DB040000}"/>
    <cellStyle name="Accent4 43" xfId="873" xr:uid="{00000000-0005-0000-0000-0000DC040000}"/>
    <cellStyle name="Accent4 43 2" xfId="2484" xr:uid="{00000000-0005-0000-0000-0000DD040000}"/>
    <cellStyle name="Accent4 44" xfId="874" xr:uid="{00000000-0005-0000-0000-0000DE040000}"/>
    <cellStyle name="Accent4 44 2" xfId="2485" xr:uid="{00000000-0005-0000-0000-0000DF040000}"/>
    <cellStyle name="Accent4 45" xfId="875" xr:uid="{00000000-0005-0000-0000-0000E0040000}"/>
    <cellStyle name="Accent4 45 2" xfId="2486" xr:uid="{00000000-0005-0000-0000-0000E1040000}"/>
    <cellStyle name="Accent4 46" xfId="876" xr:uid="{00000000-0005-0000-0000-0000E2040000}"/>
    <cellStyle name="Accent4 46 2" xfId="2487" xr:uid="{00000000-0005-0000-0000-0000E3040000}"/>
    <cellStyle name="Accent4 47" xfId="877" xr:uid="{00000000-0005-0000-0000-0000E4040000}"/>
    <cellStyle name="Accent4 47 2" xfId="2488" xr:uid="{00000000-0005-0000-0000-0000E5040000}"/>
    <cellStyle name="Accent4 48" xfId="878" xr:uid="{00000000-0005-0000-0000-0000E6040000}"/>
    <cellStyle name="Accent4 48 2" xfId="2489" xr:uid="{00000000-0005-0000-0000-0000E7040000}"/>
    <cellStyle name="Accent4 49" xfId="879" xr:uid="{00000000-0005-0000-0000-0000E8040000}"/>
    <cellStyle name="Accent4 49 2" xfId="2490" xr:uid="{00000000-0005-0000-0000-0000E9040000}"/>
    <cellStyle name="Accent4 5" xfId="880" xr:uid="{00000000-0005-0000-0000-0000EA040000}"/>
    <cellStyle name="Accent4 5 2" xfId="2491" xr:uid="{00000000-0005-0000-0000-0000EB040000}"/>
    <cellStyle name="Accent4 50" xfId="881" xr:uid="{00000000-0005-0000-0000-0000EC040000}"/>
    <cellStyle name="Accent4 50 2" xfId="2492" xr:uid="{00000000-0005-0000-0000-0000ED040000}"/>
    <cellStyle name="Accent4 51" xfId="882" xr:uid="{00000000-0005-0000-0000-0000EE040000}"/>
    <cellStyle name="Accent4 51 2" xfId="2493" xr:uid="{00000000-0005-0000-0000-0000EF040000}"/>
    <cellStyle name="Accent4 52" xfId="883" xr:uid="{00000000-0005-0000-0000-0000F0040000}"/>
    <cellStyle name="Accent4 52 2" xfId="2494" xr:uid="{00000000-0005-0000-0000-0000F1040000}"/>
    <cellStyle name="Accent4 53" xfId="884" xr:uid="{00000000-0005-0000-0000-0000F2040000}"/>
    <cellStyle name="Accent4 53 2" xfId="2495" xr:uid="{00000000-0005-0000-0000-0000F3040000}"/>
    <cellStyle name="Accent4 54" xfId="885" xr:uid="{00000000-0005-0000-0000-0000F4040000}"/>
    <cellStyle name="Accent4 54 2" xfId="2496" xr:uid="{00000000-0005-0000-0000-0000F5040000}"/>
    <cellStyle name="Accent4 55" xfId="886" xr:uid="{00000000-0005-0000-0000-0000F6040000}"/>
    <cellStyle name="Accent4 55 2" xfId="2497" xr:uid="{00000000-0005-0000-0000-0000F7040000}"/>
    <cellStyle name="Accent4 56" xfId="887" xr:uid="{00000000-0005-0000-0000-0000F8040000}"/>
    <cellStyle name="Accent4 56 2" xfId="2498" xr:uid="{00000000-0005-0000-0000-0000F9040000}"/>
    <cellStyle name="Accent4 57" xfId="888" xr:uid="{00000000-0005-0000-0000-0000FA040000}"/>
    <cellStyle name="Accent4 57 2" xfId="2499" xr:uid="{00000000-0005-0000-0000-0000FB040000}"/>
    <cellStyle name="Accent4 58" xfId="889" xr:uid="{00000000-0005-0000-0000-0000FC040000}"/>
    <cellStyle name="Accent4 58 2" xfId="2500" xr:uid="{00000000-0005-0000-0000-0000FD040000}"/>
    <cellStyle name="Accent4 59" xfId="890" xr:uid="{00000000-0005-0000-0000-0000FE040000}"/>
    <cellStyle name="Accent4 59 2" xfId="2501" xr:uid="{00000000-0005-0000-0000-0000FF040000}"/>
    <cellStyle name="Accent4 6" xfId="891" xr:uid="{00000000-0005-0000-0000-000000050000}"/>
    <cellStyle name="Accent4 6 2" xfId="2502" xr:uid="{00000000-0005-0000-0000-000001050000}"/>
    <cellStyle name="Accent4 60" xfId="892" xr:uid="{00000000-0005-0000-0000-000002050000}"/>
    <cellStyle name="Accent4 60 2" xfId="2503" xr:uid="{00000000-0005-0000-0000-000003050000}"/>
    <cellStyle name="Accent4 61" xfId="893" xr:uid="{00000000-0005-0000-0000-000004050000}"/>
    <cellStyle name="Accent4 61 2" xfId="2504" xr:uid="{00000000-0005-0000-0000-000005050000}"/>
    <cellStyle name="Accent4 62" xfId="894" xr:uid="{00000000-0005-0000-0000-000006050000}"/>
    <cellStyle name="Accent4 62 2" xfId="2505" xr:uid="{00000000-0005-0000-0000-000007050000}"/>
    <cellStyle name="Accent4 63" xfId="895" xr:uid="{00000000-0005-0000-0000-000008050000}"/>
    <cellStyle name="Accent4 63 2" xfId="2506" xr:uid="{00000000-0005-0000-0000-000009050000}"/>
    <cellStyle name="Accent4 64" xfId="896" xr:uid="{00000000-0005-0000-0000-00000A050000}"/>
    <cellStyle name="Accent4 64 2" xfId="2507" xr:uid="{00000000-0005-0000-0000-00000B050000}"/>
    <cellStyle name="Accent4 65" xfId="897" xr:uid="{00000000-0005-0000-0000-00000C050000}"/>
    <cellStyle name="Accent4 65 2" xfId="2508" xr:uid="{00000000-0005-0000-0000-00000D050000}"/>
    <cellStyle name="Accent4 66" xfId="898" xr:uid="{00000000-0005-0000-0000-00000E050000}"/>
    <cellStyle name="Accent4 66 2" xfId="2509" xr:uid="{00000000-0005-0000-0000-00000F050000}"/>
    <cellStyle name="Accent4 67" xfId="899" xr:uid="{00000000-0005-0000-0000-000010050000}"/>
    <cellStyle name="Accent4 67 2" xfId="2510" xr:uid="{00000000-0005-0000-0000-000011050000}"/>
    <cellStyle name="Accent4 68" xfId="900" xr:uid="{00000000-0005-0000-0000-000012050000}"/>
    <cellStyle name="Accent4 68 2" xfId="2511" xr:uid="{00000000-0005-0000-0000-000013050000}"/>
    <cellStyle name="Accent4 69" xfId="901" xr:uid="{00000000-0005-0000-0000-000014050000}"/>
    <cellStyle name="Accent4 69 2" xfId="2512" xr:uid="{00000000-0005-0000-0000-000015050000}"/>
    <cellStyle name="Accent4 7" xfId="902" xr:uid="{00000000-0005-0000-0000-000016050000}"/>
    <cellStyle name="Accent4 7 2" xfId="2513" xr:uid="{00000000-0005-0000-0000-000017050000}"/>
    <cellStyle name="Accent4 70" xfId="903" xr:uid="{00000000-0005-0000-0000-000018050000}"/>
    <cellStyle name="Accent4 70 2" xfId="2514" xr:uid="{00000000-0005-0000-0000-000019050000}"/>
    <cellStyle name="Accent4 71" xfId="904" xr:uid="{00000000-0005-0000-0000-00001A050000}"/>
    <cellStyle name="Accent4 71 2" xfId="2515" xr:uid="{00000000-0005-0000-0000-00001B050000}"/>
    <cellStyle name="Accent4 72" xfId="905" xr:uid="{00000000-0005-0000-0000-00001C050000}"/>
    <cellStyle name="Accent4 72 2" xfId="2516" xr:uid="{00000000-0005-0000-0000-00001D050000}"/>
    <cellStyle name="Accent4 73" xfId="906" xr:uid="{00000000-0005-0000-0000-00001E050000}"/>
    <cellStyle name="Accent4 73 2" xfId="2517" xr:uid="{00000000-0005-0000-0000-00001F050000}"/>
    <cellStyle name="Accent4 74" xfId="907" xr:uid="{00000000-0005-0000-0000-000020050000}"/>
    <cellStyle name="Accent4 74 2" xfId="2518" xr:uid="{00000000-0005-0000-0000-000021050000}"/>
    <cellStyle name="Accent4 75" xfId="908" xr:uid="{00000000-0005-0000-0000-000022050000}"/>
    <cellStyle name="Accent4 75 2" xfId="2519" xr:uid="{00000000-0005-0000-0000-000023050000}"/>
    <cellStyle name="Accent4 76" xfId="909" xr:uid="{00000000-0005-0000-0000-000024050000}"/>
    <cellStyle name="Accent4 76 2" xfId="2520" xr:uid="{00000000-0005-0000-0000-000025050000}"/>
    <cellStyle name="Accent4 77" xfId="910" xr:uid="{00000000-0005-0000-0000-000026050000}"/>
    <cellStyle name="Accent4 77 2" xfId="2521" xr:uid="{00000000-0005-0000-0000-000027050000}"/>
    <cellStyle name="Accent4 78" xfId="911" xr:uid="{00000000-0005-0000-0000-000028050000}"/>
    <cellStyle name="Accent4 78 2" xfId="2522" xr:uid="{00000000-0005-0000-0000-000029050000}"/>
    <cellStyle name="Accent4 79" xfId="912" xr:uid="{00000000-0005-0000-0000-00002A050000}"/>
    <cellStyle name="Accent4 79 2" xfId="2523" xr:uid="{00000000-0005-0000-0000-00002B050000}"/>
    <cellStyle name="Accent4 8" xfId="913" xr:uid="{00000000-0005-0000-0000-00002C050000}"/>
    <cellStyle name="Accent4 8 2" xfId="2524" xr:uid="{00000000-0005-0000-0000-00002D050000}"/>
    <cellStyle name="Accent4 80" xfId="914" xr:uid="{00000000-0005-0000-0000-00002E050000}"/>
    <cellStyle name="Accent4 80 2" xfId="2525" xr:uid="{00000000-0005-0000-0000-00002F050000}"/>
    <cellStyle name="Accent4 81" xfId="915" xr:uid="{00000000-0005-0000-0000-000030050000}"/>
    <cellStyle name="Accent4 81 2" xfId="2526" xr:uid="{00000000-0005-0000-0000-000031050000}"/>
    <cellStyle name="Accent4 82" xfId="916" xr:uid="{00000000-0005-0000-0000-000032050000}"/>
    <cellStyle name="Accent4 82 2" xfId="2527" xr:uid="{00000000-0005-0000-0000-000033050000}"/>
    <cellStyle name="Accent4 83" xfId="917" xr:uid="{00000000-0005-0000-0000-000034050000}"/>
    <cellStyle name="Accent4 83 2" xfId="2528" xr:uid="{00000000-0005-0000-0000-000035050000}"/>
    <cellStyle name="Accent4 84" xfId="918" xr:uid="{00000000-0005-0000-0000-000036050000}"/>
    <cellStyle name="Accent4 84 2" xfId="2529" xr:uid="{00000000-0005-0000-0000-000037050000}"/>
    <cellStyle name="Accent4 85" xfId="919" xr:uid="{00000000-0005-0000-0000-000038050000}"/>
    <cellStyle name="Accent4 85 2" xfId="2530" xr:uid="{00000000-0005-0000-0000-000039050000}"/>
    <cellStyle name="Accent4 86" xfId="920" xr:uid="{00000000-0005-0000-0000-00003A050000}"/>
    <cellStyle name="Accent4 86 2" xfId="2531" xr:uid="{00000000-0005-0000-0000-00003B050000}"/>
    <cellStyle name="Accent4 87" xfId="921" xr:uid="{00000000-0005-0000-0000-00003C050000}"/>
    <cellStyle name="Accent4 87 2" xfId="2532" xr:uid="{00000000-0005-0000-0000-00003D050000}"/>
    <cellStyle name="Accent4 88" xfId="922" xr:uid="{00000000-0005-0000-0000-00003E050000}"/>
    <cellStyle name="Accent4 88 2" xfId="2533" xr:uid="{00000000-0005-0000-0000-00003F050000}"/>
    <cellStyle name="Accent4 89" xfId="923" xr:uid="{00000000-0005-0000-0000-000040050000}"/>
    <cellStyle name="Accent4 89 2" xfId="2534" xr:uid="{00000000-0005-0000-0000-000041050000}"/>
    <cellStyle name="Accent4 9" xfId="924" xr:uid="{00000000-0005-0000-0000-000042050000}"/>
    <cellStyle name="Accent4 9 2" xfId="2535" xr:uid="{00000000-0005-0000-0000-000043050000}"/>
    <cellStyle name="Accent4 90" xfId="925" xr:uid="{00000000-0005-0000-0000-000044050000}"/>
    <cellStyle name="Accent4 90 2" xfId="2536" xr:uid="{00000000-0005-0000-0000-000045050000}"/>
    <cellStyle name="Accent4 91" xfId="926" xr:uid="{00000000-0005-0000-0000-000046050000}"/>
    <cellStyle name="Accent4 91 2" xfId="2537" xr:uid="{00000000-0005-0000-0000-000047050000}"/>
    <cellStyle name="Accent4 92" xfId="927" xr:uid="{00000000-0005-0000-0000-000048050000}"/>
    <cellStyle name="Accent4 92 2" xfId="2538" xr:uid="{00000000-0005-0000-0000-000049050000}"/>
    <cellStyle name="Accent4 93" xfId="928" xr:uid="{00000000-0005-0000-0000-00004A050000}"/>
    <cellStyle name="Accent4 93 2" xfId="2539" xr:uid="{00000000-0005-0000-0000-00004B050000}"/>
    <cellStyle name="Accent4 94" xfId="929" xr:uid="{00000000-0005-0000-0000-00004C050000}"/>
    <cellStyle name="Accent4 94 2" xfId="2540" xr:uid="{00000000-0005-0000-0000-00004D050000}"/>
    <cellStyle name="Accent4 95" xfId="930" xr:uid="{00000000-0005-0000-0000-00004E050000}"/>
    <cellStyle name="Accent4 95 2" xfId="2541" xr:uid="{00000000-0005-0000-0000-00004F050000}"/>
    <cellStyle name="Accent4 96" xfId="931" xr:uid="{00000000-0005-0000-0000-000050050000}"/>
    <cellStyle name="Accent4 96 2" xfId="2542" xr:uid="{00000000-0005-0000-0000-000051050000}"/>
    <cellStyle name="Accent4 97" xfId="932" xr:uid="{00000000-0005-0000-0000-000052050000}"/>
    <cellStyle name="Accent4 97 2" xfId="2543" xr:uid="{00000000-0005-0000-0000-000053050000}"/>
    <cellStyle name="Accent4 98" xfId="933" xr:uid="{00000000-0005-0000-0000-000054050000}"/>
    <cellStyle name="Accent4 98 2" xfId="2544" xr:uid="{00000000-0005-0000-0000-000055050000}"/>
    <cellStyle name="Accent4 99" xfId="934" xr:uid="{00000000-0005-0000-0000-000056050000}"/>
    <cellStyle name="Accent4 99 2" xfId="2545" xr:uid="{00000000-0005-0000-0000-000057050000}"/>
    <cellStyle name="Accent5" xfId="5100" builtinId="45" customBuiltin="1"/>
    <cellStyle name="Accent5 - 20 %" xfId="935" xr:uid="{00000000-0005-0000-0000-000058050000}"/>
    <cellStyle name="Accent5 - 20 % 2" xfId="2546" xr:uid="{00000000-0005-0000-0000-000059050000}"/>
    <cellStyle name="Accent5 - 20%" xfId="5233" xr:uid="{C4258533-25B3-4A7F-A304-B0297B304252}"/>
    <cellStyle name="Accent5 - 40 %" xfId="936" xr:uid="{00000000-0005-0000-0000-00005A050000}"/>
    <cellStyle name="Accent5 - 40 % 2" xfId="2547" xr:uid="{00000000-0005-0000-0000-00005B050000}"/>
    <cellStyle name="Accent5 - 40%" xfId="5234" xr:uid="{D4BEC0D8-169F-4292-8A84-7441101E127B}"/>
    <cellStyle name="Accent5 - 60 %" xfId="937" xr:uid="{00000000-0005-0000-0000-00005C050000}"/>
    <cellStyle name="Accent5 - 60 % 2" xfId="2548" xr:uid="{00000000-0005-0000-0000-00005D050000}"/>
    <cellStyle name="Accent5 - 60%" xfId="5235" xr:uid="{9755DBB5-E784-4C06-8144-1F69C79635EE}"/>
    <cellStyle name="Accent5 10" xfId="938" xr:uid="{00000000-0005-0000-0000-00005E050000}"/>
    <cellStyle name="Accent5 10 2" xfId="2549" xr:uid="{00000000-0005-0000-0000-00005F050000}"/>
    <cellStyle name="Accent5 100" xfId="939" xr:uid="{00000000-0005-0000-0000-000060050000}"/>
    <cellStyle name="Accent5 100 2" xfId="2550" xr:uid="{00000000-0005-0000-0000-000061050000}"/>
    <cellStyle name="Accent5 101" xfId="940" xr:uid="{00000000-0005-0000-0000-000062050000}"/>
    <cellStyle name="Accent5 101 2" xfId="2551" xr:uid="{00000000-0005-0000-0000-000063050000}"/>
    <cellStyle name="Accent5 102" xfId="941" xr:uid="{00000000-0005-0000-0000-000064050000}"/>
    <cellStyle name="Accent5 102 2" xfId="2552" xr:uid="{00000000-0005-0000-0000-000065050000}"/>
    <cellStyle name="Accent5 103" xfId="942" xr:uid="{00000000-0005-0000-0000-000066050000}"/>
    <cellStyle name="Accent5 103 2" xfId="2553" xr:uid="{00000000-0005-0000-0000-000067050000}"/>
    <cellStyle name="Accent5 104" xfId="943" xr:uid="{00000000-0005-0000-0000-000068050000}"/>
    <cellStyle name="Accent5 104 2" xfId="2554" xr:uid="{00000000-0005-0000-0000-000069050000}"/>
    <cellStyle name="Accent5 105" xfId="944" xr:uid="{00000000-0005-0000-0000-00006A050000}"/>
    <cellStyle name="Accent5 105 2" xfId="2555" xr:uid="{00000000-0005-0000-0000-00006B050000}"/>
    <cellStyle name="Accent5 106" xfId="945" xr:uid="{00000000-0005-0000-0000-00006C050000}"/>
    <cellStyle name="Accent5 106 2" xfId="2556" xr:uid="{00000000-0005-0000-0000-00006D050000}"/>
    <cellStyle name="Accent5 107" xfId="946" xr:uid="{00000000-0005-0000-0000-00006E050000}"/>
    <cellStyle name="Accent5 107 2" xfId="2557" xr:uid="{00000000-0005-0000-0000-00006F050000}"/>
    <cellStyle name="Accent5 108" xfId="947" xr:uid="{00000000-0005-0000-0000-000070050000}"/>
    <cellStyle name="Accent5 108 2" xfId="2558" xr:uid="{00000000-0005-0000-0000-000071050000}"/>
    <cellStyle name="Accent5 109" xfId="948" xr:uid="{00000000-0005-0000-0000-000072050000}"/>
    <cellStyle name="Accent5 109 2" xfId="2559" xr:uid="{00000000-0005-0000-0000-000073050000}"/>
    <cellStyle name="Accent5 11" xfId="949" xr:uid="{00000000-0005-0000-0000-000074050000}"/>
    <cellStyle name="Accent5 11 2" xfId="2560" xr:uid="{00000000-0005-0000-0000-000075050000}"/>
    <cellStyle name="Accent5 110" xfId="950" xr:uid="{00000000-0005-0000-0000-000076050000}"/>
    <cellStyle name="Accent5 110 2" xfId="2561" xr:uid="{00000000-0005-0000-0000-000077050000}"/>
    <cellStyle name="Accent5 111" xfId="951" xr:uid="{00000000-0005-0000-0000-000078050000}"/>
    <cellStyle name="Accent5 111 2" xfId="2562" xr:uid="{00000000-0005-0000-0000-000079050000}"/>
    <cellStyle name="Accent5 112" xfId="952" xr:uid="{00000000-0005-0000-0000-00007A050000}"/>
    <cellStyle name="Accent5 112 2" xfId="2563" xr:uid="{00000000-0005-0000-0000-00007B050000}"/>
    <cellStyle name="Accent5 113" xfId="953" xr:uid="{00000000-0005-0000-0000-00007C050000}"/>
    <cellStyle name="Accent5 113 2" xfId="2564" xr:uid="{00000000-0005-0000-0000-00007D050000}"/>
    <cellStyle name="Accent5 114" xfId="954" xr:uid="{00000000-0005-0000-0000-00007E050000}"/>
    <cellStyle name="Accent5 114 2" xfId="2565" xr:uid="{00000000-0005-0000-0000-00007F050000}"/>
    <cellStyle name="Accent5 115" xfId="955" xr:uid="{00000000-0005-0000-0000-000080050000}"/>
    <cellStyle name="Accent5 115 2" xfId="2566" xr:uid="{00000000-0005-0000-0000-000081050000}"/>
    <cellStyle name="Accent5 116" xfId="956" xr:uid="{00000000-0005-0000-0000-000082050000}"/>
    <cellStyle name="Accent5 116 2" xfId="2567" xr:uid="{00000000-0005-0000-0000-000083050000}"/>
    <cellStyle name="Accent5 117" xfId="957" xr:uid="{00000000-0005-0000-0000-000084050000}"/>
    <cellStyle name="Accent5 117 2" xfId="2568" xr:uid="{00000000-0005-0000-0000-000085050000}"/>
    <cellStyle name="Accent5 118" xfId="958" xr:uid="{00000000-0005-0000-0000-000086050000}"/>
    <cellStyle name="Accent5 118 2" xfId="2569" xr:uid="{00000000-0005-0000-0000-000087050000}"/>
    <cellStyle name="Accent5 119" xfId="959" xr:uid="{00000000-0005-0000-0000-000088050000}"/>
    <cellStyle name="Accent5 119 2" xfId="2570" xr:uid="{00000000-0005-0000-0000-000089050000}"/>
    <cellStyle name="Accent5 12" xfId="960" xr:uid="{00000000-0005-0000-0000-00008A050000}"/>
    <cellStyle name="Accent5 12 2" xfId="2571" xr:uid="{00000000-0005-0000-0000-00008B050000}"/>
    <cellStyle name="Accent5 120" xfId="961" xr:uid="{00000000-0005-0000-0000-00008C050000}"/>
    <cellStyle name="Accent5 120 2" xfId="2572" xr:uid="{00000000-0005-0000-0000-00008D050000}"/>
    <cellStyle name="Accent5 121" xfId="962" xr:uid="{00000000-0005-0000-0000-00008E050000}"/>
    <cellStyle name="Accent5 121 2" xfId="2573" xr:uid="{00000000-0005-0000-0000-00008F050000}"/>
    <cellStyle name="Accent5 122" xfId="963" xr:uid="{00000000-0005-0000-0000-000090050000}"/>
    <cellStyle name="Accent5 122 2" xfId="2574" xr:uid="{00000000-0005-0000-0000-000091050000}"/>
    <cellStyle name="Accent5 123" xfId="964" xr:uid="{00000000-0005-0000-0000-000092050000}"/>
    <cellStyle name="Accent5 123 2" xfId="2575" xr:uid="{00000000-0005-0000-0000-000093050000}"/>
    <cellStyle name="Accent5 124" xfId="965" xr:uid="{00000000-0005-0000-0000-000094050000}"/>
    <cellStyle name="Accent5 124 2" xfId="2576" xr:uid="{00000000-0005-0000-0000-000095050000}"/>
    <cellStyle name="Accent5 125" xfId="966" xr:uid="{00000000-0005-0000-0000-000096050000}"/>
    <cellStyle name="Accent5 125 2" xfId="2577" xr:uid="{00000000-0005-0000-0000-000097050000}"/>
    <cellStyle name="Accent5 126" xfId="967" xr:uid="{00000000-0005-0000-0000-000098050000}"/>
    <cellStyle name="Accent5 126 2" xfId="2578" xr:uid="{00000000-0005-0000-0000-000099050000}"/>
    <cellStyle name="Accent5 127" xfId="968" xr:uid="{00000000-0005-0000-0000-00009A050000}"/>
    <cellStyle name="Accent5 127 2" xfId="2579" xr:uid="{00000000-0005-0000-0000-00009B050000}"/>
    <cellStyle name="Accent5 128" xfId="969" xr:uid="{00000000-0005-0000-0000-00009C050000}"/>
    <cellStyle name="Accent5 128 2" xfId="2580" xr:uid="{00000000-0005-0000-0000-00009D050000}"/>
    <cellStyle name="Accent5 129" xfId="970" xr:uid="{00000000-0005-0000-0000-00009E050000}"/>
    <cellStyle name="Accent5 129 2" xfId="2581" xr:uid="{00000000-0005-0000-0000-00009F050000}"/>
    <cellStyle name="Accent5 13" xfId="971" xr:uid="{00000000-0005-0000-0000-0000A0050000}"/>
    <cellStyle name="Accent5 13 2" xfId="2582" xr:uid="{00000000-0005-0000-0000-0000A1050000}"/>
    <cellStyle name="Accent5 130" xfId="972" xr:uid="{00000000-0005-0000-0000-0000A2050000}"/>
    <cellStyle name="Accent5 130 2" xfId="2583" xr:uid="{00000000-0005-0000-0000-0000A3050000}"/>
    <cellStyle name="Accent5 131" xfId="973" xr:uid="{00000000-0005-0000-0000-0000A4050000}"/>
    <cellStyle name="Accent5 131 2" xfId="2584" xr:uid="{00000000-0005-0000-0000-0000A5050000}"/>
    <cellStyle name="Accent5 132" xfId="974" xr:uid="{00000000-0005-0000-0000-0000A6050000}"/>
    <cellStyle name="Accent5 132 2" xfId="2585" xr:uid="{00000000-0005-0000-0000-0000A7050000}"/>
    <cellStyle name="Accent5 133" xfId="975" xr:uid="{00000000-0005-0000-0000-0000A8050000}"/>
    <cellStyle name="Accent5 133 2" xfId="2586" xr:uid="{00000000-0005-0000-0000-0000A9050000}"/>
    <cellStyle name="Accent5 134" xfId="976" xr:uid="{00000000-0005-0000-0000-0000AA050000}"/>
    <cellStyle name="Accent5 134 2" xfId="2587" xr:uid="{00000000-0005-0000-0000-0000AB050000}"/>
    <cellStyle name="Accent5 135" xfId="977" xr:uid="{00000000-0005-0000-0000-0000AC050000}"/>
    <cellStyle name="Accent5 135 2" xfId="2588" xr:uid="{00000000-0005-0000-0000-0000AD050000}"/>
    <cellStyle name="Accent5 136" xfId="978" xr:uid="{00000000-0005-0000-0000-0000AE050000}"/>
    <cellStyle name="Accent5 136 2" xfId="2589" xr:uid="{00000000-0005-0000-0000-0000AF050000}"/>
    <cellStyle name="Accent5 137" xfId="979" xr:uid="{00000000-0005-0000-0000-0000B0050000}"/>
    <cellStyle name="Accent5 137 2" xfId="2590" xr:uid="{00000000-0005-0000-0000-0000B1050000}"/>
    <cellStyle name="Accent5 138" xfId="980" xr:uid="{00000000-0005-0000-0000-0000B2050000}"/>
    <cellStyle name="Accent5 138 2" xfId="2591" xr:uid="{00000000-0005-0000-0000-0000B3050000}"/>
    <cellStyle name="Accent5 139" xfId="981" xr:uid="{00000000-0005-0000-0000-0000B4050000}"/>
    <cellStyle name="Accent5 139 2" xfId="2592" xr:uid="{00000000-0005-0000-0000-0000B5050000}"/>
    <cellStyle name="Accent5 14" xfId="982" xr:uid="{00000000-0005-0000-0000-0000B6050000}"/>
    <cellStyle name="Accent5 14 2" xfId="2593" xr:uid="{00000000-0005-0000-0000-0000B7050000}"/>
    <cellStyle name="Accent5 15" xfId="983" xr:uid="{00000000-0005-0000-0000-0000B8050000}"/>
    <cellStyle name="Accent5 15 2" xfId="2594" xr:uid="{00000000-0005-0000-0000-0000B9050000}"/>
    <cellStyle name="Accent5 16" xfId="984" xr:uid="{00000000-0005-0000-0000-0000BA050000}"/>
    <cellStyle name="Accent5 16 2" xfId="2595" xr:uid="{00000000-0005-0000-0000-0000BB050000}"/>
    <cellStyle name="Accent5 17" xfId="985" xr:uid="{00000000-0005-0000-0000-0000BC050000}"/>
    <cellStyle name="Accent5 17 2" xfId="2596" xr:uid="{00000000-0005-0000-0000-0000BD050000}"/>
    <cellStyle name="Accent5 18" xfId="986" xr:uid="{00000000-0005-0000-0000-0000BE050000}"/>
    <cellStyle name="Accent5 18 2" xfId="2597" xr:uid="{00000000-0005-0000-0000-0000BF050000}"/>
    <cellStyle name="Accent5 19" xfId="987" xr:uid="{00000000-0005-0000-0000-0000C0050000}"/>
    <cellStyle name="Accent5 19 2" xfId="2598" xr:uid="{00000000-0005-0000-0000-0000C1050000}"/>
    <cellStyle name="Accent5 2" xfId="988" xr:uid="{00000000-0005-0000-0000-0000C2050000}"/>
    <cellStyle name="Accent5 2 2" xfId="2599" xr:uid="{00000000-0005-0000-0000-0000C3050000}"/>
    <cellStyle name="Accent5 2 3" xfId="5236" xr:uid="{B6B6B650-255C-4E08-A508-D852934CF888}"/>
    <cellStyle name="Accent5 20" xfId="989" xr:uid="{00000000-0005-0000-0000-0000C4050000}"/>
    <cellStyle name="Accent5 20 2" xfId="2600" xr:uid="{00000000-0005-0000-0000-0000C5050000}"/>
    <cellStyle name="Accent5 21" xfId="990" xr:uid="{00000000-0005-0000-0000-0000C6050000}"/>
    <cellStyle name="Accent5 21 2" xfId="2601" xr:uid="{00000000-0005-0000-0000-0000C7050000}"/>
    <cellStyle name="Accent5 22" xfId="991" xr:uid="{00000000-0005-0000-0000-0000C8050000}"/>
    <cellStyle name="Accent5 22 2" xfId="2602" xr:uid="{00000000-0005-0000-0000-0000C9050000}"/>
    <cellStyle name="Accent5 23" xfId="992" xr:uid="{00000000-0005-0000-0000-0000CA050000}"/>
    <cellStyle name="Accent5 23 2" xfId="2603" xr:uid="{00000000-0005-0000-0000-0000CB050000}"/>
    <cellStyle name="Accent5 24" xfId="993" xr:uid="{00000000-0005-0000-0000-0000CC050000}"/>
    <cellStyle name="Accent5 24 2" xfId="2604" xr:uid="{00000000-0005-0000-0000-0000CD050000}"/>
    <cellStyle name="Accent5 25" xfId="994" xr:uid="{00000000-0005-0000-0000-0000CE050000}"/>
    <cellStyle name="Accent5 25 2" xfId="2605" xr:uid="{00000000-0005-0000-0000-0000CF050000}"/>
    <cellStyle name="Accent5 26" xfId="995" xr:uid="{00000000-0005-0000-0000-0000D0050000}"/>
    <cellStyle name="Accent5 26 2" xfId="2606" xr:uid="{00000000-0005-0000-0000-0000D1050000}"/>
    <cellStyle name="Accent5 27" xfId="996" xr:uid="{00000000-0005-0000-0000-0000D2050000}"/>
    <cellStyle name="Accent5 27 2" xfId="2607" xr:uid="{00000000-0005-0000-0000-0000D3050000}"/>
    <cellStyle name="Accent5 28" xfId="997" xr:uid="{00000000-0005-0000-0000-0000D4050000}"/>
    <cellStyle name="Accent5 28 2" xfId="2608" xr:uid="{00000000-0005-0000-0000-0000D5050000}"/>
    <cellStyle name="Accent5 29" xfId="998" xr:uid="{00000000-0005-0000-0000-0000D6050000}"/>
    <cellStyle name="Accent5 29 2" xfId="2609" xr:uid="{00000000-0005-0000-0000-0000D7050000}"/>
    <cellStyle name="Accent5 3" xfId="999" xr:uid="{00000000-0005-0000-0000-0000D8050000}"/>
    <cellStyle name="Accent5 3 2" xfId="2610" xr:uid="{00000000-0005-0000-0000-0000D9050000}"/>
    <cellStyle name="Accent5 30" xfId="1000" xr:uid="{00000000-0005-0000-0000-0000DA050000}"/>
    <cellStyle name="Accent5 30 2" xfId="2611" xr:uid="{00000000-0005-0000-0000-0000DB050000}"/>
    <cellStyle name="Accent5 31" xfId="1001" xr:uid="{00000000-0005-0000-0000-0000DC050000}"/>
    <cellStyle name="Accent5 31 2" xfId="2612" xr:uid="{00000000-0005-0000-0000-0000DD050000}"/>
    <cellStyle name="Accent5 32" xfId="1002" xr:uid="{00000000-0005-0000-0000-0000DE050000}"/>
    <cellStyle name="Accent5 32 2" xfId="2613" xr:uid="{00000000-0005-0000-0000-0000DF050000}"/>
    <cellStyle name="Accent5 33" xfId="1003" xr:uid="{00000000-0005-0000-0000-0000E0050000}"/>
    <cellStyle name="Accent5 33 2" xfId="2614" xr:uid="{00000000-0005-0000-0000-0000E1050000}"/>
    <cellStyle name="Accent5 34" xfId="1004" xr:uid="{00000000-0005-0000-0000-0000E2050000}"/>
    <cellStyle name="Accent5 34 2" xfId="2615" xr:uid="{00000000-0005-0000-0000-0000E3050000}"/>
    <cellStyle name="Accent5 35" xfId="1005" xr:uid="{00000000-0005-0000-0000-0000E4050000}"/>
    <cellStyle name="Accent5 35 2" xfId="2616" xr:uid="{00000000-0005-0000-0000-0000E5050000}"/>
    <cellStyle name="Accent5 36" xfId="1006" xr:uid="{00000000-0005-0000-0000-0000E6050000}"/>
    <cellStyle name="Accent5 36 2" xfId="2617" xr:uid="{00000000-0005-0000-0000-0000E7050000}"/>
    <cellStyle name="Accent5 37" xfId="1007" xr:uid="{00000000-0005-0000-0000-0000E8050000}"/>
    <cellStyle name="Accent5 37 2" xfId="2618" xr:uid="{00000000-0005-0000-0000-0000E9050000}"/>
    <cellStyle name="Accent5 38" xfId="1008" xr:uid="{00000000-0005-0000-0000-0000EA050000}"/>
    <cellStyle name="Accent5 38 2" xfId="2619" xr:uid="{00000000-0005-0000-0000-0000EB050000}"/>
    <cellStyle name="Accent5 39" xfId="1009" xr:uid="{00000000-0005-0000-0000-0000EC050000}"/>
    <cellStyle name="Accent5 39 2" xfId="2620" xr:uid="{00000000-0005-0000-0000-0000ED050000}"/>
    <cellStyle name="Accent5 4" xfId="1010" xr:uid="{00000000-0005-0000-0000-0000EE050000}"/>
    <cellStyle name="Accent5 4 2" xfId="2621" xr:uid="{00000000-0005-0000-0000-0000EF050000}"/>
    <cellStyle name="Accent5 40" xfId="1011" xr:uid="{00000000-0005-0000-0000-0000F0050000}"/>
    <cellStyle name="Accent5 40 2" xfId="2622" xr:uid="{00000000-0005-0000-0000-0000F1050000}"/>
    <cellStyle name="Accent5 41" xfId="1012" xr:uid="{00000000-0005-0000-0000-0000F2050000}"/>
    <cellStyle name="Accent5 41 2" xfId="2623" xr:uid="{00000000-0005-0000-0000-0000F3050000}"/>
    <cellStyle name="Accent5 42" xfId="1013" xr:uid="{00000000-0005-0000-0000-0000F4050000}"/>
    <cellStyle name="Accent5 42 2" xfId="2624" xr:uid="{00000000-0005-0000-0000-0000F5050000}"/>
    <cellStyle name="Accent5 43" xfId="1014" xr:uid="{00000000-0005-0000-0000-0000F6050000}"/>
    <cellStyle name="Accent5 43 2" xfId="2625" xr:uid="{00000000-0005-0000-0000-0000F7050000}"/>
    <cellStyle name="Accent5 44" xfId="1015" xr:uid="{00000000-0005-0000-0000-0000F8050000}"/>
    <cellStyle name="Accent5 44 2" xfId="2626" xr:uid="{00000000-0005-0000-0000-0000F9050000}"/>
    <cellStyle name="Accent5 45" xfId="1016" xr:uid="{00000000-0005-0000-0000-0000FA050000}"/>
    <cellStyle name="Accent5 45 2" xfId="2627" xr:uid="{00000000-0005-0000-0000-0000FB050000}"/>
    <cellStyle name="Accent5 46" xfId="1017" xr:uid="{00000000-0005-0000-0000-0000FC050000}"/>
    <cellStyle name="Accent5 46 2" xfId="2628" xr:uid="{00000000-0005-0000-0000-0000FD050000}"/>
    <cellStyle name="Accent5 47" xfId="1018" xr:uid="{00000000-0005-0000-0000-0000FE050000}"/>
    <cellStyle name="Accent5 47 2" xfId="2629" xr:uid="{00000000-0005-0000-0000-0000FF050000}"/>
    <cellStyle name="Accent5 48" xfId="1019" xr:uid="{00000000-0005-0000-0000-000000060000}"/>
    <cellStyle name="Accent5 48 2" xfId="2630" xr:uid="{00000000-0005-0000-0000-000001060000}"/>
    <cellStyle name="Accent5 49" xfId="1020" xr:uid="{00000000-0005-0000-0000-000002060000}"/>
    <cellStyle name="Accent5 49 2" xfId="2631" xr:uid="{00000000-0005-0000-0000-000003060000}"/>
    <cellStyle name="Accent5 5" xfId="1021" xr:uid="{00000000-0005-0000-0000-000004060000}"/>
    <cellStyle name="Accent5 5 2" xfId="2632" xr:uid="{00000000-0005-0000-0000-000005060000}"/>
    <cellStyle name="Accent5 50" xfId="1022" xr:uid="{00000000-0005-0000-0000-000006060000}"/>
    <cellStyle name="Accent5 50 2" xfId="2633" xr:uid="{00000000-0005-0000-0000-000007060000}"/>
    <cellStyle name="Accent5 51" xfId="1023" xr:uid="{00000000-0005-0000-0000-000008060000}"/>
    <cellStyle name="Accent5 51 2" xfId="2634" xr:uid="{00000000-0005-0000-0000-000009060000}"/>
    <cellStyle name="Accent5 52" xfId="1024" xr:uid="{00000000-0005-0000-0000-00000A060000}"/>
    <cellStyle name="Accent5 52 2" xfId="2635" xr:uid="{00000000-0005-0000-0000-00000B060000}"/>
    <cellStyle name="Accent5 53" xfId="1025" xr:uid="{00000000-0005-0000-0000-00000C060000}"/>
    <cellStyle name="Accent5 53 2" xfId="2636" xr:uid="{00000000-0005-0000-0000-00000D060000}"/>
    <cellStyle name="Accent5 54" xfId="1026" xr:uid="{00000000-0005-0000-0000-00000E060000}"/>
    <cellStyle name="Accent5 54 2" xfId="2637" xr:uid="{00000000-0005-0000-0000-00000F060000}"/>
    <cellStyle name="Accent5 55" xfId="1027" xr:uid="{00000000-0005-0000-0000-000010060000}"/>
    <cellStyle name="Accent5 55 2" xfId="2638" xr:uid="{00000000-0005-0000-0000-000011060000}"/>
    <cellStyle name="Accent5 56" xfId="1028" xr:uid="{00000000-0005-0000-0000-000012060000}"/>
    <cellStyle name="Accent5 56 2" xfId="2639" xr:uid="{00000000-0005-0000-0000-000013060000}"/>
    <cellStyle name="Accent5 57" xfId="1029" xr:uid="{00000000-0005-0000-0000-000014060000}"/>
    <cellStyle name="Accent5 57 2" xfId="2640" xr:uid="{00000000-0005-0000-0000-000015060000}"/>
    <cellStyle name="Accent5 58" xfId="1030" xr:uid="{00000000-0005-0000-0000-000016060000}"/>
    <cellStyle name="Accent5 58 2" xfId="2641" xr:uid="{00000000-0005-0000-0000-000017060000}"/>
    <cellStyle name="Accent5 59" xfId="1031" xr:uid="{00000000-0005-0000-0000-000018060000}"/>
    <cellStyle name="Accent5 59 2" xfId="2642" xr:uid="{00000000-0005-0000-0000-000019060000}"/>
    <cellStyle name="Accent5 6" xfId="1032" xr:uid="{00000000-0005-0000-0000-00001A060000}"/>
    <cellStyle name="Accent5 6 2" xfId="2643" xr:uid="{00000000-0005-0000-0000-00001B060000}"/>
    <cellStyle name="Accent5 60" xfId="1033" xr:uid="{00000000-0005-0000-0000-00001C060000}"/>
    <cellStyle name="Accent5 60 2" xfId="2644" xr:uid="{00000000-0005-0000-0000-00001D060000}"/>
    <cellStyle name="Accent5 61" xfId="1034" xr:uid="{00000000-0005-0000-0000-00001E060000}"/>
    <cellStyle name="Accent5 61 2" xfId="2645" xr:uid="{00000000-0005-0000-0000-00001F060000}"/>
    <cellStyle name="Accent5 62" xfId="1035" xr:uid="{00000000-0005-0000-0000-000020060000}"/>
    <cellStyle name="Accent5 62 2" xfId="2646" xr:uid="{00000000-0005-0000-0000-000021060000}"/>
    <cellStyle name="Accent5 63" xfId="1036" xr:uid="{00000000-0005-0000-0000-000022060000}"/>
    <cellStyle name="Accent5 63 2" xfId="2647" xr:uid="{00000000-0005-0000-0000-000023060000}"/>
    <cellStyle name="Accent5 64" xfId="1037" xr:uid="{00000000-0005-0000-0000-000024060000}"/>
    <cellStyle name="Accent5 64 2" xfId="2648" xr:uid="{00000000-0005-0000-0000-000025060000}"/>
    <cellStyle name="Accent5 65" xfId="1038" xr:uid="{00000000-0005-0000-0000-000026060000}"/>
    <cellStyle name="Accent5 65 2" xfId="2649" xr:uid="{00000000-0005-0000-0000-000027060000}"/>
    <cellStyle name="Accent5 66" xfId="1039" xr:uid="{00000000-0005-0000-0000-000028060000}"/>
    <cellStyle name="Accent5 66 2" xfId="2650" xr:uid="{00000000-0005-0000-0000-000029060000}"/>
    <cellStyle name="Accent5 67" xfId="1040" xr:uid="{00000000-0005-0000-0000-00002A060000}"/>
    <cellStyle name="Accent5 67 2" xfId="2651" xr:uid="{00000000-0005-0000-0000-00002B060000}"/>
    <cellStyle name="Accent5 68" xfId="1041" xr:uid="{00000000-0005-0000-0000-00002C060000}"/>
    <cellStyle name="Accent5 68 2" xfId="2652" xr:uid="{00000000-0005-0000-0000-00002D060000}"/>
    <cellStyle name="Accent5 69" xfId="1042" xr:uid="{00000000-0005-0000-0000-00002E060000}"/>
    <cellStyle name="Accent5 69 2" xfId="2653" xr:uid="{00000000-0005-0000-0000-00002F060000}"/>
    <cellStyle name="Accent5 7" xfId="1043" xr:uid="{00000000-0005-0000-0000-000030060000}"/>
    <cellStyle name="Accent5 7 2" xfId="2654" xr:uid="{00000000-0005-0000-0000-000031060000}"/>
    <cellStyle name="Accent5 70" xfId="1044" xr:uid="{00000000-0005-0000-0000-000032060000}"/>
    <cellStyle name="Accent5 70 2" xfId="2655" xr:uid="{00000000-0005-0000-0000-000033060000}"/>
    <cellStyle name="Accent5 71" xfId="1045" xr:uid="{00000000-0005-0000-0000-000034060000}"/>
    <cellStyle name="Accent5 71 2" xfId="2656" xr:uid="{00000000-0005-0000-0000-000035060000}"/>
    <cellStyle name="Accent5 72" xfId="1046" xr:uid="{00000000-0005-0000-0000-000036060000}"/>
    <cellStyle name="Accent5 72 2" xfId="2657" xr:uid="{00000000-0005-0000-0000-000037060000}"/>
    <cellStyle name="Accent5 73" xfId="1047" xr:uid="{00000000-0005-0000-0000-000038060000}"/>
    <cellStyle name="Accent5 73 2" xfId="2658" xr:uid="{00000000-0005-0000-0000-000039060000}"/>
    <cellStyle name="Accent5 74" xfId="1048" xr:uid="{00000000-0005-0000-0000-00003A060000}"/>
    <cellStyle name="Accent5 74 2" xfId="2659" xr:uid="{00000000-0005-0000-0000-00003B060000}"/>
    <cellStyle name="Accent5 75" xfId="1049" xr:uid="{00000000-0005-0000-0000-00003C060000}"/>
    <cellStyle name="Accent5 75 2" xfId="2660" xr:uid="{00000000-0005-0000-0000-00003D060000}"/>
    <cellStyle name="Accent5 76" xfId="1050" xr:uid="{00000000-0005-0000-0000-00003E060000}"/>
    <cellStyle name="Accent5 76 2" xfId="2661" xr:uid="{00000000-0005-0000-0000-00003F060000}"/>
    <cellStyle name="Accent5 77" xfId="1051" xr:uid="{00000000-0005-0000-0000-000040060000}"/>
    <cellStyle name="Accent5 77 2" xfId="2662" xr:uid="{00000000-0005-0000-0000-000041060000}"/>
    <cellStyle name="Accent5 78" xfId="1052" xr:uid="{00000000-0005-0000-0000-000042060000}"/>
    <cellStyle name="Accent5 78 2" xfId="2663" xr:uid="{00000000-0005-0000-0000-000043060000}"/>
    <cellStyle name="Accent5 79" xfId="1053" xr:uid="{00000000-0005-0000-0000-000044060000}"/>
    <cellStyle name="Accent5 79 2" xfId="2664" xr:uid="{00000000-0005-0000-0000-000045060000}"/>
    <cellStyle name="Accent5 8" xfId="1054" xr:uid="{00000000-0005-0000-0000-000046060000}"/>
    <cellStyle name="Accent5 8 2" xfId="2665" xr:uid="{00000000-0005-0000-0000-000047060000}"/>
    <cellStyle name="Accent5 80" xfId="1055" xr:uid="{00000000-0005-0000-0000-000048060000}"/>
    <cellStyle name="Accent5 80 2" xfId="2666" xr:uid="{00000000-0005-0000-0000-000049060000}"/>
    <cellStyle name="Accent5 81" xfId="1056" xr:uid="{00000000-0005-0000-0000-00004A060000}"/>
    <cellStyle name="Accent5 81 2" xfId="2667" xr:uid="{00000000-0005-0000-0000-00004B060000}"/>
    <cellStyle name="Accent5 82" xfId="1057" xr:uid="{00000000-0005-0000-0000-00004C060000}"/>
    <cellStyle name="Accent5 82 2" xfId="2668" xr:uid="{00000000-0005-0000-0000-00004D060000}"/>
    <cellStyle name="Accent5 83" xfId="1058" xr:uid="{00000000-0005-0000-0000-00004E060000}"/>
    <cellStyle name="Accent5 83 2" xfId="2669" xr:uid="{00000000-0005-0000-0000-00004F060000}"/>
    <cellStyle name="Accent5 84" xfId="1059" xr:uid="{00000000-0005-0000-0000-000050060000}"/>
    <cellStyle name="Accent5 84 2" xfId="2670" xr:uid="{00000000-0005-0000-0000-000051060000}"/>
    <cellStyle name="Accent5 85" xfId="1060" xr:uid="{00000000-0005-0000-0000-000052060000}"/>
    <cellStyle name="Accent5 85 2" xfId="2671" xr:uid="{00000000-0005-0000-0000-000053060000}"/>
    <cellStyle name="Accent5 86" xfId="1061" xr:uid="{00000000-0005-0000-0000-000054060000}"/>
    <cellStyle name="Accent5 86 2" xfId="2672" xr:uid="{00000000-0005-0000-0000-000055060000}"/>
    <cellStyle name="Accent5 87" xfId="1062" xr:uid="{00000000-0005-0000-0000-000056060000}"/>
    <cellStyle name="Accent5 87 2" xfId="2673" xr:uid="{00000000-0005-0000-0000-000057060000}"/>
    <cellStyle name="Accent5 88" xfId="1063" xr:uid="{00000000-0005-0000-0000-000058060000}"/>
    <cellStyle name="Accent5 88 2" xfId="2674" xr:uid="{00000000-0005-0000-0000-000059060000}"/>
    <cellStyle name="Accent5 89" xfId="1064" xr:uid="{00000000-0005-0000-0000-00005A060000}"/>
    <cellStyle name="Accent5 89 2" xfId="2675" xr:uid="{00000000-0005-0000-0000-00005B060000}"/>
    <cellStyle name="Accent5 9" xfId="1065" xr:uid="{00000000-0005-0000-0000-00005C060000}"/>
    <cellStyle name="Accent5 9 2" xfId="2676" xr:uid="{00000000-0005-0000-0000-00005D060000}"/>
    <cellStyle name="Accent5 90" xfId="1066" xr:uid="{00000000-0005-0000-0000-00005E060000}"/>
    <cellStyle name="Accent5 90 2" xfId="2677" xr:uid="{00000000-0005-0000-0000-00005F060000}"/>
    <cellStyle name="Accent5 91" xfId="1067" xr:uid="{00000000-0005-0000-0000-000060060000}"/>
    <cellStyle name="Accent5 91 2" xfId="2678" xr:uid="{00000000-0005-0000-0000-000061060000}"/>
    <cellStyle name="Accent5 92" xfId="1068" xr:uid="{00000000-0005-0000-0000-000062060000}"/>
    <cellStyle name="Accent5 92 2" xfId="2679" xr:uid="{00000000-0005-0000-0000-000063060000}"/>
    <cellStyle name="Accent5 93" xfId="1069" xr:uid="{00000000-0005-0000-0000-000064060000}"/>
    <cellStyle name="Accent5 93 2" xfId="2680" xr:uid="{00000000-0005-0000-0000-000065060000}"/>
    <cellStyle name="Accent5 94" xfId="1070" xr:uid="{00000000-0005-0000-0000-000066060000}"/>
    <cellStyle name="Accent5 94 2" xfId="2681" xr:uid="{00000000-0005-0000-0000-000067060000}"/>
    <cellStyle name="Accent5 95" xfId="1071" xr:uid="{00000000-0005-0000-0000-000068060000}"/>
    <cellStyle name="Accent5 95 2" xfId="2682" xr:uid="{00000000-0005-0000-0000-000069060000}"/>
    <cellStyle name="Accent5 96" xfId="1072" xr:uid="{00000000-0005-0000-0000-00006A060000}"/>
    <cellStyle name="Accent5 96 2" xfId="2683" xr:uid="{00000000-0005-0000-0000-00006B060000}"/>
    <cellStyle name="Accent5 97" xfId="1073" xr:uid="{00000000-0005-0000-0000-00006C060000}"/>
    <cellStyle name="Accent5 97 2" xfId="2684" xr:uid="{00000000-0005-0000-0000-00006D060000}"/>
    <cellStyle name="Accent5 98" xfId="1074" xr:uid="{00000000-0005-0000-0000-00006E060000}"/>
    <cellStyle name="Accent5 98 2" xfId="2685" xr:uid="{00000000-0005-0000-0000-00006F060000}"/>
    <cellStyle name="Accent5 99" xfId="1075" xr:uid="{00000000-0005-0000-0000-000070060000}"/>
    <cellStyle name="Accent5 99 2" xfId="2686" xr:uid="{00000000-0005-0000-0000-000071060000}"/>
    <cellStyle name="Accent6" xfId="5103" builtinId="49" customBuiltin="1"/>
    <cellStyle name="Accent6 - 20 %" xfId="1076" xr:uid="{00000000-0005-0000-0000-000072060000}"/>
    <cellStyle name="Accent6 - 20 % 2" xfId="2687" xr:uid="{00000000-0005-0000-0000-000073060000}"/>
    <cellStyle name="Accent6 - 20%" xfId="5237" xr:uid="{A4267464-C920-4CAA-BDC5-68FCB0893210}"/>
    <cellStyle name="Accent6 - 40 %" xfId="1077" xr:uid="{00000000-0005-0000-0000-000074060000}"/>
    <cellStyle name="Accent6 - 40 % 2" xfId="2688" xr:uid="{00000000-0005-0000-0000-000075060000}"/>
    <cellStyle name="Accent6 - 40%" xfId="5238" xr:uid="{57940776-C6DE-4A32-A0E2-1C557F843F3A}"/>
    <cellStyle name="Accent6 - 60 %" xfId="1078" xr:uid="{00000000-0005-0000-0000-000076060000}"/>
    <cellStyle name="Accent6 - 60 % 2" xfId="2689" xr:uid="{00000000-0005-0000-0000-000077060000}"/>
    <cellStyle name="Accent6 - 60%" xfId="5239" xr:uid="{9CF0C2E6-6C3F-47C7-B3B2-B8DE2456CFC3}"/>
    <cellStyle name="Accent6 10" xfId="1079" xr:uid="{00000000-0005-0000-0000-000078060000}"/>
    <cellStyle name="Accent6 10 2" xfId="2690" xr:uid="{00000000-0005-0000-0000-000079060000}"/>
    <cellStyle name="Accent6 100" xfId="1080" xr:uid="{00000000-0005-0000-0000-00007A060000}"/>
    <cellStyle name="Accent6 100 2" xfId="2691" xr:uid="{00000000-0005-0000-0000-00007B060000}"/>
    <cellStyle name="Accent6 101" xfId="1081" xr:uid="{00000000-0005-0000-0000-00007C060000}"/>
    <cellStyle name="Accent6 101 2" xfId="2692" xr:uid="{00000000-0005-0000-0000-00007D060000}"/>
    <cellStyle name="Accent6 102" xfId="1082" xr:uid="{00000000-0005-0000-0000-00007E060000}"/>
    <cellStyle name="Accent6 102 2" xfId="2693" xr:uid="{00000000-0005-0000-0000-00007F060000}"/>
    <cellStyle name="Accent6 103" xfId="1083" xr:uid="{00000000-0005-0000-0000-000080060000}"/>
    <cellStyle name="Accent6 103 2" xfId="2694" xr:uid="{00000000-0005-0000-0000-000081060000}"/>
    <cellStyle name="Accent6 104" xfId="1084" xr:uid="{00000000-0005-0000-0000-000082060000}"/>
    <cellStyle name="Accent6 104 2" xfId="2695" xr:uid="{00000000-0005-0000-0000-000083060000}"/>
    <cellStyle name="Accent6 105" xfId="1085" xr:uid="{00000000-0005-0000-0000-000084060000}"/>
    <cellStyle name="Accent6 105 2" xfId="2696" xr:uid="{00000000-0005-0000-0000-000085060000}"/>
    <cellStyle name="Accent6 106" xfId="1086" xr:uid="{00000000-0005-0000-0000-000086060000}"/>
    <cellStyle name="Accent6 106 2" xfId="2697" xr:uid="{00000000-0005-0000-0000-000087060000}"/>
    <cellStyle name="Accent6 107" xfId="1087" xr:uid="{00000000-0005-0000-0000-000088060000}"/>
    <cellStyle name="Accent6 107 2" xfId="2698" xr:uid="{00000000-0005-0000-0000-000089060000}"/>
    <cellStyle name="Accent6 108" xfId="1088" xr:uid="{00000000-0005-0000-0000-00008A060000}"/>
    <cellStyle name="Accent6 108 2" xfId="2699" xr:uid="{00000000-0005-0000-0000-00008B060000}"/>
    <cellStyle name="Accent6 109" xfId="1089" xr:uid="{00000000-0005-0000-0000-00008C060000}"/>
    <cellStyle name="Accent6 109 2" xfId="2700" xr:uid="{00000000-0005-0000-0000-00008D060000}"/>
    <cellStyle name="Accent6 11" xfId="1090" xr:uid="{00000000-0005-0000-0000-00008E060000}"/>
    <cellStyle name="Accent6 11 2" xfId="2701" xr:uid="{00000000-0005-0000-0000-00008F060000}"/>
    <cellStyle name="Accent6 110" xfId="1091" xr:uid="{00000000-0005-0000-0000-000090060000}"/>
    <cellStyle name="Accent6 110 2" xfId="2702" xr:uid="{00000000-0005-0000-0000-000091060000}"/>
    <cellStyle name="Accent6 111" xfId="1092" xr:uid="{00000000-0005-0000-0000-000092060000}"/>
    <cellStyle name="Accent6 111 2" xfId="2703" xr:uid="{00000000-0005-0000-0000-000093060000}"/>
    <cellStyle name="Accent6 112" xfId="1093" xr:uid="{00000000-0005-0000-0000-000094060000}"/>
    <cellStyle name="Accent6 112 2" xfId="2704" xr:uid="{00000000-0005-0000-0000-000095060000}"/>
    <cellStyle name="Accent6 113" xfId="1094" xr:uid="{00000000-0005-0000-0000-000096060000}"/>
    <cellStyle name="Accent6 113 2" xfId="2705" xr:uid="{00000000-0005-0000-0000-000097060000}"/>
    <cellStyle name="Accent6 114" xfId="1095" xr:uid="{00000000-0005-0000-0000-000098060000}"/>
    <cellStyle name="Accent6 114 2" xfId="2706" xr:uid="{00000000-0005-0000-0000-000099060000}"/>
    <cellStyle name="Accent6 115" xfId="1096" xr:uid="{00000000-0005-0000-0000-00009A060000}"/>
    <cellStyle name="Accent6 115 2" xfId="2707" xr:uid="{00000000-0005-0000-0000-00009B060000}"/>
    <cellStyle name="Accent6 116" xfId="1097" xr:uid="{00000000-0005-0000-0000-00009C060000}"/>
    <cellStyle name="Accent6 116 2" xfId="2708" xr:uid="{00000000-0005-0000-0000-00009D060000}"/>
    <cellStyle name="Accent6 117" xfId="1098" xr:uid="{00000000-0005-0000-0000-00009E060000}"/>
    <cellStyle name="Accent6 117 2" xfId="2709" xr:uid="{00000000-0005-0000-0000-00009F060000}"/>
    <cellStyle name="Accent6 118" xfId="1099" xr:uid="{00000000-0005-0000-0000-0000A0060000}"/>
    <cellStyle name="Accent6 118 2" xfId="2710" xr:uid="{00000000-0005-0000-0000-0000A1060000}"/>
    <cellStyle name="Accent6 119" xfId="1100" xr:uid="{00000000-0005-0000-0000-0000A2060000}"/>
    <cellStyle name="Accent6 119 2" xfId="2711" xr:uid="{00000000-0005-0000-0000-0000A3060000}"/>
    <cellStyle name="Accent6 12" xfId="1101" xr:uid="{00000000-0005-0000-0000-0000A4060000}"/>
    <cellStyle name="Accent6 12 2" xfId="2712" xr:uid="{00000000-0005-0000-0000-0000A5060000}"/>
    <cellStyle name="Accent6 120" xfId="1102" xr:uid="{00000000-0005-0000-0000-0000A6060000}"/>
    <cellStyle name="Accent6 120 2" xfId="2713" xr:uid="{00000000-0005-0000-0000-0000A7060000}"/>
    <cellStyle name="Accent6 121" xfId="1103" xr:uid="{00000000-0005-0000-0000-0000A8060000}"/>
    <cellStyle name="Accent6 121 2" xfId="2714" xr:uid="{00000000-0005-0000-0000-0000A9060000}"/>
    <cellStyle name="Accent6 122" xfId="1104" xr:uid="{00000000-0005-0000-0000-0000AA060000}"/>
    <cellStyle name="Accent6 122 2" xfId="2715" xr:uid="{00000000-0005-0000-0000-0000AB060000}"/>
    <cellStyle name="Accent6 123" xfId="1105" xr:uid="{00000000-0005-0000-0000-0000AC060000}"/>
    <cellStyle name="Accent6 123 2" xfId="2716" xr:uid="{00000000-0005-0000-0000-0000AD060000}"/>
    <cellStyle name="Accent6 124" xfId="1106" xr:uid="{00000000-0005-0000-0000-0000AE060000}"/>
    <cellStyle name="Accent6 124 2" xfId="2717" xr:uid="{00000000-0005-0000-0000-0000AF060000}"/>
    <cellStyle name="Accent6 125" xfId="1107" xr:uid="{00000000-0005-0000-0000-0000B0060000}"/>
    <cellStyle name="Accent6 125 2" xfId="2718" xr:uid="{00000000-0005-0000-0000-0000B1060000}"/>
    <cellStyle name="Accent6 126" xfId="1108" xr:uid="{00000000-0005-0000-0000-0000B2060000}"/>
    <cellStyle name="Accent6 126 2" xfId="2719" xr:uid="{00000000-0005-0000-0000-0000B3060000}"/>
    <cellStyle name="Accent6 127" xfId="1109" xr:uid="{00000000-0005-0000-0000-0000B4060000}"/>
    <cellStyle name="Accent6 127 2" xfId="2720" xr:uid="{00000000-0005-0000-0000-0000B5060000}"/>
    <cellStyle name="Accent6 128" xfId="1110" xr:uid="{00000000-0005-0000-0000-0000B6060000}"/>
    <cellStyle name="Accent6 128 2" xfId="2721" xr:uid="{00000000-0005-0000-0000-0000B7060000}"/>
    <cellStyle name="Accent6 129" xfId="1111" xr:uid="{00000000-0005-0000-0000-0000B8060000}"/>
    <cellStyle name="Accent6 129 2" xfId="2722" xr:uid="{00000000-0005-0000-0000-0000B9060000}"/>
    <cellStyle name="Accent6 13" xfId="1112" xr:uid="{00000000-0005-0000-0000-0000BA060000}"/>
    <cellStyle name="Accent6 13 2" xfId="2723" xr:uid="{00000000-0005-0000-0000-0000BB060000}"/>
    <cellStyle name="Accent6 130" xfId="1113" xr:uid="{00000000-0005-0000-0000-0000BC060000}"/>
    <cellStyle name="Accent6 130 2" xfId="2724" xr:uid="{00000000-0005-0000-0000-0000BD060000}"/>
    <cellStyle name="Accent6 131" xfId="1114" xr:uid="{00000000-0005-0000-0000-0000BE060000}"/>
    <cellStyle name="Accent6 131 2" xfId="2725" xr:uid="{00000000-0005-0000-0000-0000BF060000}"/>
    <cellStyle name="Accent6 132" xfId="1115" xr:uid="{00000000-0005-0000-0000-0000C0060000}"/>
    <cellStyle name="Accent6 132 2" xfId="2726" xr:uid="{00000000-0005-0000-0000-0000C1060000}"/>
    <cellStyle name="Accent6 133" xfId="1116" xr:uid="{00000000-0005-0000-0000-0000C2060000}"/>
    <cellStyle name="Accent6 133 2" xfId="2727" xr:uid="{00000000-0005-0000-0000-0000C3060000}"/>
    <cellStyle name="Accent6 134" xfId="1117" xr:uid="{00000000-0005-0000-0000-0000C4060000}"/>
    <cellStyle name="Accent6 134 2" xfId="2728" xr:uid="{00000000-0005-0000-0000-0000C5060000}"/>
    <cellStyle name="Accent6 135" xfId="1118" xr:uid="{00000000-0005-0000-0000-0000C6060000}"/>
    <cellStyle name="Accent6 135 2" xfId="2729" xr:uid="{00000000-0005-0000-0000-0000C7060000}"/>
    <cellStyle name="Accent6 136" xfId="1119" xr:uid="{00000000-0005-0000-0000-0000C8060000}"/>
    <cellStyle name="Accent6 136 2" xfId="2730" xr:uid="{00000000-0005-0000-0000-0000C9060000}"/>
    <cellStyle name="Accent6 137" xfId="1120" xr:uid="{00000000-0005-0000-0000-0000CA060000}"/>
    <cellStyle name="Accent6 137 2" xfId="2731" xr:uid="{00000000-0005-0000-0000-0000CB060000}"/>
    <cellStyle name="Accent6 138" xfId="1121" xr:uid="{00000000-0005-0000-0000-0000CC060000}"/>
    <cellStyle name="Accent6 138 2" xfId="2732" xr:uid="{00000000-0005-0000-0000-0000CD060000}"/>
    <cellStyle name="Accent6 139" xfId="1122" xr:uid="{00000000-0005-0000-0000-0000CE060000}"/>
    <cellStyle name="Accent6 139 2" xfId="2733" xr:uid="{00000000-0005-0000-0000-0000CF060000}"/>
    <cellStyle name="Accent6 14" xfId="1123" xr:uid="{00000000-0005-0000-0000-0000D0060000}"/>
    <cellStyle name="Accent6 14 2" xfId="2734" xr:uid="{00000000-0005-0000-0000-0000D1060000}"/>
    <cellStyle name="Accent6 15" xfId="1124" xr:uid="{00000000-0005-0000-0000-0000D2060000}"/>
    <cellStyle name="Accent6 15 2" xfId="2735" xr:uid="{00000000-0005-0000-0000-0000D3060000}"/>
    <cellStyle name="Accent6 16" xfId="1125" xr:uid="{00000000-0005-0000-0000-0000D4060000}"/>
    <cellStyle name="Accent6 16 2" xfId="2736" xr:uid="{00000000-0005-0000-0000-0000D5060000}"/>
    <cellStyle name="Accent6 17" xfId="1126" xr:uid="{00000000-0005-0000-0000-0000D6060000}"/>
    <cellStyle name="Accent6 17 2" xfId="2737" xr:uid="{00000000-0005-0000-0000-0000D7060000}"/>
    <cellStyle name="Accent6 18" xfId="1127" xr:uid="{00000000-0005-0000-0000-0000D8060000}"/>
    <cellStyle name="Accent6 18 2" xfId="2738" xr:uid="{00000000-0005-0000-0000-0000D9060000}"/>
    <cellStyle name="Accent6 19" xfId="1128" xr:uid="{00000000-0005-0000-0000-0000DA060000}"/>
    <cellStyle name="Accent6 19 2" xfId="2739" xr:uid="{00000000-0005-0000-0000-0000DB060000}"/>
    <cellStyle name="Accent6 2" xfId="1129" xr:uid="{00000000-0005-0000-0000-0000DC060000}"/>
    <cellStyle name="Accent6 2 2" xfId="2740" xr:uid="{00000000-0005-0000-0000-0000DD060000}"/>
    <cellStyle name="Accent6 2 3" xfId="5240" xr:uid="{EAB2FE86-6EB1-4AB8-9A1F-B2E5AD9727B5}"/>
    <cellStyle name="Accent6 20" xfId="1130" xr:uid="{00000000-0005-0000-0000-0000DE060000}"/>
    <cellStyle name="Accent6 20 2" xfId="2741" xr:uid="{00000000-0005-0000-0000-0000DF060000}"/>
    <cellStyle name="Accent6 21" xfId="1131" xr:uid="{00000000-0005-0000-0000-0000E0060000}"/>
    <cellStyle name="Accent6 21 2" xfId="2742" xr:uid="{00000000-0005-0000-0000-0000E1060000}"/>
    <cellStyle name="Accent6 22" xfId="1132" xr:uid="{00000000-0005-0000-0000-0000E2060000}"/>
    <cellStyle name="Accent6 22 2" xfId="2743" xr:uid="{00000000-0005-0000-0000-0000E3060000}"/>
    <cellStyle name="Accent6 23" xfId="1133" xr:uid="{00000000-0005-0000-0000-0000E4060000}"/>
    <cellStyle name="Accent6 23 2" xfId="2744" xr:uid="{00000000-0005-0000-0000-0000E5060000}"/>
    <cellStyle name="Accent6 24" xfId="1134" xr:uid="{00000000-0005-0000-0000-0000E6060000}"/>
    <cellStyle name="Accent6 24 2" xfId="2745" xr:uid="{00000000-0005-0000-0000-0000E7060000}"/>
    <cellStyle name="Accent6 25" xfId="1135" xr:uid="{00000000-0005-0000-0000-0000E8060000}"/>
    <cellStyle name="Accent6 25 2" xfId="2746" xr:uid="{00000000-0005-0000-0000-0000E9060000}"/>
    <cellStyle name="Accent6 26" xfId="1136" xr:uid="{00000000-0005-0000-0000-0000EA060000}"/>
    <cellStyle name="Accent6 26 2" xfId="2747" xr:uid="{00000000-0005-0000-0000-0000EB060000}"/>
    <cellStyle name="Accent6 27" xfId="1137" xr:uid="{00000000-0005-0000-0000-0000EC060000}"/>
    <cellStyle name="Accent6 27 2" xfId="2748" xr:uid="{00000000-0005-0000-0000-0000ED060000}"/>
    <cellStyle name="Accent6 28" xfId="1138" xr:uid="{00000000-0005-0000-0000-0000EE060000}"/>
    <cellStyle name="Accent6 28 2" xfId="2749" xr:uid="{00000000-0005-0000-0000-0000EF060000}"/>
    <cellStyle name="Accent6 29" xfId="1139" xr:uid="{00000000-0005-0000-0000-0000F0060000}"/>
    <cellStyle name="Accent6 29 2" xfId="2750" xr:uid="{00000000-0005-0000-0000-0000F1060000}"/>
    <cellStyle name="Accent6 3" xfId="1140" xr:uid="{00000000-0005-0000-0000-0000F2060000}"/>
    <cellStyle name="Accent6 3 2" xfId="2751" xr:uid="{00000000-0005-0000-0000-0000F3060000}"/>
    <cellStyle name="Accent6 30" xfId="1141" xr:uid="{00000000-0005-0000-0000-0000F4060000}"/>
    <cellStyle name="Accent6 30 2" xfId="2752" xr:uid="{00000000-0005-0000-0000-0000F5060000}"/>
    <cellStyle name="Accent6 31" xfId="1142" xr:uid="{00000000-0005-0000-0000-0000F6060000}"/>
    <cellStyle name="Accent6 31 2" xfId="2753" xr:uid="{00000000-0005-0000-0000-0000F7060000}"/>
    <cellStyle name="Accent6 32" xfId="1143" xr:uid="{00000000-0005-0000-0000-0000F8060000}"/>
    <cellStyle name="Accent6 32 2" xfId="2754" xr:uid="{00000000-0005-0000-0000-0000F9060000}"/>
    <cellStyle name="Accent6 33" xfId="1144" xr:uid="{00000000-0005-0000-0000-0000FA060000}"/>
    <cellStyle name="Accent6 33 2" xfId="2755" xr:uid="{00000000-0005-0000-0000-0000FB060000}"/>
    <cellStyle name="Accent6 34" xfId="1145" xr:uid="{00000000-0005-0000-0000-0000FC060000}"/>
    <cellStyle name="Accent6 34 2" xfId="2756" xr:uid="{00000000-0005-0000-0000-0000FD060000}"/>
    <cellStyle name="Accent6 35" xfId="1146" xr:uid="{00000000-0005-0000-0000-0000FE060000}"/>
    <cellStyle name="Accent6 35 2" xfId="2757" xr:uid="{00000000-0005-0000-0000-0000FF060000}"/>
    <cellStyle name="Accent6 36" xfId="1147" xr:uid="{00000000-0005-0000-0000-000000070000}"/>
    <cellStyle name="Accent6 36 2" xfId="2758" xr:uid="{00000000-0005-0000-0000-000001070000}"/>
    <cellStyle name="Accent6 37" xfId="1148" xr:uid="{00000000-0005-0000-0000-000002070000}"/>
    <cellStyle name="Accent6 37 2" xfId="2759" xr:uid="{00000000-0005-0000-0000-000003070000}"/>
    <cellStyle name="Accent6 38" xfId="1149" xr:uid="{00000000-0005-0000-0000-000004070000}"/>
    <cellStyle name="Accent6 38 2" xfId="2760" xr:uid="{00000000-0005-0000-0000-000005070000}"/>
    <cellStyle name="Accent6 39" xfId="1150" xr:uid="{00000000-0005-0000-0000-000006070000}"/>
    <cellStyle name="Accent6 39 2" xfId="2761" xr:uid="{00000000-0005-0000-0000-000007070000}"/>
    <cellStyle name="Accent6 4" xfId="1151" xr:uid="{00000000-0005-0000-0000-000008070000}"/>
    <cellStyle name="Accent6 4 2" xfId="2762" xr:uid="{00000000-0005-0000-0000-000009070000}"/>
    <cellStyle name="Accent6 40" xfId="1152" xr:uid="{00000000-0005-0000-0000-00000A070000}"/>
    <cellStyle name="Accent6 40 2" xfId="2763" xr:uid="{00000000-0005-0000-0000-00000B070000}"/>
    <cellStyle name="Accent6 41" xfId="1153" xr:uid="{00000000-0005-0000-0000-00000C070000}"/>
    <cellStyle name="Accent6 41 2" xfId="2764" xr:uid="{00000000-0005-0000-0000-00000D070000}"/>
    <cellStyle name="Accent6 42" xfId="1154" xr:uid="{00000000-0005-0000-0000-00000E070000}"/>
    <cellStyle name="Accent6 42 2" xfId="2765" xr:uid="{00000000-0005-0000-0000-00000F070000}"/>
    <cellStyle name="Accent6 43" xfId="1155" xr:uid="{00000000-0005-0000-0000-000010070000}"/>
    <cellStyle name="Accent6 43 2" xfId="2766" xr:uid="{00000000-0005-0000-0000-000011070000}"/>
    <cellStyle name="Accent6 44" xfId="1156" xr:uid="{00000000-0005-0000-0000-000012070000}"/>
    <cellStyle name="Accent6 44 2" xfId="2767" xr:uid="{00000000-0005-0000-0000-000013070000}"/>
    <cellStyle name="Accent6 45" xfId="1157" xr:uid="{00000000-0005-0000-0000-000014070000}"/>
    <cellStyle name="Accent6 45 2" xfId="2768" xr:uid="{00000000-0005-0000-0000-000015070000}"/>
    <cellStyle name="Accent6 46" xfId="1158" xr:uid="{00000000-0005-0000-0000-000016070000}"/>
    <cellStyle name="Accent6 46 2" xfId="2769" xr:uid="{00000000-0005-0000-0000-000017070000}"/>
    <cellStyle name="Accent6 47" xfId="1159" xr:uid="{00000000-0005-0000-0000-000018070000}"/>
    <cellStyle name="Accent6 47 2" xfId="2770" xr:uid="{00000000-0005-0000-0000-000019070000}"/>
    <cellStyle name="Accent6 48" xfId="1160" xr:uid="{00000000-0005-0000-0000-00001A070000}"/>
    <cellStyle name="Accent6 48 2" xfId="2771" xr:uid="{00000000-0005-0000-0000-00001B070000}"/>
    <cellStyle name="Accent6 49" xfId="1161" xr:uid="{00000000-0005-0000-0000-00001C070000}"/>
    <cellStyle name="Accent6 49 2" xfId="2772" xr:uid="{00000000-0005-0000-0000-00001D070000}"/>
    <cellStyle name="Accent6 5" xfId="1162" xr:uid="{00000000-0005-0000-0000-00001E070000}"/>
    <cellStyle name="Accent6 5 2" xfId="2773" xr:uid="{00000000-0005-0000-0000-00001F070000}"/>
    <cellStyle name="Accent6 50" xfId="1163" xr:uid="{00000000-0005-0000-0000-000020070000}"/>
    <cellStyle name="Accent6 50 2" xfId="2774" xr:uid="{00000000-0005-0000-0000-000021070000}"/>
    <cellStyle name="Accent6 51" xfId="1164" xr:uid="{00000000-0005-0000-0000-000022070000}"/>
    <cellStyle name="Accent6 51 2" xfId="2775" xr:uid="{00000000-0005-0000-0000-000023070000}"/>
    <cellStyle name="Accent6 52" xfId="1165" xr:uid="{00000000-0005-0000-0000-000024070000}"/>
    <cellStyle name="Accent6 52 2" xfId="2776" xr:uid="{00000000-0005-0000-0000-000025070000}"/>
    <cellStyle name="Accent6 53" xfId="1166" xr:uid="{00000000-0005-0000-0000-000026070000}"/>
    <cellStyle name="Accent6 53 2" xfId="2777" xr:uid="{00000000-0005-0000-0000-000027070000}"/>
    <cellStyle name="Accent6 54" xfId="1167" xr:uid="{00000000-0005-0000-0000-000028070000}"/>
    <cellStyle name="Accent6 54 2" xfId="2778" xr:uid="{00000000-0005-0000-0000-000029070000}"/>
    <cellStyle name="Accent6 55" xfId="1168" xr:uid="{00000000-0005-0000-0000-00002A070000}"/>
    <cellStyle name="Accent6 55 2" xfId="2779" xr:uid="{00000000-0005-0000-0000-00002B070000}"/>
    <cellStyle name="Accent6 56" xfId="1169" xr:uid="{00000000-0005-0000-0000-00002C070000}"/>
    <cellStyle name="Accent6 56 2" xfId="2780" xr:uid="{00000000-0005-0000-0000-00002D070000}"/>
    <cellStyle name="Accent6 57" xfId="1170" xr:uid="{00000000-0005-0000-0000-00002E070000}"/>
    <cellStyle name="Accent6 57 2" xfId="2781" xr:uid="{00000000-0005-0000-0000-00002F070000}"/>
    <cellStyle name="Accent6 58" xfId="1171" xr:uid="{00000000-0005-0000-0000-000030070000}"/>
    <cellStyle name="Accent6 58 2" xfId="2782" xr:uid="{00000000-0005-0000-0000-000031070000}"/>
    <cellStyle name="Accent6 59" xfId="1172" xr:uid="{00000000-0005-0000-0000-000032070000}"/>
    <cellStyle name="Accent6 59 2" xfId="2783" xr:uid="{00000000-0005-0000-0000-000033070000}"/>
    <cellStyle name="Accent6 6" xfId="1173" xr:uid="{00000000-0005-0000-0000-000034070000}"/>
    <cellStyle name="Accent6 6 2" xfId="2784" xr:uid="{00000000-0005-0000-0000-000035070000}"/>
    <cellStyle name="Accent6 60" xfId="1174" xr:uid="{00000000-0005-0000-0000-000036070000}"/>
    <cellStyle name="Accent6 60 2" xfId="2785" xr:uid="{00000000-0005-0000-0000-000037070000}"/>
    <cellStyle name="Accent6 61" xfId="1175" xr:uid="{00000000-0005-0000-0000-000038070000}"/>
    <cellStyle name="Accent6 61 2" xfId="2786" xr:uid="{00000000-0005-0000-0000-000039070000}"/>
    <cellStyle name="Accent6 62" xfId="1176" xr:uid="{00000000-0005-0000-0000-00003A070000}"/>
    <cellStyle name="Accent6 62 2" xfId="2787" xr:uid="{00000000-0005-0000-0000-00003B070000}"/>
    <cellStyle name="Accent6 63" xfId="1177" xr:uid="{00000000-0005-0000-0000-00003C070000}"/>
    <cellStyle name="Accent6 63 2" xfId="2788" xr:uid="{00000000-0005-0000-0000-00003D070000}"/>
    <cellStyle name="Accent6 64" xfId="1178" xr:uid="{00000000-0005-0000-0000-00003E070000}"/>
    <cellStyle name="Accent6 64 2" xfId="2789" xr:uid="{00000000-0005-0000-0000-00003F070000}"/>
    <cellStyle name="Accent6 65" xfId="1179" xr:uid="{00000000-0005-0000-0000-000040070000}"/>
    <cellStyle name="Accent6 65 2" xfId="2790" xr:uid="{00000000-0005-0000-0000-000041070000}"/>
    <cellStyle name="Accent6 66" xfId="1180" xr:uid="{00000000-0005-0000-0000-000042070000}"/>
    <cellStyle name="Accent6 66 2" xfId="2791" xr:uid="{00000000-0005-0000-0000-000043070000}"/>
    <cellStyle name="Accent6 67" xfId="1181" xr:uid="{00000000-0005-0000-0000-000044070000}"/>
    <cellStyle name="Accent6 67 2" xfId="2792" xr:uid="{00000000-0005-0000-0000-000045070000}"/>
    <cellStyle name="Accent6 68" xfId="1182" xr:uid="{00000000-0005-0000-0000-000046070000}"/>
    <cellStyle name="Accent6 68 2" xfId="2793" xr:uid="{00000000-0005-0000-0000-000047070000}"/>
    <cellStyle name="Accent6 69" xfId="1183" xr:uid="{00000000-0005-0000-0000-000048070000}"/>
    <cellStyle name="Accent6 69 2" xfId="2794" xr:uid="{00000000-0005-0000-0000-000049070000}"/>
    <cellStyle name="Accent6 7" xfId="1184" xr:uid="{00000000-0005-0000-0000-00004A070000}"/>
    <cellStyle name="Accent6 7 2" xfId="2795" xr:uid="{00000000-0005-0000-0000-00004B070000}"/>
    <cellStyle name="Accent6 70" xfId="1185" xr:uid="{00000000-0005-0000-0000-00004C070000}"/>
    <cellStyle name="Accent6 70 2" xfId="2796" xr:uid="{00000000-0005-0000-0000-00004D070000}"/>
    <cellStyle name="Accent6 71" xfId="1186" xr:uid="{00000000-0005-0000-0000-00004E070000}"/>
    <cellStyle name="Accent6 71 2" xfId="2797" xr:uid="{00000000-0005-0000-0000-00004F070000}"/>
    <cellStyle name="Accent6 72" xfId="1187" xr:uid="{00000000-0005-0000-0000-000050070000}"/>
    <cellStyle name="Accent6 72 2" xfId="2798" xr:uid="{00000000-0005-0000-0000-000051070000}"/>
    <cellStyle name="Accent6 73" xfId="1188" xr:uid="{00000000-0005-0000-0000-000052070000}"/>
    <cellStyle name="Accent6 73 2" xfId="2799" xr:uid="{00000000-0005-0000-0000-000053070000}"/>
    <cellStyle name="Accent6 74" xfId="1189" xr:uid="{00000000-0005-0000-0000-000054070000}"/>
    <cellStyle name="Accent6 74 2" xfId="2800" xr:uid="{00000000-0005-0000-0000-000055070000}"/>
    <cellStyle name="Accent6 75" xfId="1190" xr:uid="{00000000-0005-0000-0000-000056070000}"/>
    <cellStyle name="Accent6 75 2" xfId="2801" xr:uid="{00000000-0005-0000-0000-000057070000}"/>
    <cellStyle name="Accent6 76" xfId="1191" xr:uid="{00000000-0005-0000-0000-000058070000}"/>
    <cellStyle name="Accent6 76 2" xfId="2802" xr:uid="{00000000-0005-0000-0000-000059070000}"/>
    <cellStyle name="Accent6 77" xfId="1192" xr:uid="{00000000-0005-0000-0000-00005A070000}"/>
    <cellStyle name="Accent6 77 2" xfId="2803" xr:uid="{00000000-0005-0000-0000-00005B070000}"/>
    <cellStyle name="Accent6 78" xfId="1193" xr:uid="{00000000-0005-0000-0000-00005C070000}"/>
    <cellStyle name="Accent6 78 2" xfId="2804" xr:uid="{00000000-0005-0000-0000-00005D070000}"/>
    <cellStyle name="Accent6 79" xfId="1194" xr:uid="{00000000-0005-0000-0000-00005E070000}"/>
    <cellStyle name="Accent6 79 2" xfId="2805" xr:uid="{00000000-0005-0000-0000-00005F070000}"/>
    <cellStyle name="Accent6 8" xfId="1195" xr:uid="{00000000-0005-0000-0000-000060070000}"/>
    <cellStyle name="Accent6 8 2" xfId="2806" xr:uid="{00000000-0005-0000-0000-000061070000}"/>
    <cellStyle name="Accent6 80" xfId="1196" xr:uid="{00000000-0005-0000-0000-000062070000}"/>
    <cellStyle name="Accent6 80 2" xfId="2807" xr:uid="{00000000-0005-0000-0000-000063070000}"/>
    <cellStyle name="Accent6 81" xfId="1197" xr:uid="{00000000-0005-0000-0000-000064070000}"/>
    <cellStyle name="Accent6 81 2" xfId="2808" xr:uid="{00000000-0005-0000-0000-000065070000}"/>
    <cellStyle name="Accent6 82" xfId="1198" xr:uid="{00000000-0005-0000-0000-000066070000}"/>
    <cellStyle name="Accent6 82 2" xfId="2809" xr:uid="{00000000-0005-0000-0000-000067070000}"/>
    <cellStyle name="Accent6 83" xfId="1199" xr:uid="{00000000-0005-0000-0000-000068070000}"/>
    <cellStyle name="Accent6 83 2" xfId="2810" xr:uid="{00000000-0005-0000-0000-000069070000}"/>
    <cellStyle name="Accent6 84" xfId="1200" xr:uid="{00000000-0005-0000-0000-00006A070000}"/>
    <cellStyle name="Accent6 84 2" xfId="2811" xr:uid="{00000000-0005-0000-0000-00006B070000}"/>
    <cellStyle name="Accent6 85" xfId="1201" xr:uid="{00000000-0005-0000-0000-00006C070000}"/>
    <cellStyle name="Accent6 85 2" xfId="2812" xr:uid="{00000000-0005-0000-0000-00006D070000}"/>
    <cellStyle name="Accent6 86" xfId="1202" xr:uid="{00000000-0005-0000-0000-00006E070000}"/>
    <cellStyle name="Accent6 86 2" xfId="2813" xr:uid="{00000000-0005-0000-0000-00006F070000}"/>
    <cellStyle name="Accent6 87" xfId="1203" xr:uid="{00000000-0005-0000-0000-000070070000}"/>
    <cellStyle name="Accent6 87 2" xfId="2814" xr:uid="{00000000-0005-0000-0000-000071070000}"/>
    <cellStyle name="Accent6 88" xfId="1204" xr:uid="{00000000-0005-0000-0000-000072070000}"/>
    <cellStyle name="Accent6 88 2" xfId="2815" xr:uid="{00000000-0005-0000-0000-000073070000}"/>
    <cellStyle name="Accent6 89" xfId="1205" xr:uid="{00000000-0005-0000-0000-000074070000}"/>
    <cellStyle name="Accent6 89 2" xfId="2816" xr:uid="{00000000-0005-0000-0000-000075070000}"/>
    <cellStyle name="Accent6 9" xfId="1206" xr:uid="{00000000-0005-0000-0000-000076070000}"/>
    <cellStyle name="Accent6 9 2" xfId="2817" xr:uid="{00000000-0005-0000-0000-000077070000}"/>
    <cellStyle name="Accent6 90" xfId="1207" xr:uid="{00000000-0005-0000-0000-000078070000}"/>
    <cellStyle name="Accent6 90 2" xfId="2818" xr:uid="{00000000-0005-0000-0000-000079070000}"/>
    <cellStyle name="Accent6 91" xfId="1208" xr:uid="{00000000-0005-0000-0000-00007A070000}"/>
    <cellStyle name="Accent6 91 2" xfId="2819" xr:uid="{00000000-0005-0000-0000-00007B070000}"/>
    <cellStyle name="Accent6 92" xfId="1209" xr:uid="{00000000-0005-0000-0000-00007C070000}"/>
    <cellStyle name="Accent6 92 2" xfId="2820" xr:uid="{00000000-0005-0000-0000-00007D070000}"/>
    <cellStyle name="Accent6 93" xfId="1210" xr:uid="{00000000-0005-0000-0000-00007E070000}"/>
    <cellStyle name="Accent6 93 2" xfId="2821" xr:uid="{00000000-0005-0000-0000-00007F070000}"/>
    <cellStyle name="Accent6 94" xfId="1211" xr:uid="{00000000-0005-0000-0000-000080070000}"/>
    <cellStyle name="Accent6 94 2" xfId="2822" xr:uid="{00000000-0005-0000-0000-000081070000}"/>
    <cellStyle name="Accent6 95" xfId="1212" xr:uid="{00000000-0005-0000-0000-000082070000}"/>
    <cellStyle name="Accent6 95 2" xfId="2823" xr:uid="{00000000-0005-0000-0000-000083070000}"/>
    <cellStyle name="Accent6 96" xfId="1213" xr:uid="{00000000-0005-0000-0000-000084070000}"/>
    <cellStyle name="Accent6 96 2" xfId="2824" xr:uid="{00000000-0005-0000-0000-000085070000}"/>
    <cellStyle name="Accent6 97" xfId="1214" xr:uid="{00000000-0005-0000-0000-000086070000}"/>
    <cellStyle name="Accent6 97 2" xfId="2825" xr:uid="{00000000-0005-0000-0000-000087070000}"/>
    <cellStyle name="Accent6 98" xfId="1215" xr:uid="{00000000-0005-0000-0000-000088070000}"/>
    <cellStyle name="Accent6 98 2" xfId="2826" xr:uid="{00000000-0005-0000-0000-000089070000}"/>
    <cellStyle name="Accent6 99" xfId="1216" xr:uid="{00000000-0005-0000-0000-00008A070000}"/>
    <cellStyle name="Accent6 99 2" xfId="2827" xr:uid="{00000000-0005-0000-0000-00008B070000}"/>
    <cellStyle name="ANCLAS,REZONES Y SUS PARTES,DE FUNDICION,DE HIERRO O DE ACERO" xfId="6" xr:uid="{00000000-0005-0000-0000-00008C070000}"/>
    <cellStyle name="ANCLAS,REZONES Y SUS PARTES,DE FUNDICION,DE HIERRO O DE ACERO 2" xfId="7" xr:uid="{00000000-0005-0000-0000-00008D070000}"/>
    <cellStyle name="ANCLAS,REZONES Y SUS PARTES,DE FUNDICION,DE HIERRO O DE ACERO 2 2" xfId="8" xr:uid="{00000000-0005-0000-0000-00008E070000}"/>
    <cellStyle name="ANCLAS,REZONES Y SUS PARTES,DE FUNDICION,DE HIERRO O DE ACERO 2 2 2" xfId="2830" xr:uid="{00000000-0005-0000-0000-00008F070000}"/>
    <cellStyle name="ANCLAS,REZONES Y SUS PARTES,DE FUNDICION,DE HIERRO O DE ACERO 2 3" xfId="314" xr:uid="{00000000-0005-0000-0000-000090070000}"/>
    <cellStyle name="ANCLAS,REZONES Y SUS PARTES,DE FUNDICION,DE HIERRO O DE ACERO 2 3 2" xfId="2831" xr:uid="{00000000-0005-0000-0000-000091070000}"/>
    <cellStyle name="ANCLAS,REZONES Y SUS PARTES,DE FUNDICION,DE HIERRO O DE ACERO 2 4" xfId="2829" xr:uid="{00000000-0005-0000-0000-000092070000}"/>
    <cellStyle name="ANCLAS,REZONES Y SUS PARTES,DE FUNDICION,DE HIERRO O DE ACERO 3" xfId="2828" xr:uid="{00000000-0005-0000-0000-000093070000}"/>
    <cellStyle name="annee semestre" xfId="1217" xr:uid="{00000000-0005-0000-0000-000094070000}"/>
    <cellStyle name="annee semestre 2" xfId="2832" xr:uid="{00000000-0005-0000-0000-000095070000}"/>
    <cellStyle name="annee semestre 2 2" xfId="4540" xr:uid="{00000000-0005-0000-0000-000096070000}"/>
    <cellStyle name="annee semestre 2 3" xfId="4105" xr:uid="{00000000-0005-0000-0000-000097070000}"/>
    <cellStyle name="annee semestre 2 4" xfId="5055" xr:uid="{00000000-0005-0000-0000-000098070000}"/>
    <cellStyle name="annee semestre 3" xfId="3673" xr:uid="{00000000-0005-0000-0000-000099070000}"/>
    <cellStyle name="annee semestre 3 2" xfId="3831" xr:uid="{00000000-0005-0000-0000-00009A070000}"/>
    <cellStyle name="annee semestre 3 3" xfId="4541" xr:uid="{00000000-0005-0000-0000-00009B070000}"/>
    <cellStyle name="annee semestre 3 4" xfId="4504" xr:uid="{00000000-0005-0000-0000-00009C070000}"/>
    <cellStyle name="annee semestre 3 5" xfId="5056" xr:uid="{00000000-0005-0000-0000-00009D070000}"/>
    <cellStyle name="annee semestre 4" xfId="4350" xr:uid="{00000000-0005-0000-0000-00009E070000}"/>
    <cellStyle name="annee semestre 5" xfId="4817" xr:uid="{00000000-0005-0000-0000-00009F070000}"/>
    <cellStyle name="arial" xfId="1218" xr:uid="{00000000-0005-0000-0000-0000A0070000}"/>
    <cellStyle name="arial 2" xfId="2833" xr:uid="{00000000-0005-0000-0000-0000A1070000}"/>
    <cellStyle name="Avertissement" xfId="1219" xr:uid="{00000000-0005-0000-0000-0000A2070000}"/>
    <cellStyle name="Avertissement 2" xfId="2834" xr:uid="{00000000-0005-0000-0000-0000A3070000}"/>
    <cellStyle name="Bad" xfId="5079" builtinId="27" customBuiltin="1"/>
    <cellStyle name="Bad 2" xfId="1220" xr:uid="{00000000-0005-0000-0000-0000A4070000}"/>
    <cellStyle name="Bad 2 2" xfId="2835" xr:uid="{00000000-0005-0000-0000-0000A5070000}"/>
    <cellStyle name="Bad 3" xfId="3832" xr:uid="{00000000-0005-0000-0000-0000A6070000}"/>
    <cellStyle name="Calcul" xfId="1221" xr:uid="{00000000-0005-0000-0000-0000A7070000}"/>
    <cellStyle name="Calcul 2" xfId="2836" xr:uid="{00000000-0005-0000-0000-0000A8070000}"/>
    <cellStyle name="Calcul 2 2" xfId="4542" xr:uid="{00000000-0005-0000-0000-0000A9070000}"/>
    <cellStyle name="Calcul 2 3" xfId="4503" xr:uid="{00000000-0005-0000-0000-0000AA070000}"/>
    <cellStyle name="Calcul 2 4" xfId="5447" xr:uid="{5382E790-B5BE-43CE-93BE-4CBCC1F5B985}"/>
    <cellStyle name="Calcul 3" xfId="4142" xr:uid="{00000000-0005-0000-0000-0000AB070000}"/>
    <cellStyle name="Calcul 4" xfId="4349" xr:uid="{00000000-0005-0000-0000-0000AC070000}"/>
    <cellStyle name="Calcul 5" xfId="4818" xr:uid="{00000000-0005-0000-0000-0000AD070000}"/>
    <cellStyle name="Calculation" xfId="5082" builtinId="22" customBuiltin="1"/>
    <cellStyle name="Calculation 2" xfId="1222" xr:uid="{00000000-0005-0000-0000-0000AE070000}"/>
    <cellStyle name="Calculation 2 2" xfId="2837" xr:uid="{00000000-0005-0000-0000-0000AF070000}"/>
    <cellStyle name="Calculation 2 2 2" xfId="4543" xr:uid="{00000000-0005-0000-0000-0000B0070000}"/>
    <cellStyle name="Calculation 2 2 3" xfId="4104" xr:uid="{00000000-0005-0000-0000-0000B1070000}"/>
    <cellStyle name="Calculation 2 2 4" xfId="5448" xr:uid="{0E27903B-FDBF-476E-8D2E-8ED2CCCAA14F}"/>
    <cellStyle name="Calculation 2 3" xfId="4143" xr:uid="{00000000-0005-0000-0000-0000B2070000}"/>
    <cellStyle name="Calculation 2 4" xfId="4015" xr:uid="{00000000-0005-0000-0000-0000B3070000}"/>
    <cellStyle name="Calculation 2 5" xfId="4819" xr:uid="{00000000-0005-0000-0000-0000B4070000}"/>
    <cellStyle name="Calculation 2 6" xfId="5241" xr:uid="{769600E6-2F64-4964-9015-2BF90D4B9FFF}"/>
    <cellStyle name="Calculation 3" xfId="3833" xr:uid="{00000000-0005-0000-0000-0000B5070000}"/>
    <cellStyle name="Calculation 3 2" xfId="4358" xr:uid="{00000000-0005-0000-0000-0000B6070000}"/>
    <cellStyle name="Calculation 3 3" xfId="4138" xr:uid="{00000000-0005-0000-0000-0000B7070000}"/>
    <cellStyle name="Calculation 3 4" xfId="4989" xr:uid="{00000000-0005-0000-0000-0000B8070000}"/>
    <cellStyle name="Calculation 3 5" xfId="5242" xr:uid="{016DD955-07FD-4EF7-BA00-1D73D7A35706}"/>
    <cellStyle name="Cellule liée" xfId="1223" xr:uid="{00000000-0005-0000-0000-0000B9070000}"/>
    <cellStyle name="Cellule liée 2" xfId="2838" xr:uid="{00000000-0005-0000-0000-0000BA070000}"/>
    <cellStyle name="Check Cell" xfId="5084" builtinId="23" customBuiltin="1"/>
    <cellStyle name="Check Cell 2" xfId="1224" xr:uid="{00000000-0005-0000-0000-0000BB070000}"/>
    <cellStyle name="Check Cell 2 2" xfId="2839" xr:uid="{00000000-0005-0000-0000-0000BC070000}"/>
    <cellStyle name="Check Cell 2 3" xfId="5243" xr:uid="{2ACDB01B-396C-400F-8CAA-BF11673281C3}"/>
    <cellStyle name="Check Cell 3" xfId="3834" xr:uid="{00000000-0005-0000-0000-0000BD070000}"/>
    <cellStyle name="clsAltData" xfId="309" xr:uid="{00000000-0005-0000-0000-0000BE070000}"/>
    <cellStyle name="clsAltData 2" xfId="1225" xr:uid="{00000000-0005-0000-0000-0000BF070000}"/>
    <cellStyle name="clsAltData 2 2" xfId="4144" xr:uid="{00000000-0005-0000-0000-0000C0070000}"/>
    <cellStyle name="clsAltData 2 3" xfId="4348" xr:uid="{00000000-0005-0000-0000-0000C1070000}"/>
    <cellStyle name="clsAltData 2 4" xfId="4820" xr:uid="{00000000-0005-0000-0000-0000C2070000}"/>
    <cellStyle name="clsAltData 3" xfId="4021" xr:uid="{00000000-0005-0000-0000-0000C3070000}"/>
    <cellStyle name="clsAltData 4" xfId="4351" xr:uid="{00000000-0005-0000-0000-0000C4070000}"/>
    <cellStyle name="clsAltData 5" xfId="4813" xr:uid="{00000000-0005-0000-0000-0000C5070000}"/>
    <cellStyle name="clsAltDataPrezn1" xfId="1226" xr:uid="{00000000-0005-0000-0000-0000C6070000}"/>
    <cellStyle name="clsAltDataPrezn1 2" xfId="4145" xr:uid="{00000000-0005-0000-0000-0000C7070000}"/>
    <cellStyle name="clsAltDataPrezn1 3" xfId="4014" xr:uid="{00000000-0005-0000-0000-0000C8070000}"/>
    <cellStyle name="clsAltDataPrezn1 4" xfId="4821" xr:uid="{00000000-0005-0000-0000-0000C9070000}"/>
    <cellStyle name="clsAltMRVData" xfId="1227" xr:uid="{00000000-0005-0000-0000-0000CA070000}"/>
    <cellStyle name="clsAltMRVData 2" xfId="2840" xr:uid="{00000000-0005-0000-0000-0000CB070000}"/>
    <cellStyle name="clsAltMRVData 2 2" xfId="4544" xr:uid="{00000000-0005-0000-0000-0000CC070000}"/>
    <cellStyle name="clsAltMRVData 2 3" xfId="4502" xr:uid="{00000000-0005-0000-0000-0000CD070000}"/>
    <cellStyle name="clsAltMRVData 2 4" xfId="5057" xr:uid="{00000000-0005-0000-0000-0000CE070000}"/>
    <cellStyle name="clsAltMRVData 3" xfId="4146" xr:uid="{00000000-0005-0000-0000-0000CF070000}"/>
    <cellStyle name="clsAltMRVData 4" xfId="4778" xr:uid="{00000000-0005-0000-0000-0000D0070000}"/>
    <cellStyle name="clsAltMRVData 5" xfId="4822" xr:uid="{00000000-0005-0000-0000-0000D1070000}"/>
    <cellStyle name="clsAltMRVDataPrezn1" xfId="1228" xr:uid="{00000000-0005-0000-0000-0000D2070000}"/>
    <cellStyle name="clsAltMRVDataPrezn1 2" xfId="4147" xr:uid="{00000000-0005-0000-0000-0000D3070000}"/>
    <cellStyle name="clsAltMRVDataPrezn1 3" xfId="4777" xr:uid="{00000000-0005-0000-0000-0000D4070000}"/>
    <cellStyle name="clsAltMRVDataPrezn1 4" xfId="4823" xr:uid="{00000000-0005-0000-0000-0000D5070000}"/>
    <cellStyle name="clsAltMRVDataPrezn3" xfId="1229" xr:uid="{00000000-0005-0000-0000-0000D6070000}"/>
    <cellStyle name="clsAltMRVDataPrezn3 2" xfId="4148" xr:uid="{00000000-0005-0000-0000-0000D7070000}"/>
    <cellStyle name="clsAltMRVDataPrezn3 3" xfId="4347" xr:uid="{00000000-0005-0000-0000-0000D8070000}"/>
    <cellStyle name="clsAltMRVDataPrezn3 4" xfId="4824" xr:uid="{00000000-0005-0000-0000-0000D9070000}"/>
    <cellStyle name="clsAltRowHeader" xfId="308" xr:uid="{00000000-0005-0000-0000-0000DA070000}"/>
    <cellStyle name="clsAltRowHeader 2" xfId="1230" xr:uid="{00000000-0005-0000-0000-0000DB070000}"/>
    <cellStyle name="clsAltRowHeader 2 2" xfId="2842" xr:uid="{00000000-0005-0000-0000-0000DC070000}"/>
    <cellStyle name="clsAltRowHeader 2 2 2" xfId="4545" xr:uid="{00000000-0005-0000-0000-0000DD070000}"/>
    <cellStyle name="clsAltRowHeader 2 2 3" xfId="4103" xr:uid="{00000000-0005-0000-0000-0000DE070000}"/>
    <cellStyle name="clsAltRowHeader 2 2 4" xfId="5058" xr:uid="{00000000-0005-0000-0000-0000DF070000}"/>
    <cellStyle name="clsAltRowHeader 2 3" xfId="4149" xr:uid="{00000000-0005-0000-0000-0000E0070000}"/>
    <cellStyle name="clsAltRowHeader 2 4" xfId="4013" xr:uid="{00000000-0005-0000-0000-0000E1070000}"/>
    <cellStyle name="clsAltRowHeader 2 5" xfId="4825" xr:uid="{00000000-0005-0000-0000-0000E2070000}"/>
    <cellStyle name="clsAltRowHeader 3" xfId="2841" xr:uid="{00000000-0005-0000-0000-0000E3070000}"/>
    <cellStyle name="clsAltRowHeader 3 2" xfId="4546" xr:uid="{00000000-0005-0000-0000-0000E4070000}"/>
    <cellStyle name="clsAltRowHeader 3 3" xfId="4501" xr:uid="{00000000-0005-0000-0000-0000E5070000}"/>
    <cellStyle name="clsAltRowHeader 3 4" xfId="5059" xr:uid="{00000000-0005-0000-0000-0000E6070000}"/>
    <cellStyle name="clsAltRowHeader 4" xfId="4020" xr:uid="{00000000-0005-0000-0000-0000E7070000}"/>
    <cellStyle name="clsAltRowHeader 5" xfId="4782" xr:uid="{00000000-0005-0000-0000-0000E8070000}"/>
    <cellStyle name="clsAltRowHeader 6" xfId="4812" xr:uid="{00000000-0005-0000-0000-0000E9070000}"/>
    <cellStyle name="clsBlank" xfId="1231" xr:uid="{00000000-0005-0000-0000-0000EA070000}"/>
    <cellStyle name="clsBlank 2" xfId="2843" xr:uid="{00000000-0005-0000-0000-0000EB070000}"/>
    <cellStyle name="clsColumnHeader" xfId="307" xr:uid="{00000000-0005-0000-0000-0000EC070000}"/>
    <cellStyle name="clsColumnHeader 2" xfId="1232" xr:uid="{00000000-0005-0000-0000-0000ED070000}"/>
    <cellStyle name="clsColumnHeader 2 2" xfId="2845" xr:uid="{00000000-0005-0000-0000-0000EE070000}"/>
    <cellStyle name="clsColumnHeader 2 2 2" xfId="4547" xr:uid="{00000000-0005-0000-0000-0000EF070000}"/>
    <cellStyle name="clsColumnHeader 2 2 3" xfId="4500" xr:uid="{00000000-0005-0000-0000-0000F0070000}"/>
    <cellStyle name="clsColumnHeader 2 2 4" xfId="5060" xr:uid="{00000000-0005-0000-0000-0000F1070000}"/>
    <cellStyle name="clsColumnHeader 2 3" xfId="4150" xr:uid="{00000000-0005-0000-0000-0000F2070000}"/>
    <cellStyle name="clsColumnHeader 2 4" xfId="4776" xr:uid="{00000000-0005-0000-0000-0000F3070000}"/>
    <cellStyle name="clsColumnHeader 2 5" xfId="4826" xr:uid="{00000000-0005-0000-0000-0000F4070000}"/>
    <cellStyle name="clsColumnHeader 3" xfId="2844" xr:uid="{00000000-0005-0000-0000-0000F5070000}"/>
    <cellStyle name="clsColumnHeader 3 2" xfId="4548" xr:uid="{00000000-0005-0000-0000-0000F6070000}"/>
    <cellStyle name="clsColumnHeader 3 3" xfId="4102" xr:uid="{00000000-0005-0000-0000-0000F7070000}"/>
    <cellStyle name="clsColumnHeader 3 4" xfId="5061" xr:uid="{00000000-0005-0000-0000-0000F8070000}"/>
    <cellStyle name="clsColumnHeader 4" xfId="4019" xr:uid="{00000000-0005-0000-0000-0000F9070000}"/>
    <cellStyle name="clsColumnHeader 5" xfId="4783" xr:uid="{00000000-0005-0000-0000-0000FA070000}"/>
    <cellStyle name="clsColumnHeader 6" xfId="4811" xr:uid="{00000000-0005-0000-0000-0000FB070000}"/>
    <cellStyle name="clsData" xfId="311" xr:uid="{00000000-0005-0000-0000-0000FC070000}"/>
    <cellStyle name="clsData 2" xfId="1233" xr:uid="{00000000-0005-0000-0000-0000FD070000}"/>
    <cellStyle name="clsData 2 2" xfId="4151" xr:uid="{00000000-0005-0000-0000-0000FE070000}"/>
    <cellStyle name="clsData 2 3" xfId="4346" xr:uid="{00000000-0005-0000-0000-0000FF070000}"/>
    <cellStyle name="clsData 2 4" xfId="4827" xr:uid="{00000000-0005-0000-0000-000000080000}"/>
    <cellStyle name="clsData 3" xfId="4023" xr:uid="{00000000-0005-0000-0000-000001080000}"/>
    <cellStyle name="clsData 4" xfId="4781" xr:uid="{00000000-0005-0000-0000-000002080000}"/>
    <cellStyle name="clsData 5" xfId="4815" xr:uid="{00000000-0005-0000-0000-000003080000}"/>
    <cellStyle name="clsDataPrezn1" xfId="1234" xr:uid="{00000000-0005-0000-0000-000004080000}"/>
    <cellStyle name="clsDataPrezn1 2" xfId="4152" xr:uid="{00000000-0005-0000-0000-000005080000}"/>
    <cellStyle name="clsDataPrezn1 3" xfId="4012" xr:uid="{00000000-0005-0000-0000-000006080000}"/>
    <cellStyle name="clsDataPrezn1 4" xfId="4828" xr:uid="{00000000-0005-0000-0000-000007080000}"/>
    <cellStyle name="clsDefault" xfId="1235" xr:uid="{00000000-0005-0000-0000-000008080000}"/>
    <cellStyle name="clsDefault 2" xfId="2846" xr:uid="{00000000-0005-0000-0000-000009080000}"/>
    <cellStyle name="clsFooter" xfId="1236" xr:uid="{00000000-0005-0000-0000-00000A080000}"/>
    <cellStyle name="clsFooter 2" xfId="2847" xr:uid="{00000000-0005-0000-0000-00000B080000}"/>
    <cellStyle name="clsFooter 2 2" xfId="4549" xr:uid="{00000000-0005-0000-0000-00000C080000}"/>
    <cellStyle name="clsFooter 2 3" xfId="4101" xr:uid="{00000000-0005-0000-0000-00000D080000}"/>
    <cellStyle name="clsFooter 2 4" xfId="5062" xr:uid="{00000000-0005-0000-0000-00000E080000}"/>
    <cellStyle name="clsFooter 3" xfId="4153" xr:uid="{00000000-0005-0000-0000-00000F080000}"/>
    <cellStyle name="clsFooter 4" xfId="4775" xr:uid="{00000000-0005-0000-0000-000010080000}"/>
    <cellStyle name="clsFooter 5" xfId="4829" xr:uid="{00000000-0005-0000-0000-000011080000}"/>
    <cellStyle name="clsIndexTableData" xfId="1237" xr:uid="{00000000-0005-0000-0000-000012080000}"/>
    <cellStyle name="clsIndexTableData 2" xfId="2848" xr:uid="{00000000-0005-0000-0000-000013080000}"/>
    <cellStyle name="clsIndexTableHdr" xfId="1238" xr:uid="{00000000-0005-0000-0000-000014080000}"/>
    <cellStyle name="clsIndexTableHdr 2" xfId="2849" xr:uid="{00000000-0005-0000-0000-000015080000}"/>
    <cellStyle name="clsIndexTableTitle" xfId="312" xr:uid="{00000000-0005-0000-0000-000016080000}"/>
    <cellStyle name="clsIndexTableTitle 2" xfId="2850" xr:uid="{00000000-0005-0000-0000-000017080000}"/>
    <cellStyle name="clsIndexTableTitle 2 2" xfId="4550" xr:uid="{00000000-0005-0000-0000-000018080000}"/>
    <cellStyle name="clsIndexTableTitle 2 3" xfId="4499" xr:uid="{00000000-0005-0000-0000-000019080000}"/>
    <cellStyle name="clsIndexTableTitle 2 4" xfId="5063" xr:uid="{00000000-0005-0000-0000-00001A080000}"/>
    <cellStyle name="clsIndexTableTitle 3" xfId="4024" xr:uid="{00000000-0005-0000-0000-00001B080000}"/>
    <cellStyle name="clsIndexTableTitle 4" xfId="4780" xr:uid="{00000000-0005-0000-0000-00001C080000}"/>
    <cellStyle name="clsIndexTableTitle 5" xfId="4816" xr:uid="{00000000-0005-0000-0000-00001D080000}"/>
    <cellStyle name="clsMRVData" xfId="1239" xr:uid="{00000000-0005-0000-0000-00001E080000}"/>
    <cellStyle name="clsMRVData 2" xfId="2851" xr:uid="{00000000-0005-0000-0000-00001F080000}"/>
    <cellStyle name="clsMRVData 2 2" xfId="4551" xr:uid="{00000000-0005-0000-0000-000020080000}"/>
    <cellStyle name="clsMRVData 2 3" xfId="4100" xr:uid="{00000000-0005-0000-0000-000021080000}"/>
    <cellStyle name="clsMRVData 2 4" xfId="5064" xr:uid="{00000000-0005-0000-0000-000022080000}"/>
    <cellStyle name="clsMRVData 3" xfId="4154" xr:uid="{00000000-0005-0000-0000-000023080000}"/>
    <cellStyle name="clsMRVData 4" xfId="4774" xr:uid="{00000000-0005-0000-0000-000024080000}"/>
    <cellStyle name="clsMRVData 5" xfId="4830" xr:uid="{00000000-0005-0000-0000-000025080000}"/>
    <cellStyle name="clsMRVDataPrezn1" xfId="1240" xr:uid="{00000000-0005-0000-0000-000026080000}"/>
    <cellStyle name="clsMRVDataPrezn1 2" xfId="4155" xr:uid="{00000000-0005-0000-0000-000027080000}"/>
    <cellStyle name="clsMRVDataPrezn1 3" xfId="4773" xr:uid="{00000000-0005-0000-0000-000028080000}"/>
    <cellStyle name="clsMRVDataPrezn1 4" xfId="4831" xr:uid="{00000000-0005-0000-0000-000029080000}"/>
    <cellStyle name="clsReportFooter" xfId="1241" xr:uid="{00000000-0005-0000-0000-00002A080000}"/>
    <cellStyle name="clsReportFooter 2" xfId="2852" xr:uid="{00000000-0005-0000-0000-00002B080000}"/>
    <cellStyle name="clsReportFooter 2 2" xfId="4552" xr:uid="{00000000-0005-0000-0000-00002C080000}"/>
    <cellStyle name="clsReportFooter 2 3" xfId="4498" xr:uid="{00000000-0005-0000-0000-00002D080000}"/>
    <cellStyle name="clsReportFooter 2 4" xfId="5065" xr:uid="{00000000-0005-0000-0000-00002E080000}"/>
    <cellStyle name="clsReportFooter 3" xfId="4156" xr:uid="{00000000-0005-0000-0000-00002F080000}"/>
    <cellStyle name="clsReportFooter 4" xfId="4772" xr:uid="{00000000-0005-0000-0000-000030080000}"/>
    <cellStyle name="clsReportFooter 5" xfId="4832" xr:uid="{00000000-0005-0000-0000-000031080000}"/>
    <cellStyle name="clsReportHeader" xfId="306" xr:uid="{00000000-0005-0000-0000-000032080000}"/>
    <cellStyle name="clsReportHeader 2" xfId="1242" xr:uid="{00000000-0005-0000-0000-000033080000}"/>
    <cellStyle name="clsReportHeader 2 2" xfId="2854" xr:uid="{00000000-0005-0000-0000-000034080000}"/>
    <cellStyle name="clsReportHeader 2 2 2" xfId="4553" xr:uid="{00000000-0005-0000-0000-000035080000}"/>
    <cellStyle name="clsReportHeader 2 2 3" xfId="4099" xr:uid="{00000000-0005-0000-0000-000036080000}"/>
    <cellStyle name="clsReportHeader 2 2 4" xfId="5066" xr:uid="{00000000-0005-0000-0000-000037080000}"/>
    <cellStyle name="clsReportHeader 2 3" xfId="4157" xr:uid="{00000000-0005-0000-0000-000038080000}"/>
    <cellStyle name="clsReportHeader 2 4" xfId="4345" xr:uid="{00000000-0005-0000-0000-000039080000}"/>
    <cellStyle name="clsReportHeader 2 5" xfId="4833" xr:uid="{00000000-0005-0000-0000-00003A080000}"/>
    <cellStyle name="clsReportHeader 3" xfId="2853" xr:uid="{00000000-0005-0000-0000-00003B080000}"/>
    <cellStyle name="clsReportHeader 3 2" xfId="4554" xr:uid="{00000000-0005-0000-0000-00003C080000}"/>
    <cellStyle name="clsReportHeader 3 3" xfId="4497" xr:uid="{00000000-0005-0000-0000-00003D080000}"/>
    <cellStyle name="clsReportHeader 3 4" xfId="5067" xr:uid="{00000000-0005-0000-0000-00003E080000}"/>
    <cellStyle name="clsReportHeader 4" xfId="4018" xr:uid="{00000000-0005-0000-0000-00003F080000}"/>
    <cellStyle name="clsReportHeader 5" xfId="4017" xr:uid="{00000000-0005-0000-0000-000040080000}"/>
    <cellStyle name="clsReportHeader 6" xfId="4810" xr:uid="{00000000-0005-0000-0000-000041080000}"/>
    <cellStyle name="clsRowHeader" xfId="310" xr:uid="{00000000-0005-0000-0000-000042080000}"/>
    <cellStyle name="clsRowHeader 2" xfId="2855" xr:uid="{00000000-0005-0000-0000-000043080000}"/>
    <cellStyle name="clsRowHeader 2 2" xfId="4555" xr:uid="{00000000-0005-0000-0000-000044080000}"/>
    <cellStyle name="clsRowHeader 2 3" xfId="4098" xr:uid="{00000000-0005-0000-0000-000045080000}"/>
    <cellStyle name="clsRowHeader 2 4" xfId="5068" xr:uid="{00000000-0005-0000-0000-000046080000}"/>
    <cellStyle name="clsRowHeader 3" xfId="4022" xr:uid="{00000000-0005-0000-0000-000047080000}"/>
    <cellStyle name="clsRowHeader 4" xfId="4016" xr:uid="{00000000-0005-0000-0000-000048080000}"/>
    <cellStyle name="clsRowHeader 5" xfId="4814" xr:uid="{00000000-0005-0000-0000-000049080000}"/>
    <cellStyle name="clsScale" xfId="1243" xr:uid="{00000000-0005-0000-0000-00004A080000}"/>
    <cellStyle name="clsScale 2" xfId="2856" xr:uid="{00000000-0005-0000-0000-00004B080000}"/>
    <cellStyle name="clsSection" xfId="1244" xr:uid="{00000000-0005-0000-0000-00004C080000}"/>
    <cellStyle name="clsSection 2" xfId="2857" xr:uid="{00000000-0005-0000-0000-00004D080000}"/>
    <cellStyle name="clsSection 2 2" xfId="4556" xr:uid="{00000000-0005-0000-0000-00004E080000}"/>
    <cellStyle name="clsSection 2 3" xfId="4097" xr:uid="{00000000-0005-0000-0000-00004F080000}"/>
    <cellStyle name="clsSection 2 4" xfId="5069" xr:uid="{00000000-0005-0000-0000-000050080000}"/>
    <cellStyle name="clsSection 3" xfId="4158" xr:uid="{00000000-0005-0000-0000-000051080000}"/>
    <cellStyle name="clsSection 4" xfId="4771" xr:uid="{00000000-0005-0000-0000-000052080000}"/>
    <cellStyle name="clsSection 5" xfId="4834" xr:uid="{00000000-0005-0000-0000-000053080000}"/>
    <cellStyle name="Comma" xfId="1928" builtinId="3"/>
    <cellStyle name="Comma [0] 2" xfId="3678" xr:uid="{00000000-0005-0000-0000-000055080000}"/>
    <cellStyle name="Comma [0] 2 2" xfId="5120" xr:uid="{35FCA1C3-E35A-46FA-8FF5-DF97F404EF7A}"/>
    <cellStyle name="Comma [0] 2 2 2" xfId="5121" xr:uid="{6812E314-C859-43AB-9EB2-841ADF36F8E7}"/>
    <cellStyle name="Comma [0] 2 3" xfId="5119" xr:uid="{F8CDC278-329A-4954-B23F-E37D401E3E72}"/>
    <cellStyle name="Comma [0] 3" xfId="5122" xr:uid="{29C9524F-D3D8-4B76-999F-A2B2511E6B1E}"/>
    <cellStyle name="Comma [0] 3 2" xfId="5123" xr:uid="{E468C9CA-E4A4-4C33-8CF4-4E53E7262C14}"/>
    <cellStyle name="Comma 10" xfId="9" xr:uid="{00000000-0005-0000-0000-000056080000}"/>
    <cellStyle name="Comma 10 2" xfId="3835" xr:uid="{00000000-0005-0000-0000-000057080000}"/>
    <cellStyle name="Comma 10 2 2" xfId="5420" xr:uid="{D84B966E-3A0B-4A64-B70D-601F1550A1FC}"/>
    <cellStyle name="Comma 10 2 3" xfId="5125" xr:uid="{1101DAE9-423A-4BB3-987C-A84A979C8052}"/>
    <cellStyle name="Comma 10 3" xfId="5199" xr:uid="{39BBDF88-AB28-4D8B-9A49-7CA5F83E9BC2}"/>
    <cellStyle name="Comma 10 4" xfId="5244" xr:uid="{CC881C33-117D-4BB7-9D81-92DFA15067EC}"/>
    <cellStyle name="Comma 10 5" xfId="5124" xr:uid="{7628C93E-D994-4786-B72F-B8C6507ACB0D}"/>
    <cellStyle name="Comma 11" xfId="325" xr:uid="{00000000-0005-0000-0000-000058080000}"/>
    <cellStyle name="Comma 11 2" xfId="3836" xr:uid="{00000000-0005-0000-0000-000059080000}"/>
    <cellStyle name="Comma 11 2 2" xfId="5245" xr:uid="{FAC6CF6E-5A70-40F7-BE61-BA7CAB895671}"/>
    <cellStyle name="Comma 11 3" xfId="5421" xr:uid="{FFDE65FA-F6E5-4331-BA4B-FB557F1F7AF4}"/>
    <cellStyle name="Comma 11 4" xfId="5126" xr:uid="{F4473985-77D5-464F-8559-2ED9D19BBA37}"/>
    <cellStyle name="Comma 12" xfId="327" xr:uid="{00000000-0005-0000-0000-00005A080000}"/>
    <cellStyle name="Comma 12 2" xfId="1245" xr:uid="{00000000-0005-0000-0000-00005B080000}"/>
    <cellStyle name="Comma 12 2 2" xfId="3838" xr:uid="{00000000-0005-0000-0000-00005C080000}"/>
    <cellStyle name="Comma 12 2 2 2" xfId="5424" xr:uid="{6A2F2B0D-B303-4956-9390-163B60BDFF8A}"/>
    <cellStyle name="Comma 12 2 2 3" xfId="5129" xr:uid="{58A59D36-3D3C-4959-92A7-53312D2B5F13}"/>
    <cellStyle name="Comma 12 2 3" xfId="4159" xr:uid="{00000000-0005-0000-0000-00005D080000}"/>
    <cellStyle name="Comma 12 2 3 2" xfId="5196" xr:uid="{EE89BC37-348B-4153-8E08-0C8E576D7944}"/>
    <cellStyle name="Comma 12 2 4" xfId="5423" xr:uid="{B0B6E8F7-B6FC-444A-BC4D-CDFD40DE2CC3}"/>
    <cellStyle name="Comma 12 2 5" xfId="5128" xr:uid="{5BC6E97D-4B59-4D16-B01A-0909326CC56E}"/>
    <cellStyle name="Comma 12 3" xfId="3837" xr:uid="{00000000-0005-0000-0000-00005E080000}"/>
    <cellStyle name="Comma 12 3 2" xfId="5246" xr:uid="{50C24C9E-047B-4786-BD41-9C2C4393CB0E}"/>
    <cellStyle name="Comma 12 4" xfId="4026" xr:uid="{00000000-0005-0000-0000-00005F080000}"/>
    <cellStyle name="Comma 12 4 2" xfId="5422" xr:uid="{43DEFD33-CD1C-455C-BBD8-4466850DCEBB}"/>
    <cellStyle name="Comma 12 5" xfId="5127" xr:uid="{7C0A9F3E-0720-4880-BA57-620BA0093DAC}"/>
    <cellStyle name="Comma 13" xfId="1246" xr:uid="{00000000-0005-0000-0000-000060080000}"/>
    <cellStyle name="Comma 13 2" xfId="3840" xr:uid="{00000000-0005-0000-0000-000061080000}"/>
    <cellStyle name="Comma 13 2 2" xfId="5425" xr:uid="{FD07C6B1-E1BC-42AF-8D9D-0410D81E1C74}"/>
    <cellStyle name="Comma 13 3" xfId="3839" xr:uid="{00000000-0005-0000-0000-000062080000}"/>
    <cellStyle name="Comma 13 4" xfId="5130" xr:uid="{A83F4FF8-2CA3-4672-A876-AB972A3F26DA}"/>
    <cellStyle name="Comma 14" xfId="3841" xr:uid="{00000000-0005-0000-0000-000063080000}"/>
    <cellStyle name="Comma 14 2" xfId="4359" xr:uid="{00000000-0005-0000-0000-000064080000}"/>
    <cellStyle name="Comma 14 2 2" xfId="5247" xr:uid="{76FB5621-7B00-48A5-B2F3-214D77EBD14C}"/>
    <cellStyle name="Comma 14 3" xfId="4990" xr:uid="{00000000-0005-0000-0000-000065080000}"/>
    <cellStyle name="Comma 14 3 2" xfId="5419" xr:uid="{87342A3D-4AAB-4E81-9EEE-52E6D1B581C1}"/>
    <cellStyle name="Comma 14 4" xfId="5131" xr:uid="{9956FAD1-AFB3-49CA-AD7E-80DC3E09F92D}"/>
    <cellStyle name="Comma 14 5" xfId="5444" xr:uid="{89988EDA-5871-4B07-AD6E-CDEBB91A9DF0}"/>
    <cellStyle name="Comma 15" xfId="5073" xr:uid="{00000000-0005-0000-0000-000066080000}"/>
    <cellStyle name="Comma 15 2" xfId="5198" xr:uid="{FA2C367E-DFDF-4A8E-8CAE-BD4A3F1173C8}"/>
    <cellStyle name="Comma 15 3" xfId="5132" xr:uid="{93E389B9-BC95-4B1D-B1F9-E52A7CCA6069}"/>
    <cellStyle name="Comma 16" xfId="3842" xr:uid="{00000000-0005-0000-0000-000067080000}"/>
    <cellStyle name="Comma 16 2" xfId="4792" xr:uid="{00000000-0005-0000-0000-000068080000}"/>
    <cellStyle name="Comma 16 2 2" xfId="5427" xr:uid="{4F2171DF-75A4-4BAA-A132-C303E904DAA8}"/>
    <cellStyle name="Comma 16 2 3" xfId="5133" xr:uid="{88C2B3F4-EA6E-4F08-BDD4-3C5F59AD65A6}"/>
    <cellStyle name="Comma 16 3" xfId="5197" xr:uid="{588490ED-5431-4D4C-9137-7A41B533EB85}"/>
    <cellStyle name="Comma 16 4" xfId="5426" xr:uid="{72FCE8BF-168F-4682-9626-0B02C5EFA6CB}"/>
    <cellStyle name="Comma 17" xfId="3843" xr:uid="{00000000-0005-0000-0000-000069080000}"/>
    <cellStyle name="Comma 17 2" xfId="4360" xr:uid="{00000000-0005-0000-0000-00006A080000}"/>
    <cellStyle name="Comma 17 2 2" xfId="5428" xr:uid="{55E7DF02-B8AE-4888-B048-6777747E7670}"/>
    <cellStyle name="Comma 18" xfId="3844" xr:uid="{00000000-0005-0000-0000-00006B080000}"/>
    <cellStyle name="Comma 18 2" xfId="4793" xr:uid="{00000000-0005-0000-0000-00006C080000}"/>
    <cellStyle name="Comma 19" xfId="5118" xr:uid="{3576F1D2-FB0D-48D6-B05E-9A05A12C5199}"/>
    <cellStyle name="Comma 2" xfId="10" xr:uid="{00000000-0005-0000-0000-00006D080000}"/>
    <cellStyle name="Comma 2 2" xfId="11" xr:uid="{00000000-0005-0000-0000-00006E080000}"/>
    <cellStyle name="Comma 2 2 2" xfId="1247" xr:uid="{00000000-0005-0000-0000-00006F080000}"/>
    <cellStyle name="Comma 2 2 2 2" xfId="5250" xr:uid="{38117BB6-EA6F-48B4-89F7-929A38A82D31}"/>
    <cellStyle name="Comma 2 2 3" xfId="5251" xr:uid="{0FAC2C4C-E753-4468-A9B7-014EBF77A023}"/>
    <cellStyle name="Comma 2 2 4" xfId="5252" xr:uid="{8D3FBD36-52B7-459B-9AE4-F7857FCD96D2}"/>
    <cellStyle name="Comma 2 2 5" xfId="5249" xr:uid="{33D20BE6-166A-4940-BBD0-D0E4701B021D}"/>
    <cellStyle name="Comma 2 2 6" xfId="5135" xr:uid="{3699AA5A-AFDA-49C7-905F-260C065D8336}"/>
    <cellStyle name="Comma 2 3" xfId="12" xr:uid="{00000000-0005-0000-0000-000070080000}"/>
    <cellStyle name="Comma 2 3 2" xfId="1248" xr:uid="{00000000-0005-0000-0000-000071080000}"/>
    <cellStyle name="Comma 2 3 2 2" xfId="3846" xr:uid="{00000000-0005-0000-0000-000072080000}"/>
    <cellStyle name="Comma 2 3 2 2 2" xfId="5254" xr:uid="{87F14EC4-9967-4EFE-AD48-B2D7B7FB3E93}"/>
    <cellStyle name="Comma 2 3 2 3" xfId="5137" xr:uid="{9CAAA8D6-A01A-44B6-A4E7-8242A7194CC0}"/>
    <cellStyle name="Comma 2 3 3" xfId="3845" xr:uid="{00000000-0005-0000-0000-000073080000}"/>
    <cellStyle name="Comma 2 3 3 2" xfId="5255" xr:uid="{3E4B873D-4C0C-4B9C-B184-BD9B083DED36}"/>
    <cellStyle name="Comma 2 3 4" xfId="5253" xr:uid="{C2AE4EAF-8BC0-4B23-ADB3-AA0F06EB37C1}"/>
    <cellStyle name="Comma 2 3 5" xfId="5136" xr:uid="{05C18AAA-9DC5-4782-B1EF-EFDC0BFAD20C}"/>
    <cellStyle name="Comma 2 4" xfId="315" xr:uid="{00000000-0005-0000-0000-000074080000}"/>
    <cellStyle name="Comma 2 4 2" xfId="1249" xr:uid="{00000000-0005-0000-0000-000075080000}"/>
    <cellStyle name="Comma 2 4 2 2" xfId="5257" xr:uid="{55506BB8-6DAF-4526-BA6E-F9DC462FD0F5}"/>
    <cellStyle name="Comma 2 4 3" xfId="5256" xr:uid="{DCB45140-7D29-4430-8EA4-B36ACC1477FF}"/>
    <cellStyle name="Comma 2 4 4" xfId="5138" xr:uid="{A52FCB89-1C50-4561-8B34-B2C3103DA39A}"/>
    <cellStyle name="Comma 2 5" xfId="1250" xr:uid="{00000000-0005-0000-0000-000076080000}"/>
    <cellStyle name="Comma 2 5 2" xfId="5259" xr:uid="{BA80B876-C063-4D44-8152-16AA3BD3F2C7}"/>
    <cellStyle name="Comma 2 5 3" xfId="5258" xr:uid="{C3545369-6EEA-4D39-B99A-4F208578BE63}"/>
    <cellStyle name="Comma 2 5 4" xfId="5139" xr:uid="{9E2B131D-E00B-4339-9B00-00F4B1ADCCDB}"/>
    <cellStyle name="Comma 2 6" xfId="1251" xr:uid="{00000000-0005-0000-0000-000077080000}"/>
    <cellStyle name="Comma 2 6 2" xfId="5260" xr:uid="{562BD70F-16BE-4743-B0CF-C536D4B6F0D8}"/>
    <cellStyle name="Comma 2 6 3" xfId="5140" xr:uid="{77EB95E7-8581-4913-BCAF-C2BFA1454803}"/>
    <cellStyle name="Comma 2 7" xfId="3656" xr:uid="{00000000-0005-0000-0000-000078080000}"/>
    <cellStyle name="Comma 2 7 2" xfId="3847" xr:uid="{00000000-0005-0000-0000-000079080000}"/>
    <cellStyle name="Comma 2 8" xfId="5115" xr:uid="{C7BA90B7-3873-46CA-8B69-6446C2AC244A}"/>
    <cellStyle name="Comma 2 8 2" xfId="5248" xr:uid="{F5ACACDC-DEF6-45E9-8C89-9CD40B732702}"/>
    <cellStyle name="Comma 2 9" xfId="5134" xr:uid="{CD323633-99CB-496D-9C08-29A51C04E6F0}"/>
    <cellStyle name="Comma 2_Book1" xfId="5141" xr:uid="{5BC97B43-E60D-487B-AC63-D4E1EBF9E39E}"/>
    <cellStyle name="Comma 20" xfId="5446" xr:uid="{EF92CD6E-3DAB-436D-8E82-71DA30956E27}"/>
    <cellStyle name="Comma 21" xfId="5434" xr:uid="{A2DF0FCA-08DA-4A83-B7A2-B5C532EED63A}"/>
    <cellStyle name="Comma 282" xfId="5261" xr:uid="{0EA06021-A488-4DC9-9ADC-3E9254C8AA68}"/>
    <cellStyle name="Comma 283" xfId="5262" xr:uid="{DB1C6461-67F3-46F3-ABBE-9B698BA8C7A6}"/>
    <cellStyle name="Comma 285 2" xfId="5263" xr:uid="{53670C6E-90CB-448F-93DA-9477073C2B09}"/>
    <cellStyle name="Comma 3" xfId="13" xr:uid="{00000000-0005-0000-0000-00007A080000}"/>
    <cellStyle name="Comma 3 2" xfId="14" xr:uid="{00000000-0005-0000-0000-00007B080000}"/>
    <cellStyle name="Comma 3 2 2" xfId="1252" xr:uid="{00000000-0005-0000-0000-00007C080000}"/>
    <cellStyle name="Comma 3 2 2 2" xfId="3849" xr:uid="{00000000-0005-0000-0000-00007D080000}"/>
    <cellStyle name="Comma 3 2 2 3" xfId="5265" xr:uid="{B2A252D8-3308-4236-8E6E-97630D2601F9}"/>
    <cellStyle name="Comma 3 2 3" xfId="3848" xr:uid="{00000000-0005-0000-0000-00007E080000}"/>
    <cellStyle name="Comma 3 2 4" xfId="5143" xr:uid="{6A84DEF8-0A43-46BD-A975-E33994D68EB2}"/>
    <cellStyle name="Comma 3 3" xfId="15" xr:uid="{00000000-0005-0000-0000-00007F080000}"/>
    <cellStyle name="Comma 3 3 2" xfId="1253" xr:uid="{00000000-0005-0000-0000-000080080000}"/>
    <cellStyle name="Comma 3 3 2 2" xfId="3851" xr:uid="{00000000-0005-0000-0000-000081080000}"/>
    <cellStyle name="Comma 3 3 2 3" xfId="4160" xr:uid="{00000000-0005-0000-0000-000082080000}"/>
    <cellStyle name="Comma 3 3 2 4" xfId="4835" xr:uid="{00000000-0005-0000-0000-000083080000}"/>
    <cellStyle name="Comma 3 3 2 5" xfId="5438" xr:uid="{FBE6A88F-EF52-48B9-9763-61DEDBED6468}"/>
    <cellStyle name="Comma 3 3 3" xfId="1254" xr:uid="{00000000-0005-0000-0000-000084080000}"/>
    <cellStyle name="Comma 3 3 3 2" xfId="3852" xr:uid="{00000000-0005-0000-0000-000085080000}"/>
    <cellStyle name="Comma 3 3 3 3" xfId="4161" xr:uid="{00000000-0005-0000-0000-000086080000}"/>
    <cellStyle name="Comma 3 3 3 4" xfId="4836" xr:uid="{00000000-0005-0000-0000-000087080000}"/>
    <cellStyle name="Comma 3 3 3 5" xfId="5266" xr:uid="{5E4FE370-AB7B-4AF5-B528-E4480294D81F}"/>
    <cellStyle name="Comma 3 3 3 6" xfId="5439" xr:uid="{253C31ED-28D3-4434-B469-2B5532047901}"/>
    <cellStyle name="Comma 3 3 4" xfId="1255" xr:uid="{00000000-0005-0000-0000-000088080000}"/>
    <cellStyle name="Comma 3 3 4 2" xfId="3853" xr:uid="{00000000-0005-0000-0000-000089080000}"/>
    <cellStyle name="Comma 3 3 4 3" xfId="4162" xr:uid="{00000000-0005-0000-0000-00008A080000}"/>
    <cellStyle name="Comma 3 3 4 4" xfId="4837" xr:uid="{00000000-0005-0000-0000-00008B080000}"/>
    <cellStyle name="Comma 3 3 4 5" xfId="5440" xr:uid="{416D1A83-C7C3-4491-BE8C-9FA2AB2D4151}"/>
    <cellStyle name="Comma 3 3 5" xfId="3850" xr:uid="{00000000-0005-0000-0000-00008C080000}"/>
    <cellStyle name="Comma 3 3 6" xfId="3977" xr:uid="{00000000-0005-0000-0000-00008D080000}"/>
    <cellStyle name="Comma 3 3 7" xfId="4807" xr:uid="{00000000-0005-0000-0000-00008E080000}"/>
    <cellStyle name="Comma 3 3 8" xfId="5435" xr:uid="{3D004E4D-AC72-4C78-AFA0-C9BFC36F4A29}"/>
    <cellStyle name="Comma 3 4" xfId="316" xr:uid="{00000000-0005-0000-0000-00008F080000}"/>
    <cellStyle name="Comma 3 4 2" xfId="1256" xr:uid="{00000000-0005-0000-0000-000090080000}"/>
    <cellStyle name="Comma 3 4 2 2" xfId="3855" xr:uid="{00000000-0005-0000-0000-000091080000}"/>
    <cellStyle name="Comma 3 4 2 3" xfId="5267" xr:uid="{C7A72879-4AE6-4F68-9751-989BE6D7318F}"/>
    <cellStyle name="Comma 3 4 3" xfId="3854" xr:uid="{00000000-0005-0000-0000-000092080000}"/>
    <cellStyle name="Comma 3 5" xfId="1257" xr:uid="{00000000-0005-0000-0000-000093080000}"/>
    <cellStyle name="Comma 3 5 2" xfId="3856" xr:uid="{00000000-0005-0000-0000-000094080000}"/>
    <cellStyle name="Comma 3 5 3" xfId="5268" xr:uid="{6019A49F-B148-4A34-85CB-0B0D5AFFCBDB}"/>
    <cellStyle name="Comma 3 6" xfId="1258" xr:uid="{00000000-0005-0000-0000-000095080000}"/>
    <cellStyle name="Comma 3 6 2" xfId="5264" xr:uid="{965A2800-C867-46C1-9B6F-2A7FD8F6F43D}"/>
    <cellStyle name="Comma 3 7" xfId="3655" xr:uid="{00000000-0005-0000-0000-000096080000}"/>
    <cellStyle name="Comma 3 7 2" xfId="3857" xr:uid="{00000000-0005-0000-0000-000097080000}"/>
    <cellStyle name="Comma 3 8" xfId="5117" xr:uid="{04527CC7-E4CB-432C-99DD-BB9113AEF547}"/>
    <cellStyle name="Comma 3 9" xfId="5142" xr:uid="{14B7BDB8-ACF0-4CB4-9B7E-8397D5219D6E}"/>
    <cellStyle name="Comma 4" xfId="16" xr:uid="{00000000-0005-0000-0000-000098080000}"/>
    <cellStyle name="Comma 4 2" xfId="17" xr:uid="{00000000-0005-0000-0000-000099080000}"/>
    <cellStyle name="Comma 4 2 2" xfId="3859" xr:uid="{00000000-0005-0000-0000-00009A080000}"/>
    <cellStyle name="Comma 4 2 2 2" xfId="4361" xr:uid="{00000000-0005-0000-0000-00009B080000}"/>
    <cellStyle name="Comma 4 2 2 3" xfId="4991" xr:uid="{00000000-0005-0000-0000-00009C080000}"/>
    <cellStyle name="Comma 4 2 2 4" xfId="5146" xr:uid="{25565564-DA17-4479-A7CC-402556A9C21C}"/>
    <cellStyle name="Comma 4 2 2 5" xfId="5445" xr:uid="{104238B7-6394-45AE-A1E8-548165DE7D93}"/>
    <cellStyle name="Comma 4 2 3" xfId="3858" xr:uid="{00000000-0005-0000-0000-00009D080000}"/>
    <cellStyle name="Comma 4 2 3 2" xfId="5269" xr:uid="{D8E45247-CEAE-4D6B-88B4-583B8A21DC29}"/>
    <cellStyle name="Comma 4 2 4" xfId="3978" xr:uid="{00000000-0005-0000-0000-00009E080000}"/>
    <cellStyle name="Comma 4 2 5" xfId="4808" xr:uid="{00000000-0005-0000-0000-00009F080000}"/>
    <cellStyle name="Comma 4 2 6" xfId="5145" xr:uid="{C8F3D467-1720-4554-8118-129B980AE17C}"/>
    <cellStyle name="Comma 4 2 7" xfId="5436" xr:uid="{7622FCD6-117B-4EFD-A72A-E7C958014CA2}"/>
    <cellStyle name="Comma 4 3" xfId="5147" xr:uid="{06E4AC77-E3CD-47D7-87A0-9FC37E85ED12}"/>
    <cellStyle name="Comma 4 3 2" xfId="5270" xr:uid="{1F841F6B-5FA3-465F-872B-CCF35C7AE056}"/>
    <cellStyle name="Comma 4 3 3" xfId="5271" xr:uid="{B00231B1-DA29-44B4-AC3A-060398BB3920}"/>
    <cellStyle name="Comma 4 4" xfId="5144" xr:uid="{C1243C56-31DF-45F1-9472-E4D8C44BBD6C}"/>
    <cellStyle name="Comma 5" xfId="18" xr:uid="{00000000-0005-0000-0000-0000A0080000}"/>
    <cellStyle name="Comma 5 2" xfId="19" xr:uid="{00000000-0005-0000-0000-0000A1080000}"/>
    <cellStyle name="Comma 5 2 2" xfId="3861" xr:uid="{00000000-0005-0000-0000-0000A2080000}"/>
    <cellStyle name="Comma 5 2 2 2" xfId="5274" xr:uid="{44E46EF4-DD6B-4204-92B4-B54FD3092D2F}"/>
    <cellStyle name="Comma 5 2 2 3" xfId="5150" xr:uid="{862B61A7-B898-49C5-99CC-C94B6C529918}"/>
    <cellStyle name="Comma 5 2 3" xfId="5273" xr:uid="{FAA3132D-CD9F-41AA-980A-67C4741DF15F}"/>
    <cellStyle name="Comma 5 2 4" xfId="5149" xr:uid="{8B95448A-FFCB-4A4C-8FAF-5565065BA145}"/>
    <cellStyle name="Comma 5 3" xfId="20" xr:uid="{00000000-0005-0000-0000-0000A3080000}"/>
    <cellStyle name="Comma 5 3 2" xfId="3862" xr:uid="{00000000-0005-0000-0000-0000A4080000}"/>
    <cellStyle name="Comma 5 3 3" xfId="5275" xr:uid="{DB12DFA7-BEF7-431C-AB6D-1C31D3926F40}"/>
    <cellStyle name="Comma 5 4" xfId="317" xr:uid="{00000000-0005-0000-0000-0000A5080000}"/>
    <cellStyle name="Comma 5 4 2" xfId="3863" xr:uid="{00000000-0005-0000-0000-0000A6080000}"/>
    <cellStyle name="Comma 5 4 3" xfId="5276" xr:uid="{C4E1A8D5-2563-46C3-BAE7-E1D5C46C5734}"/>
    <cellStyle name="Comma 5 5" xfId="3860" xr:uid="{00000000-0005-0000-0000-0000A7080000}"/>
    <cellStyle name="Comma 5 5 2" xfId="5272" xr:uid="{A6AAC6C9-9BD1-4985-97FA-EF3E7E1C748E}"/>
    <cellStyle name="Comma 5 6" xfId="5148" xr:uid="{4ED8F748-5151-446F-B01F-008BF8FBC032}"/>
    <cellStyle name="Comma 6" xfId="21" xr:uid="{00000000-0005-0000-0000-0000A8080000}"/>
    <cellStyle name="Comma 6 2" xfId="1259" xr:uid="{00000000-0005-0000-0000-0000A9080000}"/>
    <cellStyle name="Comma 6 2 2" xfId="3865" xr:uid="{00000000-0005-0000-0000-0000AA080000}"/>
    <cellStyle name="Comma 6 2 3" xfId="5278" xr:uid="{DB2203E9-3DE4-4154-B707-76AA8E1399BE}"/>
    <cellStyle name="Comma 6 3" xfId="3864" xr:uid="{00000000-0005-0000-0000-0000AB080000}"/>
    <cellStyle name="Comma 6 3 2" xfId="5277" xr:uid="{25BA606D-CB5D-4D89-85FC-AA8B2D87388D}"/>
    <cellStyle name="Comma 6 4" xfId="5151" xr:uid="{A474A539-E025-41BD-86E3-B83D27AD9CB9}"/>
    <cellStyle name="Comma 7" xfId="22" xr:uid="{00000000-0005-0000-0000-0000AC080000}"/>
    <cellStyle name="Comma 7 2" xfId="1260" xr:uid="{00000000-0005-0000-0000-0000AD080000}"/>
    <cellStyle name="Comma 7 2 2" xfId="3867" xr:uid="{00000000-0005-0000-0000-0000AE080000}"/>
    <cellStyle name="Comma 7 2 3" xfId="4163" xr:uid="{00000000-0005-0000-0000-0000AF080000}"/>
    <cellStyle name="Comma 7 2 4" xfId="5153" xr:uid="{09E5512A-3F12-4053-A0FE-BC944A5534C5}"/>
    <cellStyle name="Comma 7 3" xfId="1261" xr:uid="{00000000-0005-0000-0000-0000B0080000}"/>
    <cellStyle name="Comma 7 3 2" xfId="3868" xr:uid="{00000000-0005-0000-0000-0000B1080000}"/>
    <cellStyle name="Comma 7 3 3" xfId="5279" xr:uid="{67DF41B2-DAB0-48EE-A355-FB49B0994E84}"/>
    <cellStyle name="Comma 7 4" xfId="1262" xr:uid="{00000000-0005-0000-0000-0000B2080000}"/>
    <cellStyle name="Comma 7 4 2" xfId="3869" xr:uid="{00000000-0005-0000-0000-0000B3080000}"/>
    <cellStyle name="Comma 7 5" xfId="3866" xr:uid="{00000000-0005-0000-0000-0000B4080000}"/>
    <cellStyle name="Comma 7 6" xfId="3979" xr:uid="{00000000-0005-0000-0000-0000B5080000}"/>
    <cellStyle name="Comma 7 7" xfId="5152" xr:uid="{3658EC04-0AFB-4924-9EA4-76ECFC251C58}"/>
    <cellStyle name="Comma 8" xfId="23" xr:uid="{00000000-0005-0000-0000-0000B6080000}"/>
    <cellStyle name="Comma 8 2" xfId="1263" xr:uid="{00000000-0005-0000-0000-0000B7080000}"/>
    <cellStyle name="Comma 8 2 2" xfId="3871" xr:uid="{00000000-0005-0000-0000-0000B8080000}"/>
    <cellStyle name="Comma 8 2 3" xfId="4164" xr:uid="{00000000-0005-0000-0000-0000B9080000}"/>
    <cellStyle name="Comma 8 2 4" xfId="4838" xr:uid="{00000000-0005-0000-0000-0000BA080000}"/>
    <cellStyle name="Comma 8 2 5" xfId="5281" xr:uid="{D5096FF8-A160-4BDD-AE42-E53BEBAEEB3A}"/>
    <cellStyle name="Comma 8 2 6" xfId="5441" xr:uid="{5114E49E-E124-4988-AC30-68E4B832A2DA}"/>
    <cellStyle name="Comma 8 3" xfId="1264" xr:uid="{00000000-0005-0000-0000-0000BB080000}"/>
    <cellStyle name="Comma 8 3 2" xfId="3872" xr:uid="{00000000-0005-0000-0000-0000BC080000}"/>
    <cellStyle name="Comma 8 3 3" xfId="4165" xr:uid="{00000000-0005-0000-0000-0000BD080000}"/>
    <cellStyle name="Comma 8 3 4" xfId="4839" xr:uid="{00000000-0005-0000-0000-0000BE080000}"/>
    <cellStyle name="Comma 8 3 5" xfId="5280" xr:uid="{CF0ED47D-009C-40D9-B8E7-1291B1359FBE}"/>
    <cellStyle name="Comma 8 3 6" xfId="5442" xr:uid="{AFCA36D1-AE61-461B-AE09-C252F45FBB43}"/>
    <cellStyle name="Comma 8 4" xfId="1265" xr:uid="{00000000-0005-0000-0000-0000BF080000}"/>
    <cellStyle name="Comma 8 4 2" xfId="3873" xr:uid="{00000000-0005-0000-0000-0000C0080000}"/>
    <cellStyle name="Comma 8 4 3" xfId="4166" xr:uid="{00000000-0005-0000-0000-0000C1080000}"/>
    <cellStyle name="Comma 8 4 4" xfId="4840" xr:uid="{00000000-0005-0000-0000-0000C2080000}"/>
    <cellStyle name="Comma 8 4 5" xfId="5443" xr:uid="{58429FF9-3C0B-4724-B8C6-681BD7B0AED0}"/>
    <cellStyle name="Comma 8 5" xfId="3870" xr:uid="{00000000-0005-0000-0000-0000C3080000}"/>
    <cellStyle name="Comma 8 6" xfId="3980" xr:uid="{00000000-0005-0000-0000-0000C4080000}"/>
    <cellStyle name="Comma 8 7" xfId="4809" xr:uid="{00000000-0005-0000-0000-0000C5080000}"/>
    <cellStyle name="Comma 8 8" xfId="5154" xr:uid="{C394A568-9EC7-4C07-8ACC-8E41EE51F31E}"/>
    <cellStyle name="Comma 8 9" xfId="5437" xr:uid="{DA57F5C9-1578-418E-A5AB-A11A25C3A7AA}"/>
    <cellStyle name="Comma 9" xfId="303" xr:uid="{00000000-0005-0000-0000-0000C6080000}"/>
    <cellStyle name="Comma 9 2" xfId="1266" xr:uid="{00000000-0005-0000-0000-0000C7080000}"/>
    <cellStyle name="Comma 9 2 2" xfId="3875" xr:uid="{00000000-0005-0000-0000-0000C8080000}"/>
    <cellStyle name="Comma 9 2 3" xfId="5282" xr:uid="{FD6E0847-34D8-4438-8370-1D6FD49334DB}"/>
    <cellStyle name="Comma 9 3" xfId="3874" xr:uid="{00000000-0005-0000-0000-0000C9080000}"/>
    <cellStyle name="Comma 9 4" xfId="5155" xr:uid="{830F0FF4-4459-4623-A22B-42670CABBEDC}"/>
    <cellStyle name="Comma0" xfId="1267" xr:uid="{00000000-0005-0000-0000-0000CA080000}"/>
    <cellStyle name="Commentaire" xfId="1268" xr:uid="{00000000-0005-0000-0000-0000CB080000}"/>
    <cellStyle name="Commentaire 2" xfId="1269" xr:uid="{00000000-0005-0000-0000-0000CC080000}"/>
    <cellStyle name="Commentaire 2 2" xfId="2859" xr:uid="{00000000-0005-0000-0000-0000CD080000}"/>
    <cellStyle name="Commentaire 2 2 2" xfId="4557" xr:uid="{00000000-0005-0000-0000-0000CE080000}"/>
    <cellStyle name="Commentaire 2 2 3" xfId="4496" xr:uid="{00000000-0005-0000-0000-0000CF080000}"/>
    <cellStyle name="Commentaire 2 2 4" xfId="4505" xr:uid="{00000000-0005-0000-0000-0000D0080000}"/>
    <cellStyle name="Commentaire 2 2 5" xfId="5449" xr:uid="{FB7A0ADA-79FA-420F-B79B-DA354944FF82}"/>
    <cellStyle name="Commentaire 2 3" xfId="4168" xr:uid="{00000000-0005-0000-0000-0000D1080000}"/>
    <cellStyle name="Commentaire 2 4" xfId="4769" xr:uid="{00000000-0005-0000-0000-0000D2080000}"/>
    <cellStyle name="Commentaire 2 5" xfId="4842" xr:uid="{00000000-0005-0000-0000-0000D3080000}"/>
    <cellStyle name="Commentaire 3" xfId="2858" xr:uid="{00000000-0005-0000-0000-0000D4080000}"/>
    <cellStyle name="Commentaire 3 2" xfId="4558" xr:uid="{00000000-0005-0000-0000-0000D5080000}"/>
    <cellStyle name="Commentaire 3 3" xfId="4096" xr:uid="{00000000-0005-0000-0000-0000D6080000}"/>
    <cellStyle name="Commentaire 3 4" xfId="4779" xr:uid="{00000000-0005-0000-0000-0000D7080000}"/>
    <cellStyle name="Commentaire 3 5" xfId="5450" xr:uid="{ECE64820-56D1-46B7-AD1B-3BE8638580F5}"/>
    <cellStyle name="Commentaire 4" xfId="4167" xr:uid="{00000000-0005-0000-0000-0000D8080000}"/>
    <cellStyle name="Commentaire 5" xfId="4770" xr:uid="{00000000-0005-0000-0000-0000D9080000}"/>
    <cellStyle name="Commentaire 6" xfId="4841" xr:uid="{00000000-0005-0000-0000-0000DA080000}"/>
    <cellStyle name="Currency 2" xfId="3876" xr:uid="{00000000-0005-0000-0000-0000DB080000}"/>
    <cellStyle name="Currency 2 2" xfId="5284" xr:uid="{A7689071-EDFC-4378-8294-1D35CE0FD5AD}"/>
    <cellStyle name="Currency 2 3" xfId="5283" xr:uid="{D05AFEA3-77E9-413E-880A-1F507CA2FDBE}"/>
    <cellStyle name="Currency 2 4" xfId="5156" xr:uid="{D7B19381-0DFC-4911-BABD-CF4B139CDA51}"/>
    <cellStyle name="Currency 3" xfId="3877" xr:uid="{00000000-0005-0000-0000-0000DC080000}"/>
    <cellStyle name="Currency 3 2" xfId="5285" xr:uid="{D3233565-DBE7-4466-B50A-E09B88D7CA6B}"/>
    <cellStyle name="Currency0" xfId="1270" xr:uid="{00000000-0005-0000-0000-0000DD080000}"/>
    <cellStyle name="data_entry" xfId="3878" xr:uid="{00000000-0005-0000-0000-0000DE080000}"/>
    <cellStyle name="Date" xfId="1271" xr:uid="{00000000-0005-0000-0000-0000DF080000}"/>
    <cellStyle name="données" xfId="1272" xr:uid="{00000000-0005-0000-0000-0000E0080000}"/>
    <cellStyle name="donnéesbord" xfId="1273" xr:uid="{00000000-0005-0000-0000-0000E1080000}"/>
    <cellStyle name="Emphase 1" xfId="1274" xr:uid="{00000000-0005-0000-0000-0000E2080000}"/>
    <cellStyle name="Emphase 1 2" xfId="2860" xr:uid="{00000000-0005-0000-0000-0000E3080000}"/>
    <cellStyle name="Emphase 2" xfId="1275" xr:uid="{00000000-0005-0000-0000-0000E4080000}"/>
    <cellStyle name="Emphase 2 2" xfId="2861" xr:uid="{00000000-0005-0000-0000-0000E5080000}"/>
    <cellStyle name="Emphase 3" xfId="1276" xr:uid="{00000000-0005-0000-0000-0000E6080000}"/>
    <cellStyle name="Emphase 3 2" xfId="2862" xr:uid="{00000000-0005-0000-0000-0000E7080000}"/>
    <cellStyle name="Emphasis 1" xfId="5286" xr:uid="{27453A6A-0831-4389-AC67-D67E74439ED8}"/>
    <cellStyle name="Emphasis 2" xfId="5287" xr:uid="{96E3F294-5009-4605-9E41-28A4ED09892A}"/>
    <cellStyle name="Emphasis 3" xfId="5288" xr:uid="{C1C5DAF1-45C0-470D-BA7D-28541926B66E}"/>
    <cellStyle name="Entrée" xfId="1277" xr:uid="{00000000-0005-0000-0000-0000E8080000}"/>
    <cellStyle name="Entrée 2" xfId="2863" xr:uid="{00000000-0005-0000-0000-0000E9080000}"/>
    <cellStyle name="Entrée 2 2" xfId="4559" xr:uid="{00000000-0005-0000-0000-0000EA080000}"/>
    <cellStyle name="Entrée 2 3" xfId="4095" xr:uid="{00000000-0005-0000-0000-0000EB080000}"/>
    <cellStyle name="Entrée 2 4" xfId="5451" xr:uid="{FBB08ED2-EB4C-4832-AE25-B9DC55166ABD}"/>
    <cellStyle name="Entrée 3" xfId="4169" xr:uid="{00000000-0005-0000-0000-0000EC080000}"/>
    <cellStyle name="Entrée 4" xfId="4768" xr:uid="{00000000-0005-0000-0000-0000ED080000}"/>
    <cellStyle name="Entrée 5" xfId="4843" xr:uid="{00000000-0005-0000-0000-0000EE080000}"/>
    <cellStyle name="Euro" xfId="1278" xr:uid="{00000000-0005-0000-0000-0000EF080000}"/>
    <cellStyle name="Euro 2" xfId="1279" xr:uid="{00000000-0005-0000-0000-0000F0080000}"/>
    <cellStyle name="Euro_BEN (2)" xfId="1280" xr:uid="{00000000-0005-0000-0000-0000F1080000}"/>
    <cellStyle name="Excel Built-in Comma" xfId="5157" xr:uid="{543B076D-47E9-49B6-A9B8-75CF3817C8FA}"/>
    <cellStyle name="Excel Built-in Comma 2" xfId="5429" xr:uid="{5715F849-7631-4FCD-B332-137F3454F91B}"/>
    <cellStyle name="Excel Built-in Normal" xfId="5158" xr:uid="{7A4D7D51-D76F-4FB1-A704-2DA85581DE15}"/>
    <cellStyle name="Excel Built-in Percent" xfId="5159" xr:uid="{E8A6AB0E-2A7E-4040-9A46-CFD680260367}"/>
    <cellStyle name="Excel Built-in Percent 2" xfId="5430" xr:uid="{489A2006-3B2F-43D9-B245-3654B0BA2682}"/>
    <cellStyle name="Explanatory Text" xfId="5087" builtinId="53" customBuiltin="1"/>
    <cellStyle name="Explanatory Text 2" xfId="1281" xr:uid="{00000000-0005-0000-0000-0000F2080000}"/>
    <cellStyle name="Explanatory Text 2 2" xfId="2864" xr:uid="{00000000-0005-0000-0000-0000F3080000}"/>
    <cellStyle name="Fixed" xfId="1282" xr:uid="{00000000-0005-0000-0000-0000F4080000}"/>
    <cellStyle name="Footnote" xfId="1283" xr:uid="{00000000-0005-0000-0000-0000F5080000}"/>
    <cellStyle name="Gentia To Excel" xfId="3879" xr:uid="{00000000-0005-0000-0000-0000F6080000}"/>
    <cellStyle name="Good" xfId="5078" builtinId="26" customBuiltin="1"/>
    <cellStyle name="Good 2" xfId="1284" xr:uid="{00000000-0005-0000-0000-0000F7080000}"/>
    <cellStyle name="Good 2 2" xfId="2865" xr:uid="{00000000-0005-0000-0000-0000F8080000}"/>
    <cellStyle name="Good 2 3" xfId="5289" xr:uid="{21B1A083-FFC0-4BCB-90A5-46502AB46789}"/>
    <cellStyle name="Good 3" xfId="3880" xr:uid="{00000000-0005-0000-0000-0000F9080000}"/>
    <cellStyle name="Grey" xfId="1285" xr:uid="{00000000-0005-0000-0000-0000FA080000}"/>
    <cellStyle name="Heading" xfId="1286" xr:uid="{00000000-0005-0000-0000-0000FB080000}"/>
    <cellStyle name="Heading 1" xfId="5074" builtinId="16" customBuiltin="1"/>
    <cellStyle name="Heading 1 2" xfId="1287" xr:uid="{00000000-0005-0000-0000-0000FC080000}"/>
    <cellStyle name="Heading 1 2 2" xfId="2867" xr:uid="{00000000-0005-0000-0000-0000FD080000}"/>
    <cellStyle name="Heading 1 2 3" xfId="5290" xr:uid="{F2C5C1B0-687D-4457-A792-C2F77C7C3353}"/>
    <cellStyle name="Heading 1 3" xfId="5291" xr:uid="{7679C902-D10F-493E-B0A6-32C0AE1B543B}"/>
    <cellStyle name="Heading 2" xfId="5075" builtinId="17" customBuiltin="1"/>
    <cellStyle name="Heading 2 2" xfId="1288" xr:uid="{00000000-0005-0000-0000-0000FE080000}"/>
    <cellStyle name="Heading 2 2 2" xfId="2868" xr:uid="{00000000-0005-0000-0000-0000FF080000}"/>
    <cellStyle name="Heading 2 2 3" xfId="5292" xr:uid="{BCEB724F-B39C-4569-99BC-CDB2DD8BF394}"/>
    <cellStyle name="Heading 2 3" xfId="5293" xr:uid="{32782781-F52F-4A3C-BAA1-470B9890D7FF}"/>
    <cellStyle name="Heading 3" xfId="5076" builtinId="18" customBuiltin="1"/>
    <cellStyle name="Heading 3 2" xfId="1289" xr:uid="{00000000-0005-0000-0000-000000090000}"/>
    <cellStyle name="Heading 3 2 2" xfId="2869" xr:uid="{00000000-0005-0000-0000-000001090000}"/>
    <cellStyle name="Heading 3 2 3" xfId="5294" xr:uid="{E34E0E47-615A-462B-AB6B-D3C946B611E2}"/>
    <cellStyle name="Heading 3 3" xfId="5295" xr:uid="{8C7B8A4E-4360-493D-B355-7E4514A4FA0E}"/>
    <cellStyle name="Heading 4" xfId="5077" builtinId="19" customBuiltin="1"/>
    <cellStyle name="Heading 4 2" xfId="1290" xr:uid="{00000000-0005-0000-0000-000002090000}"/>
    <cellStyle name="Heading 4 2 2" xfId="2870" xr:uid="{00000000-0005-0000-0000-000003090000}"/>
    <cellStyle name="Heading 4 2 3" xfId="5296" xr:uid="{B2E622BB-3D23-4607-B86F-30D8152624B3}"/>
    <cellStyle name="Heading 5" xfId="2866" xr:uid="{00000000-0005-0000-0000-000004090000}"/>
    <cellStyle name="Heading 5 2" xfId="4560" xr:uid="{00000000-0005-0000-0000-000005090000}"/>
    <cellStyle name="Heading 5 3" xfId="4495" xr:uid="{00000000-0005-0000-0000-000006090000}"/>
    <cellStyle name="Heading 5 4" xfId="5070" xr:uid="{00000000-0005-0000-0000-000007090000}"/>
    <cellStyle name="Heading 6" xfId="4170" xr:uid="{00000000-0005-0000-0000-000008090000}"/>
    <cellStyle name="Heading 7" xfId="4767" xr:uid="{00000000-0005-0000-0000-000009090000}"/>
    <cellStyle name="Heading 8" xfId="4844" xr:uid="{00000000-0005-0000-0000-00000A090000}"/>
    <cellStyle name="Hipervínculo_IIF" xfId="1291" xr:uid="{00000000-0005-0000-0000-00000B090000}"/>
    <cellStyle name="Hyperlink" xfId="1" builtinId="8"/>
    <cellStyle name="Hyperlink 2" xfId="24" xr:uid="{00000000-0005-0000-0000-00000D090000}"/>
    <cellStyle name="Hyperlink 2 2" xfId="2871" xr:uid="{00000000-0005-0000-0000-00000E090000}"/>
    <cellStyle name="Hyperlink 2 2 2" xfId="5298" xr:uid="{3E8C29A0-A842-41D7-A1AB-577898456822}"/>
    <cellStyle name="Hyperlink 2 3" xfId="5160" xr:uid="{93082CAB-A6B2-46BF-BEA6-5CBA4C4D6F90}"/>
    <cellStyle name="Hyperlink 3" xfId="25" xr:uid="{00000000-0005-0000-0000-00000F090000}"/>
    <cellStyle name="Hyperlink 3 2" xfId="2872" xr:uid="{00000000-0005-0000-0000-000010090000}"/>
    <cellStyle name="Hyperlink 3 3" xfId="5161" xr:uid="{080AA492-36C5-4643-882D-4BA72855A566}"/>
    <cellStyle name="Hyperlink 4" xfId="26" xr:uid="{00000000-0005-0000-0000-000011090000}"/>
    <cellStyle name="Hyperlink 4 2" xfId="1292" xr:uid="{00000000-0005-0000-0000-000012090000}"/>
    <cellStyle name="Hyperlink 4 2 2" xfId="2874" xr:uid="{00000000-0005-0000-0000-000013090000}"/>
    <cellStyle name="Hyperlink 4 3" xfId="2873" xr:uid="{00000000-0005-0000-0000-000014090000}"/>
    <cellStyle name="Hyperlink 4 4" xfId="5162" xr:uid="{BBCABFA3-B9A5-4A15-9A65-432DD1BB288A}"/>
    <cellStyle name="Hyperlink 5" xfId="27" xr:uid="{00000000-0005-0000-0000-000015090000}"/>
    <cellStyle name="Hyperlink 5 2" xfId="2875" xr:uid="{00000000-0005-0000-0000-000016090000}"/>
    <cellStyle name="Hyperlink 5 3" xfId="5163" xr:uid="{6FBBA74F-0D03-47F9-AFF1-77A120B9C850}"/>
    <cellStyle name="Hyperlink 6" xfId="2876" xr:uid="{00000000-0005-0000-0000-000017090000}"/>
    <cellStyle name="Hyperlink 6 2" xfId="5164" xr:uid="{2B2D35BE-E681-44B8-9CAA-E015728AF400}"/>
    <cellStyle name="Hyperlink 7" xfId="1939" xr:uid="{00000000-0005-0000-0000-000018090000}"/>
    <cellStyle name="Hyperlink 7 2" xfId="5297" xr:uid="{C9CD1865-495A-4183-ADF6-1800D0578DE6}"/>
    <cellStyle name="imf-one decimal" xfId="1293" xr:uid="{00000000-0005-0000-0000-000019090000}"/>
    <cellStyle name="imf-zero decimal" xfId="1294" xr:uid="{00000000-0005-0000-0000-00001A090000}"/>
    <cellStyle name="Input" xfId="5080" builtinId="20" customBuiltin="1"/>
    <cellStyle name="Input [yellow]" xfId="1295" xr:uid="{00000000-0005-0000-0000-00001B090000}"/>
    <cellStyle name="Input [yellow] 2" xfId="4171" xr:uid="{00000000-0005-0000-0000-00001C090000}"/>
    <cellStyle name="Input [yellow] 3" xfId="4766" xr:uid="{00000000-0005-0000-0000-00001D090000}"/>
    <cellStyle name="Input [yellow] 4" xfId="4845" xr:uid="{00000000-0005-0000-0000-00001E090000}"/>
    <cellStyle name="Input 10" xfId="1296" xr:uid="{00000000-0005-0000-0000-00001F090000}"/>
    <cellStyle name="Input 10 2" xfId="2877" xr:uid="{00000000-0005-0000-0000-000020090000}"/>
    <cellStyle name="Input 10 2 2" xfId="4561" xr:uid="{00000000-0005-0000-0000-000021090000}"/>
    <cellStyle name="Input 10 2 3" xfId="4494" xr:uid="{00000000-0005-0000-0000-000022090000}"/>
    <cellStyle name="Input 10 2 4" xfId="5452" xr:uid="{1A50B1C0-753D-4881-81D9-D5D2DD682553}"/>
    <cellStyle name="Input 10 3" xfId="4172" xr:uid="{00000000-0005-0000-0000-000023090000}"/>
    <cellStyle name="Input 10 4" xfId="4344" xr:uid="{00000000-0005-0000-0000-000024090000}"/>
    <cellStyle name="Input 10 5" xfId="4846" xr:uid="{00000000-0005-0000-0000-000025090000}"/>
    <cellStyle name="Input 100" xfId="1297" xr:uid="{00000000-0005-0000-0000-000026090000}"/>
    <cellStyle name="Input 100 2" xfId="2878" xr:uid="{00000000-0005-0000-0000-000027090000}"/>
    <cellStyle name="Input 100 2 2" xfId="4562" xr:uid="{00000000-0005-0000-0000-000028090000}"/>
    <cellStyle name="Input 100 2 3" xfId="4094" xr:uid="{00000000-0005-0000-0000-000029090000}"/>
    <cellStyle name="Input 100 2 4" xfId="5453" xr:uid="{2403BA85-F62E-4212-AF3E-5378DDD5E005}"/>
    <cellStyle name="Input 100 3" xfId="4173" xr:uid="{00000000-0005-0000-0000-00002A090000}"/>
    <cellStyle name="Input 100 4" xfId="4011" xr:uid="{00000000-0005-0000-0000-00002B090000}"/>
    <cellStyle name="Input 100 5" xfId="4847" xr:uid="{00000000-0005-0000-0000-00002C090000}"/>
    <cellStyle name="Input 101" xfId="1298" xr:uid="{00000000-0005-0000-0000-00002D090000}"/>
    <cellStyle name="Input 101 2" xfId="2879" xr:uid="{00000000-0005-0000-0000-00002E090000}"/>
    <cellStyle name="Input 101 2 2" xfId="4563" xr:uid="{00000000-0005-0000-0000-00002F090000}"/>
    <cellStyle name="Input 101 2 3" xfId="4493" xr:uid="{00000000-0005-0000-0000-000030090000}"/>
    <cellStyle name="Input 101 2 4" xfId="5454" xr:uid="{EBD77C1E-9C3D-4C11-BA28-FD886D7C5B06}"/>
    <cellStyle name="Input 101 3" xfId="4174" xr:uid="{00000000-0005-0000-0000-000031090000}"/>
    <cellStyle name="Input 101 4" xfId="4765" xr:uid="{00000000-0005-0000-0000-000032090000}"/>
    <cellStyle name="Input 101 5" xfId="4848" xr:uid="{00000000-0005-0000-0000-000033090000}"/>
    <cellStyle name="Input 102" xfId="1299" xr:uid="{00000000-0005-0000-0000-000034090000}"/>
    <cellStyle name="Input 102 2" xfId="2880" xr:uid="{00000000-0005-0000-0000-000035090000}"/>
    <cellStyle name="Input 102 2 2" xfId="4564" xr:uid="{00000000-0005-0000-0000-000036090000}"/>
    <cellStyle name="Input 102 2 3" xfId="4093" xr:uid="{00000000-0005-0000-0000-000037090000}"/>
    <cellStyle name="Input 102 2 4" xfId="5455" xr:uid="{04E04113-0400-4282-B6C0-653DC9C1B637}"/>
    <cellStyle name="Input 102 3" xfId="4175" xr:uid="{00000000-0005-0000-0000-000038090000}"/>
    <cellStyle name="Input 102 4" xfId="4764" xr:uid="{00000000-0005-0000-0000-000039090000}"/>
    <cellStyle name="Input 102 5" xfId="4849" xr:uid="{00000000-0005-0000-0000-00003A090000}"/>
    <cellStyle name="Input 103" xfId="1300" xr:uid="{00000000-0005-0000-0000-00003B090000}"/>
    <cellStyle name="Input 103 2" xfId="2881" xr:uid="{00000000-0005-0000-0000-00003C090000}"/>
    <cellStyle name="Input 103 2 2" xfId="4565" xr:uid="{00000000-0005-0000-0000-00003D090000}"/>
    <cellStyle name="Input 103 2 3" xfId="4492" xr:uid="{00000000-0005-0000-0000-00003E090000}"/>
    <cellStyle name="Input 103 2 4" xfId="5456" xr:uid="{AFEDACA5-312F-4EFA-B9B8-713E18747443}"/>
    <cellStyle name="Input 103 3" xfId="4176" xr:uid="{00000000-0005-0000-0000-00003F090000}"/>
    <cellStyle name="Input 103 4" xfId="4343" xr:uid="{00000000-0005-0000-0000-000040090000}"/>
    <cellStyle name="Input 103 5" xfId="4850" xr:uid="{00000000-0005-0000-0000-000041090000}"/>
    <cellStyle name="Input 104" xfId="1301" xr:uid="{00000000-0005-0000-0000-000042090000}"/>
    <cellStyle name="Input 104 2" xfId="2882" xr:uid="{00000000-0005-0000-0000-000043090000}"/>
    <cellStyle name="Input 104 2 2" xfId="4566" xr:uid="{00000000-0005-0000-0000-000044090000}"/>
    <cellStyle name="Input 104 2 3" xfId="4092" xr:uid="{00000000-0005-0000-0000-000045090000}"/>
    <cellStyle name="Input 104 2 4" xfId="5457" xr:uid="{A663A3D1-E6BD-43C5-9FB5-57A6326F8D5C}"/>
    <cellStyle name="Input 104 3" xfId="4177" xr:uid="{00000000-0005-0000-0000-000046090000}"/>
    <cellStyle name="Input 104 4" xfId="4010" xr:uid="{00000000-0005-0000-0000-000047090000}"/>
    <cellStyle name="Input 104 5" xfId="4851" xr:uid="{00000000-0005-0000-0000-000048090000}"/>
    <cellStyle name="Input 105" xfId="1302" xr:uid="{00000000-0005-0000-0000-000049090000}"/>
    <cellStyle name="Input 105 2" xfId="2883" xr:uid="{00000000-0005-0000-0000-00004A090000}"/>
    <cellStyle name="Input 105 2 2" xfId="4567" xr:uid="{00000000-0005-0000-0000-00004B090000}"/>
    <cellStyle name="Input 105 2 3" xfId="4491" xr:uid="{00000000-0005-0000-0000-00004C090000}"/>
    <cellStyle name="Input 105 2 4" xfId="5458" xr:uid="{C2CF358B-F393-4A2E-BAD2-E4052F213A67}"/>
    <cellStyle name="Input 105 3" xfId="4178" xr:uid="{00000000-0005-0000-0000-00004D090000}"/>
    <cellStyle name="Input 105 4" xfId="4763" xr:uid="{00000000-0005-0000-0000-00004E090000}"/>
    <cellStyle name="Input 105 5" xfId="4852" xr:uid="{00000000-0005-0000-0000-00004F090000}"/>
    <cellStyle name="Input 106" xfId="1303" xr:uid="{00000000-0005-0000-0000-000050090000}"/>
    <cellStyle name="Input 106 2" xfId="2884" xr:uid="{00000000-0005-0000-0000-000051090000}"/>
    <cellStyle name="Input 106 2 2" xfId="4568" xr:uid="{00000000-0005-0000-0000-000052090000}"/>
    <cellStyle name="Input 106 2 3" xfId="4091" xr:uid="{00000000-0005-0000-0000-000053090000}"/>
    <cellStyle name="Input 106 2 4" xfId="5459" xr:uid="{1B58B209-9B5B-4D19-A55E-C3D419EF9BDC}"/>
    <cellStyle name="Input 106 3" xfId="4179" xr:uid="{00000000-0005-0000-0000-000054090000}"/>
    <cellStyle name="Input 106 4" xfId="4762" xr:uid="{00000000-0005-0000-0000-000055090000}"/>
    <cellStyle name="Input 106 5" xfId="4853" xr:uid="{00000000-0005-0000-0000-000056090000}"/>
    <cellStyle name="Input 107" xfId="1304" xr:uid="{00000000-0005-0000-0000-000057090000}"/>
    <cellStyle name="Input 107 2" xfId="2885" xr:uid="{00000000-0005-0000-0000-000058090000}"/>
    <cellStyle name="Input 107 2 2" xfId="4569" xr:uid="{00000000-0005-0000-0000-000059090000}"/>
    <cellStyle name="Input 107 2 3" xfId="4490" xr:uid="{00000000-0005-0000-0000-00005A090000}"/>
    <cellStyle name="Input 107 2 4" xfId="5460" xr:uid="{2EAE4DED-E5F2-45D0-BF02-196D74DDA441}"/>
    <cellStyle name="Input 107 3" xfId="4180" xr:uid="{00000000-0005-0000-0000-00005B090000}"/>
    <cellStyle name="Input 107 4" xfId="4342" xr:uid="{00000000-0005-0000-0000-00005C090000}"/>
    <cellStyle name="Input 107 5" xfId="4854" xr:uid="{00000000-0005-0000-0000-00005D090000}"/>
    <cellStyle name="Input 108" xfId="1305" xr:uid="{00000000-0005-0000-0000-00005E090000}"/>
    <cellStyle name="Input 108 2" xfId="2886" xr:uid="{00000000-0005-0000-0000-00005F090000}"/>
    <cellStyle name="Input 108 2 2" xfId="4570" xr:uid="{00000000-0005-0000-0000-000060090000}"/>
    <cellStyle name="Input 108 2 3" xfId="4090" xr:uid="{00000000-0005-0000-0000-000061090000}"/>
    <cellStyle name="Input 108 2 4" xfId="5461" xr:uid="{9371BD5F-3A23-4979-84CD-BAF32B884F14}"/>
    <cellStyle name="Input 108 3" xfId="4181" xr:uid="{00000000-0005-0000-0000-000062090000}"/>
    <cellStyle name="Input 108 4" xfId="4009" xr:uid="{00000000-0005-0000-0000-000063090000}"/>
    <cellStyle name="Input 108 5" xfId="4855" xr:uid="{00000000-0005-0000-0000-000064090000}"/>
    <cellStyle name="Input 109" xfId="1306" xr:uid="{00000000-0005-0000-0000-000065090000}"/>
    <cellStyle name="Input 109 2" xfId="2887" xr:uid="{00000000-0005-0000-0000-000066090000}"/>
    <cellStyle name="Input 109 2 2" xfId="4571" xr:uid="{00000000-0005-0000-0000-000067090000}"/>
    <cellStyle name="Input 109 2 3" xfId="4489" xr:uid="{00000000-0005-0000-0000-000068090000}"/>
    <cellStyle name="Input 109 2 4" xfId="5462" xr:uid="{F3BDEA4A-A193-4187-86B4-83F2827C6C4A}"/>
    <cellStyle name="Input 109 3" xfId="4182" xr:uid="{00000000-0005-0000-0000-000069090000}"/>
    <cellStyle name="Input 109 4" xfId="4761" xr:uid="{00000000-0005-0000-0000-00006A090000}"/>
    <cellStyle name="Input 109 5" xfId="4856" xr:uid="{00000000-0005-0000-0000-00006B090000}"/>
    <cellStyle name="Input 11" xfId="1307" xr:uid="{00000000-0005-0000-0000-00006C090000}"/>
    <cellStyle name="Input 11 2" xfId="2888" xr:uid="{00000000-0005-0000-0000-00006D090000}"/>
    <cellStyle name="Input 11 2 2" xfId="4572" xr:uid="{00000000-0005-0000-0000-00006E090000}"/>
    <cellStyle name="Input 11 2 3" xfId="4089" xr:uid="{00000000-0005-0000-0000-00006F090000}"/>
    <cellStyle name="Input 11 2 4" xfId="5463" xr:uid="{9738BFD2-D3EF-46E2-8DD1-69E45E7184F9}"/>
    <cellStyle name="Input 11 3" xfId="4183" xr:uid="{00000000-0005-0000-0000-000070090000}"/>
    <cellStyle name="Input 11 4" xfId="4760" xr:uid="{00000000-0005-0000-0000-000071090000}"/>
    <cellStyle name="Input 11 5" xfId="4857" xr:uid="{00000000-0005-0000-0000-000072090000}"/>
    <cellStyle name="Input 110" xfId="1308" xr:uid="{00000000-0005-0000-0000-000073090000}"/>
    <cellStyle name="Input 110 2" xfId="2889" xr:uid="{00000000-0005-0000-0000-000074090000}"/>
    <cellStyle name="Input 110 2 2" xfId="4573" xr:uid="{00000000-0005-0000-0000-000075090000}"/>
    <cellStyle name="Input 110 2 3" xfId="4488" xr:uid="{00000000-0005-0000-0000-000076090000}"/>
    <cellStyle name="Input 110 2 4" xfId="5464" xr:uid="{86914844-674E-4535-8986-79589C61CB22}"/>
    <cellStyle name="Input 110 3" xfId="4184" xr:uid="{00000000-0005-0000-0000-000077090000}"/>
    <cellStyle name="Input 110 4" xfId="4341" xr:uid="{00000000-0005-0000-0000-000078090000}"/>
    <cellStyle name="Input 110 5" xfId="4858" xr:uid="{00000000-0005-0000-0000-000079090000}"/>
    <cellStyle name="Input 111" xfId="1309" xr:uid="{00000000-0005-0000-0000-00007A090000}"/>
    <cellStyle name="Input 111 2" xfId="2890" xr:uid="{00000000-0005-0000-0000-00007B090000}"/>
    <cellStyle name="Input 111 2 2" xfId="4574" xr:uid="{00000000-0005-0000-0000-00007C090000}"/>
    <cellStyle name="Input 111 2 3" xfId="4088" xr:uid="{00000000-0005-0000-0000-00007D090000}"/>
    <cellStyle name="Input 111 2 4" xfId="5465" xr:uid="{444F5F32-3BB5-4793-8EAD-76A2DB5BBCB2}"/>
    <cellStyle name="Input 111 3" xfId="4185" xr:uid="{00000000-0005-0000-0000-00007E090000}"/>
    <cellStyle name="Input 111 4" xfId="4008" xr:uid="{00000000-0005-0000-0000-00007F090000}"/>
    <cellStyle name="Input 111 5" xfId="4859" xr:uid="{00000000-0005-0000-0000-000080090000}"/>
    <cellStyle name="Input 112" xfId="1310" xr:uid="{00000000-0005-0000-0000-000081090000}"/>
    <cellStyle name="Input 112 2" xfId="2891" xr:uid="{00000000-0005-0000-0000-000082090000}"/>
    <cellStyle name="Input 112 2 2" xfId="4575" xr:uid="{00000000-0005-0000-0000-000083090000}"/>
    <cellStyle name="Input 112 2 3" xfId="4487" xr:uid="{00000000-0005-0000-0000-000084090000}"/>
    <cellStyle name="Input 112 2 4" xfId="5466" xr:uid="{6C9177FE-D6ED-49B2-9536-AB51942E5631}"/>
    <cellStyle name="Input 112 3" xfId="4186" xr:uid="{00000000-0005-0000-0000-000085090000}"/>
    <cellStyle name="Input 112 4" xfId="4759" xr:uid="{00000000-0005-0000-0000-000086090000}"/>
    <cellStyle name="Input 112 5" xfId="4860" xr:uid="{00000000-0005-0000-0000-000087090000}"/>
    <cellStyle name="Input 113" xfId="1311" xr:uid="{00000000-0005-0000-0000-000088090000}"/>
    <cellStyle name="Input 113 2" xfId="2892" xr:uid="{00000000-0005-0000-0000-000089090000}"/>
    <cellStyle name="Input 113 2 2" xfId="4576" xr:uid="{00000000-0005-0000-0000-00008A090000}"/>
    <cellStyle name="Input 113 2 3" xfId="4087" xr:uid="{00000000-0005-0000-0000-00008B090000}"/>
    <cellStyle name="Input 113 2 4" xfId="5467" xr:uid="{1828F92C-4A48-4C1C-92A1-8E72844C8A7F}"/>
    <cellStyle name="Input 113 3" xfId="4187" xr:uid="{00000000-0005-0000-0000-00008C090000}"/>
    <cellStyle name="Input 113 4" xfId="4758" xr:uid="{00000000-0005-0000-0000-00008D090000}"/>
    <cellStyle name="Input 113 5" xfId="4861" xr:uid="{00000000-0005-0000-0000-00008E090000}"/>
    <cellStyle name="Input 114" xfId="1312" xr:uid="{00000000-0005-0000-0000-00008F090000}"/>
    <cellStyle name="Input 114 2" xfId="2893" xr:uid="{00000000-0005-0000-0000-000090090000}"/>
    <cellStyle name="Input 114 2 2" xfId="4577" xr:uid="{00000000-0005-0000-0000-000091090000}"/>
    <cellStyle name="Input 114 2 3" xfId="4486" xr:uid="{00000000-0005-0000-0000-000092090000}"/>
    <cellStyle name="Input 114 2 4" xfId="5468" xr:uid="{7D73463C-DF54-4128-B2DA-37DEEA72ABAD}"/>
    <cellStyle name="Input 114 3" xfId="4188" xr:uid="{00000000-0005-0000-0000-000093090000}"/>
    <cellStyle name="Input 114 4" xfId="4340" xr:uid="{00000000-0005-0000-0000-000094090000}"/>
    <cellStyle name="Input 114 5" xfId="4862" xr:uid="{00000000-0005-0000-0000-000095090000}"/>
    <cellStyle name="Input 115" xfId="1313" xr:uid="{00000000-0005-0000-0000-000096090000}"/>
    <cellStyle name="Input 115 2" xfId="2894" xr:uid="{00000000-0005-0000-0000-000097090000}"/>
    <cellStyle name="Input 115 2 2" xfId="4578" xr:uid="{00000000-0005-0000-0000-000098090000}"/>
    <cellStyle name="Input 115 2 3" xfId="4086" xr:uid="{00000000-0005-0000-0000-000099090000}"/>
    <cellStyle name="Input 115 2 4" xfId="5469" xr:uid="{50B16AFE-7BE7-488E-A71E-ACE3093024B2}"/>
    <cellStyle name="Input 115 3" xfId="4189" xr:uid="{00000000-0005-0000-0000-00009A090000}"/>
    <cellStyle name="Input 115 4" xfId="4007" xr:uid="{00000000-0005-0000-0000-00009B090000}"/>
    <cellStyle name="Input 115 5" xfId="4863" xr:uid="{00000000-0005-0000-0000-00009C090000}"/>
    <cellStyle name="Input 116" xfId="1314" xr:uid="{00000000-0005-0000-0000-00009D090000}"/>
    <cellStyle name="Input 116 2" xfId="2895" xr:uid="{00000000-0005-0000-0000-00009E090000}"/>
    <cellStyle name="Input 116 2 2" xfId="4579" xr:uid="{00000000-0005-0000-0000-00009F090000}"/>
    <cellStyle name="Input 116 2 3" xfId="4485" xr:uid="{00000000-0005-0000-0000-0000A0090000}"/>
    <cellStyle name="Input 116 2 4" xfId="5470" xr:uid="{C725E180-A8FB-485B-B545-ECBFEC6BB76A}"/>
    <cellStyle name="Input 116 3" xfId="4190" xr:uid="{00000000-0005-0000-0000-0000A1090000}"/>
    <cellStyle name="Input 116 4" xfId="4757" xr:uid="{00000000-0005-0000-0000-0000A2090000}"/>
    <cellStyle name="Input 116 5" xfId="4864" xr:uid="{00000000-0005-0000-0000-0000A3090000}"/>
    <cellStyle name="Input 117" xfId="1315" xr:uid="{00000000-0005-0000-0000-0000A4090000}"/>
    <cellStyle name="Input 117 2" xfId="2896" xr:uid="{00000000-0005-0000-0000-0000A5090000}"/>
    <cellStyle name="Input 117 2 2" xfId="4580" xr:uid="{00000000-0005-0000-0000-0000A6090000}"/>
    <cellStyle name="Input 117 2 3" xfId="4085" xr:uid="{00000000-0005-0000-0000-0000A7090000}"/>
    <cellStyle name="Input 117 2 4" xfId="5471" xr:uid="{1C7F385E-2DD4-4ECD-8463-FE2C44C19E8F}"/>
    <cellStyle name="Input 117 3" xfId="4191" xr:uid="{00000000-0005-0000-0000-0000A8090000}"/>
    <cellStyle name="Input 117 4" xfId="4756" xr:uid="{00000000-0005-0000-0000-0000A9090000}"/>
    <cellStyle name="Input 117 5" xfId="4865" xr:uid="{00000000-0005-0000-0000-0000AA090000}"/>
    <cellStyle name="Input 118" xfId="1316" xr:uid="{00000000-0005-0000-0000-0000AB090000}"/>
    <cellStyle name="Input 118 2" xfId="2897" xr:uid="{00000000-0005-0000-0000-0000AC090000}"/>
    <cellStyle name="Input 118 2 2" xfId="4581" xr:uid="{00000000-0005-0000-0000-0000AD090000}"/>
    <cellStyle name="Input 118 2 3" xfId="4484" xr:uid="{00000000-0005-0000-0000-0000AE090000}"/>
    <cellStyle name="Input 118 2 4" xfId="5472" xr:uid="{A32C7CFE-A5CA-454E-8478-3E4656CCE928}"/>
    <cellStyle name="Input 118 3" xfId="4192" xr:uid="{00000000-0005-0000-0000-0000AF090000}"/>
    <cellStyle name="Input 118 4" xfId="4339" xr:uid="{00000000-0005-0000-0000-0000B0090000}"/>
    <cellStyle name="Input 118 5" xfId="4866" xr:uid="{00000000-0005-0000-0000-0000B1090000}"/>
    <cellStyle name="Input 119" xfId="1317" xr:uid="{00000000-0005-0000-0000-0000B2090000}"/>
    <cellStyle name="Input 119 2" xfId="2898" xr:uid="{00000000-0005-0000-0000-0000B3090000}"/>
    <cellStyle name="Input 119 2 2" xfId="4582" xr:uid="{00000000-0005-0000-0000-0000B4090000}"/>
    <cellStyle name="Input 119 2 3" xfId="4084" xr:uid="{00000000-0005-0000-0000-0000B5090000}"/>
    <cellStyle name="Input 119 2 4" xfId="5473" xr:uid="{78293C4A-777A-4017-91E9-80BD0456B512}"/>
    <cellStyle name="Input 119 3" xfId="4193" xr:uid="{00000000-0005-0000-0000-0000B6090000}"/>
    <cellStyle name="Input 119 4" xfId="4006" xr:uid="{00000000-0005-0000-0000-0000B7090000}"/>
    <cellStyle name="Input 119 5" xfId="4867" xr:uid="{00000000-0005-0000-0000-0000B8090000}"/>
    <cellStyle name="Input 12" xfId="1318" xr:uid="{00000000-0005-0000-0000-0000B9090000}"/>
    <cellStyle name="Input 12 2" xfId="2899" xr:uid="{00000000-0005-0000-0000-0000BA090000}"/>
    <cellStyle name="Input 12 2 2" xfId="4583" xr:uid="{00000000-0005-0000-0000-0000BB090000}"/>
    <cellStyle name="Input 12 2 3" xfId="4483" xr:uid="{00000000-0005-0000-0000-0000BC090000}"/>
    <cellStyle name="Input 12 2 4" xfId="5474" xr:uid="{5B1A5A45-D329-4540-8928-C691185D08C6}"/>
    <cellStyle name="Input 12 3" xfId="4194" xr:uid="{00000000-0005-0000-0000-0000BD090000}"/>
    <cellStyle name="Input 12 4" xfId="4755" xr:uid="{00000000-0005-0000-0000-0000BE090000}"/>
    <cellStyle name="Input 12 5" xfId="4868" xr:uid="{00000000-0005-0000-0000-0000BF090000}"/>
    <cellStyle name="Input 120" xfId="1319" xr:uid="{00000000-0005-0000-0000-0000C0090000}"/>
    <cellStyle name="Input 120 2" xfId="2900" xr:uid="{00000000-0005-0000-0000-0000C1090000}"/>
    <cellStyle name="Input 120 2 2" xfId="4584" xr:uid="{00000000-0005-0000-0000-0000C2090000}"/>
    <cellStyle name="Input 120 2 3" xfId="4083" xr:uid="{00000000-0005-0000-0000-0000C3090000}"/>
    <cellStyle name="Input 120 2 4" xfId="5475" xr:uid="{604D641D-3DA2-42AA-932E-D7536C6D023F}"/>
    <cellStyle name="Input 120 3" xfId="4195" xr:uid="{00000000-0005-0000-0000-0000C4090000}"/>
    <cellStyle name="Input 120 4" xfId="4754" xr:uid="{00000000-0005-0000-0000-0000C5090000}"/>
    <cellStyle name="Input 120 5" xfId="4869" xr:uid="{00000000-0005-0000-0000-0000C6090000}"/>
    <cellStyle name="Input 121" xfId="1320" xr:uid="{00000000-0005-0000-0000-0000C7090000}"/>
    <cellStyle name="Input 121 2" xfId="2901" xr:uid="{00000000-0005-0000-0000-0000C8090000}"/>
    <cellStyle name="Input 121 2 2" xfId="4585" xr:uid="{00000000-0005-0000-0000-0000C9090000}"/>
    <cellStyle name="Input 121 2 3" xfId="4482" xr:uid="{00000000-0005-0000-0000-0000CA090000}"/>
    <cellStyle name="Input 121 2 4" xfId="5476" xr:uid="{0CC0EA93-35AA-4BFE-AA83-E87FF8AB4C47}"/>
    <cellStyle name="Input 121 3" xfId="4196" xr:uid="{00000000-0005-0000-0000-0000CB090000}"/>
    <cellStyle name="Input 121 4" xfId="4338" xr:uid="{00000000-0005-0000-0000-0000CC090000}"/>
    <cellStyle name="Input 121 5" xfId="4870" xr:uid="{00000000-0005-0000-0000-0000CD090000}"/>
    <cellStyle name="Input 122" xfId="1321" xr:uid="{00000000-0005-0000-0000-0000CE090000}"/>
    <cellStyle name="Input 122 2" xfId="2902" xr:uid="{00000000-0005-0000-0000-0000CF090000}"/>
    <cellStyle name="Input 122 2 2" xfId="4586" xr:uid="{00000000-0005-0000-0000-0000D0090000}"/>
    <cellStyle name="Input 122 2 3" xfId="4082" xr:uid="{00000000-0005-0000-0000-0000D1090000}"/>
    <cellStyle name="Input 122 2 4" xfId="5477" xr:uid="{4C79E884-4982-46F5-B0FF-C37E52AEBDAC}"/>
    <cellStyle name="Input 122 3" xfId="4197" xr:uid="{00000000-0005-0000-0000-0000D2090000}"/>
    <cellStyle name="Input 122 4" xfId="4005" xr:uid="{00000000-0005-0000-0000-0000D3090000}"/>
    <cellStyle name="Input 122 5" xfId="4871" xr:uid="{00000000-0005-0000-0000-0000D4090000}"/>
    <cellStyle name="Input 123" xfId="1322" xr:uid="{00000000-0005-0000-0000-0000D5090000}"/>
    <cellStyle name="Input 123 2" xfId="2903" xr:uid="{00000000-0005-0000-0000-0000D6090000}"/>
    <cellStyle name="Input 123 2 2" xfId="4587" xr:uid="{00000000-0005-0000-0000-0000D7090000}"/>
    <cellStyle name="Input 123 2 3" xfId="4481" xr:uid="{00000000-0005-0000-0000-0000D8090000}"/>
    <cellStyle name="Input 123 2 4" xfId="5478" xr:uid="{D16E070A-69B4-49C1-BE76-5BF58A3F0D1F}"/>
    <cellStyle name="Input 123 3" xfId="4198" xr:uid="{00000000-0005-0000-0000-0000D9090000}"/>
    <cellStyle name="Input 123 4" xfId="4753" xr:uid="{00000000-0005-0000-0000-0000DA090000}"/>
    <cellStyle name="Input 123 5" xfId="4872" xr:uid="{00000000-0005-0000-0000-0000DB090000}"/>
    <cellStyle name="Input 124" xfId="1323" xr:uid="{00000000-0005-0000-0000-0000DC090000}"/>
    <cellStyle name="Input 124 2" xfId="2904" xr:uid="{00000000-0005-0000-0000-0000DD090000}"/>
    <cellStyle name="Input 124 2 2" xfId="4588" xr:uid="{00000000-0005-0000-0000-0000DE090000}"/>
    <cellStyle name="Input 124 2 3" xfId="4081" xr:uid="{00000000-0005-0000-0000-0000DF090000}"/>
    <cellStyle name="Input 124 2 4" xfId="5479" xr:uid="{30DF5708-6F4C-42A8-A811-68C6AC31F46A}"/>
    <cellStyle name="Input 124 3" xfId="4199" xr:uid="{00000000-0005-0000-0000-0000E0090000}"/>
    <cellStyle name="Input 124 4" xfId="4752" xr:uid="{00000000-0005-0000-0000-0000E1090000}"/>
    <cellStyle name="Input 124 5" xfId="4873" xr:uid="{00000000-0005-0000-0000-0000E2090000}"/>
    <cellStyle name="Input 125" xfId="1324" xr:uid="{00000000-0005-0000-0000-0000E3090000}"/>
    <cellStyle name="Input 125 2" xfId="2905" xr:uid="{00000000-0005-0000-0000-0000E4090000}"/>
    <cellStyle name="Input 125 2 2" xfId="4589" xr:uid="{00000000-0005-0000-0000-0000E5090000}"/>
    <cellStyle name="Input 125 2 3" xfId="4480" xr:uid="{00000000-0005-0000-0000-0000E6090000}"/>
    <cellStyle name="Input 125 2 4" xfId="5480" xr:uid="{CE687FFB-7577-4E5B-82E2-71772B43478E}"/>
    <cellStyle name="Input 125 3" xfId="4200" xr:uid="{00000000-0005-0000-0000-0000E7090000}"/>
    <cellStyle name="Input 125 4" xfId="4337" xr:uid="{00000000-0005-0000-0000-0000E8090000}"/>
    <cellStyle name="Input 125 5" xfId="4874" xr:uid="{00000000-0005-0000-0000-0000E9090000}"/>
    <cellStyle name="Input 126" xfId="1325" xr:uid="{00000000-0005-0000-0000-0000EA090000}"/>
    <cellStyle name="Input 126 2" xfId="2906" xr:uid="{00000000-0005-0000-0000-0000EB090000}"/>
    <cellStyle name="Input 126 2 2" xfId="4590" xr:uid="{00000000-0005-0000-0000-0000EC090000}"/>
    <cellStyle name="Input 126 2 3" xfId="4080" xr:uid="{00000000-0005-0000-0000-0000ED090000}"/>
    <cellStyle name="Input 126 2 4" xfId="5481" xr:uid="{CC6DF60F-06B8-44C3-BC93-F3EB4B44868F}"/>
    <cellStyle name="Input 126 3" xfId="4201" xr:uid="{00000000-0005-0000-0000-0000EE090000}"/>
    <cellStyle name="Input 126 4" xfId="4004" xr:uid="{00000000-0005-0000-0000-0000EF090000}"/>
    <cellStyle name="Input 126 5" xfId="4875" xr:uid="{00000000-0005-0000-0000-0000F0090000}"/>
    <cellStyle name="Input 127" xfId="1326" xr:uid="{00000000-0005-0000-0000-0000F1090000}"/>
    <cellStyle name="Input 127 2" xfId="2907" xr:uid="{00000000-0005-0000-0000-0000F2090000}"/>
    <cellStyle name="Input 127 2 2" xfId="4591" xr:uid="{00000000-0005-0000-0000-0000F3090000}"/>
    <cellStyle name="Input 127 2 3" xfId="4479" xr:uid="{00000000-0005-0000-0000-0000F4090000}"/>
    <cellStyle name="Input 127 2 4" xfId="5482" xr:uid="{4AB9D951-83B4-46BF-ADD9-8C62CC28506F}"/>
    <cellStyle name="Input 127 3" xfId="4202" xr:uid="{00000000-0005-0000-0000-0000F5090000}"/>
    <cellStyle name="Input 127 4" xfId="4751" xr:uid="{00000000-0005-0000-0000-0000F6090000}"/>
    <cellStyle name="Input 127 5" xfId="4876" xr:uid="{00000000-0005-0000-0000-0000F7090000}"/>
    <cellStyle name="Input 128" xfId="1327" xr:uid="{00000000-0005-0000-0000-0000F8090000}"/>
    <cellStyle name="Input 128 2" xfId="2908" xr:uid="{00000000-0005-0000-0000-0000F9090000}"/>
    <cellStyle name="Input 128 2 2" xfId="4592" xr:uid="{00000000-0005-0000-0000-0000FA090000}"/>
    <cellStyle name="Input 128 2 3" xfId="4079" xr:uid="{00000000-0005-0000-0000-0000FB090000}"/>
    <cellStyle name="Input 128 2 4" xfId="5483" xr:uid="{6D1CC4CC-6977-49CB-8861-BADC3B871E46}"/>
    <cellStyle name="Input 128 3" xfId="4203" xr:uid="{00000000-0005-0000-0000-0000FC090000}"/>
    <cellStyle name="Input 128 4" xfId="4750" xr:uid="{00000000-0005-0000-0000-0000FD090000}"/>
    <cellStyle name="Input 128 5" xfId="4877" xr:uid="{00000000-0005-0000-0000-0000FE090000}"/>
    <cellStyle name="Input 129" xfId="1328" xr:uid="{00000000-0005-0000-0000-0000FF090000}"/>
    <cellStyle name="Input 129 2" xfId="2909" xr:uid="{00000000-0005-0000-0000-0000000A0000}"/>
    <cellStyle name="Input 129 2 2" xfId="4593" xr:uid="{00000000-0005-0000-0000-0000010A0000}"/>
    <cellStyle name="Input 129 2 3" xfId="4478" xr:uid="{00000000-0005-0000-0000-0000020A0000}"/>
    <cellStyle name="Input 129 2 4" xfId="5484" xr:uid="{98B37E94-AE09-486A-B65C-BB2EB4F283CC}"/>
    <cellStyle name="Input 129 3" xfId="4204" xr:uid="{00000000-0005-0000-0000-0000030A0000}"/>
    <cellStyle name="Input 129 4" xfId="4336" xr:uid="{00000000-0005-0000-0000-0000040A0000}"/>
    <cellStyle name="Input 129 5" xfId="4878" xr:uid="{00000000-0005-0000-0000-0000050A0000}"/>
    <cellStyle name="Input 13" xfId="1329" xr:uid="{00000000-0005-0000-0000-0000060A0000}"/>
    <cellStyle name="Input 13 2" xfId="2910" xr:uid="{00000000-0005-0000-0000-0000070A0000}"/>
    <cellStyle name="Input 13 2 2" xfId="4594" xr:uid="{00000000-0005-0000-0000-0000080A0000}"/>
    <cellStyle name="Input 13 2 3" xfId="4078" xr:uid="{00000000-0005-0000-0000-0000090A0000}"/>
    <cellStyle name="Input 13 2 4" xfId="5485" xr:uid="{21E2AF6C-114C-4DF6-A195-18BC2A920184}"/>
    <cellStyle name="Input 13 3" xfId="4205" xr:uid="{00000000-0005-0000-0000-00000A0A0000}"/>
    <cellStyle name="Input 13 4" xfId="4749" xr:uid="{00000000-0005-0000-0000-00000B0A0000}"/>
    <cellStyle name="Input 13 5" xfId="4879" xr:uid="{00000000-0005-0000-0000-00000C0A0000}"/>
    <cellStyle name="Input 130" xfId="1330" xr:uid="{00000000-0005-0000-0000-00000D0A0000}"/>
    <cellStyle name="Input 130 2" xfId="2911" xr:uid="{00000000-0005-0000-0000-00000E0A0000}"/>
    <cellStyle name="Input 130 2 2" xfId="4595" xr:uid="{00000000-0005-0000-0000-00000F0A0000}"/>
    <cellStyle name="Input 130 2 3" xfId="4477" xr:uid="{00000000-0005-0000-0000-0000100A0000}"/>
    <cellStyle name="Input 130 2 4" xfId="5486" xr:uid="{ACC0525B-8087-4E4C-8969-3FA6398B01CD}"/>
    <cellStyle name="Input 130 3" xfId="4206" xr:uid="{00000000-0005-0000-0000-0000110A0000}"/>
    <cellStyle name="Input 130 4" xfId="4025" xr:uid="{00000000-0005-0000-0000-0000120A0000}"/>
    <cellStyle name="Input 130 5" xfId="4880" xr:uid="{00000000-0005-0000-0000-0000130A0000}"/>
    <cellStyle name="Input 131" xfId="1331" xr:uid="{00000000-0005-0000-0000-0000140A0000}"/>
    <cellStyle name="Input 131 2" xfId="2912" xr:uid="{00000000-0005-0000-0000-0000150A0000}"/>
    <cellStyle name="Input 131 2 2" xfId="4596" xr:uid="{00000000-0005-0000-0000-0000160A0000}"/>
    <cellStyle name="Input 131 2 3" xfId="4077" xr:uid="{00000000-0005-0000-0000-0000170A0000}"/>
    <cellStyle name="Input 131 2 4" xfId="5487" xr:uid="{67AD5F07-372B-48F3-BCE1-CF76438FEA00}"/>
    <cellStyle name="Input 131 3" xfId="4207" xr:uid="{00000000-0005-0000-0000-0000180A0000}"/>
    <cellStyle name="Input 131 4" xfId="4003" xr:uid="{00000000-0005-0000-0000-0000190A0000}"/>
    <cellStyle name="Input 131 5" xfId="4881" xr:uid="{00000000-0005-0000-0000-00001A0A0000}"/>
    <cellStyle name="Input 132" xfId="1332" xr:uid="{00000000-0005-0000-0000-00001B0A0000}"/>
    <cellStyle name="Input 132 2" xfId="2913" xr:uid="{00000000-0005-0000-0000-00001C0A0000}"/>
    <cellStyle name="Input 132 2 2" xfId="4597" xr:uid="{00000000-0005-0000-0000-00001D0A0000}"/>
    <cellStyle name="Input 132 2 3" xfId="4476" xr:uid="{00000000-0005-0000-0000-00001E0A0000}"/>
    <cellStyle name="Input 132 2 4" xfId="5488" xr:uid="{3BA05039-4CB1-468F-A276-2E4A1CD7456F}"/>
    <cellStyle name="Input 132 3" xfId="4208" xr:uid="{00000000-0005-0000-0000-00001F0A0000}"/>
    <cellStyle name="Input 132 4" xfId="4748" xr:uid="{00000000-0005-0000-0000-0000200A0000}"/>
    <cellStyle name="Input 132 5" xfId="4882" xr:uid="{00000000-0005-0000-0000-0000210A0000}"/>
    <cellStyle name="Input 133" xfId="1333" xr:uid="{00000000-0005-0000-0000-0000220A0000}"/>
    <cellStyle name="Input 133 2" xfId="2914" xr:uid="{00000000-0005-0000-0000-0000230A0000}"/>
    <cellStyle name="Input 133 2 2" xfId="4598" xr:uid="{00000000-0005-0000-0000-0000240A0000}"/>
    <cellStyle name="Input 133 2 3" xfId="4076" xr:uid="{00000000-0005-0000-0000-0000250A0000}"/>
    <cellStyle name="Input 133 2 4" xfId="5489" xr:uid="{E0A6D241-8159-440F-A12D-DE577DD1A557}"/>
    <cellStyle name="Input 133 3" xfId="4209" xr:uid="{00000000-0005-0000-0000-0000260A0000}"/>
    <cellStyle name="Input 133 4" xfId="4747" xr:uid="{00000000-0005-0000-0000-0000270A0000}"/>
    <cellStyle name="Input 133 5" xfId="4883" xr:uid="{00000000-0005-0000-0000-0000280A0000}"/>
    <cellStyle name="Input 134" xfId="1334" xr:uid="{00000000-0005-0000-0000-0000290A0000}"/>
    <cellStyle name="Input 134 2" xfId="2915" xr:uid="{00000000-0005-0000-0000-00002A0A0000}"/>
    <cellStyle name="Input 134 2 2" xfId="4599" xr:uid="{00000000-0005-0000-0000-00002B0A0000}"/>
    <cellStyle name="Input 134 2 3" xfId="4475" xr:uid="{00000000-0005-0000-0000-00002C0A0000}"/>
    <cellStyle name="Input 134 2 4" xfId="5490" xr:uid="{21BF0B80-F948-40AF-ADE1-36E7F1510011}"/>
    <cellStyle name="Input 134 3" xfId="4210" xr:uid="{00000000-0005-0000-0000-00002D0A0000}"/>
    <cellStyle name="Input 134 4" xfId="4335" xr:uid="{00000000-0005-0000-0000-00002E0A0000}"/>
    <cellStyle name="Input 134 5" xfId="4884" xr:uid="{00000000-0005-0000-0000-00002F0A0000}"/>
    <cellStyle name="Input 135" xfId="1335" xr:uid="{00000000-0005-0000-0000-0000300A0000}"/>
    <cellStyle name="Input 135 2" xfId="2916" xr:uid="{00000000-0005-0000-0000-0000310A0000}"/>
    <cellStyle name="Input 135 2 2" xfId="4600" xr:uid="{00000000-0005-0000-0000-0000320A0000}"/>
    <cellStyle name="Input 135 2 3" xfId="4075" xr:uid="{00000000-0005-0000-0000-0000330A0000}"/>
    <cellStyle name="Input 135 2 4" xfId="5491" xr:uid="{2E9406BF-11BC-4652-92EE-56BDC11B678D}"/>
    <cellStyle name="Input 135 3" xfId="4211" xr:uid="{00000000-0005-0000-0000-0000340A0000}"/>
    <cellStyle name="Input 135 4" xfId="4002" xr:uid="{00000000-0005-0000-0000-0000350A0000}"/>
    <cellStyle name="Input 135 5" xfId="4885" xr:uid="{00000000-0005-0000-0000-0000360A0000}"/>
    <cellStyle name="Input 136" xfId="1336" xr:uid="{00000000-0005-0000-0000-0000370A0000}"/>
    <cellStyle name="Input 136 2" xfId="2917" xr:uid="{00000000-0005-0000-0000-0000380A0000}"/>
    <cellStyle name="Input 136 2 2" xfId="4601" xr:uid="{00000000-0005-0000-0000-0000390A0000}"/>
    <cellStyle name="Input 136 2 3" xfId="4474" xr:uid="{00000000-0005-0000-0000-00003A0A0000}"/>
    <cellStyle name="Input 136 2 4" xfId="5492" xr:uid="{7748F11B-8EEB-420A-B2FA-19D386D4C7DA}"/>
    <cellStyle name="Input 136 3" xfId="4212" xr:uid="{00000000-0005-0000-0000-00003B0A0000}"/>
    <cellStyle name="Input 136 4" xfId="4746" xr:uid="{00000000-0005-0000-0000-00003C0A0000}"/>
    <cellStyle name="Input 136 5" xfId="4886" xr:uid="{00000000-0005-0000-0000-00003D0A0000}"/>
    <cellStyle name="Input 137" xfId="1337" xr:uid="{00000000-0005-0000-0000-00003E0A0000}"/>
    <cellStyle name="Input 137 2" xfId="2918" xr:uid="{00000000-0005-0000-0000-00003F0A0000}"/>
    <cellStyle name="Input 137 2 2" xfId="4602" xr:uid="{00000000-0005-0000-0000-0000400A0000}"/>
    <cellStyle name="Input 137 2 3" xfId="4074" xr:uid="{00000000-0005-0000-0000-0000410A0000}"/>
    <cellStyle name="Input 137 2 4" xfId="5493" xr:uid="{B56BE530-80B2-42D7-BC21-862F842FDD01}"/>
    <cellStyle name="Input 137 3" xfId="4213" xr:uid="{00000000-0005-0000-0000-0000420A0000}"/>
    <cellStyle name="Input 137 4" xfId="4745" xr:uid="{00000000-0005-0000-0000-0000430A0000}"/>
    <cellStyle name="Input 137 5" xfId="4887" xr:uid="{00000000-0005-0000-0000-0000440A0000}"/>
    <cellStyle name="Input 138" xfId="1338" xr:uid="{00000000-0005-0000-0000-0000450A0000}"/>
    <cellStyle name="Input 138 2" xfId="2919" xr:uid="{00000000-0005-0000-0000-0000460A0000}"/>
    <cellStyle name="Input 138 2 2" xfId="4603" xr:uid="{00000000-0005-0000-0000-0000470A0000}"/>
    <cellStyle name="Input 138 2 3" xfId="4473" xr:uid="{00000000-0005-0000-0000-0000480A0000}"/>
    <cellStyle name="Input 138 2 4" xfId="5494" xr:uid="{1F5135D8-279E-45F0-A5A9-341F4546B009}"/>
    <cellStyle name="Input 138 3" xfId="4214" xr:uid="{00000000-0005-0000-0000-0000490A0000}"/>
    <cellStyle name="Input 138 4" xfId="4334" xr:uid="{00000000-0005-0000-0000-00004A0A0000}"/>
    <cellStyle name="Input 138 5" xfId="4888" xr:uid="{00000000-0005-0000-0000-00004B0A0000}"/>
    <cellStyle name="Input 14" xfId="1339" xr:uid="{00000000-0005-0000-0000-00004C0A0000}"/>
    <cellStyle name="Input 14 2" xfId="2920" xr:uid="{00000000-0005-0000-0000-00004D0A0000}"/>
    <cellStyle name="Input 14 2 2" xfId="4604" xr:uid="{00000000-0005-0000-0000-00004E0A0000}"/>
    <cellStyle name="Input 14 2 3" xfId="4073" xr:uid="{00000000-0005-0000-0000-00004F0A0000}"/>
    <cellStyle name="Input 14 2 4" xfId="5495" xr:uid="{E8343199-D046-4B6B-BCD0-82BAD38854BA}"/>
    <cellStyle name="Input 14 3" xfId="4215" xr:uid="{00000000-0005-0000-0000-0000500A0000}"/>
    <cellStyle name="Input 14 4" xfId="4001" xr:uid="{00000000-0005-0000-0000-0000510A0000}"/>
    <cellStyle name="Input 14 5" xfId="4889" xr:uid="{00000000-0005-0000-0000-0000520A0000}"/>
    <cellStyle name="Input 15" xfId="1340" xr:uid="{00000000-0005-0000-0000-0000530A0000}"/>
    <cellStyle name="Input 15 2" xfId="2921" xr:uid="{00000000-0005-0000-0000-0000540A0000}"/>
    <cellStyle name="Input 15 2 2" xfId="4605" xr:uid="{00000000-0005-0000-0000-0000550A0000}"/>
    <cellStyle name="Input 15 2 3" xfId="4472" xr:uid="{00000000-0005-0000-0000-0000560A0000}"/>
    <cellStyle name="Input 15 2 4" xfId="5496" xr:uid="{D0E19B90-2113-4D99-98B8-C432BB56CAD5}"/>
    <cellStyle name="Input 15 3" xfId="4216" xr:uid="{00000000-0005-0000-0000-0000570A0000}"/>
    <cellStyle name="Input 15 4" xfId="4744" xr:uid="{00000000-0005-0000-0000-0000580A0000}"/>
    <cellStyle name="Input 15 5" xfId="4890" xr:uid="{00000000-0005-0000-0000-0000590A0000}"/>
    <cellStyle name="Input 16" xfId="1341" xr:uid="{00000000-0005-0000-0000-00005A0A0000}"/>
    <cellStyle name="Input 16 2" xfId="2922" xr:uid="{00000000-0005-0000-0000-00005B0A0000}"/>
    <cellStyle name="Input 16 2 2" xfId="4606" xr:uid="{00000000-0005-0000-0000-00005C0A0000}"/>
    <cellStyle name="Input 16 2 3" xfId="4072" xr:uid="{00000000-0005-0000-0000-00005D0A0000}"/>
    <cellStyle name="Input 16 2 4" xfId="5497" xr:uid="{5B8BB247-D7E3-4840-ACB1-CE843793BCD7}"/>
    <cellStyle name="Input 16 3" xfId="4217" xr:uid="{00000000-0005-0000-0000-00005E0A0000}"/>
    <cellStyle name="Input 16 4" xfId="4743" xr:uid="{00000000-0005-0000-0000-00005F0A0000}"/>
    <cellStyle name="Input 16 5" xfId="4891" xr:uid="{00000000-0005-0000-0000-0000600A0000}"/>
    <cellStyle name="Input 17" xfId="1342" xr:uid="{00000000-0005-0000-0000-0000610A0000}"/>
    <cellStyle name="Input 17 2" xfId="2923" xr:uid="{00000000-0005-0000-0000-0000620A0000}"/>
    <cellStyle name="Input 17 2 2" xfId="4607" xr:uid="{00000000-0005-0000-0000-0000630A0000}"/>
    <cellStyle name="Input 17 2 3" xfId="4471" xr:uid="{00000000-0005-0000-0000-0000640A0000}"/>
    <cellStyle name="Input 17 2 4" xfId="5498" xr:uid="{60FB041E-1931-496E-AF72-75F3F81735F1}"/>
    <cellStyle name="Input 17 3" xfId="4218" xr:uid="{00000000-0005-0000-0000-0000650A0000}"/>
    <cellStyle name="Input 17 4" xfId="4333" xr:uid="{00000000-0005-0000-0000-0000660A0000}"/>
    <cellStyle name="Input 17 5" xfId="4892" xr:uid="{00000000-0005-0000-0000-0000670A0000}"/>
    <cellStyle name="Input 18" xfId="1343" xr:uid="{00000000-0005-0000-0000-0000680A0000}"/>
    <cellStyle name="Input 18 2" xfId="2924" xr:uid="{00000000-0005-0000-0000-0000690A0000}"/>
    <cellStyle name="Input 18 2 2" xfId="4608" xr:uid="{00000000-0005-0000-0000-00006A0A0000}"/>
    <cellStyle name="Input 18 2 3" xfId="4071" xr:uid="{00000000-0005-0000-0000-00006B0A0000}"/>
    <cellStyle name="Input 18 2 4" xfId="5499" xr:uid="{487BC1A8-9914-4D05-B8F5-5FE0601D3F91}"/>
    <cellStyle name="Input 18 3" xfId="4219" xr:uid="{00000000-0005-0000-0000-00006C0A0000}"/>
    <cellStyle name="Input 18 4" xfId="4000" xr:uid="{00000000-0005-0000-0000-00006D0A0000}"/>
    <cellStyle name="Input 18 5" xfId="4893" xr:uid="{00000000-0005-0000-0000-00006E0A0000}"/>
    <cellStyle name="Input 19" xfId="1344" xr:uid="{00000000-0005-0000-0000-00006F0A0000}"/>
    <cellStyle name="Input 19 2" xfId="2925" xr:uid="{00000000-0005-0000-0000-0000700A0000}"/>
    <cellStyle name="Input 19 2 2" xfId="4609" xr:uid="{00000000-0005-0000-0000-0000710A0000}"/>
    <cellStyle name="Input 19 2 3" xfId="4470" xr:uid="{00000000-0005-0000-0000-0000720A0000}"/>
    <cellStyle name="Input 19 2 4" xfId="5500" xr:uid="{FDF95A1D-77A5-48C5-8923-01C4BC2FA08E}"/>
    <cellStyle name="Input 19 3" xfId="4220" xr:uid="{00000000-0005-0000-0000-0000730A0000}"/>
    <cellStyle name="Input 19 4" xfId="4742" xr:uid="{00000000-0005-0000-0000-0000740A0000}"/>
    <cellStyle name="Input 19 5" xfId="4894" xr:uid="{00000000-0005-0000-0000-0000750A0000}"/>
    <cellStyle name="Input 2" xfId="1345" xr:uid="{00000000-0005-0000-0000-0000760A0000}"/>
    <cellStyle name="Input 2 2" xfId="2926" xr:uid="{00000000-0005-0000-0000-0000770A0000}"/>
    <cellStyle name="Input 2 2 2" xfId="4610" xr:uid="{00000000-0005-0000-0000-0000780A0000}"/>
    <cellStyle name="Input 2 2 3" xfId="4070" xr:uid="{00000000-0005-0000-0000-0000790A0000}"/>
    <cellStyle name="Input 2 2 4" xfId="5501" xr:uid="{70EE0D1C-DCF8-442B-BD70-6B90BF2F1D51}"/>
    <cellStyle name="Input 2 3" xfId="4221" xr:uid="{00000000-0005-0000-0000-00007A0A0000}"/>
    <cellStyle name="Input 2 4" xfId="4741" xr:uid="{00000000-0005-0000-0000-00007B0A0000}"/>
    <cellStyle name="Input 2 5" xfId="4895" xr:uid="{00000000-0005-0000-0000-00007C0A0000}"/>
    <cellStyle name="Input 2 6" xfId="5299" xr:uid="{35A27803-5809-4DD6-ABF2-05795B3B167B}"/>
    <cellStyle name="Input 20" xfId="1346" xr:uid="{00000000-0005-0000-0000-00007D0A0000}"/>
    <cellStyle name="Input 20 2" xfId="2927" xr:uid="{00000000-0005-0000-0000-00007E0A0000}"/>
    <cellStyle name="Input 20 2 2" xfId="4611" xr:uid="{00000000-0005-0000-0000-00007F0A0000}"/>
    <cellStyle name="Input 20 2 3" xfId="4469" xr:uid="{00000000-0005-0000-0000-0000800A0000}"/>
    <cellStyle name="Input 20 2 4" xfId="5502" xr:uid="{D5312376-785F-4944-B873-E9CE9EA11281}"/>
    <cellStyle name="Input 20 3" xfId="4222" xr:uid="{00000000-0005-0000-0000-0000810A0000}"/>
    <cellStyle name="Input 20 4" xfId="4332" xr:uid="{00000000-0005-0000-0000-0000820A0000}"/>
    <cellStyle name="Input 20 5" xfId="4896" xr:uid="{00000000-0005-0000-0000-0000830A0000}"/>
    <cellStyle name="Input 21" xfId="1347" xr:uid="{00000000-0005-0000-0000-0000840A0000}"/>
    <cellStyle name="Input 21 2" xfId="2928" xr:uid="{00000000-0005-0000-0000-0000850A0000}"/>
    <cellStyle name="Input 21 2 2" xfId="4612" xr:uid="{00000000-0005-0000-0000-0000860A0000}"/>
    <cellStyle name="Input 21 2 3" xfId="4069" xr:uid="{00000000-0005-0000-0000-0000870A0000}"/>
    <cellStyle name="Input 21 2 4" xfId="5503" xr:uid="{5F81E41E-A545-47C2-9E1C-EB9300299E1A}"/>
    <cellStyle name="Input 21 3" xfId="4223" xr:uid="{00000000-0005-0000-0000-0000880A0000}"/>
    <cellStyle name="Input 21 4" xfId="3999" xr:uid="{00000000-0005-0000-0000-0000890A0000}"/>
    <cellStyle name="Input 21 5" xfId="4897" xr:uid="{00000000-0005-0000-0000-00008A0A0000}"/>
    <cellStyle name="Input 22" xfId="1348" xr:uid="{00000000-0005-0000-0000-00008B0A0000}"/>
    <cellStyle name="Input 22 2" xfId="2929" xr:uid="{00000000-0005-0000-0000-00008C0A0000}"/>
    <cellStyle name="Input 22 2 2" xfId="4613" xr:uid="{00000000-0005-0000-0000-00008D0A0000}"/>
    <cellStyle name="Input 22 2 3" xfId="4468" xr:uid="{00000000-0005-0000-0000-00008E0A0000}"/>
    <cellStyle name="Input 22 2 4" xfId="5504" xr:uid="{A188A0FD-A8EF-4B49-830F-EEE49476F9D9}"/>
    <cellStyle name="Input 22 3" xfId="4224" xr:uid="{00000000-0005-0000-0000-00008F0A0000}"/>
    <cellStyle name="Input 22 4" xfId="4740" xr:uid="{00000000-0005-0000-0000-0000900A0000}"/>
    <cellStyle name="Input 22 5" xfId="4898" xr:uid="{00000000-0005-0000-0000-0000910A0000}"/>
    <cellStyle name="Input 23" xfId="1349" xr:uid="{00000000-0005-0000-0000-0000920A0000}"/>
    <cellStyle name="Input 23 2" xfId="2930" xr:uid="{00000000-0005-0000-0000-0000930A0000}"/>
    <cellStyle name="Input 23 2 2" xfId="4614" xr:uid="{00000000-0005-0000-0000-0000940A0000}"/>
    <cellStyle name="Input 23 2 3" xfId="4068" xr:uid="{00000000-0005-0000-0000-0000950A0000}"/>
    <cellStyle name="Input 23 2 4" xfId="5505" xr:uid="{78ECFC30-9D02-4871-9583-B1C63A5B5249}"/>
    <cellStyle name="Input 23 3" xfId="4225" xr:uid="{00000000-0005-0000-0000-0000960A0000}"/>
    <cellStyle name="Input 23 4" xfId="4739" xr:uid="{00000000-0005-0000-0000-0000970A0000}"/>
    <cellStyle name="Input 23 5" xfId="4899" xr:uid="{00000000-0005-0000-0000-0000980A0000}"/>
    <cellStyle name="Input 24" xfId="1350" xr:uid="{00000000-0005-0000-0000-0000990A0000}"/>
    <cellStyle name="Input 24 2" xfId="2931" xr:uid="{00000000-0005-0000-0000-00009A0A0000}"/>
    <cellStyle name="Input 24 2 2" xfId="4615" xr:uid="{00000000-0005-0000-0000-00009B0A0000}"/>
    <cellStyle name="Input 24 2 3" xfId="4467" xr:uid="{00000000-0005-0000-0000-00009C0A0000}"/>
    <cellStyle name="Input 24 2 4" xfId="5506" xr:uid="{AD215575-482A-49A5-BF83-CFB5FBBD8C76}"/>
    <cellStyle name="Input 24 3" xfId="4226" xr:uid="{00000000-0005-0000-0000-00009D0A0000}"/>
    <cellStyle name="Input 24 4" xfId="4331" xr:uid="{00000000-0005-0000-0000-00009E0A0000}"/>
    <cellStyle name="Input 24 5" xfId="4900" xr:uid="{00000000-0005-0000-0000-00009F0A0000}"/>
    <cellStyle name="Input 25" xfId="1351" xr:uid="{00000000-0005-0000-0000-0000A00A0000}"/>
    <cellStyle name="Input 25 2" xfId="2932" xr:uid="{00000000-0005-0000-0000-0000A10A0000}"/>
    <cellStyle name="Input 25 2 2" xfId="4616" xr:uid="{00000000-0005-0000-0000-0000A20A0000}"/>
    <cellStyle name="Input 25 2 3" xfId="4067" xr:uid="{00000000-0005-0000-0000-0000A30A0000}"/>
    <cellStyle name="Input 25 2 4" xfId="5507" xr:uid="{6ACA4CE0-A927-4FA1-9531-B705DF49677E}"/>
    <cellStyle name="Input 25 3" xfId="4227" xr:uid="{00000000-0005-0000-0000-0000A40A0000}"/>
    <cellStyle name="Input 25 4" xfId="3998" xr:uid="{00000000-0005-0000-0000-0000A50A0000}"/>
    <cellStyle name="Input 25 5" xfId="4901" xr:uid="{00000000-0005-0000-0000-0000A60A0000}"/>
    <cellStyle name="Input 26" xfId="1352" xr:uid="{00000000-0005-0000-0000-0000A70A0000}"/>
    <cellStyle name="Input 26 2" xfId="2933" xr:uid="{00000000-0005-0000-0000-0000A80A0000}"/>
    <cellStyle name="Input 26 2 2" xfId="4617" xr:uid="{00000000-0005-0000-0000-0000A90A0000}"/>
    <cellStyle name="Input 26 2 3" xfId="4466" xr:uid="{00000000-0005-0000-0000-0000AA0A0000}"/>
    <cellStyle name="Input 26 2 4" xfId="5508" xr:uid="{A8191317-9A21-4D56-8876-A25D63BAD2B8}"/>
    <cellStyle name="Input 26 3" xfId="4228" xr:uid="{00000000-0005-0000-0000-0000AB0A0000}"/>
    <cellStyle name="Input 26 4" xfId="4738" xr:uid="{00000000-0005-0000-0000-0000AC0A0000}"/>
    <cellStyle name="Input 26 5" xfId="4902" xr:uid="{00000000-0005-0000-0000-0000AD0A0000}"/>
    <cellStyle name="Input 27" xfId="1353" xr:uid="{00000000-0005-0000-0000-0000AE0A0000}"/>
    <cellStyle name="Input 27 2" xfId="2934" xr:uid="{00000000-0005-0000-0000-0000AF0A0000}"/>
    <cellStyle name="Input 27 2 2" xfId="4618" xr:uid="{00000000-0005-0000-0000-0000B00A0000}"/>
    <cellStyle name="Input 27 2 3" xfId="4066" xr:uid="{00000000-0005-0000-0000-0000B10A0000}"/>
    <cellStyle name="Input 27 2 4" xfId="5509" xr:uid="{5B650E81-446D-46DB-BB2A-FCFA1D6D900B}"/>
    <cellStyle name="Input 27 3" xfId="4229" xr:uid="{00000000-0005-0000-0000-0000B20A0000}"/>
    <cellStyle name="Input 27 4" xfId="4737" xr:uid="{00000000-0005-0000-0000-0000B30A0000}"/>
    <cellStyle name="Input 27 5" xfId="4903" xr:uid="{00000000-0005-0000-0000-0000B40A0000}"/>
    <cellStyle name="Input 28" xfId="1354" xr:uid="{00000000-0005-0000-0000-0000B50A0000}"/>
    <cellStyle name="Input 28 2" xfId="2935" xr:uid="{00000000-0005-0000-0000-0000B60A0000}"/>
    <cellStyle name="Input 28 2 2" xfId="4619" xr:uid="{00000000-0005-0000-0000-0000B70A0000}"/>
    <cellStyle name="Input 28 2 3" xfId="4465" xr:uid="{00000000-0005-0000-0000-0000B80A0000}"/>
    <cellStyle name="Input 28 2 4" xfId="5510" xr:uid="{B40B8F0B-7D90-4148-9219-007A0CB67322}"/>
    <cellStyle name="Input 28 3" xfId="4230" xr:uid="{00000000-0005-0000-0000-0000B90A0000}"/>
    <cellStyle name="Input 28 4" xfId="4330" xr:uid="{00000000-0005-0000-0000-0000BA0A0000}"/>
    <cellStyle name="Input 28 5" xfId="4904" xr:uid="{00000000-0005-0000-0000-0000BB0A0000}"/>
    <cellStyle name="Input 29" xfId="1355" xr:uid="{00000000-0005-0000-0000-0000BC0A0000}"/>
    <cellStyle name="Input 29 2" xfId="2936" xr:uid="{00000000-0005-0000-0000-0000BD0A0000}"/>
    <cellStyle name="Input 29 2 2" xfId="4620" xr:uid="{00000000-0005-0000-0000-0000BE0A0000}"/>
    <cellStyle name="Input 29 2 3" xfId="4065" xr:uid="{00000000-0005-0000-0000-0000BF0A0000}"/>
    <cellStyle name="Input 29 2 4" xfId="5511" xr:uid="{55B57656-4D03-41C5-9C57-615CE1137C08}"/>
    <cellStyle name="Input 29 3" xfId="4231" xr:uid="{00000000-0005-0000-0000-0000C00A0000}"/>
    <cellStyle name="Input 29 4" xfId="3997" xr:uid="{00000000-0005-0000-0000-0000C10A0000}"/>
    <cellStyle name="Input 29 5" xfId="4905" xr:uid="{00000000-0005-0000-0000-0000C20A0000}"/>
    <cellStyle name="Input 3" xfId="1356" xr:uid="{00000000-0005-0000-0000-0000C30A0000}"/>
    <cellStyle name="Input 3 2" xfId="2937" xr:uid="{00000000-0005-0000-0000-0000C40A0000}"/>
    <cellStyle name="Input 3 2 2" xfId="4621" xr:uid="{00000000-0005-0000-0000-0000C50A0000}"/>
    <cellStyle name="Input 3 2 3" xfId="4464" xr:uid="{00000000-0005-0000-0000-0000C60A0000}"/>
    <cellStyle name="Input 3 2 4" xfId="5512" xr:uid="{CA97D9A4-C1F0-42FD-9961-47FD66E1F053}"/>
    <cellStyle name="Input 3 3" xfId="4232" xr:uid="{00000000-0005-0000-0000-0000C70A0000}"/>
    <cellStyle name="Input 3 4" xfId="4736" xr:uid="{00000000-0005-0000-0000-0000C80A0000}"/>
    <cellStyle name="Input 3 5" xfId="4906" xr:uid="{00000000-0005-0000-0000-0000C90A0000}"/>
    <cellStyle name="Input 3 6" xfId="5300" xr:uid="{A6699798-B793-4D2B-9E17-EA8C379CFFB1}"/>
    <cellStyle name="Input 30" xfId="1357" xr:uid="{00000000-0005-0000-0000-0000CA0A0000}"/>
    <cellStyle name="Input 30 2" xfId="2938" xr:uid="{00000000-0005-0000-0000-0000CB0A0000}"/>
    <cellStyle name="Input 30 2 2" xfId="4622" xr:uid="{00000000-0005-0000-0000-0000CC0A0000}"/>
    <cellStyle name="Input 30 2 3" xfId="4064" xr:uid="{00000000-0005-0000-0000-0000CD0A0000}"/>
    <cellStyle name="Input 30 2 4" xfId="5513" xr:uid="{98AD3752-F44F-44B0-95FC-D965A7BB95F3}"/>
    <cellStyle name="Input 30 3" xfId="4233" xr:uid="{00000000-0005-0000-0000-0000CE0A0000}"/>
    <cellStyle name="Input 30 4" xfId="4735" xr:uid="{00000000-0005-0000-0000-0000CF0A0000}"/>
    <cellStyle name="Input 30 5" xfId="4907" xr:uid="{00000000-0005-0000-0000-0000D00A0000}"/>
    <cellStyle name="Input 31" xfId="1358" xr:uid="{00000000-0005-0000-0000-0000D10A0000}"/>
    <cellStyle name="Input 31 2" xfId="2939" xr:uid="{00000000-0005-0000-0000-0000D20A0000}"/>
    <cellStyle name="Input 31 2 2" xfId="4623" xr:uid="{00000000-0005-0000-0000-0000D30A0000}"/>
    <cellStyle name="Input 31 2 3" xfId="4463" xr:uid="{00000000-0005-0000-0000-0000D40A0000}"/>
    <cellStyle name="Input 31 2 4" xfId="5514" xr:uid="{2872C597-FA49-488C-B46E-14479AFC75EB}"/>
    <cellStyle name="Input 31 3" xfId="4234" xr:uid="{00000000-0005-0000-0000-0000D50A0000}"/>
    <cellStyle name="Input 31 4" xfId="4329" xr:uid="{00000000-0005-0000-0000-0000D60A0000}"/>
    <cellStyle name="Input 31 5" xfId="4908" xr:uid="{00000000-0005-0000-0000-0000D70A0000}"/>
    <cellStyle name="Input 32" xfId="1359" xr:uid="{00000000-0005-0000-0000-0000D80A0000}"/>
    <cellStyle name="Input 32 2" xfId="2940" xr:uid="{00000000-0005-0000-0000-0000D90A0000}"/>
    <cellStyle name="Input 32 2 2" xfId="4624" xr:uid="{00000000-0005-0000-0000-0000DA0A0000}"/>
    <cellStyle name="Input 32 2 3" xfId="4063" xr:uid="{00000000-0005-0000-0000-0000DB0A0000}"/>
    <cellStyle name="Input 32 2 4" xfId="5515" xr:uid="{CECC4D40-DFBD-4944-B985-37CFAF96E3ED}"/>
    <cellStyle name="Input 32 3" xfId="4235" xr:uid="{00000000-0005-0000-0000-0000DC0A0000}"/>
    <cellStyle name="Input 32 4" xfId="3996" xr:uid="{00000000-0005-0000-0000-0000DD0A0000}"/>
    <cellStyle name="Input 32 5" xfId="4909" xr:uid="{00000000-0005-0000-0000-0000DE0A0000}"/>
    <cellStyle name="Input 33" xfId="1360" xr:uid="{00000000-0005-0000-0000-0000DF0A0000}"/>
    <cellStyle name="Input 33 2" xfId="2941" xr:uid="{00000000-0005-0000-0000-0000E00A0000}"/>
    <cellStyle name="Input 33 2 2" xfId="4625" xr:uid="{00000000-0005-0000-0000-0000E10A0000}"/>
    <cellStyle name="Input 33 2 3" xfId="4462" xr:uid="{00000000-0005-0000-0000-0000E20A0000}"/>
    <cellStyle name="Input 33 2 4" xfId="5516" xr:uid="{6527C1C3-D5FF-4DAB-8675-C60C41A9BD53}"/>
    <cellStyle name="Input 33 3" xfId="4236" xr:uid="{00000000-0005-0000-0000-0000E30A0000}"/>
    <cellStyle name="Input 33 4" xfId="4734" xr:uid="{00000000-0005-0000-0000-0000E40A0000}"/>
    <cellStyle name="Input 33 5" xfId="4910" xr:uid="{00000000-0005-0000-0000-0000E50A0000}"/>
    <cellStyle name="Input 34" xfId="1361" xr:uid="{00000000-0005-0000-0000-0000E60A0000}"/>
    <cellStyle name="Input 34 2" xfId="2942" xr:uid="{00000000-0005-0000-0000-0000E70A0000}"/>
    <cellStyle name="Input 34 2 2" xfId="4626" xr:uid="{00000000-0005-0000-0000-0000E80A0000}"/>
    <cellStyle name="Input 34 2 3" xfId="4062" xr:uid="{00000000-0005-0000-0000-0000E90A0000}"/>
    <cellStyle name="Input 34 2 4" xfId="5517" xr:uid="{0DCFD788-ACEE-4204-894E-B917D7DFDEED}"/>
    <cellStyle name="Input 34 3" xfId="4237" xr:uid="{00000000-0005-0000-0000-0000EA0A0000}"/>
    <cellStyle name="Input 34 4" xfId="4733" xr:uid="{00000000-0005-0000-0000-0000EB0A0000}"/>
    <cellStyle name="Input 34 5" xfId="4911" xr:uid="{00000000-0005-0000-0000-0000EC0A0000}"/>
    <cellStyle name="Input 35" xfId="1362" xr:uid="{00000000-0005-0000-0000-0000ED0A0000}"/>
    <cellStyle name="Input 35 2" xfId="2943" xr:uid="{00000000-0005-0000-0000-0000EE0A0000}"/>
    <cellStyle name="Input 35 2 2" xfId="4627" xr:uid="{00000000-0005-0000-0000-0000EF0A0000}"/>
    <cellStyle name="Input 35 2 3" xfId="4461" xr:uid="{00000000-0005-0000-0000-0000F00A0000}"/>
    <cellStyle name="Input 35 2 4" xfId="5518" xr:uid="{DE594647-9798-455F-A2FA-670452FEB84B}"/>
    <cellStyle name="Input 35 3" xfId="4238" xr:uid="{00000000-0005-0000-0000-0000F10A0000}"/>
    <cellStyle name="Input 35 4" xfId="4328" xr:uid="{00000000-0005-0000-0000-0000F20A0000}"/>
    <cellStyle name="Input 35 5" xfId="4912" xr:uid="{00000000-0005-0000-0000-0000F30A0000}"/>
    <cellStyle name="Input 36" xfId="1363" xr:uid="{00000000-0005-0000-0000-0000F40A0000}"/>
    <cellStyle name="Input 36 2" xfId="2944" xr:uid="{00000000-0005-0000-0000-0000F50A0000}"/>
    <cellStyle name="Input 36 2 2" xfId="4628" xr:uid="{00000000-0005-0000-0000-0000F60A0000}"/>
    <cellStyle name="Input 36 2 3" xfId="4061" xr:uid="{00000000-0005-0000-0000-0000F70A0000}"/>
    <cellStyle name="Input 36 2 4" xfId="5519" xr:uid="{F0D1D57A-6EAA-4CA7-A9A8-FC6576AD9CC4}"/>
    <cellStyle name="Input 36 3" xfId="4239" xr:uid="{00000000-0005-0000-0000-0000F80A0000}"/>
    <cellStyle name="Input 36 4" xfId="3995" xr:uid="{00000000-0005-0000-0000-0000F90A0000}"/>
    <cellStyle name="Input 36 5" xfId="4913" xr:uid="{00000000-0005-0000-0000-0000FA0A0000}"/>
    <cellStyle name="Input 37" xfId="1364" xr:uid="{00000000-0005-0000-0000-0000FB0A0000}"/>
    <cellStyle name="Input 37 2" xfId="2945" xr:uid="{00000000-0005-0000-0000-0000FC0A0000}"/>
    <cellStyle name="Input 37 2 2" xfId="4629" xr:uid="{00000000-0005-0000-0000-0000FD0A0000}"/>
    <cellStyle name="Input 37 2 3" xfId="4460" xr:uid="{00000000-0005-0000-0000-0000FE0A0000}"/>
    <cellStyle name="Input 37 2 4" xfId="5520" xr:uid="{5130F10F-5A39-4DC1-B1AD-284B46968B7E}"/>
    <cellStyle name="Input 37 3" xfId="4240" xr:uid="{00000000-0005-0000-0000-0000FF0A0000}"/>
    <cellStyle name="Input 37 4" xfId="4732" xr:uid="{00000000-0005-0000-0000-0000000B0000}"/>
    <cellStyle name="Input 37 5" xfId="4914" xr:uid="{00000000-0005-0000-0000-0000010B0000}"/>
    <cellStyle name="Input 38" xfId="1365" xr:uid="{00000000-0005-0000-0000-0000020B0000}"/>
    <cellStyle name="Input 38 2" xfId="2946" xr:uid="{00000000-0005-0000-0000-0000030B0000}"/>
    <cellStyle name="Input 38 2 2" xfId="4630" xr:uid="{00000000-0005-0000-0000-0000040B0000}"/>
    <cellStyle name="Input 38 2 3" xfId="4060" xr:uid="{00000000-0005-0000-0000-0000050B0000}"/>
    <cellStyle name="Input 38 2 4" xfId="5521" xr:uid="{D76D3491-F916-49B7-95A0-50450E1FBA1C}"/>
    <cellStyle name="Input 38 3" xfId="4241" xr:uid="{00000000-0005-0000-0000-0000060B0000}"/>
    <cellStyle name="Input 38 4" xfId="4731" xr:uid="{00000000-0005-0000-0000-0000070B0000}"/>
    <cellStyle name="Input 38 5" xfId="4915" xr:uid="{00000000-0005-0000-0000-0000080B0000}"/>
    <cellStyle name="Input 39" xfId="1366" xr:uid="{00000000-0005-0000-0000-0000090B0000}"/>
    <cellStyle name="Input 39 2" xfId="2947" xr:uid="{00000000-0005-0000-0000-00000A0B0000}"/>
    <cellStyle name="Input 39 2 2" xfId="4631" xr:uid="{00000000-0005-0000-0000-00000B0B0000}"/>
    <cellStyle name="Input 39 2 3" xfId="4459" xr:uid="{00000000-0005-0000-0000-00000C0B0000}"/>
    <cellStyle name="Input 39 2 4" xfId="5522" xr:uid="{161705D1-4155-46B8-B92D-DC32C6C604C2}"/>
    <cellStyle name="Input 39 3" xfId="4242" xr:uid="{00000000-0005-0000-0000-00000D0B0000}"/>
    <cellStyle name="Input 39 4" xfId="4327" xr:uid="{00000000-0005-0000-0000-00000E0B0000}"/>
    <cellStyle name="Input 39 5" xfId="4916" xr:uid="{00000000-0005-0000-0000-00000F0B0000}"/>
    <cellStyle name="Input 4" xfId="1367" xr:uid="{00000000-0005-0000-0000-0000100B0000}"/>
    <cellStyle name="Input 4 2" xfId="2948" xr:uid="{00000000-0005-0000-0000-0000110B0000}"/>
    <cellStyle name="Input 4 2 2" xfId="4632" xr:uid="{00000000-0005-0000-0000-0000120B0000}"/>
    <cellStyle name="Input 4 2 3" xfId="4059" xr:uid="{00000000-0005-0000-0000-0000130B0000}"/>
    <cellStyle name="Input 4 2 4" xfId="5523" xr:uid="{4ED81846-1157-4F6B-9472-11E0E92C884E}"/>
    <cellStyle name="Input 4 3" xfId="4243" xr:uid="{00000000-0005-0000-0000-0000140B0000}"/>
    <cellStyle name="Input 4 4" xfId="3994" xr:uid="{00000000-0005-0000-0000-0000150B0000}"/>
    <cellStyle name="Input 4 5" xfId="4917" xr:uid="{00000000-0005-0000-0000-0000160B0000}"/>
    <cellStyle name="Input 40" xfId="1368" xr:uid="{00000000-0005-0000-0000-0000170B0000}"/>
    <cellStyle name="Input 40 2" xfId="2949" xr:uid="{00000000-0005-0000-0000-0000180B0000}"/>
    <cellStyle name="Input 40 2 2" xfId="4633" xr:uid="{00000000-0005-0000-0000-0000190B0000}"/>
    <cellStyle name="Input 40 2 3" xfId="4458" xr:uid="{00000000-0005-0000-0000-00001A0B0000}"/>
    <cellStyle name="Input 40 2 4" xfId="5524" xr:uid="{BBF5EE75-AA8D-4841-9089-19C6BFD75289}"/>
    <cellStyle name="Input 40 3" xfId="4244" xr:uid="{00000000-0005-0000-0000-00001B0B0000}"/>
    <cellStyle name="Input 40 4" xfId="4730" xr:uid="{00000000-0005-0000-0000-00001C0B0000}"/>
    <cellStyle name="Input 40 5" xfId="4918" xr:uid="{00000000-0005-0000-0000-00001D0B0000}"/>
    <cellStyle name="Input 41" xfId="1369" xr:uid="{00000000-0005-0000-0000-00001E0B0000}"/>
    <cellStyle name="Input 41 2" xfId="2950" xr:uid="{00000000-0005-0000-0000-00001F0B0000}"/>
    <cellStyle name="Input 41 2 2" xfId="4634" xr:uid="{00000000-0005-0000-0000-0000200B0000}"/>
    <cellStyle name="Input 41 2 3" xfId="4058" xr:uid="{00000000-0005-0000-0000-0000210B0000}"/>
    <cellStyle name="Input 41 2 4" xfId="5525" xr:uid="{51D9739B-4538-424C-85AD-B28D4C0EA842}"/>
    <cellStyle name="Input 41 3" xfId="4245" xr:uid="{00000000-0005-0000-0000-0000220B0000}"/>
    <cellStyle name="Input 41 4" xfId="4729" xr:uid="{00000000-0005-0000-0000-0000230B0000}"/>
    <cellStyle name="Input 41 5" xfId="4919" xr:uid="{00000000-0005-0000-0000-0000240B0000}"/>
    <cellStyle name="Input 42" xfId="1370" xr:uid="{00000000-0005-0000-0000-0000250B0000}"/>
    <cellStyle name="Input 42 2" xfId="2951" xr:uid="{00000000-0005-0000-0000-0000260B0000}"/>
    <cellStyle name="Input 42 2 2" xfId="4635" xr:uid="{00000000-0005-0000-0000-0000270B0000}"/>
    <cellStyle name="Input 42 2 3" xfId="4457" xr:uid="{00000000-0005-0000-0000-0000280B0000}"/>
    <cellStyle name="Input 42 2 4" xfId="5526" xr:uid="{ED1A1EA2-080A-4F8B-A1EA-A4E08C56231E}"/>
    <cellStyle name="Input 42 3" xfId="4246" xr:uid="{00000000-0005-0000-0000-0000290B0000}"/>
    <cellStyle name="Input 42 4" xfId="4326" xr:uid="{00000000-0005-0000-0000-00002A0B0000}"/>
    <cellStyle name="Input 42 5" xfId="4920" xr:uid="{00000000-0005-0000-0000-00002B0B0000}"/>
    <cellStyle name="Input 43" xfId="1371" xr:uid="{00000000-0005-0000-0000-00002C0B0000}"/>
    <cellStyle name="Input 43 2" xfId="2952" xr:uid="{00000000-0005-0000-0000-00002D0B0000}"/>
    <cellStyle name="Input 43 2 2" xfId="4636" xr:uid="{00000000-0005-0000-0000-00002E0B0000}"/>
    <cellStyle name="Input 43 2 3" xfId="4057" xr:uid="{00000000-0005-0000-0000-00002F0B0000}"/>
    <cellStyle name="Input 43 2 4" xfId="5527" xr:uid="{038388BB-2E08-4511-A00E-6C4548075F53}"/>
    <cellStyle name="Input 43 3" xfId="4247" xr:uid="{00000000-0005-0000-0000-0000300B0000}"/>
    <cellStyle name="Input 43 4" xfId="3993" xr:uid="{00000000-0005-0000-0000-0000310B0000}"/>
    <cellStyle name="Input 43 5" xfId="4921" xr:uid="{00000000-0005-0000-0000-0000320B0000}"/>
    <cellStyle name="Input 44" xfId="1372" xr:uid="{00000000-0005-0000-0000-0000330B0000}"/>
    <cellStyle name="Input 44 2" xfId="2953" xr:uid="{00000000-0005-0000-0000-0000340B0000}"/>
    <cellStyle name="Input 44 2 2" xfId="4637" xr:uid="{00000000-0005-0000-0000-0000350B0000}"/>
    <cellStyle name="Input 44 2 3" xfId="4456" xr:uid="{00000000-0005-0000-0000-0000360B0000}"/>
    <cellStyle name="Input 44 2 4" xfId="5528" xr:uid="{B02C9BCF-1346-44AE-B1FD-F93450A9181F}"/>
    <cellStyle name="Input 44 3" xfId="4248" xr:uid="{00000000-0005-0000-0000-0000370B0000}"/>
    <cellStyle name="Input 44 4" xfId="4728" xr:uid="{00000000-0005-0000-0000-0000380B0000}"/>
    <cellStyle name="Input 44 5" xfId="4922" xr:uid="{00000000-0005-0000-0000-0000390B0000}"/>
    <cellStyle name="Input 45" xfId="1373" xr:uid="{00000000-0005-0000-0000-00003A0B0000}"/>
    <cellStyle name="Input 45 2" xfId="2954" xr:uid="{00000000-0005-0000-0000-00003B0B0000}"/>
    <cellStyle name="Input 45 2 2" xfId="4638" xr:uid="{00000000-0005-0000-0000-00003C0B0000}"/>
    <cellStyle name="Input 45 2 3" xfId="4056" xr:uid="{00000000-0005-0000-0000-00003D0B0000}"/>
    <cellStyle name="Input 45 2 4" xfId="5529" xr:uid="{B8C8B953-4035-401A-8E7D-02F54C86C5EB}"/>
    <cellStyle name="Input 45 3" xfId="4249" xr:uid="{00000000-0005-0000-0000-00003E0B0000}"/>
    <cellStyle name="Input 45 4" xfId="4727" xr:uid="{00000000-0005-0000-0000-00003F0B0000}"/>
    <cellStyle name="Input 45 5" xfId="4923" xr:uid="{00000000-0005-0000-0000-0000400B0000}"/>
    <cellStyle name="Input 46" xfId="1374" xr:uid="{00000000-0005-0000-0000-0000410B0000}"/>
    <cellStyle name="Input 46 2" xfId="2955" xr:uid="{00000000-0005-0000-0000-0000420B0000}"/>
    <cellStyle name="Input 46 2 2" xfId="4639" xr:uid="{00000000-0005-0000-0000-0000430B0000}"/>
    <cellStyle name="Input 46 2 3" xfId="4455" xr:uid="{00000000-0005-0000-0000-0000440B0000}"/>
    <cellStyle name="Input 46 2 4" xfId="5530" xr:uid="{76EFE933-61E1-434A-89FB-4114B16C62D7}"/>
    <cellStyle name="Input 46 3" xfId="4250" xr:uid="{00000000-0005-0000-0000-0000450B0000}"/>
    <cellStyle name="Input 46 4" xfId="4325" xr:uid="{00000000-0005-0000-0000-0000460B0000}"/>
    <cellStyle name="Input 46 5" xfId="4924" xr:uid="{00000000-0005-0000-0000-0000470B0000}"/>
    <cellStyle name="Input 47" xfId="1375" xr:uid="{00000000-0005-0000-0000-0000480B0000}"/>
    <cellStyle name="Input 47 2" xfId="2956" xr:uid="{00000000-0005-0000-0000-0000490B0000}"/>
    <cellStyle name="Input 47 2 2" xfId="4640" xr:uid="{00000000-0005-0000-0000-00004A0B0000}"/>
    <cellStyle name="Input 47 2 3" xfId="4055" xr:uid="{00000000-0005-0000-0000-00004B0B0000}"/>
    <cellStyle name="Input 47 2 4" xfId="5531" xr:uid="{F4D691A8-A513-4675-86F5-72A4865D7C79}"/>
    <cellStyle name="Input 47 3" xfId="4251" xr:uid="{00000000-0005-0000-0000-00004C0B0000}"/>
    <cellStyle name="Input 47 4" xfId="4726" xr:uid="{00000000-0005-0000-0000-00004D0B0000}"/>
    <cellStyle name="Input 47 5" xfId="4925" xr:uid="{00000000-0005-0000-0000-00004E0B0000}"/>
    <cellStyle name="Input 48" xfId="1376" xr:uid="{00000000-0005-0000-0000-00004F0B0000}"/>
    <cellStyle name="Input 48 2" xfId="2957" xr:uid="{00000000-0005-0000-0000-0000500B0000}"/>
    <cellStyle name="Input 48 2 2" xfId="4641" xr:uid="{00000000-0005-0000-0000-0000510B0000}"/>
    <cellStyle name="Input 48 2 3" xfId="4454" xr:uid="{00000000-0005-0000-0000-0000520B0000}"/>
    <cellStyle name="Input 48 2 4" xfId="5532" xr:uid="{0087AB92-871C-4D36-81C8-AAFE86FBF216}"/>
    <cellStyle name="Input 48 3" xfId="4252" xr:uid="{00000000-0005-0000-0000-0000530B0000}"/>
    <cellStyle name="Input 48 4" xfId="4324" xr:uid="{00000000-0005-0000-0000-0000540B0000}"/>
    <cellStyle name="Input 48 5" xfId="4926" xr:uid="{00000000-0005-0000-0000-0000550B0000}"/>
    <cellStyle name="Input 49" xfId="1377" xr:uid="{00000000-0005-0000-0000-0000560B0000}"/>
    <cellStyle name="Input 49 2" xfId="2958" xr:uid="{00000000-0005-0000-0000-0000570B0000}"/>
    <cellStyle name="Input 49 2 2" xfId="4642" xr:uid="{00000000-0005-0000-0000-0000580B0000}"/>
    <cellStyle name="Input 49 2 3" xfId="4054" xr:uid="{00000000-0005-0000-0000-0000590B0000}"/>
    <cellStyle name="Input 49 2 4" xfId="5533" xr:uid="{5ABAF78E-C7CA-4058-89BF-2FBD471A7FDB}"/>
    <cellStyle name="Input 49 3" xfId="4253" xr:uid="{00000000-0005-0000-0000-00005A0B0000}"/>
    <cellStyle name="Input 49 4" xfId="3992" xr:uid="{00000000-0005-0000-0000-00005B0B0000}"/>
    <cellStyle name="Input 49 5" xfId="4927" xr:uid="{00000000-0005-0000-0000-00005C0B0000}"/>
    <cellStyle name="Input 5" xfId="1378" xr:uid="{00000000-0005-0000-0000-00005D0B0000}"/>
    <cellStyle name="Input 5 2" xfId="2959" xr:uid="{00000000-0005-0000-0000-00005E0B0000}"/>
    <cellStyle name="Input 5 2 2" xfId="4643" xr:uid="{00000000-0005-0000-0000-00005F0B0000}"/>
    <cellStyle name="Input 5 2 3" xfId="4453" xr:uid="{00000000-0005-0000-0000-0000600B0000}"/>
    <cellStyle name="Input 5 2 4" xfId="5534" xr:uid="{E9D8CB04-8291-4DCB-A696-CB9E4A62B27F}"/>
    <cellStyle name="Input 5 3" xfId="4254" xr:uid="{00000000-0005-0000-0000-0000610B0000}"/>
    <cellStyle name="Input 5 4" xfId="4725" xr:uid="{00000000-0005-0000-0000-0000620B0000}"/>
    <cellStyle name="Input 5 5" xfId="4928" xr:uid="{00000000-0005-0000-0000-0000630B0000}"/>
    <cellStyle name="Input 50" xfId="1379" xr:uid="{00000000-0005-0000-0000-0000640B0000}"/>
    <cellStyle name="Input 50 2" xfId="2960" xr:uid="{00000000-0005-0000-0000-0000650B0000}"/>
    <cellStyle name="Input 50 2 2" xfId="4644" xr:uid="{00000000-0005-0000-0000-0000660B0000}"/>
    <cellStyle name="Input 50 2 3" xfId="4053" xr:uid="{00000000-0005-0000-0000-0000670B0000}"/>
    <cellStyle name="Input 50 2 4" xfId="5535" xr:uid="{9E856806-9BC4-4F96-AD29-9DB289B4FF50}"/>
    <cellStyle name="Input 50 3" xfId="4255" xr:uid="{00000000-0005-0000-0000-0000680B0000}"/>
    <cellStyle name="Input 50 4" xfId="4724" xr:uid="{00000000-0005-0000-0000-0000690B0000}"/>
    <cellStyle name="Input 50 5" xfId="4929" xr:uid="{00000000-0005-0000-0000-00006A0B0000}"/>
    <cellStyle name="Input 51" xfId="1380" xr:uid="{00000000-0005-0000-0000-00006B0B0000}"/>
    <cellStyle name="Input 51 2" xfId="2961" xr:uid="{00000000-0005-0000-0000-00006C0B0000}"/>
    <cellStyle name="Input 51 2 2" xfId="4645" xr:uid="{00000000-0005-0000-0000-00006D0B0000}"/>
    <cellStyle name="Input 51 2 3" xfId="4452" xr:uid="{00000000-0005-0000-0000-00006E0B0000}"/>
    <cellStyle name="Input 51 2 4" xfId="5536" xr:uid="{02D51BB8-5CB2-4918-A03A-BC2E62E32B63}"/>
    <cellStyle name="Input 51 3" xfId="4256" xr:uid="{00000000-0005-0000-0000-00006F0B0000}"/>
    <cellStyle name="Input 51 4" xfId="4323" xr:uid="{00000000-0005-0000-0000-0000700B0000}"/>
    <cellStyle name="Input 51 5" xfId="4930" xr:uid="{00000000-0005-0000-0000-0000710B0000}"/>
    <cellStyle name="Input 52" xfId="1381" xr:uid="{00000000-0005-0000-0000-0000720B0000}"/>
    <cellStyle name="Input 52 2" xfId="2962" xr:uid="{00000000-0005-0000-0000-0000730B0000}"/>
    <cellStyle name="Input 52 2 2" xfId="4646" xr:uid="{00000000-0005-0000-0000-0000740B0000}"/>
    <cellStyle name="Input 52 2 3" xfId="4052" xr:uid="{00000000-0005-0000-0000-0000750B0000}"/>
    <cellStyle name="Input 52 2 4" xfId="5537" xr:uid="{00A50185-B466-4D21-850A-8DE60B326160}"/>
    <cellStyle name="Input 52 3" xfId="4257" xr:uid="{00000000-0005-0000-0000-0000760B0000}"/>
    <cellStyle name="Input 52 4" xfId="3991" xr:uid="{00000000-0005-0000-0000-0000770B0000}"/>
    <cellStyle name="Input 52 5" xfId="4931" xr:uid="{00000000-0005-0000-0000-0000780B0000}"/>
    <cellStyle name="Input 53" xfId="1382" xr:uid="{00000000-0005-0000-0000-0000790B0000}"/>
    <cellStyle name="Input 53 2" xfId="2963" xr:uid="{00000000-0005-0000-0000-00007A0B0000}"/>
    <cellStyle name="Input 53 2 2" xfId="4647" xr:uid="{00000000-0005-0000-0000-00007B0B0000}"/>
    <cellStyle name="Input 53 2 3" xfId="4451" xr:uid="{00000000-0005-0000-0000-00007C0B0000}"/>
    <cellStyle name="Input 53 2 4" xfId="5538" xr:uid="{31ADD52E-AEF3-4445-B543-D874D0D6869F}"/>
    <cellStyle name="Input 53 3" xfId="4258" xr:uid="{00000000-0005-0000-0000-00007D0B0000}"/>
    <cellStyle name="Input 53 4" xfId="4723" xr:uid="{00000000-0005-0000-0000-00007E0B0000}"/>
    <cellStyle name="Input 53 5" xfId="4932" xr:uid="{00000000-0005-0000-0000-00007F0B0000}"/>
    <cellStyle name="Input 54" xfId="1383" xr:uid="{00000000-0005-0000-0000-0000800B0000}"/>
    <cellStyle name="Input 54 2" xfId="2964" xr:uid="{00000000-0005-0000-0000-0000810B0000}"/>
    <cellStyle name="Input 54 2 2" xfId="4648" xr:uid="{00000000-0005-0000-0000-0000820B0000}"/>
    <cellStyle name="Input 54 2 3" xfId="4051" xr:uid="{00000000-0005-0000-0000-0000830B0000}"/>
    <cellStyle name="Input 54 2 4" xfId="5539" xr:uid="{957932D4-8EDB-488D-B457-3DE39628A91E}"/>
    <cellStyle name="Input 54 3" xfId="4259" xr:uid="{00000000-0005-0000-0000-0000840B0000}"/>
    <cellStyle name="Input 54 4" xfId="4722" xr:uid="{00000000-0005-0000-0000-0000850B0000}"/>
    <cellStyle name="Input 54 5" xfId="4933" xr:uid="{00000000-0005-0000-0000-0000860B0000}"/>
    <cellStyle name="Input 55" xfId="1384" xr:uid="{00000000-0005-0000-0000-0000870B0000}"/>
    <cellStyle name="Input 55 2" xfId="2965" xr:uid="{00000000-0005-0000-0000-0000880B0000}"/>
    <cellStyle name="Input 55 2 2" xfId="4649" xr:uid="{00000000-0005-0000-0000-0000890B0000}"/>
    <cellStyle name="Input 55 2 3" xfId="4450" xr:uid="{00000000-0005-0000-0000-00008A0B0000}"/>
    <cellStyle name="Input 55 2 4" xfId="5540" xr:uid="{C4179ABF-88DA-472E-91C1-98179E4D9337}"/>
    <cellStyle name="Input 55 3" xfId="4260" xr:uid="{00000000-0005-0000-0000-00008B0B0000}"/>
    <cellStyle name="Input 55 4" xfId="4322" xr:uid="{00000000-0005-0000-0000-00008C0B0000}"/>
    <cellStyle name="Input 55 5" xfId="4934" xr:uid="{00000000-0005-0000-0000-00008D0B0000}"/>
    <cellStyle name="Input 56" xfId="1385" xr:uid="{00000000-0005-0000-0000-00008E0B0000}"/>
    <cellStyle name="Input 56 2" xfId="2966" xr:uid="{00000000-0005-0000-0000-00008F0B0000}"/>
    <cellStyle name="Input 56 2 2" xfId="4650" xr:uid="{00000000-0005-0000-0000-0000900B0000}"/>
    <cellStyle name="Input 56 2 3" xfId="4050" xr:uid="{00000000-0005-0000-0000-0000910B0000}"/>
    <cellStyle name="Input 56 2 4" xfId="5541" xr:uid="{FA381C14-33A0-461B-BCF9-09749E8A6754}"/>
    <cellStyle name="Input 56 3" xfId="4261" xr:uid="{00000000-0005-0000-0000-0000920B0000}"/>
    <cellStyle name="Input 56 4" xfId="3990" xr:uid="{00000000-0005-0000-0000-0000930B0000}"/>
    <cellStyle name="Input 56 5" xfId="4935" xr:uid="{00000000-0005-0000-0000-0000940B0000}"/>
    <cellStyle name="Input 57" xfId="1386" xr:uid="{00000000-0005-0000-0000-0000950B0000}"/>
    <cellStyle name="Input 57 2" xfId="2967" xr:uid="{00000000-0005-0000-0000-0000960B0000}"/>
    <cellStyle name="Input 57 2 2" xfId="4651" xr:uid="{00000000-0005-0000-0000-0000970B0000}"/>
    <cellStyle name="Input 57 2 3" xfId="4449" xr:uid="{00000000-0005-0000-0000-0000980B0000}"/>
    <cellStyle name="Input 57 2 4" xfId="5542" xr:uid="{46C24115-9658-4516-9C7B-D20A22991BEA}"/>
    <cellStyle name="Input 57 3" xfId="4262" xr:uid="{00000000-0005-0000-0000-0000990B0000}"/>
    <cellStyle name="Input 57 4" xfId="4721" xr:uid="{00000000-0005-0000-0000-00009A0B0000}"/>
    <cellStyle name="Input 57 5" xfId="4936" xr:uid="{00000000-0005-0000-0000-00009B0B0000}"/>
    <cellStyle name="Input 58" xfId="1387" xr:uid="{00000000-0005-0000-0000-00009C0B0000}"/>
    <cellStyle name="Input 58 2" xfId="2968" xr:uid="{00000000-0005-0000-0000-00009D0B0000}"/>
    <cellStyle name="Input 58 2 2" xfId="4652" xr:uid="{00000000-0005-0000-0000-00009E0B0000}"/>
    <cellStyle name="Input 58 2 3" xfId="4049" xr:uid="{00000000-0005-0000-0000-00009F0B0000}"/>
    <cellStyle name="Input 58 2 4" xfId="5543" xr:uid="{97013CBE-106C-4EB2-AE8F-D4EFDF9CC71F}"/>
    <cellStyle name="Input 58 3" xfId="4263" xr:uid="{00000000-0005-0000-0000-0000A00B0000}"/>
    <cellStyle name="Input 58 4" xfId="4720" xr:uid="{00000000-0005-0000-0000-0000A10B0000}"/>
    <cellStyle name="Input 58 5" xfId="4937" xr:uid="{00000000-0005-0000-0000-0000A20B0000}"/>
    <cellStyle name="Input 59" xfId="1388" xr:uid="{00000000-0005-0000-0000-0000A30B0000}"/>
    <cellStyle name="Input 59 2" xfId="2969" xr:uid="{00000000-0005-0000-0000-0000A40B0000}"/>
    <cellStyle name="Input 59 2 2" xfId="4653" xr:uid="{00000000-0005-0000-0000-0000A50B0000}"/>
    <cellStyle name="Input 59 2 3" xfId="4448" xr:uid="{00000000-0005-0000-0000-0000A60B0000}"/>
    <cellStyle name="Input 59 2 4" xfId="5544" xr:uid="{35A1800F-7E99-4DF7-883D-C492E500E9ED}"/>
    <cellStyle name="Input 59 3" xfId="4264" xr:uid="{00000000-0005-0000-0000-0000A70B0000}"/>
    <cellStyle name="Input 59 4" xfId="4321" xr:uid="{00000000-0005-0000-0000-0000A80B0000}"/>
    <cellStyle name="Input 59 5" xfId="4938" xr:uid="{00000000-0005-0000-0000-0000A90B0000}"/>
    <cellStyle name="Input 6" xfId="1389" xr:uid="{00000000-0005-0000-0000-0000AA0B0000}"/>
    <cellStyle name="Input 6 2" xfId="2970" xr:uid="{00000000-0005-0000-0000-0000AB0B0000}"/>
    <cellStyle name="Input 6 2 2" xfId="4654" xr:uid="{00000000-0005-0000-0000-0000AC0B0000}"/>
    <cellStyle name="Input 6 2 3" xfId="4048" xr:uid="{00000000-0005-0000-0000-0000AD0B0000}"/>
    <cellStyle name="Input 6 2 4" xfId="5545" xr:uid="{B85250A4-1F66-4110-9032-C1E3A53C17A9}"/>
    <cellStyle name="Input 6 3" xfId="4265" xr:uid="{00000000-0005-0000-0000-0000AE0B0000}"/>
    <cellStyle name="Input 6 4" xfId="3989" xr:uid="{00000000-0005-0000-0000-0000AF0B0000}"/>
    <cellStyle name="Input 6 5" xfId="4939" xr:uid="{00000000-0005-0000-0000-0000B00B0000}"/>
    <cellStyle name="Input 60" xfId="1390" xr:uid="{00000000-0005-0000-0000-0000B10B0000}"/>
    <cellStyle name="Input 60 2" xfId="2971" xr:uid="{00000000-0005-0000-0000-0000B20B0000}"/>
    <cellStyle name="Input 60 2 2" xfId="4655" xr:uid="{00000000-0005-0000-0000-0000B30B0000}"/>
    <cellStyle name="Input 60 2 3" xfId="4447" xr:uid="{00000000-0005-0000-0000-0000B40B0000}"/>
    <cellStyle name="Input 60 2 4" xfId="5546" xr:uid="{D0872201-0DDE-45EB-AD1D-7408F963E096}"/>
    <cellStyle name="Input 60 3" xfId="4266" xr:uid="{00000000-0005-0000-0000-0000B50B0000}"/>
    <cellStyle name="Input 60 4" xfId="4719" xr:uid="{00000000-0005-0000-0000-0000B60B0000}"/>
    <cellStyle name="Input 60 5" xfId="4940" xr:uid="{00000000-0005-0000-0000-0000B70B0000}"/>
    <cellStyle name="Input 61" xfId="1391" xr:uid="{00000000-0005-0000-0000-0000B80B0000}"/>
    <cellStyle name="Input 61 2" xfId="2972" xr:uid="{00000000-0005-0000-0000-0000B90B0000}"/>
    <cellStyle name="Input 61 2 2" xfId="4656" xr:uid="{00000000-0005-0000-0000-0000BA0B0000}"/>
    <cellStyle name="Input 61 2 3" xfId="4047" xr:uid="{00000000-0005-0000-0000-0000BB0B0000}"/>
    <cellStyle name="Input 61 2 4" xfId="5547" xr:uid="{C4BDFC65-C894-44C0-8DFF-68A57D85B375}"/>
    <cellStyle name="Input 61 3" xfId="4267" xr:uid="{00000000-0005-0000-0000-0000BC0B0000}"/>
    <cellStyle name="Input 61 4" xfId="4718" xr:uid="{00000000-0005-0000-0000-0000BD0B0000}"/>
    <cellStyle name="Input 61 5" xfId="4941" xr:uid="{00000000-0005-0000-0000-0000BE0B0000}"/>
    <cellStyle name="Input 62" xfId="1392" xr:uid="{00000000-0005-0000-0000-0000BF0B0000}"/>
    <cellStyle name="Input 62 2" xfId="2973" xr:uid="{00000000-0005-0000-0000-0000C00B0000}"/>
    <cellStyle name="Input 62 2 2" xfId="4657" xr:uid="{00000000-0005-0000-0000-0000C10B0000}"/>
    <cellStyle name="Input 62 2 3" xfId="4446" xr:uid="{00000000-0005-0000-0000-0000C20B0000}"/>
    <cellStyle name="Input 62 2 4" xfId="5548" xr:uid="{B530007D-D978-4764-A218-8FD12B013D44}"/>
    <cellStyle name="Input 62 3" xfId="4268" xr:uid="{00000000-0005-0000-0000-0000C30B0000}"/>
    <cellStyle name="Input 62 4" xfId="4320" xr:uid="{00000000-0005-0000-0000-0000C40B0000}"/>
    <cellStyle name="Input 62 5" xfId="4942" xr:uid="{00000000-0005-0000-0000-0000C50B0000}"/>
    <cellStyle name="Input 63" xfId="1393" xr:uid="{00000000-0005-0000-0000-0000C60B0000}"/>
    <cellStyle name="Input 63 2" xfId="2974" xr:uid="{00000000-0005-0000-0000-0000C70B0000}"/>
    <cellStyle name="Input 63 2 2" xfId="4658" xr:uid="{00000000-0005-0000-0000-0000C80B0000}"/>
    <cellStyle name="Input 63 2 3" xfId="4046" xr:uid="{00000000-0005-0000-0000-0000C90B0000}"/>
    <cellStyle name="Input 63 2 4" xfId="5549" xr:uid="{400EBBB7-57DF-4AC9-995B-29EF2D312F40}"/>
    <cellStyle name="Input 63 3" xfId="4269" xr:uid="{00000000-0005-0000-0000-0000CA0B0000}"/>
    <cellStyle name="Input 63 4" xfId="3988" xr:uid="{00000000-0005-0000-0000-0000CB0B0000}"/>
    <cellStyle name="Input 63 5" xfId="4943" xr:uid="{00000000-0005-0000-0000-0000CC0B0000}"/>
    <cellStyle name="Input 64" xfId="1394" xr:uid="{00000000-0005-0000-0000-0000CD0B0000}"/>
    <cellStyle name="Input 64 2" xfId="2975" xr:uid="{00000000-0005-0000-0000-0000CE0B0000}"/>
    <cellStyle name="Input 64 2 2" xfId="4659" xr:uid="{00000000-0005-0000-0000-0000CF0B0000}"/>
    <cellStyle name="Input 64 2 3" xfId="4445" xr:uid="{00000000-0005-0000-0000-0000D00B0000}"/>
    <cellStyle name="Input 64 2 4" xfId="5550" xr:uid="{25F314BF-9183-4629-9D01-423F8713734C}"/>
    <cellStyle name="Input 64 3" xfId="4270" xr:uid="{00000000-0005-0000-0000-0000D10B0000}"/>
    <cellStyle name="Input 64 4" xfId="4717" xr:uid="{00000000-0005-0000-0000-0000D20B0000}"/>
    <cellStyle name="Input 64 5" xfId="4944" xr:uid="{00000000-0005-0000-0000-0000D30B0000}"/>
    <cellStyle name="Input 65" xfId="1395" xr:uid="{00000000-0005-0000-0000-0000D40B0000}"/>
    <cellStyle name="Input 65 2" xfId="2976" xr:uid="{00000000-0005-0000-0000-0000D50B0000}"/>
    <cellStyle name="Input 65 2 2" xfId="4660" xr:uid="{00000000-0005-0000-0000-0000D60B0000}"/>
    <cellStyle name="Input 65 2 3" xfId="4045" xr:uid="{00000000-0005-0000-0000-0000D70B0000}"/>
    <cellStyle name="Input 65 2 4" xfId="5551" xr:uid="{B12AC83A-1FE8-4FCD-94CA-A0EA822E0F22}"/>
    <cellStyle name="Input 65 3" xfId="4271" xr:uid="{00000000-0005-0000-0000-0000D80B0000}"/>
    <cellStyle name="Input 65 4" xfId="4716" xr:uid="{00000000-0005-0000-0000-0000D90B0000}"/>
    <cellStyle name="Input 65 5" xfId="4945" xr:uid="{00000000-0005-0000-0000-0000DA0B0000}"/>
    <cellStyle name="Input 66" xfId="1396" xr:uid="{00000000-0005-0000-0000-0000DB0B0000}"/>
    <cellStyle name="Input 66 2" xfId="2977" xr:uid="{00000000-0005-0000-0000-0000DC0B0000}"/>
    <cellStyle name="Input 66 2 2" xfId="4661" xr:uid="{00000000-0005-0000-0000-0000DD0B0000}"/>
    <cellStyle name="Input 66 2 3" xfId="4444" xr:uid="{00000000-0005-0000-0000-0000DE0B0000}"/>
    <cellStyle name="Input 66 2 4" xfId="5552" xr:uid="{5390D8E8-4F9C-4E86-A0EF-F1220EDB9378}"/>
    <cellStyle name="Input 66 3" xfId="4272" xr:uid="{00000000-0005-0000-0000-0000DF0B0000}"/>
    <cellStyle name="Input 66 4" xfId="4319" xr:uid="{00000000-0005-0000-0000-0000E00B0000}"/>
    <cellStyle name="Input 66 5" xfId="4946" xr:uid="{00000000-0005-0000-0000-0000E10B0000}"/>
    <cellStyle name="Input 67" xfId="1397" xr:uid="{00000000-0005-0000-0000-0000E20B0000}"/>
    <cellStyle name="Input 67 2" xfId="2978" xr:uid="{00000000-0005-0000-0000-0000E30B0000}"/>
    <cellStyle name="Input 67 2 2" xfId="4662" xr:uid="{00000000-0005-0000-0000-0000E40B0000}"/>
    <cellStyle name="Input 67 2 3" xfId="4044" xr:uid="{00000000-0005-0000-0000-0000E50B0000}"/>
    <cellStyle name="Input 67 2 4" xfId="5553" xr:uid="{7B9B99D8-F5B5-49DD-996D-A3AA76B9B3C9}"/>
    <cellStyle name="Input 67 3" xfId="4273" xr:uid="{00000000-0005-0000-0000-0000E60B0000}"/>
    <cellStyle name="Input 67 4" xfId="3987" xr:uid="{00000000-0005-0000-0000-0000E70B0000}"/>
    <cellStyle name="Input 67 5" xfId="4947" xr:uid="{00000000-0005-0000-0000-0000E80B0000}"/>
    <cellStyle name="Input 68" xfId="1398" xr:uid="{00000000-0005-0000-0000-0000E90B0000}"/>
    <cellStyle name="Input 68 2" xfId="2979" xr:uid="{00000000-0005-0000-0000-0000EA0B0000}"/>
    <cellStyle name="Input 68 2 2" xfId="4663" xr:uid="{00000000-0005-0000-0000-0000EB0B0000}"/>
    <cellStyle name="Input 68 2 3" xfId="4443" xr:uid="{00000000-0005-0000-0000-0000EC0B0000}"/>
    <cellStyle name="Input 68 2 4" xfId="5554" xr:uid="{F4742D23-7378-47C0-892F-DB1083DE565C}"/>
    <cellStyle name="Input 68 3" xfId="4274" xr:uid="{00000000-0005-0000-0000-0000ED0B0000}"/>
    <cellStyle name="Input 68 4" xfId="4715" xr:uid="{00000000-0005-0000-0000-0000EE0B0000}"/>
    <cellStyle name="Input 68 5" xfId="4948" xr:uid="{00000000-0005-0000-0000-0000EF0B0000}"/>
    <cellStyle name="Input 69" xfId="1399" xr:uid="{00000000-0005-0000-0000-0000F00B0000}"/>
    <cellStyle name="Input 69 2" xfId="2980" xr:uid="{00000000-0005-0000-0000-0000F10B0000}"/>
    <cellStyle name="Input 69 2 2" xfId="4664" xr:uid="{00000000-0005-0000-0000-0000F20B0000}"/>
    <cellStyle name="Input 69 2 3" xfId="4043" xr:uid="{00000000-0005-0000-0000-0000F30B0000}"/>
    <cellStyle name="Input 69 2 4" xfId="5555" xr:uid="{01B9B989-EB43-440E-A056-B47E5A0C2576}"/>
    <cellStyle name="Input 69 3" xfId="4275" xr:uid="{00000000-0005-0000-0000-0000F40B0000}"/>
    <cellStyle name="Input 69 4" xfId="4714" xr:uid="{00000000-0005-0000-0000-0000F50B0000}"/>
    <cellStyle name="Input 69 5" xfId="4949" xr:uid="{00000000-0005-0000-0000-0000F60B0000}"/>
    <cellStyle name="Input 7" xfId="1400" xr:uid="{00000000-0005-0000-0000-0000F70B0000}"/>
    <cellStyle name="Input 7 2" xfId="2981" xr:uid="{00000000-0005-0000-0000-0000F80B0000}"/>
    <cellStyle name="Input 7 2 2" xfId="4665" xr:uid="{00000000-0005-0000-0000-0000F90B0000}"/>
    <cellStyle name="Input 7 2 3" xfId="4442" xr:uid="{00000000-0005-0000-0000-0000FA0B0000}"/>
    <cellStyle name="Input 7 2 4" xfId="5556" xr:uid="{8369EDB3-5A1D-439E-A016-B80515D437E0}"/>
    <cellStyle name="Input 7 3" xfId="4276" xr:uid="{00000000-0005-0000-0000-0000FB0B0000}"/>
    <cellStyle name="Input 7 4" xfId="4318" xr:uid="{00000000-0005-0000-0000-0000FC0B0000}"/>
    <cellStyle name="Input 7 5" xfId="4950" xr:uid="{00000000-0005-0000-0000-0000FD0B0000}"/>
    <cellStyle name="Input 70" xfId="1401" xr:uid="{00000000-0005-0000-0000-0000FE0B0000}"/>
    <cellStyle name="Input 70 2" xfId="2982" xr:uid="{00000000-0005-0000-0000-0000FF0B0000}"/>
    <cellStyle name="Input 70 2 2" xfId="4666" xr:uid="{00000000-0005-0000-0000-0000000C0000}"/>
    <cellStyle name="Input 70 2 3" xfId="4042" xr:uid="{00000000-0005-0000-0000-0000010C0000}"/>
    <cellStyle name="Input 70 2 4" xfId="5557" xr:uid="{273CBA25-1901-4EC3-AC32-10A3EE49C235}"/>
    <cellStyle name="Input 70 3" xfId="4277" xr:uid="{00000000-0005-0000-0000-0000020C0000}"/>
    <cellStyle name="Input 70 4" xfId="3986" xr:uid="{00000000-0005-0000-0000-0000030C0000}"/>
    <cellStyle name="Input 70 5" xfId="4951" xr:uid="{00000000-0005-0000-0000-0000040C0000}"/>
    <cellStyle name="Input 71" xfId="1402" xr:uid="{00000000-0005-0000-0000-0000050C0000}"/>
    <cellStyle name="Input 71 2" xfId="2983" xr:uid="{00000000-0005-0000-0000-0000060C0000}"/>
    <cellStyle name="Input 71 2 2" xfId="4667" xr:uid="{00000000-0005-0000-0000-0000070C0000}"/>
    <cellStyle name="Input 71 2 3" xfId="4441" xr:uid="{00000000-0005-0000-0000-0000080C0000}"/>
    <cellStyle name="Input 71 2 4" xfId="5558" xr:uid="{EDDA382D-6475-489E-915E-41F7F93FD0DA}"/>
    <cellStyle name="Input 71 3" xfId="4278" xr:uid="{00000000-0005-0000-0000-0000090C0000}"/>
    <cellStyle name="Input 71 4" xfId="4713" xr:uid="{00000000-0005-0000-0000-00000A0C0000}"/>
    <cellStyle name="Input 71 5" xfId="4952" xr:uid="{00000000-0005-0000-0000-00000B0C0000}"/>
    <cellStyle name="Input 72" xfId="1403" xr:uid="{00000000-0005-0000-0000-00000C0C0000}"/>
    <cellStyle name="Input 72 2" xfId="2984" xr:uid="{00000000-0005-0000-0000-00000D0C0000}"/>
    <cellStyle name="Input 72 2 2" xfId="4668" xr:uid="{00000000-0005-0000-0000-00000E0C0000}"/>
    <cellStyle name="Input 72 2 3" xfId="4041" xr:uid="{00000000-0005-0000-0000-00000F0C0000}"/>
    <cellStyle name="Input 72 2 4" xfId="5559" xr:uid="{EABEFF76-02DF-4C06-98AF-5C5C5B340CDF}"/>
    <cellStyle name="Input 72 3" xfId="4279" xr:uid="{00000000-0005-0000-0000-0000100C0000}"/>
    <cellStyle name="Input 72 4" xfId="4712" xr:uid="{00000000-0005-0000-0000-0000110C0000}"/>
    <cellStyle name="Input 72 5" xfId="4953" xr:uid="{00000000-0005-0000-0000-0000120C0000}"/>
    <cellStyle name="Input 73" xfId="1404" xr:uid="{00000000-0005-0000-0000-0000130C0000}"/>
    <cellStyle name="Input 73 2" xfId="2985" xr:uid="{00000000-0005-0000-0000-0000140C0000}"/>
    <cellStyle name="Input 73 2 2" xfId="4669" xr:uid="{00000000-0005-0000-0000-0000150C0000}"/>
    <cellStyle name="Input 73 2 3" xfId="4440" xr:uid="{00000000-0005-0000-0000-0000160C0000}"/>
    <cellStyle name="Input 73 2 4" xfId="5560" xr:uid="{CE73EAF1-DF3C-4865-B5F8-E512B4E9FABD}"/>
    <cellStyle name="Input 73 3" xfId="4280" xr:uid="{00000000-0005-0000-0000-0000170C0000}"/>
    <cellStyle name="Input 73 4" xfId="4317" xr:uid="{00000000-0005-0000-0000-0000180C0000}"/>
    <cellStyle name="Input 73 5" xfId="4954" xr:uid="{00000000-0005-0000-0000-0000190C0000}"/>
    <cellStyle name="Input 74" xfId="1405" xr:uid="{00000000-0005-0000-0000-00001A0C0000}"/>
    <cellStyle name="Input 74 2" xfId="2986" xr:uid="{00000000-0005-0000-0000-00001B0C0000}"/>
    <cellStyle name="Input 74 2 2" xfId="4670" xr:uid="{00000000-0005-0000-0000-00001C0C0000}"/>
    <cellStyle name="Input 74 2 3" xfId="4040" xr:uid="{00000000-0005-0000-0000-00001D0C0000}"/>
    <cellStyle name="Input 74 2 4" xfId="5561" xr:uid="{61153303-3619-45D1-AB02-C7C9A6A6F4A5}"/>
    <cellStyle name="Input 74 3" xfId="4281" xr:uid="{00000000-0005-0000-0000-00001E0C0000}"/>
    <cellStyle name="Input 74 4" xfId="3985" xr:uid="{00000000-0005-0000-0000-00001F0C0000}"/>
    <cellStyle name="Input 74 5" xfId="4955" xr:uid="{00000000-0005-0000-0000-0000200C0000}"/>
    <cellStyle name="Input 75" xfId="1406" xr:uid="{00000000-0005-0000-0000-0000210C0000}"/>
    <cellStyle name="Input 75 2" xfId="2987" xr:uid="{00000000-0005-0000-0000-0000220C0000}"/>
    <cellStyle name="Input 75 2 2" xfId="4671" xr:uid="{00000000-0005-0000-0000-0000230C0000}"/>
    <cellStyle name="Input 75 2 3" xfId="4439" xr:uid="{00000000-0005-0000-0000-0000240C0000}"/>
    <cellStyle name="Input 75 2 4" xfId="5562" xr:uid="{45125A46-44C0-4EEE-B2FD-9216B82B0B07}"/>
    <cellStyle name="Input 75 3" xfId="4282" xr:uid="{00000000-0005-0000-0000-0000250C0000}"/>
    <cellStyle name="Input 75 4" xfId="4711" xr:uid="{00000000-0005-0000-0000-0000260C0000}"/>
    <cellStyle name="Input 75 5" xfId="4956" xr:uid="{00000000-0005-0000-0000-0000270C0000}"/>
    <cellStyle name="Input 76" xfId="1407" xr:uid="{00000000-0005-0000-0000-0000280C0000}"/>
    <cellStyle name="Input 76 2" xfId="2988" xr:uid="{00000000-0005-0000-0000-0000290C0000}"/>
    <cellStyle name="Input 76 2 2" xfId="4672" xr:uid="{00000000-0005-0000-0000-00002A0C0000}"/>
    <cellStyle name="Input 76 2 3" xfId="4039" xr:uid="{00000000-0005-0000-0000-00002B0C0000}"/>
    <cellStyle name="Input 76 2 4" xfId="5563" xr:uid="{ED1DA883-8D7A-4CEE-8955-A49DF28C430E}"/>
    <cellStyle name="Input 76 3" xfId="4283" xr:uid="{00000000-0005-0000-0000-00002C0C0000}"/>
    <cellStyle name="Input 76 4" xfId="4710" xr:uid="{00000000-0005-0000-0000-00002D0C0000}"/>
    <cellStyle name="Input 76 5" xfId="4957" xr:uid="{00000000-0005-0000-0000-00002E0C0000}"/>
    <cellStyle name="Input 77" xfId="1408" xr:uid="{00000000-0005-0000-0000-00002F0C0000}"/>
    <cellStyle name="Input 77 2" xfId="2989" xr:uid="{00000000-0005-0000-0000-0000300C0000}"/>
    <cellStyle name="Input 77 2 2" xfId="4673" xr:uid="{00000000-0005-0000-0000-0000310C0000}"/>
    <cellStyle name="Input 77 2 3" xfId="4438" xr:uid="{00000000-0005-0000-0000-0000320C0000}"/>
    <cellStyle name="Input 77 2 4" xfId="5564" xr:uid="{7269EFA2-D8F4-4C35-AAB7-BD51F2EFCB81}"/>
    <cellStyle name="Input 77 3" xfId="4284" xr:uid="{00000000-0005-0000-0000-0000330C0000}"/>
    <cellStyle name="Input 77 4" xfId="4316" xr:uid="{00000000-0005-0000-0000-0000340C0000}"/>
    <cellStyle name="Input 77 5" xfId="4958" xr:uid="{00000000-0005-0000-0000-0000350C0000}"/>
    <cellStyle name="Input 78" xfId="1409" xr:uid="{00000000-0005-0000-0000-0000360C0000}"/>
    <cellStyle name="Input 78 2" xfId="2990" xr:uid="{00000000-0005-0000-0000-0000370C0000}"/>
    <cellStyle name="Input 78 2 2" xfId="4674" xr:uid="{00000000-0005-0000-0000-0000380C0000}"/>
    <cellStyle name="Input 78 2 3" xfId="4038" xr:uid="{00000000-0005-0000-0000-0000390C0000}"/>
    <cellStyle name="Input 78 2 4" xfId="5565" xr:uid="{86279F6E-6C02-414D-A6A2-6078B6599205}"/>
    <cellStyle name="Input 78 3" xfId="4285" xr:uid="{00000000-0005-0000-0000-00003A0C0000}"/>
    <cellStyle name="Input 78 4" xfId="3984" xr:uid="{00000000-0005-0000-0000-00003B0C0000}"/>
    <cellStyle name="Input 78 5" xfId="4959" xr:uid="{00000000-0005-0000-0000-00003C0C0000}"/>
    <cellStyle name="Input 79" xfId="1410" xr:uid="{00000000-0005-0000-0000-00003D0C0000}"/>
    <cellStyle name="Input 79 2" xfId="2991" xr:uid="{00000000-0005-0000-0000-00003E0C0000}"/>
    <cellStyle name="Input 79 2 2" xfId="4675" xr:uid="{00000000-0005-0000-0000-00003F0C0000}"/>
    <cellStyle name="Input 79 2 3" xfId="4437" xr:uid="{00000000-0005-0000-0000-0000400C0000}"/>
    <cellStyle name="Input 79 2 4" xfId="5566" xr:uid="{05935EF8-D1EE-4FAA-9844-D9E1DC8C8586}"/>
    <cellStyle name="Input 79 3" xfId="4286" xr:uid="{00000000-0005-0000-0000-0000410C0000}"/>
    <cellStyle name="Input 79 4" xfId="4709" xr:uid="{00000000-0005-0000-0000-0000420C0000}"/>
    <cellStyle name="Input 79 5" xfId="4960" xr:uid="{00000000-0005-0000-0000-0000430C0000}"/>
    <cellStyle name="Input 8" xfId="1411" xr:uid="{00000000-0005-0000-0000-0000440C0000}"/>
    <cellStyle name="Input 8 2" xfId="2992" xr:uid="{00000000-0005-0000-0000-0000450C0000}"/>
    <cellStyle name="Input 8 2 2" xfId="4676" xr:uid="{00000000-0005-0000-0000-0000460C0000}"/>
    <cellStyle name="Input 8 2 3" xfId="4037" xr:uid="{00000000-0005-0000-0000-0000470C0000}"/>
    <cellStyle name="Input 8 2 4" xfId="5567" xr:uid="{9DA27C89-1235-4DEF-AECA-170574F0FAE5}"/>
    <cellStyle name="Input 8 3" xfId="4287" xr:uid="{00000000-0005-0000-0000-0000480C0000}"/>
    <cellStyle name="Input 8 4" xfId="4708" xr:uid="{00000000-0005-0000-0000-0000490C0000}"/>
    <cellStyle name="Input 8 5" xfId="4961" xr:uid="{00000000-0005-0000-0000-00004A0C0000}"/>
    <cellStyle name="Input 80" xfId="1412" xr:uid="{00000000-0005-0000-0000-00004B0C0000}"/>
    <cellStyle name="Input 80 2" xfId="2993" xr:uid="{00000000-0005-0000-0000-00004C0C0000}"/>
    <cellStyle name="Input 80 2 2" xfId="4677" xr:uid="{00000000-0005-0000-0000-00004D0C0000}"/>
    <cellStyle name="Input 80 2 3" xfId="4436" xr:uid="{00000000-0005-0000-0000-00004E0C0000}"/>
    <cellStyle name="Input 80 2 4" xfId="5568" xr:uid="{9EAD8A9B-0B4A-478B-AF6C-322483B552DA}"/>
    <cellStyle name="Input 80 3" xfId="4288" xr:uid="{00000000-0005-0000-0000-00004F0C0000}"/>
    <cellStyle name="Input 80 4" xfId="4315" xr:uid="{00000000-0005-0000-0000-0000500C0000}"/>
    <cellStyle name="Input 80 5" xfId="4962" xr:uid="{00000000-0005-0000-0000-0000510C0000}"/>
    <cellStyle name="Input 81" xfId="1413" xr:uid="{00000000-0005-0000-0000-0000520C0000}"/>
    <cellStyle name="Input 81 2" xfId="2994" xr:uid="{00000000-0005-0000-0000-0000530C0000}"/>
    <cellStyle name="Input 81 2 2" xfId="4678" xr:uid="{00000000-0005-0000-0000-0000540C0000}"/>
    <cellStyle name="Input 81 2 3" xfId="4036" xr:uid="{00000000-0005-0000-0000-0000550C0000}"/>
    <cellStyle name="Input 81 2 4" xfId="5569" xr:uid="{5C63A1DD-87A1-4145-8867-7D4EC90423AC}"/>
    <cellStyle name="Input 81 3" xfId="4289" xr:uid="{00000000-0005-0000-0000-0000560C0000}"/>
    <cellStyle name="Input 81 4" xfId="3983" xr:uid="{00000000-0005-0000-0000-0000570C0000}"/>
    <cellStyle name="Input 81 5" xfId="4963" xr:uid="{00000000-0005-0000-0000-0000580C0000}"/>
    <cellStyle name="Input 82" xfId="1414" xr:uid="{00000000-0005-0000-0000-0000590C0000}"/>
    <cellStyle name="Input 82 2" xfId="2995" xr:uid="{00000000-0005-0000-0000-00005A0C0000}"/>
    <cellStyle name="Input 82 2 2" xfId="4679" xr:uid="{00000000-0005-0000-0000-00005B0C0000}"/>
    <cellStyle name="Input 82 2 3" xfId="4435" xr:uid="{00000000-0005-0000-0000-00005C0C0000}"/>
    <cellStyle name="Input 82 2 4" xfId="5570" xr:uid="{63E2FF13-1B18-4B20-8DC6-7812AC229D1E}"/>
    <cellStyle name="Input 82 3" xfId="4290" xr:uid="{00000000-0005-0000-0000-00005D0C0000}"/>
    <cellStyle name="Input 82 4" xfId="4707" xr:uid="{00000000-0005-0000-0000-00005E0C0000}"/>
    <cellStyle name="Input 82 5" xfId="4964" xr:uid="{00000000-0005-0000-0000-00005F0C0000}"/>
    <cellStyle name="Input 83" xfId="1415" xr:uid="{00000000-0005-0000-0000-0000600C0000}"/>
    <cellStyle name="Input 83 2" xfId="2996" xr:uid="{00000000-0005-0000-0000-0000610C0000}"/>
    <cellStyle name="Input 83 2 2" xfId="4680" xr:uid="{00000000-0005-0000-0000-0000620C0000}"/>
    <cellStyle name="Input 83 2 3" xfId="4035" xr:uid="{00000000-0005-0000-0000-0000630C0000}"/>
    <cellStyle name="Input 83 2 4" xfId="5571" xr:uid="{DBFB12B4-5E93-4C57-9D91-32F36BF7D994}"/>
    <cellStyle name="Input 83 3" xfId="4291" xr:uid="{00000000-0005-0000-0000-0000640C0000}"/>
    <cellStyle name="Input 83 4" xfId="4706" xr:uid="{00000000-0005-0000-0000-0000650C0000}"/>
    <cellStyle name="Input 83 5" xfId="4965" xr:uid="{00000000-0005-0000-0000-0000660C0000}"/>
    <cellStyle name="Input 84" xfId="1416" xr:uid="{00000000-0005-0000-0000-0000670C0000}"/>
    <cellStyle name="Input 84 2" xfId="2997" xr:uid="{00000000-0005-0000-0000-0000680C0000}"/>
    <cellStyle name="Input 84 2 2" xfId="4681" xr:uid="{00000000-0005-0000-0000-0000690C0000}"/>
    <cellStyle name="Input 84 2 3" xfId="4434" xr:uid="{00000000-0005-0000-0000-00006A0C0000}"/>
    <cellStyle name="Input 84 2 4" xfId="5572" xr:uid="{17AFF1D3-5C56-408B-9721-C92C550B6673}"/>
    <cellStyle name="Input 84 3" xfId="4292" xr:uid="{00000000-0005-0000-0000-00006B0C0000}"/>
    <cellStyle name="Input 84 4" xfId="4314" xr:uid="{00000000-0005-0000-0000-00006C0C0000}"/>
    <cellStyle name="Input 84 5" xfId="4966" xr:uid="{00000000-0005-0000-0000-00006D0C0000}"/>
    <cellStyle name="Input 85" xfId="1417" xr:uid="{00000000-0005-0000-0000-00006E0C0000}"/>
    <cellStyle name="Input 85 2" xfId="2998" xr:uid="{00000000-0005-0000-0000-00006F0C0000}"/>
    <cellStyle name="Input 85 2 2" xfId="4682" xr:uid="{00000000-0005-0000-0000-0000700C0000}"/>
    <cellStyle name="Input 85 2 3" xfId="4034" xr:uid="{00000000-0005-0000-0000-0000710C0000}"/>
    <cellStyle name="Input 85 2 4" xfId="5573" xr:uid="{F74BC75B-3F12-4EEC-A72D-174A5896E0BB}"/>
    <cellStyle name="Input 85 3" xfId="4293" xr:uid="{00000000-0005-0000-0000-0000720C0000}"/>
    <cellStyle name="Input 85 4" xfId="3982" xr:uid="{00000000-0005-0000-0000-0000730C0000}"/>
    <cellStyle name="Input 85 5" xfId="4967" xr:uid="{00000000-0005-0000-0000-0000740C0000}"/>
    <cellStyle name="Input 86" xfId="1418" xr:uid="{00000000-0005-0000-0000-0000750C0000}"/>
    <cellStyle name="Input 86 2" xfId="2999" xr:uid="{00000000-0005-0000-0000-0000760C0000}"/>
    <cellStyle name="Input 86 2 2" xfId="4683" xr:uid="{00000000-0005-0000-0000-0000770C0000}"/>
    <cellStyle name="Input 86 2 3" xfId="4433" xr:uid="{00000000-0005-0000-0000-0000780C0000}"/>
    <cellStyle name="Input 86 2 4" xfId="5574" xr:uid="{6903C200-C24B-4F76-A821-71066F410990}"/>
    <cellStyle name="Input 86 3" xfId="4294" xr:uid="{00000000-0005-0000-0000-0000790C0000}"/>
    <cellStyle name="Input 86 4" xfId="4705" xr:uid="{00000000-0005-0000-0000-00007A0C0000}"/>
    <cellStyle name="Input 86 5" xfId="4968" xr:uid="{00000000-0005-0000-0000-00007B0C0000}"/>
    <cellStyle name="Input 87" xfId="1419" xr:uid="{00000000-0005-0000-0000-00007C0C0000}"/>
    <cellStyle name="Input 87 2" xfId="3000" xr:uid="{00000000-0005-0000-0000-00007D0C0000}"/>
    <cellStyle name="Input 87 2 2" xfId="4684" xr:uid="{00000000-0005-0000-0000-00007E0C0000}"/>
    <cellStyle name="Input 87 2 3" xfId="4033" xr:uid="{00000000-0005-0000-0000-00007F0C0000}"/>
    <cellStyle name="Input 87 2 4" xfId="5575" xr:uid="{C6F2C595-E34E-42A8-8CE6-7FAA55A5F1A4}"/>
    <cellStyle name="Input 87 3" xfId="4295" xr:uid="{00000000-0005-0000-0000-0000800C0000}"/>
    <cellStyle name="Input 87 4" xfId="4704" xr:uid="{00000000-0005-0000-0000-0000810C0000}"/>
    <cellStyle name="Input 87 5" xfId="4969" xr:uid="{00000000-0005-0000-0000-0000820C0000}"/>
    <cellStyle name="Input 88" xfId="1420" xr:uid="{00000000-0005-0000-0000-0000830C0000}"/>
    <cellStyle name="Input 88 2" xfId="3001" xr:uid="{00000000-0005-0000-0000-0000840C0000}"/>
    <cellStyle name="Input 88 2 2" xfId="4685" xr:uid="{00000000-0005-0000-0000-0000850C0000}"/>
    <cellStyle name="Input 88 2 3" xfId="4432" xr:uid="{00000000-0005-0000-0000-0000860C0000}"/>
    <cellStyle name="Input 88 2 4" xfId="5576" xr:uid="{2C7F81EF-425D-4CFD-8536-A9D77E442EF4}"/>
    <cellStyle name="Input 88 3" xfId="4296" xr:uid="{00000000-0005-0000-0000-0000870C0000}"/>
    <cellStyle name="Input 88 4" xfId="4313" xr:uid="{00000000-0005-0000-0000-0000880C0000}"/>
    <cellStyle name="Input 88 5" xfId="4970" xr:uid="{00000000-0005-0000-0000-0000890C0000}"/>
    <cellStyle name="Input 89" xfId="1421" xr:uid="{00000000-0005-0000-0000-00008A0C0000}"/>
    <cellStyle name="Input 89 2" xfId="3002" xr:uid="{00000000-0005-0000-0000-00008B0C0000}"/>
    <cellStyle name="Input 89 2 2" xfId="4686" xr:uid="{00000000-0005-0000-0000-00008C0C0000}"/>
    <cellStyle name="Input 89 2 3" xfId="4032" xr:uid="{00000000-0005-0000-0000-00008D0C0000}"/>
    <cellStyle name="Input 89 2 4" xfId="5577" xr:uid="{7039D794-716D-47ED-A707-6D2316AA5780}"/>
    <cellStyle name="Input 89 3" xfId="4297" xr:uid="{00000000-0005-0000-0000-00008E0C0000}"/>
    <cellStyle name="Input 89 4" xfId="3981" xr:uid="{00000000-0005-0000-0000-00008F0C0000}"/>
    <cellStyle name="Input 89 5" xfId="4971" xr:uid="{00000000-0005-0000-0000-0000900C0000}"/>
    <cellStyle name="Input 9" xfId="1422" xr:uid="{00000000-0005-0000-0000-0000910C0000}"/>
    <cellStyle name="Input 9 2" xfId="3003" xr:uid="{00000000-0005-0000-0000-0000920C0000}"/>
    <cellStyle name="Input 9 2 2" xfId="4687" xr:uid="{00000000-0005-0000-0000-0000930C0000}"/>
    <cellStyle name="Input 9 2 3" xfId="4431" xr:uid="{00000000-0005-0000-0000-0000940C0000}"/>
    <cellStyle name="Input 9 2 4" xfId="5578" xr:uid="{A75D499D-A18C-4E17-BDA8-AEA563F5D2E2}"/>
    <cellStyle name="Input 9 3" xfId="4298" xr:uid="{00000000-0005-0000-0000-0000950C0000}"/>
    <cellStyle name="Input 9 4" xfId="4703" xr:uid="{00000000-0005-0000-0000-0000960C0000}"/>
    <cellStyle name="Input 9 5" xfId="4972" xr:uid="{00000000-0005-0000-0000-0000970C0000}"/>
    <cellStyle name="Input 90" xfId="1423" xr:uid="{00000000-0005-0000-0000-0000980C0000}"/>
    <cellStyle name="Input 90 2" xfId="3004" xr:uid="{00000000-0005-0000-0000-0000990C0000}"/>
    <cellStyle name="Input 90 2 2" xfId="4688" xr:uid="{00000000-0005-0000-0000-00009A0C0000}"/>
    <cellStyle name="Input 90 2 3" xfId="4031" xr:uid="{00000000-0005-0000-0000-00009B0C0000}"/>
    <cellStyle name="Input 90 2 4" xfId="5579" xr:uid="{D36B6490-3BAA-4018-BA49-64792FC7DF94}"/>
    <cellStyle name="Input 90 3" xfId="4299" xr:uid="{00000000-0005-0000-0000-00009C0C0000}"/>
    <cellStyle name="Input 90 4" xfId="4312" xr:uid="{00000000-0005-0000-0000-00009D0C0000}"/>
    <cellStyle name="Input 90 5" xfId="4973" xr:uid="{00000000-0005-0000-0000-00009E0C0000}"/>
    <cellStyle name="Input 91" xfId="1424" xr:uid="{00000000-0005-0000-0000-00009F0C0000}"/>
    <cellStyle name="Input 91 2" xfId="3005" xr:uid="{00000000-0005-0000-0000-0000A00C0000}"/>
    <cellStyle name="Input 91 2 2" xfId="4689" xr:uid="{00000000-0005-0000-0000-0000A10C0000}"/>
    <cellStyle name="Input 91 2 3" xfId="4430" xr:uid="{00000000-0005-0000-0000-0000A20C0000}"/>
    <cellStyle name="Input 91 2 4" xfId="5580" xr:uid="{A264277E-EA46-4F7C-BF67-0B21FCD6CD17}"/>
    <cellStyle name="Input 91 3" xfId="4300" xr:uid="{00000000-0005-0000-0000-0000A30C0000}"/>
    <cellStyle name="Input 91 4" xfId="4702" xr:uid="{00000000-0005-0000-0000-0000A40C0000}"/>
    <cellStyle name="Input 91 5" xfId="4974" xr:uid="{00000000-0005-0000-0000-0000A50C0000}"/>
    <cellStyle name="Input 92" xfId="1425" xr:uid="{00000000-0005-0000-0000-0000A60C0000}"/>
    <cellStyle name="Input 92 2" xfId="3006" xr:uid="{00000000-0005-0000-0000-0000A70C0000}"/>
    <cellStyle name="Input 92 2 2" xfId="4690" xr:uid="{00000000-0005-0000-0000-0000A80C0000}"/>
    <cellStyle name="Input 92 2 3" xfId="4030" xr:uid="{00000000-0005-0000-0000-0000A90C0000}"/>
    <cellStyle name="Input 92 2 4" xfId="5581" xr:uid="{58578310-54BB-429E-8950-B8DE70170013}"/>
    <cellStyle name="Input 92 3" xfId="4301" xr:uid="{00000000-0005-0000-0000-0000AA0C0000}"/>
    <cellStyle name="Input 92 4" xfId="4311" xr:uid="{00000000-0005-0000-0000-0000AB0C0000}"/>
    <cellStyle name="Input 92 5" xfId="4975" xr:uid="{00000000-0005-0000-0000-0000AC0C0000}"/>
    <cellStyle name="Input 93" xfId="1426" xr:uid="{00000000-0005-0000-0000-0000AD0C0000}"/>
    <cellStyle name="Input 93 2" xfId="3007" xr:uid="{00000000-0005-0000-0000-0000AE0C0000}"/>
    <cellStyle name="Input 93 2 2" xfId="4691" xr:uid="{00000000-0005-0000-0000-0000AF0C0000}"/>
    <cellStyle name="Input 93 2 3" xfId="4429" xr:uid="{00000000-0005-0000-0000-0000B00C0000}"/>
    <cellStyle name="Input 93 2 4" xfId="5582" xr:uid="{E6E0826D-6158-43C3-87D2-C31D9D2952AC}"/>
    <cellStyle name="Input 93 3" xfId="4302" xr:uid="{00000000-0005-0000-0000-0000B10C0000}"/>
    <cellStyle name="Input 93 4" xfId="3976" xr:uid="{00000000-0005-0000-0000-0000B20C0000}"/>
    <cellStyle name="Input 93 5" xfId="4976" xr:uid="{00000000-0005-0000-0000-0000B30C0000}"/>
    <cellStyle name="Input 94" xfId="1427" xr:uid="{00000000-0005-0000-0000-0000B40C0000}"/>
    <cellStyle name="Input 94 2" xfId="3008" xr:uid="{00000000-0005-0000-0000-0000B50C0000}"/>
    <cellStyle name="Input 94 2 2" xfId="4692" xr:uid="{00000000-0005-0000-0000-0000B60C0000}"/>
    <cellStyle name="Input 94 2 3" xfId="4029" xr:uid="{00000000-0005-0000-0000-0000B70C0000}"/>
    <cellStyle name="Input 94 2 4" xfId="5583" xr:uid="{10848F87-F4FD-4754-86C3-7990832EB3FB}"/>
    <cellStyle name="Input 94 3" xfId="4303" xr:uid="{00000000-0005-0000-0000-0000B80C0000}"/>
    <cellStyle name="Input 94 4" xfId="4701" xr:uid="{00000000-0005-0000-0000-0000B90C0000}"/>
    <cellStyle name="Input 94 5" xfId="4977" xr:uid="{00000000-0005-0000-0000-0000BA0C0000}"/>
    <cellStyle name="Input 95" xfId="1428" xr:uid="{00000000-0005-0000-0000-0000BB0C0000}"/>
    <cellStyle name="Input 95 2" xfId="3009" xr:uid="{00000000-0005-0000-0000-0000BC0C0000}"/>
    <cellStyle name="Input 95 2 2" xfId="4693" xr:uid="{00000000-0005-0000-0000-0000BD0C0000}"/>
    <cellStyle name="Input 95 2 3" xfId="4428" xr:uid="{00000000-0005-0000-0000-0000BE0C0000}"/>
    <cellStyle name="Input 95 2 4" xfId="5584" xr:uid="{A5B1BECD-C11A-49B5-B17D-1A3103F7CB1A}"/>
    <cellStyle name="Input 95 3" xfId="4304" xr:uid="{00000000-0005-0000-0000-0000BF0C0000}"/>
    <cellStyle name="Input 95 4" xfId="4310" xr:uid="{00000000-0005-0000-0000-0000C00C0000}"/>
    <cellStyle name="Input 95 5" xfId="4978" xr:uid="{00000000-0005-0000-0000-0000C10C0000}"/>
    <cellStyle name="Input 96" xfId="1429" xr:uid="{00000000-0005-0000-0000-0000C20C0000}"/>
    <cellStyle name="Input 96 2" xfId="3010" xr:uid="{00000000-0005-0000-0000-0000C30C0000}"/>
    <cellStyle name="Input 96 2 2" xfId="4694" xr:uid="{00000000-0005-0000-0000-0000C40C0000}"/>
    <cellStyle name="Input 96 2 3" xfId="4028" xr:uid="{00000000-0005-0000-0000-0000C50C0000}"/>
    <cellStyle name="Input 96 2 4" xfId="5585" xr:uid="{5D69C85F-5595-4889-A871-8C5E660123B1}"/>
    <cellStyle name="Input 96 3" xfId="4305" xr:uid="{00000000-0005-0000-0000-0000C60C0000}"/>
    <cellStyle name="Input 96 4" xfId="4700" xr:uid="{00000000-0005-0000-0000-0000C70C0000}"/>
    <cellStyle name="Input 96 5" xfId="4979" xr:uid="{00000000-0005-0000-0000-0000C80C0000}"/>
    <cellStyle name="Input 97" xfId="1430" xr:uid="{00000000-0005-0000-0000-0000C90C0000}"/>
    <cellStyle name="Input 97 2" xfId="3011" xr:uid="{00000000-0005-0000-0000-0000CA0C0000}"/>
    <cellStyle name="Input 97 2 2" xfId="4695" xr:uid="{00000000-0005-0000-0000-0000CB0C0000}"/>
    <cellStyle name="Input 97 2 3" xfId="4427" xr:uid="{00000000-0005-0000-0000-0000CC0C0000}"/>
    <cellStyle name="Input 97 2 4" xfId="5586" xr:uid="{15506C5D-180C-43D7-832D-5651D9F3E822}"/>
    <cellStyle name="Input 97 3" xfId="4306" xr:uid="{00000000-0005-0000-0000-0000CD0C0000}"/>
    <cellStyle name="Input 97 4" xfId="4309" xr:uid="{00000000-0005-0000-0000-0000CE0C0000}"/>
    <cellStyle name="Input 97 5" xfId="4980" xr:uid="{00000000-0005-0000-0000-0000CF0C0000}"/>
    <cellStyle name="Input 98" xfId="1431" xr:uid="{00000000-0005-0000-0000-0000D00C0000}"/>
    <cellStyle name="Input 98 2" xfId="3012" xr:uid="{00000000-0005-0000-0000-0000D10C0000}"/>
    <cellStyle name="Input 98 2 2" xfId="4696" xr:uid="{00000000-0005-0000-0000-0000D20C0000}"/>
    <cellStyle name="Input 98 2 3" xfId="4027" xr:uid="{00000000-0005-0000-0000-0000D30C0000}"/>
    <cellStyle name="Input 98 2 4" xfId="5587" xr:uid="{9DAE9C04-7728-44E0-9B63-F85CF6D762BF}"/>
    <cellStyle name="Input 98 3" xfId="4307" xr:uid="{00000000-0005-0000-0000-0000D40C0000}"/>
    <cellStyle name="Input 98 4" xfId="4362" xr:uid="{00000000-0005-0000-0000-0000D50C0000}"/>
    <cellStyle name="Input 98 5" xfId="4981" xr:uid="{00000000-0005-0000-0000-0000D60C0000}"/>
    <cellStyle name="Input 99" xfId="1432" xr:uid="{00000000-0005-0000-0000-0000D70C0000}"/>
    <cellStyle name="Input 99 2" xfId="3013" xr:uid="{00000000-0005-0000-0000-0000D80C0000}"/>
    <cellStyle name="Input 99 2 2" xfId="4697" xr:uid="{00000000-0005-0000-0000-0000D90C0000}"/>
    <cellStyle name="Input 99 2 3" xfId="4426" xr:uid="{00000000-0005-0000-0000-0000DA0C0000}"/>
    <cellStyle name="Input 99 2 4" xfId="5588" xr:uid="{916D2135-7C43-40AB-A45F-BBE9C0753925}"/>
    <cellStyle name="Input 99 3" xfId="4308" xr:uid="{00000000-0005-0000-0000-0000DB0C0000}"/>
    <cellStyle name="Input 99 4" xfId="4699" xr:uid="{00000000-0005-0000-0000-0000DC0C0000}"/>
    <cellStyle name="Input 99 5" xfId="4982" xr:uid="{00000000-0005-0000-0000-0000DD0C0000}"/>
    <cellStyle name="Insatisfaisant" xfId="1433" xr:uid="{00000000-0005-0000-0000-0000DE0C0000}"/>
    <cellStyle name="Insatisfaisant 2" xfId="3014" xr:uid="{00000000-0005-0000-0000-0000DF0C0000}"/>
    <cellStyle name="Labels 8p Bold" xfId="3881" xr:uid="{00000000-0005-0000-0000-0000E00C0000}"/>
    <cellStyle name="Labels 8p Bold 2" xfId="3882" xr:uid="{00000000-0005-0000-0000-0000E10C0000}"/>
    <cellStyle name="Linked Cell" xfId="5083" builtinId="24" customBuiltin="1"/>
    <cellStyle name="Linked Cell 2" xfId="1434" xr:uid="{00000000-0005-0000-0000-0000E20C0000}"/>
    <cellStyle name="Linked Cell 2 2" xfId="3015" xr:uid="{00000000-0005-0000-0000-0000E30C0000}"/>
    <cellStyle name="Linked Cell 2 3" xfId="5301" xr:uid="{B7E1717A-1CAA-4B94-A420-1952505B4756}"/>
    <cellStyle name="Linked Cell 3" xfId="5302" xr:uid="{F2204890-E563-4FFD-BD12-5FEC5790C6AA}"/>
    <cellStyle name="m49048872" xfId="1435" xr:uid="{00000000-0005-0000-0000-0000E40C0000}"/>
    <cellStyle name="m49048872 2" xfId="3016" xr:uid="{00000000-0005-0000-0000-0000E50C0000}"/>
    <cellStyle name="Microsoft Excel found an error in the formula you entered. Do you want to accept the correction proposed below?_x000a__x000a_|_x000a__x000a_• To accept the correction, click Yes._x000a_• To close this message and correct the formula yourself, click No." xfId="1436" xr:uid="{00000000-0005-0000-0000-0000E60C0000}"/>
    <cellStyle name="Microsoft Excel found an error in the formula you entered. Do you want to accept the correction proposed below?_x000a__x000a_|_x000a__x000a_• To accept the correction, click Yes._x000a_• To close this message and correct the formula yourself, click No. 2" xfId="3017" xr:uid="{00000000-0005-0000-0000-0000E70C0000}"/>
    <cellStyle name="Microsoft Excel found an error in the formula you entered. Do you want to accept the correction proposed below?_x000a__x000a_|_x000a__x000a_• To accept the correction, click Yes._x000a_• To close this message and correct the formula yourself, click No. 3" xfId="3883" xr:uid="{00000000-0005-0000-0000-0000E80C0000}"/>
    <cellStyle name="Migliaia (0)_LINEA GLOBALE" xfId="3884" xr:uid="{00000000-0005-0000-0000-0000E90C0000}"/>
    <cellStyle name="Migliaia_LINEA GLOBALE" xfId="3885" xr:uid="{00000000-0005-0000-0000-0000EA0C0000}"/>
    <cellStyle name="Millares [0]_BALPROGRAMA2001R" xfId="1437" xr:uid="{00000000-0005-0000-0000-0000EB0C0000}"/>
    <cellStyle name="Millares_BALPROGRAMA2001R" xfId="1438" xr:uid="{00000000-0005-0000-0000-0000EC0C0000}"/>
    <cellStyle name="Milliers 2" xfId="3674" xr:uid="{00000000-0005-0000-0000-0000ED0C0000}"/>
    <cellStyle name="Milliers 2 2" xfId="3886" xr:uid="{00000000-0005-0000-0000-0000EE0C0000}"/>
    <cellStyle name="Milliers 2 3" xfId="4698" xr:uid="{00000000-0005-0000-0000-0000EF0C0000}"/>
    <cellStyle name="Milliers 3" xfId="1439" xr:uid="{00000000-0005-0000-0000-0000F00C0000}"/>
    <cellStyle name="Milliers_Total population_r8" xfId="1440" xr:uid="{00000000-0005-0000-0000-0000F10C0000}"/>
    <cellStyle name="Moeda [0]_A96Parte1" xfId="1441" xr:uid="{00000000-0005-0000-0000-0000F20C0000}"/>
    <cellStyle name="Moeda_A96Parte1" xfId="1442" xr:uid="{00000000-0005-0000-0000-0000F30C0000}"/>
    <cellStyle name="Moneda [0]_BALPROGRAMA2001R" xfId="1443" xr:uid="{00000000-0005-0000-0000-0000F40C0000}"/>
    <cellStyle name="Moneda_BALPROGRAMA2001R" xfId="1444" xr:uid="{00000000-0005-0000-0000-0000F50C0000}"/>
    <cellStyle name="MS_Arabic" xfId="1445" xr:uid="{00000000-0005-0000-0000-0000F60C0000}"/>
    <cellStyle name="Neutral 2" xfId="1446" xr:uid="{00000000-0005-0000-0000-0000F70C0000}"/>
    <cellStyle name="Neutral 2 2" xfId="3018" xr:uid="{00000000-0005-0000-0000-0000F80C0000}"/>
    <cellStyle name="Neutral 2 3" xfId="5303" xr:uid="{8A4B1352-1481-42CA-8C27-42A350680196}"/>
    <cellStyle name="Neutral 3" xfId="3887" xr:uid="{00000000-0005-0000-0000-0000F90C0000}"/>
    <cellStyle name="Neutral 4" xfId="5107" xr:uid="{3D17D302-4880-4A40-93B9-6F35B0FA182F}"/>
    <cellStyle name="Neutre" xfId="1447" xr:uid="{00000000-0005-0000-0000-0000FA0C0000}"/>
    <cellStyle name="Neutre 2" xfId="3019" xr:uid="{00000000-0005-0000-0000-0000FB0C0000}"/>
    <cellStyle name="Non défini" xfId="1448" xr:uid="{00000000-0005-0000-0000-0000FC0C0000}"/>
    <cellStyle name="Non défini 2" xfId="3020" xr:uid="{00000000-0005-0000-0000-0000FD0C0000}"/>
    <cellStyle name="Normal" xfId="0" builtinId="0"/>
    <cellStyle name="Normal - Style1" xfId="1449" xr:uid="{00000000-0005-0000-0000-0000FF0C0000}"/>
    <cellStyle name="Normal - Style1 2" xfId="3021" xr:uid="{00000000-0005-0000-0000-0000000D0000}"/>
    <cellStyle name="Normal - Style2" xfId="1450" xr:uid="{00000000-0005-0000-0000-0000010D0000}"/>
    <cellStyle name="Normal - Style2 2" xfId="3022" xr:uid="{00000000-0005-0000-0000-0000020D0000}"/>
    <cellStyle name="Normal 10" xfId="28" xr:uid="{00000000-0005-0000-0000-0000030D0000}"/>
    <cellStyle name="Normal 10 10 6" xfId="5304" xr:uid="{86671933-567D-4366-B289-3DAB7FD1B710}"/>
    <cellStyle name="Normal 10 10 8 2 2 2 5" xfId="5305" xr:uid="{90280046-2201-4202-8DCE-8E0A8D20E2BF}"/>
    <cellStyle name="Normal 10 10 8 3 2 5" xfId="5306" xr:uid="{8B5CF8D8-CDC3-4573-80FA-1F6C6200BF3F}"/>
    <cellStyle name="Normal 10 2" xfId="1451" xr:uid="{00000000-0005-0000-0000-0000040D0000}"/>
    <cellStyle name="Normal 10 2 2" xfId="3024" xr:uid="{00000000-0005-0000-0000-0000050D0000}"/>
    <cellStyle name="Normal 10 2 3" xfId="5166" xr:uid="{5DFF2B18-2201-4173-BEF7-9D9D3D444CEB}"/>
    <cellStyle name="Normal 10 3" xfId="3023" xr:uid="{00000000-0005-0000-0000-0000060D0000}"/>
    <cellStyle name="Normal 10 4" xfId="5165" xr:uid="{8B978595-FFE0-4F9E-B799-47EF003D60E9}"/>
    <cellStyle name="Normal 100" xfId="29" xr:uid="{00000000-0005-0000-0000-0000070D0000}"/>
    <cellStyle name="Normal 100 2" xfId="1452" xr:uid="{00000000-0005-0000-0000-0000080D0000}"/>
    <cellStyle name="Normal 100 2 2" xfId="3026" xr:uid="{00000000-0005-0000-0000-0000090D0000}"/>
    <cellStyle name="Normal 100 3" xfId="3025" xr:uid="{00000000-0005-0000-0000-00000A0D0000}"/>
    <cellStyle name="Normal 101" xfId="30" xr:uid="{00000000-0005-0000-0000-00000B0D0000}"/>
    <cellStyle name="Normal 101 2" xfId="1453" xr:uid="{00000000-0005-0000-0000-00000C0D0000}"/>
    <cellStyle name="Normal 101 2 2" xfId="3028" xr:uid="{00000000-0005-0000-0000-00000D0D0000}"/>
    <cellStyle name="Normal 101 3" xfId="3027" xr:uid="{00000000-0005-0000-0000-00000E0D0000}"/>
    <cellStyle name="Normal 102" xfId="31" xr:uid="{00000000-0005-0000-0000-00000F0D0000}"/>
    <cellStyle name="Normal 102 2" xfId="1454" xr:uid="{00000000-0005-0000-0000-0000100D0000}"/>
    <cellStyle name="Normal 102 2 2" xfId="3030" xr:uid="{00000000-0005-0000-0000-0000110D0000}"/>
    <cellStyle name="Normal 102 3" xfId="3029" xr:uid="{00000000-0005-0000-0000-0000120D0000}"/>
    <cellStyle name="Normal 103" xfId="32" xr:uid="{00000000-0005-0000-0000-0000130D0000}"/>
    <cellStyle name="Normal 103 2" xfId="1455" xr:uid="{00000000-0005-0000-0000-0000140D0000}"/>
    <cellStyle name="Normal 103 2 2" xfId="3032" xr:uid="{00000000-0005-0000-0000-0000150D0000}"/>
    <cellStyle name="Normal 103 3" xfId="3031" xr:uid="{00000000-0005-0000-0000-0000160D0000}"/>
    <cellStyle name="Normal 104" xfId="33" xr:uid="{00000000-0005-0000-0000-0000170D0000}"/>
    <cellStyle name="Normal 104 2" xfId="1456" xr:uid="{00000000-0005-0000-0000-0000180D0000}"/>
    <cellStyle name="Normal 104 2 2" xfId="3034" xr:uid="{00000000-0005-0000-0000-0000190D0000}"/>
    <cellStyle name="Normal 104 3" xfId="3033" xr:uid="{00000000-0005-0000-0000-00001A0D0000}"/>
    <cellStyle name="Normal 105" xfId="34" xr:uid="{00000000-0005-0000-0000-00001B0D0000}"/>
    <cellStyle name="Normal 105 2" xfId="1457" xr:uid="{00000000-0005-0000-0000-00001C0D0000}"/>
    <cellStyle name="Normal 105 2 2" xfId="3036" xr:uid="{00000000-0005-0000-0000-00001D0D0000}"/>
    <cellStyle name="Normal 105 3" xfId="3035" xr:uid="{00000000-0005-0000-0000-00001E0D0000}"/>
    <cellStyle name="Normal 106" xfId="35" xr:uid="{00000000-0005-0000-0000-00001F0D0000}"/>
    <cellStyle name="Normal 106 2" xfId="1458" xr:uid="{00000000-0005-0000-0000-0000200D0000}"/>
    <cellStyle name="Normal 106 2 2" xfId="3038" xr:uid="{00000000-0005-0000-0000-0000210D0000}"/>
    <cellStyle name="Normal 106 3" xfId="3037" xr:uid="{00000000-0005-0000-0000-0000220D0000}"/>
    <cellStyle name="Normal 107" xfId="36" xr:uid="{00000000-0005-0000-0000-0000230D0000}"/>
    <cellStyle name="Normal 107 2" xfId="1459" xr:uid="{00000000-0005-0000-0000-0000240D0000}"/>
    <cellStyle name="Normal 107 2 2" xfId="3040" xr:uid="{00000000-0005-0000-0000-0000250D0000}"/>
    <cellStyle name="Normal 107 3" xfId="3039" xr:uid="{00000000-0005-0000-0000-0000260D0000}"/>
    <cellStyle name="Normal 108" xfId="37" xr:uid="{00000000-0005-0000-0000-0000270D0000}"/>
    <cellStyle name="Normal 108 2" xfId="1460" xr:uid="{00000000-0005-0000-0000-0000280D0000}"/>
    <cellStyle name="Normal 108 2 2" xfId="3042" xr:uid="{00000000-0005-0000-0000-0000290D0000}"/>
    <cellStyle name="Normal 108 3" xfId="3041" xr:uid="{00000000-0005-0000-0000-00002A0D0000}"/>
    <cellStyle name="Normal 109" xfId="38" xr:uid="{00000000-0005-0000-0000-00002B0D0000}"/>
    <cellStyle name="Normal 109 2" xfId="1461" xr:uid="{00000000-0005-0000-0000-00002C0D0000}"/>
    <cellStyle name="Normal 109 2 2" xfId="3044" xr:uid="{00000000-0005-0000-0000-00002D0D0000}"/>
    <cellStyle name="Normal 109 3" xfId="3043" xr:uid="{00000000-0005-0000-0000-00002E0D0000}"/>
    <cellStyle name="Normal 11" xfId="39" xr:uid="{00000000-0005-0000-0000-00002F0D0000}"/>
    <cellStyle name="Normal 11 2" xfId="1462" xr:uid="{00000000-0005-0000-0000-0000300D0000}"/>
    <cellStyle name="Normal 11 2 2" xfId="3046" xr:uid="{00000000-0005-0000-0000-0000310D0000}"/>
    <cellStyle name="Normal 11 2 3" xfId="5168" xr:uid="{52D52E61-09C6-4068-B75B-D2D44440BC86}"/>
    <cellStyle name="Normal 11 3" xfId="1463" xr:uid="{00000000-0005-0000-0000-0000320D0000}"/>
    <cellStyle name="Normal 11 3 2" xfId="3047" xr:uid="{00000000-0005-0000-0000-0000330D0000}"/>
    <cellStyle name="Normal 11 4" xfId="3045" xr:uid="{00000000-0005-0000-0000-0000340D0000}"/>
    <cellStyle name="Normal 11 5" xfId="5167" xr:uid="{CE27A39E-67BA-413E-8BF8-DB2B787F5C58}"/>
    <cellStyle name="Normal 110" xfId="40" xr:uid="{00000000-0005-0000-0000-0000350D0000}"/>
    <cellStyle name="Normal 110 2" xfId="1464" xr:uid="{00000000-0005-0000-0000-0000360D0000}"/>
    <cellStyle name="Normal 110 2 2" xfId="3049" xr:uid="{00000000-0005-0000-0000-0000370D0000}"/>
    <cellStyle name="Normal 110 3" xfId="3048" xr:uid="{00000000-0005-0000-0000-0000380D0000}"/>
    <cellStyle name="Normal 111" xfId="41" xr:uid="{00000000-0005-0000-0000-0000390D0000}"/>
    <cellStyle name="Normal 111 2" xfId="1465" xr:uid="{00000000-0005-0000-0000-00003A0D0000}"/>
    <cellStyle name="Normal 111 2 2" xfId="3051" xr:uid="{00000000-0005-0000-0000-00003B0D0000}"/>
    <cellStyle name="Normal 111 3" xfId="3050" xr:uid="{00000000-0005-0000-0000-00003C0D0000}"/>
    <cellStyle name="Normal 112" xfId="42" xr:uid="{00000000-0005-0000-0000-00003D0D0000}"/>
    <cellStyle name="Normal 112 2" xfId="1466" xr:uid="{00000000-0005-0000-0000-00003E0D0000}"/>
    <cellStyle name="Normal 112 2 2" xfId="3053" xr:uid="{00000000-0005-0000-0000-00003F0D0000}"/>
    <cellStyle name="Normal 112 3" xfId="3052" xr:uid="{00000000-0005-0000-0000-0000400D0000}"/>
    <cellStyle name="Normal 113" xfId="43" xr:uid="{00000000-0005-0000-0000-0000410D0000}"/>
    <cellStyle name="Normal 113 2" xfId="1467" xr:uid="{00000000-0005-0000-0000-0000420D0000}"/>
    <cellStyle name="Normal 113 2 2" xfId="3055" xr:uid="{00000000-0005-0000-0000-0000430D0000}"/>
    <cellStyle name="Normal 113 3" xfId="3054" xr:uid="{00000000-0005-0000-0000-0000440D0000}"/>
    <cellStyle name="Normal 114" xfId="44" xr:uid="{00000000-0005-0000-0000-0000450D0000}"/>
    <cellStyle name="Normal 114 2" xfId="1468" xr:uid="{00000000-0005-0000-0000-0000460D0000}"/>
    <cellStyle name="Normal 114 2 2" xfId="3057" xr:uid="{00000000-0005-0000-0000-0000470D0000}"/>
    <cellStyle name="Normal 114 3" xfId="3056" xr:uid="{00000000-0005-0000-0000-0000480D0000}"/>
    <cellStyle name="Normal 115" xfId="45" xr:uid="{00000000-0005-0000-0000-0000490D0000}"/>
    <cellStyle name="Normal 115 2" xfId="1469" xr:uid="{00000000-0005-0000-0000-00004A0D0000}"/>
    <cellStyle name="Normal 115 2 2" xfId="3059" xr:uid="{00000000-0005-0000-0000-00004B0D0000}"/>
    <cellStyle name="Normal 115 3" xfId="3058" xr:uid="{00000000-0005-0000-0000-00004C0D0000}"/>
    <cellStyle name="Normal 116" xfId="46" xr:uid="{00000000-0005-0000-0000-00004D0D0000}"/>
    <cellStyle name="Normal 116 2" xfId="1470" xr:uid="{00000000-0005-0000-0000-00004E0D0000}"/>
    <cellStyle name="Normal 116 2 2" xfId="3061" xr:uid="{00000000-0005-0000-0000-00004F0D0000}"/>
    <cellStyle name="Normal 116 3" xfId="3060" xr:uid="{00000000-0005-0000-0000-0000500D0000}"/>
    <cellStyle name="Normal 117" xfId="47" xr:uid="{00000000-0005-0000-0000-0000510D0000}"/>
    <cellStyle name="Normal 117 2" xfId="1471" xr:uid="{00000000-0005-0000-0000-0000520D0000}"/>
    <cellStyle name="Normal 117 2 2" xfId="3063" xr:uid="{00000000-0005-0000-0000-0000530D0000}"/>
    <cellStyle name="Normal 117 3" xfId="3062" xr:uid="{00000000-0005-0000-0000-0000540D0000}"/>
    <cellStyle name="Normal 118" xfId="48" xr:uid="{00000000-0005-0000-0000-0000550D0000}"/>
    <cellStyle name="Normal 118 2" xfId="1472" xr:uid="{00000000-0005-0000-0000-0000560D0000}"/>
    <cellStyle name="Normal 118 2 2" xfId="3065" xr:uid="{00000000-0005-0000-0000-0000570D0000}"/>
    <cellStyle name="Normal 118 3" xfId="3064" xr:uid="{00000000-0005-0000-0000-0000580D0000}"/>
    <cellStyle name="Normal 119" xfId="49" xr:uid="{00000000-0005-0000-0000-0000590D0000}"/>
    <cellStyle name="Normal 119 2" xfId="1473" xr:uid="{00000000-0005-0000-0000-00005A0D0000}"/>
    <cellStyle name="Normal 119 2 2" xfId="3067" xr:uid="{00000000-0005-0000-0000-00005B0D0000}"/>
    <cellStyle name="Normal 119 3" xfId="3066" xr:uid="{00000000-0005-0000-0000-00005C0D0000}"/>
    <cellStyle name="Normal 12" xfId="50" xr:uid="{00000000-0005-0000-0000-00005D0D0000}"/>
    <cellStyle name="Normal 12 2" xfId="326" xr:uid="{00000000-0005-0000-0000-00005E0D0000}"/>
    <cellStyle name="Normal 12 2 2" xfId="3069" xr:uid="{00000000-0005-0000-0000-00005F0D0000}"/>
    <cellStyle name="Normal 12 2 3" xfId="5169" xr:uid="{39CC9340-3AA0-4822-8655-E5FD5D875AE0}"/>
    <cellStyle name="Normal 12 3" xfId="1474" xr:uid="{00000000-0005-0000-0000-0000600D0000}"/>
    <cellStyle name="Normal 12 3 2" xfId="3070" xr:uid="{00000000-0005-0000-0000-0000610D0000}"/>
    <cellStyle name="Normal 12 4" xfId="3068" xr:uid="{00000000-0005-0000-0000-0000620D0000}"/>
    <cellStyle name="Normal 120" xfId="51" xr:uid="{00000000-0005-0000-0000-0000630D0000}"/>
    <cellStyle name="Normal 120 2" xfId="1475" xr:uid="{00000000-0005-0000-0000-0000640D0000}"/>
    <cellStyle name="Normal 120 2 2" xfId="3072" xr:uid="{00000000-0005-0000-0000-0000650D0000}"/>
    <cellStyle name="Normal 120 3" xfId="3071" xr:uid="{00000000-0005-0000-0000-0000660D0000}"/>
    <cellStyle name="Normal 121" xfId="52" xr:uid="{00000000-0005-0000-0000-0000670D0000}"/>
    <cellStyle name="Normal 121 2" xfId="1476" xr:uid="{00000000-0005-0000-0000-0000680D0000}"/>
    <cellStyle name="Normal 121 2 2" xfId="3074" xr:uid="{00000000-0005-0000-0000-0000690D0000}"/>
    <cellStyle name="Normal 121 3" xfId="3073" xr:uid="{00000000-0005-0000-0000-00006A0D0000}"/>
    <cellStyle name="Normal 122" xfId="53" xr:uid="{00000000-0005-0000-0000-00006B0D0000}"/>
    <cellStyle name="Normal 122 2" xfId="1477" xr:uid="{00000000-0005-0000-0000-00006C0D0000}"/>
    <cellStyle name="Normal 122 2 2" xfId="3076" xr:uid="{00000000-0005-0000-0000-00006D0D0000}"/>
    <cellStyle name="Normal 122 3" xfId="3075" xr:uid="{00000000-0005-0000-0000-00006E0D0000}"/>
    <cellStyle name="Normal 123" xfId="54" xr:uid="{00000000-0005-0000-0000-00006F0D0000}"/>
    <cellStyle name="Normal 123 2" xfId="1478" xr:uid="{00000000-0005-0000-0000-0000700D0000}"/>
    <cellStyle name="Normal 123 2 2" xfId="3078" xr:uid="{00000000-0005-0000-0000-0000710D0000}"/>
    <cellStyle name="Normal 123 3" xfId="3077" xr:uid="{00000000-0005-0000-0000-0000720D0000}"/>
    <cellStyle name="Normal 124" xfId="55" xr:uid="{00000000-0005-0000-0000-0000730D0000}"/>
    <cellStyle name="Normal 124 2" xfId="1479" xr:uid="{00000000-0005-0000-0000-0000740D0000}"/>
    <cellStyle name="Normal 124 2 2" xfId="3080" xr:uid="{00000000-0005-0000-0000-0000750D0000}"/>
    <cellStyle name="Normal 124 3" xfId="3079" xr:uid="{00000000-0005-0000-0000-0000760D0000}"/>
    <cellStyle name="Normal 125" xfId="56" xr:uid="{00000000-0005-0000-0000-0000770D0000}"/>
    <cellStyle name="Normal 125 2" xfId="1480" xr:uid="{00000000-0005-0000-0000-0000780D0000}"/>
    <cellStyle name="Normal 125 2 2" xfId="3082" xr:uid="{00000000-0005-0000-0000-0000790D0000}"/>
    <cellStyle name="Normal 125 3" xfId="3081" xr:uid="{00000000-0005-0000-0000-00007A0D0000}"/>
    <cellStyle name="Normal 126" xfId="57" xr:uid="{00000000-0005-0000-0000-00007B0D0000}"/>
    <cellStyle name="Normal 126 2" xfId="1481" xr:uid="{00000000-0005-0000-0000-00007C0D0000}"/>
    <cellStyle name="Normal 126 2 2" xfId="3084" xr:uid="{00000000-0005-0000-0000-00007D0D0000}"/>
    <cellStyle name="Normal 126 3" xfId="3083" xr:uid="{00000000-0005-0000-0000-00007E0D0000}"/>
    <cellStyle name="Normal 127" xfId="58" xr:uid="{00000000-0005-0000-0000-00007F0D0000}"/>
    <cellStyle name="Normal 127 2" xfId="1482" xr:uid="{00000000-0005-0000-0000-0000800D0000}"/>
    <cellStyle name="Normal 127 2 2" xfId="3086" xr:uid="{00000000-0005-0000-0000-0000810D0000}"/>
    <cellStyle name="Normal 127 3" xfId="3085" xr:uid="{00000000-0005-0000-0000-0000820D0000}"/>
    <cellStyle name="Normal 128" xfId="59" xr:uid="{00000000-0005-0000-0000-0000830D0000}"/>
    <cellStyle name="Normal 128 2" xfId="1483" xr:uid="{00000000-0005-0000-0000-0000840D0000}"/>
    <cellStyle name="Normal 128 2 2" xfId="3088" xr:uid="{00000000-0005-0000-0000-0000850D0000}"/>
    <cellStyle name="Normal 128 3" xfId="3087" xr:uid="{00000000-0005-0000-0000-0000860D0000}"/>
    <cellStyle name="Normal 129" xfId="60" xr:uid="{00000000-0005-0000-0000-0000870D0000}"/>
    <cellStyle name="Normal 129 2" xfId="1484" xr:uid="{00000000-0005-0000-0000-0000880D0000}"/>
    <cellStyle name="Normal 129 2 2" xfId="3090" xr:uid="{00000000-0005-0000-0000-0000890D0000}"/>
    <cellStyle name="Normal 129 3" xfId="3089" xr:uid="{00000000-0005-0000-0000-00008A0D0000}"/>
    <cellStyle name="Normal 13" xfId="61" xr:uid="{00000000-0005-0000-0000-00008B0D0000}"/>
    <cellStyle name="Normal 13 2" xfId="1485" xr:uid="{00000000-0005-0000-0000-00008C0D0000}"/>
    <cellStyle name="Normal 13 2 2" xfId="3092" xr:uid="{00000000-0005-0000-0000-00008D0D0000}"/>
    <cellStyle name="Normal 13 2 3" xfId="5171" xr:uid="{1E7F6C5C-5D4D-4626-959E-3ED28F34743B}"/>
    <cellStyle name="Normal 13 3" xfId="1486" xr:uid="{00000000-0005-0000-0000-00008E0D0000}"/>
    <cellStyle name="Normal 13 3 2" xfId="3093" xr:uid="{00000000-0005-0000-0000-00008F0D0000}"/>
    <cellStyle name="Normal 13 3 3" xfId="5307" xr:uid="{A1AE3056-A10D-4C1C-8A01-A2C8419D153F}"/>
    <cellStyle name="Normal 13 4" xfId="3091" xr:uid="{00000000-0005-0000-0000-0000900D0000}"/>
    <cellStyle name="Normal 13 5" xfId="5170" xr:uid="{AA48CE9D-2E26-4B89-BA72-3DA8F58EE69E}"/>
    <cellStyle name="Normal 130" xfId="62" xr:uid="{00000000-0005-0000-0000-0000910D0000}"/>
    <cellStyle name="Normal 130 2" xfId="1487" xr:uid="{00000000-0005-0000-0000-0000920D0000}"/>
    <cellStyle name="Normal 130 2 2" xfId="3095" xr:uid="{00000000-0005-0000-0000-0000930D0000}"/>
    <cellStyle name="Normal 130 3" xfId="3094" xr:uid="{00000000-0005-0000-0000-0000940D0000}"/>
    <cellStyle name="Normal 131" xfId="63" xr:uid="{00000000-0005-0000-0000-0000950D0000}"/>
    <cellStyle name="Normal 131 2" xfId="1488" xr:uid="{00000000-0005-0000-0000-0000960D0000}"/>
    <cellStyle name="Normal 131 2 2" xfId="3097" xr:uid="{00000000-0005-0000-0000-0000970D0000}"/>
    <cellStyle name="Normal 131 3" xfId="3096" xr:uid="{00000000-0005-0000-0000-0000980D0000}"/>
    <cellStyle name="Normal 132" xfId="64" xr:uid="{00000000-0005-0000-0000-0000990D0000}"/>
    <cellStyle name="Normal 132 2" xfId="1489" xr:uid="{00000000-0005-0000-0000-00009A0D0000}"/>
    <cellStyle name="Normal 132 2 2" xfId="3099" xr:uid="{00000000-0005-0000-0000-00009B0D0000}"/>
    <cellStyle name="Normal 132 3" xfId="3098" xr:uid="{00000000-0005-0000-0000-00009C0D0000}"/>
    <cellStyle name="Normal 133" xfId="65" xr:uid="{00000000-0005-0000-0000-00009D0D0000}"/>
    <cellStyle name="Normal 133 2" xfId="1490" xr:uid="{00000000-0005-0000-0000-00009E0D0000}"/>
    <cellStyle name="Normal 133 2 2" xfId="3101" xr:uid="{00000000-0005-0000-0000-00009F0D0000}"/>
    <cellStyle name="Normal 133 3" xfId="3100" xr:uid="{00000000-0005-0000-0000-0000A00D0000}"/>
    <cellStyle name="Normal 134" xfId="66" xr:uid="{00000000-0005-0000-0000-0000A10D0000}"/>
    <cellStyle name="Normal 134 2" xfId="1491" xr:uid="{00000000-0005-0000-0000-0000A20D0000}"/>
    <cellStyle name="Normal 134 2 2" xfId="3103" xr:uid="{00000000-0005-0000-0000-0000A30D0000}"/>
    <cellStyle name="Normal 134 3" xfId="3102" xr:uid="{00000000-0005-0000-0000-0000A40D0000}"/>
    <cellStyle name="Normal 135" xfId="67" xr:uid="{00000000-0005-0000-0000-0000A50D0000}"/>
    <cellStyle name="Normal 135 2" xfId="1492" xr:uid="{00000000-0005-0000-0000-0000A60D0000}"/>
    <cellStyle name="Normal 135 2 2" xfId="3105" xr:uid="{00000000-0005-0000-0000-0000A70D0000}"/>
    <cellStyle name="Normal 135 3" xfId="3104" xr:uid="{00000000-0005-0000-0000-0000A80D0000}"/>
    <cellStyle name="Normal 136" xfId="68" xr:uid="{00000000-0005-0000-0000-0000A90D0000}"/>
    <cellStyle name="Normal 136 2" xfId="1493" xr:uid="{00000000-0005-0000-0000-0000AA0D0000}"/>
    <cellStyle name="Normal 136 2 2" xfId="3107" xr:uid="{00000000-0005-0000-0000-0000AB0D0000}"/>
    <cellStyle name="Normal 136 3" xfId="3106" xr:uid="{00000000-0005-0000-0000-0000AC0D0000}"/>
    <cellStyle name="Normal 137" xfId="69" xr:uid="{00000000-0005-0000-0000-0000AD0D0000}"/>
    <cellStyle name="Normal 137 2" xfId="1494" xr:uid="{00000000-0005-0000-0000-0000AE0D0000}"/>
    <cellStyle name="Normal 137 2 2" xfId="3109" xr:uid="{00000000-0005-0000-0000-0000AF0D0000}"/>
    <cellStyle name="Normal 137 3" xfId="3108" xr:uid="{00000000-0005-0000-0000-0000B00D0000}"/>
    <cellStyle name="Normal 138" xfId="70" xr:uid="{00000000-0005-0000-0000-0000B10D0000}"/>
    <cellStyle name="Normal 138 2" xfId="1495" xr:uid="{00000000-0005-0000-0000-0000B20D0000}"/>
    <cellStyle name="Normal 138 2 2" xfId="3111" xr:uid="{00000000-0005-0000-0000-0000B30D0000}"/>
    <cellStyle name="Normal 138 3" xfId="3110" xr:uid="{00000000-0005-0000-0000-0000B40D0000}"/>
    <cellStyle name="Normal 139" xfId="71" xr:uid="{00000000-0005-0000-0000-0000B50D0000}"/>
    <cellStyle name="Normal 139 2" xfId="1496" xr:uid="{00000000-0005-0000-0000-0000B60D0000}"/>
    <cellStyle name="Normal 139 2 2" xfId="3113" xr:uid="{00000000-0005-0000-0000-0000B70D0000}"/>
    <cellStyle name="Normal 139 2 2 2" xfId="4794" xr:uid="{00000000-0005-0000-0000-0000B80D0000}"/>
    <cellStyle name="Normal 139 3" xfId="3114" xr:uid="{00000000-0005-0000-0000-0000B90D0000}"/>
    <cellStyle name="Normal 139 4" xfId="3112" xr:uid="{00000000-0005-0000-0000-0000BA0D0000}"/>
    <cellStyle name="Normal 139 5" xfId="5308" xr:uid="{0D7739EB-1B66-4530-8633-27A7895B3D53}"/>
    <cellStyle name="Normal 14" xfId="72" xr:uid="{00000000-0005-0000-0000-0000BB0D0000}"/>
    <cellStyle name="Normal 14 2" xfId="1497" xr:uid="{00000000-0005-0000-0000-0000BC0D0000}"/>
    <cellStyle name="Normal 14 2 2" xfId="3116" xr:uid="{00000000-0005-0000-0000-0000BD0D0000}"/>
    <cellStyle name="Normal 14 2 3" xfId="5310" xr:uid="{2A2C846D-B787-4CE4-BA9D-939F6DBAB936}"/>
    <cellStyle name="Normal 14 3" xfId="3115" xr:uid="{00000000-0005-0000-0000-0000BE0D0000}"/>
    <cellStyle name="Normal 14 3 2" xfId="5309" xr:uid="{48E68D43-5E5E-47B0-BEC6-02CAC1D8A408}"/>
    <cellStyle name="Normal 14 4" xfId="5172" xr:uid="{76E4BB4F-1B2F-47E3-9199-E26EC57BFA6E}"/>
    <cellStyle name="Normal 140" xfId="73" xr:uid="{00000000-0005-0000-0000-0000BF0D0000}"/>
    <cellStyle name="Normal 140 2" xfId="1498" xr:uid="{00000000-0005-0000-0000-0000C00D0000}"/>
    <cellStyle name="Normal 140 2 2" xfId="3118" xr:uid="{00000000-0005-0000-0000-0000C10D0000}"/>
    <cellStyle name="Normal 140 3" xfId="3117" xr:uid="{00000000-0005-0000-0000-0000C20D0000}"/>
    <cellStyle name="Normal 141" xfId="74" xr:uid="{00000000-0005-0000-0000-0000C30D0000}"/>
    <cellStyle name="Normal 141 2" xfId="1499" xr:uid="{00000000-0005-0000-0000-0000C40D0000}"/>
    <cellStyle name="Normal 141 2 2" xfId="3120" xr:uid="{00000000-0005-0000-0000-0000C50D0000}"/>
    <cellStyle name="Normal 141 3" xfId="3119" xr:uid="{00000000-0005-0000-0000-0000C60D0000}"/>
    <cellStyle name="Normal 142" xfId="75" xr:uid="{00000000-0005-0000-0000-0000C70D0000}"/>
    <cellStyle name="Normal 142 2" xfId="1500" xr:uid="{00000000-0005-0000-0000-0000C80D0000}"/>
    <cellStyle name="Normal 142 2 2" xfId="3122" xr:uid="{00000000-0005-0000-0000-0000C90D0000}"/>
    <cellStyle name="Normal 142 3" xfId="3121" xr:uid="{00000000-0005-0000-0000-0000CA0D0000}"/>
    <cellStyle name="Normal 143" xfId="76" xr:uid="{00000000-0005-0000-0000-0000CB0D0000}"/>
    <cellStyle name="Normal 143 2" xfId="1501" xr:uid="{00000000-0005-0000-0000-0000CC0D0000}"/>
    <cellStyle name="Normal 143 2 2" xfId="3124" xr:uid="{00000000-0005-0000-0000-0000CD0D0000}"/>
    <cellStyle name="Normal 143 3" xfId="3123" xr:uid="{00000000-0005-0000-0000-0000CE0D0000}"/>
    <cellStyle name="Normal 143 4" xfId="5311" xr:uid="{6CEC712A-D1E5-4663-ADDA-B28FCA05E072}"/>
    <cellStyle name="Normal 144" xfId="77" xr:uid="{00000000-0005-0000-0000-0000CF0D0000}"/>
    <cellStyle name="Normal 144 2" xfId="1502" xr:uid="{00000000-0005-0000-0000-0000D00D0000}"/>
    <cellStyle name="Normal 144 2 2" xfId="3126" xr:uid="{00000000-0005-0000-0000-0000D10D0000}"/>
    <cellStyle name="Normal 144 3" xfId="3125" xr:uid="{00000000-0005-0000-0000-0000D20D0000}"/>
    <cellStyle name="Normal 145" xfId="78" xr:uid="{00000000-0005-0000-0000-0000D30D0000}"/>
    <cellStyle name="Normal 145 2" xfId="1503" xr:uid="{00000000-0005-0000-0000-0000D40D0000}"/>
    <cellStyle name="Normal 145 2 2" xfId="3128" xr:uid="{00000000-0005-0000-0000-0000D50D0000}"/>
    <cellStyle name="Normal 145 3" xfId="3127" xr:uid="{00000000-0005-0000-0000-0000D60D0000}"/>
    <cellStyle name="Normal 146" xfId="79" xr:uid="{00000000-0005-0000-0000-0000D70D0000}"/>
    <cellStyle name="Normal 146 2" xfId="1504" xr:uid="{00000000-0005-0000-0000-0000D80D0000}"/>
    <cellStyle name="Normal 146 2 2" xfId="3130" xr:uid="{00000000-0005-0000-0000-0000D90D0000}"/>
    <cellStyle name="Normal 146 3" xfId="3129" xr:uid="{00000000-0005-0000-0000-0000DA0D0000}"/>
    <cellStyle name="Normal 146 3 2" xfId="5313" xr:uid="{98161676-BB0B-4A39-BE4C-AB33BF0DBF35}"/>
    <cellStyle name="Normal 146 4" xfId="5312" xr:uid="{C522245B-92CA-46F5-B9F2-01A6251C591D}"/>
    <cellStyle name="Normal 147" xfId="80" xr:uid="{00000000-0005-0000-0000-0000DB0D0000}"/>
    <cellStyle name="Normal 147 2" xfId="1505" xr:uid="{00000000-0005-0000-0000-0000DC0D0000}"/>
    <cellStyle name="Normal 147 2 2" xfId="3132" xr:uid="{00000000-0005-0000-0000-0000DD0D0000}"/>
    <cellStyle name="Normal 147 3" xfId="3131" xr:uid="{00000000-0005-0000-0000-0000DE0D0000}"/>
    <cellStyle name="Normal 148" xfId="81" xr:uid="{00000000-0005-0000-0000-0000DF0D0000}"/>
    <cellStyle name="Normal 148 2" xfId="1506" xr:uid="{00000000-0005-0000-0000-0000E00D0000}"/>
    <cellStyle name="Normal 148 2 2" xfId="3134" xr:uid="{00000000-0005-0000-0000-0000E10D0000}"/>
    <cellStyle name="Normal 148 3" xfId="3133" xr:uid="{00000000-0005-0000-0000-0000E20D0000}"/>
    <cellStyle name="Normal 149" xfId="82" xr:uid="{00000000-0005-0000-0000-0000E30D0000}"/>
    <cellStyle name="Normal 149 2" xfId="1507" xr:uid="{00000000-0005-0000-0000-0000E40D0000}"/>
    <cellStyle name="Normal 149 2 2" xfId="3136" xr:uid="{00000000-0005-0000-0000-0000E50D0000}"/>
    <cellStyle name="Normal 149 3" xfId="3135" xr:uid="{00000000-0005-0000-0000-0000E60D0000}"/>
    <cellStyle name="Normal 15" xfId="83" xr:uid="{00000000-0005-0000-0000-0000E70D0000}"/>
    <cellStyle name="Normal 15 2" xfId="1508" xr:uid="{00000000-0005-0000-0000-0000E80D0000}"/>
    <cellStyle name="Normal 15 2 2" xfId="3138" xr:uid="{00000000-0005-0000-0000-0000E90D0000}"/>
    <cellStyle name="Normal 15 2 3" xfId="5174" xr:uid="{66D15BC8-B5E5-434B-8654-F8D206066065}"/>
    <cellStyle name="Normal 15 3" xfId="3137" xr:uid="{00000000-0005-0000-0000-0000EA0D0000}"/>
    <cellStyle name="Normal 15 3 2" xfId="5314" xr:uid="{6C1D299F-E46D-4F75-8514-09BA888F54E1}"/>
    <cellStyle name="Normal 15 4" xfId="5173" xr:uid="{4B34315F-462C-4DFC-A0E6-BB47FD3765D8}"/>
    <cellStyle name="Normal 150" xfId="84" xr:uid="{00000000-0005-0000-0000-0000EB0D0000}"/>
    <cellStyle name="Normal 150 2" xfId="1509" xr:uid="{00000000-0005-0000-0000-0000EC0D0000}"/>
    <cellStyle name="Normal 150 2 2" xfId="3140" xr:uid="{00000000-0005-0000-0000-0000ED0D0000}"/>
    <cellStyle name="Normal 150 3" xfId="3139" xr:uid="{00000000-0005-0000-0000-0000EE0D0000}"/>
    <cellStyle name="Normal 151" xfId="85" xr:uid="{00000000-0005-0000-0000-0000EF0D0000}"/>
    <cellStyle name="Normal 151 2" xfId="1510" xr:uid="{00000000-0005-0000-0000-0000F00D0000}"/>
    <cellStyle name="Normal 151 2 2" xfId="3142" xr:uid="{00000000-0005-0000-0000-0000F10D0000}"/>
    <cellStyle name="Normal 151 3" xfId="3141" xr:uid="{00000000-0005-0000-0000-0000F20D0000}"/>
    <cellStyle name="Normal 152" xfId="86" xr:uid="{00000000-0005-0000-0000-0000F30D0000}"/>
    <cellStyle name="Normal 152 2" xfId="1511" xr:uid="{00000000-0005-0000-0000-0000F40D0000}"/>
    <cellStyle name="Normal 152 2 2" xfId="3144" xr:uid="{00000000-0005-0000-0000-0000F50D0000}"/>
    <cellStyle name="Normal 152 3" xfId="3143" xr:uid="{00000000-0005-0000-0000-0000F60D0000}"/>
    <cellStyle name="Normal 153" xfId="87" xr:uid="{00000000-0005-0000-0000-0000F70D0000}"/>
    <cellStyle name="Normal 153 2" xfId="1512" xr:uid="{00000000-0005-0000-0000-0000F80D0000}"/>
    <cellStyle name="Normal 153 2 2" xfId="3146" xr:uid="{00000000-0005-0000-0000-0000F90D0000}"/>
    <cellStyle name="Normal 153 3" xfId="3145" xr:uid="{00000000-0005-0000-0000-0000FA0D0000}"/>
    <cellStyle name="Normal 154" xfId="88" xr:uid="{00000000-0005-0000-0000-0000FB0D0000}"/>
    <cellStyle name="Normal 154 2" xfId="1513" xr:uid="{00000000-0005-0000-0000-0000FC0D0000}"/>
    <cellStyle name="Normal 154 2 2" xfId="3148" xr:uid="{00000000-0005-0000-0000-0000FD0D0000}"/>
    <cellStyle name="Normal 154 3" xfId="3147" xr:uid="{00000000-0005-0000-0000-0000FE0D0000}"/>
    <cellStyle name="Normal 155" xfId="89" xr:uid="{00000000-0005-0000-0000-0000FF0D0000}"/>
    <cellStyle name="Normal 155 2" xfId="1514" xr:uid="{00000000-0005-0000-0000-0000000E0000}"/>
    <cellStyle name="Normal 155 2 2" xfId="3150" xr:uid="{00000000-0005-0000-0000-0000010E0000}"/>
    <cellStyle name="Normal 155 3" xfId="3149" xr:uid="{00000000-0005-0000-0000-0000020E0000}"/>
    <cellStyle name="Normal 156" xfId="90" xr:uid="{00000000-0005-0000-0000-0000030E0000}"/>
    <cellStyle name="Normal 156 2" xfId="1515" xr:uid="{00000000-0005-0000-0000-0000040E0000}"/>
    <cellStyle name="Normal 156 2 2" xfId="3152" xr:uid="{00000000-0005-0000-0000-0000050E0000}"/>
    <cellStyle name="Normal 156 3" xfId="3151" xr:uid="{00000000-0005-0000-0000-0000060E0000}"/>
    <cellStyle name="Normal 157" xfId="91" xr:uid="{00000000-0005-0000-0000-0000070E0000}"/>
    <cellStyle name="Normal 157 2" xfId="3153" xr:uid="{00000000-0005-0000-0000-0000080E0000}"/>
    <cellStyle name="Normal 158" xfId="92" xr:uid="{00000000-0005-0000-0000-0000090E0000}"/>
    <cellStyle name="Normal 158 2" xfId="3154" xr:uid="{00000000-0005-0000-0000-00000A0E0000}"/>
    <cellStyle name="Normal 159" xfId="93" xr:uid="{00000000-0005-0000-0000-00000B0E0000}"/>
    <cellStyle name="Normal 159 2" xfId="3155" xr:uid="{00000000-0005-0000-0000-00000C0E0000}"/>
    <cellStyle name="Normal 16" xfId="94" xr:uid="{00000000-0005-0000-0000-00000D0E0000}"/>
    <cellStyle name="Normal 16 2" xfId="1516" xr:uid="{00000000-0005-0000-0000-00000E0E0000}"/>
    <cellStyle name="Normal 16 2 2" xfId="3157" xr:uid="{00000000-0005-0000-0000-00000F0E0000}"/>
    <cellStyle name="Normal 16 3" xfId="3156" xr:uid="{00000000-0005-0000-0000-0000100E0000}"/>
    <cellStyle name="Normal 16 4" xfId="5315" xr:uid="{43283B81-F28E-46B0-BEA0-5639DB8C0B29}"/>
    <cellStyle name="Normal 160" xfId="95" xr:uid="{00000000-0005-0000-0000-0000110E0000}"/>
    <cellStyle name="Normal 160 2" xfId="3158" xr:uid="{00000000-0005-0000-0000-0000120E0000}"/>
    <cellStyle name="Normal 161" xfId="96" xr:uid="{00000000-0005-0000-0000-0000130E0000}"/>
    <cellStyle name="Normal 161 2" xfId="3159" xr:uid="{00000000-0005-0000-0000-0000140E0000}"/>
    <cellStyle name="Normal 162" xfId="97" xr:uid="{00000000-0005-0000-0000-0000150E0000}"/>
    <cellStyle name="Normal 162 2" xfId="3160" xr:uid="{00000000-0005-0000-0000-0000160E0000}"/>
    <cellStyle name="Normal 163" xfId="98" xr:uid="{00000000-0005-0000-0000-0000170E0000}"/>
    <cellStyle name="Normal 163 2" xfId="3161" xr:uid="{00000000-0005-0000-0000-0000180E0000}"/>
    <cellStyle name="Normal 164" xfId="99" xr:uid="{00000000-0005-0000-0000-0000190E0000}"/>
    <cellStyle name="Normal 164 2" xfId="3162" xr:uid="{00000000-0005-0000-0000-00001A0E0000}"/>
    <cellStyle name="Normal 165" xfId="100" xr:uid="{00000000-0005-0000-0000-00001B0E0000}"/>
    <cellStyle name="Normal 165 2" xfId="3163" xr:uid="{00000000-0005-0000-0000-00001C0E0000}"/>
    <cellStyle name="Normal 166" xfId="101" xr:uid="{00000000-0005-0000-0000-00001D0E0000}"/>
    <cellStyle name="Normal 166 2" xfId="3164" xr:uid="{00000000-0005-0000-0000-00001E0E0000}"/>
    <cellStyle name="Normal 167" xfId="102" xr:uid="{00000000-0005-0000-0000-00001F0E0000}"/>
    <cellStyle name="Normal 167 2" xfId="3165" xr:uid="{00000000-0005-0000-0000-0000200E0000}"/>
    <cellStyle name="Normal 168" xfId="103" xr:uid="{00000000-0005-0000-0000-0000210E0000}"/>
    <cellStyle name="Normal 168 2" xfId="3166" xr:uid="{00000000-0005-0000-0000-0000220E0000}"/>
    <cellStyle name="Normal 169" xfId="104" xr:uid="{00000000-0005-0000-0000-0000230E0000}"/>
    <cellStyle name="Normal 169 2" xfId="3167" xr:uid="{00000000-0005-0000-0000-0000240E0000}"/>
    <cellStyle name="Normal 17" xfId="105" xr:uid="{00000000-0005-0000-0000-0000250E0000}"/>
    <cellStyle name="Normal 17 2" xfId="1517" xr:uid="{00000000-0005-0000-0000-0000260E0000}"/>
    <cellStyle name="Normal 17 2 2" xfId="3169" xr:uid="{00000000-0005-0000-0000-0000270E0000}"/>
    <cellStyle name="Normal 17 3" xfId="3168" xr:uid="{00000000-0005-0000-0000-0000280E0000}"/>
    <cellStyle name="Normal 17 4" xfId="5316" xr:uid="{1C0E4D71-594E-4849-AD7A-340F982AACBA}"/>
    <cellStyle name="Normal 170" xfId="106" xr:uid="{00000000-0005-0000-0000-0000290E0000}"/>
    <cellStyle name="Normal 170 2" xfId="3170" xr:uid="{00000000-0005-0000-0000-00002A0E0000}"/>
    <cellStyle name="Normal 171" xfId="107" xr:uid="{00000000-0005-0000-0000-00002B0E0000}"/>
    <cellStyle name="Normal 171 2" xfId="3171" xr:uid="{00000000-0005-0000-0000-00002C0E0000}"/>
    <cellStyle name="Normal 172" xfId="108" xr:uid="{00000000-0005-0000-0000-00002D0E0000}"/>
    <cellStyle name="Normal 172 2" xfId="3172" xr:uid="{00000000-0005-0000-0000-00002E0E0000}"/>
    <cellStyle name="Normal 173" xfId="109" xr:uid="{00000000-0005-0000-0000-00002F0E0000}"/>
    <cellStyle name="Normal 173 2" xfId="3173" xr:uid="{00000000-0005-0000-0000-0000300E0000}"/>
    <cellStyle name="Normal 174" xfId="110" xr:uid="{00000000-0005-0000-0000-0000310E0000}"/>
    <cellStyle name="Normal 174 2" xfId="3174" xr:uid="{00000000-0005-0000-0000-0000320E0000}"/>
    <cellStyle name="Normal 175" xfId="111" xr:uid="{00000000-0005-0000-0000-0000330E0000}"/>
    <cellStyle name="Normal 175 2" xfId="3175" xr:uid="{00000000-0005-0000-0000-0000340E0000}"/>
    <cellStyle name="Normal 176" xfId="112" xr:uid="{00000000-0005-0000-0000-0000350E0000}"/>
    <cellStyle name="Normal 176 2" xfId="3176" xr:uid="{00000000-0005-0000-0000-0000360E0000}"/>
    <cellStyle name="Normal 177" xfId="113" xr:uid="{00000000-0005-0000-0000-0000370E0000}"/>
    <cellStyle name="Normal 177 2" xfId="3177" xr:uid="{00000000-0005-0000-0000-0000380E0000}"/>
    <cellStyle name="Normal 178" xfId="114" xr:uid="{00000000-0005-0000-0000-0000390E0000}"/>
    <cellStyle name="Normal 178 2" xfId="3178" xr:uid="{00000000-0005-0000-0000-00003A0E0000}"/>
    <cellStyle name="Normal 179" xfId="115" xr:uid="{00000000-0005-0000-0000-00003B0E0000}"/>
    <cellStyle name="Normal 179 2" xfId="3179" xr:uid="{00000000-0005-0000-0000-00003C0E0000}"/>
    <cellStyle name="Normal 18" xfId="116" xr:uid="{00000000-0005-0000-0000-00003D0E0000}"/>
    <cellStyle name="Normal 18 2" xfId="1518" xr:uid="{00000000-0005-0000-0000-00003E0E0000}"/>
    <cellStyle name="Normal 18 2 2" xfId="3181" xr:uid="{00000000-0005-0000-0000-00003F0E0000}"/>
    <cellStyle name="Normal 18 3" xfId="3180" xr:uid="{00000000-0005-0000-0000-0000400E0000}"/>
    <cellStyle name="Normal 18 4" xfId="5317" xr:uid="{1105BC1A-4C95-47D6-9698-9CFA6073BD8C}"/>
    <cellStyle name="Normal 180" xfId="117" xr:uid="{00000000-0005-0000-0000-0000410E0000}"/>
    <cellStyle name="Normal 180 2" xfId="3182" xr:uid="{00000000-0005-0000-0000-0000420E0000}"/>
    <cellStyle name="Normal 181" xfId="118" xr:uid="{00000000-0005-0000-0000-0000430E0000}"/>
    <cellStyle name="Normal 181 2" xfId="3183" xr:uid="{00000000-0005-0000-0000-0000440E0000}"/>
    <cellStyle name="Normal 182" xfId="119" xr:uid="{00000000-0005-0000-0000-0000450E0000}"/>
    <cellStyle name="Normal 182 2" xfId="3184" xr:uid="{00000000-0005-0000-0000-0000460E0000}"/>
    <cellStyle name="Normal 183" xfId="120" xr:uid="{00000000-0005-0000-0000-0000470E0000}"/>
    <cellStyle name="Normal 183 2" xfId="3185" xr:uid="{00000000-0005-0000-0000-0000480E0000}"/>
    <cellStyle name="Normal 184" xfId="121" xr:uid="{00000000-0005-0000-0000-0000490E0000}"/>
    <cellStyle name="Normal 184 2" xfId="3186" xr:uid="{00000000-0005-0000-0000-00004A0E0000}"/>
    <cellStyle name="Normal 185" xfId="122" xr:uid="{00000000-0005-0000-0000-00004B0E0000}"/>
    <cellStyle name="Normal 185 2" xfId="3187" xr:uid="{00000000-0005-0000-0000-00004C0E0000}"/>
    <cellStyle name="Normal 186" xfId="123" xr:uid="{00000000-0005-0000-0000-00004D0E0000}"/>
    <cellStyle name="Normal 186 2" xfId="3188" xr:uid="{00000000-0005-0000-0000-00004E0E0000}"/>
    <cellStyle name="Normal 187" xfId="124" xr:uid="{00000000-0005-0000-0000-00004F0E0000}"/>
    <cellStyle name="Normal 187 2" xfId="3189" xr:uid="{00000000-0005-0000-0000-0000500E0000}"/>
    <cellStyle name="Normal 188" xfId="125" xr:uid="{00000000-0005-0000-0000-0000510E0000}"/>
    <cellStyle name="Normal 188 2" xfId="3190" xr:uid="{00000000-0005-0000-0000-0000520E0000}"/>
    <cellStyle name="Normal 189" xfId="126" xr:uid="{00000000-0005-0000-0000-0000530E0000}"/>
    <cellStyle name="Normal 189 2" xfId="3191" xr:uid="{00000000-0005-0000-0000-0000540E0000}"/>
    <cellStyle name="Normal 19" xfId="127" xr:uid="{00000000-0005-0000-0000-0000550E0000}"/>
    <cellStyle name="Normal 19 2" xfId="1519" xr:uid="{00000000-0005-0000-0000-0000560E0000}"/>
    <cellStyle name="Normal 19 2 2" xfId="3193" xr:uid="{00000000-0005-0000-0000-0000570E0000}"/>
    <cellStyle name="Normal 19 2 3" xfId="5431" xr:uid="{8D789BBB-5D3B-48D0-BF82-E99BA1F6E11A}"/>
    <cellStyle name="Normal 19 3" xfId="3192" xr:uid="{00000000-0005-0000-0000-0000580E0000}"/>
    <cellStyle name="Normal 19 4" xfId="5201" xr:uid="{94D9A5EA-F3F7-4C37-B45F-0384BB47D485}"/>
    <cellStyle name="Normal 190" xfId="128" xr:uid="{00000000-0005-0000-0000-0000590E0000}"/>
    <cellStyle name="Normal 190 2" xfId="3194" xr:uid="{00000000-0005-0000-0000-00005A0E0000}"/>
    <cellStyle name="Normal 191" xfId="129" xr:uid="{00000000-0005-0000-0000-00005B0E0000}"/>
    <cellStyle name="Normal 191 2" xfId="3195" xr:uid="{00000000-0005-0000-0000-00005C0E0000}"/>
    <cellStyle name="Normal 192" xfId="130" xr:uid="{00000000-0005-0000-0000-00005D0E0000}"/>
    <cellStyle name="Normal 192 2" xfId="3196" xr:uid="{00000000-0005-0000-0000-00005E0E0000}"/>
    <cellStyle name="Normal 193" xfId="131" xr:uid="{00000000-0005-0000-0000-00005F0E0000}"/>
    <cellStyle name="Normal 193 2" xfId="3197" xr:uid="{00000000-0005-0000-0000-0000600E0000}"/>
    <cellStyle name="Normal 194" xfId="132" xr:uid="{00000000-0005-0000-0000-0000610E0000}"/>
    <cellStyle name="Normal 194 2" xfId="3198" xr:uid="{00000000-0005-0000-0000-0000620E0000}"/>
    <cellStyle name="Normal 195" xfId="133" xr:uid="{00000000-0005-0000-0000-0000630E0000}"/>
    <cellStyle name="Normal 195 2" xfId="3199" xr:uid="{00000000-0005-0000-0000-0000640E0000}"/>
    <cellStyle name="Normal 196" xfId="134" xr:uid="{00000000-0005-0000-0000-0000650E0000}"/>
    <cellStyle name="Normal 196 2" xfId="3200" xr:uid="{00000000-0005-0000-0000-0000660E0000}"/>
    <cellStyle name="Normal 197" xfId="135" xr:uid="{00000000-0005-0000-0000-0000670E0000}"/>
    <cellStyle name="Normal 197 2" xfId="3201" xr:uid="{00000000-0005-0000-0000-0000680E0000}"/>
    <cellStyle name="Normal 198" xfId="136" xr:uid="{00000000-0005-0000-0000-0000690E0000}"/>
    <cellStyle name="Normal 198 2" xfId="3202" xr:uid="{00000000-0005-0000-0000-00006A0E0000}"/>
    <cellStyle name="Normal 199" xfId="137" xr:uid="{00000000-0005-0000-0000-00006B0E0000}"/>
    <cellStyle name="Normal 199 2" xfId="3203" xr:uid="{00000000-0005-0000-0000-00006C0E0000}"/>
    <cellStyle name="Normal 2" xfId="138" xr:uid="{00000000-0005-0000-0000-00006D0E0000}"/>
    <cellStyle name="Normal 2 10" xfId="1520" xr:uid="{00000000-0005-0000-0000-00006E0E0000}"/>
    <cellStyle name="Normal 2 10 2" xfId="1521" xr:uid="{00000000-0005-0000-0000-00006F0E0000}"/>
    <cellStyle name="Normal 2 10 2 2" xfId="3206" xr:uid="{00000000-0005-0000-0000-0000700E0000}"/>
    <cellStyle name="Normal 2 10 3" xfId="3205" xr:uid="{00000000-0005-0000-0000-0000710E0000}"/>
    <cellStyle name="Normal 2 11" xfId="1522" xr:uid="{00000000-0005-0000-0000-0000720E0000}"/>
    <cellStyle name="Normal 2 11 2" xfId="3207" xr:uid="{00000000-0005-0000-0000-0000730E0000}"/>
    <cellStyle name="Normal 2 12" xfId="1523" xr:uid="{00000000-0005-0000-0000-0000740E0000}"/>
    <cellStyle name="Normal 2 12 2" xfId="3208" xr:uid="{00000000-0005-0000-0000-0000750E0000}"/>
    <cellStyle name="Normal 2 13" xfId="1938" xr:uid="{00000000-0005-0000-0000-0000760E0000}"/>
    <cellStyle name="Normal 2 13 2" xfId="5175" xr:uid="{B1D6BB75-22A4-405C-8EC7-7C3B6E606716}"/>
    <cellStyle name="Normal 2 14" xfId="5114" xr:uid="{0E33B807-F427-43E7-A8ED-ED0D488D9060}"/>
    <cellStyle name="Normal 2 2" xfId="139" xr:uid="{00000000-0005-0000-0000-0000770E0000}"/>
    <cellStyle name="Normal 2 2 2" xfId="140" xr:uid="{00000000-0005-0000-0000-0000780E0000}"/>
    <cellStyle name="Normal 2 2 2 2" xfId="1524" xr:uid="{00000000-0005-0000-0000-0000790E0000}"/>
    <cellStyle name="Normal 2 2 2 2 2" xfId="3210" xr:uid="{00000000-0005-0000-0000-00007A0E0000}"/>
    <cellStyle name="Normal 2 2 2 2 3" xfId="5319" xr:uid="{08C30527-5B4E-453A-8634-0CD1C4DC23DC}"/>
    <cellStyle name="Normal 2 2 2 3" xfId="1525" xr:uid="{00000000-0005-0000-0000-00007B0E0000}"/>
    <cellStyle name="Normal 2 2 2 3 2" xfId="3211" xr:uid="{00000000-0005-0000-0000-00007C0E0000}"/>
    <cellStyle name="Normal 2 2 2 4" xfId="1930" xr:uid="{00000000-0005-0000-0000-00007D0E0000}"/>
    <cellStyle name="Normal 2 2 2 5" xfId="3209" xr:uid="{00000000-0005-0000-0000-00007E0E0000}"/>
    <cellStyle name="Normal 2 2 3" xfId="318" xr:uid="{00000000-0005-0000-0000-00007F0E0000}"/>
    <cellStyle name="Normal 2 2 3 2" xfId="1931" xr:uid="{00000000-0005-0000-0000-0000800E0000}"/>
    <cellStyle name="Normal 2 2 3 3" xfId="3212" xr:uid="{00000000-0005-0000-0000-0000810E0000}"/>
    <cellStyle name="Normal 2 2 3 4" xfId="5320" xr:uid="{3B5CFD0D-3F40-42D3-BFA7-9708B95F39F2}"/>
    <cellStyle name="Normal 2 2 4" xfId="1526" xr:uid="{00000000-0005-0000-0000-0000820E0000}"/>
    <cellStyle name="Normal 2 2 4 2" xfId="3213" xr:uid="{00000000-0005-0000-0000-0000830E0000}"/>
    <cellStyle name="Normal 2 2 4 3" xfId="5321" xr:uid="{2AAF699B-D270-4724-9268-ED7ACDF25476}"/>
    <cellStyle name="Normal 2 2 5" xfId="1929" xr:uid="{00000000-0005-0000-0000-0000840E0000}"/>
    <cellStyle name="Normal 2 2 5 2" xfId="3657" xr:uid="{00000000-0005-0000-0000-0000850E0000}"/>
    <cellStyle name="Normal 2 2 5 3" xfId="5322" xr:uid="{3E2D85BE-CE7C-4561-8D16-2D53946CD6A8}"/>
    <cellStyle name="Normal 2 2 6" xfId="3204" xr:uid="{00000000-0005-0000-0000-0000860E0000}"/>
    <cellStyle name="Normal 2 2 6 2" xfId="5318" xr:uid="{7842D37B-787F-4701-8F5F-E5CE69935012}"/>
    <cellStyle name="Normal 2 2 7" xfId="5116" xr:uid="{4697073D-88CF-4124-AB5D-D6B7829D38C3}"/>
    <cellStyle name="Normal 2 2 8" xfId="5176" xr:uid="{8B56808C-A6B1-4230-BB1F-11CF43EE8E52}"/>
    <cellStyle name="Normal 2 2_ppi(m) q3 2010 tables (Final)  20.12.2010" xfId="5323" xr:uid="{477E77AA-8951-4512-9478-DECF7C7CA5C2}"/>
    <cellStyle name="Normal 2 3" xfId="141" xr:uid="{00000000-0005-0000-0000-0000870E0000}"/>
    <cellStyle name="Normal 2 3 10" xfId="1527" xr:uid="{00000000-0005-0000-0000-0000880E0000}"/>
    <cellStyle name="Normal 2 3 10 2" xfId="3214" xr:uid="{00000000-0005-0000-0000-0000890E0000}"/>
    <cellStyle name="Normal 2 3 11" xfId="1528" xr:uid="{00000000-0005-0000-0000-00008A0E0000}"/>
    <cellStyle name="Normal 2 3 11 2" xfId="3215" xr:uid="{00000000-0005-0000-0000-00008B0E0000}"/>
    <cellStyle name="Normal 2 3 12" xfId="1529" xr:uid="{00000000-0005-0000-0000-00008C0E0000}"/>
    <cellStyle name="Normal 2 3 12 2" xfId="3216" xr:uid="{00000000-0005-0000-0000-00008D0E0000}"/>
    <cellStyle name="Normal 2 3 13" xfId="1530" xr:uid="{00000000-0005-0000-0000-00008E0E0000}"/>
    <cellStyle name="Normal 2 3 13 2" xfId="3217" xr:uid="{00000000-0005-0000-0000-00008F0E0000}"/>
    <cellStyle name="Normal 2 3 14" xfId="1531" xr:uid="{00000000-0005-0000-0000-0000900E0000}"/>
    <cellStyle name="Normal 2 3 14 2" xfId="3218" xr:uid="{00000000-0005-0000-0000-0000910E0000}"/>
    <cellStyle name="Normal 2 3 15" xfId="1532" xr:uid="{00000000-0005-0000-0000-0000920E0000}"/>
    <cellStyle name="Normal 2 3 15 2" xfId="3219" xr:uid="{00000000-0005-0000-0000-0000930E0000}"/>
    <cellStyle name="Normal 2 3 16" xfId="1533" xr:uid="{00000000-0005-0000-0000-0000940E0000}"/>
    <cellStyle name="Normal 2 3 16 2" xfId="3220" xr:uid="{00000000-0005-0000-0000-0000950E0000}"/>
    <cellStyle name="Normal 2 3 17" xfId="1534" xr:uid="{00000000-0005-0000-0000-0000960E0000}"/>
    <cellStyle name="Normal 2 3 17 2" xfId="3221" xr:uid="{00000000-0005-0000-0000-0000970E0000}"/>
    <cellStyle name="Normal 2 3 18" xfId="1535" xr:uid="{00000000-0005-0000-0000-0000980E0000}"/>
    <cellStyle name="Normal 2 3 18 2" xfId="3222" xr:uid="{00000000-0005-0000-0000-0000990E0000}"/>
    <cellStyle name="Normal 2 3 19" xfId="1940" xr:uid="{00000000-0005-0000-0000-00009A0E0000}"/>
    <cellStyle name="Normal 2 3 2" xfId="1536" xr:uid="{00000000-0005-0000-0000-00009B0E0000}"/>
    <cellStyle name="Normal 2 3 2 10" xfId="1537" xr:uid="{00000000-0005-0000-0000-00009C0E0000}"/>
    <cellStyle name="Normal 2 3 2 10 2" xfId="3224" xr:uid="{00000000-0005-0000-0000-00009D0E0000}"/>
    <cellStyle name="Normal 2 3 2 11" xfId="1538" xr:uid="{00000000-0005-0000-0000-00009E0E0000}"/>
    <cellStyle name="Normal 2 3 2 11 2" xfId="3225" xr:uid="{00000000-0005-0000-0000-00009F0E0000}"/>
    <cellStyle name="Normal 2 3 2 12" xfId="1539" xr:uid="{00000000-0005-0000-0000-0000A00E0000}"/>
    <cellStyle name="Normal 2 3 2 12 2" xfId="3226" xr:uid="{00000000-0005-0000-0000-0000A10E0000}"/>
    <cellStyle name="Normal 2 3 2 13" xfId="1540" xr:uid="{00000000-0005-0000-0000-0000A20E0000}"/>
    <cellStyle name="Normal 2 3 2 13 2" xfId="3227" xr:uid="{00000000-0005-0000-0000-0000A30E0000}"/>
    <cellStyle name="Normal 2 3 2 14" xfId="1541" xr:uid="{00000000-0005-0000-0000-0000A40E0000}"/>
    <cellStyle name="Normal 2 3 2 14 2" xfId="3228" xr:uid="{00000000-0005-0000-0000-0000A50E0000}"/>
    <cellStyle name="Normal 2 3 2 15" xfId="1542" xr:uid="{00000000-0005-0000-0000-0000A60E0000}"/>
    <cellStyle name="Normal 2 3 2 15 2" xfId="3229" xr:uid="{00000000-0005-0000-0000-0000A70E0000}"/>
    <cellStyle name="Normal 2 3 2 16" xfId="1543" xr:uid="{00000000-0005-0000-0000-0000A80E0000}"/>
    <cellStyle name="Normal 2 3 2 16 2" xfId="3230" xr:uid="{00000000-0005-0000-0000-0000A90E0000}"/>
    <cellStyle name="Normal 2 3 2 17" xfId="1544" xr:uid="{00000000-0005-0000-0000-0000AA0E0000}"/>
    <cellStyle name="Normal 2 3 2 17 2" xfId="3231" xr:uid="{00000000-0005-0000-0000-0000AB0E0000}"/>
    <cellStyle name="Normal 2 3 2 18" xfId="1545" xr:uid="{00000000-0005-0000-0000-0000AC0E0000}"/>
    <cellStyle name="Normal 2 3 2 18 2" xfId="3232" xr:uid="{00000000-0005-0000-0000-0000AD0E0000}"/>
    <cellStyle name="Normal 2 3 2 19" xfId="1546" xr:uid="{00000000-0005-0000-0000-0000AE0E0000}"/>
    <cellStyle name="Normal 2 3 2 19 2" xfId="3233" xr:uid="{00000000-0005-0000-0000-0000AF0E0000}"/>
    <cellStyle name="Normal 2 3 2 2" xfId="1547" xr:uid="{00000000-0005-0000-0000-0000B00E0000}"/>
    <cellStyle name="Normal 2 3 2 2 10" xfId="1548" xr:uid="{00000000-0005-0000-0000-0000B10E0000}"/>
    <cellStyle name="Normal 2 3 2 2 10 2" xfId="3235" xr:uid="{00000000-0005-0000-0000-0000B20E0000}"/>
    <cellStyle name="Normal 2 3 2 2 11" xfId="1549" xr:uid="{00000000-0005-0000-0000-0000B30E0000}"/>
    <cellStyle name="Normal 2 3 2 2 11 2" xfId="3236" xr:uid="{00000000-0005-0000-0000-0000B40E0000}"/>
    <cellStyle name="Normal 2 3 2 2 12" xfId="1550" xr:uid="{00000000-0005-0000-0000-0000B50E0000}"/>
    <cellStyle name="Normal 2 3 2 2 12 2" xfId="3237" xr:uid="{00000000-0005-0000-0000-0000B60E0000}"/>
    <cellStyle name="Normal 2 3 2 2 13" xfId="1551" xr:uid="{00000000-0005-0000-0000-0000B70E0000}"/>
    <cellStyle name="Normal 2 3 2 2 13 2" xfId="3238" xr:uid="{00000000-0005-0000-0000-0000B80E0000}"/>
    <cellStyle name="Normal 2 3 2 2 14" xfId="1552" xr:uid="{00000000-0005-0000-0000-0000B90E0000}"/>
    <cellStyle name="Normal 2 3 2 2 14 2" xfId="3239" xr:uid="{00000000-0005-0000-0000-0000BA0E0000}"/>
    <cellStyle name="Normal 2 3 2 2 15" xfId="1553" xr:uid="{00000000-0005-0000-0000-0000BB0E0000}"/>
    <cellStyle name="Normal 2 3 2 2 15 2" xfId="3240" xr:uid="{00000000-0005-0000-0000-0000BC0E0000}"/>
    <cellStyle name="Normal 2 3 2 2 16" xfId="1554" xr:uid="{00000000-0005-0000-0000-0000BD0E0000}"/>
    <cellStyle name="Normal 2 3 2 2 16 2" xfId="3241" xr:uid="{00000000-0005-0000-0000-0000BE0E0000}"/>
    <cellStyle name="Normal 2 3 2 2 17" xfId="1555" xr:uid="{00000000-0005-0000-0000-0000BF0E0000}"/>
    <cellStyle name="Normal 2 3 2 2 17 2" xfId="3242" xr:uid="{00000000-0005-0000-0000-0000C00E0000}"/>
    <cellStyle name="Normal 2 3 2 2 18" xfId="3234" xr:uid="{00000000-0005-0000-0000-0000C10E0000}"/>
    <cellStyle name="Normal 2 3 2 2 2" xfId="1556" xr:uid="{00000000-0005-0000-0000-0000C20E0000}"/>
    <cellStyle name="Normal 2 3 2 2 2 2" xfId="1557" xr:uid="{00000000-0005-0000-0000-0000C30E0000}"/>
    <cellStyle name="Normal 2 3 2 2 2 2 2" xfId="3244" xr:uid="{00000000-0005-0000-0000-0000C40E0000}"/>
    <cellStyle name="Normal 2 3 2 2 2 3" xfId="1558" xr:uid="{00000000-0005-0000-0000-0000C50E0000}"/>
    <cellStyle name="Normal 2 3 2 2 2 3 2" xfId="3245" xr:uid="{00000000-0005-0000-0000-0000C60E0000}"/>
    <cellStyle name="Normal 2 3 2 2 2 4" xfId="1559" xr:uid="{00000000-0005-0000-0000-0000C70E0000}"/>
    <cellStyle name="Normal 2 3 2 2 2 4 2" xfId="3246" xr:uid="{00000000-0005-0000-0000-0000C80E0000}"/>
    <cellStyle name="Normal 2 3 2 2 2 5" xfId="1560" xr:uid="{00000000-0005-0000-0000-0000C90E0000}"/>
    <cellStyle name="Normal 2 3 2 2 2 5 2" xfId="3247" xr:uid="{00000000-0005-0000-0000-0000CA0E0000}"/>
    <cellStyle name="Normal 2 3 2 2 2 6" xfId="1561" xr:uid="{00000000-0005-0000-0000-0000CB0E0000}"/>
    <cellStyle name="Normal 2 3 2 2 2 6 2" xfId="3248" xr:uid="{00000000-0005-0000-0000-0000CC0E0000}"/>
    <cellStyle name="Normal 2 3 2 2 2 7" xfId="1562" xr:uid="{00000000-0005-0000-0000-0000CD0E0000}"/>
    <cellStyle name="Normal 2 3 2 2 2 7 2" xfId="3249" xr:uid="{00000000-0005-0000-0000-0000CE0E0000}"/>
    <cellStyle name="Normal 2 3 2 2 2 8" xfId="1563" xr:uid="{00000000-0005-0000-0000-0000CF0E0000}"/>
    <cellStyle name="Normal 2 3 2 2 2 8 2" xfId="3250" xr:uid="{00000000-0005-0000-0000-0000D00E0000}"/>
    <cellStyle name="Normal 2 3 2 2 2 9" xfId="3243" xr:uid="{00000000-0005-0000-0000-0000D10E0000}"/>
    <cellStyle name="Normal 2 3 2 2 3" xfId="1564" xr:uid="{00000000-0005-0000-0000-0000D20E0000}"/>
    <cellStyle name="Normal 2 3 2 2 3 2" xfId="3251" xr:uid="{00000000-0005-0000-0000-0000D30E0000}"/>
    <cellStyle name="Normal 2 3 2 2 4" xfId="1565" xr:uid="{00000000-0005-0000-0000-0000D40E0000}"/>
    <cellStyle name="Normal 2 3 2 2 4 2" xfId="3252" xr:uid="{00000000-0005-0000-0000-0000D50E0000}"/>
    <cellStyle name="Normal 2 3 2 2 5" xfId="1566" xr:uid="{00000000-0005-0000-0000-0000D60E0000}"/>
    <cellStyle name="Normal 2 3 2 2 5 2" xfId="3253" xr:uid="{00000000-0005-0000-0000-0000D70E0000}"/>
    <cellStyle name="Normal 2 3 2 2 6" xfId="1567" xr:uid="{00000000-0005-0000-0000-0000D80E0000}"/>
    <cellStyle name="Normal 2 3 2 2 6 2" xfId="3254" xr:uid="{00000000-0005-0000-0000-0000D90E0000}"/>
    <cellStyle name="Normal 2 3 2 2 7" xfId="1568" xr:uid="{00000000-0005-0000-0000-0000DA0E0000}"/>
    <cellStyle name="Normal 2 3 2 2 7 2" xfId="3255" xr:uid="{00000000-0005-0000-0000-0000DB0E0000}"/>
    <cellStyle name="Normal 2 3 2 2 8" xfId="1569" xr:uid="{00000000-0005-0000-0000-0000DC0E0000}"/>
    <cellStyle name="Normal 2 3 2 2 8 2" xfId="3256" xr:uid="{00000000-0005-0000-0000-0000DD0E0000}"/>
    <cellStyle name="Normal 2 3 2 2 9" xfId="1570" xr:uid="{00000000-0005-0000-0000-0000DE0E0000}"/>
    <cellStyle name="Normal 2 3 2 2 9 2" xfId="3257" xr:uid="{00000000-0005-0000-0000-0000DF0E0000}"/>
    <cellStyle name="Normal 2 3 2 20" xfId="1571" xr:uid="{00000000-0005-0000-0000-0000E00E0000}"/>
    <cellStyle name="Normal 2 3 2 20 2" xfId="3258" xr:uid="{00000000-0005-0000-0000-0000E10E0000}"/>
    <cellStyle name="Normal 2 3 2 21" xfId="1572" xr:uid="{00000000-0005-0000-0000-0000E20E0000}"/>
    <cellStyle name="Normal 2 3 2 21 2" xfId="3259" xr:uid="{00000000-0005-0000-0000-0000E30E0000}"/>
    <cellStyle name="Normal 2 3 2 22" xfId="3223" xr:uid="{00000000-0005-0000-0000-0000E40E0000}"/>
    <cellStyle name="Normal 2 3 2 3" xfId="1573" xr:uid="{00000000-0005-0000-0000-0000E50E0000}"/>
    <cellStyle name="Normal 2 3 2 3 2" xfId="3260" xr:uid="{00000000-0005-0000-0000-0000E60E0000}"/>
    <cellStyle name="Normal 2 3 2 4" xfId="1574" xr:uid="{00000000-0005-0000-0000-0000E70E0000}"/>
    <cellStyle name="Normal 2 3 2 4 2" xfId="3261" xr:uid="{00000000-0005-0000-0000-0000E80E0000}"/>
    <cellStyle name="Normal 2 3 2 5" xfId="1575" xr:uid="{00000000-0005-0000-0000-0000E90E0000}"/>
    <cellStyle name="Normal 2 3 2 5 2" xfId="3262" xr:uid="{00000000-0005-0000-0000-0000EA0E0000}"/>
    <cellStyle name="Normal 2 3 2 6" xfId="1576" xr:uid="{00000000-0005-0000-0000-0000EB0E0000}"/>
    <cellStyle name="Normal 2 3 2 6 2" xfId="3263" xr:uid="{00000000-0005-0000-0000-0000EC0E0000}"/>
    <cellStyle name="Normal 2 3 2 7" xfId="1577" xr:uid="{00000000-0005-0000-0000-0000ED0E0000}"/>
    <cellStyle name="Normal 2 3 2 7 2" xfId="3264" xr:uid="{00000000-0005-0000-0000-0000EE0E0000}"/>
    <cellStyle name="Normal 2 3 2 8" xfId="1578" xr:uid="{00000000-0005-0000-0000-0000EF0E0000}"/>
    <cellStyle name="Normal 2 3 2 8 2" xfId="3265" xr:uid="{00000000-0005-0000-0000-0000F00E0000}"/>
    <cellStyle name="Normal 2 3 2 9" xfId="1579" xr:uid="{00000000-0005-0000-0000-0000F10E0000}"/>
    <cellStyle name="Normal 2 3 2 9 2" xfId="3266" xr:uid="{00000000-0005-0000-0000-0000F20E0000}"/>
    <cellStyle name="Normal 2 3 3" xfId="1580" xr:uid="{00000000-0005-0000-0000-0000F30E0000}"/>
    <cellStyle name="Normal 2 3 3 2" xfId="3267" xr:uid="{00000000-0005-0000-0000-0000F40E0000}"/>
    <cellStyle name="Normal 2 3 3 2 2" xfId="5325" xr:uid="{D52A069A-D228-4FC5-BAD1-9A6685B2C4BC}"/>
    <cellStyle name="Normal 2 3 3 3" xfId="5324" xr:uid="{9CDD128A-C50B-43E5-B076-56B55CDC5D41}"/>
    <cellStyle name="Normal 2 3 4" xfId="1581" xr:uid="{00000000-0005-0000-0000-0000F50E0000}"/>
    <cellStyle name="Normal 2 3 4 2" xfId="3268" xr:uid="{00000000-0005-0000-0000-0000F60E0000}"/>
    <cellStyle name="Normal 2 3 5" xfId="1582" xr:uid="{00000000-0005-0000-0000-0000F70E0000}"/>
    <cellStyle name="Normal 2 3 5 10" xfId="1583" xr:uid="{00000000-0005-0000-0000-0000F80E0000}"/>
    <cellStyle name="Normal 2 3 5 10 2" xfId="3270" xr:uid="{00000000-0005-0000-0000-0000F90E0000}"/>
    <cellStyle name="Normal 2 3 5 11" xfId="1584" xr:uid="{00000000-0005-0000-0000-0000FA0E0000}"/>
    <cellStyle name="Normal 2 3 5 11 2" xfId="3271" xr:uid="{00000000-0005-0000-0000-0000FB0E0000}"/>
    <cellStyle name="Normal 2 3 5 12" xfId="3269" xr:uid="{00000000-0005-0000-0000-0000FC0E0000}"/>
    <cellStyle name="Normal 2 3 5 2" xfId="1585" xr:uid="{00000000-0005-0000-0000-0000FD0E0000}"/>
    <cellStyle name="Normal 2 3 5 2 2" xfId="3272" xr:uid="{00000000-0005-0000-0000-0000FE0E0000}"/>
    <cellStyle name="Normal 2 3 5 3" xfId="1586" xr:uid="{00000000-0005-0000-0000-0000FF0E0000}"/>
    <cellStyle name="Normal 2 3 5 3 2" xfId="3273" xr:uid="{00000000-0005-0000-0000-0000000F0000}"/>
    <cellStyle name="Normal 2 3 5 4" xfId="1587" xr:uid="{00000000-0005-0000-0000-0000010F0000}"/>
    <cellStyle name="Normal 2 3 5 4 2" xfId="3274" xr:uid="{00000000-0005-0000-0000-0000020F0000}"/>
    <cellStyle name="Normal 2 3 5 5" xfId="1588" xr:uid="{00000000-0005-0000-0000-0000030F0000}"/>
    <cellStyle name="Normal 2 3 5 5 2" xfId="3275" xr:uid="{00000000-0005-0000-0000-0000040F0000}"/>
    <cellStyle name="Normal 2 3 5 6" xfId="1589" xr:uid="{00000000-0005-0000-0000-0000050F0000}"/>
    <cellStyle name="Normal 2 3 5 6 2" xfId="3276" xr:uid="{00000000-0005-0000-0000-0000060F0000}"/>
    <cellStyle name="Normal 2 3 5 7" xfId="1590" xr:uid="{00000000-0005-0000-0000-0000070F0000}"/>
    <cellStyle name="Normal 2 3 5 7 2" xfId="3277" xr:uid="{00000000-0005-0000-0000-0000080F0000}"/>
    <cellStyle name="Normal 2 3 5 8" xfId="1591" xr:uid="{00000000-0005-0000-0000-0000090F0000}"/>
    <cellStyle name="Normal 2 3 5 8 2" xfId="3278" xr:uid="{00000000-0005-0000-0000-00000A0F0000}"/>
    <cellStyle name="Normal 2 3 5 9" xfId="1592" xr:uid="{00000000-0005-0000-0000-00000B0F0000}"/>
    <cellStyle name="Normal 2 3 5 9 2" xfId="3279" xr:uid="{00000000-0005-0000-0000-00000C0F0000}"/>
    <cellStyle name="Normal 2 3 6" xfId="1593" xr:uid="{00000000-0005-0000-0000-00000D0F0000}"/>
    <cellStyle name="Normal 2 3 6 2" xfId="3280" xr:uid="{00000000-0005-0000-0000-00000E0F0000}"/>
    <cellStyle name="Normal 2 3 7" xfId="1594" xr:uid="{00000000-0005-0000-0000-00000F0F0000}"/>
    <cellStyle name="Normal 2 3 7 2" xfId="3281" xr:uid="{00000000-0005-0000-0000-0000100F0000}"/>
    <cellStyle name="Normal 2 3 8" xfId="1595" xr:uid="{00000000-0005-0000-0000-0000110F0000}"/>
    <cellStyle name="Normal 2 3 8 2" xfId="3282" xr:uid="{00000000-0005-0000-0000-0000120F0000}"/>
    <cellStyle name="Normal 2 3 9" xfId="1596" xr:uid="{00000000-0005-0000-0000-0000130F0000}"/>
    <cellStyle name="Normal 2 3 9 2" xfId="3283" xr:uid="{00000000-0005-0000-0000-0000140F0000}"/>
    <cellStyle name="Normal 2 4" xfId="142" xr:uid="{00000000-0005-0000-0000-0000150F0000}"/>
    <cellStyle name="Normal 2 4 10" xfId="1597" xr:uid="{00000000-0005-0000-0000-0000160F0000}"/>
    <cellStyle name="Normal 2 4 10 2" xfId="3285" xr:uid="{00000000-0005-0000-0000-0000170F0000}"/>
    <cellStyle name="Normal 2 4 11" xfId="1598" xr:uid="{00000000-0005-0000-0000-0000180F0000}"/>
    <cellStyle name="Normal 2 4 11 2" xfId="3286" xr:uid="{00000000-0005-0000-0000-0000190F0000}"/>
    <cellStyle name="Normal 2 4 12" xfId="1599" xr:uid="{00000000-0005-0000-0000-00001A0F0000}"/>
    <cellStyle name="Normal 2 4 12 2" xfId="3287" xr:uid="{00000000-0005-0000-0000-00001B0F0000}"/>
    <cellStyle name="Normal 2 4 13" xfId="1600" xr:uid="{00000000-0005-0000-0000-00001C0F0000}"/>
    <cellStyle name="Normal 2 4 13 2" xfId="3288" xr:uid="{00000000-0005-0000-0000-00001D0F0000}"/>
    <cellStyle name="Normal 2 4 14" xfId="1601" xr:uid="{00000000-0005-0000-0000-00001E0F0000}"/>
    <cellStyle name="Normal 2 4 14 2" xfId="3289" xr:uid="{00000000-0005-0000-0000-00001F0F0000}"/>
    <cellStyle name="Normal 2 4 15" xfId="1602" xr:uid="{00000000-0005-0000-0000-0000200F0000}"/>
    <cellStyle name="Normal 2 4 15 2" xfId="3290" xr:uid="{00000000-0005-0000-0000-0000210F0000}"/>
    <cellStyle name="Normal 2 4 16" xfId="1603" xr:uid="{00000000-0005-0000-0000-0000220F0000}"/>
    <cellStyle name="Normal 2 4 16 2" xfId="3291" xr:uid="{00000000-0005-0000-0000-0000230F0000}"/>
    <cellStyle name="Normal 2 4 17" xfId="3284" xr:uid="{00000000-0005-0000-0000-0000240F0000}"/>
    <cellStyle name="Normal 2 4 18" xfId="5177" xr:uid="{849A7BED-A663-46A2-BA47-1EC0E8928AF1}"/>
    <cellStyle name="Normal 2 4 2" xfId="1604" xr:uid="{00000000-0005-0000-0000-0000250F0000}"/>
    <cellStyle name="Normal 2 4 2 10" xfId="1605" xr:uid="{00000000-0005-0000-0000-0000260F0000}"/>
    <cellStyle name="Normal 2 4 2 10 2" xfId="3293" xr:uid="{00000000-0005-0000-0000-0000270F0000}"/>
    <cellStyle name="Normal 2 4 2 11" xfId="1606" xr:uid="{00000000-0005-0000-0000-0000280F0000}"/>
    <cellStyle name="Normal 2 4 2 11 2" xfId="3294" xr:uid="{00000000-0005-0000-0000-0000290F0000}"/>
    <cellStyle name="Normal 2 4 2 12" xfId="3292" xr:uid="{00000000-0005-0000-0000-00002A0F0000}"/>
    <cellStyle name="Normal 2 4 2 13" xfId="5178" xr:uid="{54A6E250-B1AA-4542-9563-E3D4FA132FEC}"/>
    <cellStyle name="Normal 2 4 2 2" xfId="1607" xr:uid="{00000000-0005-0000-0000-00002B0F0000}"/>
    <cellStyle name="Normal 2 4 2 2 2" xfId="3295" xr:uid="{00000000-0005-0000-0000-00002C0F0000}"/>
    <cellStyle name="Normal 2 4 2 2 3" xfId="5327" xr:uid="{E8D60D58-32BD-46FF-8434-D140AF3F8D9F}"/>
    <cellStyle name="Normal 2 4 2 3" xfId="1608" xr:uid="{00000000-0005-0000-0000-00002D0F0000}"/>
    <cellStyle name="Normal 2 4 2 3 2" xfId="3296" xr:uid="{00000000-0005-0000-0000-00002E0F0000}"/>
    <cellStyle name="Normal 2 4 2 4" xfId="1609" xr:uid="{00000000-0005-0000-0000-00002F0F0000}"/>
    <cellStyle name="Normal 2 4 2 4 2" xfId="3297" xr:uid="{00000000-0005-0000-0000-0000300F0000}"/>
    <cellStyle name="Normal 2 4 2 5" xfId="1610" xr:uid="{00000000-0005-0000-0000-0000310F0000}"/>
    <cellStyle name="Normal 2 4 2 5 2" xfId="3298" xr:uid="{00000000-0005-0000-0000-0000320F0000}"/>
    <cellStyle name="Normal 2 4 2 6" xfId="1611" xr:uid="{00000000-0005-0000-0000-0000330F0000}"/>
    <cellStyle name="Normal 2 4 2 6 2" xfId="3299" xr:uid="{00000000-0005-0000-0000-0000340F0000}"/>
    <cellStyle name="Normal 2 4 2 7" xfId="1612" xr:uid="{00000000-0005-0000-0000-0000350F0000}"/>
    <cellStyle name="Normal 2 4 2 7 2" xfId="3300" xr:uid="{00000000-0005-0000-0000-0000360F0000}"/>
    <cellStyle name="Normal 2 4 2 8" xfId="1613" xr:uid="{00000000-0005-0000-0000-0000370F0000}"/>
    <cellStyle name="Normal 2 4 2 8 2" xfId="3301" xr:uid="{00000000-0005-0000-0000-0000380F0000}"/>
    <cellStyle name="Normal 2 4 2 9" xfId="1614" xr:uid="{00000000-0005-0000-0000-0000390F0000}"/>
    <cellStyle name="Normal 2 4 2 9 2" xfId="3302" xr:uid="{00000000-0005-0000-0000-00003A0F0000}"/>
    <cellStyle name="Normal 2 4 3" xfId="1615" xr:uid="{00000000-0005-0000-0000-00003B0F0000}"/>
    <cellStyle name="Normal 2 4 3 2" xfId="3303" xr:uid="{00000000-0005-0000-0000-00003C0F0000}"/>
    <cellStyle name="Normal 2 4 3 3" xfId="5326" xr:uid="{66A6957E-288F-48D8-823B-F87C480A398E}"/>
    <cellStyle name="Normal 2 4 4" xfId="1616" xr:uid="{00000000-0005-0000-0000-00003D0F0000}"/>
    <cellStyle name="Normal 2 4 4 2" xfId="3304" xr:uid="{00000000-0005-0000-0000-00003E0F0000}"/>
    <cellStyle name="Normal 2 4 5" xfId="1617" xr:uid="{00000000-0005-0000-0000-00003F0F0000}"/>
    <cellStyle name="Normal 2 4 5 2" xfId="3305" xr:uid="{00000000-0005-0000-0000-0000400F0000}"/>
    <cellStyle name="Normal 2 4 6" xfId="1618" xr:uid="{00000000-0005-0000-0000-0000410F0000}"/>
    <cellStyle name="Normal 2 4 6 2" xfId="3306" xr:uid="{00000000-0005-0000-0000-0000420F0000}"/>
    <cellStyle name="Normal 2 4 7" xfId="1619" xr:uid="{00000000-0005-0000-0000-0000430F0000}"/>
    <cellStyle name="Normal 2 4 7 2" xfId="3307" xr:uid="{00000000-0005-0000-0000-0000440F0000}"/>
    <cellStyle name="Normal 2 4 8" xfId="1620" xr:uid="{00000000-0005-0000-0000-0000450F0000}"/>
    <cellStyle name="Normal 2 4 8 2" xfId="3308" xr:uid="{00000000-0005-0000-0000-0000460F0000}"/>
    <cellStyle name="Normal 2 4 9" xfId="1621" xr:uid="{00000000-0005-0000-0000-0000470F0000}"/>
    <cellStyle name="Normal 2 4 9 2" xfId="3309" xr:uid="{00000000-0005-0000-0000-0000480F0000}"/>
    <cellStyle name="Normal 2 5" xfId="143" xr:uid="{00000000-0005-0000-0000-0000490F0000}"/>
    <cellStyle name="Normal 2 5 2" xfId="1622" xr:uid="{00000000-0005-0000-0000-00004A0F0000}"/>
    <cellStyle name="Normal 2 5 2 2" xfId="3311" xr:uid="{00000000-0005-0000-0000-00004B0F0000}"/>
    <cellStyle name="Normal 2 5 2 3" xfId="5329" xr:uid="{D60848CD-1613-493F-B4BD-4624D377B85D}"/>
    <cellStyle name="Normal 2 5 3" xfId="3310" xr:uid="{00000000-0005-0000-0000-00004C0F0000}"/>
    <cellStyle name="Normal 2 5 3 2" xfId="5328" xr:uid="{1481F0BD-C0DF-4C21-B4F6-AD75221CDD72}"/>
    <cellStyle name="Normal 2 5 4" xfId="5179" xr:uid="{AA85AF07-6B2B-4014-8ACD-8FE94C6AB3C0}"/>
    <cellStyle name="Normal 2 6" xfId="144" xr:uid="{00000000-0005-0000-0000-00004D0F0000}"/>
    <cellStyle name="Normal 2 6 2" xfId="145" xr:uid="{00000000-0005-0000-0000-00004E0F0000}"/>
    <cellStyle name="Normal 2 6 2 2" xfId="3313" xr:uid="{00000000-0005-0000-0000-00004F0F0000}"/>
    <cellStyle name="Normal 2 6 3" xfId="319" xr:uid="{00000000-0005-0000-0000-0000500F0000}"/>
    <cellStyle name="Normal 2 6 3 2" xfId="3314" xr:uid="{00000000-0005-0000-0000-0000510F0000}"/>
    <cellStyle name="Normal 2 6 4" xfId="1623" xr:uid="{00000000-0005-0000-0000-0000520F0000}"/>
    <cellStyle name="Normal 2 6 4 2" xfId="3315" xr:uid="{00000000-0005-0000-0000-0000530F0000}"/>
    <cellStyle name="Normal 2 6 5" xfId="3312" xr:uid="{00000000-0005-0000-0000-0000540F0000}"/>
    <cellStyle name="Normal 2 6 6" xfId="5180" xr:uid="{7BE15B86-0CC3-46BF-80B5-73A0D61E3014}"/>
    <cellStyle name="Normal 2 7" xfId="146" xr:uid="{00000000-0005-0000-0000-0000550F0000}"/>
    <cellStyle name="Normal 2 7 2" xfId="1624" xr:uid="{00000000-0005-0000-0000-0000560F0000}"/>
    <cellStyle name="Normal 2 7 2 2" xfId="3317" xr:uid="{00000000-0005-0000-0000-0000570F0000}"/>
    <cellStyle name="Normal 2 7 3" xfId="3316" xr:uid="{00000000-0005-0000-0000-0000580F0000}"/>
    <cellStyle name="Normal 2 8" xfId="328" xr:uid="{00000000-0005-0000-0000-0000590F0000}"/>
    <cellStyle name="Normal 2 8 2" xfId="1625" xr:uid="{00000000-0005-0000-0000-00005A0F0000}"/>
    <cellStyle name="Normal 2 8 2 2" xfId="3319" xr:uid="{00000000-0005-0000-0000-00005B0F0000}"/>
    <cellStyle name="Normal 2 8 3" xfId="1626" xr:uid="{00000000-0005-0000-0000-00005C0F0000}"/>
    <cellStyle name="Normal 2 8 3 2" xfId="3320" xr:uid="{00000000-0005-0000-0000-00005D0F0000}"/>
    <cellStyle name="Normal 2 8 4" xfId="3318" xr:uid="{00000000-0005-0000-0000-00005E0F0000}"/>
    <cellStyle name="Normal 2 9" xfId="1627" xr:uid="{00000000-0005-0000-0000-00005F0F0000}"/>
    <cellStyle name="Normal 2 9 2" xfId="1628" xr:uid="{00000000-0005-0000-0000-0000600F0000}"/>
    <cellStyle name="Normal 2 9 2 2" xfId="3322" xr:uid="{00000000-0005-0000-0000-0000610F0000}"/>
    <cellStyle name="Normal 2 9 3" xfId="3321" xr:uid="{00000000-0005-0000-0000-0000620F0000}"/>
    <cellStyle name="Normal 2_(P2) Base 2007 PPI (M) Q2 2012" xfId="5330" xr:uid="{A0B11D83-E3EB-4121-B8FE-9A23B8AC6AF2}"/>
    <cellStyle name="Normal 20" xfId="147" xr:uid="{00000000-0005-0000-0000-0000640F0000}"/>
    <cellStyle name="Normal 20 2" xfId="1629" xr:uid="{00000000-0005-0000-0000-0000650F0000}"/>
    <cellStyle name="Normal 20 2 2" xfId="3324" xr:uid="{00000000-0005-0000-0000-0000660F0000}"/>
    <cellStyle name="Normal 20 3" xfId="3323" xr:uid="{00000000-0005-0000-0000-0000670F0000}"/>
    <cellStyle name="Normal 200" xfId="148" xr:uid="{00000000-0005-0000-0000-0000680F0000}"/>
    <cellStyle name="Normal 200 2" xfId="3325" xr:uid="{00000000-0005-0000-0000-0000690F0000}"/>
    <cellStyle name="Normal 201" xfId="149" xr:uid="{00000000-0005-0000-0000-00006A0F0000}"/>
    <cellStyle name="Normal 201 2" xfId="3326" xr:uid="{00000000-0005-0000-0000-00006B0F0000}"/>
    <cellStyle name="Normal 202" xfId="150" xr:uid="{00000000-0005-0000-0000-00006C0F0000}"/>
    <cellStyle name="Normal 202 2" xfId="3327" xr:uid="{00000000-0005-0000-0000-00006D0F0000}"/>
    <cellStyle name="Normal 203" xfId="151" xr:uid="{00000000-0005-0000-0000-00006E0F0000}"/>
    <cellStyle name="Normal 203 2" xfId="3328" xr:uid="{00000000-0005-0000-0000-00006F0F0000}"/>
    <cellStyle name="Normal 204" xfId="152" xr:uid="{00000000-0005-0000-0000-0000700F0000}"/>
    <cellStyle name="Normal 204 2" xfId="3329" xr:uid="{00000000-0005-0000-0000-0000710F0000}"/>
    <cellStyle name="Normal 205" xfId="153" xr:uid="{00000000-0005-0000-0000-0000720F0000}"/>
    <cellStyle name="Normal 205 2" xfId="3330" xr:uid="{00000000-0005-0000-0000-0000730F0000}"/>
    <cellStyle name="Normal 206" xfId="154" xr:uid="{00000000-0005-0000-0000-0000740F0000}"/>
    <cellStyle name="Normal 206 2" xfId="3331" xr:uid="{00000000-0005-0000-0000-0000750F0000}"/>
    <cellStyle name="Normal 207" xfId="155" xr:uid="{00000000-0005-0000-0000-0000760F0000}"/>
    <cellStyle name="Normal 207 2" xfId="3332" xr:uid="{00000000-0005-0000-0000-0000770F0000}"/>
    <cellStyle name="Normal 208" xfId="156" xr:uid="{00000000-0005-0000-0000-0000780F0000}"/>
    <cellStyle name="Normal 208 2" xfId="3333" xr:uid="{00000000-0005-0000-0000-0000790F0000}"/>
    <cellStyle name="Normal 209" xfId="157" xr:uid="{00000000-0005-0000-0000-00007A0F0000}"/>
    <cellStyle name="Normal 209 2" xfId="3334" xr:uid="{00000000-0005-0000-0000-00007B0F0000}"/>
    <cellStyle name="Normal 21" xfId="158" xr:uid="{00000000-0005-0000-0000-00007C0F0000}"/>
    <cellStyle name="Normal 21 2" xfId="1630" xr:uid="{00000000-0005-0000-0000-00007D0F0000}"/>
    <cellStyle name="Normal 21 2 2" xfId="3336" xr:uid="{00000000-0005-0000-0000-00007E0F0000}"/>
    <cellStyle name="Normal 21 3" xfId="3335" xr:uid="{00000000-0005-0000-0000-00007F0F0000}"/>
    <cellStyle name="Normal 210" xfId="159" xr:uid="{00000000-0005-0000-0000-0000800F0000}"/>
    <cellStyle name="Normal 210 2" xfId="3337" xr:uid="{00000000-0005-0000-0000-0000810F0000}"/>
    <cellStyle name="Normal 211" xfId="160" xr:uid="{00000000-0005-0000-0000-0000820F0000}"/>
    <cellStyle name="Normal 211 2" xfId="3338" xr:uid="{00000000-0005-0000-0000-0000830F0000}"/>
    <cellStyle name="Normal 212" xfId="161" xr:uid="{00000000-0005-0000-0000-0000840F0000}"/>
    <cellStyle name="Normal 212 2" xfId="3339" xr:uid="{00000000-0005-0000-0000-0000850F0000}"/>
    <cellStyle name="Normal 213" xfId="162" xr:uid="{00000000-0005-0000-0000-0000860F0000}"/>
    <cellStyle name="Normal 213 2" xfId="3340" xr:uid="{00000000-0005-0000-0000-0000870F0000}"/>
    <cellStyle name="Normal 214" xfId="163" xr:uid="{00000000-0005-0000-0000-0000880F0000}"/>
    <cellStyle name="Normal 214 2" xfId="3341" xr:uid="{00000000-0005-0000-0000-0000890F0000}"/>
    <cellStyle name="Normal 215" xfId="164" xr:uid="{00000000-0005-0000-0000-00008A0F0000}"/>
    <cellStyle name="Normal 215 2" xfId="3342" xr:uid="{00000000-0005-0000-0000-00008B0F0000}"/>
    <cellStyle name="Normal 216" xfId="165" xr:uid="{00000000-0005-0000-0000-00008C0F0000}"/>
    <cellStyle name="Normal 216 2" xfId="3343" xr:uid="{00000000-0005-0000-0000-00008D0F0000}"/>
    <cellStyle name="Normal 217" xfId="166" xr:uid="{00000000-0005-0000-0000-00008E0F0000}"/>
    <cellStyle name="Normal 217 2" xfId="3344" xr:uid="{00000000-0005-0000-0000-00008F0F0000}"/>
    <cellStyle name="Normal 218" xfId="167" xr:uid="{00000000-0005-0000-0000-0000900F0000}"/>
    <cellStyle name="Normal 218 2" xfId="3345" xr:uid="{00000000-0005-0000-0000-0000910F0000}"/>
    <cellStyle name="Normal 219" xfId="168" xr:uid="{00000000-0005-0000-0000-0000920F0000}"/>
    <cellStyle name="Normal 219 2" xfId="3346" xr:uid="{00000000-0005-0000-0000-0000930F0000}"/>
    <cellStyle name="Normal 22" xfId="169" xr:uid="{00000000-0005-0000-0000-0000940F0000}"/>
    <cellStyle name="Normal 22 2" xfId="1631" xr:uid="{00000000-0005-0000-0000-0000950F0000}"/>
    <cellStyle name="Normal 22 2 2" xfId="3348" xr:uid="{00000000-0005-0000-0000-0000960F0000}"/>
    <cellStyle name="Normal 22 3" xfId="3347" xr:uid="{00000000-0005-0000-0000-0000970F0000}"/>
    <cellStyle name="Normal 220" xfId="170" xr:uid="{00000000-0005-0000-0000-0000980F0000}"/>
    <cellStyle name="Normal 220 2" xfId="3349" xr:uid="{00000000-0005-0000-0000-0000990F0000}"/>
    <cellStyle name="Normal 221" xfId="171" xr:uid="{00000000-0005-0000-0000-00009A0F0000}"/>
    <cellStyle name="Normal 221 2" xfId="3350" xr:uid="{00000000-0005-0000-0000-00009B0F0000}"/>
    <cellStyle name="Normal 222" xfId="172" xr:uid="{00000000-0005-0000-0000-00009C0F0000}"/>
    <cellStyle name="Normal 222 2" xfId="3351" xr:uid="{00000000-0005-0000-0000-00009D0F0000}"/>
    <cellStyle name="Normal 223" xfId="173" xr:uid="{00000000-0005-0000-0000-00009E0F0000}"/>
    <cellStyle name="Normal 223 2" xfId="3352" xr:uid="{00000000-0005-0000-0000-00009F0F0000}"/>
    <cellStyle name="Normal 224" xfId="174" xr:uid="{00000000-0005-0000-0000-0000A00F0000}"/>
    <cellStyle name="Normal 224 2" xfId="3353" xr:uid="{00000000-0005-0000-0000-0000A10F0000}"/>
    <cellStyle name="Normal 225" xfId="175" xr:uid="{00000000-0005-0000-0000-0000A20F0000}"/>
    <cellStyle name="Normal 225 2" xfId="3354" xr:uid="{00000000-0005-0000-0000-0000A30F0000}"/>
    <cellStyle name="Normal 226" xfId="176" xr:uid="{00000000-0005-0000-0000-0000A40F0000}"/>
    <cellStyle name="Normal 226 2" xfId="3355" xr:uid="{00000000-0005-0000-0000-0000A50F0000}"/>
    <cellStyle name="Normal 227" xfId="177" xr:uid="{00000000-0005-0000-0000-0000A60F0000}"/>
    <cellStyle name="Normal 227 2" xfId="3356" xr:uid="{00000000-0005-0000-0000-0000A70F0000}"/>
    <cellStyle name="Normal 228" xfId="178" xr:uid="{00000000-0005-0000-0000-0000A80F0000}"/>
    <cellStyle name="Normal 228 2" xfId="3357" xr:uid="{00000000-0005-0000-0000-0000A90F0000}"/>
    <cellStyle name="Normal 229" xfId="179" xr:uid="{00000000-0005-0000-0000-0000AA0F0000}"/>
    <cellStyle name="Normal 229 2" xfId="3358" xr:uid="{00000000-0005-0000-0000-0000AB0F0000}"/>
    <cellStyle name="Normal 23" xfId="180" xr:uid="{00000000-0005-0000-0000-0000AC0F0000}"/>
    <cellStyle name="Normal 23 2" xfId="1632" xr:uid="{00000000-0005-0000-0000-0000AD0F0000}"/>
    <cellStyle name="Normal 23 2 2" xfId="3360" xr:uid="{00000000-0005-0000-0000-0000AE0F0000}"/>
    <cellStyle name="Normal 23 3" xfId="3359" xr:uid="{00000000-0005-0000-0000-0000AF0F0000}"/>
    <cellStyle name="Normal 230" xfId="181" xr:uid="{00000000-0005-0000-0000-0000B00F0000}"/>
    <cellStyle name="Normal 230 2" xfId="3361" xr:uid="{00000000-0005-0000-0000-0000B10F0000}"/>
    <cellStyle name="Normal 231" xfId="182" xr:uid="{00000000-0005-0000-0000-0000B20F0000}"/>
    <cellStyle name="Normal 231 2" xfId="3362" xr:uid="{00000000-0005-0000-0000-0000B30F0000}"/>
    <cellStyle name="Normal 232" xfId="183" xr:uid="{00000000-0005-0000-0000-0000B40F0000}"/>
    <cellStyle name="Normal 232 2" xfId="3363" xr:uid="{00000000-0005-0000-0000-0000B50F0000}"/>
    <cellStyle name="Normal 233" xfId="184" xr:uid="{00000000-0005-0000-0000-0000B60F0000}"/>
    <cellStyle name="Normal 233 2" xfId="3364" xr:uid="{00000000-0005-0000-0000-0000B70F0000}"/>
    <cellStyle name="Normal 234" xfId="185" xr:uid="{00000000-0005-0000-0000-0000B80F0000}"/>
    <cellStyle name="Normal 234 2" xfId="3365" xr:uid="{00000000-0005-0000-0000-0000B90F0000}"/>
    <cellStyle name="Normal 235" xfId="186" xr:uid="{00000000-0005-0000-0000-0000BA0F0000}"/>
    <cellStyle name="Normal 235 2" xfId="3366" xr:uid="{00000000-0005-0000-0000-0000BB0F0000}"/>
    <cellStyle name="Normal 236" xfId="187" xr:uid="{00000000-0005-0000-0000-0000BC0F0000}"/>
    <cellStyle name="Normal 236 2" xfId="3367" xr:uid="{00000000-0005-0000-0000-0000BD0F0000}"/>
    <cellStyle name="Normal 237" xfId="188" xr:uid="{00000000-0005-0000-0000-0000BE0F0000}"/>
    <cellStyle name="Normal 237 2" xfId="3368" xr:uid="{00000000-0005-0000-0000-0000BF0F0000}"/>
    <cellStyle name="Normal 238" xfId="189" xr:uid="{00000000-0005-0000-0000-0000C00F0000}"/>
    <cellStyle name="Normal 238 2" xfId="3369" xr:uid="{00000000-0005-0000-0000-0000C10F0000}"/>
    <cellStyle name="Normal 239" xfId="190" xr:uid="{00000000-0005-0000-0000-0000C20F0000}"/>
    <cellStyle name="Normal 239 2" xfId="3370" xr:uid="{00000000-0005-0000-0000-0000C30F0000}"/>
    <cellStyle name="Normal 24" xfId="191" xr:uid="{00000000-0005-0000-0000-0000C40F0000}"/>
    <cellStyle name="Normal 24 2" xfId="1633" xr:uid="{00000000-0005-0000-0000-0000C50F0000}"/>
    <cellStyle name="Normal 24 2 2" xfId="3372" xr:uid="{00000000-0005-0000-0000-0000C60F0000}"/>
    <cellStyle name="Normal 24 3" xfId="3371" xr:uid="{00000000-0005-0000-0000-0000C70F0000}"/>
    <cellStyle name="Normal 240" xfId="192" xr:uid="{00000000-0005-0000-0000-0000C80F0000}"/>
    <cellStyle name="Normal 240 2" xfId="3373" xr:uid="{00000000-0005-0000-0000-0000C90F0000}"/>
    <cellStyle name="Normal 241" xfId="193" xr:uid="{00000000-0005-0000-0000-0000CA0F0000}"/>
    <cellStyle name="Normal 241 2" xfId="3374" xr:uid="{00000000-0005-0000-0000-0000CB0F0000}"/>
    <cellStyle name="Normal 242" xfId="194" xr:uid="{00000000-0005-0000-0000-0000CC0F0000}"/>
    <cellStyle name="Normal 242 2" xfId="3375" xr:uid="{00000000-0005-0000-0000-0000CD0F0000}"/>
    <cellStyle name="Normal 243" xfId="195" xr:uid="{00000000-0005-0000-0000-0000CE0F0000}"/>
    <cellStyle name="Normal 243 2" xfId="3376" xr:uid="{00000000-0005-0000-0000-0000CF0F0000}"/>
    <cellStyle name="Normal 244" xfId="196" xr:uid="{00000000-0005-0000-0000-0000D00F0000}"/>
    <cellStyle name="Normal 244 2" xfId="3377" xr:uid="{00000000-0005-0000-0000-0000D10F0000}"/>
    <cellStyle name="Normal 245" xfId="197" xr:uid="{00000000-0005-0000-0000-0000D20F0000}"/>
    <cellStyle name="Normal 245 2" xfId="3378" xr:uid="{00000000-0005-0000-0000-0000D30F0000}"/>
    <cellStyle name="Normal 246" xfId="198" xr:uid="{00000000-0005-0000-0000-0000D40F0000}"/>
    <cellStyle name="Normal 246 2" xfId="3379" xr:uid="{00000000-0005-0000-0000-0000D50F0000}"/>
    <cellStyle name="Normal 247" xfId="199" xr:uid="{00000000-0005-0000-0000-0000D60F0000}"/>
    <cellStyle name="Normal 247 2" xfId="3380" xr:uid="{00000000-0005-0000-0000-0000D70F0000}"/>
    <cellStyle name="Normal 248" xfId="200" xr:uid="{00000000-0005-0000-0000-0000D80F0000}"/>
    <cellStyle name="Normal 248 2" xfId="3381" xr:uid="{00000000-0005-0000-0000-0000D90F0000}"/>
    <cellStyle name="Normal 249" xfId="201" xr:uid="{00000000-0005-0000-0000-0000DA0F0000}"/>
    <cellStyle name="Normal 249 2" xfId="3382" xr:uid="{00000000-0005-0000-0000-0000DB0F0000}"/>
    <cellStyle name="Normal 25" xfId="202" xr:uid="{00000000-0005-0000-0000-0000DC0F0000}"/>
    <cellStyle name="Normal 25 2" xfId="1634" xr:uid="{00000000-0005-0000-0000-0000DD0F0000}"/>
    <cellStyle name="Normal 25 2 2" xfId="3384" xr:uid="{00000000-0005-0000-0000-0000DE0F0000}"/>
    <cellStyle name="Normal 25 3" xfId="3383" xr:uid="{00000000-0005-0000-0000-0000DF0F0000}"/>
    <cellStyle name="Normal 250" xfId="1635" xr:uid="{00000000-0005-0000-0000-0000E00F0000}"/>
    <cellStyle name="Normal 250 2" xfId="3385" xr:uid="{00000000-0005-0000-0000-0000E10F0000}"/>
    <cellStyle name="Normal 251" xfId="1636" xr:uid="{00000000-0005-0000-0000-0000E20F0000}"/>
    <cellStyle name="Normal 251 2" xfId="3386" xr:uid="{00000000-0005-0000-0000-0000E30F0000}"/>
    <cellStyle name="Normal 252" xfId="1637" xr:uid="{00000000-0005-0000-0000-0000E40F0000}"/>
    <cellStyle name="Normal 252 2" xfId="3387" xr:uid="{00000000-0005-0000-0000-0000E50F0000}"/>
    <cellStyle name="Normal 253" xfId="1638" xr:uid="{00000000-0005-0000-0000-0000E60F0000}"/>
    <cellStyle name="Normal 253 2" xfId="3388" xr:uid="{00000000-0005-0000-0000-0000E70F0000}"/>
    <cellStyle name="Normal 254" xfId="3389" xr:uid="{00000000-0005-0000-0000-0000E80F0000}"/>
    <cellStyle name="Normal 254 2" xfId="3654" xr:uid="{00000000-0005-0000-0000-0000E90F0000}"/>
    <cellStyle name="Normal 255" xfId="1639" xr:uid="{00000000-0005-0000-0000-0000EA0F0000}"/>
    <cellStyle name="Normal 255 2" xfId="3390" xr:uid="{00000000-0005-0000-0000-0000EB0F0000}"/>
    <cellStyle name="Normal 256" xfId="1937" xr:uid="{00000000-0005-0000-0000-0000EC0F0000}"/>
    <cellStyle name="Normal 256 2" xfId="3658" xr:uid="{00000000-0005-0000-0000-0000ED0F0000}"/>
    <cellStyle name="Normal 257" xfId="3675" xr:uid="{00000000-0005-0000-0000-0000EE0F0000}"/>
    <cellStyle name="Normal 258" xfId="3672" xr:uid="{00000000-0005-0000-0000-0000EF0F0000}"/>
    <cellStyle name="Normal 259" xfId="4795" xr:uid="{00000000-0005-0000-0000-0000F00F0000}"/>
    <cellStyle name="Normal 26" xfId="203" xr:uid="{00000000-0005-0000-0000-0000F10F0000}"/>
    <cellStyle name="Normal 26 2" xfId="1640" xr:uid="{00000000-0005-0000-0000-0000F20F0000}"/>
    <cellStyle name="Normal 26 2 2" xfId="3392" xr:uid="{00000000-0005-0000-0000-0000F30F0000}"/>
    <cellStyle name="Normal 26 3" xfId="3391" xr:uid="{00000000-0005-0000-0000-0000F40F0000}"/>
    <cellStyle name="Normal 260" xfId="5433" xr:uid="{15199BA2-B7EF-4C31-A5DA-408D3A0F729B}"/>
    <cellStyle name="Normal 261" xfId="5595" xr:uid="{18E6240C-3DE3-4E59-BC79-B25133066E76}"/>
    <cellStyle name="Normal 266" xfId="1936" xr:uid="{00000000-0005-0000-0000-0000F50F0000}"/>
    <cellStyle name="Normal 268" xfId="1935" xr:uid="{00000000-0005-0000-0000-0000F60F0000}"/>
    <cellStyle name="Normal 27" xfId="204" xr:uid="{00000000-0005-0000-0000-0000F70F0000}"/>
    <cellStyle name="Normal 27 2" xfId="1641" xr:uid="{00000000-0005-0000-0000-0000F80F0000}"/>
    <cellStyle name="Normal 27 2 2" xfId="3394" xr:uid="{00000000-0005-0000-0000-0000F90F0000}"/>
    <cellStyle name="Normal 27 3" xfId="3393" xr:uid="{00000000-0005-0000-0000-0000FA0F0000}"/>
    <cellStyle name="Normal 28" xfId="205" xr:uid="{00000000-0005-0000-0000-0000FB0F0000}"/>
    <cellStyle name="Normal 28 2" xfId="1642" xr:uid="{00000000-0005-0000-0000-0000FC0F0000}"/>
    <cellStyle name="Normal 28 2 2" xfId="3396" xr:uid="{00000000-0005-0000-0000-0000FD0F0000}"/>
    <cellStyle name="Normal 28 3" xfId="3395" xr:uid="{00000000-0005-0000-0000-0000FE0F0000}"/>
    <cellStyle name="Normal 29" xfId="206" xr:uid="{00000000-0005-0000-0000-0000FF0F0000}"/>
    <cellStyle name="Normal 29 2" xfId="1643" xr:uid="{00000000-0005-0000-0000-000000100000}"/>
    <cellStyle name="Normal 29 2 2" xfId="3398" xr:uid="{00000000-0005-0000-0000-000001100000}"/>
    <cellStyle name="Normal 29 3" xfId="3397" xr:uid="{00000000-0005-0000-0000-000002100000}"/>
    <cellStyle name="Normal 3" xfId="207" xr:uid="{00000000-0005-0000-0000-000003100000}"/>
    <cellStyle name="Normal 3 10" xfId="1644" xr:uid="{00000000-0005-0000-0000-000004100000}"/>
    <cellStyle name="Normal 3 10 2" xfId="3400" xr:uid="{00000000-0005-0000-0000-000005100000}"/>
    <cellStyle name="Normal 3 10 2 2" xfId="5333" xr:uid="{C32CA1B5-00E8-4CE4-9205-C6141A585EC9}"/>
    <cellStyle name="Normal 3 10 3" xfId="5332" xr:uid="{01BBBB8E-A37B-4AD6-A0B4-75B6F5F1C2A4}"/>
    <cellStyle name="Normal 3 11" xfId="1645" xr:uid="{00000000-0005-0000-0000-000006100000}"/>
    <cellStyle name="Normal 3 11 2" xfId="1646" xr:uid="{00000000-0005-0000-0000-000007100000}"/>
    <cellStyle name="Normal 3 11 2 2" xfId="3402" xr:uid="{00000000-0005-0000-0000-000008100000}"/>
    <cellStyle name="Normal 3 11 3" xfId="1647" xr:uid="{00000000-0005-0000-0000-000009100000}"/>
    <cellStyle name="Normal 3 11 3 2" xfId="3403" xr:uid="{00000000-0005-0000-0000-00000A100000}"/>
    <cellStyle name="Normal 3 11 4" xfId="1648" xr:uid="{00000000-0005-0000-0000-00000B100000}"/>
    <cellStyle name="Normal 3 11 4 2" xfId="3404" xr:uid="{00000000-0005-0000-0000-00000C100000}"/>
    <cellStyle name="Normal 3 11 5" xfId="1649" xr:uid="{00000000-0005-0000-0000-00000D100000}"/>
    <cellStyle name="Normal 3 11 5 2" xfId="3405" xr:uid="{00000000-0005-0000-0000-00000E100000}"/>
    <cellStyle name="Normal 3 11 6" xfId="3401" xr:uid="{00000000-0005-0000-0000-00000F100000}"/>
    <cellStyle name="Normal 3 12" xfId="1650" xr:uid="{00000000-0005-0000-0000-000010100000}"/>
    <cellStyle name="Normal 3 12 2" xfId="3406" xr:uid="{00000000-0005-0000-0000-000011100000}"/>
    <cellStyle name="Normal 3 13" xfId="1651" xr:uid="{00000000-0005-0000-0000-000012100000}"/>
    <cellStyle name="Normal 3 13 2" xfId="3407" xr:uid="{00000000-0005-0000-0000-000013100000}"/>
    <cellStyle name="Normal 3 14" xfId="1652" xr:uid="{00000000-0005-0000-0000-000014100000}"/>
    <cellStyle name="Normal 3 14 2" xfId="3408" xr:uid="{00000000-0005-0000-0000-000015100000}"/>
    <cellStyle name="Normal 3 15" xfId="1653" xr:uid="{00000000-0005-0000-0000-000016100000}"/>
    <cellStyle name="Normal 3 15 2" xfId="3409" xr:uid="{00000000-0005-0000-0000-000017100000}"/>
    <cellStyle name="Normal 3 16" xfId="1654" xr:uid="{00000000-0005-0000-0000-000018100000}"/>
    <cellStyle name="Normal 3 16 2" xfId="3410" xr:uid="{00000000-0005-0000-0000-000019100000}"/>
    <cellStyle name="Normal 3 17" xfId="1655" xr:uid="{00000000-0005-0000-0000-00001A100000}"/>
    <cellStyle name="Normal 3 17 2" xfId="3411" xr:uid="{00000000-0005-0000-0000-00001B100000}"/>
    <cellStyle name="Normal 3 18" xfId="1656" xr:uid="{00000000-0005-0000-0000-00001C100000}"/>
    <cellStyle name="Normal 3 18 2" xfId="3412" xr:uid="{00000000-0005-0000-0000-00001D100000}"/>
    <cellStyle name="Normal 3 19" xfId="1657" xr:uid="{00000000-0005-0000-0000-00001E100000}"/>
    <cellStyle name="Normal 3 19 2" xfId="3413" xr:uid="{00000000-0005-0000-0000-00001F100000}"/>
    <cellStyle name="Normal 3 2" xfId="208" xr:uid="{00000000-0005-0000-0000-000020100000}"/>
    <cellStyle name="Normal 3 2 2" xfId="209" xr:uid="{00000000-0005-0000-0000-000021100000}"/>
    <cellStyle name="Normal 3 2 2 2" xfId="1658" xr:uid="{00000000-0005-0000-0000-000022100000}"/>
    <cellStyle name="Normal 3 2 2 2 2" xfId="3416" xr:uid="{00000000-0005-0000-0000-000023100000}"/>
    <cellStyle name="Normal 3 2 2 2 2 2" xfId="5337" xr:uid="{37E9BA3A-950F-4443-BEFF-49988E210E23}"/>
    <cellStyle name="Normal 3 2 2 2 3" xfId="5336" xr:uid="{6166EBC9-249E-4541-81B9-FA5EFCDA5A12}"/>
    <cellStyle name="Normal 3 2 2 3" xfId="3415" xr:uid="{00000000-0005-0000-0000-000024100000}"/>
    <cellStyle name="Normal 3 2 2 4" xfId="5335" xr:uid="{1C66F6E9-87C0-4658-836C-A587D864660F}"/>
    <cellStyle name="Normal 3 2 3" xfId="320" xr:uid="{00000000-0005-0000-0000-000025100000}"/>
    <cellStyle name="Normal 3 2 3 2" xfId="3417" xr:uid="{00000000-0005-0000-0000-000026100000}"/>
    <cellStyle name="Normal 3 2 3 3" xfId="5338" xr:uid="{1B77BD8C-9865-467A-BEB5-02F4C5600D00}"/>
    <cellStyle name="Normal 3 2 4" xfId="1659" xr:uid="{00000000-0005-0000-0000-000027100000}"/>
    <cellStyle name="Normal 3 2 4 2" xfId="3418" xr:uid="{00000000-0005-0000-0000-000028100000}"/>
    <cellStyle name="Normal 3 2 4 3" xfId="5334" xr:uid="{DD618407-2089-4E56-8840-3D7862885B29}"/>
    <cellStyle name="Normal 3 2 5" xfId="3414" xr:uid="{00000000-0005-0000-0000-000029100000}"/>
    <cellStyle name="Normal 3 2 6" xfId="5182" xr:uid="{CEE2F7AC-61C3-4639-A219-336AE8D65257}"/>
    <cellStyle name="Normal 3 20" xfId="1660" xr:uid="{00000000-0005-0000-0000-00002A100000}"/>
    <cellStyle name="Normal 3 20 2" xfId="3419" xr:uid="{00000000-0005-0000-0000-00002B100000}"/>
    <cellStyle name="Normal 3 21" xfId="3399" xr:uid="{00000000-0005-0000-0000-00002C100000}"/>
    <cellStyle name="Normal 3 22" xfId="5181" xr:uid="{940C2B75-B11C-477C-960C-32C7FE2DF304}"/>
    <cellStyle name="Normal 3 3" xfId="210" xr:uid="{00000000-0005-0000-0000-00002D100000}"/>
    <cellStyle name="Normal 3 3 2" xfId="3420" xr:uid="{00000000-0005-0000-0000-00002E100000}"/>
    <cellStyle name="Normal 3 3 2 2" xfId="5339" xr:uid="{F21A05AF-A848-4150-9AD5-CA1B5104068D}"/>
    <cellStyle name="Normal 3 3 3" xfId="5183" xr:uid="{E9F0297C-F416-4456-8A97-9C30F735A237}"/>
    <cellStyle name="Normal 3 4" xfId="1661" xr:uid="{00000000-0005-0000-0000-00002F100000}"/>
    <cellStyle name="Normal 3 4 2" xfId="3421" xr:uid="{00000000-0005-0000-0000-000030100000}"/>
    <cellStyle name="Normal 3 5" xfId="1662" xr:uid="{00000000-0005-0000-0000-000031100000}"/>
    <cellStyle name="Normal 3 5 2" xfId="3422" xr:uid="{00000000-0005-0000-0000-000032100000}"/>
    <cellStyle name="Normal 3 5 3" xfId="5331" xr:uid="{62CB3542-73D7-4A3A-84FC-D9B89D3A8B36}"/>
    <cellStyle name="Normal 3 6" xfId="1663" xr:uid="{00000000-0005-0000-0000-000033100000}"/>
    <cellStyle name="Normal 3 6 2" xfId="3423" xr:uid="{00000000-0005-0000-0000-000034100000}"/>
    <cellStyle name="Normal 3 7" xfId="1664" xr:uid="{00000000-0005-0000-0000-000035100000}"/>
    <cellStyle name="Normal 3 7 10" xfId="1665" xr:uid="{00000000-0005-0000-0000-000036100000}"/>
    <cellStyle name="Normal 3 7 10 2" xfId="3425" xr:uid="{00000000-0005-0000-0000-000037100000}"/>
    <cellStyle name="Normal 3 7 11" xfId="1666" xr:uid="{00000000-0005-0000-0000-000038100000}"/>
    <cellStyle name="Normal 3 7 11 2" xfId="3426" xr:uid="{00000000-0005-0000-0000-000039100000}"/>
    <cellStyle name="Normal 3 7 12" xfId="3424" xr:uid="{00000000-0005-0000-0000-00003A100000}"/>
    <cellStyle name="Normal 3 7 2" xfId="1667" xr:uid="{00000000-0005-0000-0000-00003B100000}"/>
    <cellStyle name="Normal 3 7 2 2" xfId="3427" xr:uid="{00000000-0005-0000-0000-00003C100000}"/>
    <cellStyle name="Normal 3 7 3" xfId="1668" xr:uid="{00000000-0005-0000-0000-00003D100000}"/>
    <cellStyle name="Normal 3 7 3 2" xfId="3428" xr:uid="{00000000-0005-0000-0000-00003E100000}"/>
    <cellStyle name="Normal 3 7 4" xfId="1669" xr:uid="{00000000-0005-0000-0000-00003F100000}"/>
    <cellStyle name="Normal 3 7 4 2" xfId="3429" xr:uid="{00000000-0005-0000-0000-000040100000}"/>
    <cellStyle name="Normal 3 7 5" xfId="1670" xr:uid="{00000000-0005-0000-0000-000041100000}"/>
    <cellStyle name="Normal 3 7 5 2" xfId="3430" xr:uid="{00000000-0005-0000-0000-000042100000}"/>
    <cellStyle name="Normal 3 7 6" xfId="1671" xr:uid="{00000000-0005-0000-0000-000043100000}"/>
    <cellStyle name="Normal 3 7 6 2" xfId="3431" xr:uid="{00000000-0005-0000-0000-000044100000}"/>
    <cellStyle name="Normal 3 7 7" xfId="1672" xr:uid="{00000000-0005-0000-0000-000045100000}"/>
    <cellStyle name="Normal 3 7 7 2" xfId="3432" xr:uid="{00000000-0005-0000-0000-000046100000}"/>
    <cellStyle name="Normal 3 7 8" xfId="1673" xr:uid="{00000000-0005-0000-0000-000047100000}"/>
    <cellStyle name="Normal 3 7 8 2" xfId="3433" xr:uid="{00000000-0005-0000-0000-000048100000}"/>
    <cellStyle name="Normal 3 7 9" xfId="1674" xr:uid="{00000000-0005-0000-0000-000049100000}"/>
    <cellStyle name="Normal 3 7 9 2" xfId="3434" xr:uid="{00000000-0005-0000-0000-00004A100000}"/>
    <cellStyle name="Normal 3 8" xfId="1675" xr:uid="{00000000-0005-0000-0000-00004B100000}"/>
    <cellStyle name="Normal 3 8 2" xfId="3435" xr:uid="{00000000-0005-0000-0000-00004C100000}"/>
    <cellStyle name="Normal 3 9" xfId="1676" xr:uid="{00000000-0005-0000-0000-00004D100000}"/>
    <cellStyle name="Normal 3 9 2" xfId="3436" xr:uid="{00000000-0005-0000-0000-00004E100000}"/>
    <cellStyle name="Normal 3_IPI" xfId="1677" xr:uid="{00000000-0005-0000-0000-00004F100000}"/>
    <cellStyle name="Normal 30" xfId="211" xr:uid="{00000000-0005-0000-0000-000050100000}"/>
    <cellStyle name="Normal 30 2" xfId="1678" xr:uid="{00000000-0005-0000-0000-000051100000}"/>
    <cellStyle name="Normal 30 2 2" xfId="3438" xr:uid="{00000000-0005-0000-0000-000052100000}"/>
    <cellStyle name="Normal 30 3" xfId="3437" xr:uid="{00000000-0005-0000-0000-000053100000}"/>
    <cellStyle name="Normal 31" xfId="212" xr:uid="{00000000-0005-0000-0000-000054100000}"/>
    <cellStyle name="Normal 31 2" xfId="1679" xr:uid="{00000000-0005-0000-0000-000055100000}"/>
    <cellStyle name="Normal 31 2 2" xfId="3440" xr:uid="{00000000-0005-0000-0000-000056100000}"/>
    <cellStyle name="Normal 31 3" xfId="3439" xr:uid="{00000000-0005-0000-0000-000057100000}"/>
    <cellStyle name="Normal 32" xfId="213" xr:uid="{00000000-0005-0000-0000-000058100000}"/>
    <cellStyle name="Normal 32 2" xfId="1680" xr:uid="{00000000-0005-0000-0000-000059100000}"/>
    <cellStyle name="Normal 32 2 2" xfId="3442" xr:uid="{00000000-0005-0000-0000-00005A100000}"/>
    <cellStyle name="Normal 32 3" xfId="3441" xr:uid="{00000000-0005-0000-0000-00005B100000}"/>
    <cellStyle name="Normal 33" xfId="214" xr:uid="{00000000-0005-0000-0000-00005C100000}"/>
    <cellStyle name="Normal 33 2" xfId="1681" xr:uid="{00000000-0005-0000-0000-00005D100000}"/>
    <cellStyle name="Normal 33 2 2" xfId="3444" xr:uid="{00000000-0005-0000-0000-00005E100000}"/>
    <cellStyle name="Normal 33 3" xfId="3443" xr:uid="{00000000-0005-0000-0000-00005F100000}"/>
    <cellStyle name="Normal 34" xfId="215" xr:uid="{00000000-0005-0000-0000-000060100000}"/>
    <cellStyle name="Normal 34 2" xfId="1682" xr:uid="{00000000-0005-0000-0000-000061100000}"/>
    <cellStyle name="Normal 34 2 2" xfId="3446" xr:uid="{00000000-0005-0000-0000-000062100000}"/>
    <cellStyle name="Normal 34 3" xfId="3445" xr:uid="{00000000-0005-0000-0000-000063100000}"/>
    <cellStyle name="Normal 35" xfId="216" xr:uid="{00000000-0005-0000-0000-000064100000}"/>
    <cellStyle name="Normal 35 2" xfId="1683" xr:uid="{00000000-0005-0000-0000-000065100000}"/>
    <cellStyle name="Normal 35 2 2" xfId="3448" xr:uid="{00000000-0005-0000-0000-000066100000}"/>
    <cellStyle name="Normal 35 3" xfId="3447" xr:uid="{00000000-0005-0000-0000-000067100000}"/>
    <cellStyle name="Normal 36" xfId="217" xr:uid="{00000000-0005-0000-0000-000068100000}"/>
    <cellStyle name="Normal 36 2" xfId="1684" xr:uid="{00000000-0005-0000-0000-000069100000}"/>
    <cellStyle name="Normal 36 2 2" xfId="3450" xr:uid="{00000000-0005-0000-0000-00006A100000}"/>
    <cellStyle name="Normal 36 3" xfId="3449" xr:uid="{00000000-0005-0000-0000-00006B100000}"/>
    <cellStyle name="Normal 37" xfId="218" xr:uid="{00000000-0005-0000-0000-00006C100000}"/>
    <cellStyle name="Normal 37 2" xfId="1685" xr:uid="{00000000-0005-0000-0000-00006D100000}"/>
    <cellStyle name="Normal 37 2 2" xfId="3452" xr:uid="{00000000-0005-0000-0000-00006E100000}"/>
    <cellStyle name="Normal 37 3" xfId="3451" xr:uid="{00000000-0005-0000-0000-00006F100000}"/>
    <cellStyle name="Normal 38" xfId="219" xr:uid="{00000000-0005-0000-0000-000070100000}"/>
    <cellStyle name="Normal 38 2" xfId="1686" xr:uid="{00000000-0005-0000-0000-000071100000}"/>
    <cellStyle name="Normal 38 2 2" xfId="3454" xr:uid="{00000000-0005-0000-0000-000072100000}"/>
    <cellStyle name="Normal 38 3" xfId="3453" xr:uid="{00000000-0005-0000-0000-000073100000}"/>
    <cellStyle name="Normal 39" xfId="220" xr:uid="{00000000-0005-0000-0000-000074100000}"/>
    <cellStyle name="Normal 39 2" xfId="1687" xr:uid="{00000000-0005-0000-0000-000075100000}"/>
    <cellStyle name="Normal 39 2 2" xfId="3456" xr:uid="{00000000-0005-0000-0000-000076100000}"/>
    <cellStyle name="Normal 39 3" xfId="3455" xr:uid="{00000000-0005-0000-0000-000077100000}"/>
    <cellStyle name="Normal 4" xfId="221" xr:uid="{00000000-0005-0000-0000-000078100000}"/>
    <cellStyle name="Normal 4 10" xfId="3457" xr:uid="{00000000-0005-0000-0000-000079100000}"/>
    <cellStyle name="Normal 4 2" xfId="222" xr:uid="{00000000-0005-0000-0000-00007A100000}"/>
    <cellStyle name="Normal 4 2 2" xfId="223" xr:uid="{00000000-0005-0000-0000-00007B100000}"/>
    <cellStyle name="Normal 4 2 2 2" xfId="3459" xr:uid="{00000000-0005-0000-0000-00007C100000}"/>
    <cellStyle name="Normal 4 2 3" xfId="321" xr:uid="{00000000-0005-0000-0000-00007D100000}"/>
    <cellStyle name="Normal 4 2 3 2" xfId="3460" xr:uid="{00000000-0005-0000-0000-00007E100000}"/>
    <cellStyle name="Normal 4 2 4" xfId="1688" xr:uid="{00000000-0005-0000-0000-00007F100000}"/>
    <cellStyle name="Normal 4 2 4 2" xfId="3461" xr:uid="{00000000-0005-0000-0000-000080100000}"/>
    <cellStyle name="Normal 4 2 5" xfId="3458" xr:uid="{00000000-0005-0000-0000-000081100000}"/>
    <cellStyle name="Normal 4 3" xfId="224" xr:uid="{00000000-0005-0000-0000-000082100000}"/>
    <cellStyle name="Normal 4 3 2" xfId="3462" xr:uid="{00000000-0005-0000-0000-000083100000}"/>
    <cellStyle name="Normal 4 3 3" xfId="5341" xr:uid="{EA7FD389-54EB-44EA-9E3D-1E2D753814CC}"/>
    <cellStyle name="Normal 4 4" xfId="1689" xr:uid="{00000000-0005-0000-0000-000084100000}"/>
    <cellStyle name="Normal 4 4 2" xfId="3463" xr:uid="{00000000-0005-0000-0000-000085100000}"/>
    <cellStyle name="Normal 4 5" xfId="1690" xr:uid="{00000000-0005-0000-0000-000086100000}"/>
    <cellStyle name="Normal 4 5 2" xfId="3464" xr:uid="{00000000-0005-0000-0000-000087100000}"/>
    <cellStyle name="Normal 4 6" xfId="1691" xr:uid="{00000000-0005-0000-0000-000088100000}"/>
    <cellStyle name="Normal 4 6 2" xfId="3465" xr:uid="{00000000-0005-0000-0000-000089100000}"/>
    <cellStyle name="Normal 4 6 3" xfId="5342" xr:uid="{3A9EB380-BC75-40AA-BE64-B33BEBCB223D}"/>
    <cellStyle name="Normal 4 7" xfId="1692" xr:uid="{00000000-0005-0000-0000-00008A100000}"/>
    <cellStyle name="Normal 4 7 2" xfId="3466" xr:uid="{00000000-0005-0000-0000-00008B100000}"/>
    <cellStyle name="Normal 4 7 3" xfId="5340" xr:uid="{4BA9CB41-4034-4D59-B8C5-26F0A70AB083}"/>
    <cellStyle name="Normal 4 8" xfId="1693" xr:uid="{00000000-0005-0000-0000-00008C100000}"/>
    <cellStyle name="Normal 4 8 2" xfId="3467" xr:uid="{00000000-0005-0000-0000-00008D100000}"/>
    <cellStyle name="Normal 4 8 3" xfId="5432" xr:uid="{731E1F25-BECD-47CE-B909-D12547C28A9F}"/>
    <cellStyle name="Normal 4 9" xfId="1694" xr:uid="{00000000-0005-0000-0000-00008E100000}"/>
    <cellStyle name="Normal 4 9 2" xfId="3468" xr:uid="{00000000-0005-0000-0000-00008F100000}"/>
    <cellStyle name="Normal 4_IPI" xfId="1695" xr:uid="{00000000-0005-0000-0000-000090100000}"/>
    <cellStyle name="Normal 40" xfId="225" xr:uid="{00000000-0005-0000-0000-000091100000}"/>
    <cellStyle name="Normal 40 2" xfId="1696" xr:uid="{00000000-0005-0000-0000-000092100000}"/>
    <cellStyle name="Normal 40 2 2" xfId="3470" xr:uid="{00000000-0005-0000-0000-000093100000}"/>
    <cellStyle name="Normal 40 3" xfId="3469" xr:uid="{00000000-0005-0000-0000-000094100000}"/>
    <cellStyle name="Normal 41" xfId="226" xr:uid="{00000000-0005-0000-0000-000095100000}"/>
    <cellStyle name="Normal 41 2" xfId="1697" xr:uid="{00000000-0005-0000-0000-000096100000}"/>
    <cellStyle name="Normal 41 2 2" xfId="3472" xr:uid="{00000000-0005-0000-0000-000097100000}"/>
    <cellStyle name="Normal 41 3" xfId="3471" xr:uid="{00000000-0005-0000-0000-000098100000}"/>
    <cellStyle name="Normal 42" xfId="227" xr:uid="{00000000-0005-0000-0000-000099100000}"/>
    <cellStyle name="Normal 42 2" xfId="1698" xr:uid="{00000000-0005-0000-0000-00009A100000}"/>
    <cellStyle name="Normal 42 2 2" xfId="3474" xr:uid="{00000000-0005-0000-0000-00009B100000}"/>
    <cellStyle name="Normal 42 3" xfId="3473" xr:uid="{00000000-0005-0000-0000-00009C100000}"/>
    <cellStyle name="Normal 43" xfId="228" xr:uid="{00000000-0005-0000-0000-00009D100000}"/>
    <cellStyle name="Normal 43 2" xfId="1699" xr:uid="{00000000-0005-0000-0000-00009E100000}"/>
    <cellStyle name="Normal 43 2 2" xfId="3476" xr:uid="{00000000-0005-0000-0000-00009F100000}"/>
    <cellStyle name="Normal 43 3" xfId="3475" xr:uid="{00000000-0005-0000-0000-0000A0100000}"/>
    <cellStyle name="Normal 44" xfId="229" xr:uid="{00000000-0005-0000-0000-0000A1100000}"/>
    <cellStyle name="Normal 44 2" xfId="1700" xr:uid="{00000000-0005-0000-0000-0000A2100000}"/>
    <cellStyle name="Normal 44 2 2" xfId="3478" xr:uid="{00000000-0005-0000-0000-0000A3100000}"/>
    <cellStyle name="Normal 44 3" xfId="3477" xr:uid="{00000000-0005-0000-0000-0000A4100000}"/>
    <cellStyle name="Normal 45" xfId="230" xr:uid="{00000000-0005-0000-0000-0000A5100000}"/>
    <cellStyle name="Normal 45 2" xfId="1701" xr:uid="{00000000-0005-0000-0000-0000A6100000}"/>
    <cellStyle name="Normal 45 2 2" xfId="3480" xr:uid="{00000000-0005-0000-0000-0000A7100000}"/>
    <cellStyle name="Normal 45 3" xfId="3479" xr:uid="{00000000-0005-0000-0000-0000A8100000}"/>
    <cellStyle name="Normal 46" xfId="231" xr:uid="{00000000-0005-0000-0000-0000A9100000}"/>
    <cellStyle name="Normal 46 2" xfId="1702" xr:uid="{00000000-0005-0000-0000-0000AA100000}"/>
    <cellStyle name="Normal 46 2 2" xfId="3482" xr:uid="{00000000-0005-0000-0000-0000AB100000}"/>
    <cellStyle name="Normal 46 3" xfId="3481" xr:uid="{00000000-0005-0000-0000-0000AC100000}"/>
    <cellStyle name="Normal 47" xfId="232" xr:uid="{00000000-0005-0000-0000-0000AD100000}"/>
    <cellStyle name="Normal 47 2" xfId="1703" xr:uid="{00000000-0005-0000-0000-0000AE100000}"/>
    <cellStyle name="Normal 47 2 2" xfId="3484" xr:uid="{00000000-0005-0000-0000-0000AF100000}"/>
    <cellStyle name="Normal 47 3" xfId="3483" xr:uid="{00000000-0005-0000-0000-0000B0100000}"/>
    <cellStyle name="Normal 48" xfId="233" xr:uid="{00000000-0005-0000-0000-0000B1100000}"/>
    <cellStyle name="Normal 48 2" xfId="1704" xr:uid="{00000000-0005-0000-0000-0000B2100000}"/>
    <cellStyle name="Normal 48 2 2" xfId="3486" xr:uid="{00000000-0005-0000-0000-0000B3100000}"/>
    <cellStyle name="Normal 48 3" xfId="3485" xr:uid="{00000000-0005-0000-0000-0000B4100000}"/>
    <cellStyle name="Normal 49" xfId="234" xr:uid="{00000000-0005-0000-0000-0000B5100000}"/>
    <cellStyle name="Normal 49 2" xfId="1705" xr:uid="{00000000-0005-0000-0000-0000B6100000}"/>
    <cellStyle name="Normal 49 2 2" xfId="3488" xr:uid="{00000000-0005-0000-0000-0000B7100000}"/>
    <cellStyle name="Normal 49 3" xfId="3487" xr:uid="{00000000-0005-0000-0000-0000B8100000}"/>
    <cellStyle name="Normal 5" xfId="235" xr:uid="{00000000-0005-0000-0000-0000B9100000}"/>
    <cellStyle name="Normal 5 10" xfId="5344" xr:uid="{C90B99C1-1350-414A-B610-2B2CDE9F5367}"/>
    <cellStyle name="Normal 5 12" xfId="5345" xr:uid="{2A441DE0-E337-4B65-9CD5-E6B0E8C79E18}"/>
    <cellStyle name="Normal 5 2" xfId="236" xr:uid="{00000000-0005-0000-0000-0000BA100000}"/>
    <cellStyle name="Normal 5 2 2" xfId="3490" xr:uid="{00000000-0005-0000-0000-0000BB100000}"/>
    <cellStyle name="Normal 5 2 3" xfId="5185" xr:uid="{28360464-D05A-42C5-B687-465395832E6B}"/>
    <cellStyle name="Normal 5 3" xfId="237" xr:uid="{00000000-0005-0000-0000-0000BC100000}"/>
    <cellStyle name="Normal 5 3 2" xfId="3491" xr:uid="{00000000-0005-0000-0000-0000BD100000}"/>
    <cellStyle name="Normal 5 3 2 2" xfId="5347" xr:uid="{1F3055FE-CDE0-4030-A1C1-62F638178422}"/>
    <cellStyle name="Normal 5 3 3" xfId="5346" xr:uid="{CEA356E7-A275-47C4-85B8-FA4A104DE2D7}"/>
    <cellStyle name="Normal 5 4" xfId="322" xr:uid="{00000000-0005-0000-0000-0000BE100000}"/>
    <cellStyle name="Normal 5 4 2" xfId="3492" xr:uid="{00000000-0005-0000-0000-0000BF100000}"/>
    <cellStyle name="Normal 5 5" xfId="1932" xr:uid="{00000000-0005-0000-0000-0000C0100000}"/>
    <cellStyle name="Normal 5 6" xfId="3489" xr:uid="{00000000-0005-0000-0000-0000C1100000}"/>
    <cellStyle name="Normal 5 6 2" xfId="5343" xr:uid="{379E712B-6F1D-440E-A85E-A59449FFAF27}"/>
    <cellStyle name="Normal 5 7" xfId="3659" xr:uid="{00000000-0005-0000-0000-0000C2100000}"/>
    <cellStyle name="Normal 5 8" xfId="5184" xr:uid="{0DFF9912-5897-44AC-9185-8A51975AD083}"/>
    <cellStyle name="Normal 50" xfId="238" xr:uid="{00000000-0005-0000-0000-0000C3100000}"/>
    <cellStyle name="Normal 50 2" xfId="1706" xr:uid="{00000000-0005-0000-0000-0000C4100000}"/>
    <cellStyle name="Normal 50 2 2" xfId="3494" xr:uid="{00000000-0005-0000-0000-0000C5100000}"/>
    <cellStyle name="Normal 50 3" xfId="3493" xr:uid="{00000000-0005-0000-0000-0000C6100000}"/>
    <cellStyle name="Normal 51" xfId="239" xr:uid="{00000000-0005-0000-0000-0000C7100000}"/>
    <cellStyle name="Normal 51 2" xfId="1707" xr:uid="{00000000-0005-0000-0000-0000C8100000}"/>
    <cellStyle name="Normal 51 2 2" xfId="3496" xr:uid="{00000000-0005-0000-0000-0000C9100000}"/>
    <cellStyle name="Normal 51 3" xfId="3495" xr:uid="{00000000-0005-0000-0000-0000CA100000}"/>
    <cellStyle name="Normal 52" xfId="240" xr:uid="{00000000-0005-0000-0000-0000CB100000}"/>
    <cellStyle name="Normal 52 2" xfId="1708" xr:uid="{00000000-0005-0000-0000-0000CC100000}"/>
    <cellStyle name="Normal 52 2 2" xfId="3498" xr:uid="{00000000-0005-0000-0000-0000CD100000}"/>
    <cellStyle name="Normal 52 3" xfId="3497" xr:uid="{00000000-0005-0000-0000-0000CE100000}"/>
    <cellStyle name="Normal 53" xfId="241" xr:uid="{00000000-0005-0000-0000-0000CF100000}"/>
    <cellStyle name="Normal 53 2" xfId="1709" xr:uid="{00000000-0005-0000-0000-0000D0100000}"/>
    <cellStyle name="Normal 53 2 2" xfId="3500" xr:uid="{00000000-0005-0000-0000-0000D1100000}"/>
    <cellStyle name="Normal 53 3" xfId="3499" xr:uid="{00000000-0005-0000-0000-0000D2100000}"/>
    <cellStyle name="Normal 54" xfId="242" xr:uid="{00000000-0005-0000-0000-0000D3100000}"/>
    <cellStyle name="Normal 54 2" xfId="1710" xr:uid="{00000000-0005-0000-0000-0000D4100000}"/>
    <cellStyle name="Normal 54 2 2" xfId="3502" xr:uid="{00000000-0005-0000-0000-0000D5100000}"/>
    <cellStyle name="Normal 54 3" xfId="3501" xr:uid="{00000000-0005-0000-0000-0000D6100000}"/>
    <cellStyle name="Normal 55" xfId="243" xr:uid="{00000000-0005-0000-0000-0000D7100000}"/>
    <cellStyle name="Normal 55 2" xfId="1711" xr:uid="{00000000-0005-0000-0000-0000D8100000}"/>
    <cellStyle name="Normal 55 2 2" xfId="3504" xr:uid="{00000000-0005-0000-0000-0000D9100000}"/>
    <cellStyle name="Normal 55 3" xfId="3503" xr:uid="{00000000-0005-0000-0000-0000DA100000}"/>
    <cellStyle name="Normal 56" xfId="244" xr:uid="{00000000-0005-0000-0000-0000DB100000}"/>
    <cellStyle name="Normal 56 2" xfId="1712" xr:uid="{00000000-0005-0000-0000-0000DC100000}"/>
    <cellStyle name="Normal 56 2 2" xfId="3506" xr:uid="{00000000-0005-0000-0000-0000DD100000}"/>
    <cellStyle name="Normal 56 3" xfId="3505" xr:uid="{00000000-0005-0000-0000-0000DE100000}"/>
    <cellStyle name="Normal 57" xfId="245" xr:uid="{00000000-0005-0000-0000-0000DF100000}"/>
    <cellStyle name="Normal 57 2" xfId="1713" xr:uid="{00000000-0005-0000-0000-0000E0100000}"/>
    <cellStyle name="Normal 57 2 2" xfId="3508" xr:uid="{00000000-0005-0000-0000-0000E1100000}"/>
    <cellStyle name="Normal 57 3" xfId="3507" xr:uid="{00000000-0005-0000-0000-0000E2100000}"/>
    <cellStyle name="Normal 58" xfId="246" xr:uid="{00000000-0005-0000-0000-0000E3100000}"/>
    <cellStyle name="Normal 58 2" xfId="1714" xr:uid="{00000000-0005-0000-0000-0000E4100000}"/>
    <cellStyle name="Normal 58 2 2" xfId="3510" xr:uid="{00000000-0005-0000-0000-0000E5100000}"/>
    <cellStyle name="Normal 58 3" xfId="3509" xr:uid="{00000000-0005-0000-0000-0000E6100000}"/>
    <cellStyle name="Normal 59" xfId="247" xr:uid="{00000000-0005-0000-0000-0000E7100000}"/>
    <cellStyle name="Normal 59 2" xfId="1715" xr:uid="{00000000-0005-0000-0000-0000E8100000}"/>
    <cellStyle name="Normal 59 2 2" xfId="3512" xr:uid="{00000000-0005-0000-0000-0000E9100000}"/>
    <cellStyle name="Normal 59 3" xfId="3511" xr:uid="{00000000-0005-0000-0000-0000EA100000}"/>
    <cellStyle name="Normal 6" xfId="248" xr:uid="{00000000-0005-0000-0000-0000EB100000}"/>
    <cellStyle name="Normal 6 10" xfId="5186" xr:uid="{4D5A1ABB-2084-4E89-BC1F-E5E9763013E5}"/>
    <cellStyle name="Normal 6 2" xfId="249" xr:uid="{00000000-0005-0000-0000-0000EC100000}"/>
    <cellStyle name="Normal 6 2 2" xfId="3514" xr:uid="{00000000-0005-0000-0000-0000ED100000}"/>
    <cellStyle name="Normal 6 2 2 2" xfId="5348" xr:uid="{81652A46-8B6E-4270-BE66-A196463381F3}"/>
    <cellStyle name="Normal 6 2 3" xfId="5187" xr:uid="{CAC9F965-9F39-4CF7-BA2F-4B31F1898D39}"/>
    <cellStyle name="Normal 6 3" xfId="250" xr:uid="{00000000-0005-0000-0000-0000EE100000}"/>
    <cellStyle name="Normal 6 3 2" xfId="3515" xr:uid="{00000000-0005-0000-0000-0000EF100000}"/>
    <cellStyle name="Normal 6 3 3" xfId="5349" xr:uid="{8131BA21-76CC-4F01-B65C-20D9604A67BD}"/>
    <cellStyle name="Normal 6 4" xfId="251" xr:uid="{00000000-0005-0000-0000-0000F0100000}"/>
    <cellStyle name="Normal 6 4 2" xfId="3516" xr:uid="{00000000-0005-0000-0000-0000F1100000}"/>
    <cellStyle name="Normal 6 4 3" xfId="5350" xr:uid="{CAFA3C21-15BB-48F6-B4DE-EB684C164834}"/>
    <cellStyle name="Normal 6 5" xfId="1934" xr:uid="{00000000-0005-0000-0000-0000F2100000}"/>
    <cellStyle name="Normal 6 5 2" xfId="3888" xr:uid="{00000000-0005-0000-0000-0000F3100000}"/>
    <cellStyle name="Normal 6 6" xfId="3513" xr:uid="{00000000-0005-0000-0000-0000F4100000}"/>
    <cellStyle name="Normal 6 7" xfId="3660" xr:uid="{00000000-0005-0000-0000-0000F5100000}"/>
    <cellStyle name="Normal 6 8" xfId="3661" xr:uid="{00000000-0005-0000-0000-0000F6100000}"/>
    <cellStyle name="Normal 6 9" xfId="3662" xr:uid="{00000000-0005-0000-0000-0000F7100000}"/>
    <cellStyle name="Normal 60" xfId="252" xr:uid="{00000000-0005-0000-0000-0000F8100000}"/>
    <cellStyle name="Normal 60 2" xfId="1716" xr:uid="{00000000-0005-0000-0000-0000F9100000}"/>
    <cellStyle name="Normal 60 2 2" xfId="3518" xr:uid="{00000000-0005-0000-0000-0000FA100000}"/>
    <cellStyle name="Normal 60 3" xfId="3517" xr:uid="{00000000-0005-0000-0000-0000FB100000}"/>
    <cellStyle name="Normal 61" xfId="253" xr:uid="{00000000-0005-0000-0000-0000FC100000}"/>
    <cellStyle name="Normal 61 2" xfId="1717" xr:uid="{00000000-0005-0000-0000-0000FD100000}"/>
    <cellStyle name="Normal 61 2 2" xfId="3520" xr:uid="{00000000-0005-0000-0000-0000FE100000}"/>
    <cellStyle name="Normal 61 3" xfId="3519" xr:uid="{00000000-0005-0000-0000-0000FF100000}"/>
    <cellStyle name="Normal 62" xfId="254" xr:uid="{00000000-0005-0000-0000-000000110000}"/>
    <cellStyle name="Normal 62 2" xfId="1718" xr:uid="{00000000-0005-0000-0000-000001110000}"/>
    <cellStyle name="Normal 62 2 2" xfId="3522" xr:uid="{00000000-0005-0000-0000-000002110000}"/>
    <cellStyle name="Normal 62 3" xfId="3521" xr:uid="{00000000-0005-0000-0000-000003110000}"/>
    <cellStyle name="Normal 63" xfId="255" xr:uid="{00000000-0005-0000-0000-000004110000}"/>
    <cellStyle name="Normal 63 2" xfId="1719" xr:uid="{00000000-0005-0000-0000-000005110000}"/>
    <cellStyle name="Normal 63 2 2" xfId="3524" xr:uid="{00000000-0005-0000-0000-000006110000}"/>
    <cellStyle name="Normal 63 3" xfId="3523" xr:uid="{00000000-0005-0000-0000-000007110000}"/>
    <cellStyle name="Normal 64" xfId="256" xr:uid="{00000000-0005-0000-0000-000008110000}"/>
    <cellStyle name="Normal 64 2" xfId="1720" xr:uid="{00000000-0005-0000-0000-000009110000}"/>
    <cellStyle name="Normal 64 2 2" xfId="3526" xr:uid="{00000000-0005-0000-0000-00000A110000}"/>
    <cellStyle name="Normal 64 3" xfId="3525" xr:uid="{00000000-0005-0000-0000-00000B110000}"/>
    <cellStyle name="Normal 65" xfId="257" xr:uid="{00000000-0005-0000-0000-00000C110000}"/>
    <cellStyle name="Normal 65 2" xfId="1721" xr:uid="{00000000-0005-0000-0000-00000D110000}"/>
    <cellStyle name="Normal 65 2 2" xfId="3528" xr:uid="{00000000-0005-0000-0000-00000E110000}"/>
    <cellStyle name="Normal 65 3" xfId="3527" xr:uid="{00000000-0005-0000-0000-00000F110000}"/>
    <cellStyle name="Normal 66" xfId="258" xr:uid="{00000000-0005-0000-0000-000010110000}"/>
    <cellStyle name="Normal 66 2" xfId="1722" xr:uid="{00000000-0005-0000-0000-000011110000}"/>
    <cellStyle name="Normal 66 2 2" xfId="3530" xr:uid="{00000000-0005-0000-0000-000012110000}"/>
    <cellStyle name="Normal 66 3" xfId="3529" xr:uid="{00000000-0005-0000-0000-000013110000}"/>
    <cellStyle name="Normal 67" xfId="259" xr:uid="{00000000-0005-0000-0000-000014110000}"/>
    <cellStyle name="Normal 67 2" xfId="1723" xr:uid="{00000000-0005-0000-0000-000015110000}"/>
    <cellStyle name="Normal 67 2 2" xfId="3532" xr:uid="{00000000-0005-0000-0000-000016110000}"/>
    <cellStyle name="Normal 67 3" xfId="3531" xr:uid="{00000000-0005-0000-0000-000017110000}"/>
    <cellStyle name="Normal 68" xfId="260" xr:uid="{00000000-0005-0000-0000-000018110000}"/>
    <cellStyle name="Normal 68 2" xfId="1724" xr:uid="{00000000-0005-0000-0000-000019110000}"/>
    <cellStyle name="Normal 68 2 2" xfId="3534" xr:uid="{00000000-0005-0000-0000-00001A110000}"/>
    <cellStyle name="Normal 68 3" xfId="3533" xr:uid="{00000000-0005-0000-0000-00001B110000}"/>
    <cellStyle name="Normal 69" xfId="261" xr:uid="{00000000-0005-0000-0000-00001C110000}"/>
    <cellStyle name="Normal 69 2" xfId="1725" xr:uid="{00000000-0005-0000-0000-00001D110000}"/>
    <cellStyle name="Normal 69 2 2" xfId="3536" xr:uid="{00000000-0005-0000-0000-00001E110000}"/>
    <cellStyle name="Normal 69 3" xfId="3535" xr:uid="{00000000-0005-0000-0000-00001F110000}"/>
    <cellStyle name="Normal 7" xfId="2" xr:uid="{00000000-0005-0000-0000-000020110000}"/>
    <cellStyle name="Normal 7 2" xfId="262" xr:uid="{00000000-0005-0000-0000-000021110000}"/>
    <cellStyle name="Normal 7 2 2" xfId="3538" xr:uid="{00000000-0005-0000-0000-000022110000}"/>
    <cellStyle name="Normal 7 3" xfId="263" xr:uid="{00000000-0005-0000-0000-000023110000}"/>
    <cellStyle name="Normal 7 3 2" xfId="3539" xr:uid="{00000000-0005-0000-0000-000024110000}"/>
    <cellStyle name="Normal 7 3 3" xfId="5351" xr:uid="{299C5D36-397E-4392-9627-7575E82063E2}"/>
    <cellStyle name="Normal 7 4" xfId="323" xr:uid="{00000000-0005-0000-0000-000025110000}"/>
    <cellStyle name="Normal 7 4 2" xfId="3540" xr:uid="{00000000-0005-0000-0000-000026110000}"/>
    <cellStyle name="Normal 7 5" xfId="1726" xr:uid="{00000000-0005-0000-0000-000027110000}"/>
    <cellStyle name="Normal 7 5 2" xfId="3541" xr:uid="{00000000-0005-0000-0000-000028110000}"/>
    <cellStyle name="Normal 7 6" xfId="3537" xr:uid="{00000000-0005-0000-0000-000029110000}"/>
    <cellStyle name="Normal 70" xfId="264" xr:uid="{00000000-0005-0000-0000-00002A110000}"/>
    <cellStyle name="Normal 70 2" xfId="1727" xr:uid="{00000000-0005-0000-0000-00002B110000}"/>
    <cellStyle name="Normal 70 2 2" xfId="3543" xr:uid="{00000000-0005-0000-0000-00002C110000}"/>
    <cellStyle name="Normal 70 3" xfId="3542" xr:uid="{00000000-0005-0000-0000-00002D110000}"/>
    <cellStyle name="Normal 71" xfId="265" xr:uid="{00000000-0005-0000-0000-00002E110000}"/>
    <cellStyle name="Normal 71 2" xfId="1728" xr:uid="{00000000-0005-0000-0000-00002F110000}"/>
    <cellStyle name="Normal 71 2 2" xfId="3545" xr:uid="{00000000-0005-0000-0000-000030110000}"/>
    <cellStyle name="Normal 71 3" xfId="3544" xr:uid="{00000000-0005-0000-0000-000031110000}"/>
    <cellStyle name="Normal 72" xfId="266" xr:uid="{00000000-0005-0000-0000-000032110000}"/>
    <cellStyle name="Normal 72 2" xfId="1729" xr:uid="{00000000-0005-0000-0000-000033110000}"/>
    <cellStyle name="Normal 72 2 2" xfId="3547" xr:uid="{00000000-0005-0000-0000-000034110000}"/>
    <cellStyle name="Normal 72 3" xfId="3546" xr:uid="{00000000-0005-0000-0000-000035110000}"/>
    <cellStyle name="Normal 73" xfId="267" xr:uid="{00000000-0005-0000-0000-000036110000}"/>
    <cellStyle name="Normal 73 2" xfId="1730" xr:uid="{00000000-0005-0000-0000-000037110000}"/>
    <cellStyle name="Normal 73 2 2" xfId="3549" xr:uid="{00000000-0005-0000-0000-000038110000}"/>
    <cellStyle name="Normal 73 3" xfId="3548" xr:uid="{00000000-0005-0000-0000-000039110000}"/>
    <cellStyle name="Normal 74" xfId="268" xr:uid="{00000000-0005-0000-0000-00003A110000}"/>
    <cellStyle name="Normal 74 2" xfId="1731" xr:uid="{00000000-0005-0000-0000-00003B110000}"/>
    <cellStyle name="Normal 74 2 2" xfId="3551" xr:uid="{00000000-0005-0000-0000-00003C110000}"/>
    <cellStyle name="Normal 74 3" xfId="3550" xr:uid="{00000000-0005-0000-0000-00003D110000}"/>
    <cellStyle name="Normal 75" xfId="269" xr:uid="{00000000-0005-0000-0000-00003E110000}"/>
    <cellStyle name="Normal 75 2" xfId="1732" xr:uid="{00000000-0005-0000-0000-00003F110000}"/>
    <cellStyle name="Normal 75 2 2" xfId="3553" xr:uid="{00000000-0005-0000-0000-000040110000}"/>
    <cellStyle name="Normal 75 3" xfId="3552" xr:uid="{00000000-0005-0000-0000-000041110000}"/>
    <cellStyle name="Normal 76" xfId="270" xr:uid="{00000000-0005-0000-0000-000042110000}"/>
    <cellStyle name="Normal 76 2" xfId="1733" xr:uid="{00000000-0005-0000-0000-000043110000}"/>
    <cellStyle name="Normal 76 2 2" xfId="3555" xr:uid="{00000000-0005-0000-0000-000044110000}"/>
    <cellStyle name="Normal 76 3" xfId="3554" xr:uid="{00000000-0005-0000-0000-000045110000}"/>
    <cellStyle name="Normal 77" xfId="271" xr:uid="{00000000-0005-0000-0000-000046110000}"/>
    <cellStyle name="Normal 77 2" xfId="1734" xr:uid="{00000000-0005-0000-0000-000047110000}"/>
    <cellStyle name="Normal 77 2 2" xfId="3557" xr:uid="{00000000-0005-0000-0000-000048110000}"/>
    <cellStyle name="Normal 77 3" xfId="3556" xr:uid="{00000000-0005-0000-0000-000049110000}"/>
    <cellStyle name="Normal 78" xfId="272" xr:uid="{00000000-0005-0000-0000-00004A110000}"/>
    <cellStyle name="Normal 78 2" xfId="1735" xr:uid="{00000000-0005-0000-0000-00004B110000}"/>
    <cellStyle name="Normal 78 2 2" xfId="3559" xr:uid="{00000000-0005-0000-0000-00004C110000}"/>
    <cellStyle name="Normal 78 3" xfId="3558" xr:uid="{00000000-0005-0000-0000-00004D110000}"/>
    <cellStyle name="Normal 79" xfId="273" xr:uid="{00000000-0005-0000-0000-00004E110000}"/>
    <cellStyle name="Normal 79 2" xfId="1736" xr:uid="{00000000-0005-0000-0000-00004F110000}"/>
    <cellStyle name="Normal 79 2 2" xfId="3561" xr:uid="{00000000-0005-0000-0000-000050110000}"/>
    <cellStyle name="Normal 79 3" xfId="3560" xr:uid="{00000000-0005-0000-0000-000051110000}"/>
    <cellStyle name="Normal 8" xfId="274" xr:uid="{00000000-0005-0000-0000-000052110000}"/>
    <cellStyle name="Normal 8 2" xfId="275" xr:uid="{00000000-0005-0000-0000-000053110000}"/>
    <cellStyle name="Normal 8 2 2" xfId="3563" xr:uid="{00000000-0005-0000-0000-000054110000}"/>
    <cellStyle name="Normal 8 2 2 2" xfId="5353" xr:uid="{1B8A563F-845A-47A8-B13A-75E455ED1F97}"/>
    <cellStyle name="Normal 8 2 3" xfId="5189" xr:uid="{EA42CF1E-0FAA-4A13-9143-2AB2242DE678}"/>
    <cellStyle name="Normal 8 3" xfId="1737" xr:uid="{00000000-0005-0000-0000-000055110000}"/>
    <cellStyle name="Normal 8 3 2" xfId="3564" xr:uid="{00000000-0005-0000-0000-000056110000}"/>
    <cellStyle name="Normal 8 3 3" xfId="5352" xr:uid="{A98CD1B7-0212-4FFA-B5BC-74BC74ED0426}"/>
    <cellStyle name="Normal 8 4" xfId="3562" xr:uid="{00000000-0005-0000-0000-000057110000}"/>
    <cellStyle name="Normal 8 5" xfId="5188" xr:uid="{E2581B38-BC56-435A-9E5C-F7C5F9DEED89}"/>
    <cellStyle name="Normal 8_8.6.1.15" xfId="329" xr:uid="{00000000-0005-0000-0000-000058110000}"/>
    <cellStyle name="Normal 80" xfId="276" xr:uid="{00000000-0005-0000-0000-000059110000}"/>
    <cellStyle name="Normal 80 2" xfId="1738" xr:uid="{00000000-0005-0000-0000-00005A110000}"/>
    <cellStyle name="Normal 80 2 2" xfId="3566" xr:uid="{00000000-0005-0000-0000-00005B110000}"/>
    <cellStyle name="Normal 80 3" xfId="3565" xr:uid="{00000000-0005-0000-0000-00005C110000}"/>
    <cellStyle name="Normal 81" xfId="277" xr:uid="{00000000-0005-0000-0000-00005D110000}"/>
    <cellStyle name="Normal 81 2" xfId="1739" xr:uid="{00000000-0005-0000-0000-00005E110000}"/>
    <cellStyle name="Normal 81 2 2" xfId="3568" xr:uid="{00000000-0005-0000-0000-00005F110000}"/>
    <cellStyle name="Normal 81 3" xfId="3567" xr:uid="{00000000-0005-0000-0000-000060110000}"/>
    <cellStyle name="Normal 82" xfId="278" xr:uid="{00000000-0005-0000-0000-000061110000}"/>
    <cellStyle name="Normal 82 2" xfId="1740" xr:uid="{00000000-0005-0000-0000-000062110000}"/>
    <cellStyle name="Normal 82 2 2" xfId="3570" xr:uid="{00000000-0005-0000-0000-000063110000}"/>
    <cellStyle name="Normal 82 3" xfId="3569" xr:uid="{00000000-0005-0000-0000-000064110000}"/>
    <cellStyle name="Normal 83" xfId="279" xr:uid="{00000000-0005-0000-0000-000065110000}"/>
    <cellStyle name="Normal 83 2" xfId="1741" xr:uid="{00000000-0005-0000-0000-000066110000}"/>
    <cellStyle name="Normal 83 2 2" xfId="3572" xr:uid="{00000000-0005-0000-0000-000067110000}"/>
    <cellStyle name="Normal 83 3" xfId="3571" xr:uid="{00000000-0005-0000-0000-000068110000}"/>
    <cellStyle name="Normal 84" xfId="280" xr:uid="{00000000-0005-0000-0000-000069110000}"/>
    <cellStyle name="Normal 84 2" xfId="1742" xr:uid="{00000000-0005-0000-0000-00006A110000}"/>
    <cellStyle name="Normal 84 2 2" xfId="3574" xr:uid="{00000000-0005-0000-0000-00006B110000}"/>
    <cellStyle name="Normal 84 3" xfId="3573" xr:uid="{00000000-0005-0000-0000-00006C110000}"/>
    <cellStyle name="Normal 85" xfId="281" xr:uid="{00000000-0005-0000-0000-00006D110000}"/>
    <cellStyle name="Normal 85 2" xfId="1743" xr:uid="{00000000-0005-0000-0000-00006E110000}"/>
    <cellStyle name="Normal 85 2 2" xfId="3576" xr:uid="{00000000-0005-0000-0000-00006F110000}"/>
    <cellStyle name="Normal 85 3" xfId="3575" xr:uid="{00000000-0005-0000-0000-000070110000}"/>
    <cellStyle name="Normal 86" xfId="282" xr:uid="{00000000-0005-0000-0000-000071110000}"/>
    <cellStyle name="Normal 86 2" xfId="1744" xr:uid="{00000000-0005-0000-0000-000072110000}"/>
    <cellStyle name="Normal 86 2 2" xfId="3578" xr:uid="{00000000-0005-0000-0000-000073110000}"/>
    <cellStyle name="Normal 86 3" xfId="3577" xr:uid="{00000000-0005-0000-0000-000074110000}"/>
    <cellStyle name="Normal 87" xfId="283" xr:uid="{00000000-0005-0000-0000-000075110000}"/>
    <cellStyle name="Normal 87 2" xfId="1745" xr:uid="{00000000-0005-0000-0000-000076110000}"/>
    <cellStyle name="Normal 87 2 2" xfId="3580" xr:uid="{00000000-0005-0000-0000-000077110000}"/>
    <cellStyle name="Normal 87 3" xfId="3579" xr:uid="{00000000-0005-0000-0000-000078110000}"/>
    <cellStyle name="Normal 88" xfId="284" xr:uid="{00000000-0005-0000-0000-000079110000}"/>
    <cellStyle name="Normal 88 2" xfId="1746" xr:uid="{00000000-0005-0000-0000-00007A110000}"/>
    <cellStyle name="Normal 88 2 2" xfId="3582" xr:uid="{00000000-0005-0000-0000-00007B110000}"/>
    <cellStyle name="Normal 88 3" xfId="3581" xr:uid="{00000000-0005-0000-0000-00007C110000}"/>
    <cellStyle name="Normal 89" xfId="285" xr:uid="{00000000-0005-0000-0000-00007D110000}"/>
    <cellStyle name="Normal 89 2" xfId="1747" xr:uid="{00000000-0005-0000-0000-00007E110000}"/>
    <cellStyle name="Normal 89 2 2" xfId="3584" xr:uid="{00000000-0005-0000-0000-00007F110000}"/>
    <cellStyle name="Normal 89 3" xfId="3583" xr:uid="{00000000-0005-0000-0000-000080110000}"/>
    <cellStyle name="Normal 9" xfId="286" xr:uid="{00000000-0005-0000-0000-000081110000}"/>
    <cellStyle name="Normal 9 2" xfId="1748" xr:uid="{00000000-0005-0000-0000-000082110000}"/>
    <cellStyle name="Normal 9 2 2" xfId="3586" xr:uid="{00000000-0005-0000-0000-000083110000}"/>
    <cellStyle name="Normal 9 2 2 2" xfId="5355" xr:uid="{78F3153D-8582-4DEC-99EB-102C5492478A}"/>
    <cellStyle name="Normal 9 2 3" xfId="5354" xr:uid="{7EFA66C2-BEA5-4FA4-9DEB-BA4CBF9B2AEF}"/>
    <cellStyle name="Normal 9 3" xfId="1749" xr:uid="{00000000-0005-0000-0000-000084110000}"/>
    <cellStyle name="Normal 9 3 2" xfId="3587" xr:uid="{00000000-0005-0000-0000-000085110000}"/>
    <cellStyle name="Normal 9 3 3" xfId="5356" xr:uid="{E9B7197C-54F2-4234-936F-DD85434901E9}"/>
    <cellStyle name="Normal 9 4" xfId="1933" xr:uid="{00000000-0005-0000-0000-000086110000}"/>
    <cellStyle name="Normal 9 5" xfId="3585" xr:uid="{00000000-0005-0000-0000-000087110000}"/>
    <cellStyle name="Normal 9 6" xfId="5190" xr:uid="{EF3466FD-99FC-4169-A7D0-FF6DA9718705}"/>
    <cellStyle name="Normal 90" xfId="287" xr:uid="{00000000-0005-0000-0000-000088110000}"/>
    <cellStyle name="Normal 90 2" xfId="1750" xr:uid="{00000000-0005-0000-0000-000089110000}"/>
    <cellStyle name="Normal 90 2 2" xfId="3589" xr:uid="{00000000-0005-0000-0000-00008A110000}"/>
    <cellStyle name="Normal 90 3" xfId="3588" xr:uid="{00000000-0005-0000-0000-00008B110000}"/>
    <cellStyle name="Normal 91" xfId="288" xr:uid="{00000000-0005-0000-0000-00008C110000}"/>
    <cellStyle name="Normal 91 2" xfId="1751" xr:uid="{00000000-0005-0000-0000-00008D110000}"/>
    <cellStyle name="Normal 91 2 2" xfId="3591" xr:uid="{00000000-0005-0000-0000-00008E110000}"/>
    <cellStyle name="Normal 91 3" xfId="3590" xr:uid="{00000000-0005-0000-0000-00008F110000}"/>
    <cellStyle name="Normal 92" xfId="289" xr:uid="{00000000-0005-0000-0000-000090110000}"/>
    <cellStyle name="Normal 92 2" xfId="1752" xr:uid="{00000000-0005-0000-0000-000091110000}"/>
    <cellStyle name="Normal 92 2 2" xfId="3593" xr:uid="{00000000-0005-0000-0000-000092110000}"/>
    <cellStyle name="Normal 92 3" xfId="3592" xr:uid="{00000000-0005-0000-0000-000093110000}"/>
    <cellStyle name="Normal 93" xfId="290" xr:uid="{00000000-0005-0000-0000-000094110000}"/>
    <cellStyle name="Normal 93 2" xfId="1753" xr:uid="{00000000-0005-0000-0000-000095110000}"/>
    <cellStyle name="Normal 93 2 2" xfId="3595" xr:uid="{00000000-0005-0000-0000-000096110000}"/>
    <cellStyle name="Normal 93 3" xfId="3594" xr:uid="{00000000-0005-0000-0000-000097110000}"/>
    <cellStyle name="Normal 94" xfId="291" xr:uid="{00000000-0005-0000-0000-000098110000}"/>
    <cellStyle name="Normal 94 2" xfId="1754" xr:uid="{00000000-0005-0000-0000-000099110000}"/>
    <cellStyle name="Normal 94 2 2" xfId="3597" xr:uid="{00000000-0005-0000-0000-00009A110000}"/>
    <cellStyle name="Normal 94 3" xfId="3596" xr:uid="{00000000-0005-0000-0000-00009B110000}"/>
    <cellStyle name="Normal 95" xfId="292" xr:uid="{00000000-0005-0000-0000-00009C110000}"/>
    <cellStyle name="Normal 95 2" xfId="1755" xr:uid="{00000000-0005-0000-0000-00009D110000}"/>
    <cellStyle name="Normal 95 2 2" xfId="3599" xr:uid="{00000000-0005-0000-0000-00009E110000}"/>
    <cellStyle name="Normal 95 3" xfId="3598" xr:uid="{00000000-0005-0000-0000-00009F110000}"/>
    <cellStyle name="Normal 96" xfId="293" xr:uid="{00000000-0005-0000-0000-0000A0110000}"/>
    <cellStyle name="Normal 96 2" xfId="1756" xr:uid="{00000000-0005-0000-0000-0000A1110000}"/>
    <cellStyle name="Normal 96 2 2" xfId="3601" xr:uid="{00000000-0005-0000-0000-0000A2110000}"/>
    <cellStyle name="Normal 96 3" xfId="3600" xr:uid="{00000000-0005-0000-0000-0000A3110000}"/>
    <cellStyle name="Normal 97" xfId="294" xr:uid="{00000000-0005-0000-0000-0000A4110000}"/>
    <cellStyle name="Normal 97 2" xfId="1757" xr:uid="{00000000-0005-0000-0000-0000A5110000}"/>
    <cellStyle name="Normal 97 2 2" xfId="3603" xr:uid="{00000000-0005-0000-0000-0000A6110000}"/>
    <cellStyle name="Normal 97 3" xfId="3602" xr:uid="{00000000-0005-0000-0000-0000A7110000}"/>
    <cellStyle name="Normal 98" xfId="295" xr:uid="{00000000-0005-0000-0000-0000A8110000}"/>
    <cellStyle name="Normal 98 2" xfId="1758" xr:uid="{00000000-0005-0000-0000-0000A9110000}"/>
    <cellStyle name="Normal 98 2 2" xfId="3605" xr:uid="{00000000-0005-0000-0000-0000AA110000}"/>
    <cellStyle name="Normal 98 3" xfId="3604" xr:uid="{00000000-0005-0000-0000-0000AB110000}"/>
    <cellStyle name="Normal 99" xfId="296" xr:uid="{00000000-0005-0000-0000-0000AC110000}"/>
    <cellStyle name="Normal 99 2" xfId="1759" xr:uid="{00000000-0005-0000-0000-0000AD110000}"/>
    <cellStyle name="Normal 99 2 2" xfId="3607" xr:uid="{00000000-0005-0000-0000-0000AE110000}"/>
    <cellStyle name="Normal 99 3" xfId="3606" xr:uid="{00000000-0005-0000-0000-0000AF110000}"/>
    <cellStyle name="Normal Table" xfId="1760" xr:uid="{00000000-0005-0000-0000-0000B0110000}"/>
    <cellStyle name="Normal_A8_Table" xfId="297" xr:uid="{00000000-0005-0000-0000-0000B1110000}"/>
    <cellStyle name="Normal_CO2" xfId="1926" xr:uid="{00000000-0005-0000-0000-0000B2110000}"/>
    <cellStyle name="Normal_Sheet1 2" xfId="1927" xr:uid="{00000000-0005-0000-0000-0000B3110000}"/>
    <cellStyle name="Normal_Sheet1 3" xfId="3677" xr:uid="{00000000-0005-0000-0000-0000B4110000}"/>
    <cellStyle name="Note" xfId="5086" builtinId="10" customBuiltin="1"/>
    <cellStyle name="Note 2" xfId="1761" xr:uid="{00000000-0005-0000-0000-0000B5110000}"/>
    <cellStyle name="Note 2 2" xfId="3608" xr:uid="{00000000-0005-0000-0000-0000B6110000}"/>
    <cellStyle name="Note 2 2 2" xfId="4784" xr:uid="{00000000-0005-0000-0000-0000B7110000}"/>
    <cellStyle name="Note 2 2 3" xfId="4796" xr:uid="{00000000-0005-0000-0000-0000B8110000}"/>
    <cellStyle name="Note 2 2 4" xfId="4804" xr:uid="{00000000-0005-0000-0000-0000B9110000}"/>
    <cellStyle name="Note 2 2 5" xfId="5589" xr:uid="{3FE7126B-7C7E-4E0C-9AD8-16D0783DDF16}"/>
    <cellStyle name="Note 2 3" xfId="3663" xr:uid="{00000000-0005-0000-0000-0000BA110000}"/>
    <cellStyle name="Note 2 3 2" xfId="3889" xr:uid="{00000000-0005-0000-0000-0000BB110000}"/>
    <cellStyle name="Note 2 4" xfId="3664" xr:uid="{00000000-0005-0000-0000-0000BC110000}"/>
    <cellStyle name="Note 2 4 2" xfId="3890" xr:uid="{00000000-0005-0000-0000-0000BD110000}"/>
    <cellStyle name="Note 2 5" xfId="3665" xr:uid="{00000000-0005-0000-0000-0000BE110000}"/>
    <cellStyle name="Note 2 5 2" xfId="3891" xr:uid="{00000000-0005-0000-0000-0000BF110000}"/>
    <cellStyle name="Note 2 6" xfId="4352" xr:uid="{00000000-0005-0000-0000-0000C0110000}"/>
    <cellStyle name="Note 2 7" xfId="4141" xr:uid="{00000000-0005-0000-0000-0000C1110000}"/>
    <cellStyle name="Note 2 8" xfId="4983" xr:uid="{00000000-0005-0000-0000-0000C2110000}"/>
    <cellStyle name="Note 2 9" xfId="5357" xr:uid="{6CD8565A-5FC0-4E45-94E2-5BA313657660}"/>
    <cellStyle name="Note 3" xfId="3666" xr:uid="{00000000-0005-0000-0000-0000C3110000}"/>
    <cellStyle name="Note 3 2" xfId="3667" xr:uid="{00000000-0005-0000-0000-0000C4110000}"/>
    <cellStyle name="Note 3 2 2" xfId="4785" xr:uid="{00000000-0005-0000-0000-0000C5110000}"/>
    <cellStyle name="Note 3 2 3" xfId="4797" xr:uid="{00000000-0005-0000-0000-0000C6110000}"/>
    <cellStyle name="Note 3 2 4" xfId="4805" xr:uid="{00000000-0005-0000-0000-0000C7110000}"/>
    <cellStyle name="Note 3 2 5" xfId="5590" xr:uid="{ACF37A33-9D9A-43C7-BF7D-9D247F9BF61A}"/>
    <cellStyle name="Note 3 3" xfId="3668" xr:uid="{00000000-0005-0000-0000-0000C8110000}"/>
    <cellStyle name="Note 3 3 2" xfId="3893" xr:uid="{00000000-0005-0000-0000-0000C9110000}"/>
    <cellStyle name="Note 3 4" xfId="3669" xr:uid="{00000000-0005-0000-0000-0000CA110000}"/>
    <cellStyle name="Note 3 4 2" xfId="3894" xr:uid="{00000000-0005-0000-0000-0000CB110000}"/>
    <cellStyle name="Note 3 5" xfId="3670" xr:uid="{00000000-0005-0000-0000-0000CC110000}"/>
    <cellStyle name="Note 3 5 2" xfId="3895" xr:uid="{00000000-0005-0000-0000-0000CD110000}"/>
    <cellStyle name="Note 3 6" xfId="3892" xr:uid="{00000000-0005-0000-0000-0000CE110000}"/>
    <cellStyle name="Note 3 7" xfId="4363" xr:uid="{00000000-0005-0000-0000-0000CF110000}"/>
    <cellStyle name="Note 3 8" xfId="4137" xr:uid="{00000000-0005-0000-0000-0000D0110000}"/>
    <cellStyle name="Note 3 9" xfId="4992" xr:uid="{00000000-0005-0000-0000-0000D1110000}"/>
    <cellStyle name="Note 4" xfId="3671" xr:uid="{00000000-0005-0000-0000-0000D2110000}"/>
    <cellStyle name="Note 4 2" xfId="4786" xr:uid="{00000000-0005-0000-0000-0000D3110000}"/>
    <cellStyle name="Note 4 3" xfId="4798" xr:uid="{00000000-0005-0000-0000-0000D4110000}"/>
    <cellStyle name="Note 4 4" xfId="4806" xr:uid="{00000000-0005-0000-0000-0000D5110000}"/>
    <cellStyle name="Note 4 5" xfId="5358" xr:uid="{1FB54F2A-E496-43D9-83C5-CCB317B304C8}"/>
    <cellStyle name="Note 4 6" xfId="5591" xr:uid="{901D966E-1916-49A1-A054-A5EE21B97270}"/>
    <cellStyle name="notes" xfId="1762" xr:uid="{00000000-0005-0000-0000-0000D6110000}"/>
    <cellStyle name="notes 2" xfId="3609" xr:uid="{00000000-0005-0000-0000-0000D7110000}"/>
    <cellStyle name="Output" xfId="5081" builtinId="21" customBuiltin="1"/>
    <cellStyle name="Output 2" xfId="1763" xr:uid="{00000000-0005-0000-0000-0000D8110000}"/>
    <cellStyle name="Output 2 2" xfId="3610" xr:uid="{00000000-0005-0000-0000-0000D9110000}"/>
    <cellStyle name="Output 2 2 2" xfId="4787" xr:uid="{00000000-0005-0000-0000-0000DA110000}"/>
    <cellStyle name="Output 2 2 3" xfId="4799" xr:uid="{00000000-0005-0000-0000-0000DB110000}"/>
    <cellStyle name="Output 2 2 4" xfId="5592" xr:uid="{A00235FB-531C-4F0F-8DDA-B98384F50E98}"/>
    <cellStyle name="Output 2 3" xfId="4353" xr:uid="{00000000-0005-0000-0000-0000DC110000}"/>
    <cellStyle name="Output 2 4" xfId="4140" xr:uid="{00000000-0005-0000-0000-0000DD110000}"/>
    <cellStyle name="Output 2 5" xfId="4984" xr:uid="{00000000-0005-0000-0000-0000DE110000}"/>
    <cellStyle name="Output 2 6" xfId="5359" xr:uid="{003933EF-B5B3-4708-90E4-BE84CA3CBCA9}"/>
    <cellStyle name="Output 3" xfId="3896" xr:uid="{00000000-0005-0000-0000-0000DF110000}"/>
    <cellStyle name="Output 3 2" xfId="4364" xr:uid="{00000000-0005-0000-0000-0000E0110000}"/>
    <cellStyle name="Output 3 3" xfId="4536" xr:uid="{00000000-0005-0000-0000-0000E1110000}"/>
    <cellStyle name="Output 3 4" xfId="4993" xr:uid="{00000000-0005-0000-0000-0000E2110000}"/>
    <cellStyle name="Output 3 5" xfId="5360" xr:uid="{A2E62636-4932-4D47-B07F-E97F67AE83B7}"/>
    <cellStyle name="Output Amounts" xfId="5191" xr:uid="{C2A02948-D97B-4D81-A428-F02EE5BEA7E2}"/>
    <cellStyle name="Output Column Headings" xfId="5192" xr:uid="{DDA799D9-ECDD-4BD2-926E-6F5CC0F00B8B}"/>
    <cellStyle name="Output Line Items" xfId="5193" xr:uid="{9BA51C5B-CB7A-423C-A07F-981DCEE99C44}"/>
    <cellStyle name="Per cent" xfId="305" builtinId="5"/>
    <cellStyle name="Percent [2]" xfId="1764" xr:uid="{00000000-0005-0000-0000-0000E4110000}"/>
    <cellStyle name="Percent 10" xfId="1765" xr:uid="{00000000-0005-0000-0000-0000E5110000}"/>
    <cellStyle name="Percent 11" xfId="1766" xr:uid="{00000000-0005-0000-0000-0000E6110000}"/>
    <cellStyle name="Percent 12" xfId="1767" xr:uid="{00000000-0005-0000-0000-0000E7110000}"/>
    <cellStyle name="Percent 13" xfId="1768" xr:uid="{00000000-0005-0000-0000-0000E8110000}"/>
    <cellStyle name="Percent 14" xfId="1769" xr:uid="{00000000-0005-0000-0000-0000E9110000}"/>
    <cellStyle name="Percent 15" xfId="1770" xr:uid="{00000000-0005-0000-0000-0000EA110000}"/>
    <cellStyle name="Percent 16" xfId="1771" xr:uid="{00000000-0005-0000-0000-0000EB110000}"/>
    <cellStyle name="Percent 17" xfId="1772" xr:uid="{00000000-0005-0000-0000-0000EC110000}"/>
    <cellStyle name="Percent 18" xfId="1773" xr:uid="{00000000-0005-0000-0000-0000ED110000}"/>
    <cellStyle name="Percent 19" xfId="1774" xr:uid="{00000000-0005-0000-0000-0000EE110000}"/>
    <cellStyle name="Percent 2" xfId="298" xr:uid="{00000000-0005-0000-0000-0000EF110000}"/>
    <cellStyle name="Percent 2 2" xfId="299" xr:uid="{00000000-0005-0000-0000-0000F0110000}"/>
    <cellStyle name="Percent 2 2 2" xfId="300" xr:uid="{00000000-0005-0000-0000-0000F1110000}"/>
    <cellStyle name="Percent 2 2 2 2" xfId="5362" xr:uid="{7A6FE6E1-047B-4712-965C-91273338645C}"/>
    <cellStyle name="Percent 2 2 3" xfId="5195" xr:uid="{943FC067-9EF1-4771-AB44-FA6EB922EA71}"/>
    <cellStyle name="Percent 2 3" xfId="301" xr:uid="{00000000-0005-0000-0000-0000F2110000}"/>
    <cellStyle name="Percent 2 4" xfId="324" xr:uid="{00000000-0005-0000-0000-0000F3110000}"/>
    <cellStyle name="Percent 2 4 2" xfId="5361" xr:uid="{B1B321D3-6A8D-4C2F-B7B4-F7AD99F81E2E}"/>
    <cellStyle name="Percent 2 5" xfId="5194" xr:uid="{26969D42-7654-470C-97FA-F2783A63B99F}"/>
    <cellStyle name="Percent 20" xfId="1775" xr:uid="{00000000-0005-0000-0000-0000F4110000}"/>
    <cellStyle name="Percent 21" xfId="1776" xr:uid="{00000000-0005-0000-0000-0000F5110000}"/>
    <cellStyle name="Percent 22" xfId="1777" xr:uid="{00000000-0005-0000-0000-0000F6110000}"/>
    <cellStyle name="Percent 23" xfId="1778" xr:uid="{00000000-0005-0000-0000-0000F7110000}"/>
    <cellStyle name="Percent 24" xfId="1779" xr:uid="{00000000-0005-0000-0000-0000F8110000}"/>
    <cellStyle name="Percent 25" xfId="1780" xr:uid="{00000000-0005-0000-0000-0000F9110000}"/>
    <cellStyle name="Percent 26" xfId="1781" xr:uid="{00000000-0005-0000-0000-0000FA110000}"/>
    <cellStyle name="Percent 27" xfId="1782" xr:uid="{00000000-0005-0000-0000-0000FB110000}"/>
    <cellStyle name="Percent 28" xfId="1783" xr:uid="{00000000-0005-0000-0000-0000FC110000}"/>
    <cellStyle name="Percent 29" xfId="1784" xr:uid="{00000000-0005-0000-0000-0000FD110000}"/>
    <cellStyle name="Percent 3" xfId="302" xr:uid="{00000000-0005-0000-0000-0000FE110000}"/>
    <cellStyle name="Percent 3 2" xfId="1785" xr:uid="{00000000-0005-0000-0000-0000FF110000}"/>
    <cellStyle name="Percent 3 3" xfId="5200" xr:uid="{11611BFE-500E-4A54-B027-5461D536C876}"/>
    <cellStyle name="Percent 30" xfId="1786" xr:uid="{00000000-0005-0000-0000-000000120000}"/>
    <cellStyle name="Percent 31" xfId="1787" xr:uid="{00000000-0005-0000-0000-000001120000}"/>
    <cellStyle name="Percent 32" xfId="1788" xr:uid="{00000000-0005-0000-0000-000002120000}"/>
    <cellStyle name="Percent 33" xfId="1789" xr:uid="{00000000-0005-0000-0000-000003120000}"/>
    <cellStyle name="Percent 34" xfId="1790" xr:uid="{00000000-0005-0000-0000-000004120000}"/>
    <cellStyle name="Percent 35" xfId="1791" xr:uid="{00000000-0005-0000-0000-000005120000}"/>
    <cellStyle name="Percent 36" xfId="1792" xr:uid="{00000000-0005-0000-0000-000006120000}"/>
    <cellStyle name="Percent 37" xfId="1793" xr:uid="{00000000-0005-0000-0000-000007120000}"/>
    <cellStyle name="Percent 38" xfId="1794" xr:uid="{00000000-0005-0000-0000-000008120000}"/>
    <cellStyle name="Percent 39" xfId="1795" xr:uid="{00000000-0005-0000-0000-000009120000}"/>
    <cellStyle name="Percent 4" xfId="1796" xr:uid="{00000000-0005-0000-0000-00000A120000}"/>
    <cellStyle name="Percent 40" xfId="1797" xr:uid="{00000000-0005-0000-0000-00000B120000}"/>
    <cellStyle name="Percent 41" xfId="1798" xr:uid="{00000000-0005-0000-0000-00000C120000}"/>
    <cellStyle name="Percent 42" xfId="1799" xr:uid="{00000000-0005-0000-0000-00000D120000}"/>
    <cellStyle name="Percent 43" xfId="1800" xr:uid="{00000000-0005-0000-0000-00000E120000}"/>
    <cellStyle name="Percent 44" xfId="1801" xr:uid="{00000000-0005-0000-0000-00000F120000}"/>
    <cellStyle name="Percent 45" xfId="1802" xr:uid="{00000000-0005-0000-0000-000010120000}"/>
    <cellStyle name="Percent 46" xfId="1803" xr:uid="{00000000-0005-0000-0000-000011120000}"/>
    <cellStyle name="Percent 47" xfId="1804" xr:uid="{00000000-0005-0000-0000-000012120000}"/>
    <cellStyle name="Percent 48" xfId="1805" xr:uid="{00000000-0005-0000-0000-000013120000}"/>
    <cellStyle name="Percent 49" xfId="1806" xr:uid="{00000000-0005-0000-0000-000014120000}"/>
    <cellStyle name="Percent 5" xfId="1807" xr:uid="{00000000-0005-0000-0000-000015120000}"/>
    <cellStyle name="Percent 50" xfId="1808" xr:uid="{00000000-0005-0000-0000-000016120000}"/>
    <cellStyle name="Percent 51" xfId="1809" xr:uid="{00000000-0005-0000-0000-000017120000}"/>
    <cellStyle name="Percent 52" xfId="1810" xr:uid="{00000000-0005-0000-0000-000018120000}"/>
    <cellStyle name="Percent 53" xfId="1811" xr:uid="{00000000-0005-0000-0000-000019120000}"/>
    <cellStyle name="Percent 54" xfId="1812" xr:uid="{00000000-0005-0000-0000-00001A120000}"/>
    <cellStyle name="Percent 55" xfId="1813" xr:uid="{00000000-0005-0000-0000-00001B120000}"/>
    <cellStyle name="Percent 56" xfId="1814" xr:uid="{00000000-0005-0000-0000-00001C120000}"/>
    <cellStyle name="Percent 57" xfId="1815" xr:uid="{00000000-0005-0000-0000-00001D120000}"/>
    <cellStyle name="Percent 58" xfId="1816" xr:uid="{00000000-0005-0000-0000-00001E120000}"/>
    <cellStyle name="Percent 59" xfId="1817" xr:uid="{00000000-0005-0000-0000-00001F120000}"/>
    <cellStyle name="Percent 6" xfId="1818" xr:uid="{00000000-0005-0000-0000-000020120000}"/>
    <cellStyle name="Percent 60" xfId="1819" xr:uid="{00000000-0005-0000-0000-000021120000}"/>
    <cellStyle name="Percent 61" xfId="1820" xr:uid="{00000000-0005-0000-0000-000022120000}"/>
    <cellStyle name="Percent 62" xfId="1821" xr:uid="{00000000-0005-0000-0000-000023120000}"/>
    <cellStyle name="Percent 63" xfId="1822" xr:uid="{00000000-0005-0000-0000-000024120000}"/>
    <cellStyle name="Percent 64" xfId="1823" xr:uid="{00000000-0005-0000-0000-000025120000}"/>
    <cellStyle name="Percent 65" xfId="1824" xr:uid="{00000000-0005-0000-0000-000026120000}"/>
    <cellStyle name="Percent 66" xfId="1825" xr:uid="{00000000-0005-0000-0000-000027120000}"/>
    <cellStyle name="Percent 67" xfId="1826" xr:uid="{00000000-0005-0000-0000-000028120000}"/>
    <cellStyle name="Percent 68" xfId="1827" xr:uid="{00000000-0005-0000-0000-000029120000}"/>
    <cellStyle name="Percent 69" xfId="1828" xr:uid="{00000000-0005-0000-0000-00002A120000}"/>
    <cellStyle name="Percent 7" xfId="1829" xr:uid="{00000000-0005-0000-0000-00002B120000}"/>
    <cellStyle name="Percent 70" xfId="1830" xr:uid="{00000000-0005-0000-0000-00002C120000}"/>
    <cellStyle name="Percent 71" xfId="1831" xr:uid="{00000000-0005-0000-0000-00002D120000}"/>
    <cellStyle name="Percent 72" xfId="1832" xr:uid="{00000000-0005-0000-0000-00002E120000}"/>
    <cellStyle name="Percent 73" xfId="1833" xr:uid="{00000000-0005-0000-0000-00002F120000}"/>
    <cellStyle name="Percent 74" xfId="1834" xr:uid="{00000000-0005-0000-0000-000030120000}"/>
    <cellStyle name="Percent 75" xfId="1835" xr:uid="{00000000-0005-0000-0000-000031120000}"/>
    <cellStyle name="Percent 76" xfId="1836" xr:uid="{00000000-0005-0000-0000-000032120000}"/>
    <cellStyle name="Percent 77" xfId="1837" xr:uid="{00000000-0005-0000-0000-000033120000}"/>
    <cellStyle name="Percent 78" xfId="1838" xr:uid="{00000000-0005-0000-0000-000034120000}"/>
    <cellStyle name="Percent 79" xfId="1839" xr:uid="{00000000-0005-0000-0000-000035120000}"/>
    <cellStyle name="Percent 8" xfId="1840" xr:uid="{00000000-0005-0000-0000-000036120000}"/>
    <cellStyle name="Percent 80" xfId="1841" xr:uid="{00000000-0005-0000-0000-000037120000}"/>
    <cellStyle name="Percent 81" xfId="1842" xr:uid="{00000000-0005-0000-0000-000038120000}"/>
    <cellStyle name="Percent 82" xfId="1843" xr:uid="{00000000-0005-0000-0000-000039120000}"/>
    <cellStyle name="Percent 83" xfId="1844" xr:uid="{00000000-0005-0000-0000-00003A120000}"/>
    <cellStyle name="Percent 9" xfId="1845" xr:uid="{00000000-0005-0000-0000-00003B120000}"/>
    <cellStyle name="percentage difference" xfId="1846" xr:uid="{00000000-0005-0000-0000-00003C120000}"/>
    <cellStyle name="percentage difference one decimal" xfId="1847" xr:uid="{00000000-0005-0000-0000-00003D120000}"/>
    <cellStyle name="percentage difference zero decimal" xfId="1848" xr:uid="{00000000-0005-0000-0000-00003E120000}"/>
    <cellStyle name="Pourcentage 2" xfId="1849" xr:uid="{00000000-0005-0000-0000-00003F120000}"/>
    <cellStyle name="Pourcentage 6" xfId="1850" xr:uid="{00000000-0005-0000-0000-000040120000}"/>
    <cellStyle name="Pourcentage 6 2" xfId="1851" xr:uid="{00000000-0005-0000-0000-000041120000}"/>
    <cellStyle name="Publication" xfId="1852" xr:uid="{00000000-0005-0000-0000-000042120000}"/>
    <cellStyle name="Publication 2" xfId="3611" xr:uid="{00000000-0005-0000-0000-000043120000}"/>
    <cellStyle name="s24" xfId="1853" xr:uid="{00000000-0005-0000-0000-000044120000}"/>
    <cellStyle name="s30" xfId="1854" xr:uid="{00000000-0005-0000-0000-000045120000}"/>
    <cellStyle name="s32" xfId="1855" xr:uid="{00000000-0005-0000-0000-000046120000}"/>
    <cellStyle name="s33" xfId="1856" xr:uid="{00000000-0005-0000-0000-000047120000}"/>
    <cellStyle name="s35" xfId="1857" xr:uid="{00000000-0005-0000-0000-000048120000}"/>
    <cellStyle name="s37" xfId="1858" xr:uid="{00000000-0005-0000-0000-000049120000}"/>
    <cellStyle name="s37 2" xfId="3612" xr:uid="{00000000-0005-0000-0000-00004A120000}"/>
    <cellStyle name="s44" xfId="1859" xr:uid="{00000000-0005-0000-0000-00004B120000}"/>
    <cellStyle name="s45" xfId="1860" xr:uid="{00000000-0005-0000-0000-00004C120000}"/>
    <cellStyle name="s48" xfId="1861" xr:uid="{00000000-0005-0000-0000-00004D120000}"/>
    <cellStyle name="s56" xfId="1862" xr:uid="{00000000-0005-0000-0000-00004E120000}"/>
    <cellStyle name="s57" xfId="1863" xr:uid="{00000000-0005-0000-0000-00004F120000}"/>
    <cellStyle name="s58" xfId="1864" xr:uid="{00000000-0005-0000-0000-000050120000}"/>
    <cellStyle name="s58 2" xfId="3613" xr:uid="{00000000-0005-0000-0000-000051120000}"/>
    <cellStyle name="s59" xfId="1865" xr:uid="{00000000-0005-0000-0000-000052120000}"/>
    <cellStyle name="s59 2" xfId="3614" xr:uid="{00000000-0005-0000-0000-000053120000}"/>
    <cellStyle name="s62" xfId="1866" xr:uid="{00000000-0005-0000-0000-000054120000}"/>
    <cellStyle name="s63" xfId="1867" xr:uid="{00000000-0005-0000-0000-000055120000}"/>
    <cellStyle name="s64" xfId="1868" xr:uid="{00000000-0005-0000-0000-000056120000}"/>
    <cellStyle name="s64 2" xfId="3615" xr:uid="{00000000-0005-0000-0000-000057120000}"/>
    <cellStyle name="s65" xfId="1869" xr:uid="{00000000-0005-0000-0000-000058120000}"/>
    <cellStyle name="s65 2" xfId="3616" xr:uid="{00000000-0005-0000-0000-000059120000}"/>
    <cellStyle name="s66" xfId="1870" xr:uid="{00000000-0005-0000-0000-00005A120000}"/>
    <cellStyle name="s66 2" xfId="3617" xr:uid="{00000000-0005-0000-0000-00005B120000}"/>
    <cellStyle name="s67" xfId="1871" xr:uid="{00000000-0005-0000-0000-00005C120000}"/>
    <cellStyle name="s68" xfId="1872" xr:uid="{00000000-0005-0000-0000-00005D120000}"/>
    <cellStyle name="s69" xfId="1873" xr:uid="{00000000-0005-0000-0000-00005E120000}"/>
    <cellStyle name="s69 2" xfId="3618" xr:uid="{00000000-0005-0000-0000-00005F120000}"/>
    <cellStyle name="s70" xfId="1874" xr:uid="{00000000-0005-0000-0000-000060120000}"/>
    <cellStyle name="s70 2" xfId="3619" xr:uid="{00000000-0005-0000-0000-000061120000}"/>
    <cellStyle name="s73" xfId="1875" xr:uid="{00000000-0005-0000-0000-000062120000}"/>
    <cellStyle name="s73 2" xfId="3620" xr:uid="{00000000-0005-0000-0000-000063120000}"/>
    <cellStyle name="s78" xfId="1876" xr:uid="{00000000-0005-0000-0000-000064120000}"/>
    <cellStyle name="s78 2" xfId="3621" xr:uid="{00000000-0005-0000-0000-000065120000}"/>
    <cellStyle name="s80" xfId="1877" xr:uid="{00000000-0005-0000-0000-000066120000}"/>
    <cellStyle name="s82" xfId="1878" xr:uid="{00000000-0005-0000-0000-000067120000}"/>
    <cellStyle name="s85" xfId="1879" xr:uid="{00000000-0005-0000-0000-000068120000}"/>
    <cellStyle name="s85 2" xfId="3622" xr:uid="{00000000-0005-0000-0000-000069120000}"/>
    <cellStyle name="s93" xfId="1880" xr:uid="{00000000-0005-0000-0000-00006A120000}"/>
    <cellStyle name="s93 2" xfId="3623" xr:uid="{00000000-0005-0000-0000-00006B120000}"/>
    <cellStyle name="s94" xfId="1881" xr:uid="{00000000-0005-0000-0000-00006C120000}"/>
    <cellStyle name="s95" xfId="1882" xr:uid="{00000000-0005-0000-0000-00006D120000}"/>
    <cellStyle name="s95 2" xfId="3624" xr:uid="{00000000-0005-0000-0000-00006E120000}"/>
    <cellStyle name="SAPBEXaggData" xfId="3897" xr:uid="{00000000-0005-0000-0000-00006F120000}"/>
    <cellStyle name="SAPBEXaggData 2" xfId="3898" xr:uid="{00000000-0005-0000-0000-000070120000}"/>
    <cellStyle name="SAPBEXaggData 2 2" xfId="4366" xr:uid="{00000000-0005-0000-0000-000071120000}"/>
    <cellStyle name="SAPBEXaggData 2 3" xfId="4535" xr:uid="{00000000-0005-0000-0000-000072120000}"/>
    <cellStyle name="SAPBEXaggData 2 4" xfId="4995" xr:uid="{00000000-0005-0000-0000-000073120000}"/>
    <cellStyle name="SAPBEXaggData 3" xfId="4365" xr:uid="{00000000-0005-0000-0000-000074120000}"/>
    <cellStyle name="SAPBEXaggData 4" xfId="4136" xr:uid="{00000000-0005-0000-0000-000075120000}"/>
    <cellStyle name="SAPBEXaggData 5" xfId="4994" xr:uid="{00000000-0005-0000-0000-000076120000}"/>
    <cellStyle name="SAPBEXaggData 6" xfId="5363" xr:uid="{092DEAA8-281C-4556-8F59-97A95991600A}"/>
    <cellStyle name="SAPBEXaggDataEmph" xfId="3899" xr:uid="{00000000-0005-0000-0000-000077120000}"/>
    <cellStyle name="SAPBEXaggDataEmph 2" xfId="3900" xr:uid="{00000000-0005-0000-0000-000078120000}"/>
    <cellStyle name="SAPBEXaggDataEmph 2 2" xfId="4368" xr:uid="{00000000-0005-0000-0000-000079120000}"/>
    <cellStyle name="SAPBEXaggDataEmph 2 3" xfId="4534" xr:uid="{00000000-0005-0000-0000-00007A120000}"/>
    <cellStyle name="SAPBEXaggDataEmph 2 4" xfId="4997" xr:uid="{00000000-0005-0000-0000-00007B120000}"/>
    <cellStyle name="SAPBEXaggDataEmph 3" xfId="4367" xr:uid="{00000000-0005-0000-0000-00007C120000}"/>
    <cellStyle name="SAPBEXaggDataEmph 4" xfId="4135" xr:uid="{00000000-0005-0000-0000-00007D120000}"/>
    <cellStyle name="SAPBEXaggDataEmph 5" xfId="4996" xr:uid="{00000000-0005-0000-0000-00007E120000}"/>
    <cellStyle name="SAPBEXaggDataEmph 6" xfId="5364" xr:uid="{354555E1-EC4A-4C5A-AD53-134BB4BF6E11}"/>
    <cellStyle name="SAPBEXaggItem" xfId="3901" xr:uid="{00000000-0005-0000-0000-00007F120000}"/>
    <cellStyle name="SAPBEXaggItem 2" xfId="3902" xr:uid="{00000000-0005-0000-0000-000080120000}"/>
    <cellStyle name="SAPBEXaggItem 2 2" xfId="4370" xr:uid="{00000000-0005-0000-0000-000081120000}"/>
    <cellStyle name="SAPBEXaggItem 2 3" xfId="4533" xr:uid="{00000000-0005-0000-0000-000082120000}"/>
    <cellStyle name="SAPBEXaggItem 2 4" xfId="4999" xr:uid="{00000000-0005-0000-0000-000083120000}"/>
    <cellStyle name="SAPBEXaggItem 3" xfId="4369" xr:uid="{00000000-0005-0000-0000-000084120000}"/>
    <cellStyle name="SAPBEXaggItem 4" xfId="4134" xr:uid="{00000000-0005-0000-0000-000085120000}"/>
    <cellStyle name="SAPBEXaggItem 5" xfId="4998" xr:uid="{00000000-0005-0000-0000-000086120000}"/>
    <cellStyle name="SAPBEXaggItem 6" xfId="5365" xr:uid="{7E46837C-9C47-4199-88B8-33670354248F}"/>
    <cellStyle name="SAPBEXaggItemX" xfId="3903" xr:uid="{00000000-0005-0000-0000-000087120000}"/>
    <cellStyle name="SAPBEXaggItemX 2" xfId="4371" xr:uid="{00000000-0005-0000-0000-000088120000}"/>
    <cellStyle name="SAPBEXaggItemX 3" xfId="4133" xr:uid="{00000000-0005-0000-0000-000089120000}"/>
    <cellStyle name="SAPBEXaggItemX 4" xfId="5000" xr:uid="{00000000-0005-0000-0000-00008A120000}"/>
    <cellStyle name="SAPBEXaggItemX 5" xfId="5366" xr:uid="{DBB62D52-D7F4-4126-B117-C04DBCF8ECC3}"/>
    <cellStyle name="SAPBEXchaText" xfId="3904" xr:uid="{00000000-0005-0000-0000-00008B120000}"/>
    <cellStyle name="SAPBEXchaText 2" xfId="3905" xr:uid="{00000000-0005-0000-0000-00008C120000}"/>
    <cellStyle name="SAPBEXchaText 2 2" xfId="5368" xr:uid="{2F830949-EBA9-4AB0-8C3C-4A403BA310E4}"/>
    <cellStyle name="SAPBEXchaText 3" xfId="5367" xr:uid="{FE5ACBF2-50F0-4843-B084-CBBB84A77C8E}"/>
    <cellStyle name="SAPBEXexcBad7" xfId="3906" xr:uid="{00000000-0005-0000-0000-00008D120000}"/>
    <cellStyle name="SAPBEXexcBad7 2" xfId="3907" xr:uid="{00000000-0005-0000-0000-00008E120000}"/>
    <cellStyle name="SAPBEXexcBad7 2 2" xfId="4373" xr:uid="{00000000-0005-0000-0000-00008F120000}"/>
    <cellStyle name="SAPBEXexcBad7 2 3" xfId="4132" xr:uid="{00000000-0005-0000-0000-000090120000}"/>
    <cellStyle name="SAPBEXexcBad7 2 4" xfId="5002" xr:uid="{00000000-0005-0000-0000-000091120000}"/>
    <cellStyle name="SAPBEXexcBad7 3" xfId="4372" xr:uid="{00000000-0005-0000-0000-000092120000}"/>
    <cellStyle name="SAPBEXexcBad7 4" xfId="4532" xr:uid="{00000000-0005-0000-0000-000093120000}"/>
    <cellStyle name="SAPBEXexcBad7 5" xfId="5001" xr:uid="{00000000-0005-0000-0000-000094120000}"/>
    <cellStyle name="SAPBEXexcBad7 6" xfId="5369" xr:uid="{A6451E2D-B034-4CD9-B5B6-BF5F1DE75C82}"/>
    <cellStyle name="SAPBEXexcBad8" xfId="3908" xr:uid="{00000000-0005-0000-0000-000095120000}"/>
    <cellStyle name="SAPBEXexcBad8 2" xfId="3909" xr:uid="{00000000-0005-0000-0000-000096120000}"/>
    <cellStyle name="SAPBEXexcBad8 2 2" xfId="4375" xr:uid="{00000000-0005-0000-0000-000097120000}"/>
    <cellStyle name="SAPBEXexcBad8 2 3" xfId="4131" xr:uid="{00000000-0005-0000-0000-000098120000}"/>
    <cellStyle name="SAPBEXexcBad8 2 4" xfId="5004" xr:uid="{00000000-0005-0000-0000-000099120000}"/>
    <cellStyle name="SAPBEXexcBad8 3" xfId="4374" xr:uid="{00000000-0005-0000-0000-00009A120000}"/>
    <cellStyle name="SAPBEXexcBad8 4" xfId="4531" xr:uid="{00000000-0005-0000-0000-00009B120000}"/>
    <cellStyle name="SAPBEXexcBad8 5" xfId="5003" xr:uid="{00000000-0005-0000-0000-00009C120000}"/>
    <cellStyle name="SAPBEXexcBad8 6" xfId="5370" xr:uid="{2A1525DD-0B7C-4035-93BE-3DE35289E7D4}"/>
    <cellStyle name="SAPBEXexcBad9" xfId="3910" xr:uid="{00000000-0005-0000-0000-00009D120000}"/>
    <cellStyle name="SAPBEXexcBad9 2" xfId="3911" xr:uid="{00000000-0005-0000-0000-00009E120000}"/>
    <cellStyle name="SAPBEXexcBad9 2 2" xfId="4377" xr:uid="{00000000-0005-0000-0000-00009F120000}"/>
    <cellStyle name="SAPBEXexcBad9 2 3" xfId="4130" xr:uid="{00000000-0005-0000-0000-0000A0120000}"/>
    <cellStyle name="SAPBEXexcBad9 2 4" xfId="5006" xr:uid="{00000000-0005-0000-0000-0000A1120000}"/>
    <cellStyle name="SAPBEXexcBad9 3" xfId="4376" xr:uid="{00000000-0005-0000-0000-0000A2120000}"/>
    <cellStyle name="SAPBEXexcBad9 4" xfId="4530" xr:uid="{00000000-0005-0000-0000-0000A3120000}"/>
    <cellStyle name="SAPBEXexcBad9 5" xfId="5005" xr:uid="{00000000-0005-0000-0000-0000A4120000}"/>
    <cellStyle name="SAPBEXexcBad9 6" xfId="5371" xr:uid="{57C0F187-C7B2-4EED-B185-30D9C5409618}"/>
    <cellStyle name="SAPBEXexcCritical4" xfId="3912" xr:uid="{00000000-0005-0000-0000-0000A5120000}"/>
    <cellStyle name="SAPBEXexcCritical4 2" xfId="3913" xr:uid="{00000000-0005-0000-0000-0000A6120000}"/>
    <cellStyle name="SAPBEXexcCritical4 2 2" xfId="4379" xr:uid="{00000000-0005-0000-0000-0000A7120000}"/>
    <cellStyle name="SAPBEXexcCritical4 2 3" xfId="4129" xr:uid="{00000000-0005-0000-0000-0000A8120000}"/>
    <cellStyle name="SAPBEXexcCritical4 2 4" xfId="5008" xr:uid="{00000000-0005-0000-0000-0000A9120000}"/>
    <cellStyle name="SAPBEXexcCritical4 3" xfId="4378" xr:uid="{00000000-0005-0000-0000-0000AA120000}"/>
    <cellStyle name="SAPBEXexcCritical4 4" xfId="4529" xr:uid="{00000000-0005-0000-0000-0000AB120000}"/>
    <cellStyle name="SAPBEXexcCritical4 5" xfId="5007" xr:uid="{00000000-0005-0000-0000-0000AC120000}"/>
    <cellStyle name="SAPBEXexcCritical4 6" xfId="5372" xr:uid="{23FA0F59-6F05-4B67-B95A-6632C2605486}"/>
    <cellStyle name="SAPBEXexcCritical5" xfId="3914" xr:uid="{00000000-0005-0000-0000-0000AD120000}"/>
    <cellStyle name="SAPBEXexcCritical5 2" xfId="3915" xr:uid="{00000000-0005-0000-0000-0000AE120000}"/>
    <cellStyle name="SAPBEXexcCritical5 2 2" xfId="4381" xr:uid="{00000000-0005-0000-0000-0000AF120000}"/>
    <cellStyle name="SAPBEXexcCritical5 2 3" xfId="4128" xr:uid="{00000000-0005-0000-0000-0000B0120000}"/>
    <cellStyle name="SAPBEXexcCritical5 2 4" xfId="5010" xr:uid="{00000000-0005-0000-0000-0000B1120000}"/>
    <cellStyle name="SAPBEXexcCritical5 3" xfId="4380" xr:uid="{00000000-0005-0000-0000-0000B2120000}"/>
    <cellStyle name="SAPBEXexcCritical5 4" xfId="4528" xr:uid="{00000000-0005-0000-0000-0000B3120000}"/>
    <cellStyle name="SAPBEXexcCritical5 5" xfId="5009" xr:uid="{00000000-0005-0000-0000-0000B4120000}"/>
    <cellStyle name="SAPBEXexcCritical5 6" xfId="5373" xr:uid="{3BEC9F2B-6B92-4CDF-85FE-E6840EC80519}"/>
    <cellStyle name="SAPBEXexcCritical6" xfId="3916" xr:uid="{00000000-0005-0000-0000-0000B5120000}"/>
    <cellStyle name="SAPBEXexcCritical6 2" xfId="3917" xr:uid="{00000000-0005-0000-0000-0000B6120000}"/>
    <cellStyle name="SAPBEXexcCritical6 2 2" xfId="4383" xr:uid="{00000000-0005-0000-0000-0000B7120000}"/>
    <cellStyle name="SAPBEXexcCritical6 2 3" xfId="4127" xr:uid="{00000000-0005-0000-0000-0000B8120000}"/>
    <cellStyle name="SAPBEXexcCritical6 2 4" xfId="5012" xr:uid="{00000000-0005-0000-0000-0000B9120000}"/>
    <cellStyle name="SAPBEXexcCritical6 3" xfId="4382" xr:uid="{00000000-0005-0000-0000-0000BA120000}"/>
    <cellStyle name="SAPBEXexcCritical6 4" xfId="4527" xr:uid="{00000000-0005-0000-0000-0000BB120000}"/>
    <cellStyle name="SAPBEXexcCritical6 5" xfId="5011" xr:uid="{00000000-0005-0000-0000-0000BC120000}"/>
    <cellStyle name="SAPBEXexcCritical6 6" xfId="5374" xr:uid="{5A02E2C1-AD36-493F-A072-636002990B44}"/>
    <cellStyle name="SAPBEXexcGood1" xfId="3918" xr:uid="{00000000-0005-0000-0000-0000BD120000}"/>
    <cellStyle name="SAPBEXexcGood1 2" xfId="3919" xr:uid="{00000000-0005-0000-0000-0000BE120000}"/>
    <cellStyle name="SAPBEXexcGood1 2 2" xfId="4385" xr:uid="{00000000-0005-0000-0000-0000BF120000}"/>
    <cellStyle name="SAPBEXexcGood1 2 3" xfId="4126" xr:uid="{00000000-0005-0000-0000-0000C0120000}"/>
    <cellStyle name="SAPBEXexcGood1 2 4" xfId="5014" xr:uid="{00000000-0005-0000-0000-0000C1120000}"/>
    <cellStyle name="SAPBEXexcGood1 3" xfId="4384" xr:uid="{00000000-0005-0000-0000-0000C2120000}"/>
    <cellStyle name="SAPBEXexcGood1 4" xfId="4526" xr:uid="{00000000-0005-0000-0000-0000C3120000}"/>
    <cellStyle name="SAPBEXexcGood1 5" xfId="5013" xr:uid="{00000000-0005-0000-0000-0000C4120000}"/>
    <cellStyle name="SAPBEXexcGood1 6" xfId="5375" xr:uid="{5AD8DE49-B8CF-47F1-A8BE-3D28DD42F040}"/>
    <cellStyle name="SAPBEXexcGood2" xfId="3920" xr:uid="{00000000-0005-0000-0000-0000C5120000}"/>
    <cellStyle name="SAPBEXexcGood2 2" xfId="3921" xr:uid="{00000000-0005-0000-0000-0000C6120000}"/>
    <cellStyle name="SAPBEXexcGood2 2 2" xfId="4387" xr:uid="{00000000-0005-0000-0000-0000C7120000}"/>
    <cellStyle name="SAPBEXexcGood2 2 3" xfId="4125" xr:uid="{00000000-0005-0000-0000-0000C8120000}"/>
    <cellStyle name="SAPBEXexcGood2 2 4" xfId="5016" xr:uid="{00000000-0005-0000-0000-0000C9120000}"/>
    <cellStyle name="SAPBEXexcGood2 3" xfId="4386" xr:uid="{00000000-0005-0000-0000-0000CA120000}"/>
    <cellStyle name="SAPBEXexcGood2 4" xfId="4525" xr:uid="{00000000-0005-0000-0000-0000CB120000}"/>
    <cellStyle name="SAPBEXexcGood2 5" xfId="5015" xr:uid="{00000000-0005-0000-0000-0000CC120000}"/>
    <cellStyle name="SAPBEXexcGood2 6" xfId="5376" xr:uid="{BA39B323-8558-47EB-9E2C-3C8F5272D27E}"/>
    <cellStyle name="SAPBEXexcGood3" xfId="3922" xr:uid="{00000000-0005-0000-0000-0000CD120000}"/>
    <cellStyle name="SAPBEXexcGood3 2" xfId="3923" xr:uid="{00000000-0005-0000-0000-0000CE120000}"/>
    <cellStyle name="SAPBEXexcGood3 2 2" xfId="4389" xr:uid="{00000000-0005-0000-0000-0000CF120000}"/>
    <cellStyle name="SAPBEXexcGood3 2 3" xfId="4124" xr:uid="{00000000-0005-0000-0000-0000D0120000}"/>
    <cellStyle name="SAPBEXexcGood3 2 4" xfId="5018" xr:uid="{00000000-0005-0000-0000-0000D1120000}"/>
    <cellStyle name="SAPBEXexcGood3 3" xfId="4388" xr:uid="{00000000-0005-0000-0000-0000D2120000}"/>
    <cellStyle name="SAPBEXexcGood3 4" xfId="4524" xr:uid="{00000000-0005-0000-0000-0000D3120000}"/>
    <cellStyle name="SAPBEXexcGood3 5" xfId="5017" xr:uid="{00000000-0005-0000-0000-0000D4120000}"/>
    <cellStyle name="SAPBEXexcGood3 6" xfId="5377" xr:uid="{E3CD823A-86AE-4E12-B67B-13DADE16807F}"/>
    <cellStyle name="SAPBEXfilterDrill" xfId="3924" xr:uid="{00000000-0005-0000-0000-0000D5120000}"/>
    <cellStyle name="SAPBEXfilterDrill 2" xfId="3925" xr:uid="{00000000-0005-0000-0000-0000D6120000}"/>
    <cellStyle name="SAPBEXfilterDrill 3" xfId="5378" xr:uid="{AAAE0527-B8B1-42C9-9B85-E5E8E2274741}"/>
    <cellStyle name="SAPBEXfilterItem" xfId="3926" xr:uid="{00000000-0005-0000-0000-0000D7120000}"/>
    <cellStyle name="SAPBEXfilterItem 2" xfId="3927" xr:uid="{00000000-0005-0000-0000-0000D8120000}"/>
    <cellStyle name="SAPBEXfilterItem 3" xfId="5379" xr:uid="{9B8F4E14-F3AC-4401-BCE0-27AEF69F0EAD}"/>
    <cellStyle name="SAPBEXfilterText" xfId="3928" xr:uid="{00000000-0005-0000-0000-0000D9120000}"/>
    <cellStyle name="SAPBEXfilterText 2" xfId="3929" xr:uid="{00000000-0005-0000-0000-0000DA120000}"/>
    <cellStyle name="SAPBEXfilterText 3" xfId="5380" xr:uid="{2B2CB9B8-4DE3-4536-AF78-D77B27EBD9E3}"/>
    <cellStyle name="SAPBEXformats" xfId="3930" xr:uid="{00000000-0005-0000-0000-0000DB120000}"/>
    <cellStyle name="SAPBEXformats 2" xfId="3931" xr:uid="{00000000-0005-0000-0000-0000DC120000}"/>
    <cellStyle name="SAPBEXformats 2 2" xfId="4391" xr:uid="{00000000-0005-0000-0000-0000DD120000}"/>
    <cellStyle name="SAPBEXformats 2 3" xfId="4123" xr:uid="{00000000-0005-0000-0000-0000DE120000}"/>
    <cellStyle name="SAPBEXformats 2 4" xfId="5020" xr:uid="{00000000-0005-0000-0000-0000DF120000}"/>
    <cellStyle name="SAPBEXformats 3" xfId="4390" xr:uid="{00000000-0005-0000-0000-0000E0120000}"/>
    <cellStyle name="SAPBEXformats 4" xfId="4523" xr:uid="{00000000-0005-0000-0000-0000E1120000}"/>
    <cellStyle name="SAPBEXformats 5" xfId="5019" xr:uid="{00000000-0005-0000-0000-0000E2120000}"/>
    <cellStyle name="SAPBEXformats 6" xfId="5381" xr:uid="{62728392-88EC-407B-AB93-572BBA3CDB7B}"/>
    <cellStyle name="SAPBEXheaderItem" xfId="3932" xr:uid="{00000000-0005-0000-0000-0000E3120000}"/>
    <cellStyle name="SAPBEXheaderItem 2" xfId="3933" xr:uid="{00000000-0005-0000-0000-0000E4120000}"/>
    <cellStyle name="SAPBEXheaderItem 3" xfId="5382" xr:uid="{7773E6F3-CCC3-456D-B55A-B45F5CDE724C}"/>
    <cellStyle name="SAPBEXheaderText" xfId="3934" xr:uid="{00000000-0005-0000-0000-0000E5120000}"/>
    <cellStyle name="SAPBEXheaderText 2" xfId="3935" xr:uid="{00000000-0005-0000-0000-0000E6120000}"/>
    <cellStyle name="SAPBEXheaderText 3" xfId="5383" xr:uid="{8CFA506F-98F6-491D-834D-203090C4B406}"/>
    <cellStyle name="SAPBEXHLevel0" xfId="3936" xr:uid="{00000000-0005-0000-0000-0000E7120000}"/>
    <cellStyle name="SAPBEXHLevel0 2" xfId="3937" xr:uid="{00000000-0005-0000-0000-0000E8120000}"/>
    <cellStyle name="SAPBEXHLevel0 2 2" xfId="4393" xr:uid="{00000000-0005-0000-0000-0000E9120000}"/>
    <cellStyle name="SAPBEXHLevel0 2 3" xfId="4122" xr:uid="{00000000-0005-0000-0000-0000EA120000}"/>
    <cellStyle name="SAPBEXHLevel0 2 4" xfId="5022" xr:uid="{00000000-0005-0000-0000-0000EB120000}"/>
    <cellStyle name="SAPBEXHLevel0 3" xfId="4392" xr:uid="{00000000-0005-0000-0000-0000EC120000}"/>
    <cellStyle name="SAPBEXHLevel0 4" xfId="4522" xr:uid="{00000000-0005-0000-0000-0000ED120000}"/>
    <cellStyle name="SAPBEXHLevel0 5" xfId="5021" xr:uid="{00000000-0005-0000-0000-0000EE120000}"/>
    <cellStyle name="SAPBEXHLevel0 6" xfId="5384" xr:uid="{2A6B68CB-46DD-456B-9CDC-8B651C5F6C4B}"/>
    <cellStyle name="SAPBEXHLevel0X" xfId="3938" xr:uid="{00000000-0005-0000-0000-0000EF120000}"/>
    <cellStyle name="SAPBEXHLevel0X 2" xfId="3939" xr:uid="{00000000-0005-0000-0000-0000F0120000}"/>
    <cellStyle name="SAPBEXHLevel0X 2 2" xfId="4395" xr:uid="{00000000-0005-0000-0000-0000F1120000}"/>
    <cellStyle name="SAPBEXHLevel0X 2 3" xfId="4121" xr:uid="{00000000-0005-0000-0000-0000F2120000}"/>
    <cellStyle name="SAPBEXHLevel0X 2 4" xfId="5024" xr:uid="{00000000-0005-0000-0000-0000F3120000}"/>
    <cellStyle name="SAPBEXHLevel0X 3" xfId="4394" xr:uid="{00000000-0005-0000-0000-0000F4120000}"/>
    <cellStyle name="SAPBEXHLevel0X 4" xfId="4521" xr:uid="{00000000-0005-0000-0000-0000F5120000}"/>
    <cellStyle name="SAPBEXHLevel0X 5" xfId="5023" xr:uid="{00000000-0005-0000-0000-0000F6120000}"/>
    <cellStyle name="SAPBEXHLevel0X 6" xfId="5385" xr:uid="{771AF7B6-B3A6-438A-90D2-88556DE849EC}"/>
    <cellStyle name="SAPBEXHLevel1" xfId="3940" xr:uid="{00000000-0005-0000-0000-0000F7120000}"/>
    <cellStyle name="SAPBEXHLevel1 2" xfId="3941" xr:uid="{00000000-0005-0000-0000-0000F8120000}"/>
    <cellStyle name="SAPBEXHLevel1 2 2" xfId="4397" xr:uid="{00000000-0005-0000-0000-0000F9120000}"/>
    <cellStyle name="SAPBEXHLevel1 2 3" xfId="4120" xr:uid="{00000000-0005-0000-0000-0000FA120000}"/>
    <cellStyle name="SAPBEXHLevel1 2 4" xfId="5026" xr:uid="{00000000-0005-0000-0000-0000FB120000}"/>
    <cellStyle name="SAPBEXHLevel1 3" xfId="4396" xr:uid="{00000000-0005-0000-0000-0000FC120000}"/>
    <cellStyle name="SAPBEXHLevel1 4" xfId="4520" xr:uid="{00000000-0005-0000-0000-0000FD120000}"/>
    <cellStyle name="SAPBEXHLevel1 5" xfId="5025" xr:uid="{00000000-0005-0000-0000-0000FE120000}"/>
    <cellStyle name="SAPBEXHLevel1 6" xfId="5386" xr:uid="{6FED0652-5EF7-4DF8-AA6E-BCAED4BFEABF}"/>
    <cellStyle name="SAPBEXHLevel1X" xfId="3942" xr:uid="{00000000-0005-0000-0000-0000FF120000}"/>
    <cellStyle name="SAPBEXHLevel1X 2" xfId="3943" xr:uid="{00000000-0005-0000-0000-000000130000}"/>
    <cellStyle name="SAPBEXHLevel1X 2 2" xfId="4399" xr:uid="{00000000-0005-0000-0000-000001130000}"/>
    <cellStyle name="SAPBEXHLevel1X 2 3" xfId="4119" xr:uid="{00000000-0005-0000-0000-000002130000}"/>
    <cellStyle name="SAPBEXHLevel1X 2 4" xfId="5028" xr:uid="{00000000-0005-0000-0000-000003130000}"/>
    <cellStyle name="SAPBEXHLevel1X 3" xfId="4398" xr:uid="{00000000-0005-0000-0000-000004130000}"/>
    <cellStyle name="SAPBEXHLevel1X 4" xfId="4519" xr:uid="{00000000-0005-0000-0000-000005130000}"/>
    <cellStyle name="SAPBEXHLevel1X 5" xfId="5027" xr:uid="{00000000-0005-0000-0000-000006130000}"/>
    <cellStyle name="SAPBEXHLevel1X 6" xfId="5387" xr:uid="{7B128474-61B8-470C-98E2-3B179BAEBD25}"/>
    <cellStyle name="SAPBEXHLevel2" xfId="3944" xr:uid="{00000000-0005-0000-0000-000007130000}"/>
    <cellStyle name="SAPBEXHLevel2 2" xfId="3945" xr:uid="{00000000-0005-0000-0000-000008130000}"/>
    <cellStyle name="SAPBEXHLevel2 2 2" xfId="4401" xr:uid="{00000000-0005-0000-0000-000009130000}"/>
    <cellStyle name="SAPBEXHLevel2 2 3" xfId="4118" xr:uid="{00000000-0005-0000-0000-00000A130000}"/>
    <cellStyle name="SAPBEXHLevel2 2 4" xfId="5030" xr:uid="{00000000-0005-0000-0000-00000B130000}"/>
    <cellStyle name="SAPBEXHLevel2 3" xfId="4400" xr:uid="{00000000-0005-0000-0000-00000C130000}"/>
    <cellStyle name="SAPBEXHLevel2 4" xfId="4518" xr:uid="{00000000-0005-0000-0000-00000D130000}"/>
    <cellStyle name="SAPBEXHLevel2 5" xfId="5029" xr:uid="{00000000-0005-0000-0000-00000E130000}"/>
    <cellStyle name="SAPBEXHLevel2 6" xfId="5388" xr:uid="{22B064A6-5D9E-4AE2-9CD3-8F9DA701B656}"/>
    <cellStyle name="SAPBEXHLevel2X" xfId="3946" xr:uid="{00000000-0005-0000-0000-00000F130000}"/>
    <cellStyle name="SAPBEXHLevel2X 2" xfId="3947" xr:uid="{00000000-0005-0000-0000-000010130000}"/>
    <cellStyle name="SAPBEXHLevel2X 2 2" xfId="4403" xr:uid="{00000000-0005-0000-0000-000011130000}"/>
    <cellStyle name="SAPBEXHLevel2X 2 3" xfId="4117" xr:uid="{00000000-0005-0000-0000-000012130000}"/>
    <cellStyle name="SAPBEXHLevel2X 2 4" xfId="5032" xr:uid="{00000000-0005-0000-0000-000013130000}"/>
    <cellStyle name="SAPBEXHLevel2X 3" xfId="4402" xr:uid="{00000000-0005-0000-0000-000014130000}"/>
    <cellStyle name="SAPBEXHLevel2X 4" xfId="4517" xr:uid="{00000000-0005-0000-0000-000015130000}"/>
    <cellStyle name="SAPBEXHLevel2X 5" xfId="5031" xr:uid="{00000000-0005-0000-0000-000016130000}"/>
    <cellStyle name="SAPBEXHLevel2X 6" xfId="5389" xr:uid="{7CCD757B-2E4D-4806-94C4-84A79EDED540}"/>
    <cellStyle name="SAPBEXHLevel3" xfId="3948" xr:uid="{00000000-0005-0000-0000-000017130000}"/>
    <cellStyle name="SAPBEXHLevel3 2" xfId="3949" xr:uid="{00000000-0005-0000-0000-000018130000}"/>
    <cellStyle name="SAPBEXHLevel3 2 2" xfId="4405" xr:uid="{00000000-0005-0000-0000-000019130000}"/>
    <cellStyle name="SAPBEXHLevel3 2 3" xfId="4116" xr:uid="{00000000-0005-0000-0000-00001A130000}"/>
    <cellStyle name="SAPBEXHLevel3 2 4" xfId="5034" xr:uid="{00000000-0005-0000-0000-00001B130000}"/>
    <cellStyle name="SAPBEXHLevel3 3" xfId="4404" xr:uid="{00000000-0005-0000-0000-00001C130000}"/>
    <cellStyle name="SAPBEXHLevel3 4" xfId="4516" xr:uid="{00000000-0005-0000-0000-00001D130000}"/>
    <cellStyle name="SAPBEXHLevel3 5" xfId="5033" xr:uid="{00000000-0005-0000-0000-00001E130000}"/>
    <cellStyle name="SAPBEXHLevel3 6" xfId="5390" xr:uid="{B34B0E9B-65F5-4282-9D8E-317A37B18173}"/>
    <cellStyle name="SAPBEXHLevel3X" xfId="3950" xr:uid="{00000000-0005-0000-0000-00001F130000}"/>
    <cellStyle name="SAPBEXHLevel3X 2" xfId="3951" xr:uid="{00000000-0005-0000-0000-000020130000}"/>
    <cellStyle name="SAPBEXHLevel3X 2 2" xfId="4407" xr:uid="{00000000-0005-0000-0000-000021130000}"/>
    <cellStyle name="SAPBEXHLevel3X 2 3" xfId="4115" xr:uid="{00000000-0005-0000-0000-000022130000}"/>
    <cellStyle name="SAPBEXHLevel3X 2 4" xfId="5036" xr:uid="{00000000-0005-0000-0000-000023130000}"/>
    <cellStyle name="SAPBEXHLevel3X 3" xfId="4406" xr:uid="{00000000-0005-0000-0000-000024130000}"/>
    <cellStyle name="SAPBEXHLevel3X 4" xfId="4515" xr:uid="{00000000-0005-0000-0000-000025130000}"/>
    <cellStyle name="SAPBEXHLevel3X 5" xfId="5035" xr:uid="{00000000-0005-0000-0000-000026130000}"/>
    <cellStyle name="SAPBEXHLevel3X 6" xfId="5391" xr:uid="{817F4EA5-638A-4FC2-902A-3922F6489E83}"/>
    <cellStyle name="SAPBEXinputData" xfId="5392" xr:uid="{5FFB7D48-7D5F-4EDB-8EA3-3EFD2B7623F8}"/>
    <cellStyle name="SAPBEXItemHeader" xfId="5393" xr:uid="{D8182109-FFB8-462B-9589-A034B6F4495F}"/>
    <cellStyle name="SAPBEXresData" xfId="3952" xr:uid="{00000000-0005-0000-0000-000027130000}"/>
    <cellStyle name="SAPBEXresData 2" xfId="3953" xr:uid="{00000000-0005-0000-0000-000028130000}"/>
    <cellStyle name="SAPBEXresData 2 2" xfId="4409" xr:uid="{00000000-0005-0000-0000-000029130000}"/>
    <cellStyle name="SAPBEXresData 2 3" xfId="4114" xr:uid="{00000000-0005-0000-0000-00002A130000}"/>
    <cellStyle name="SAPBEXresData 2 4" xfId="5038" xr:uid="{00000000-0005-0000-0000-00002B130000}"/>
    <cellStyle name="SAPBEXresData 3" xfId="4408" xr:uid="{00000000-0005-0000-0000-00002C130000}"/>
    <cellStyle name="SAPBEXresData 4" xfId="4514" xr:uid="{00000000-0005-0000-0000-00002D130000}"/>
    <cellStyle name="SAPBEXresData 5" xfId="5037" xr:uid="{00000000-0005-0000-0000-00002E130000}"/>
    <cellStyle name="SAPBEXresData 6" xfId="5394" xr:uid="{63EBA950-4795-4892-AFDE-3F27F7623E4A}"/>
    <cellStyle name="SAPBEXresDataEmph" xfId="3954" xr:uid="{00000000-0005-0000-0000-00002F130000}"/>
    <cellStyle name="SAPBEXresDataEmph 2" xfId="3955" xr:uid="{00000000-0005-0000-0000-000030130000}"/>
    <cellStyle name="SAPBEXresDataEmph 2 2" xfId="4411" xr:uid="{00000000-0005-0000-0000-000031130000}"/>
    <cellStyle name="SAPBEXresDataEmph 2 3" xfId="4113" xr:uid="{00000000-0005-0000-0000-000032130000}"/>
    <cellStyle name="SAPBEXresDataEmph 2 4" xfId="5040" xr:uid="{00000000-0005-0000-0000-000033130000}"/>
    <cellStyle name="SAPBEXresDataEmph 3" xfId="4410" xr:uid="{00000000-0005-0000-0000-000034130000}"/>
    <cellStyle name="SAPBEXresDataEmph 4" xfId="4513" xr:uid="{00000000-0005-0000-0000-000035130000}"/>
    <cellStyle name="SAPBEXresDataEmph 5" xfId="5039" xr:uid="{00000000-0005-0000-0000-000036130000}"/>
    <cellStyle name="SAPBEXresDataEmph 6" xfId="5395" xr:uid="{0E824A5F-5035-4E1F-A00C-8AA3ECB5BEEE}"/>
    <cellStyle name="SAPBEXresItem" xfId="3956" xr:uid="{00000000-0005-0000-0000-000037130000}"/>
    <cellStyle name="SAPBEXresItem 2" xfId="3957" xr:uid="{00000000-0005-0000-0000-000038130000}"/>
    <cellStyle name="SAPBEXresItem 2 2" xfId="4413" xr:uid="{00000000-0005-0000-0000-000039130000}"/>
    <cellStyle name="SAPBEXresItem 2 3" xfId="4112" xr:uid="{00000000-0005-0000-0000-00003A130000}"/>
    <cellStyle name="SAPBEXresItem 2 4" xfId="5042" xr:uid="{00000000-0005-0000-0000-00003B130000}"/>
    <cellStyle name="SAPBEXresItem 3" xfId="4412" xr:uid="{00000000-0005-0000-0000-00003C130000}"/>
    <cellStyle name="SAPBEXresItem 4" xfId="4512" xr:uid="{00000000-0005-0000-0000-00003D130000}"/>
    <cellStyle name="SAPBEXresItem 5" xfId="5041" xr:uid="{00000000-0005-0000-0000-00003E130000}"/>
    <cellStyle name="SAPBEXresItem 6" xfId="5396" xr:uid="{26A6DEEF-1CBD-4907-8B1B-FAAB320763EC}"/>
    <cellStyle name="SAPBEXresItemX" xfId="3958" xr:uid="{00000000-0005-0000-0000-00003F130000}"/>
    <cellStyle name="SAPBEXresItemX 2" xfId="4414" xr:uid="{00000000-0005-0000-0000-000040130000}"/>
    <cellStyle name="SAPBEXresItemX 3" xfId="4511" xr:uid="{00000000-0005-0000-0000-000041130000}"/>
    <cellStyle name="SAPBEXresItemX 4" xfId="5043" xr:uid="{00000000-0005-0000-0000-000042130000}"/>
    <cellStyle name="SAPBEXresItemX 5" xfId="5397" xr:uid="{81CC379D-1672-42BB-83F3-AD818CFE5C96}"/>
    <cellStyle name="SAPBEXstdData" xfId="3959" xr:uid="{00000000-0005-0000-0000-000043130000}"/>
    <cellStyle name="SAPBEXstdData 2" xfId="3960" xr:uid="{00000000-0005-0000-0000-000044130000}"/>
    <cellStyle name="SAPBEXstdData 2 2" xfId="4416" xr:uid="{00000000-0005-0000-0000-000045130000}"/>
    <cellStyle name="SAPBEXstdData 2 3" xfId="4510" xr:uid="{00000000-0005-0000-0000-000046130000}"/>
    <cellStyle name="SAPBEXstdData 2 4" xfId="5045" xr:uid="{00000000-0005-0000-0000-000047130000}"/>
    <cellStyle name="SAPBEXstdData 3" xfId="4415" xr:uid="{00000000-0005-0000-0000-000048130000}"/>
    <cellStyle name="SAPBEXstdData 4" xfId="4111" xr:uid="{00000000-0005-0000-0000-000049130000}"/>
    <cellStyle name="SAPBEXstdData 5" xfId="5044" xr:uid="{00000000-0005-0000-0000-00004A130000}"/>
    <cellStyle name="SAPBEXstdData 6" xfId="5398" xr:uid="{EF77C51D-0298-490C-9B71-64D0EBBD5F69}"/>
    <cellStyle name="SAPBEXstdDataEmph" xfId="3961" xr:uid="{00000000-0005-0000-0000-00004B130000}"/>
    <cellStyle name="SAPBEXstdDataEmph 2" xfId="3962" xr:uid="{00000000-0005-0000-0000-00004C130000}"/>
    <cellStyle name="SAPBEXstdDataEmph 2 2" xfId="4418" xr:uid="{00000000-0005-0000-0000-00004D130000}"/>
    <cellStyle name="SAPBEXstdDataEmph 2 3" xfId="4509" xr:uid="{00000000-0005-0000-0000-00004E130000}"/>
    <cellStyle name="SAPBEXstdDataEmph 2 4" xfId="5047" xr:uid="{00000000-0005-0000-0000-00004F130000}"/>
    <cellStyle name="SAPBEXstdDataEmph 3" xfId="4417" xr:uid="{00000000-0005-0000-0000-000050130000}"/>
    <cellStyle name="SAPBEXstdDataEmph 4" xfId="4110" xr:uid="{00000000-0005-0000-0000-000051130000}"/>
    <cellStyle name="SAPBEXstdDataEmph 5" xfId="5046" xr:uid="{00000000-0005-0000-0000-000052130000}"/>
    <cellStyle name="SAPBEXstdDataEmph 6" xfId="5399" xr:uid="{C3607CEF-97F8-4C55-ABAF-BF4D20D28D49}"/>
    <cellStyle name="SAPBEXstdItem" xfId="3963" xr:uid="{00000000-0005-0000-0000-000053130000}"/>
    <cellStyle name="SAPBEXstdItem 2" xfId="3964" xr:uid="{00000000-0005-0000-0000-000054130000}"/>
    <cellStyle name="SAPBEXstdItem 2 2" xfId="4420" xr:uid="{00000000-0005-0000-0000-000055130000}"/>
    <cellStyle name="SAPBEXstdItem 2 2 2" xfId="5402" xr:uid="{157E2CC8-F4FA-4918-AEB2-FE0BBF28DD58}"/>
    <cellStyle name="SAPBEXstdItem 2 3" xfId="4508" xr:uid="{00000000-0005-0000-0000-000056130000}"/>
    <cellStyle name="SAPBEXstdItem 2 4" xfId="5049" xr:uid="{00000000-0005-0000-0000-000057130000}"/>
    <cellStyle name="SAPBEXstdItem 2 5" xfId="5401" xr:uid="{418A3299-16C7-4229-BCB2-A22FDDEB28AA}"/>
    <cellStyle name="SAPBEXstdItem 3" xfId="4419" xr:uid="{00000000-0005-0000-0000-000058130000}"/>
    <cellStyle name="SAPBEXstdItem 3 2" xfId="5403" xr:uid="{3941E40B-4A88-471D-915C-3066546C21CD}"/>
    <cellStyle name="SAPBEXstdItem 4" xfId="4109" xr:uid="{00000000-0005-0000-0000-000059130000}"/>
    <cellStyle name="SAPBEXstdItem 4 2" xfId="5404" xr:uid="{DCAC4C9A-E3D6-4625-B187-932FFFF5E726}"/>
    <cellStyle name="SAPBEXstdItem 5" xfId="5048" xr:uid="{00000000-0005-0000-0000-00005A130000}"/>
    <cellStyle name="SAPBEXstdItem 5 2" xfId="5405" xr:uid="{FC89E300-074A-452B-BD9C-5143F8703DE4}"/>
    <cellStyle name="SAPBEXstdItem 6" xfId="5406" xr:uid="{082389AE-4254-4BCA-B37D-3FF790931D47}"/>
    <cellStyle name="SAPBEXstdItem 7" xfId="5407" xr:uid="{757EDB25-A122-40A0-B764-6CE5D0EDA953}"/>
    <cellStyle name="SAPBEXstdItem 8" xfId="5408" xr:uid="{D32BC27E-42E9-4E92-9AAC-106C83D67F5E}"/>
    <cellStyle name="SAPBEXstdItem 9" xfId="5400" xr:uid="{D4747840-0C61-4C5E-AADE-BA472AEA34B1}"/>
    <cellStyle name="SAPBEXstdItemX" xfId="3965" xr:uid="{00000000-0005-0000-0000-00005B130000}"/>
    <cellStyle name="SAPBEXstdItemX 2" xfId="4421" xr:uid="{00000000-0005-0000-0000-00005C130000}"/>
    <cellStyle name="SAPBEXstdItemX 3" xfId="4108" xr:uid="{00000000-0005-0000-0000-00005D130000}"/>
    <cellStyle name="SAPBEXstdItemX 4" xfId="5050" xr:uid="{00000000-0005-0000-0000-00005E130000}"/>
    <cellStyle name="SAPBEXstdItemX 5" xfId="5409" xr:uid="{D77D4552-D2B6-4C7E-ABC3-B790B157FA1A}"/>
    <cellStyle name="SAPBEXtitle" xfId="3966" xr:uid="{00000000-0005-0000-0000-00005F130000}"/>
    <cellStyle name="SAPBEXtitle 2" xfId="3967" xr:uid="{00000000-0005-0000-0000-000060130000}"/>
    <cellStyle name="SAPBEXtitle 2 2" xfId="4423" xr:uid="{00000000-0005-0000-0000-000061130000}"/>
    <cellStyle name="SAPBEXtitle 2 3" xfId="4107" xr:uid="{00000000-0005-0000-0000-000062130000}"/>
    <cellStyle name="SAPBEXtitle 2 4" xfId="5052" xr:uid="{00000000-0005-0000-0000-000063130000}"/>
    <cellStyle name="SAPBEXtitle 3" xfId="4422" xr:uid="{00000000-0005-0000-0000-000064130000}"/>
    <cellStyle name="SAPBEXtitle 4" xfId="4507" xr:uid="{00000000-0005-0000-0000-000065130000}"/>
    <cellStyle name="SAPBEXtitle 5" xfId="5051" xr:uid="{00000000-0005-0000-0000-000066130000}"/>
    <cellStyle name="SAPBEXtitle 6" xfId="5410" xr:uid="{716D90C9-1045-4F19-9077-5C92F5C5811F}"/>
    <cellStyle name="SAPBEXunassignedItem" xfId="5411" xr:uid="{1F37EE12-29C3-4891-B517-C0E5A8154820}"/>
    <cellStyle name="SAPBEXundefined" xfId="3968" xr:uid="{00000000-0005-0000-0000-000067130000}"/>
    <cellStyle name="SAPBEXundefined 2" xfId="3969" xr:uid="{00000000-0005-0000-0000-000068130000}"/>
    <cellStyle name="SAPBEXundefined 2 2" xfId="4425" xr:uid="{00000000-0005-0000-0000-000069130000}"/>
    <cellStyle name="SAPBEXundefined 2 3" xfId="4106" xr:uid="{00000000-0005-0000-0000-00006A130000}"/>
    <cellStyle name="SAPBEXundefined 2 4" xfId="5054" xr:uid="{00000000-0005-0000-0000-00006B130000}"/>
    <cellStyle name="SAPBEXundefined 3" xfId="4424" xr:uid="{00000000-0005-0000-0000-00006C130000}"/>
    <cellStyle name="SAPBEXundefined 4" xfId="4506" xr:uid="{00000000-0005-0000-0000-00006D130000}"/>
    <cellStyle name="SAPBEXundefined 5" xfId="5053" xr:uid="{00000000-0005-0000-0000-00006E130000}"/>
    <cellStyle name="SAPBEXundefined 6" xfId="5412" xr:uid="{191D7F6E-CC01-42C7-B049-B2A8BE3E94F4}"/>
    <cellStyle name="Satisfaisant" xfId="1883" xr:uid="{00000000-0005-0000-0000-00006F130000}"/>
    <cellStyle name="Satisfaisant 2" xfId="3625" xr:uid="{00000000-0005-0000-0000-000070130000}"/>
    <cellStyle name="SEM-BPS-head" xfId="3970" xr:uid="{00000000-0005-0000-0000-000071130000}"/>
    <cellStyle name="SEM-BPS-key" xfId="3971" xr:uid="{00000000-0005-0000-0000-000072130000}"/>
    <cellStyle name="semestre" xfId="1884" xr:uid="{00000000-0005-0000-0000-000073130000}"/>
    <cellStyle name="semestre 2" xfId="3626" xr:uid="{00000000-0005-0000-0000-000074130000}"/>
    <cellStyle name="Separador de milhares [0]_meteorol (2)" xfId="1885" xr:uid="{00000000-0005-0000-0000-000075130000}"/>
    <cellStyle name="Sheet Title" xfId="5413" xr:uid="{6451272B-D038-48AA-A10D-A30AE763B7E7}"/>
    <cellStyle name="Sortie" xfId="1886" xr:uid="{00000000-0005-0000-0000-000076130000}"/>
    <cellStyle name="Sortie 2" xfId="3627" xr:uid="{00000000-0005-0000-0000-000077130000}"/>
    <cellStyle name="Sortie 2 2" xfId="4788" xr:uid="{00000000-0005-0000-0000-000078130000}"/>
    <cellStyle name="Sortie 2 3" xfId="4800" xr:uid="{00000000-0005-0000-0000-000079130000}"/>
    <cellStyle name="Sortie 2 4" xfId="5593" xr:uid="{E1C75368-22C9-474C-A71C-ABC7743E2E46}"/>
    <cellStyle name="Sortie 3" xfId="4354" xr:uid="{00000000-0005-0000-0000-00007A130000}"/>
    <cellStyle name="Sortie 4" xfId="4539" xr:uid="{00000000-0005-0000-0000-00007B130000}"/>
    <cellStyle name="Sortie 5" xfId="4985" xr:uid="{00000000-0005-0000-0000-00007C130000}"/>
    <cellStyle name="Spelling 1033,0" xfId="1887" xr:uid="{00000000-0005-0000-0000-00007D130000}"/>
    <cellStyle name="Stub" xfId="1888" xr:uid="{00000000-0005-0000-0000-00007E130000}"/>
    <cellStyle name="Stub 2" xfId="3628" xr:uid="{00000000-0005-0000-0000-00007F130000}"/>
    <cellStyle name="Stub 2 2" xfId="4789" xr:uid="{00000000-0005-0000-0000-000080130000}"/>
    <cellStyle name="Stub 2 3" xfId="4801" xr:uid="{00000000-0005-0000-0000-000081130000}"/>
    <cellStyle name="Stub 2 4" xfId="5071" xr:uid="{00000000-0005-0000-0000-000082130000}"/>
    <cellStyle name="Stub 3" xfId="4355" xr:uid="{00000000-0005-0000-0000-000083130000}"/>
    <cellStyle name="Stub 4" xfId="4538" xr:uid="{00000000-0005-0000-0000-000084130000}"/>
    <cellStyle name="Stub 5" xfId="4986" xr:uid="{00000000-0005-0000-0000-000085130000}"/>
    <cellStyle name="Style 1" xfId="1889" xr:uid="{00000000-0005-0000-0000-000086130000}"/>
    <cellStyle name="Style 1 2" xfId="3629" xr:uid="{00000000-0005-0000-0000-000087130000}"/>
    <cellStyle name="sValue" xfId="3975" xr:uid="{00000000-0005-0000-0000-000088130000}"/>
    <cellStyle name="tête chapitre" xfId="1890" xr:uid="{00000000-0005-0000-0000-000089130000}"/>
    <cellStyle name="tête chapitre 2" xfId="3630" xr:uid="{00000000-0005-0000-0000-00008A130000}"/>
    <cellStyle name="Text" xfId="1891" xr:uid="{00000000-0005-0000-0000-00008B130000}"/>
    <cellStyle name="Text 2" xfId="3631" xr:uid="{00000000-0005-0000-0000-00008C130000}"/>
    <cellStyle name="Texte explicatif" xfId="1892" xr:uid="{00000000-0005-0000-0000-00008D130000}"/>
    <cellStyle name="Texte explicatif 2" xfId="3632" xr:uid="{00000000-0005-0000-0000-00008E130000}"/>
    <cellStyle name="Title 2" xfId="1893" xr:uid="{00000000-0005-0000-0000-00008F130000}"/>
    <cellStyle name="Title 2 2" xfId="3633" xr:uid="{00000000-0005-0000-0000-000090130000}"/>
    <cellStyle name="Title 2 3" xfId="5414" xr:uid="{3586AA32-4B69-4ED9-84B1-49A6471EA45F}"/>
    <cellStyle name="Title 3" xfId="5106" xr:uid="{1CA0E106-088D-466A-B8AD-66134648C5BB}"/>
    <cellStyle name="Titre" xfId="1894" xr:uid="{00000000-0005-0000-0000-000091130000}"/>
    <cellStyle name="Titre 2" xfId="3634" xr:uid="{00000000-0005-0000-0000-000092130000}"/>
    <cellStyle name="Titre de la feuille" xfId="1895" xr:uid="{00000000-0005-0000-0000-000093130000}"/>
    <cellStyle name="Titre de la feuille 2" xfId="3635" xr:uid="{00000000-0005-0000-0000-000094130000}"/>
    <cellStyle name="Titre 1" xfId="1896" xr:uid="{00000000-0005-0000-0000-000095130000}"/>
    <cellStyle name="Titre 1 2" xfId="1897" xr:uid="{00000000-0005-0000-0000-000096130000}"/>
    <cellStyle name="Titre 1 2 2" xfId="3637" xr:uid="{00000000-0005-0000-0000-000097130000}"/>
    <cellStyle name="Titre 1 3" xfId="3636" xr:uid="{00000000-0005-0000-0000-000098130000}"/>
    <cellStyle name="Titre 2" xfId="1898" xr:uid="{00000000-0005-0000-0000-000099130000}"/>
    <cellStyle name="Titre 2 2" xfId="1899" xr:uid="{00000000-0005-0000-0000-00009A130000}"/>
    <cellStyle name="Titre 2 2 2" xfId="3639" xr:uid="{00000000-0005-0000-0000-00009B130000}"/>
    <cellStyle name="Titre 2 3" xfId="3638" xr:uid="{00000000-0005-0000-0000-00009C130000}"/>
    <cellStyle name="Titre 3" xfId="1900" xr:uid="{00000000-0005-0000-0000-00009D130000}"/>
    <cellStyle name="Titre 3 2" xfId="3640" xr:uid="{00000000-0005-0000-0000-00009E130000}"/>
    <cellStyle name="Titre 4" xfId="1901" xr:uid="{00000000-0005-0000-0000-00009F130000}"/>
    <cellStyle name="Titre 4 2" xfId="3641" xr:uid="{00000000-0005-0000-0000-0000A0130000}"/>
    <cellStyle name="Top" xfId="1902" xr:uid="{00000000-0005-0000-0000-0000A1130000}"/>
    <cellStyle name="Top 2" xfId="3642" xr:uid="{00000000-0005-0000-0000-0000A2130000}"/>
    <cellStyle name="Top 2 2" xfId="4790" xr:uid="{00000000-0005-0000-0000-0000A3130000}"/>
    <cellStyle name="Top 2 3" xfId="4802" xr:uid="{00000000-0005-0000-0000-0000A4130000}"/>
    <cellStyle name="Top 2 4" xfId="5072" xr:uid="{00000000-0005-0000-0000-0000A5130000}"/>
    <cellStyle name="Top 3" xfId="4356" xr:uid="{00000000-0005-0000-0000-0000A6130000}"/>
    <cellStyle name="Top 4" xfId="4537" xr:uid="{00000000-0005-0000-0000-0000A7130000}"/>
    <cellStyle name="Top 5" xfId="4987" xr:uid="{00000000-0005-0000-0000-0000A8130000}"/>
    <cellStyle name="Total" xfId="5088" builtinId="25" customBuiltin="1"/>
    <cellStyle name="Total 2" xfId="1903" xr:uid="{00000000-0005-0000-0000-0000A9130000}"/>
    <cellStyle name="Total 2 2" xfId="3643" xr:uid="{00000000-0005-0000-0000-0000AA130000}"/>
    <cellStyle name="Total 2 2 2" xfId="4791" xr:uid="{00000000-0005-0000-0000-0000AB130000}"/>
    <cellStyle name="Total 2 2 3" xfId="4803" xr:uid="{00000000-0005-0000-0000-0000AC130000}"/>
    <cellStyle name="Total 2 2 4" xfId="5594" xr:uid="{ED639C1B-EF25-4094-BA97-939DD4DA7D27}"/>
    <cellStyle name="Total 2 3" xfId="4357" xr:uid="{00000000-0005-0000-0000-0000AD130000}"/>
    <cellStyle name="Total 2 4" xfId="4139" xr:uid="{00000000-0005-0000-0000-0000AE130000}"/>
    <cellStyle name="Total 2 5" xfId="4988" xr:uid="{00000000-0005-0000-0000-0000AF130000}"/>
    <cellStyle name="Total 2 6" xfId="5415" xr:uid="{6F221CF2-0E87-41F3-8ED8-0B7183E6E8FC}"/>
    <cellStyle name="Total 3" xfId="1904" xr:uid="{00000000-0005-0000-0000-0000B0130000}"/>
    <cellStyle name="Total 3 2" xfId="3644" xr:uid="{00000000-0005-0000-0000-0000B1130000}"/>
    <cellStyle name="Total 3 3" xfId="5416" xr:uid="{E2E2BAC4-BAA0-4061-BF09-B36EA3262FD3}"/>
    <cellStyle name="Totals" xfId="1905" xr:uid="{00000000-0005-0000-0000-0000B2130000}"/>
    <cellStyle name="Totals 2" xfId="3645" xr:uid="{00000000-0005-0000-0000-0000B3130000}"/>
    <cellStyle name="Valuta (0)_LINEA GLOBALE" xfId="3972" xr:uid="{00000000-0005-0000-0000-0000B4130000}"/>
    <cellStyle name="Valuta_LINEA GLOBALE" xfId="3973" xr:uid="{00000000-0005-0000-0000-0000B5130000}"/>
    <cellStyle name="Vérification" xfId="1906" xr:uid="{00000000-0005-0000-0000-0000B6130000}"/>
    <cellStyle name="Vérification 2" xfId="3646" xr:uid="{00000000-0005-0000-0000-0000B7130000}"/>
    <cellStyle name="Vírgula 2" xfId="3653" xr:uid="{00000000-0005-0000-0000-0000B8130000}"/>
    <cellStyle name="Vírgula 2 2" xfId="3974" xr:uid="{00000000-0005-0000-0000-0000B9130000}"/>
    <cellStyle name="Vírgula_meteorol (2)" xfId="1907" xr:uid="{00000000-0005-0000-0000-0000BA130000}"/>
    <cellStyle name="Warning Text" xfId="5085" builtinId="11" customBuiltin="1"/>
    <cellStyle name="Warning Text 2" xfId="1908" xr:uid="{00000000-0005-0000-0000-0000BB130000}"/>
    <cellStyle name="Warning Text 2 2" xfId="3647" xr:uid="{00000000-0005-0000-0000-0000BC130000}"/>
    <cellStyle name="Warning Text 2 3" xfId="5417" xr:uid="{80FD1A74-D89B-4006-97C1-73C0A3DB414F}"/>
    <cellStyle name="Warning Text 3" xfId="5418" xr:uid="{B7741C23-A85A-4E18-A2AC-3DBD0381510C}"/>
    <cellStyle name="ДАТА" xfId="1909" xr:uid="{00000000-0005-0000-0000-0000BD130000}"/>
    <cellStyle name="ДАТА 2" xfId="3648" xr:uid="{00000000-0005-0000-0000-0000BE130000}"/>
    <cellStyle name="ДЕНЕЖНЫЙ_BOPENGC" xfId="1910" xr:uid="{00000000-0005-0000-0000-0000BF130000}"/>
    <cellStyle name="ЗАГОЛОВОК1" xfId="1911" xr:uid="{00000000-0005-0000-0000-0000C0130000}"/>
    <cellStyle name="ЗАГОЛОВОК1 2" xfId="3649" xr:uid="{00000000-0005-0000-0000-0000C1130000}"/>
    <cellStyle name="ЗАГОЛОВОК2" xfId="1912" xr:uid="{00000000-0005-0000-0000-0000C2130000}"/>
    <cellStyle name="ЗАГОЛОВОК2 2" xfId="3650" xr:uid="{00000000-0005-0000-0000-0000C3130000}"/>
    <cellStyle name="ИТОГОВЫЙ" xfId="1913" xr:uid="{00000000-0005-0000-0000-0000C4130000}"/>
    <cellStyle name="ИТОГОВЫЙ 2" xfId="3651" xr:uid="{00000000-0005-0000-0000-0000C5130000}"/>
    <cellStyle name="Обычный_BOPENGC" xfId="1914" xr:uid="{00000000-0005-0000-0000-0000C6130000}"/>
    <cellStyle name="ПРОЦЕНТНЫЙ_BOPENGC" xfId="1915" xr:uid="{00000000-0005-0000-0000-0000C7130000}"/>
    <cellStyle name="ТЕКСТ" xfId="1916" xr:uid="{00000000-0005-0000-0000-0000C8130000}"/>
    <cellStyle name="ТЕКСТ 2" xfId="3652" xr:uid="{00000000-0005-0000-0000-0000C9130000}"/>
    <cellStyle name="ФИКСИРОВАННЫЙ" xfId="1917" xr:uid="{00000000-0005-0000-0000-0000CA130000}"/>
    <cellStyle name="ФИНАНСОВЫЙ_BOPENGC" xfId="1918" xr:uid="{00000000-0005-0000-0000-0000CB130000}"/>
    <cellStyle name="ارتباط تشعبي متبع_قطاعات" xfId="1919" xr:uid="{00000000-0005-0000-0000-0000CC130000}"/>
    <cellStyle name="ارتباط تشعبي_a" xfId="1920" xr:uid="{00000000-0005-0000-0000-0000CD130000}"/>
    <cellStyle name="عادي_2002 2003 الرابع" xfId="1921" xr:uid="{00000000-0005-0000-0000-0000CE130000}"/>
    <cellStyle name="عملة [0]_2002 2003 الرابع" xfId="1922" xr:uid="{00000000-0005-0000-0000-0000CF130000}"/>
    <cellStyle name="عملة_2002 2003 الرابع" xfId="1923" xr:uid="{00000000-0005-0000-0000-0000D0130000}"/>
    <cellStyle name="فاصلة [0]_2002 2003 الرابع" xfId="1924" xr:uid="{00000000-0005-0000-0000-0000D1130000}"/>
    <cellStyle name="فاصلة_2002 2003 الرابع" xfId="1925" xr:uid="{00000000-0005-0000-0000-0000D2130000}"/>
  </cellStyles>
  <dxfs count="14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rgb="FFFFFFFF"/>
      </font>
    </dxf>
    <dxf>
      <font>
        <condense val="0"/>
        <extend val="0"/>
        <color indexed="9"/>
      </font>
    </dxf>
    <dxf>
      <font>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0000"/>
        </patternFill>
      </fill>
    </dxf>
    <dxf>
      <fill>
        <patternFill>
          <bgColor rgb="FFFF0000"/>
        </patternFill>
      </fill>
    </dxf>
  </dxfs>
  <tableStyles count="8" defaultTableStyle="TableStyleMedium2" defaultPivotStyle="PivotStyleLight16">
    <tableStyle name="Table Style 1" pivot="0" count="0" xr9:uid="{10AC14A1-8137-41CE-9FCD-F47A4A9A2B97}"/>
    <tableStyle name="Table Style 1 2" pivot="0" count="0" xr9:uid="{0C32EC74-2C31-4360-80DA-86A8E0A1873D}"/>
    <tableStyle name="Table Style 1 3" pivot="0" count="0" xr9:uid="{357DB239-8CE9-4F8C-9E54-61B7A346559D}"/>
    <tableStyle name="Table Style 1 4" pivot="0" count="0" xr9:uid="{9091E303-D8B6-4897-ADB5-4A2E1BF07874}"/>
    <tableStyle name="Table Style 1 5" pivot="0" count="0" xr9:uid="{6AA79053-0BDA-44F2-8E24-ED4335ECC359}"/>
    <tableStyle name="Table Style 1 6" pivot="0" count="0" xr9:uid="{CF118944-2928-4E27-A76C-F8A8C5395B9F}"/>
    <tableStyle name="Table Style 1 7" pivot="0" count="0" xr9:uid="{75CC2218-7DF6-4E1F-A51A-1A8086563349}"/>
    <tableStyle name="Table Style 1 8" pivot="0" count="0" xr9:uid="{2A98F560-8F0E-40BD-B0FD-1F2463B57618}"/>
  </tableStyles>
  <colors>
    <mruColors>
      <color rgb="FF0000FF"/>
      <color rgb="FFFA06E9"/>
      <color rgb="FF66FFCC"/>
      <color rgb="FF66FF33"/>
      <color rgb="FF008000"/>
      <color rgb="FF33CCCC"/>
      <color rgb="FFCC0099"/>
      <color rgb="FF33CCFF"/>
      <color rgb="FF96969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349" Type="http://schemas.openxmlformats.org/officeDocument/2006/relationships/externalLink" Target="externalLinks/externalLink1.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theme" Target="theme/theme1.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styles" Target="styles.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sharedStrings" Target="sharedStrings.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microsoft.com/office/2017/10/relationships/person" Target="persons/person.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calcChain" Target="calcChain.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173" Type="http://schemas.openxmlformats.org/officeDocument/2006/relationships/worksheet" Target="worksheets/sheet173.xml"/><Relationship Id="rId229" Type="http://schemas.openxmlformats.org/officeDocument/2006/relationships/worksheet" Target="worksheets/sheet229.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558800</xdr:colOff>
      <xdr:row>14</xdr:row>
      <xdr:rowOff>133351</xdr:rowOff>
    </xdr:from>
    <xdr:to>
      <xdr:col>12</xdr:col>
      <xdr:colOff>33821</xdr:colOff>
      <xdr:row>39</xdr:row>
      <xdr:rowOff>128875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387600" y="2711451"/>
          <a:ext cx="4961421" cy="4599274"/>
        </a:xfrm>
        <a:prstGeom prst="rect">
          <a:avLst/>
        </a:prstGeom>
      </xdr:spPr>
    </xdr:pic>
    <xdr:clientData/>
  </xdr:twoCellAnchor>
  <xdr:twoCellAnchor editAs="oneCell">
    <xdr:from>
      <xdr:col>5</xdr:col>
      <xdr:colOff>243417</xdr:colOff>
      <xdr:row>0</xdr:row>
      <xdr:rowOff>0</xdr:rowOff>
    </xdr:from>
    <xdr:to>
      <xdr:col>8</xdr:col>
      <xdr:colOff>309248</xdr:colOff>
      <xdr:row>10</xdr:row>
      <xdr:rowOff>53131</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3312584" y="0"/>
          <a:ext cx="1907331" cy="18522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450850</xdr:colOff>
      <xdr:row>22</xdr:row>
      <xdr:rowOff>19050</xdr:rowOff>
    </xdr:from>
    <xdr:to>
      <xdr:col>18</xdr:col>
      <xdr:colOff>592640</xdr:colOff>
      <xdr:row>26</xdr:row>
      <xdr:rowOff>152245</xdr:rowOff>
    </xdr:to>
    <xdr:pic>
      <xdr:nvPicPr>
        <xdr:cNvPr id="2" name="Picture 1">
          <a:extLst>
            <a:ext uri="{FF2B5EF4-FFF2-40B4-BE49-F238E27FC236}">
              <a16:creationId xmlns:a16="http://schemas.microsoft.com/office/drawing/2014/main" id="{00000000-0008-0000-6001-000002000000}"/>
            </a:ext>
          </a:extLst>
        </xdr:cNvPr>
        <xdr:cNvPicPr>
          <a:picLocks noChangeAspect="1"/>
        </xdr:cNvPicPr>
      </xdr:nvPicPr>
      <xdr:blipFill>
        <a:blip xmlns:r="http://schemas.openxmlformats.org/officeDocument/2006/relationships" r:embed="rId1"/>
        <a:stretch>
          <a:fillRect/>
        </a:stretch>
      </xdr:blipFill>
      <xdr:spPr>
        <a:xfrm>
          <a:off x="11760200" y="7937500"/>
          <a:ext cx="8676190" cy="1238095"/>
        </a:xfrm>
        <a:prstGeom prst="rect">
          <a:avLst/>
        </a:prstGeom>
      </xdr:spPr>
    </xdr:pic>
    <xdr:clientData/>
  </xdr:twoCellAnchor>
  <xdr:twoCellAnchor editAs="oneCell">
    <xdr:from>
      <xdr:col>0</xdr:col>
      <xdr:colOff>0</xdr:colOff>
      <xdr:row>247</xdr:row>
      <xdr:rowOff>0</xdr:rowOff>
    </xdr:from>
    <xdr:to>
      <xdr:col>2</xdr:col>
      <xdr:colOff>878371</xdr:colOff>
      <xdr:row>289</xdr:row>
      <xdr:rowOff>8557</xdr:rowOff>
    </xdr:to>
    <xdr:pic>
      <xdr:nvPicPr>
        <xdr:cNvPr id="3" name="Picture 2">
          <a:extLst>
            <a:ext uri="{FF2B5EF4-FFF2-40B4-BE49-F238E27FC236}">
              <a16:creationId xmlns:a16="http://schemas.microsoft.com/office/drawing/2014/main" id="{00000000-0008-0000-6001-000003000000}"/>
            </a:ext>
          </a:extLst>
        </xdr:cNvPr>
        <xdr:cNvPicPr>
          <a:picLocks noChangeAspect="1"/>
        </xdr:cNvPicPr>
      </xdr:nvPicPr>
      <xdr:blipFill>
        <a:blip xmlns:r="http://schemas.openxmlformats.org/officeDocument/2006/relationships" r:embed="rId2"/>
        <a:stretch>
          <a:fillRect/>
        </a:stretch>
      </xdr:blipFill>
      <xdr:spPr>
        <a:xfrm>
          <a:off x="0" y="42424350"/>
          <a:ext cx="8828571" cy="7742857"/>
        </a:xfrm>
        <a:prstGeom prst="rect">
          <a:avLst/>
        </a:prstGeom>
      </xdr:spPr>
    </xdr:pic>
    <xdr:clientData/>
  </xdr:twoCellAnchor>
  <xdr:twoCellAnchor editAs="oneCell">
    <xdr:from>
      <xdr:col>0</xdr:col>
      <xdr:colOff>0</xdr:colOff>
      <xdr:row>297</xdr:row>
      <xdr:rowOff>0</xdr:rowOff>
    </xdr:from>
    <xdr:to>
      <xdr:col>2</xdr:col>
      <xdr:colOff>2002168</xdr:colOff>
      <xdr:row>328</xdr:row>
      <xdr:rowOff>53255</xdr:rowOff>
    </xdr:to>
    <xdr:pic>
      <xdr:nvPicPr>
        <xdr:cNvPr id="4" name="Picture 3">
          <a:extLst>
            <a:ext uri="{FF2B5EF4-FFF2-40B4-BE49-F238E27FC236}">
              <a16:creationId xmlns:a16="http://schemas.microsoft.com/office/drawing/2014/main" id="{00000000-0008-0000-6001-000004000000}"/>
            </a:ext>
          </a:extLst>
        </xdr:cNvPr>
        <xdr:cNvPicPr>
          <a:picLocks noChangeAspect="1"/>
        </xdr:cNvPicPr>
      </xdr:nvPicPr>
      <xdr:blipFill>
        <a:blip xmlns:r="http://schemas.openxmlformats.org/officeDocument/2006/relationships" r:embed="rId3"/>
        <a:stretch>
          <a:fillRect/>
        </a:stretch>
      </xdr:blipFill>
      <xdr:spPr>
        <a:xfrm>
          <a:off x="0" y="54209950"/>
          <a:ext cx="10057143" cy="5761905"/>
        </a:xfrm>
        <a:prstGeom prst="rect">
          <a:avLst/>
        </a:prstGeom>
      </xdr:spPr>
    </xdr:pic>
    <xdr:clientData/>
  </xdr:twoCellAnchor>
  <xdr:twoCellAnchor editAs="oneCell">
    <xdr:from>
      <xdr:col>0</xdr:col>
      <xdr:colOff>0</xdr:colOff>
      <xdr:row>759</xdr:row>
      <xdr:rowOff>142875</xdr:rowOff>
    </xdr:from>
    <xdr:to>
      <xdr:col>1</xdr:col>
      <xdr:colOff>1009024</xdr:colOff>
      <xdr:row>784</xdr:row>
      <xdr:rowOff>75613</xdr:rowOff>
    </xdr:to>
    <xdr:pic>
      <xdr:nvPicPr>
        <xdr:cNvPr id="5" name="Picture 4">
          <a:extLst>
            <a:ext uri="{FF2B5EF4-FFF2-40B4-BE49-F238E27FC236}">
              <a16:creationId xmlns:a16="http://schemas.microsoft.com/office/drawing/2014/main" id="{00000000-0008-0000-6001-000005000000}"/>
            </a:ext>
          </a:extLst>
        </xdr:cNvPr>
        <xdr:cNvPicPr>
          <a:picLocks noChangeAspect="1"/>
        </xdr:cNvPicPr>
      </xdr:nvPicPr>
      <xdr:blipFill>
        <a:blip xmlns:r="http://schemas.openxmlformats.org/officeDocument/2006/relationships" r:embed="rId4"/>
        <a:stretch>
          <a:fillRect/>
        </a:stretch>
      </xdr:blipFill>
      <xdr:spPr>
        <a:xfrm>
          <a:off x="0" y="172316775"/>
          <a:ext cx="5009524" cy="4695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ruth\Documents\ZARAFENOSOA\1-CORE%20BY%20THEME\SADC%20Statistics%20Yearbook\edition%202022\FROM%20MEMBER%20STATES\SEYCHELLES\TRADE\SEYCHELLES_SYB_Data%20Collection%20Template_TRADE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 &amp; Acronyms"/>
      <sheetName val="Content"/>
      <sheetName val="Merchandise Trade_AGG"/>
      <sheetName val="Sheet1"/>
      <sheetName val="Detailed Merchandise trade"/>
      <sheetName val="Merchandise Trade_Agriculture"/>
      <sheetName val="Merchandise Trade_Selected Prod"/>
      <sheetName val="ICT nomenclature"/>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Zarafenosoa" id="{92BD0869-10B5-42BD-BD9F-4ED3A5A76622}" userId="S::zruth@sadc.int::7b5366e7-7d31-410d-8f1e-a57e84c7ee5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C12" dT="2023-06-19T12:30:49.32" personId="{92BD0869-10B5-42BD-BD9F-4ED3A5A76622}" id="{8452F4DD-A117-4FC6-8356-2645AC772D8F}">
    <text>Provisional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3.bin"/><Relationship Id="rId4" Type="http://schemas.microsoft.com/office/2017/10/relationships/threadedComment" Target="../threadedComments/threadedComment1.xml"/></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7.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7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7.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7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6.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29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9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9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32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32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5.xml.rels><?xml version="1.0" encoding="UTF-8" standalone="yes"?>
<Relationships xmlns="http://schemas.openxmlformats.org/package/2006/relationships"><Relationship Id="rId8" Type="http://schemas.openxmlformats.org/officeDocument/2006/relationships/printerSettings" Target="../printerSettings/printerSettings106.bin"/><Relationship Id="rId3" Type="http://schemas.openxmlformats.org/officeDocument/2006/relationships/hyperlink" Target="https://www.zamstats.gov.zm/2023-iaos-isi-conference/?playlist=7c24b72&amp;video=73bcc1a" TargetMode="External"/><Relationship Id="rId7" Type="http://schemas.openxmlformats.org/officeDocument/2006/relationships/hyperlink" Target="https://dlca.logcluster.org/display/public/DLCA/2.2+Aviation+des+Comores" TargetMode="External"/><Relationship Id="rId2" Type="http://schemas.openxmlformats.org/officeDocument/2006/relationships/hyperlink" Target="https://www.fao.org/faostat/en/" TargetMode="External"/><Relationship Id="rId1" Type="http://schemas.openxmlformats.org/officeDocument/2006/relationships/hyperlink" Target="https://data.worldbank.org/indicator/AG.LND.PRCP.MM" TargetMode="External"/><Relationship Id="rId6" Type="http://schemas.openxmlformats.org/officeDocument/2006/relationships/hyperlink" Target="https://www.bocra.org.bw/" TargetMode="External"/><Relationship Id="rId5" Type="http://schemas.openxmlformats.org/officeDocument/2006/relationships/hyperlink" Target="https://www.statsbots.org.bw/sites/default/files/publications/Tourism%20Statistics%20Annual%20Report%202020.pdf" TargetMode="External"/><Relationship Id="rId4" Type="http://schemas.openxmlformats.org/officeDocument/2006/relationships/hyperlink" Target="http://www.ine.gov.mz/estatisticas/estatisticas-sectoriais" TargetMode="External"/><Relationship Id="rId9" Type="http://schemas.openxmlformats.org/officeDocument/2006/relationships/drawing" Target="../drawings/drawing2.xml"/></Relationships>
</file>

<file path=xl/worksheets/_rels/sheet346.xml.rels><?xml version="1.0" encoding="UTF-8" standalone="yes"?>
<Relationships xmlns="http://schemas.openxmlformats.org/package/2006/relationships"><Relationship Id="rId1" Type="http://schemas.openxmlformats.org/officeDocument/2006/relationships/hyperlink" Target="http://www.banque-comores.km/DOCUMENTS/Rapport_Annuel_2021_BCC.pdf" TargetMode="External"/></Relationships>
</file>

<file path=xl/worksheets/_rels/sheet347.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348.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hyperlink" Target="https://www.statsbots.org.bw/sites/default/files/publications/Tourism%20Statistics%20Annual%20Report%202020.pdf"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2:M14"/>
  <sheetViews>
    <sheetView tabSelected="1" zoomScaleNormal="100" workbookViewId="0">
      <selection activeCell="O11" sqref="O11"/>
    </sheetView>
  </sheetViews>
  <sheetFormatPr defaultRowHeight="14.4"/>
  <cols>
    <col min="3" max="3" width="7.21875" customWidth="1"/>
    <col min="13" max="13" width="11" customWidth="1"/>
  </cols>
  <sheetData>
    <row r="12" spans="4:13" ht="14.55" customHeight="1">
      <c r="D12" s="737" t="s">
        <v>3078</v>
      </c>
      <c r="E12" s="737"/>
      <c r="F12" s="737"/>
      <c r="G12" s="737"/>
      <c r="H12" s="737"/>
      <c r="I12" s="737"/>
      <c r="J12" s="737"/>
      <c r="K12" s="737"/>
      <c r="L12" s="737"/>
      <c r="M12" s="737"/>
    </row>
    <row r="13" spans="4:13" ht="14.55" customHeight="1">
      <c r="D13" s="737"/>
      <c r="E13" s="737"/>
      <c r="F13" s="737"/>
      <c r="G13" s="737"/>
      <c r="H13" s="737"/>
      <c r="I13" s="737"/>
      <c r="J13" s="737"/>
      <c r="K13" s="737"/>
      <c r="L13" s="737"/>
      <c r="M13" s="737"/>
    </row>
    <row r="14" spans="4:13" ht="14.55" customHeight="1">
      <c r="D14" s="737"/>
      <c r="E14" s="737"/>
      <c r="F14" s="737"/>
      <c r="G14" s="737"/>
      <c r="H14" s="737"/>
      <c r="I14" s="737"/>
      <c r="J14" s="737"/>
      <c r="K14" s="737"/>
      <c r="L14" s="737"/>
      <c r="M14" s="737"/>
    </row>
  </sheetData>
  <mergeCells count="1">
    <mergeCell ref="D12:M14"/>
  </mergeCells>
  <pageMargins left="0.7" right="0.7" top="0.75" bottom="0.75" header="0.3" footer="0.3"/>
  <pageSetup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Z23"/>
  <sheetViews>
    <sheetView topLeftCell="A4" workbookViewId="0">
      <selection activeCell="B4" sqref="B4:X20"/>
    </sheetView>
  </sheetViews>
  <sheetFormatPr defaultRowHeight="14.4"/>
  <cols>
    <col min="1" max="1" width="30.5546875" customWidth="1"/>
    <col min="2" max="6" width="8.88671875" bestFit="1" customWidth="1"/>
    <col min="7" max="22" width="9.77734375" bestFit="1" customWidth="1"/>
    <col min="23" max="23" width="11.33203125" customWidth="1"/>
    <col min="24" max="24" width="13.33203125" customWidth="1"/>
  </cols>
  <sheetData>
    <row r="1" spans="1:26">
      <c r="A1" s="44" t="s">
        <v>2901</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672">
        <v>7920.6729999999989</v>
      </c>
      <c r="C4" s="672">
        <v>6534.3157609999989</v>
      </c>
      <c r="D4" s="672">
        <v>8327.7767323900007</v>
      </c>
      <c r="E4" s="672">
        <v>9508.0585777999986</v>
      </c>
      <c r="F4" s="672">
        <v>13475.001373999999</v>
      </c>
      <c r="G4" s="672">
        <v>24109.412600079995</v>
      </c>
      <c r="H4" s="672">
        <v>31862.216864758</v>
      </c>
      <c r="I4" s="672">
        <v>44177.783073954997</v>
      </c>
      <c r="J4" s="672">
        <v>64700.508419520018</v>
      </c>
      <c r="K4" s="672">
        <v>40639.411731928456</v>
      </c>
      <c r="L4" s="672">
        <v>52612.114761239987</v>
      </c>
      <c r="M4" s="672">
        <v>66427.390220205154</v>
      </c>
      <c r="N4" s="672">
        <v>70863.076413193383</v>
      </c>
      <c r="O4" s="672">
        <v>67712.526546759225</v>
      </c>
      <c r="P4" s="672">
        <v>58672.369189892939</v>
      </c>
      <c r="Q4" s="672">
        <v>33924.937494202393</v>
      </c>
      <c r="R4" s="672">
        <v>28057.499566036789</v>
      </c>
      <c r="S4" s="672">
        <v>34904.88111696409</v>
      </c>
      <c r="T4" s="672">
        <v>40545.235871299228</v>
      </c>
      <c r="U4" s="672">
        <v>35172.115633718997</v>
      </c>
      <c r="V4" s="672">
        <v>22033.752363085434</v>
      </c>
      <c r="W4" s="672">
        <v>34984.136476519998</v>
      </c>
      <c r="X4" s="672">
        <v>51269.409250606805</v>
      </c>
    </row>
    <row r="5" spans="1:26">
      <c r="A5" s="389" t="s">
        <v>12</v>
      </c>
      <c r="B5" s="672">
        <v>2776.0363333459341</v>
      </c>
      <c r="C5" s="672">
        <v>2135.1162385865732</v>
      </c>
      <c r="D5" s="672">
        <v>1737.3136340309986</v>
      </c>
      <c r="E5" s="672">
        <v>2700.1924191892731</v>
      </c>
      <c r="F5" s="672">
        <v>3518.8345067611999</v>
      </c>
      <c r="G5" s="672">
        <v>4609.1527275248</v>
      </c>
      <c r="H5" s="672">
        <v>4218.9928204428006</v>
      </c>
      <c r="I5" s="672">
        <v>5281.2798294175209</v>
      </c>
      <c r="J5" s="672">
        <v>4391.8969706219996</v>
      </c>
      <c r="K5" s="672">
        <v>3634.1573959941002</v>
      </c>
      <c r="L5" s="672">
        <v>4944.1107006904085</v>
      </c>
      <c r="M5" s="672">
        <v>5319.8936827858224</v>
      </c>
      <c r="N5" s="672">
        <v>5904.7312111501997</v>
      </c>
      <c r="O5" s="672">
        <v>7616.6163239796788</v>
      </c>
      <c r="P5" s="672">
        <v>6451.7032105662938</v>
      </c>
      <c r="Q5" s="672">
        <v>6100.8944866184293</v>
      </c>
      <c r="R5" s="672">
        <v>7412.1731169964287</v>
      </c>
      <c r="S5" s="672">
        <v>5809.0196787532259</v>
      </c>
      <c r="T5" s="672">
        <v>6605.0552469468666</v>
      </c>
      <c r="U5" s="672">
        <v>5316.0805021972556</v>
      </c>
      <c r="V5" s="672">
        <v>4376.4453747749994</v>
      </c>
      <c r="W5" s="672">
        <v>7462.14307715</v>
      </c>
      <c r="X5" s="672">
        <v>8423.481295227999</v>
      </c>
    </row>
    <row r="6" spans="1:26">
      <c r="A6" s="389" t="s">
        <v>513</v>
      </c>
      <c r="B6" s="672"/>
      <c r="C6" s="672"/>
      <c r="D6" s="672"/>
      <c r="E6" s="672"/>
      <c r="F6" s="672"/>
      <c r="G6" s="672"/>
      <c r="H6" s="672"/>
      <c r="I6" s="672"/>
      <c r="J6" s="672"/>
      <c r="K6" s="672">
        <v>12.595597530999999</v>
      </c>
      <c r="L6" s="672">
        <v>14.528314244000001</v>
      </c>
      <c r="M6" s="672">
        <v>26.778824978999999</v>
      </c>
      <c r="N6" s="672">
        <v>20.990635433000001</v>
      </c>
      <c r="O6" s="672">
        <v>17.059968482999999</v>
      </c>
      <c r="P6" s="672">
        <v>28.439619894</v>
      </c>
      <c r="Q6" s="672">
        <v>15.654310963</v>
      </c>
      <c r="R6" s="672">
        <v>29.729345123000002</v>
      </c>
      <c r="S6" s="672">
        <v>38.550401528999998</v>
      </c>
      <c r="T6" s="672">
        <v>46.083832696999998</v>
      </c>
      <c r="U6" s="672">
        <v>47.559162205384169</v>
      </c>
      <c r="V6" s="672">
        <v>19.505497438488248</v>
      </c>
      <c r="W6" s="672">
        <v>33.590399594130503</v>
      </c>
      <c r="X6" s="672">
        <v>37.057858692800579</v>
      </c>
    </row>
    <row r="7" spans="1:26">
      <c r="A7" s="389" t="s">
        <v>100</v>
      </c>
      <c r="B7" s="672">
        <v>1902.6481425280124</v>
      </c>
      <c r="C7" s="672">
        <v>1834.4372842111939</v>
      </c>
      <c r="D7" s="672">
        <v>2357.7047666344952</v>
      </c>
      <c r="E7" s="672">
        <v>1686.0323256295076</v>
      </c>
      <c r="F7" s="672">
        <v>1776.6017354403914</v>
      </c>
      <c r="G7" s="672">
        <v>2075.9335180019061</v>
      </c>
      <c r="H7" s="672">
        <v>2039.0745051457629</v>
      </c>
      <c r="I7" s="672">
        <v>2568.0573735061976</v>
      </c>
      <c r="J7" s="672">
        <v>4223.797773970643</v>
      </c>
      <c r="K7" s="672">
        <v>2908.2634365164049</v>
      </c>
      <c r="L7" s="672">
        <v>6619</v>
      </c>
      <c r="M7" s="672">
        <v>6235.687663676109</v>
      </c>
      <c r="N7" s="672">
        <v>5809</v>
      </c>
      <c r="O7" s="672">
        <v>7701</v>
      </c>
      <c r="P7" s="672">
        <v>10307</v>
      </c>
      <c r="Q7" s="672">
        <v>10284.773559969455</v>
      </c>
      <c r="R7" s="672">
        <v>9917.3272321891818</v>
      </c>
      <c r="S7" s="672">
        <v>10445</v>
      </c>
      <c r="T7" s="672">
        <v>10900</v>
      </c>
      <c r="U7" s="672">
        <v>6800</v>
      </c>
      <c r="V7" s="672">
        <v>13789</v>
      </c>
      <c r="W7" s="672">
        <v>22185.3</v>
      </c>
      <c r="X7" s="672">
        <v>15373</v>
      </c>
    </row>
    <row r="8" spans="1:26">
      <c r="A8" s="389" t="s">
        <v>512</v>
      </c>
      <c r="B8" s="666">
        <v>726.41416072463767</v>
      </c>
      <c r="C8" s="666">
        <v>787.11532418604656</v>
      </c>
      <c r="D8" s="666">
        <v>1081.2753648571429</v>
      </c>
      <c r="E8" s="666">
        <v>1628.5742136842105</v>
      </c>
      <c r="F8" s="666">
        <v>1567.23613</v>
      </c>
      <c r="G8" s="666">
        <v>1243.90625</v>
      </c>
      <c r="H8" s="666">
        <v>1456.6176470588236</v>
      </c>
      <c r="I8" s="666">
        <v>1429.9290780141844</v>
      </c>
      <c r="J8" s="666">
        <v>1340.8433734939758</v>
      </c>
      <c r="K8" s="666">
        <v>1324.6388740899979</v>
      </c>
      <c r="L8" s="666">
        <v>1515.2389043600008</v>
      </c>
      <c r="M8" s="666">
        <v>2491.8441328199988</v>
      </c>
      <c r="N8" s="666">
        <v>2135.1393375499838</v>
      </c>
      <c r="O8" s="666">
        <v>2059.9295322299945</v>
      </c>
      <c r="P8" s="666">
        <v>2015.9061096899973</v>
      </c>
      <c r="Q8" s="666">
        <v>1822.9040445500018</v>
      </c>
      <c r="R8" s="666">
        <v>1698.638138139999</v>
      </c>
      <c r="S8" s="666">
        <v>1943.4557469000076</v>
      </c>
      <c r="T8" s="666">
        <v>1997.3722997300006</v>
      </c>
      <c r="U8" s="666">
        <v>2095.3589179800038</v>
      </c>
      <c r="V8" s="666">
        <v>1807.4538566499998</v>
      </c>
      <c r="W8" s="666">
        <v>2082.2463051299997</v>
      </c>
      <c r="X8" s="666">
        <v>2097.7175064800012</v>
      </c>
    </row>
    <row r="9" spans="1:26">
      <c r="A9" s="389" t="s">
        <v>11</v>
      </c>
      <c r="B9" s="674">
        <v>335.22549157424749</v>
      </c>
      <c r="C9" s="674">
        <v>328.06816779069766</v>
      </c>
      <c r="D9" s="674">
        <v>356.18</v>
      </c>
      <c r="E9" s="674">
        <v>459.57873631578951</v>
      </c>
      <c r="F9" s="674">
        <v>973.54523124999992</v>
      </c>
      <c r="G9" s="674">
        <v>477.53039015624995</v>
      </c>
      <c r="H9" s="674">
        <v>754.86632308823539</v>
      </c>
      <c r="I9" s="674">
        <v>581.19957787234046</v>
      </c>
      <c r="J9" s="674">
        <v>723.81318385542158</v>
      </c>
      <c r="K9" s="674">
        <v>627.67429761904759</v>
      </c>
      <c r="L9" s="674">
        <v>502.2022097546992</v>
      </c>
      <c r="M9" s="674">
        <v>770.28841319879416</v>
      </c>
      <c r="N9" s="674">
        <v>690.40176505605712</v>
      </c>
      <c r="O9" s="674">
        <v>354.89594236727521</v>
      </c>
      <c r="P9" s="674">
        <v>828.04672032304461</v>
      </c>
      <c r="Q9" s="674">
        <v>546.91723822929566</v>
      </c>
      <c r="R9" s="674">
        <v>662.90073742589868</v>
      </c>
      <c r="S9" s="674">
        <v>718.66958843690645</v>
      </c>
      <c r="T9" s="674">
        <v>821.73485664603766</v>
      </c>
      <c r="U9" s="674">
        <v>918.50316956362371</v>
      </c>
      <c r="V9" s="674">
        <v>842.01763859600237</v>
      </c>
      <c r="W9" s="674">
        <v>934.18939779377968</v>
      </c>
      <c r="X9" s="674">
        <v>890.61575905420204</v>
      </c>
    </row>
    <row r="10" spans="1:26">
      <c r="A10" s="389" t="s">
        <v>10</v>
      </c>
      <c r="B10" s="666">
        <v>860.15666670787164</v>
      </c>
      <c r="C10" s="666">
        <v>939.77392955166454</v>
      </c>
      <c r="D10" s="666">
        <v>677.12522465789664</v>
      </c>
      <c r="E10" s="666">
        <v>973.30271038512001</v>
      </c>
      <c r="F10" s="666">
        <v>925.52888920642408</v>
      </c>
      <c r="G10" s="666">
        <v>848.23723768147784</v>
      </c>
      <c r="H10" s="666">
        <v>987.11445686198931</v>
      </c>
      <c r="I10" s="666">
        <v>1243.5561405096532</v>
      </c>
      <c r="J10" s="666">
        <v>1704.8167852074346</v>
      </c>
      <c r="K10" s="666">
        <v>1097.5806957183736</v>
      </c>
      <c r="L10" s="666">
        <v>1153.4437427563767</v>
      </c>
      <c r="M10" s="666">
        <v>1447.9726267322901</v>
      </c>
      <c r="N10" s="666">
        <v>1202.1831025629324</v>
      </c>
      <c r="O10" s="666">
        <v>1626.8112097997564</v>
      </c>
      <c r="P10" s="666">
        <v>2220.5287516082954</v>
      </c>
      <c r="Q10" s="666">
        <v>2136.7621369827089</v>
      </c>
      <c r="R10" s="666">
        <v>2258.0031040437621</v>
      </c>
      <c r="S10" s="666">
        <v>2922.2074504374559</v>
      </c>
      <c r="T10" s="666">
        <v>3131.3797432848191</v>
      </c>
      <c r="U10" s="666">
        <v>2697.6296734180996</v>
      </c>
      <c r="V10" s="666">
        <v>2028.6508502940401</v>
      </c>
      <c r="W10" s="666">
        <v>2729.6991125264831</v>
      </c>
      <c r="X10" s="666">
        <v>3670.6530973686863</v>
      </c>
    </row>
    <row r="11" spans="1:26">
      <c r="A11" s="389" t="s">
        <v>9</v>
      </c>
      <c r="B11" s="666">
        <v>316.15459099999998</v>
      </c>
      <c r="C11" s="666">
        <v>453.12545499999999</v>
      </c>
      <c r="D11" s="666">
        <v>404.94263100000001</v>
      </c>
      <c r="E11" s="666">
        <v>523.88645499999996</v>
      </c>
      <c r="F11" s="666">
        <v>483.51480299999997</v>
      </c>
      <c r="G11" s="666">
        <v>504.778504</v>
      </c>
      <c r="H11" s="666">
        <v>682.67412276000005</v>
      </c>
      <c r="I11" s="666">
        <v>873.66741024999999</v>
      </c>
      <c r="J11" s="666">
        <v>879.3154305700001</v>
      </c>
      <c r="K11" s="666">
        <v>1189.0064742</v>
      </c>
      <c r="L11" s="666">
        <v>1095.83125049</v>
      </c>
      <c r="M11" s="666">
        <v>1507.0584962463545</v>
      </c>
      <c r="N11" s="666">
        <v>1285.092647013978</v>
      </c>
      <c r="O11" s="666">
        <v>1184.860523396</v>
      </c>
      <c r="P11" s="666">
        <v>1361.8611663440001</v>
      </c>
      <c r="Q11" s="666">
        <v>997.26837863699996</v>
      </c>
      <c r="R11" s="666">
        <v>969.22217065999996</v>
      </c>
      <c r="S11" s="666">
        <v>787.99834595699997</v>
      </c>
      <c r="T11" s="666">
        <v>816.30544443200006</v>
      </c>
      <c r="U11" s="666">
        <v>865.43028100399999</v>
      </c>
      <c r="V11" s="666">
        <v>718.744565212</v>
      </c>
      <c r="W11" s="666">
        <v>953.44943177999994</v>
      </c>
      <c r="X11" s="666">
        <v>860.74728457599997</v>
      </c>
    </row>
    <row r="12" spans="1:26">
      <c r="A12" s="389" t="s">
        <v>8</v>
      </c>
      <c r="B12" s="675">
        <v>1556.8164508758566</v>
      </c>
      <c r="C12" s="675">
        <v>1634.3653250773993</v>
      </c>
      <c r="D12" s="675">
        <v>1798.8317757009345</v>
      </c>
      <c r="E12" s="675">
        <v>1868.2875264270613</v>
      </c>
      <c r="F12" s="675">
        <v>1978.5585585585586</v>
      </c>
      <c r="G12" s="675">
        <v>2162.8121792678753</v>
      </c>
      <c r="H12" s="675">
        <v>2376.7897271268057</v>
      </c>
      <c r="I12" s="675">
        <v>2222.1230474976092</v>
      </c>
      <c r="J12" s="675">
        <v>2396.6854724964742</v>
      </c>
      <c r="K12" s="675">
        <v>1931.1521603005635</v>
      </c>
      <c r="L12" s="675">
        <v>2251.5377144707027</v>
      </c>
      <c r="M12" s="675">
        <v>2559.5130434782609</v>
      </c>
      <c r="N12" s="675">
        <v>2661.4767791513532</v>
      </c>
      <c r="O12" s="675">
        <v>2871.7547292889758</v>
      </c>
      <c r="P12" s="675">
        <v>3095.2318745917701</v>
      </c>
      <c r="Q12" s="675">
        <v>2656.32</v>
      </c>
      <c r="R12" s="675">
        <v>2355.8200000000002</v>
      </c>
      <c r="S12" s="675">
        <v>2319.7199999999998</v>
      </c>
      <c r="T12" s="675">
        <v>2352.5300000000002</v>
      </c>
      <c r="U12" s="675">
        <v>2214.6999999999998</v>
      </c>
      <c r="V12" s="675">
        <v>1794.61</v>
      </c>
      <c r="W12" s="675">
        <v>1980.5</v>
      </c>
      <c r="X12" s="675">
        <v>2408.6999999999998</v>
      </c>
    </row>
    <row r="13" spans="1:26">
      <c r="A13" s="389" t="s">
        <v>6</v>
      </c>
      <c r="B13" s="672">
        <v>363.96199999999993</v>
      </c>
      <c r="C13" s="672">
        <v>703.13359933944389</v>
      </c>
      <c r="D13" s="672">
        <v>809.8122271334687</v>
      </c>
      <c r="E13" s="672">
        <v>1043.912538420077</v>
      </c>
      <c r="F13" s="672">
        <v>1503.8607992505204</v>
      </c>
      <c r="G13" s="672">
        <v>1745.2561867483817</v>
      </c>
      <c r="H13" s="672">
        <v>2381.1316260586091</v>
      </c>
      <c r="I13" s="672">
        <v>2412.1199999999981</v>
      </c>
      <c r="J13" s="672">
        <v>2653.2596477268735</v>
      </c>
      <c r="K13" s="672">
        <v>2147.1833346589738</v>
      </c>
      <c r="L13" s="672">
        <v>2333.250120269111</v>
      </c>
      <c r="M13" s="672">
        <v>3604.2031421737602</v>
      </c>
      <c r="N13" s="672">
        <v>3855.5383993049304</v>
      </c>
      <c r="O13" s="672">
        <v>4023.7189576803044</v>
      </c>
      <c r="P13" s="672">
        <v>4420.53</v>
      </c>
      <c r="Q13" s="672">
        <v>3413.2708657016265</v>
      </c>
      <c r="R13" s="672">
        <v>3328.2355363976008</v>
      </c>
      <c r="S13" s="672">
        <v>4725.3023682639805</v>
      </c>
      <c r="T13" s="672">
        <v>5012.287397415068</v>
      </c>
      <c r="U13" s="672">
        <v>4668.9148927910846</v>
      </c>
      <c r="V13" s="672">
        <v>3588.4502868694003</v>
      </c>
      <c r="W13" s="672">
        <v>5582.5469999999996</v>
      </c>
      <c r="X13" s="672">
        <v>8280.860681042077</v>
      </c>
    </row>
    <row r="14" spans="1:26">
      <c r="A14" s="389" t="s">
        <v>5</v>
      </c>
      <c r="B14" s="666">
        <v>1313.9337716948971</v>
      </c>
      <c r="C14" s="666">
        <v>1208.2885246559365</v>
      </c>
      <c r="D14" s="666">
        <v>1305.3614166232101</v>
      </c>
      <c r="E14" s="666">
        <v>1959.4582744575043</v>
      </c>
      <c r="F14" s="666">
        <v>2950.2688049239996</v>
      </c>
      <c r="G14" s="666">
        <v>2625.8340345729998</v>
      </c>
      <c r="H14" s="666">
        <v>3537.5667734949998</v>
      </c>
      <c r="I14" s="666">
        <v>4475.3384044909999</v>
      </c>
      <c r="J14" s="666">
        <v>5337.9067228760005</v>
      </c>
      <c r="K14" s="666">
        <v>5771.8215214459997</v>
      </c>
      <c r="L14" s="666">
        <v>5950.5610898539999</v>
      </c>
      <c r="M14" s="666">
        <v>5939.7929598929995</v>
      </c>
      <c r="N14" s="666">
        <v>5868.2923983269993</v>
      </c>
      <c r="O14" s="666">
        <v>5644.7349184469995</v>
      </c>
      <c r="P14" s="666">
        <v>5988.2969996029997</v>
      </c>
      <c r="Q14" s="666">
        <v>4609.4277939379999</v>
      </c>
      <c r="R14" s="666">
        <v>4293.8479742330001</v>
      </c>
      <c r="S14" s="666">
        <v>4213.3500772979996</v>
      </c>
      <c r="T14" s="666">
        <v>4891.1819479840005</v>
      </c>
      <c r="U14" s="666">
        <v>4701.8728187690003</v>
      </c>
      <c r="V14" s="666">
        <v>3849.4007441810004</v>
      </c>
      <c r="W14" s="666">
        <v>4456.6210011400008</v>
      </c>
      <c r="X14" s="666">
        <v>5955.4043541390001</v>
      </c>
    </row>
    <row r="15" spans="1:26">
      <c r="A15" s="389" t="s">
        <v>4</v>
      </c>
      <c r="B15" s="666">
        <v>193.96440600001</v>
      </c>
      <c r="C15" s="666">
        <v>152.32694216040829</v>
      </c>
      <c r="D15" s="666">
        <v>174.45704823999543</v>
      </c>
      <c r="E15" s="666">
        <v>211.37175161895101</v>
      </c>
      <c r="F15" s="666">
        <v>199.10545454545456</v>
      </c>
      <c r="G15" s="666">
        <v>211.76054545454545</v>
      </c>
      <c r="H15" s="666">
        <v>214.83223140574685</v>
      </c>
      <c r="I15" s="666">
        <v>200.79194114851302</v>
      </c>
      <c r="J15" s="666">
        <v>231.70301900544752</v>
      </c>
      <c r="K15" s="666">
        <v>237.28232590062436</v>
      </c>
      <c r="L15" s="666">
        <v>219.92054134583444</v>
      </c>
      <c r="M15" s="666">
        <v>264.04773127583985</v>
      </c>
      <c r="N15" s="666">
        <v>271.31350364963504</v>
      </c>
      <c r="O15" s="666">
        <v>373.63087487663483</v>
      </c>
      <c r="P15" s="666">
        <v>336.35567370047124</v>
      </c>
      <c r="Q15" s="666">
        <v>242.38519049446489</v>
      </c>
      <c r="R15" s="666">
        <v>281.98214164145372</v>
      </c>
      <c r="S15" s="666">
        <v>286.77373302877328</v>
      </c>
      <c r="T15" s="666">
        <v>330.71541803184414</v>
      </c>
      <c r="U15" s="666">
        <v>261.06553026978304</v>
      </c>
      <c r="V15" s="666">
        <v>288.51744704033007</v>
      </c>
      <c r="W15" s="666">
        <v>320.39281366092087</v>
      </c>
      <c r="X15" s="666">
        <v>320.05887336033123</v>
      </c>
    </row>
    <row r="16" spans="1:26">
      <c r="A16" s="389" t="s">
        <v>3</v>
      </c>
      <c r="B16" s="666">
        <v>30333.899103139014</v>
      </c>
      <c r="C16" s="666">
        <v>29184.924544989597</v>
      </c>
      <c r="D16" s="666">
        <v>33144.013204868541</v>
      </c>
      <c r="E16" s="666">
        <v>41213.805413301256</v>
      </c>
      <c r="F16" s="666">
        <v>53257.727532519879</v>
      </c>
      <c r="G16" s="666">
        <v>58534.963198308658</v>
      </c>
      <c r="H16" s="666">
        <v>66058.259483833783</v>
      </c>
      <c r="I16" s="666">
        <v>78458.362798678834</v>
      </c>
      <c r="J16" s="666">
        <v>88412.005463965019</v>
      </c>
      <c r="K16" s="666">
        <v>69484.633625136295</v>
      </c>
      <c r="L16" s="666">
        <v>91008.541374450302</v>
      </c>
      <c r="M16" s="666">
        <v>108914.97802594752</v>
      </c>
      <c r="N16" s="666">
        <v>99383.236265601052</v>
      </c>
      <c r="O16" s="666">
        <v>96179.314171118574</v>
      </c>
      <c r="P16" s="666">
        <v>92144.726339855435</v>
      </c>
      <c r="Q16" s="666">
        <v>81111.887632260943</v>
      </c>
      <c r="R16" s="666">
        <v>75847.944438553925</v>
      </c>
      <c r="S16" s="666">
        <v>88848.82014481003</v>
      </c>
      <c r="T16" s="666">
        <v>94309.988086742756</v>
      </c>
      <c r="U16" s="666">
        <v>89590.070741460644</v>
      </c>
      <c r="V16" s="666">
        <v>84706.268595423666</v>
      </c>
      <c r="W16" s="666">
        <v>122506.09841843737</v>
      </c>
      <c r="X16" s="666">
        <v>121616.28206699999</v>
      </c>
    </row>
    <row r="17" spans="1:24">
      <c r="A17" s="389" t="s">
        <v>460</v>
      </c>
      <c r="B17" s="672">
        <v>742.2237382182708</v>
      </c>
      <c r="C17" s="672">
        <v>861.50926788983134</v>
      </c>
      <c r="D17" s="672">
        <v>981.1430846413208</v>
      </c>
      <c r="E17" s="672">
        <v>1270.6037469710668</v>
      </c>
      <c r="F17" s="672">
        <v>1518.4562154149082</v>
      </c>
      <c r="G17" s="672">
        <v>1700.1935624166822</v>
      </c>
      <c r="H17" s="672">
        <v>1893.3547203661703</v>
      </c>
      <c r="I17" s="672">
        <v>2108.2900852158573</v>
      </c>
      <c r="J17" s="672">
        <v>2951.783585483372</v>
      </c>
      <c r="K17" s="672">
        <v>2721.6254113052159</v>
      </c>
      <c r="L17" s="672">
        <v>4046.6287438844033</v>
      </c>
      <c r="M17" s="672">
        <v>4801.5502366865248</v>
      </c>
      <c r="N17" s="672">
        <v>5547</v>
      </c>
      <c r="O17" s="672">
        <v>5174</v>
      </c>
      <c r="P17" s="672">
        <v>6679.6170820429343</v>
      </c>
      <c r="Q17" s="672">
        <v>8717.2976404487708</v>
      </c>
      <c r="R17" s="672">
        <v>4462.221344583485</v>
      </c>
      <c r="S17" s="672">
        <v>4074.9726809187428</v>
      </c>
      <c r="T17" s="672">
        <v>3844.8810531249283</v>
      </c>
      <c r="U17" s="672">
        <v>4972.8204878354227</v>
      </c>
      <c r="V17" s="672">
        <v>6051.3532011630787</v>
      </c>
      <c r="W17" s="672">
        <v>6390.8633781878534</v>
      </c>
      <c r="X17" s="672">
        <v>6824.8461100000004</v>
      </c>
    </row>
    <row r="18" spans="1:24">
      <c r="A18" s="389" t="s">
        <v>1</v>
      </c>
      <c r="B18" s="672">
        <v>869.48541599999999</v>
      </c>
      <c r="C18" s="672">
        <v>978.78827699999999</v>
      </c>
      <c r="D18" s="672">
        <v>944.49067700000001</v>
      </c>
      <c r="E18" s="672">
        <v>979.30585499999995</v>
      </c>
      <c r="F18" s="672">
        <v>1582.2363869999999</v>
      </c>
      <c r="G18" s="672">
        <v>2176.3197220000002</v>
      </c>
      <c r="H18" s="672">
        <v>3681.5876870000002</v>
      </c>
      <c r="I18" s="672">
        <v>4617.4543249999997</v>
      </c>
      <c r="J18" s="672">
        <v>4902.6044250000004</v>
      </c>
      <c r="K18" s="672">
        <v>3879.7323099999999</v>
      </c>
      <c r="L18" s="672">
        <v>6530.3185309999999</v>
      </c>
      <c r="M18" s="672">
        <v>8783.2194981900011</v>
      </c>
      <c r="N18" s="672">
        <v>9639.9456682500004</v>
      </c>
      <c r="O18" s="672">
        <v>9365.2146429599925</v>
      </c>
      <c r="P18" s="672">
        <v>8076.838150930017</v>
      </c>
      <c r="Q18" s="672">
        <v>6460.5325466799995</v>
      </c>
      <c r="R18" s="672">
        <v>6212.0211113999985</v>
      </c>
      <c r="S18" s="672">
        <v>7874.8177335799992</v>
      </c>
      <c r="T18" s="672">
        <v>8848.6844910803247</v>
      </c>
      <c r="U18" s="672">
        <v>6835.8689937792878</v>
      </c>
      <c r="V18" s="672">
        <v>7637.6591425988372</v>
      </c>
      <c r="W18" s="672">
        <v>10848.540677866164</v>
      </c>
      <c r="X18" s="672">
        <v>10954.192221347828</v>
      </c>
    </row>
    <row r="19" spans="1:24">
      <c r="A19" s="389" t="s">
        <v>0</v>
      </c>
      <c r="B19" s="672">
        <v>1607.0584573029037</v>
      </c>
      <c r="C19" s="672">
        <v>1120.0509195646196</v>
      </c>
      <c r="D19" s="672">
        <v>2158.1873070977526</v>
      </c>
      <c r="E19" s="672">
        <v>1757.280528675966</v>
      </c>
      <c r="F19" s="672">
        <v>2895.5797522142975</v>
      </c>
      <c r="G19" s="672">
        <v>1878.3514382799999</v>
      </c>
      <c r="H19" s="672">
        <v>5775.9703370749994</v>
      </c>
      <c r="I19" s="672">
        <v>2800.6687101919997</v>
      </c>
      <c r="J19" s="672">
        <v>1166.270626128</v>
      </c>
      <c r="K19" s="672">
        <v>1795.149447513</v>
      </c>
      <c r="L19" s="672">
        <v>2640.5778306329998</v>
      </c>
      <c r="M19" s="672">
        <v>3121.2025774159997</v>
      </c>
      <c r="N19" s="672">
        <v>3980.9872640100002</v>
      </c>
      <c r="O19" s="672">
        <v>3907.0742008669999</v>
      </c>
      <c r="P19" s="672">
        <v>3871.5447167729999</v>
      </c>
      <c r="Q19" s="672">
        <v>3408.1089672870003</v>
      </c>
      <c r="R19" s="672">
        <v>3340.39852698</v>
      </c>
      <c r="S19" s="672">
        <v>3482.056205205</v>
      </c>
      <c r="T19" s="672">
        <v>4037.944750443</v>
      </c>
      <c r="U19" s="672">
        <v>4269.4993519979998</v>
      </c>
      <c r="V19" s="672">
        <v>4394.8116431489998</v>
      </c>
      <c r="W19" s="672">
        <v>6036.1882814840001</v>
      </c>
      <c r="X19" s="672">
        <v>6585.491124913</v>
      </c>
    </row>
    <row r="20" spans="1:24">
      <c r="A20" s="389" t="s">
        <v>2266</v>
      </c>
      <c r="B20" s="673">
        <v>51818.651729111662</v>
      </c>
      <c r="C20" s="673">
        <v>48855.339561003406</v>
      </c>
      <c r="D20" s="673">
        <v>56258.615094875764</v>
      </c>
      <c r="E20" s="673">
        <v>67783.651072875786</v>
      </c>
      <c r="F20" s="673">
        <v>88606.056174085621</v>
      </c>
      <c r="G20" s="673">
        <v>104904.44209449357</v>
      </c>
      <c r="H20" s="673">
        <v>127921.04932647673</v>
      </c>
      <c r="I20" s="673">
        <v>153450.62179574868</v>
      </c>
      <c r="J20" s="673">
        <v>186017.2108999207</v>
      </c>
      <c r="K20" s="673">
        <v>139401.90863985804</v>
      </c>
      <c r="L20" s="673">
        <v>183437.80582944286</v>
      </c>
      <c r="M20" s="673">
        <v>222215.42127570443</v>
      </c>
      <c r="N20" s="673">
        <v>219118.40539025355</v>
      </c>
      <c r="O20" s="673">
        <v>215813.14254225339</v>
      </c>
      <c r="P20" s="673">
        <v>206498.9956058152</v>
      </c>
      <c r="Q20" s="673">
        <v>166449.34228696313</v>
      </c>
      <c r="R20" s="673">
        <v>151127.96448440454</v>
      </c>
      <c r="S20" s="673">
        <v>173395.59527208222</v>
      </c>
      <c r="T20" s="673">
        <v>188491.38043985789</v>
      </c>
      <c r="U20" s="673">
        <v>171427.49015699059</v>
      </c>
      <c r="V20" s="673">
        <v>157926.64120647628</v>
      </c>
      <c r="W20" s="673">
        <v>229486.50577127069</v>
      </c>
      <c r="X20" s="673">
        <v>245568.51748380874</v>
      </c>
    </row>
    <row r="22" spans="1:24">
      <c r="A22" s="250" t="s">
        <v>3099</v>
      </c>
    </row>
    <row r="23" spans="1:24">
      <c r="A23" t="s">
        <v>3125</v>
      </c>
    </row>
  </sheetData>
  <hyperlinks>
    <hyperlink ref="Z3" location="Content!A1" display="Back to content page" xr:uid="{00000000-0004-0000-0900-000000000000}"/>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K23"/>
  <sheetViews>
    <sheetView topLeftCell="A13" workbookViewId="0">
      <selection activeCell="G20" sqref="G20"/>
    </sheetView>
  </sheetViews>
  <sheetFormatPr defaultRowHeight="14.4"/>
  <cols>
    <col min="1" max="1" width="31.5546875" customWidth="1"/>
  </cols>
  <sheetData>
    <row r="1" spans="1:11">
      <c r="A1" s="44" t="s">
        <v>3342</v>
      </c>
    </row>
    <row r="3" spans="1:11">
      <c r="A3" s="387" t="s">
        <v>1199</v>
      </c>
      <c r="B3" s="388">
        <v>2015</v>
      </c>
      <c r="C3" s="388">
        <v>2016</v>
      </c>
      <c r="D3" s="388">
        <v>2017</v>
      </c>
      <c r="E3" s="388">
        <v>2018</v>
      </c>
      <c r="F3" s="388">
        <v>2019</v>
      </c>
      <c r="G3" s="388">
        <v>2020</v>
      </c>
      <c r="H3" s="388">
        <v>2021</v>
      </c>
      <c r="I3" s="388">
        <v>2022</v>
      </c>
      <c r="K3" s="1" t="s">
        <v>559</v>
      </c>
    </row>
    <row r="4" spans="1:11">
      <c r="A4" s="389" t="s">
        <v>13</v>
      </c>
      <c r="B4" s="449">
        <v>5.3814114261068235</v>
      </c>
      <c r="C4" s="449">
        <v>6.5293998053249567</v>
      </c>
      <c r="D4" s="449">
        <v>6.0018546329463902</v>
      </c>
      <c r="E4" s="449">
        <v>4.8732220110073294</v>
      </c>
      <c r="F4" s="449">
        <v>4.6281965139836494</v>
      </c>
      <c r="G4" s="449">
        <v>5.6365980648808094</v>
      </c>
      <c r="H4" s="449">
        <v>4.3145480304918715</v>
      </c>
      <c r="I4" s="449">
        <v>4.0926395651082643</v>
      </c>
    </row>
    <row r="5" spans="1:11">
      <c r="A5" s="389" t="s">
        <v>12</v>
      </c>
      <c r="B5" s="449">
        <v>73.105144615893082</v>
      </c>
      <c r="C5" s="449">
        <v>70.866019622121328</v>
      </c>
      <c r="D5" s="449">
        <v>62.485937281045011</v>
      </c>
      <c r="E5" s="449">
        <v>64.726181890641385</v>
      </c>
      <c r="F5" s="449">
        <v>60.181835849966113</v>
      </c>
      <c r="G5" s="449">
        <v>58.360086738650786</v>
      </c>
      <c r="H5" s="449">
        <v>50.919494723422872</v>
      </c>
      <c r="I5" s="449">
        <v>61.465665449325272</v>
      </c>
    </row>
    <row r="6" spans="1:11">
      <c r="A6" s="389" t="s">
        <v>513</v>
      </c>
      <c r="B6" s="449">
        <v>6.0073002372422746</v>
      </c>
      <c r="C6" s="449">
        <v>6.7958946741076236</v>
      </c>
      <c r="D6" s="449">
        <v>4.650627015722403</v>
      </c>
      <c r="E6" s="449">
        <v>7.9112023691446671</v>
      </c>
      <c r="F6" s="449">
        <v>4.9279917198534369</v>
      </c>
      <c r="G6" s="449">
        <v>4.3786479256874813</v>
      </c>
      <c r="H6" s="449">
        <v>4.9518688626586362</v>
      </c>
      <c r="I6" s="449">
        <v>5.6898005622237893</v>
      </c>
    </row>
    <row r="7" spans="1:11">
      <c r="A7" s="389" t="s">
        <v>100</v>
      </c>
      <c r="B7" s="449">
        <v>30.637806688315411</v>
      </c>
      <c r="C7" s="449">
        <v>18.827531074359779</v>
      </c>
      <c r="D7" s="449">
        <v>17.393019193894968</v>
      </c>
      <c r="E7" s="449">
        <v>18.864075044720334</v>
      </c>
      <c r="F7" s="449">
        <v>16.877779769863992</v>
      </c>
      <c r="G7" s="449">
        <v>16.137709269703958</v>
      </c>
      <c r="H7" s="449">
        <v>19.245013131251127</v>
      </c>
      <c r="I7" s="449">
        <v>18.525183796581352</v>
      </c>
    </row>
    <row r="8" spans="1:11">
      <c r="A8" s="389" t="s">
        <v>512</v>
      </c>
      <c r="B8" s="449">
        <v>0</v>
      </c>
      <c r="C8" s="449">
        <v>0</v>
      </c>
      <c r="D8" s="449">
        <v>81.828661273356033</v>
      </c>
      <c r="E8" s="449">
        <v>80.978153472105987</v>
      </c>
      <c r="F8" s="449">
        <v>80.301780396324745</v>
      </c>
      <c r="G8" s="449">
        <v>79.168944498185795</v>
      </c>
      <c r="H8" s="449">
        <v>79.073306097136594</v>
      </c>
      <c r="I8" s="449">
        <v>73.125088485476496</v>
      </c>
    </row>
    <row r="9" spans="1:11">
      <c r="A9" s="389" t="s">
        <v>11</v>
      </c>
      <c r="B9" s="449">
        <v>63.808626287169822</v>
      </c>
      <c r="C9" s="449">
        <v>67.919566979060988</v>
      </c>
      <c r="D9" s="449">
        <v>70.747540222692024</v>
      </c>
      <c r="E9" s="449">
        <v>65.960496402491017</v>
      </c>
      <c r="F9" s="449">
        <v>63.953989332295372</v>
      </c>
      <c r="G9" s="449">
        <v>59.396100126963972</v>
      </c>
      <c r="H9" s="449">
        <v>65.301507708795185</v>
      </c>
      <c r="I9" s="449">
        <v>69.406291069531207</v>
      </c>
    </row>
    <row r="10" spans="1:11">
      <c r="A10" s="389" t="s">
        <v>10</v>
      </c>
      <c r="B10" s="449">
        <v>9.6032304988529855</v>
      </c>
      <c r="C10" s="449">
        <v>9.8692943725475022</v>
      </c>
      <c r="D10" s="449">
        <v>8.8339880398326862</v>
      </c>
      <c r="E10" s="449">
        <v>13.118094791419429</v>
      </c>
      <c r="F10" s="449">
        <v>12.574704978917945</v>
      </c>
      <c r="G10" s="449">
        <v>12.954446910197179</v>
      </c>
      <c r="H10" s="449">
        <v>14.2317584862512</v>
      </c>
      <c r="I10" s="449">
        <v>8.0410389915621518</v>
      </c>
    </row>
    <row r="11" spans="1:11">
      <c r="A11" s="389" t="s">
        <v>9</v>
      </c>
      <c r="B11" s="449">
        <v>28.316924560857998</v>
      </c>
      <c r="C11" s="449">
        <v>26.450509737305953</v>
      </c>
      <c r="D11" s="449">
        <v>26.343747805577443</v>
      </c>
      <c r="E11" s="449">
        <v>26.853613168795974</v>
      </c>
      <c r="F11" s="449">
        <v>23.103008019526623</v>
      </c>
      <c r="G11" s="449">
        <v>29.506647085038512</v>
      </c>
      <c r="H11" s="449">
        <v>26.093983388906679</v>
      </c>
      <c r="I11" s="449">
        <v>22.756805165680799</v>
      </c>
    </row>
    <row r="12" spans="1:11">
      <c r="A12" s="389" t="s">
        <v>8</v>
      </c>
      <c r="B12" s="449">
        <v>6.113647353300907</v>
      </c>
      <c r="C12" s="449">
        <v>6.6593448997462108</v>
      </c>
      <c r="D12" s="449">
        <v>6.125624494124871</v>
      </c>
      <c r="E12" s="449">
        <v>5.8994869037216287</v>
      </c>
      <c r="F12" s="449">
        <v>5.2342295049183187</v>
      </c>
      <c r="G12" s="449">
        <v>5.7769130891094855</v>
      </c>
      <c r="H12" s="449">
        <v>5.936318034282035</v>
      </c>
      <c r="I12" s="449">
        <v>5.7343387906230427</v>
      </c>
    </row>
    <row r="13" spans="1:11">
      <c r="A13" s="389" t="s">
        <v>6</v>
      </c>
      <c r="B13" s="449">
        <v>35.495447999951452</v>
      </c>
      <c r="C13" s="449">
        <v>34.115804669949853</v>
      </c>
      <c r="D13" s="449">
        <v>36.146694106804858</v>
      </c>
      <c r="E13" s="449">
        <v>36.268231760823269</v>
      </c>
      <c r="F13" s="449">
        <v>33.258289015027245</v>
      </c>
      <c r="G13" s="449">
        <v>32.511778465383486</v>
      </c>
      <c r="H13" s="449">
        <v>29.571303883212767</v>
      </c>
      <c r="I13" s="449">
        <v>34.304483016152474</v>
      </c>
    </row>
    <row r="14" spans="1:11">
      <c r="A14" s="389" t="s">
        <v>5</v>
      </c>
      <c r="B14" s="449">
        <v>71.606319176389803</v>
      </c>
      <c r="C14" s="449">
        <v>77.6721075213148</v>
      </c>
      <c r="D14" s="449">
        <v>72.528639885894677</v>
      </c>
      <c r="E14" s="449">
        <v>67.281090898059887</v>
      </c>
      <c r="F14" s="449">
        <v>67.942327886639134</v>
      </c>
      <c r="G14" s="449">
        <v>64.553155246892928</v>
      </c>
      <c r="H14" s="449">
        <v>59.127522348224957</v>
      </c>
      <c r="I14" s="449">
        <v>66.510468164598265</v>
      </c>
    </row>
    <row r="15" spans="1:11">
      <c r="A15" s="389" t="s">
        <v>4</v>
      </c>
      <c r="B15" s="449">
        <v>25.489250749696701</v>
      </c>
      <c r="C15" s="449">
        <v>21.68714249260713</v>
      </c>
      <c r="D15" s="449">
        <v>18.898557652187613</v>
      </c>
      <c r="E15" s="449">
        <v>21.643391566696678</v>
      </c>
      <c r="F15" s="449">
        <v>21.08753423945705</v>
      </c>
      <c r="G15" s="449">
        <v>22.351486723414062</v>
      </c>
      <c r="H15" s="449">
        <v>55.906612012621395</v>
      </c>
      <c r="I15" s="449">
        <v>16.605597285814149</v>
      </c>
    </row>
    <row r="16" spans="1:11">
      <c r="A16" s="389" t="s">
        <v>3</v>
      </c>
      <c r="B16" s="449">
        <v>3.6196576359268393</v>
      </c>
      <c r="C16" s="449">
        <v>4.1753826655888142</v>
      </c>
      <c r="D16" s="449">
        <v>4.1174737899888179</v>
      </c>
      <c r="E16" s="449">
        <v>4.189258378335488</v>
      </c>
      <c r="F16" s="449">
        <v>4.3318075014226052</v>
      </c>
      <c r="G16" s="449">
        <v>3.3954806797720312</v>
      </c>
      <c r="H16" s="449">
        <v>4.5227907681569768</v>
      </c>
      <c r="I16" s="449">
        <v>4.556187057423652</v>
      </c>
    </row>
    <row r="17" spans="1:9">
      <c r="A17" s="389" t="s">
        <v>460</v>
      </c>
      <c r="B17" s="449">
        <v>8.6432023433052443</v>
      </c>
      <c r="C17" s="449">
        <v>9.1262995353870409</v>
      </c>
      <c r="D17" s="449">
        <v>8.1322875841328077</v>
      </c>
      <c r="E17" s="449">
        <v>7.8415749404237705</v>
      </c>
      <c r="F17" s="449">
        <v>7.2288721545024845</v>
      </c>
      <c r="G17" s="449">
        <v>5.6375060693374186</v>
      </c>
      <c r="H17" s="449">
        <v>6.2093263592344661</v>
      </c>
      <c r="I17" s="449">
        <v>5.8573799065177168</v>
      </c>
    </row>
    <row r="18" spans="1:9">
      <c r="A18" s="389" t="s">
        <v>1</v>
      </c>
      <c r="B18" s="449">
        <v>45.623387905411448</v>
      </c>
      <c r="C18" s="449">
        <v>48.557218413664557</v>
      </c>
      <c r="D18" s="449">
        <v>45.511485432608843</v>
      </c>
      <c r="E18" s="449">
        <v>41.741799476042011</v>
      </c>
      <c r="F18" s="449">
        <v>40.844249819632303</v>
      </c>
      <c r="G18" s="449">
        <v>40.414153939535538</v>
      </c>
      <c r="H18" s="449">
        <v>39.979315350967504</v>
      </c>
      <c r="I18" s="449">
        <v>35.275329820366892</v>
      </c>
    </row>
    <row r="19" spans="1:9">
      <c r="A19" s="389" t="s">
        <v>0</v>
      </c>
      <c r="B19" s="449">
        <v>55.532592099052906</v>
      </c>
      <c r="C19" s="449">
        <v>57.374308653366256</v>
      </c>
      <c r="D19" s="449">
        <v>56.942382037773811</v>
      </c>
      <c r="E19" s="449">
        <v>59.983214131322157</v>
      </c>
      <c r="F19" s="449">
        <v>58.276622571974436</v>
      </c>
      <c r="G19" s="449">
        <v>60.062450405734936</v>
      </c>
      <c r="H19" s="449">
        <v>55.710468988153835</v>
      </c>
      <c r="I19" s="449">
        <v>54.829155904163919</v>
      </c>
    </row>
    <row r="20" spans="1:9">
      <c r="A20" s="389" t="s">
        <v>2266</v>
      </c>
      <c r="B20" s="450">
        <v>17.602631320017764</v>
      </c>
      <c r="C20" s="450">
        <v>17.747382740904406</v>
      </c>
      <c r="D20" s="450">
        <v>16.990025041823138</v>
      </c>
      <c r="E20" s="450">
        <v>17.410846594597139</v>
      </c>
      <c r="F20" s="450">
        <v>16.315563116663178</v>
      </c>
      <c r="G20" s="450">
        <v>16.559285283133541</v>
      </c>
      <c r="H20" s="450">
        <v>16.871913099465257</v>
      </c>
      <c r="I20" s="450">
        <v>15.816335769862466</v>
      </c>
    </row>
    <row r="22" spans="1:9">
      <c r="A22" s="250" t="s">
        <v>3120</v>
      </c>
    </row>
    <row r="23" spans="1:9">
      <c r="A23" s="561" t="s">
        <v>3119</v>
      </c>
    </row>
  </sheetData>
  <hyperlinks>
    <hyperlink ref="K3" location="Content!A1" display="Back to content page" xr:uid="{00000000-0004-0000-6200-000000000000}"/>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K13"/>
  <sheetViews>
    <sheetView topLeftCell="A8" workbookViewId="0">
      <selection activeCell="G20" sqref="G20"/>
    </sheetView>
  </sheetViews>
  <sheetFormatPr defaultRowHeight="14.4"/>
  <cols>
    <col min="1" max="1" width="44.21875" customWidth="1"/>
  </cols>
  <sheetData>
    <row r="1" spans="1:11" s="17" customFormat="1" ht="18" customHeight="1">
      <c r="A1" s="44" t="s">
        <v>3343</v>
      </c>
      <c r="B1" s="43"/>
      <c r="C1" s="43"/>
      <c r="D1" s="43"/>
      <c r="E1" s="43"/>
      <c r="F1" s="43"/>
      <c r="G1" s="43"/>
      <c r="H1" s="43"/>
      <c r="I1" s="43"/>
    </row>
    <row r="2" spans="1:11" s="17" customFormat="1" ht="15.6" customHeight="1">
      <c r="A2" s="44"/>
      <c r="B2" s="43"/>
      <c r="C2" s="43"/>
      <c r="D2" s="43"/>
      <c r="E2" s="43"/>
      <c r="F2" s="43"/>
      <c r="G2" s="43"/>
      <c r="H2" s="43"/>
      <c r="I2" s="43"/>
    </row>
    <row r="3" spans="1:11" s="17" customFormat="1" ht="15.6"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1897.4609765399612</v>
      </c>
      <c r="C5" s="319">
        <v>1768.5232836611524</v>
      </c>
      <c r="D5" s="319">
        <v>1609.6641017296686</v>
      </c>
      <c r="E5" s="319">
        <v>1545.266978686479</v>
      </c>
      <c r="F5" s="319">
        <v>1526.8309074290949</v>
      </c>
      <c r="G5" s="319">
        <v>1275.0784808420835</v>
      </c>
      <c r="H5" s="319">
        <v>3062.5033442600002</v>
      </c>
      <c r="I5" s="319">
        <v>3475.055761076791</v>
      </c>
    </row>
    <row r="6" spans="1:11" s="17" customFormat="1" ht="19.5" customHeight="1">
      <c r="A6" s="394" t="s">
        <v>2301</v>
      </c>
      <c r="B6" s="319">
        <v>12897.295562330064</v>
      </c>
      <c r="C6" s="319">
        <v>7809.2518509000074</v>
      </c>
      <c r="D6" s="319">
        <v>8578.5263390700457</v>
      </c>
      <c r="E6" s="319">
        <v>9702.7690723301021</v>
      </c>
      <c r="F6" s="319">
        <v>9148.6577395899931</v>
      </c>
      <c r="G6" s="319">
        <v>6078.2965972799784</v>
      </c>
      <c r="H6" s="319">
        <v>7214.2850569799994</v>
      </c>
      <c r="I6" s="319">
        <v>10220.86468879986</v>
      </c>
      <c r="K6" s="13"/>
    </row>
    <row r="7" spans="1:11" s="17" customFormat="1" ht="18" customHeight="1">
      <c r="A7" s="253" t="s">
        <v>2302</v>
      </c>
      <c r="B7" s="319">
        <v>81.758337349999991</v>
      </c>
      <c r="C7" s="319">
        <v>163.07720135167551</v>
      </c>
      <c r="D7" s="319">
        <v>65.439845330000068</v>
      </c>
      <c r="E7" s="319">
        <v>155.2748577572674</v>
      </c>
      <c r="F7" s="319">
        <v>67.548284080000116</v>
      </c>
      <c r="G7" s="319">
        <v>43.43176959402674</v>
      </c>
      <c r="H7" s="319">
        <v>466.70022968000001</v>
      </c>
      <c r="I7" s="319">
        <v>485.41707147999728</v>
      </c>
      <c r="K7" s="252"/>
    </row>
    <row r="8" spans="1:11" s="17" customFormat="1" ht="18" customHeight="1">
      <c r="A8" s="253" t="s">
        <v>2303</v>
      </c>
      <c r="B8" s="319">
        <v>694.05653704999838</v>
      </c>
      <c r="C8" s="319">
        <v>509.89727515000061</v>
      </c>
      <c r="D8" s="319">
        <v>514.87068052000188</v>
      </c>
      <c r="E8" s="319">
        <v>472.83747811000217</v>
      </c>
      <c r="F8" s="319">
        <v>423.4178585799994</v>
      </c>
      <c r="G8" s="319">
        <v>342.60914837999934</v>
      </c>
      <c r="H8" s="319">
        <v>311.26379383999995</v>
      </c>
      <c r="I8" s="319">
        <v>418.30315215000275</v>
      </c>
      <c r="K8" s="13"/>
    </row>
    <row r="9" spans="1:11" s="17" customFormat="1" ht="18" customHeight="1">
      <c r="A9" s="253" t="s">
        <v>2304</v>
      </c>
      <c r="B9" s="319">
        <f t="shared" ref="B9:I10" si="0">B5-B7</f>
        <v>1815.7026391899612</v>
      </c>
      <c r="C9" s="319">
        <f t="shared" si="0"/>
        <v>1605.4460823094769</v>
      </c>
      <c r="D9" s="319">
        <f t="shared" si="0"/>
        <v>1544.2242563996685</v>
      </c>
      <c r="E9" s="319">
        <f t="shared" si="0"/>
        <v>1389.9921209292115</v>
      </c>
      <c r="F9" s="319">
        <f t="shared" si="0"/>
        <v>1459.2826233490948</v>
      </c>
      <c r="G9" s="319">
        <f t="shared" si="0"/>
        <v>1231.6467112480568</v>
      </c>
      <c r="H9" s="319">
        <f t="shared" si="0"/>
        <v>2595.8031145800001</v>
      </c>
      <c r="I9" s="319">
        <f t="shared" si="0"/>
        <v>2989.6386895967935</v>
      </c>
    </row>
    <row r="10" spans="1:11" s="17" customFormat="1" ht="18" customHeight="1">
      <c r="A10" s="253" t="s">
        <v>2305</v>
      </c>
      <c r="B10" s="319">
        <f t="shared" si="0"/>
        <v>12203.239025280065</v>
      </c>
      <c r="C10" s="319">
        <f t="shared" si="0"/>
        <v>7299.3545757500069</v>
      </c>
      <c r="D10" s="319">
        <f t="shared" si="0"/>
        <v>8063.6556585500439</v>
      </c>
      <c r="E10" s="319">
        <f t="shared" si="0"/>
        <v>9229.9315942200992</v>
      </c>
      <c r="F10" s="319">
        <f t="shared" si="0"/>
        <v>8725.239881009993</v>
      </c>
      <c r="G10" s="319">
        <f t="shared" si="0"/>
        <v>5735.6874488999792</v>
      </c>
      <c r="H10" s="319">
        <f t="shared" si="0"/>
        <v>6903.0212631399991</v>
      </c>
      <c r="I10" s="319">
        <f t="shared" si="0"/>
        <v>9802.5615366498569</v>
      </c>
    </row>
    <row r="13" spans="1:11">
      <c r="A13" s="249" t="s">
        <v>3089</v>
      </c>
    </row>
  </sheetData>
  <mergeCells count="1">
    <mergeCell ref="A4:H4"/>
  </mergeCells>
  <hyperlinks>
    <hyperlink ref="K3" location="Content!A1" display="Back to content page" xr:uid="{00000000-0004-0000-6300-000000000000}"/>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K13"/>
  <sheetViews>
    <sheetView topLeftCell="A5" workbookViewId="0">
      <selection activeCell="G20" sqref="G20"/>
    </sheetView>
  </sheetViews>
  <sheetFormatPr defaultRowHeight="14.4"/>
  <cols>
    <col min="1" max="1" width="39.21875" customWidth="1"/>
  </cols>
  <sheetData>
    <row r="1" spans="1:11" s="17" customFormat="1" ht="18" customHeight="1">
      <c r="A1" s="44" t="s">
        <v>3344</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5675.0118247589999</v>
      </c>
      <c r="C5" s="319">
        <v>6832.6217700000007</v>
      </c>
      <c r="D5" s="319">
        <v>5653.0903542180004</v>
      </c>
      <c r="E5" s="319">
        <v>6460.067350659001</v>
      </c>
      <c r="F5" s="319">
        <v>5112.0248215880001</v>
      </c>
      <c r="G5" s="319">
        <v>4150.5796889980002</v>
      </c>
      <c r="H5" s="319">
        <v>7083.2222625189997</v>
      </c>
      <c r="I5" s="319">
        <v>7754.851107350999</v>
      </c>
    </row>
    <row r="6" spans="1:11" s="17" customFormat="1" ht="19.5" customHeight="1">
      <c r="A6" s="394" t="s">
        <v>2301</v>
      </c>
      <c r="B6" s="319">
        <v>5350.722156920001</v>
      </c>
      <c r="C6" s="319">
        <v>4406.0447160000003</v>
      </c>
      <c r="D6" s="319">
        <v>3731.608671688</v>
      </c>
      <c r="E6" s="319">
        <v>4657.3038044019995</v>
      </c>
      <c r="F6" s="319">
        <v>4774.4874174249999</v>
      </c>
      <c r="G6" s="319">
        <v>4623.0666853089997</v>
      </c>
      <c r="H6" s="319">
        <v>6224.1395134879995</v>
      </c>
      <c r="I6" s="319">
        <v>5358.6736900400001</v>
      </c>
      <c r="K6" s="13"/>
    </row>
    <row r="7" spans="1:11" s="17" customFormat="1" ht="18" customHeight="1">
      <c r="A7" s="253" t="s">
        <v>2302</v>
      </c>
      <c r="B7" s="319">
        <v>1681.8042153039999</v>
      </c>
      <c r="C7" s="319">
        <v>1746.6782799999999</v>
      </c>
      <c r="D7" s="319">
        <v>601.62986229000001</v>
      </c>
      <c r="E7" s="319">
        <v>782.67875485499997</v>
      </c>
      <c r="F7" s="319">
        <v>651.6938617830001</v>
      </c>
      <c r="G7" s="319">
        <v>538.95382001999997</v>
      </c>
      <c r="H7" s="319">
        <v>673.40176208699995</v>
      </c>
      <c r="I7" s="319">
        <v>861.84276896199992</v>
      </c>
      <c r="K7" s="252"/>
    </row>
    <row r="8" spans="1:11" s="17" customFormat="1" ht="18" customHeight="1">
      <c r="A8" s="253" t="s">
        <v>2303</v>
      </c>
      <c r="B8" s="319">
        <v>3911.6531708110001</v>
      </c>
      <c r="C8" s="319">
        <v>3122.3885129999999</v>
      </c>
      <c r="D8" s="319">
        <v>2331.7306541650005</v>
      </c>
      <c r="E8" s="319">
        <v>3014.4949316369994</v>
      </c>
      <c r="F8" s="319">
        <v>2873.3741802320001</v>
      </c>
      <c r="G8" s="319">
        <v>2698.025727532</v>
      </c>
      <c r="H8" s="319">
        <v>3169.300391149</v>
      </c>
      <c r="I8" s="319">
        <v>3293.7444428409999</v>
      </c>
      <c r="K8" s="13"/>
    </row>
    <row r="9" spans="1:11" s="17" customFormat="1" ht="18" customHeight="1">
      <c r="A9" s="253" t="s">
        <v>2304</v>
      </c>
      <c r="B9" s="319">
        <f t="shared" ref="B9:I10" si="0">B5-B7</f>
        <v>3993.2076094550002</v>
      </c>
      <c r="C9" s="319">
        <f t="shared" si="0"/>
        <v>5085.9434900000006</v>
      </c>
      <c r="D9" s="319">
        <f t="shared" si="0"/>
        <v>5051.460491928</v>
      </c>
      <c r="E9" s="319">
        <f t="shared" si="0"/>
        <v>5677.3885958040009</v>
      </c>
      <c r="F9" s="319">
        <f t="shared" si="0"/>
        <v>4460.330959805</v>
      </c>
      <c r="G9" s="319">
        <f t="shared" si="0"/>
        <v>3611.6258689780002</v>
      </c>
      <c r="H9" s="319">
        <f t="shared" si="0"/>
        <v>6409.8205004319998</v>
      </c>
      <c r="I9" s="319">
        <f t="shared" si="0"/>
        <v>6893.0083383889987</v>
      </c>
    </row>
    <row r="10" spans="1:11" s="17" customFormat="1" ht="18" customHeight="1">
      <c r="A10" s="253" t="s">
        <v>2305</v>
      </c>
      <c r="B10" s="319">
        <f t="shared" si="0"/>
        <v>1439.0689861090009</v>
      </c>
      <c r="C10" s="319">
        <f t="shared" si="0"/>
        <v>1283.6562030000005</v>
      </c>
      <c r="D10" s="319">
        <f t="shared" si="0"/>
        <v>1399.8780175229995</v>
      </c>
      <c r="E10" s="319">
        <f t="shared" si="0"/>
        <v>1642.8088727650002</v>
      </c>
      <c r="F10" s="319">
        <f t="shared" si="0"/>
        <v>1901.1132371929998</v>
      </c>
      <c r="G10" s="319">
        <f t="shared" si="0"/>
        <v>1925.0409577769997</v>
      </c>
      <c r="H10" s="319">
        <f t="shared" si="0"/>
        <v>3054.8391223389995</v>
      </c>
      <c r="I10" s="319">
        <f t="shared" si="0"/>
        <v>2064.9292471990002</v>
      </c>
    </row>
    <row r="12" spans="1:11">
      <c r="A12" s="249" t="s">
        <v>3121</v>
      </c>
    </row>
    <row r="13" spans="1:11">
      <c r="A13" s="561" t="s">
        <v>3119</v>
      </c>
    </row>
  </sheetData>
  <mergeCells count="1">
    <mergeCell ref="A4:H4"/>
  </mergeCells>
  <hyperlinks>
    <hyperlink ref="K3" location="Content!A1" display="Back to content page" xr:uid="{00000000-0004-0000-6400-000000000000}"/>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K14"/>
  <sheetViews>
    <sheetView workbookViewId="0">
      <selection activeCell="G20" sqref="G20"/>
    </sheetView>
  </sheetViews>
  <sheetFormatPr defaultRowHeight="14.4"/>
  <cols>
    <col min="1" max="1" width="40.21875" customWidth="1"/>
  </cols>
  <sheetData>
    <row r="1" spans="1:11" s="17" customFormat="1" ht="18" customHeight="1">
      <c r="A1" s="44" t="s">
        <v>3345</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4.0674857719999995</v>
      </c>
      <c r="C5" s="319">
        <v>8.5339564559999985</v>
      </c>
      <c r="D5" s="319">
        <v>7.6196482839999993</v>
      </c>
      <c r="E5" s="319">
        <v>16.544480462999999</v>
      </c>
      <c r="F5" s="319">
        <v>27.528827159999999</v>
      </c>
      <c r="G5" s="319">
        <v>6.7119426849999995</v>
      </c>
      <c r="H5" s="319">
        <v>13.809804385</v>
      </c>
      <c r="I5" s="319">
        <f>AVERAGE(C5:G5)</f>
        <v>13.387771009599998</v>
      </c>
    </row>
    <row r="6" spans="1:11" s="17" customFormat="1" ht="19.5" customHeight="1">
      <c r="A6" s="394" t="s">
        <v>2301</v>
      </c>
      <c r="B6" s="319">
        <v>106.516389015</v>
      </c>
      <c r="C6" s="319">
        <v>93.836799830000004</v>
      </c>
      <c r="D6" s="319">
        <v>121.60911564999999</v>
      </c>
      <c r="E6" s="319">
        <v>112.241381217</v>
      </c>
      <c r="F6" s="319">
        <v>100.117984353</v>
      </c>
      <c r="G6" s="319">
        <v>114.770616987</v>
      </c>
      <c r="H6" s="319">
        <v>133.13772973100001</v>
      </c>
      <c r="I6" s="319">
        <f t="shared" ref="I6:I8" si="0">AVERAGE(C6:G6)</f>
        <v>108.5151796074</v>
      </c>
      <c r="K6" s="13"/>
    </row>
    <row r="7" spans="1:11" s="17" customFormat="1" ht="18" customHeight="1">
      <c r="A7" s="253" t="s">
        <v>2302</v>
      </c>
      <c r="B7" s="319">
        <v>0.68780150600000012</v>
      </c>
      <c r="C7" s="319">
        <v>4.4490263060000004</v>
      </c>
      <c r="D7" s="319">
        <v>3.0050830629999998</v>
      </c>
      <c r="E7" s="319">
        <v>0.86537583499999982</v>
      </c>
      <c r="F7" s="319">
        <v>5.4637232040000008</v>
      </c>
      <c r="G7" s="319">
        <v>1.7609807749999997</v>
      </c>
      <c r="H7" s="319">
        <v>7.5422068850000006</v>
      </c>
      <c r="I7" s="319">
        <f t="shared" si="0"/>
        <v>3.1088378366000002</v>
      </c>
      <c r="K7" s="252"/>
    </row>
    <row r="8" spans="1:11" s="17" customFormat="1" ht="18" customHeight="1">
      <c r="A8" s="253" t="s">
        <v>2303</v>
      </c>
      <c r="B8" s="319">
        <v>6.3987592899999992</v>
      </c>
      <c r="C8" s="319">
        <v>6.3770500820000011</v>
      </c>
      <c r="D8" s="319">
        <v>5.6555863860000004</v>
      </c>
      <c r="E8" s="319">
        <v>8.87964281</v>
      </c>
      <c r="F8" s="319">
        <v>4.9338059789999997</v>
      </c>
      <c r="G8" s="319">
        <v>5.0254012399999999</v>
      </c>
      <c r="H8" s="319">
        <v>6.5928057829999993</v>
      </c>
      <c r="I8" s="319">
        <f t="shared" si="0"/>
        <v>6.1742972994</v>
      </c>
      <c r="K8" s="13"/>
    </row>
    <row r="9" spans="1:11" s="17" customFormat="1" ht="18" customHeight="1">
      <c r="A9" s="253" t="s">
        <v>2304</v>
      </c>
      <c r="B9" s="319">
        <f t="shared" ref="B9:I10" si="1">B5-B7</f>
        <v>3.3796842659999995</v>
      </c>
      <c r="C9" s="319">
        <f t="shared" si="1"/>
        <v>4.0849301499999982</v>
      </c>
      <c r="D9" s="319">
        <f t="shared" si="1"/>
        <v>4.6145652209999994</v>
      </c>
      <c r="E9" s="319">
        <f t="shared" si="1"/>
        <v>15.679104627999999</v>
      </c>
      <c r="F9" s="319">
        <f t="shared" si="1"/>
        <v>22.065103955999998</v>
      </c>
      <c r="G9" s="319">
        <f t="shared" si="1"/>
        <v>4.9509619100000002</v>
      </c>
      <c r="H9" s="319">
        <f t="shared" si="1"/>
        <v>6.267597499999999</v>
      </c>
      <c r="I9" s="319">
        <f t="shared" si="1"/>
        <v>10.278933172999999</v>
      </c>
    </row>
    <row r="10" spans="1:11" s="17" customFormat="1" ht="18" customHeight="1">
      <c r="A10" s="253" t="s">
        <v>2305</v>
      </c>
      <c r="B10" s="319">
        <f t="shared" si="1"/>
        <v>100.117629725</v>
      </c>
      <c r="C10" s="319">
        <f t="shared" si="1"/>
        <v>87.459749748000007</v>
      </c>
      <c r="D10" s="319">
        <f t="shared" si="1"/>
        <v>115.953529264</v>
      </c>
      <c r="E10" s="319">
        <f t="shared" si="1"/>
        <v>103.36173840699999</v>
      </c>
      <c r="F10" s="319">
        <f t="shared" si="1"/>
        <v>95.184178373999998</v>
      </c>
      <c r="G10" s="319">
        <f t="shared" si="1"/>
        <v>109.745215747</v>
      </c>
      <c r="H10" s="319">
        <f t="shared" si="1"/>
        <v>126.544923948</v>
      </c>
      <c r="I10" s="319">
        <f t="shared" si="1"/>
        <v>102.340882308</v>
      </c>
    </row>
    <row r="13" spans="1:11">
      <c r="A13" s="249" t="s">
        <v>3121</v>
      </c>
    </row>
    <row r="14" spans="1:11">
      <c r="A14" s="561" t="s">
        <v>3119</v>
      </c>
    </row>
  </sheetData>
  <mergeCells count="1">
    <mergeCell ref="A4:H4"/>
  </mergeCells>
  <hyperlinks>
    <hyperlink ref="K3" location="Content!A1" display="Back to content page" xr:uid="{00000000-0004-0000-6500-000000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K13"/>
  <sheetViews>
    <sheetView workbookViewId="0">
      <selection activeCell="G20" sqref="G20"/>
    </sheetView>
  </sheetViews>
  <sheetFormatPr defaultRowHeight="14.4"/>
  <cols>
    <col min="1" max="1" width="40.21875" customWidth="1"/>
  </cols>
  <sheetData>
    <row r="1" spans="1:11" s="17" customFormat="1" ht="18" customHeight="1">
      <c r="A1" s="44" t="s">
        <v>3346</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2415.4672254799998</v>
      </c>
      <c r="C5" s="319">
        <v>1822.782559272001</v>
      </c>
      <c r="D5" s="319">
        <v>5073.5394136630011</v>
      </c>
      <c r="E5" s="319">
        <v>10618.862785534997</v>
      </c>
      <c r="F5" s="319">
        <v>4110.492760271999</v>
      </c>
      <c r="G5" s="319">
        <v>3415.9228608919984</v>
      </c>
      <c r="H5" s="319">
        <v>5993.9373280499985</v>
      </c>
      <c r="I5" s="319">
        <v>8402.3429552009984</v>
      </c>
    </row>
    <row r="6" spans="1:11" s="17" customFormat="1" ht="19.5" customHeight="1">
      <c r="A6" s="394" t="s">
        <v>2301</v>
      </c>
      <c r="B6" s="319">
        <v>6005.8002356440002</v>
      </c>
      <c r="C6" s="319">
        <v>3900.2895088780001</v>
      </c>
      <c r="D6" s="319">
        <v>4399.5565283030001</v>
      </c>
      <c r="E6" s="319">
        <v>6419.7766362520006</v>
      </c>
      <c r="F6" s="319">
        <v>7203.8499459149998</v>
      </c>
      <c r="G6" s="319">
        <v>5195.7902628789998</v>
      </c>
      <c r="H6" s="319">
        <v>5682.6943458099995</v>
      </c>
      <c r="I6" s="319">
        <v>12078.499051954999</v>
      </c>
      <c r="K6" s="13"/>
    </row>
    <row r="7" spans="1:11" s="17" customFormat="1" ht="18" customHeight="1">
      <c r="A7" s="253" t="s">
        <v>2302</v>
      </c>
      <c r="B7" s="319">
        <v>1923.9797522110002</v>
      </c>
      <c r="C7" s="319">
        <v>1535.0372923740001</v>
      </c>
      <c r="D7" s="319">
        <v>4064.7731357689995</v>
      </c>
      <c r="E7" s="319">
        <v>8343.4437344199996</v>
      </c>
      <c r="F7" s="319">
        <v>2344.1218267569998</v>
      </c>
      <c r="G7" s="319">
        <v>1644.3293703999993</v>
      </c>
      <c r="H7" s="319">
        <v>2527.8054255300008</v>
      </c>
      <c r="I7" s="319">
        <v>3707.2703448950001</v>
      </c>
      <c r="K7" s="252"/>
    </row>
    <row r="8" spans="1:11" s="17" customFormat="1" ht="18" customHeight="1">
      <c r="A8" s="253" t="s">
        <v>2303</v>
      </c>
      <c r="B8" s="319">
        <v>1840.0454662830002</v>
      </c>
      <c r="C8" s="319">
        <v>734.32821927399993</v>
      </c>
      <c r="D8" s="319">
        <v>765.21571141399988</v>
      </c>
      <c r="E8" s="319">
        <v>1211.0314823660001</v>
      </c>
      <c r="F8" s="319">
        <v>1215.849928823</v>
      </c>
      <c r="G8" s="319">
        <v>838.48152688699997</v>
      </c>
      <c r="H8" s="319">
        <v>1093.6352730599999</v>
      </c>
      <c r="I8" s="319">
        <v>2237.5641492429995</v>
      </c>
      <c r="K8" s="13"/>
    </row>
    <row r="9" spans="1:11" s="17" customFormat="1" ht="18" customHeight="1">
      <c r="A9" s="253" t="s">
        <v>2304</v>
      </c>
      <c r="B9" s="319">
        <f t="shared" ref="B9:I10" si="0">B5-B7</f>
        <v>491.48747326899957</v>
      </c>
      <c r="C9" s="319">
        <f t="shared" si="0"/>
        <v>287.74526689800086</v>
      </c>
      <c r="D9" s="319">
        <f t="shared" si="0"/>
        <v>1008.7662778940016</v>
      </c>
      <c r="E9" s="319">
        <f t="shared" si="0"/>
        <v>2275.4190511149973</v>
      </c>
      <c r="F9" s="319">
        <f t="shared" si="0"/>
        <v>1766.3709335149993</v>
      </c>
      <c r="G9" s="319">
        <f t="shared" si="0"/>
        <v>1771.5934904919991</v>
      </c>
      <c r="H9" s="319">
        <f t="shared" si="0"/>
        <v>3466.1319025199978</v>
      </c>
      <c r="I9" s="319">
        <f t="shared" si="0"/>
        <v>4695.0726103059988</v>
      </c>
    </row>
    <row r="10" spans="1:11" s="17" customFormat="1" ht="18" customHeight="1">
      <c r="A10" s="253" t="s">
        <v>2305</v>
      </c>
      <c r="B10" s="319">
        <f t="shared" si="0"/>
        <v>4165.7547693609995</v>
      </c>
      <c r="C10" s="319">
        <f t="shared" si="0"/>
        <v>3165.9612896040003</v>
      </c>
      <c r="D10" s="319">
        <f t="shared" si="0"/>
        <v>3634.3408168890001</v>
      </c>
      <c r="E10" s="319">
        <f t="shared" si="0"/>
        <v>5208.7451538860005</v>
      </c>
      <c r="F10" s="319">
        <f t="shared" si="0"/>
        <v>5988.0000170919993</v>
      </c>
      <c r="G10" s="319">
        <f t="shared" si="0"/>
        <v>4357.308735992</v>
      </c>
      <c r="H10" s="319">
        <f t="shared" si="0"/>
        <v>4589.0590727499994</v>
      </c>
      <c r="I10" s="319">
        <f t="shared" si="0"/>
        <v>9840.9349027120006</v>
      </c>
    </row>
    <row r="12" spans="1:11">
      <c r="A12" s="249" t="s">
        <v>3121</v>
      </c>
    </row>
    <row r="13" spans="1:11">
      <c r="A13" s="561" t="s">
        <v>3119</v>
      </c>
    </row>
  </sheetData>
  <mergeCells count="1">
    <mergeCell ref="A4:H4"/>
  </mergeCells>
  <hyperlinks>
    <hyperlink ref="K3" location="Content!A1" display="Back to content page" xr:uid="{00000000-0004-0000-6600-000000000000}"/>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K12"/>
  <sheetViews>
    <sheetView workbookViewId="0">
      <selection activeCell="G20" sqref="G20"/>
    </sheetView>
  </sheetViews>
  <sheetFormatPr defaultRowHeight="14.4"/>
  <cols>
    <col min="1" max="1" width="39.5546875" customWidth="1"/>
  </cols>
  <sheetData>
    <row r="1" spans="1:11" s="17" customFormat="1" ht="18" customHeight="1">
      <c r="A1" s="44" t="s">
        <v>3347</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1189.348051872</v>
      </c>
      <c r="C5" s="319">
        <v>1122.7536244750002</v>
      </c>
      <c r="D5" s="319">
        <v>1264.9029801300012</v>
      </c>
      <c r="E5" s="319">
        <v>1276.1799838199997</v>
      </c>
      <c r="F5" s="319">
        <v>1335.3147465500015</v>
      </c>
      <c r="G5" s="319">
        <v>1129.2234071900014</v>
      </c>
      <c r="H5" s="319">
        <v>1298.6833615800012</v>
      </c>
      <c r="I5" s="319">
        <v>1365.7545593299942</v>
      </c>
    </row>
    <row r="6" spans="1:11" s="17" customFormat="1" ht="19.5" customHeight="1">
      <c r="A6" s="394" t="s">
        <v>2301</v>
      </c>
      <c r="B6" s="319">
        <v>993.37706676300002</v>
      </c>
      <c r="C6" s="319">
        <v>1015.9861719540002</v>
      </c>
      <c r="D6" s="319">
        <v>1374.8545594699963</v>
      </c>
      <c r="E6" s="319">
        <v>1535.4250571400091</v>
      </c>
      <c r="F6" s="319">
        <v>1443.6106052800028</v>
      </c>
      <c r="G6" s="319">
        <v>1205.9788632799928</v>
      </c>
      <c r="H6" s="319">
        <v>1549.3177073500137</v>
      </c>
      <c r="I6" s="319">
        <v>1569.4026057799997</v>
      </c>
      <c r="K6" s="13"/>
    </row>
    <row r="7" spans="1:11" s="17" customFormat="1" ht="18" customHeight="1">
      <c r="A7" s="253" t="s">
        <v>2302</v>
      </c>
      <c r="B7" s="319"/>
      <c r="C7" s="319"/>
      <c r="D7" s="319">
        <v>1057.787052860001</v>
      </c>
      <c r="E7" s="319">
        <v>1066.9216172599995</v>
      </c>
      <c r="F7" s="319">
        <v>1104.0689445000016</v>
      </c>
      <c r="G7" s="319">
        <v>877.94771633000084</v>
      </c>
      <c r="H7" s="319">
        <v>1081.2363523400011</v>
      </c>
      <c r="I7" s="319">
        <v>1151.519122169994</v>
      </c>
      <c r="K7" s="252"/>
    </row>
    <row r="8" spans="1:11" s="17" customFormat="1" ht="18" customHeight="1">
      <c r="A8" s="253" t="s">
        <v>2303</v>
      </c>
      <c r="B8" s="319"/>
      <c r="C8" s="319"/>
      <c r="D8" s="319">
        <v>1125.0250804699945</v>
      </c>
      <c r="E8" s="319">
        <v>1243.3588592200076</v>
      </c>
      <c r="F8" s="319">
        <v>1159.2450180300023</v>
      </c>
      <c r="G8" s="319">
        <v>954.76073692998943</v>
      </c>
      <c r="H8" s="319">
        <v>1225.0967331500153</v>
      </c>
      <c r="I8" s="319">
        <v>1147.6270441699987</v>
      </c>
      <c r="K8" s="13"/>
    </row>
    <row r="9" spans="1:11" s="17" customFormat="1" ht="18" customHeight="1">
      <c r="A9" s="253" t="s">
        <v>2304</v>
      </c>
      <c r="B9" s="319">
        <f t="shared" ref="B9:I10" si="0">B5-B7</f>
        <v>1189.348051872</v>
      </c>
      <c r="C9" s="319">
        <f t="shared" si="0"/>
        <v>1122.7536244750002</v>
      </c>
      <c r="D9" s="319">
        <f t="shared" si="0"/>
        <v>207.11592727000016</v>
      </c>
      <c r="E9" s="319">
        <f t="shared" si="0"/>
        <v>209.25836656000024</v>
      </c>
      <c r="F9" s="319">
        <f t="shared" si="0"/>
        <v>231.24580204999984</v>
      </c>
      <c r="G9" s="319">
        <f t="shared" si="0"/>
        <v>251.27569086000051</v>
      </c>
      <c r="H9" s="319">
        <f t="shared" si="0"/>
        <v>217.44700924000017</v>
      </c>
      <c r="I9" s="319">
        <f t="shared" si="0"/>
        <v>214.23543716000017</v>
      </c>
    </row>
    <row r="10" spans="1:11" s="17" customFormat="1" ht="18" customHeight="1">
      <c r="A10" s="253" t="s">
        <v>2305</v>
      </c>
      <c r="B10" s="319">
        <f t="shared" si="0"/>
        <v>993.37706676300002</v>
      </c>
      <c r="C10" s="319">
        <f t="shared" si="0"/>
        <v>1015.9861719540002</v>
      </c>
      <c r="D10" s="319">
        <f t="shared" si="0"/>
        <v>249.82947900000181</v>
      </c>
      <c r="E10" s="319">
        <f t="shared" si="0"/>
        <v>292.06619792000151</v>
      </c>
      <c r="F10" s="319">
        <f t="shared" si="0"/>
        <v>284.36558725000054</v>
      </c>
      <c r="G10" s="319">
        <f t="shared" si="0"/>
        <v>251.21812635000333</v>
      </c>
      <c r="H10" s="319">
        <f t="shared" si="0"/>
        <v>324.22097419999841</v>
      </c>
      <c r="I10" s="319">
        <f t="shared" si="0"/>
        <v>421.77556161000098</v>
      </c>
    </row>
    <row r="12" spans="1:11">
      <c r="A12" s="17" t="s">
        <v>3100</v>
      </c>
    </row>
  </sheetData>
  <mergeCells count="1">
    <mergeCell ref="A4:H4"/>
  </mergeCells>
  <hyperlinks>
    <hyperlink ref="K3" location="Content!A1" display="Back to content page" xr:uid="{00000000-0004-0000-6700-000000000000}"/>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K13"/>
  <sheetViews>
    <sheetView workbookViewId="0">
      <selection activeCell="G20" sqref="G20"/>
    </sheetView>
  </sheetViews>
  <sheetFormatPr defaultRowHeight="14.4"/>
  <cols>
    <col min="1" max="1" width="38.5546875" customWidth="1"/>
  </cols>
  <sheetData>
    <row r="1" spans="1:11" s="17" customFormat="1" ht="18" customHeight="1">
      <c r="A1" s="44" t="s">
        <v>3348</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266.57818199094601</v>
      </c>
      <c r="C5" s="319">
        <v>538.93926542733993</v>
      </c>
      <c r="D5" s="319">
        <v>577.89407502083475</v>
      </c>
      <c r="E5" s="319">
        <v>703.41755410188682</v>
      </c>
      <c r="F5" s="319">
        <v>790.95646071991689</v>
      </c>
      <c r="G5" s="319">
        <v>697.35293513022395</v>
      </c>
      <c r="H5" s="319">
        <v>781.47453705206226</v>
      </c>
      <c r="I5" s="319">
        <v>712.43841768514005</v>
      </c>
    </row>
    <row r="6" spans="1:11" s="17" customFormat="1" ht="19.5" customHeight="1">
      <c r="A6" s="394" t="s">
        <v>2301</v>
      </c>
      <c r="B6" s="319">
        <v>839.23665703801771</v>
      </c>
      <c r="C6" s="319">
        <v>797.52813849322899</v>
      </c>
      <c r="D6" s="319">
        <v>1115.8565107912696</v>
      </c>
      <c r="E6" s="319">
        <v>898.94135197132061</v>
      </c>
      <c r="F6" s="319">
        <v>960.08553893291833</v>
      </c>
      <c r="G6" s="319">
        <v>706.51596050878254</v>
      </c>
      <c r="H6" s="319">
        <v>1130.0467517917511</v>
      </c>
      <c r="I6" s="319">
        <v>982.75550052923245</v>
      </c>
      <c r="K6" s="13"/>
    </row>
    <row r="7" spans="1:11" s="17" customFormat="1" ht="18" customHeight="1">
      <c r="A7" s="253" t="s">
        <v>2302</v>
      </c>
      <c r="B7" s="319">
        <v>73.59059145804288</v>
      </c>
      <c r="C7" s="319">
        <v>239.74451000775008</v>
      </c>
      <c r="D7" s="319">
        <v>259.6199377750749</v>
      </c>
      <c r="E7" s="319">
        <v>254.15786913509433</v>
      </c>
      <c r="F7" s="319">
        <v>260.28833430013827</v>
      </c>
      <c r="G7" s="319">
        <v>184.36587419745607</v>
      </c>
      <c r="H7" s="319">
        <v>291.41785760649088</v>
      </c>
      <c r="I7" s="319">
        <v>293.60078176979289</v>
      </c>
      <c r="K7" s="252"/>
    </row>
    <row r="8" spans="1:11" s="17" customFormat="1" ht="18" customHeight="1">
      <c r="A8" s="253" t="s">
        <v>2303</v>
      </c>
      <c r="B8" s="319">
        <v>535.50538215432584</v>
      </c>
      <c r="C8" s="319">
        <v>541.67765820076693</v>
      </c>
      <c r="D8" s="319">
        <v>789.44103379958108</v>
      </c>
      <c r="E8" s="319">
        <v>592.94617812754711</v>
      </c>
      <c r="F8" s="319">
        <v>614.01300315006904</v>
      </c>
      <c r="G8" s="319">
        <v>419.64292731677767</v>
      </c>
      <c r="H8" s="319">
        <v>737.93756673427993</v>
      </c>
      <c r="I8" s="319">
        <v>682.09414319914731</v>
      </c>
      <c r="K8" s="13"/>
    </row>
    <row r="9" spans="1:11" s="17" customFormat="1" ht="18" customHeight="1">
      <c r="A9" s="253" t="s">
        <v>2304</v>
      </c>
      <c r="B9" s="319">
        <f t="shared" ref="B9:I10" si="0">B5-B7</f>
        <v>192.98759053290314</v>
      </c>
      <c r="C9" s="319">
        <f t="shared" si="0"/>
        <v>299.19475541958985</v>
      </c>
      <c r="D9" s="319">
        <f t="shared" si="0"/>
        <v>318.27413724575985</v>
      </c>
      <c r="E9" s="319">
        <f t="shared" si="0"/>
        <v>449.25968496679252</v>
      </c>
      <c r="F9" s="319">
        <f t="shared" si="0"/>
        <v>530.66812641977867</v>
      </c>
      <c r="G9" s="319">
        <f t="shared" si="0"/>
        <v>512.98706093276792</v>
      </c>
      <c r="H9" s="319">
        <f t="shared" si="0"/>
        <v>490.05667944557138</v>
      </c>
      <c r="I9" s="319">
        <f t="shared" si="0"/>
        <v>418.83763591534716</v>
      </c>
    </row>
    <row r="10" spans="1:11" s="17" customFormat="1" ht="18" customHeight="1">
      <c r="A10" s="253" t="s">
        <v>2305</v>
      </c>
      <c r="B10" s="319">
        <f t="shared" si="0"/>
        <v>303.73127488369187</v>
      </c>
      <c r="C10" s="319">
        <f t="shared" si="0"/>
        <v>255.85048029246207</v>
      </c>
      <c r="D10" s="319">
        <f t="shared" si="0"/>
        <v>326.41547699168848</v>
      </c>
      <c r="E10" s="319">
        <f t="shared" si="0"/>
        <v>305.9951738437735</v>
      </c>
      <c r="F10" s="319">
        <f t="shared" si="0"/>
        <v>346.07253578284929</v>
      </c>
      <c r="G10" s="319">
        <f t="shared" si="0"/>
        <v>286.87303319200487</v>
      </c>
      <c r="H10" s="319">
        <f t="shared" si="0"/>
        <v>392.10918505747122</v>
      </c>
      <c r="I10" s="319">
        <f t="shared" si="0"/>
        <v>300.66135733008514</v>
      </c>
    </row>
    <row r="13" spans="1:11">
      <c r="A13" s="250" t="s">
        <v>3090</v>
      </c>
    </row>
  </sheetData>
  <mergeCells count="1">
    <mergeCell ref="A4:H4"/>
  </mergeCells>
  <hyperlinks>
    <hyperlink ref="K3" location="Content!A1" display="Back to content page" xr:uid="{00000000-0004-0000-6800-00000000000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K14"/>
  <sheetViews>
    <sheetView workbookViewId="0">
      <selection activeCell="G20" sqref="G20"/>
    </sheetView>
  </sheetViews>
  <sheetFormatPr defaultRowHeight="14.4"/>
  <cols>
    <col min="1" max="1" width="40" customWidth="1"/>
  </cols>
  <sheetData>
    <row r="1" spans="1:11" s="17" customFormat="1" ht="18" customHeight="1">
      <c r="A1" s="44" t="s">
        <v>3349</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636.89240825886111</v>
      </c>
      <c r="C5" s="319">
        <v>702.81114223357497</v>
      </c>
      <c r="D5" s="319">
        <v>762.5319784853408</v>
      </c>
      <c r="E5" s="319">
        <v>786.0985958712015</v>
      </c>
      <c r="F5" s="319">
        <v>754.99445024820864</v>
      </c>
      <c r="G5" s="319">
        <v>630.04195392884412</v>
      </c>
      <c r="H5" s="319">
        <v>786.06642737510845</v>
      </c>
      <c r="I5" s="319">
        <v>920.8729844139998</v>
      </c>
    </row>
    <row r="6" spans="1:11" s="17" customFormat="1" ht="19.5" customHeight="1">
      <c r="A6" s="394" t="s">
        <v>2301</v>
      </c>
      <c r="B6" s="319">
        <v>1792.3347551381607</v>
      </c>
      <c r="C6" s="319">
        <v>1836.4038277643401</v>
      </c>
      <c r="D6" s="319">
        <v>2219.4267820074806</v>
      </c>
      <c r="E6" s="319">
        <v>2456.5277262655623</v>
      </c>
      <c r="F6" s="319">
        <v>2373.2758548658262</v>
      </c>
      <c r="G6" s="319">
        <v>2063.6057014220191</v>
      </c>
      <c r="H6" s="319">
        <v>2555.6347128126017</v>
      </c>
      <c r="I6" s="319">
        <v>2999.3051212670002</v>
      </c>
      <c r="K6" s="13"/>
    </row>
    <row r="7" spans="1:11" s="17" customFormat="1" ht="18" customHeight="1">
      <c r="A7" s="253" t="s">
        <v>2302</v>
      </c>
      <c r="B7" s="319">
        <v>71.87169765548559</v>
      </c>
      <c r="C7" s="319">
        <v>73.582943694053355</v>
      </c>
      <c r="D7" s="319">
        <v>77.13569633010259</v>
      </c>
      <c r="E7" s="319">
        <v>90.725419007876994</v>
      </c>
      <c r="F7" s="319">
        <v>88.902708140884755</v>
      </c>
      <c r="G7" s="319">
        <v>65.384358279180532</v>
      </c>
      <c r="H7" s="319">
        <v>99.9126676368234</v>
      </c>
      <c r="I7" s="319">
        <v>123.44774768600001</v>
      </c>
      <c r="K7" s="252"/>
    </row>
    <row r="8" spans="1:11" s="17" customFormat="1" ht="18" customHeight="1">
      <c r="A8" s="253" t="s">
        <v>2303</v>
      </c>
      <c r="B8" s="319">
        <v>172.12203784696982</v>
      </c>
      <c r="C8" s="319">
        <v>181.24009963079294</v>
      </c>
      <c r="D8" s="319">
        <v>196.06389647538433</v>
      </c>
      <c r="E8" s="319">
        <v>322.24963570901684</v>
      </c>
      <c r="F8" s="319">
        <v>298.43243708527046</v>
      </c>
      <c r="G8" s="319">
        <v>267.32870502651758</v>
      </c>
      <c r="H8" s="319">
        <v>363.71176011828891</v>
      </c>
      <c r="I8" s="319">
        <v>241.17529427699998</v>
      </c>
      <c r="K8" s="13"/>
    </row>
    <row r="9" spans="1:11" s="17" customFormat="1" ht="18" customHeight="1">
      <c r="A9" s="253" t="s">
        <v>2304</v>
      </c>
      <c r="B9" s="319">
        <f t="shared" ref="B9:I10" si="0">B5-B7</f>
        <v>565.02071060337551</v>
      </c>
      <c r="C9" s="319">
        <f t="shared" si="0"/>
        <v>629.2281985395216</v>
      </c>
      <c r="D9" s="319">
        <f t="shared" si="0"/>
        <v>685.39628215523817</v>
      </c>
      <c r="E9" s="319">
        <f t="shared" si="0"/>
        <v>695.37317686332449</v>
      </c>
      <c r="F9" s="319">
        <f t="shared" si="0"/>
        <v>666.09174210732385</v>
      </c>
      <c r="G9" s="319">
        <f t="shared" si="0"/>
        <v>564.65759564966356</v>
      </c>
      <c r="H9" s="319">
        <f t="shared" si="0"/>
        <v>686.15375973828509</v>
      </c>
      <c r="I9" s="319">
        <f t="shared" si="0"/>
        <v>797.42523672799985</v>
      </c>
    </row>
    <row r="10" spans="1:11" s="17" customFormat="1" ht="18" customHeight="1">
      <c r="A10" s="253" t="s">
        <v>2305</v>
      </c>
      <c r="B10" s="319">
        <f t="shared" si="0"/>
        <v>1620.212717291191</v>
      </c>
      <c r="C10" s="319">
        <f t="shared" si="0"/>
        <v>1655.1637281335472</v>
      </c>
      <c r="D10" s="319">
        <f t="shared" si="0"/>
        <v>2023.3628855320962</v>
      </c>
      <c r="E10" s="319">
        <f t="shared" si="0"/>
        <v>2134.2780905565455</v>
      </c>
      <c r="F10" s="319">
        <f t="shared" si="0"/>
        <v>2074.8434177805557</v>
      </c>
      <c r="G10" s="319">
        <f t="shared" si="0"/>
        <v>1796.2769963955016</v>
      </c>
      <c r="H10" s="319">
        <f t="shared" si="0"/>
        <v>2191.9229526943127</v>
      </c>
      <c r="I10" s="319">
        <f t="shared" si="0"/>
        <v>2758.1298269900003</v>
      </c>
    </row>
    <row r="13" spans="1:11">
      <c r="A13" s="250" t="s">
        <v>3111</v>
      </c>
    </row>
    <row r="14" spans="1:11">
      <c r="A14" s="561" t="s">
        <v>3122</v>
      </c>
    </row>
  </sheetData>
  <mergeCells count="1">
    <mergeCell ref="A4:H4"/>
  </mergeCells>
  <hyperlinks>
    <hyperlink ref="K3" location="Content!A1" display="Back to content page" xr:uid="{00000000-0004-0000-6900-000000000000}"/>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K13"/>
  <sheetViews>
    <sheetView workbookViewId="0">
      <selection activeCell="G20" sqref="G20"/>
    </sheetView>
  </sheetViews>
  <sheetFormatPr defaultRowHeight="14.4"/>
  <cols>
    <col min="1" max="1" width="40.44140625" customWidth="1"/>
  </cols>
  <sheetData>
    <row r="1" spans="1:11" s="17" customFormat="1" ht="18" customHeight="1">
      <c r="A1" s="44" t="s">
        <v>3350</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158.68556434800001</v>
      </c>
      <c r="C5" s="319">
        <v>128.706260907</v>
      </c>
      <c r="D5" s="319">
        <v>65.536874505</v>
      </c>
      <c r="E5" s="319">
        <v>57.029843269999994</v>
      </c>
      <c r="F5" s="319">
        <v>60.688861613000007</v>
      </c>
      <c r="G5" s="319">
        <v>49.137559987999992</v>
      </c>
      <c r="H5" s="319">
        <v>83.127384102000008</v>
      </c>
      <c r="I5" s="319">
        <v>104.96138219699999</v>
      </c>
    </row>
    <row r="6" spans="1:11" s="17" customFormat="1" ht="19.5" customHeight="1">
      <c r="A6" s="394" t="s">
        <v>2301</v>
      </c>
      <c r="B6" s="319">
        <v>1649.3839159730001</v>
      </c>
      <c r="C6" s="319">
        <v>1506.3208866030004</v>
      </c>
      <c r="D6" s="319">
        <v>1891.4466468340001</v>
      </c>
      <c r="E6" s="319">
        <v>2015.1242500350002</v>
      </c>
      <c r="F6" s="319">
        <v>2253.2679912850003</v>
      </c>
      <c r="G6" s="319">
        <v>1965.5091193809999</v>
      </c>
      <c r="H6" s="319">
        <v>2393.0280115279998</v>
      </c>
      <c r="I6" s="319">
        <v>1111.387701308</v>
      </c>
      <c r="K6" s="13"/>
    </row>
    <row r="7" spans="1:11" s="17" customFormat="1" ht="18" customHeight="1">
      <c r="A7" s="253" t="s">
        <v>2302</v>
      </c>
      <c r="B7" s="319">
        <v>131.01151568</v>
      </c>
      <c r="C7" s="319">
        <v>108.5900503</v>
      </c>
      <c r="D7" s="319">
        <v>50.453803116000003</v>
      </c>
      <c r="E7" s="319">
        <v>40.227949347999996</v>
      </c>
      <c r="F7" s="319">
        <v>46.448949211999995</v>
      </c>
      <c r="G7" s="319">
        <v>39.116498134000004</v>
      </c>
      <c r="H7" s="319">
        <v>53.454289859999989</v>
      </c>
      <c r="I7" s="319">
        <v>89.097303156999999</v>
      </c>
      <c r="K7" s="252"/>
    </row>
    <row r="8" spans="1:11" s="17" customFormat="1" ht="18" customHeight="1">
      <c r="A8" s="253" t="s">
        <v>2303</v>
      </c>
      <c r="B8" s="319">
        <v>467.05479920499994</v>
      </c>
      <c r="C8" s="319">
        <v>398.42955278599999</v>
      </c>
      <c r="D8" s="319">
        <v>498.27793451900004</v>
      </c>
      <c r="E8" s="319">
        <v>541.13367097499997</v>
      </c>
      <c r="F8" s="319">
        <v>520.57268472800013</v>
      </c>
      <c r="G8" s="319">
        <v>579.95583927999996</v>
      </c>
      <c r="H8" s="319">
        <v>624.43633181999996</v>
      </c>
      <c r="I8" s="319">
        <v>252.91633382200004</v>
      </c>
      <c r="K8" s="13"/>
    </row>
    <row r="9" spans="1:11" s="17" customFormat="1" ht="18" customHeight="1">
      <c r="A9" s="253" t="s">
        <v>2304</v>
      </c>
      <c r="B9" s="319">
        <f t="shared" ref="B9:I10" si="0">B5-B7</f>
        <v>27.674048668000012</v>
      </c>
      <c r="C9" s="319">
        <f t="shared" si="0"/>
        <v>20.116210606999999</v>
      </c>
      <c r="D9" s="319">
        <f t="shared" si="0"/>
        <v>15.083071388999997</v>
      </c>
      <c r="E9" s="319">
        <f t="shared" si="0"/>
        <v>16.801893921999998</v>
      </c>
      <c r="F9" s="319">
        <f t="shared" si="0"/>
        <v>14.239912401000012</v>
      </c>
      <c r="G9" s="319">
        <f t="shared" si="0"/>
        <v>10.021061853999989</v>
      </c>
      <c r="H9" s="319">
        <f t="shared" si="0"/>
        <v>29.673094242000019</v>
      </c>
      <c r="I9" s="319">
        <f t="shared" si="0"/>
        <v>15.864079039999993</v>
      </c>
    </row>
    <row r="10" spans="1:11" s="17" customFormat="1" ht="18" customHeight="1">
      <c r="A10" s="253" t="s">
        <v>2305</v>
      </c>
      <c r="B10" s="319">
        <f t="shared" si="0"/>
        <v>1182.3291167680002</v>
      </c>
      <c r="C10" s="319">
        <f t="shared" si="0"/>
        <v>1107.8913338170005</v>
      </c>
      <c r="D10" s="319">
        <f t="shared" si="0"/>
        <v>1393.168712315</v>
      </c>
      <c r="E10" s="319">
        <f t="shared" si="0"/>
        <v>1473.9905790600001</v>
      </c>
      <c r="F10" s="319">
        <f t="shared" si="0"/>
        <v>1732.6953065570001</v>
      </c>
      <c r="G10" s="319">
        <f t="shared" si="0"/>
        <v>1385.5532801009999</v>
      </c>
      <c r="H10" s="319">
        <f t="shared" si="0"/>
        <v>1768.5916797079999</v>
      </c>
      <c r="I10" s="319">
        <f t="shared" si="0"/>
        <v>858.47136748599996</v>
      </c>
    </row>
    <row r="12" spans="1:11">
      <c r="A12" s="249" t="s">
        <v>3121</v>
      </c>
    </row>
    <row r="13" spans="1:11">
      <c r="A13" s="561" t="s">
        <v>3119</v>
      </c>
    </row>
  </sheetData>
  <mergeCells count="1">
    <mergeCell ref="A4:H4"/>
  </mergeCells>
  <hyperlinks>
    <hyperlink ref="K3" location="Content!A1" display="Back to content page" xr:uid="{00000000-0004-0000-6A00-00000000000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K13"/>
  <sheetViews>
    <sheetView workbookViewId="0">
      <selection activeCell="G20" sqref="G20"/>
    </sheetView>
  </sheetViews>
  <sheetFormatPr defaultRowHeight="14.4"/>
  <cols>
    <col min="1" max="1" width="40.5546875" customWidth="1"/>
  </cols>
  <sheetData>
    <row r="1" spans="1:11" s="17" customFormat="1" ht="18" customHeight="1">
      <c r="A1" s="44" t="s">
        <v>3351</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1657.09</v>
      </c>
      <c r="C5" s="319">
        <v>1306.7</v>
      </c>
      <c r="D5" s="319">
        <v>1172.2</v>
      </c>
      <c r="E5" s="319">
        <v>1191.1199999999999</v>
      </c>
      <c r="F5" s="319">
        <v>1124.58</v>
      </c>
      <c r="G5" s="319">
        <v>871.28</v>
      </c>
      <c r="H5" s="319">
        <v>1017.12</v>
      </c>
      <c r="I5" s="319">
        <v>1109.6400000000001</v>
      </c>
    </row>
    <row r="6" spans="1:11" s="17" customFormat="1" ht="19.5" customHeight="1">
      <c r="A6" s="394" t="s">
        <v>2301</v>
      </c>
      <c r="B6" s="319">
        <v>2812.56</v>
      </c>
      <c r="C6" s="319">
        <v>2695.16</v>
      </c>
      <c r="D6" s="319">
        <v>2866.32</v>
      </c>
      <c r="E6" s="319">
        <v>3124.17</v>
      </c>
      <c r="F6" s="319">
        <v>3200.28</v>
      </c>
      <c r="G6" s="319">
        <v>2410.63</v>
      </c>
      <c r="H6" s="319">
        <v>2982.32</v>
      </c>
      <c r="I6" s="319">
        <v>3465.09</v>
      </c>
      <c r="K6" s="13"/>
    </row>
    <row r="7" spans="1:11" s="17" customFormat="1" ht="18" customHeight="1">
      <c r="A7" s="253" t="s">
        <v>2302</v>
      </c>
      <c r="B7" s="319">
        <v>365.98</v>
      </c>
      <c r="C7" s="319">
        <v>323.89999999999998</v>
      </c>
      <c r="D7" s="319">
        <v>320.45</v>
      </c>
      <c r="E7" s="319">
        <v>348.15</v>
      </c>
      <c r="F7" s="319">
        <v>339.84</v>
      </c>
      <c r="G7" s="319">
        <v>308.99</v>
      </c>
      <c r="H7" s="319">
        <v>371.9</v>
      </c>
      <c r="I7" s="319">
        <v>417.92</v>
      </c>
      <c r="K7" s="252"/>
    </row>
    <row r="8" spans="1:11" s="17" customFormat="1" ht="18" customHeight="1">
      <c r="A8" s="253" t="s">
        <v>2303</v>
      </c>
      <c r="B8" s="319">
        <v>171.95</v>
      </c>
      <c r="C8" s="319">
        <v>179.48</v>
      </c>
      <c r="D8" s="319">
        <v>175.58</v>
      </c>
      <c r="E8" s="319">
        <v>184.31</v>
      </c>
      <c r="F8" s="319">
        <v>167.51</v>
      </c>
      <c r="G8" s="319">
        <v>139.26</v>
      </c>
      <c r="H8" s="319">
        <v>177.04</v>
      </c>
      <c r="I8" s="319">
        <v>198.7</v>
      </c>
      <c r="K8" s="13"/>
    </row>
    <row r="9" spans="1:11" s="17" customFormat="1" ht="18" customHeight="1">
      <c r="A9" s="253" t="s">
        <v>2304</v>
      </c>
      <c r="B9" s="319">
        <f t="shared" ref="B9:I10" si="0">B5-B7</f>
        <v>1291.1099999999999</v>
      </c>
      <c r="C9" s="319">
        <f t="shared" si="0"/>
        <v>982.80000000000007</v>
      </c>
      <c r="D9" s="319">
        <f t="shared" si="0"/>
        <v>851.75</v>
      </c>
      <c r="E9" s="319">
        <f t="shared" si="0"/>
        <v>842.96999999999991</v>
      </c>
      <c r="F9" s="319">
        <f t="shared" si="0"/>
        <v>784.74</v>
      </c>
      <c r="G9" s="319">
        <f t="shared" si="0"/>
        <v>562.29</v>
      </c>
      <c r="H9" s="319">
        <f t="shared" si="0"/>
        <v>645.22</v>
      </c>
      <c r="I9" s="319">
        <f t="shared" si="0"/>
        <v>691.72</v>
      </c>
    </row>
    <row r="10" spans="1:11" s="17" customFormat="1" ht="18" customHeight="1">
      <c r="A10" s="253" t="s">
        <v>2305</v>
      </c>
      <c r="B10" s="319">
        <f t="shared" si="0"/>
        <v>2640.61</v>
      </c>
      <c r="C10" s="319">
        <f t="shared" si="0"/>
        <v>2515.6799999999998</v>
      </c>
      <c r="D10" s="319">
        <f t="shared" si="0"/>
        <v>2690.7400000000002</v>
      </c>
      <c r="E10" s="319">
        <f t="shared" si="0"/>
        <v>2939.86</v>
      </c>
      <c r="F10" s="319">
        <f t="shared" si="0"/>
        <v>3032.7700000000004</v>
      </c>
      <c r="G10" s="319">
        <f t="shared" si="0"/>
        <v>2271.37</v>
      </c>
      <c r="H10" s="319">
        <f t="shared" si="0"/>
        <v>2805.28</v>
      </c>
      <c r="I10" s="319">
        <f t="shared" si="0"/>
        <v>3266.3900000000003</v>
      </c>
    </row>
    <row r="13" spans="1:11">
      <c r="A13" s="250" t="s">
        <v>3097</v>
      </c>
    </row>
  </sheetData>
  <mergeCells count="1">
    <mergeCell ref="A4:H4"/>
  </mergeCells>
  <hyperlinks>
    <hyperlink ref="K3" location="Content!A1" display="Back to content page" xr:uid="{00000000-0004-0000-6B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A26"/>
  <sheetViews>
    <sheetView topLeftCell="A4" workbookViewId="0">
      <selection activeCell="B4" sqref="B4:X20"/>
    </sheetView>
  </sheetViews>
  <sheetFormatPr defaultRowHeight="14.4"/>
  <cols>
    <col min="1" max="1" width="31.5546875" customWidth="1"/>
    <col min="8" max="22" width="9.77734375" customWidth="1"/>
    <col min="23" max="24" width="10" customWidth="1"/>
  </cols>
  <sheetData>
    <row r="1" spans="1:27">
      <c r="A1" s="44" t="s">
        <v>2902</v>
      </c>
    </row>
    <row r="3" spans="1:27">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7">
      <c r="A4" s="389" t="s">
        <v>13</v>
      </c>
      <c r="B4" s="672">
        <f>'1.1.15'!B5</f>
        <v>3586.6218000000003</v>
      </c>
      <c r="C4" s="672">
        <f>'1.1.15'!C5</f>
        <v>3751.4347599999996</v>
      </c>
      <c r="D4" s="672">
        <f>'1.1.15'!D5</f>
        <v>4436.9397294993996</v>
      </c>
      <c r="E4" s="672">
        <f>'1.1.15'!E5</f>
        <v>6466.5429829599989</v>
      </c>
      <c r="F4" s="672">
        <f>'1.1.15'!F5</f>
        <v>6881.5057756080005</v>
      </c>
      <c r="G4" s="672">
        <f>'1.1.15'!G5</f>
        <v>9856.8204322769579</v>
      </c>
      <c r="H4" s="672">
        <f>'1.1.15'!H5</f>
        <v>10357.606496619719</v>
      </c>
      <c r="I4" s="672">
        <f>'1.1.15'!I5</f>
        <v>11094.843421540136</v>
      </c>
      <c r="J4" s="672">
        <f>'1.1.15'!J5</f>
        <v>16972.740337989751</v>
      </c>
      <c r="K4" s="672">
        <f>'1.1.15'!K5</f>
        <v>23918.854905005432</v>
      </c>
      <c r="L4" s="672">
        <f>'1.1.15'!L5</f>
        <v>18143.277594909898</v>
      </c>
      <c r="M4" s="672">
        <f>'1.1.15'!M5</f>
        <v>20791.169007620378</v>
      </c>
      <c r="N4" s="672">
        <f>'1.1.15'!N5</f>
        <v>28916.51101082996</v>
      </c>
      <c r="O4" s="672">
        <f>'1.1.15'!O5</f>
        <v>27689.446027770246</v>
      </c>
      <c r="P4" s="672">
        <f>'1.1.15'!P5</f>
        <v>28579.806676699998</v>
      </c>
      <c r="Q4" s="672">
        <f>'1.1.15'!Q5</f>
        <v>21549.268402410504</v>
      </c>
      <c r="R4" s="672">
        <f>'1.1.15'!R5</f>
        <v>14347.726465050071</v>
      </c>
      <c r="S4" s="672">
        <f>'1.1.15'!S5</f>
        <v>15462.314427080957</v>
      </c>
      <c r="T4" s="672">
        <f>'1.1.15'!T5</f>
        <v>16353.060742020654</v>
      </c>
      <c r="U4" s="672">
        <f>'1.1.15'!U5</f>
        <v>14160.145911239902</v>
      </c>
      <c r="V4" s="672">
        <f>'1.1.15'!V5</f>
        <v>9340.3095380196282</v>
      </c>
      <c r="W4" s="672">
        <f>'1.1.15'!W5</f>
        <v>11478.590278649999</v>
      </c>
      <c r="X4" s="672">
        <f>'1.1.15'!X5</f>
        <v>17710.711686089882</v>
      </c>
    </row>
    <row r="5" spans="1:27">
      <c r="A5" s="389" t="s">
        <v>12</v>
      </c>
      <c r="B5" s="672">
        <f>'1.1.16'!B5</f>
        <v>1999.0017931537755</v>
      </c>
      <c r="C5" s="672">
        <f>'1.1.16'!C5</f>
        <v>1764.4873451963299</v>
      </c>
      <c r="D5" s="672">
        <f>'1.1.16'!D5</f>
        <v>1985.4637097426069</v>
      </c>
      <c r="E5" s="672">
        <f>'1.1.16'!E5</f>
        <v>2536.3788596377917</v>
      </c>
      <c r="F5" s="672">
        <f>'1.1.16'!F5</f>
        <v>3526.2607120949783</v>
      </c>
      <c r="G5" s="672">
        <f>'1.1.16'!G5</f>
        <v>3346.3606514447197</v>
      </c>
      <c r="H5" s="672">
        <f>'1.1.16'!H5</f>
        <v>2959.290038409416</v>
      </c>
      <c r="I5" s="672">
        <f>'1.1.16'!I5</f>
        <v>4165.4194984075057</v>
      </c>
      <c r="J5" s="672">
        <f>'1.1.16'!J5</f>
        <v>4757.5613461423609</v>
      </c>
      <c r="K5" s="672">
        <f>'1.1.16'!K5</f>
        <v>5068.299206108949</v>
      </c>
      <c r="L5" s="672">
        <f>'1.1.16'!L5</f>
        <v>6015.7099669536674</v>
      </c>
      <c r="M5" s="672">
        <f>'1.1.16'!M5</f>
        <v>6648.8083447627196</v>
      </c>
      <c r="N5" s="672">
        <f>'1.1.16'!N5</f>
        <v>7988.0247930913956</v>
      </c>
      <c r="O5" s="672">
        <f>'1.1.16'!O5</f>
        <v>8113.2056947744441</v>
      </c>
      <c r="P5" s="672">
        <f>'1.1.16'!P5</f>
        <v>6128.4364475770917</v>
      </c>
      <c r="Q5" s="672">
        <f>'1.1.16'!Q5</f>
        <v>7039.107345320589</v>
      </c>
      <c r="R5" s="672">
        <f>'1.1.16'!R5</f>
        <v>6162.2653726398166</v>
      </c>
      <c r="S5" s="672">
        <f>'1.1.16'!S5</f>
        <v>5323.8658728096916</v>
      </c>
      <c r="T5" s="672">
        <f>'1.1.16'!T5</f>
        <v>6318.6722381328254</v>
      </c>
      <c r="U5" s="672">
        <f>'1.1.16'!U5</f>
        <v>6664.7598027702888</v>
      </c>
      <c r="V5" s="672">
        <f>'1.1.16'!V5</f>
        <v>6603.6006106429995</v>
      </c>
      <c r="W5" s="672">
        <f>'1.1.16'!W5</f>
        <v>8458.4774146290001</v>
      </c>
      <c r="X5" s="672">
        <f>'1.1.16'!X5</f>
        <v>8188.4580676169999</v>
      </c>
    </row>
    <row r="6" spans="1:27">
      <c r="A6" s="389" t="s">
        <v>513</v>
      </c>
      <c r="B6" s="672"/>
      <c r="C6" s="672"/>
      <c r="D6" s="672"/>
      <c r="E6" s="672"/>
      <c r="F6" s="672"/>
      <c r="G6" s="672"/>
      <c r="H6" s="672"/>
      <c r="I6" s="672"/>
      <c r="J6" s="672"/>
      <c r="K6" s="672">
        <f>'1.1.17'!B5</f>
        <v>179.156238234</v>
      </c>
      <c r="L6" s="672">
        <f>'1.1.17'!C5</f>
        <v>181.75699007</v>
      </c>
      <c r="M6" s="672">
        <f>'1.1.17'!D5</f>
        <v>213.88878509099999</v>
      </c>
      <c r="N6" s="672">
        <f>'1.1.17'!E5</f>
        <v>207.610712431</v>
      </c>
      <c r="O6" s="672">
        <f>'1.1.17'!F5</f>
        <v>211.45473137499999</v>
      </c>
      <c r="P6" s="672">
        <f>'1.1.17'!G5</f>
        <v>218.18912876799999</v>
      </c>
      <c r="Q6" s="672">
        <f>'1.1.17'!H5</f>
        <v>174.323792072</v>
      </c>
      <c r="R6" s="672">
        <f>'1.1.17'!I5</f>
        <v>195.75126655899999</v>
      </c>
      <c r="S6" s="672">
        <f>'1.1.17'!J5</f>
        <v>208.683752175</v>
      </c>
      <c r="T6" s="672">
        <f>'1.1.17'!K5</f>
        <v>229.608858414</v>
      </c>
      <c r="U6" s="672">
        <f>'1.1.17'!L5</f>
        <v>195.85691144233374</v>
      </c>
      <c r="V6" s="672">
        <f>'1.1.17'!M5</f>
        <v>225.40411261347057</v>
      </c>
      <c r="W6" s="672">
        <f>'1.1.17'!N5</f>
        <v>343.86685795535436</v>
      </c>
      <c r="X6" s="672">
        <f>'1.1.17'!O5</f>
        <v>240.68409852003174</v>
      </c>
      <c r="AA6" s="8"/>
    </row>
    <row r="7" spans="1:27">
      <c r="A7" s="389" t="s">
        <v>100</v>
      </c>
      <c r="B7" s="672">
        <f>'1.1.18'!B5</f>
        <v>932.01244560000248</v>
      </c>
      <c r="C7" s="672">
        <f>'1.1.18'!C5</f>
        <v>937.43816730561923</v>
      </c>
      <c r="D7" s="672">
        <f>'1.1.18'!D5</f>
        <v>1177.2796938649653</v>
      </c>
      <c r="E7" s="672">
        <f>'1.1.18'!E5</f>
        <v>1435.9867799859182</v>
      </c>
      <c r="F7" s="672">
        <f>'1.1.18'!F5</f>
        <v>1859.4257636628777</v>
      </c>
      <c r="G7" s="672">
        <f>'1.1.18'!G5</f>
        <v>2428.3751429530475</v>
      </c>
      <c r="H7" s="672">
        <f>'1.1.18'!H5</f>
        <v>4005.9080295014123</v>
      </c>
      <c r="I7" s="672">
        <f>'1.1.18'!I5</f>
        <v>3542.0073338598058</v>
      </c>
      <c r="J7" s="672">
        <f>'1.1.18'!J5</f>
        <v>5344.9967026031964</v>
      </c>
      <c r="K7" s="672">
        <f>'1.1.18'!K5</f>
        <v>4740.0304030775178</v>
      </c>
      <c r="L7" s="672">
        <f>'1.1.18'!L5</f>
        <v>4045</v>
      </c>
      <c r="M7" s="672">
        <f>'1.1.18'!M5</f>
        <v>6549.1827257259638</v>
      </c>
      <c r="N7" s="672">
        <f>'1.1.18'!N5</f>
        <v>9974</v>
      </c>
      <c r="O7" s="672">
        <f>'1.1.18'!O5</f>
        <v>12279</v>
      </c>
      <c r="P7" s="672">
        <f>'1.1.18'!P5</f>
        <v>15295</v>
      </c>
      <c r="Q7" s="672">
        <f>'1.1.18'!Q5</f>
        <v>10574.609454435991</v>
      </c>
      <c r="R7" s="672">
        <f>'1.1.18'!R5</f>
        <v>10121.439790668011</v>
      </c>
      <c r="S7" s="672">
        <f>'1.1.18'!S5</f>
        <v>10639</v>
      </c>
      <c r="T7" s="672">
        <f>'1.1.18'!T5</f>
        <v>11750</v>
      </c>
      <c r="U7" s="672">
        <f>'1.1.18'!U5</f>
        <v>6200</v>
      </c>
      <c r="V7" s="672">
        <f>'1.1.18'!V5</f>
        <v>11865</v>
      </c>
      <c r="W7" s="672">
        <f>'1.1.18'!W5</f>
        <v>18245.400000000001</v>
      </c>
      <c r="X7" s="672">
        <f>'1.1.18'!X5</f>
        <v>14262</v>
      </c>
    </row>
    <row r="8" spans="1:27">
      <c r="A8" s="389" t="s">
        <v>512</v>
      </c>
      <c r="B8" s="666">
        <f>'1.1.19'!B5</f>
        <v>1063.7975882608696</v>
      </c>
      <c r="C8" s="666">
        <f>'1.1.19'!C5</f>
        <v>960.77426511627914</v>
      </c>
      <c r="D8" s="666">
        <f>'1.1.19'!D5</f>
        <v>1060.0426984019048</v>
      </c>
      <c r="E8" s="666">
        <f>'1.1.19'!E5</f>
        <v>1436.4137724171053</v>
      </c>
      <c r="F8" s="666">
        <f>'1.1.19'!F5</f>
        <v>1775.7175509000001</v>
      </c>
      <c r="G8" s="666">
        <f>'1.1.19'!G5</f>
        <v>1648.6073329084377</v>
      </c>
      <c r="H8" s="666">
        <f>'1.1.19'!H5</f>
        <v>1222.3244186044119</v>
      </c>
      <c r="I8" s="666">
        <f>'1.1.19'!I5</f>
        <v>1314.7496903021276</v>
      </c>
      <c r="J8" s="666">
        <f>'1.1.19'!J5</f>
        <v>1318.3234980831323</v>
      </c>
      <c r="K8" s="666">
        <f>'1.1.19'!K5</f>
        <v>1488.9903966000061</v>
      </c>
      <c r="L8" s="666">
        <f>'1.1.19'!L5</f>
        <v>2040.1009812999976</v>
      </c>
      <c r="M8" s="666">
        <f>'1.1.19'!M5</f>
        <v>3110.7412339699945</v>
      </c>
      <c r="N8" s="666">
        <f>'1.1.19'!N5</f>
        <v>1985.8182906500206</v>
      </c>
      <c r="O8" s="666">
        <f>'1.1.19'!O5</f>
        <v>1942.0561996700076</v>
      </c>
      <c r="P8" s="666">
        <f>'1.1.19'!P5</f>
        <v>1745.7722721200068</v>
      </c>
      <c r="Q8" s="666">
        <f>'1.1.19'!Q5</f>
        <v>1519.1260681400015</v>
      </c>
      <c r="R8" s="666">
        <f>'1.1.19'!R5</f>
        <v>1523.2755014699974</v>
      </c>
      <c r="S8" s="666">
        <f>'1.1.19'!S5</f>
        <v>1968.4770026600111</v>
      </c>
      <c r="T8" s="666">
        <f>'1.1.19'!T5</f>
        <v>2280.4437772800134</v>
      </c>
      <c r="U8" s="666">
        <f>'1.1.19'!U5</f>
        <v>2206.4023699699833</v>
      </c>
      <c r="V8" s="666">
        <f>'1.1.19'!V5</f>
        <v>1891.9742287100082</v>
      </c>
      <c r="W8" s="666">
        <f>'1.1.19'!W5</f>
        <v>2388.2910613600179</v>
      </c>
      <c r="X8" s="666">
        <f>'1.1.19'!X5</f>
        <v>2633.3512655399886</v>
      </c>
    </row>
    <row r="9" spans="1:27">
      <c r="A9" s="389" t="s">
        <v>11</v>
      </c>
      <c r="B9" s="674">
        <f>'1.1.20'!B5</f>
        <v>362.56171420289854</v>
      </c>
      <c r="C9" s="674">
        <f>'1.1.20'!C5</f>
        <v>595.23901593023265</v>
      </c>
      <c r="D9" s="674">
        <f>'1.1.20'!D5</f>
        <v>796.79384733333336</v>
      </c>
      <c r="E9" s="674">
        <f>'1.1.20'!E5</f>
        <v>1101.5659271052634</v>
      </c>
      <c r="F9" s="674">
        <f>'1.1.20'!F5</f>
        <v>1402.7107784374998</v>
      </c>
      <c r="G9" s="674">
        <f>'1.1.20'!G5</f>
        <v>795.25278765625001</v>
      </c>
      <c r="H9" s="674">
        <f>'1.1.20'!H5</f>
        <v>842.72029602941188</v>
      </c>
      <c r="I9" s="674">
        <f>'1.1.20'!I5</f>
        <v>962.25105205673765</v>
      </c>
      <c r="J9" s="674">
        <f>'1.1.20'!J5</f>
        <v>814.64690734939745</v>
      </c>
      <c r="K9" s="674">
        <f>'1.1.20'!K5</f>
        <v>901.46618357142859</v>
      </c>
      <c r="L9" s="674">
        <f>'1.1.20'!L5</f>
        <v>1272.7340861624145</v>
      </c>
      <c r="M9" s="674">
        <f>'1.1.20'!M5</f>
        <v>1463.4057364095645</v>
      </c>
      <c r="N9" s="674">
        <f>'1.1.20'!N5</f>
        <v>1628.5520401329497</v>
      </c>
      <c r="O9" s="674">
        <f>'1.1.20'!O5</f>
        <v>1859.0248273949089</v>
      </c>
      <c r="P9" s="674">
        <f>'1.1.20'!P5</f>
        <v>1606.8388432044474</v>
      </c>
      <c r="Q9" s="674">
        <f>'1.1.20'!Q5</f>
        <v>1580.4201674297844</v>
      </c>
      <c r="R9" s="674">
        <f>'1.1.20'!R5</f>
        <v>1489.0901295188173</v>
      </c>
      <c r="S9" s="674">
        <f>'1.1.20'!S5</f>
        <v>2091.6514667702772</v>
      </c>
      <c r="T9" s="674">
        <f>'1.1.20'!T5</f>
        <v>1605.5173284183397</v>
      </c>
      <c r="U9" s="674">
        <f>'1.1.20'!U5</f>
        <v>1732.1986667897647</v>
      </c>
      <c r="V9" s="674">
        <f>'1.1.20'!V5</f>
        <v>1375.7088794046033</v>
      </c>
      <c r="W9" s="674">
        <f>'1.1.20'!W5</f>
        <v>1822.2106417762</v>
      </c>
      <c r="X9" s="674">
        <f>'1.1.20'!X5</f>
        <v>1849.0736472616927</v>
      </c>
    </row>
    <row r="10" spans="1:27">
      <c r="A10" s="389" t="s">
        <v>10</v>
      </c>
      <c r="B10" s="666">
        <f>'1.1.21'!B5</f>
        <v>988.3505562390028</v>
      </c>
      <c r="C10" s="666">
        <f>'1.1.21'!C5</f>
        <v>918.48271128442252</v>
      </c>
      <c r="D10" s="666">
        <f>'1.1.21'!D5</f>
        <v>670.15880381510487</v>
      </c>
      <c r="E10" s="666">
        <f>'1.1.21'!E5</f>
        <v>1314.4899869797714</v>
      </c>
      <c r="F10" s="666">
        <f>'1.1.21'!F5</f>
        <v>1546.7529414907806</v>
      </c>
      <c r="G10" s="666">
        <f>'1.1.21'!G5</f>
        <v>1713.3225642532086</v>
      </c>
      <c r="H10" s="666">
        <f>'1.1.21'!H5</f>
        <v>1746.4152697790628</v>
      </c>
      <c r="I10" s="666">
        <f>'1.1.21'!I5</f>
        <v>2457.1240031331408</v>
      </c>
      <c r="J10" s="666">
        <f>'1.1.21'!J5</f>
        <v>3903.4557865326942</v>
      </c>
      <c r="K10" s="666">
        <f>'1.1.21'!K5</f>
        <v>3218.2762625733608</v>
      </c>
      <c r="L10" s="666">
        <f>'1.1.21'!L5</f>
        <v>2644.5011075687771</v>
      </c>
      <c r="M10" s="666">
        <f>'1.1.21'!M5</f>
        <v>2929.1494815068199</v>
      </c>
      <c r="N10" s="666">
        <f>'1.1.21'!N5</f>
        <v>2491.4452780881484</v>
      </c>
      <c r="O10" s="666">
        <f>'1.1.21'!O5</f>
        <v>2699.7759897204255</v>
      </c>
      <c r="P10" s="666">
        <f>'1.1.21'!P5</f>
        <v>3325.2108875569525</v>
      </c>
      <c r="Q10" s="666">
        <f>'1.1.21'!Q5</f>
        <v>2930.207377809882</v>
      </c>
      <c r="R10" s="666">
        <f>'1.1.21'!R5</f>
        <v>2969.6205467696855</v>
      </c>
      <c r="S10" s="666">
        <f>'1.1.21'!S5</f>
        <v>3708.9542125278058</v>
      </c>
      <c r="T10" s="666">
        <f>'1.1.21'!T5</f>
        <v>4058.5965397850232</v>
      </c>
      <c r="U10" s="666">
        <f>'1.1.21'!U5</f>
        <v>3938.2397003978822</v>
      </c>
      <c r="V10" s="666">
        <f>'1.1.21'!V5</f>
        <v>3250.195359948139</v>
      </c>
      <c r="W10" s="666">
        <f>'1.1.21'!W5</f>
        <v>4409.7977861001464</v>
      </c>
      <c r="X10" s="666">
        <f>'1.1.21'!X5</f>
        <v>5764.4180704614309</v>
      </c>
    </row>
    <row r="11" spans="1:27">
      <c r="A11" s="389" t="s">
        <v>9</v>
      </c>
      <c r="B11" s="666">
        <f>'1.1.22'!B5</f>
        <v>437.859084</v>
      </c>
      <c r="C11" s="666">
        <f>'1.1.22'!C5</f>
        <v>567.31282299999998</v>
      </c>
      <c r="D11" s="666">
        <f>'1.1.22'!D5</f>
        <v>691.75198399999999</v>
      </c>
      <c r="E11" s="666">
        <f>'1.1.22'!E5</f>
        <v>784.771614</v>
      </c>
      <c r="F11" s="666">
        <f>'1.1.22'!F5</f>
        <v>926.98205800000005</v>
      </c>
      <c r="G11" s="666">
        <f>'1.1.22'!G5</f>
        <v>1188.9998892200001</v>
      </c>
      <c r="H11" s="666">
        <f>'1.1.22'!H5</f>
        <v>1281.6427553199999</v>
      </c>
      <c r="I11" s="666">
        <f>'1.1.22'!I5</f>
        <v>1389.2420615800002</v>
      </c>
      <c r="J11" s="666">
        <f>'1.1.22'!J5</f>
        <v>2033.2592193899998</v>
      </c>
      <c r="K11" s="666">
        <f>'1.1.22'!K5</f>
        <v>2108.0475845800001</v>
      </c>
      <c r="L11" s="666">
        <f>'1.1.22'!L5</f>
        <v>2139.2212061700002</v>
      </c>
      <c r="M11" s="666">
        <f>'1.1.22'!M5</f>
        <v>2425.7150000000001</v>
      </c>
      <c r="N11" s="666">
        <f>'1.1.22'!N5</f>
        <v>2334.3050000000003</v>
      </c>
      <c r="O11" s="666">
        <f>'1.1.22'!O5</f>
        <v>2804.0745646119999</v>
      </c>
      <c r="P11" s="666">
        <f>'1.1.22'!P5</f>
        <v>2765.230946057</v>
      </c>
      <c r="Q11" s="666">
        <f>'1.1.22'!Q5</f>
        <v>2264.478412513</v>
      </c>
      <c r="R11" s="666">
        <f>'1.1.22'!R5</f>
        <v>2249.2587326739999</v>
      </c>
      <c r="S11" s="666">
        <f>'1.1.22'!S5</f>
        <v>2560.6356840349999</v>
      </c>
      <c r="T11" s="666">
        <f>'1.1.22'!T5</f>
        <v>2701.9580805260002</v>
      </c>
      <c r="U11" s="666">
        <f>'1.1.22'!U5</f>
        <v>2888.9209645240003</v>
      </c>
      <c r="V11" s="666">
        <f>'1.1.22'!V5</f>
        <v>2636.2650792249997</v>
      </c>
      <c r="W11" s="666">
        <f>'1.1.22'!W5</f>
        <v>3064.9674168490001</v>
      </c>
      <c r="X11" s="666">
        <f>'1.1.22'!X5</f>
        <v>1563.828149098</v>
      </c>
    </row>
    <row r="12" spans="1:27">
      <c r="A12" s="389" t="s">
        <v>8</v>
      </c>
      <c r="B12" s="675">
        <f>'1.1.23'!B5</f>
        <v>2091.6984006092916</v>
      </c>
      <c r="C12" s="675">
        <f>'1.1.23'!C5</f>
        <v>1993.1200550395597</v>
      </c>
      <c r="D12" s="675">
        <f>'1.1.23'!D5</f>
        <v>2156.4753004005338</v>
      </c>
      <c r="E12" s="675">
        <f>'1.1.23'!E5</f>
        <v>2323.5377026074702</v>
      </c>
      <c r="F12" s="675">
        <f>'1.1.23'!F5</f>
        <v>2752.6846846846847</v>
      </c>
      <c r="G12" s="675">
        <f>'1.1.23'!G5</f>
        <v>3191.3102976394116</v>
      </c>
      <c r="H12" s="675">
        <f>'1.1.23'!H5</f>
        <v>3707.9293739967898</v>
      </c>
      <c r="I12" s="675">
        <f>'1.1.23'!I5</f>
        <v>3858.3678673892255</v>
      </c>
      <c r="J12" s="675">
        <f>'1.1.23'!J5</f>
        <v>4660.2609308885758</v>
      </c>
      <c r="K12" s="675">
        <f>'1.1.23'!K5</f>
        <v>3708.3281152160298</v>
      </c>
      <c r="L12" s="675">
        <f>'1.1.23'!L5</f>
        <v>4366.5263839430236</v>
      </c>
      <c r="M12" s="675">
        <f>'1.1.23'!M5</f>
        <v>5141.391304347826</v>
      </c>
      <c r="N12" s="675">
        <f>'1.1.23'!N5</f>
        <v>5379.0845305713328</v>
      </c>
      <c r="O12" s="675">
        <f>'1.1.23'!O5</f>
        <v>5400.9784735812136</v>
      </c>
      <c r="P12" s="675">
        <f>'1.1.23'!P5</f>
        <v>5618.4846505551923</v>
      </c>
      <c r="Q12" s="675">
        <f>'1.1.23'!Q5</f>
        <v>4784.25</v>
      </c>
      <c r="R12" s="675">
        <f>'1.1.23'!R5</f>
        <v>4614.3100000000004</v>
      </c>
      <c r="S12" s="675">
        <f>'1.1.23'!S5</f>
        <v>5200.32</v>
      </c>
      <c r="T12" s="675">
        <f>'1.1.23'!T5</f>
        <v>5635.08</v>
      </c>
      <c r="U12" s="675">
        <f>'1.1.23'!U5</f>
        <v>5582.88</v>
      </c>
      <c r="V12" s="675">
        <f>'1.1.23'!V5</f>
        <v>4235.16</v>
      </c>
      <c r="W12" s="675">
        <f>'1.1.23'!W5</f>
        <v>5189.3</v>
      </c>
      <c r="X12" s="675">
        <f>'1.1.23'!X5</f>
        <v>6667.7</v>
      </c>
    </row>
    <row r="13" spans="1:27">
      <c r="A13" s="389" t="s">
        <v>6</v>
      </c>
      <c r="B13" s="672">
        <f>'1.1.24'!B5</f>
        <v>1162.2781020640061</v>
      </c>
      <c r="C13" s="672">
        <f>'1.1.24'!C5</f>
        <v>1063.4067797554965</v>
      </c>
      <c r="D13" s="672">
        <f>'1.1.24'!D5</f>
        <v>1542.96347128</v>
      </c>
      <c r="E13" s="672">
        <f>'1.1.24'!E5</f>
        <v>1752.9974560021903</v>
      </c>
      <c r="F13" s="672">
        <f>'1.1.24'!F5</f>
        <v>2034.673459988561</v>
      </c>
      <c r="G13" s="672">
        <f>'1.1.24'!G5</f>
        <v>2408.3370016161066</v>
      </c>
      <c r="H13" s="672">
        <f>'1.1.24'!H5</f>
        <v>2869.3265488077509</v>
      </c>
      <c r="I13" s="672">
        <f>'1.1.24'!I5</f>
        <v>3049.7476401186632</v>
      </c>
      <c r="J13" s="672">
        <f>'1.1.24'!J5</f>
        <v>4007.766963236933</v>
      </c>
      <c r="K13" s="672">
        <f>'1.1.24'!K5</f>
        <v>3764.2066711188959</v>
      </c>
      <c r="L13" s="672">
        <f>'1.1.24'!L5</f>
        <v>3863.6692974974239</v>
      </c>
      <c r="M13" s="672">
        <f>'1.1.24'!M5</f>
        <v>6312.15920276419</v>
      </c>
      <c r="N13" s="672">
        <f>'1.1.24'!N5</f>
        <v>8687.9702801200146</v>
      </c>
      <c r="O13" s="672">
        <f>'1.1.24'!O5</f>
        <v>10099.134342000199</v>
      </c>
      <c r="P13" s="672">
        <f>'1.1.24'!P5</f>
        <v>9280.5339999999997</v>
      </c>
      <c r="Q13" s="672">
        <f>'1.1.24'!Q5</f>
        <v>8334.2210012032829</v>
      </c>
      <c r="R13" s="672">
        <f>'1.1.24'!R5</f>
        <v>5206.1864452925993</v>
      </c>
      <c r="S13" s="672">
        <f>'1.1.24'!S5</f>
        <v>5745.3977239179621</v>
      </c>
      <c r="T13" s="672">
        <f>'1.1.24'!T5</f>
        <v>6944.1754147941938</v>
      </c>
      <c r="U13" s="672">
        <f>'1.1.24'!U5</f>
        <v>7427.8118067764808</v>
      </c>
      <c r="V13" s="672">
        <f>'1.1.24'!V5</f>
        <v>6470.9698872661411</v>
      </c>
      <c r="W13" s="672">
        <f>'1.1.24'!W5</f>
        <v>8617.6039999999994</v>
      </c>
      <c r="X13" s="672">
        <f>'1.1.24'!X5</f>
        <v>14670.98487656342</v>
      </c>
    </row>
    <row r="14" spans="1:27">
      <c r="A14" s="389" t="s">
        <v>5</v>
      </c>
      <c r="B14" s="666">
        <f>'1.1.25'!B5</f>
        <v>1420.6634376972575</v>
      </c>
      <c r="C14" s="666">
        <f>'1.1.25'!C5</f>
        <v>1416.8653798134912</v>
      </c>
      <c r="D14" s="666">
        <f>'1.1.25'!D5</f>
        <v>1442.2946779476558</v>
      </c>
      <c r="E14" s="666">
        <f>'1.1.25'!E5</f>
        <v>2414.8615718805199</v>
      </c>
      <c r="F14" s="666">
        <f>'1.1.25'!F5</f>
        <v>2933.304547019</v>
      </c>
      <c r="G14" s="666">
        <f>'1.1.25'!G5</f>
        <v>2498.531414778</v>
      </c>
      <c r="H14" s="666">
        <f>'1.1.25'!H5</f>
        <v>3127.0844403569999</v>
      </c>
      <c r="I14" s="666">
        <f>'1.1.25'!I5</f>
        <v>4534.4933050930003</v>
      </c>
      <c r="J14" s="666">
        <f>'1.1.25'!J5</f>
        <v>5216.9298833000003</v>
      </c>
      <c r="K14" s="666">
        <f>'1.1.25'!K5</f>
        <v>6447.5074613770003</v>
      </c>
      <c r="L14" s="666">
        <f>'1.1.25'!L5</f>
        <v>6489.0835367030004</v>
      </c>
      <c r="M14" s="666">
        <f>'1.1.25'!M5</f>
        <v>6628.8966085069997</v>
      </c>
      <c r="N14" s="666">
        <f>'1.1.25'!N5</f>
        <v>7312.4626807720006</v>
      </c>
      <c r="O14" s="666">
        <f>'1.1.25'!O5</f>
        <v>7404.8181001400008</v>
      </c>
      <c r="P14" s="666">
        <f>'1.1.25'!P5</f>
        <v>8625.7158237719996</v>
      </c>
      <c r="Q14" s="666">
        <f>'1.1.25'!Q5</f>
        <v>7836.4060420550004</v>
      </c>
      <c r="R14" s="666">
        <f>'1.1.25'!R5</f>
        <v>7192.185510192</v>
      </c>
      <c r="S14" s="666">
        <f>'1.1.25'!S5</f>
        <v>6564.1610795439992</v>
      </c>
      <c r="T14" s="666">
        <f>'1.1.25'!T5</f>
        <v>7133.5632231979998</v>
      </c>
      <c r="U14" s="666">
        <f>'1.1.25'!U5</f>
        <v>6200.9043030960001</v>
      </c>
      <c r="V14" s="666">
        <f>'1.1.25'!V5</f>
        <v>4986.5122716309997</v>
      </c>
      <c r="W14" s="666">
        <f>'1.1.25'!W5</f>
        <v>6438.0929075799995</v>
      </c>
      <c r="X14" s="666">
        <f>'1.1.25'!X5</f>
        <v>7894.1885418709999</v>
      </c>
    </row>
    <row r="15" spans="1:27">
      <c r="A15" s="389" t="s">
        <v>4</v>
      </c>
      <c r="B15" s="666">
        <f>'1.1.26'!B5</f>
        <v>266.13436799959015</v>
      </c>
      <c r="C15" s="666">
        <f>'1.1.26'!C5</f>
        <v>473.85094686463765</v>
      </c>
      <c r="D15" s="666">
        <f>'1.1.26'!D5</f>
        <v>418.14738450102953</v>
      </c>
      <c r="E15" s="666">
        <f>'1.1.26'!E5</f>
        <v>412.98543721675202</v>
      </c>
      <c r="F15" s="666">
        <f>'1.1.26'!F5</f>
        <v>496.68770527272721</v>
      </c>
      <c r="G15" s="666">
        <f>'1.1.26'!G5</f>
        <v>674.94581818181825</v>
      </c>
      <c r="H15" s="666">
        <f>'1.1.26'!H5</f>
        <v>752.00440198852414</v>
      </c>
      <c r="I15" s="666">
        <f>'1.1.26'!I5</f>
        <v>854.20431778187344</v>
      </c>
      <c r="J15" s="666">
        <f>'1.1.26'!J5</f>
        <v>887.98234485200953</v>
      </c>
      <c r="K15" s="666">
        <f>'1.1.26'!K5</f>
        <v>782.93332066843436</v>
      </c>
      <c r="L15" s="666">
        <f>'1.1.26'!L5</f>
        <v>990.24551429113365</v>
      </c>
      <c r="M15" s="666">
        <f>'1.1.26'!M5</f>
        <v>1006.14474241468</v>
      </c>
      <c r="N15" s="666">
        <f>'1.1.26'!N5</f>
        <v>1019.8936496350366</v>
      </c>
      <c r="O15" s="666">
        <f>'1.1.26'!O5</f>
        <v>1078.117634374715</v>
      </c>
      <c r="P15" s="666">
        <f>'1.1.26'!P5</f>
        <v>1145.1627498490516</v>
      </c>
      <c r="Q15" s="666">
        <f>'1.1.26'!Q5</f>
        <v>973.86311045830166</v>
      </c>
      <c r="R15" s="666">
        <f>'1.1.26'!R5</f>
        <v>1040.0873925480371</v>
      </c>
      <c r="S15" s="666">
        <f>'1.1.26'!S5</f>
        <v>1303.4812351499477</v>
      </c>
      <c r="T15" s="666">
        <f>'1.1.26'!T5</f>
        <v>1270.9447038262483</v>
      </c>
      <c r="U15" s="666">
        <f>'1.1.26'!U5</f>
        <v>1166.5299813040126</v>
      </c>
      <c r="V15" s="666">
        <f>'1.1.26'!V5</f>
        <v>982.24499274256152</v>
      </c>
      <c r="W15" s="666">
        <f>'1.1.26'!W5</f>
        <v>1121.9545252771834</v>
      </c>
      <c r="X15" s="666">
        <f>'1.1.26'!X5</f>
        <v>1363.203275550439</v>
      </c>
    </row>
    <row r="16" spans="1:27">
      <c r="A16" s="389" t="s">
        <v>3</v>
      </c>
      <c r="B16" s="666">
        <f>'1.1.27'!B5</f>
        <v>27051.154483295606</v>
      </c>
      <c r="C16" s="666">
        <f>'1.1.27'!C5</f>
        <v>25110.870411828295</v>
      </c>
      <c r="D16" s="666">
        <f>'1.1.27'!D5</f>
        <v>26950.5186940522</v>
      </c>
      <c r="E16" s="666">
        <f>'1.1.27'!E5</f>
        <v>35199.633118563856</v>
      </c>
      <c r="F16" s="666">
        <f>'1.1.27'!F5</f>
        <v>49535.786849718599</v>
      </c>
      <c r="G16" s="666">
        <f>'1.1.27'!G5</f>
        <v>56944.420604388695</v>
      </c>
      <c r="H16" s="666">
        <f>'1.1.27'!H5</f>
        <v>70335.023775712267</v>
      </c>
      <c r="I16" s="666">
        <f>'1.1.27'!I5</f>
        <v>81407.161062882733</v>
      </c>
      <c r="J16" s="666">
        <f>'1.1.27'!J5</f>
        <v>92846.344704848714</v>
      </c>
      <c r="K16" s="666">
        <f>'1.1.27'!K5</f>
        <v>76001.135467216605</v>
      </c>
      <c r="L16" s="666">
        <f>'1.1.27'!L5</f>
        <v>84762.213766764078</v>
      </c>
      <c r="M16" s="666">
        <f>'1.1.27'!M5</f>
        <v>105538.00187602542</v>
      </c>
      <c r="N16" s="666">
        <f>'1.1.27'!N5</f>
        <v>108250.44283203174</v>
      </c>
      <c r="O16" s="666">
        <f>'1.1.27'!O5</f>
        <v>108042.29152617304</v>
      </c>
      <c r="P16" s="666">
        <f>'1.1.27'!P5</f>
        <v>104651.46057630864</v>
      </c>
      <c r="Q16" s="666">
        <f>'1.1.27'!Q5</f>
        <v>89872.925048817342</v>
      </c>
      <c r="R16" s="666">
        <f>'1.1.27'!R5</f>
        <v>74715.952821673505</v>
      </c>
      <c r="S16" s="666">
        <f>'1.1.27'!S5</f>
        <v>83100.572618141421</v>
      </c>
      <c r="T16" s="666">
        <f>'1.1.27'!T5</f>
        <v>93033.387441402272</v>
      </c>
      <c r="U16" s="666">
        <f>'1.1.27'!U5</f>
        <v>88078.34427354981</v>
      </c>
      <c r="V16" s="666">
        <f>'1.1.27'!V5</f>
        <v>68251.992982611715</v>
      </c>
      <c r="W16" s="666">
        <f>'1.1.27'!W5</f>
        <v>93334.544813287823</v>
      </c>
      <c r="X16" s="666">
        <f>'1.1.27'!X5</f>
        <v>111880.32247899999</v>
      </c>
      <c r="AA16" s="8"/>
    </row>
    <row r="17" spans="1:27">
      <c r="A17" s="389" t="s">
        <v>460</v>
      </c>
      <c r="B17" s="672">
        <f>'1.1.28'!B5</f>
        <v>1433.7447918798234</v>
      </c>
      <c r="C17" s="672">
        <f>'1.1.28'!C5</f>
        <v>1660.1765255677742</v>
      </c>
      <c r="D17" s="672">
        <f>'1.1.28'!D5</f>
        <v>1599.9424306885087</v>
      </c>
      <c r="E17" s="672">
        <f>'1.1.28'!E5</f>
        <v>2095.6345573666968</v>
      </c>
      <c r="F17" s="672">
        <f>'1.1.28'!F5</f>
        <v>2492.8665787368814</v>
      </c>
      <c r="G17" s="672">
        <f>'1.1.28'!G5</f>
        <v>3179.9078121126022</v>
      </c>
      <c r="H17" s="672">
        <f>'1.1.28'!H5</f>
        <v>4350.9060391667617</v>
      </c>
      <c r="I17" s="672">
        <f>'1.1.28'!I5</f>
        <v>4520.4722575253218</v>
      </c>
      <c r="J17" s="672">
        <f>'1.1.28'!J5</f>
        <v>7079.7307106415583</v>
      </c>
      <c r="K17" s="672">
        <f>'1.1.28'!K5</f>
        <v>6690.6301246528519</v>
      </c>
      <c r="L17" s="672">
        <f>'1.1.28'!L5</f>
        <v>7954.1337600664738</v>
      </c>
      <c r="M17" s="672">
        <f>'1.1.28'!M5</f>
        <v>8578.3721520427807</v>
      </c>
      <c r="N17" s="672">
        <f>'1.1.28'!N5</f>
        <v>5039</v>
      </c>
      <c r="O17" s="672">
        <f>'1.1.28'!O5</f>
        <v>5387</v>
      </c>
      <c r="P17" s="672">
        <f>'1.1.28'!P5</f>
        <v>12327.363707416831</v>
      </c>
      <c r="Q17" s="672">
        <f>'1.1.28'!Q5</f>
        <v>17414.817056167642</v>
      </c>
      <c r="R17" s="672">
        <f>'1.1.28'!R5</f>
        <v>7879.5641141211154</v>
      </c>
      <c r="S17" s="672">
        <f>'1.1.28'!S5</f>
        <v>7798.7914537589904</v>
      </c>
      <c r="T17" s="672">
        <f>'1.1.28'!T5</f>
        <v>8532.8017131967317</v>
      </c>
      <c r="U17" s="672">
        <f>'1.1.28'!U5</f>
        <v>9150.895248867233</v>
      </c>
      <c r="V17" s="672">
        <f>'1.1.28'!V5</f>
        <v>8557.3384043723363</v>
      </c>
      <c r="W17" s="672">
        <f>'1.1.28'!W5</f>
        <v>10849.857528081811</v>
      </c>
      <c r="X17" s="672">
        <f>'1.1.28'!X5</f>
        <v>15654.447273</v>
      </c>
      <c r="AA17" s="8"/>
    </row>
    <row r="18" spans="1:27">
      <c r="A18" s="389" t="s">
        <v>1</v>
      </c>
      <c r="B18" s="672">
        <f>'1.1.29'!B5</f>
        <v>871.38649199999998</v>
      </c>
      <c r="C18" s="672">
        <f>'1.1.29'!C5</f>
        <v>1079.9557689999999</v>
      </c>
      <c r="D18" s="672">
        <f>'1.1.29'!D5</f>
        <v>1108.8274120000001</v>
      </c>
      <c r="E18" s="672">
        <f>'1.1.29'!E5</f>
        <v>1586.289565</v>
      </c>
      <c r="F18" s="672">
        <f>'1.1.29'!F5</f>
        <v>2169.579287</v>
      </c>
      <c r="G18" s="672">
        <f>'1.1.29'!G5</f>
        <v>2578.4391500000002</v>
      </c>
      <c r="H18" s="672">
        <f>'1.1.29'!H5</f>
        <v>3020.9063590000001</v>
      </c>
      <c r="I18" s="672">
        <f>'1.1.29'!I5</f>
        <v>3997.092776</v>
      </c>
      <c r="J18" s="672">
        <f>'1.1.29'!J5</f>
        <v>5042.0187660000001</v>
      </c>
      <c r="K18" s="672">
        <f>'1.1.29'!K5</f>
        <v>3819.455665</v>
      </c>
      <c r="L18" s="672">
        <f>'1.1.29'!L5</f>
        <v>5309.5652870000004</v>
      </c>
      <c r="M18" s="672">
        <f>'1.1.29'!M5</f>
        <v>7263.248587</v>
      </c>
      <c r="N18" s="672">
        <f>'1.1.29'!N5</f>
        <v>8782.8275051839992</v>
      </c>
      <c r="O18" s="672">
        <f>'1.1.29'!O5</f>
        <v>10572.652155005957</v>
      </c>
      <c r="P18" s="672">
        <f>'1.1.29'!P5</f>
        <v>9794.7765416994025</v>
      </c>
      <c r="Q18" s="672">
        <f>'1.1.29'!Q5</f>
        <v>7935.4051885687959</v>
      </c>
      <c r="R18" s="672">
        <f>'1.1.29'!R5</f>
        <v>7289.8054072299992</v>
      </c>
      <c r="S18" s="672">
        <f>'1.1.29'!S5</f>
        <v>7988.0090102400009</v>
      </c>
      <c r="T18" s="672">
        <f>'1.1.29'!T5</f>
        <v>9466.357480662231</v>
      </c>
      <c r="U18" s="672">
        <f>'1.1.29'!U5</f>
        <v>7180.7589457582817</v>
      </c>
      <c r="V18" s="672">
        <f>'1.1.29'!V5</f>
        <v>5323.5453829999997</v>
      </c>
      <c r="W18" s="672">
        <f>'1.1.29'!W5</f>
        <v>7096.5909764351136</v>
      </c>
      <c r="X18" s="672">
        <f>'1.1.29'!X5</f>
        <v>9037.4429145142931</v>
      </c>
    </row>
    <row r="19" spans="1:27">
      <c r="A19" s="389" t="s">
        <v>0</v>
      </c>
      <c r="B19" s="672">
        <f>'1.1.30'!B5</f>
        <v>2018.4686019201508</v>
      </c>
      <c r="C19" s="672">
        <f>'1.1.30'!C5</f>
        <v>1416.5432379041576</v>
      </c>
      <c r="D19" s="672">
        <f>'1.1.30'!D5</f>
        <v>2244.1482313404808</v>
      </c>
      <c r="E19" s="672">
        <f>'1.1.30'!E5</f>
        <v>1196.1096908516338</v>
      </c>
      <c r="F19" s="672">
        <f>'1.1.30'!F5</f>
        <v>2707.6313421874429</v>
      </c>
      <c r="G19" s="672">
        <f>'1.1.30'!G5</f>
        <v>2345.5052668920002</v>
      </c>
      <c r="H19" s="672">
        <f>'1.1.30'!H5</f>
        <v>2122.2574413340003</v>
      </c>
      <c r="I19" s="672">
        <f>'1.1.30'!I5</f>
        <v>3077.9966340879996</v>
      </c>
      <c r="J19" s="672">
        <f>'1.1.30'!J5</f>
        <v>1916.1925830059999</v>
      </c>
      <c r="K19" s="672">
        <f>'1.1.30'!K5</f>
        <v>5719.4244084689999</v>
      </c>
      <c r="L19" s="672">
        <f>'1.1.30'!L5</f>
        <v>5337.3258701200002</v>
      </c>
      <c r="M19" s="672">
        <f>'1.1.30'!M5</f>
        <v>7984.000794689</v>
      </c>
      <c r="N19" s="672">
        <f>'1.1.30'!N5</f>
        <v>6938.3350927320007</v>
      </c>
      <c r="O19" s="672">
        <f>'1.1.30'!O5</f>
        <v>7216.3068383170003</v>
      </c>
      <c r="P19" s="672">
        <f>'1.1.30'!P5</f>
        <v>6069.7193244809996</v>
      </c>
      <c r="Q19" s="672">
        <f>'1.1.30'!Q5</f>
        <v>6049.3219812070001</v>
      </c>
      <c r="R19" s="672">
        <f>'1.1.30'!R5</f>
        <v>5338.9952506070003</v>
      </c>
      <c r="S19" s="672">
        <f>'1.1.30'!S5</f>
        <v>5118.431629058</v>
      </c>
      <c r="T19" s="672">
        <f>'1.1.30'!T5</f>
        <v>6447.8308375030001</v>
      </c>
      <c r="U19" s="672">
        <f>'1.1.30'!U5</f>
        <v>4880.3344603349997</v>
      </c>
      <c r="V19" s="672">
        <f>'1.1.30'!V5</f>
        <v>5632.7561685279998</v>
      </c>
      <c r="W19" s="672">
        <f>'1.1.30'!W5</f>
        <v>7540.2176687349993</v>
      </c>
      <c r="X19" s="672">
        <f>'1.1.30'!X5</f>
        <v>8668.1462098539996</v>
      </c>
    </row>
    <row r="20" spans="1:27">
      <c r="A20" s="389" t="s">
        <v>2266</v>
      </c>
      <c r="B20" s="673">
        <f>SUM(B4:B19)</f>
        <v>45685.733658922269</v>
      </c>
      <c r="C20" s="673">
        <f t="shared" ref="C20:X20" si="0">SUM(C4:C19)</f>
        <v>43709.958193606297</v>
      </c>
      <c r="D20" s="673">
        <f t="shared" si="0"/>
        <v>48281.748068867724</v>
      </c>
      <c r="E20" s="673">
        <f t="shared" si="0"/>
        <v>62058.199022574969</v>
      </c>
      <c r="F20" s="673">
        <f t="shared" si="0"/>
        <v>83042.570034802033</v>
      </c>
      <c r="G20" s="673">
        <f t="shared" si="0"/>
        <v>94799.136166321259</v>
      </c>
      <c r="H20" s="673">
        <f t="shared" si="0"/>
        <v>112701.34568462653</v>
      </c>
      <c r="I20" s="673">
        <f t="shared" si="0"/>
        <v>130225.17292175828</v>
      </c>
      <c r="J20" s="673">
        <f t="shared" si="0"/>
        <v>156802.21068486432</v>
      </c>
      <c r="K20" s="673">
        <f t="shared" si="0"/>
        <v>148556.74241346947</v>
      </c>
      <c r="L20" s="673">
        <f t="shared" si="0"/>
        <v>155555.06534951989</v>
      </c>
      <c r="M20" s="673">
        <f t="shared" si="0"/>
        <v>192584.27558287734</v>
      </c>
      <c r="N20" s="673">
        <f t="shared" si="0"/>
        <v>206936.28369626959</v>
      </c>
      <c r="O20" s="673">
        <f t="shared" si="0"/>
        <v>212799.33710490915</v>
      </c>
      <c r="P20" s="673">
        <f t="shared" si="0"/>
        <v>217177.70257606561</v>
      </c>
      <c r="Q20" s="673">
        <f t="shared" si="0"/>
        <v>190832.75044860912</v>
      </c>
      <c r="R20" s="673">
        <f t="shared" si="0"/>
        <v>152335.51474701363</v>
      </c>
      <c r="S20" s="673">
        <f t="shared" si="0"/>
        <v>164782.74716786906</v>
      </c>
      <c r="T20" s="673">
        <f t="shared" si="0"/>
        <v>183761.99837915952</v>
      </c>
      <c r="U20" s="673">
        <f t="shared" si="0"/>
        <v>167654.98334682095</v>
      </c>
      <c r="V20" s="673">
        <f t="shared" si="0"/>
        <v>141628.97789871559</v>
      </c>
      <c r="W20" s="673">
        <f t="shared" si="0"/>
        <v>190399.76387671664</v>
      </c>
      <c r="X20" s="673">
        <f t="shared" si="0"/>
        <v>228048.96055494115</v>
      </c>
    </row>
    <row r="22" spans="1:27">
      <c r="A22" s="250" t="s">
        <v>3123</v>
      </c>
    </row>
    <row r="24" spans="1:27">
      <c r="A24" t="s">
        <v>2267</v>
      </c>
    </row>
    <row r="25" spans="1:27">
      <c r="A25" t="s">
        <v>3124</v>
      </c>
    </row>
    <row r="26" spans="1:27">
      <c r="A26" t="s">
        <v>2268</v>
      </c>
    </row>
  </sheetData>
  <hyperlinks>
    <hyperlink ref="Z3" location="Content!A1" display="Back to content page"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K13"/>
  <sheetViews>
    <sheetView workbookViewId="0">
      <selection activeCell="G20" sqref="G20"/>
    </sheetView>
  </sheetViews>
  <sheetFormatPr defaultRowHeight="14.4"/>
  <cols>
    <col min="1" max="1" width="40.77734375" customWidth="1"/>
  </cols>
  <sheetData>
    <row r="1" spans="1:11" s="17" customFormat="1" ht="18" customHeight="1">
      <c r="A1" s="44" t="s">
        <v>3352</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473.39567689901838</v>
      </c>
      <c r="C5" s="319">
        <v>426.08992787000005</v>
      </c>
      <c r="D5" s="319">
        <v>276.09278877000008</v>
      </c>
      <c r="E5" s="319">
        <v>411.27254968555849</v>
      </c>
      <c r="F5" s="319">
        <v>392.16206404999991</v>
      </c>
      <c r="G5" s="319">
        <v>241.74001722999998</v>
      </c>
      <c r="H5" s="319">
        <v>446.46677468000001</v>
      </c>
      <c r="I5" s="319">
        <f>AVERAGE(C5:G5)</f>
        <v>349.47146952111171</v>
      </c>
    </row>
    <row r="6" spans="1:11" s="17" customFormat="1" ht="19.5" customHeight="1">
      <c r="A6" s="394" t="s">
        <v>2301</v>
      </c>
      <c r="B6" s="319">
        <v>5289.3199707615959</v>
      </c>
      <c r="C6" s="319">
        <v>3207.2109682870005</v>
      </c>
      <c r="D6" s="319">
        <v>3022.1349339982289</v>
      </c>
      <c r="E6" s="319">
        <v>3633.068461515998</v>
      </c>
      <c r="F6" s="319">
        <v>4607.7998846349992</v>
      </c>
      <c r="G6" s="319">
        <v>4058.7057478230004</v>
      </c>
      <c r="H6" s="319">
        <v>5133.5308802490044</v>
      </c>
      <c r="I6" s="319">
        <f t="shared" ref="I6:I8" si="0">AVERAGE(C6:G6)</f>
        <v>3705.7839992518457</v>
      </c>
      <c r="K6" s="13"/>
    </row>
    <row r="7" spans="1:11" s="17" customFormat="1" ht="18" customHeight="1">
      <c r="A7" s="253" t="s">
        <v>2302</v>
      </c>
      <c r="B7" s="319">
        <v>178.87351968251363</v>
      </c>
      <c r="C7" s="319">
        <v>72.212059530000005</v>
      </c>
      <c r="D7" s="319">
        <v>118.04817582000001</v>
      </c>
      <c r="E7" s="319">
        <v>150.04654426000002</v>
      </c>
      <c r="F7" s="319">
        <v>175.74878553000005</v>
      </c>
      <c r="G7" s="319">
        <v>171.2741662</v>
      </c>
      <c r="H7" s="319">
        <v>226.49132995999983</v>
      </c>
      <c r="I7" s="319">
        <f t="shared" si="0"/>
        <v>137.46594626800001</v>
      </c>
      <c r="K7" s="252"/>
    </row>
    <row r="8" spans="1:11" s="17" customFormat="1" ht="18" customHeight="1">
      <c r="A8" s="253" t="s">
        <v>2303</v>
      </c>
      <c r="B8" s="319">
        <v>1877.4678197727296</v>
      </c>
      <c r="C8" s="319">
        <v>1094.1658292940006</v>
      </c>
      <c r="D8" s="319">
        <v>1092.4018700872286</v>
      </c>
      <c r="E8" s="319">
        <v>1317.6496896519986</v>
      </c>
      <c r="F8" s="319">
        <v>1532.4754028660002</v>
      </c>
      <c r="G8" s="319">
        <v>1319.5574212940001</v>
      </c>
      <c r="H8" s="319">
        <v>1518.0520165370003</v>
      </c>
      <c r="I8" s="319">
        <f t="shared" si="0"/>
        <v>1271.2500426386455</v>
      </c>
      <c r="K8" s="13"/>
    </row>
    <row r="9" spans="1:11" s="17" customFormat="1" ht="18" customHeight="1">
      <c r="A9" s="253" t="s">
        <v>2304</v>
      </c>
      <c r="B9" s="319">
        <f t="shared" ref="B9:I10" si="1">B5-B7</f>
        <v>294.52215721650475</v>
      </c>
      <c r="C9" s="319">
        <f t="shared" si="1"/>
        <v>353.87786834000008</v>
      </c>
      <c r="D9" s="319">
        <f t="shared" si="1"/>
        <v>158.04461295000007</v>
      </c>
      <c r="E9" s="319">
        <f t="shared" si="1"/>
        <v>261.22600542555847</v>
      </c>
      <c r="F9" s="319">
        <f t="shared" si="1"/>
        <v>216.41327851999986</v>
      </c>
      <c r="G9" s="319">
        <f t="shared" si="1"/>
        <v>70.465851029999982</v>
      </c>
      <c r="H9" s="319">
        <f t="shared" si="1"/>
        <v>219.97544472000018</v>
      </c>
      <c r="I9" s="319">
        <f t="shared" si="1"/>
        <v>212.0055232531117</v>
      </c>
    </row>
    <row r="10" spans="1:11" s="17" customFormat="1" ht="18" customHeight="1">
      <c r="A10" s="253" t="s">
        <v>2305</v>
      </c>
      <c r="B10" s="319">
        <f t="shared" si="1"/>
        <v>3411.852150988866</v>
      </c>
      <c r="C10" s="319">
        <f t="shared" si="1"/>
        <v>2113.0451389929999</v>
      </c>
      <c r="D10" s="319">
        <f t="shared" si="1"/>
        <v>1929.7330639110003</v>
      </c>
      <c r="E10" s="319">
        <f t="shared" si="1"/>
        <v>2315.4187718639996</v>
      </c>
      <c r="F10" s="319">
        <f t="shared" si="1"/>
        <v>3075.3244817689992</v>
      </c>
      <c r="G10" s="319">
        <f t="shared" si="1"/>
        <v>2739.1483265290003</v>
      </c>
      <c r="H10" s="319">
        <f t="shared" si="1"/>
        <v>3615.4788637120041</v>
      </c>
      <c r="I10" s="319">
        <f t="shared" si="1"/>
        <v>2434.5339566132002</v>
      </c>
    </row>
    <row r="13" spans="1:11">
      <c r="A13" s="250" t="s">
        <v>3092</v>
      </c>
    </row>
  </sheetData>
  <mergeCells count="1">
    <mergeCell ref="A4:H4"/>
  </mergeCells>
  <hyperlinks>
    <hyperlink ref="K3" location="Content!A1" display="Back to content page" xr:uid="{00000000-0004-0000-6C00-000000000000}"/>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K13"/>
  <sheetViews>
    <sheetView workbookViewId="0">
      <selection activeCell="G20" sqref="G20"/>
    </sheetView>
  </sheetViews>
  <sheetFormatPr defaultRowHeight="14.4"/>
  <cols>
    <col min="1" max="1" width="41.5546875" customWidth="1"/>
  </cols>
  <sheetData>
    <row r="1" spans="1:11" s="17" customFormat="1" ht="18" customHeight="1">
      <c r="A1" s="44" t="s">
        <v>3353</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1863.955276358</v>
      </c>
      <c r="C5" s="319">
        <v>1600.4704170330001</v>
      </c>
      <c r="D5" s="319">
        <v>1465.6652464849999</v>
      </c>
      <c r="E5" s="319">
        <v>1690.8877762579998</v>
      </c>
      <c r="F5" s="319">
        <v>1519.4940538840001</v>
      </c>
      <c r="G5" s="319">
        <v>1179.414670204</v>
      </c>
      <c r="H5" s="319">
        <v>1443.508971556</v>
      </c>
      <c r="I5" s="319">
        <f>AVERAGE(D5:H5)</f>
        <v>1459.7941436773999</v>
      </c>
    </row>
    <row r="6" spans="1:11" s="17" customFormat="1" ht="19.5" customHeight="1">
      <c r="A6" s="394" t="s">
        <v>2301</v>
      </c>
      <c r="B6" s="319">
        <v>4993.682290582</v>
      </c>
      <c r="C6" s="319">
        <v>4832.1346222799993</v>
      </c>
      <c r="D6" s="319">
        <v>4250.8505719140003</v>
      </c>
      <c r="E6" s="319">
        <v>4433.6801585600006</v>
      </c>
      <c r="F6" s="319">
        <v>3671.436554632</v>
      </c>
      <c r="G6" s="319">
        <v>2889.1962233260001</v>
      </c>
      <c r="H6" s="319">
        <v>3873.9231158800003</v>
      </c>
      <c r="I6" s="319">
        <f t="shared" ref="I6:I8" si="0">AVERAGE(D6:H6)</f>
        <v>3823.8173248624007</v>
      </c>
      <c r="K6" s="13"/>
    </row>
    <row r="7" spans="1:11" s="17" customFormat="1" ht="18" customHeight="1">
      <c r="A7" s="253" t="s">
        <v>2302</v>
      </c>
      <c r="B7" s="319">
        <v>1418.883267249</v>
      </c>
      <c r="C7" s="319">
        <v>1144.0595899159998</v>
      </c>
      <c r="D7" s="319">
        <v>852.00579012499998</v>
      </c>
      <c r="E7" s="319">
        <v>1000.254866954</v>
      </c>
      <c r="F7" s="319">
        <v>911.48835258899999</v>
      </c>
      <c r="G7" s="319">
        <v>699.96134022000001</v>
      </c>
      <c r="H7" s="319">
        <v>872.996791841</v>
      </c>
      <c r="I7" s="319">
        <f t="shared" si="0"/>
        <v>867.34142834579995</v>
      </c>
      <c r="K7" s="252"/>
    </row>
    <row r="8" spans="1:11" s="17" customFormat="1" ht="18" customHeight="1">
      <c r="A8" s="253" t="s">
        <v>2303</v>
      </c>
      <c r="B8" s="319">
        <v>3575.7920796490002</v>
      </c>
      <c r="C8" s="319">
        <v>3753.2207993920001</v>
      </c>
      <c r="D8" s="319">
        <v>3083.0841033909996</v>
      </c>
      <c r="E8" s="319">
        <v>2983.02837761</v>
      </c>
      <c r="F8" s="319">
        <v>2494.4594620980001</v>
      </c>
      <c r="G8" s="319">
        <v>1865.067323431</v>
      </c>
      <c r="H8" s="319">
        <v>2290.5547560949999</v>
      </c>
      <c r="I8" s="319">
        <f t="shared" si="0"/>
        <v>2543.238804525</v>
      </c>
      <c r="K8" s="13"/>
    </row>
    <row r="9" spans="1:11" s="17" customFormat="1" ht="18" customHeight="1">
      <c r="A9" s="253" t="s">
        <v>2304</v>
      </c>
      <c r="B9" s="319">
        <f t="shared" ref="B9:I10" si="1">B5-B7</f>
        <v>445.07200910899996</v>
      </c>
      <c r="C9" s="319">
        <f t="shared" si="1"/>
        <v>456.41082711700028</v>
      </c>
      <c r="D9" s="319">
        <f t="shared" si="1"/>
        <v>613.65945635999992</v>
      </c>
      <c r="E9" s="319">
        <f t="shared" si="1"/>
        <v>690.63290930399978</v>
      </c>
      <c r="F9" s="319">
        <f t="shared" si="1"/>
        <v>608.00570129500011</v>
      </c>
      <c r="G9" s="319">
        <f t="shared" si="1"/>
        <v>479.45332998399999</v>
      </c>
      <c r="H9" s="319">
        <f t="shared" si="1"/>
        <v>570.512179715</v>
      </c>
      <c r="I9" s="319">
        <f t="shared" si="1"/>
        <v>592.45271533159996</v>
      </c>
    </row>
    <row r="10" spans="1:11" s="17" customFormat="1" ht="18" customHeight="1">
      <c r="A10" s="253" t="s">
        <v>2305</v>
      </c>
      <c r="B10" s="319">
        <f t="shared" si="1"/>
        <v>1417.8902109329997</v>
      </c>
      <c r="C10" s="319">
        <f t="shared" si="1"/>
        <v>1078.9138228879992</v>
      </c>
      <c r="D10" s="319">
        <f t="shared" si="1"/>
        <v>1167.7664685230006</v>
      </c>
      <c r="E10" s="319">
        <f t="shared" si="1"/>
        <v>1450.6517809500006</v>
      </c>
      <c r="F10" s="319">
        <f t="shared" si="1"/>
        <v>1176.9770925339999</v>
      </c>
      <c r="G10" s="319">
        <f t="shared" si="1"/>
        <v>1024.1288998950001</v>
      </c>
      <c r="H10" s="319">
        <f t="shared" si="1"/>
        <v>1583.3683597850004</v>
      </c>
      <c r="I10" s="319">
        <f t="shared" si="1"/>
        <v>1280.5785203374007</v>
      </c>
    </row>
    <row r="13" spans="1:11">
      <c r="A13" s="17" t="s">
        <v>3093</v>
      </c>
    </row>
  </sheetData>
  <mergeCells count="1">
    <mergeCell ref="A4:H4"/>
  </mergeCells>
  <hyperlinks>
    <hyperlink ref="K3" location="Content!A1" display="Back to content page" xr:uid="{00000000-0004-0000-6D00-000000000000}"/>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K13"/>
  <sheetViews>
    <sheetView workbookViewId="0">
      <selection activeCell="G20" sqref="G20"/>
    </sheetView>
  </sheetViews>
  <sheetFormatPr defaultRowHeight="14.4"/>
  <cols>
    <col min="1" max="1" width="38.5546875" customWidth="1"/>
  </cols>
  <sheetData>
    <row r="1" spans="1:11" s="17" customFormat="1" ht="18" customHeight="1">
      <c r="A1" s="44" t="s">
        <v>3354</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0.6544136548055538</v>
      </c>
      <c r="C5" s="319">
        <v>0.33111325160098798</v>
      </c>
      <c r="D5" s="319">
        <v>4.418689698932452</v>
      </c>
      <c r="E5" s="319">
        <v>3.0651304302196025</v>
      </c>
      <c r="F5" s="319">
        <v>1.7457366202301641</v>
      </c>
      <c r="G5" s="319">
        <v>2.0110967448167867</v>
      </c>
      <c r="H5" s="319">
        <v>2.4824230695945984</v>
      </c>
      <c r="I5" s="319">
        <v>1.9398707378421738</v>
      </c>
    </row>
    <row r="6" spans="1:11" s="17" customFormat="1" ht="19.5" customHeight="1">
      <c r="A6" s="394" t="s">
        <v>2301</v>
      </c>
      <c r="B6" s="319">
        <v>474.51649567000004</v>
      </c>
      <c r="C6" s="319">
        <v>553.17191536999997</v>
      </c>
      <c r="D6" s="319">
        <v>691.04063668999993</v>
      </c>
      <c r="E6" s="319">
        <v>641.74863422700639</v>
      </c>
      <c r="F6" s="319">
        <v>639.54286178928999</v>
      </c>
      <c r="G6" s="319">
        <v>491.15384282690854</v>
      </c>
      <c r="H6" s="319">
        <v>248.84222005848761</v>
      </c>
      <c r="I6" s="319">
        <v>270.54072749514813</v>
      </c>
      <c r="K6" s="13"/>
    </row>
    <row r="7" spans="1:11" s="17" customFormat="1" ht="18" customHeight="1">
      <c r="A7" s="253" t="s">
        <v>2302</v>
      </c>
      <c r="B7" s="319">
        <v>2.5057129200000001</v>
      </c>
      <c r="C7" s="319">
        <v>1.8389306976779107E-2</v>
      </c>
      <c r="D7" s="319">
        <v>0.54871779075475702</v>
      </c>
      <c r="E7" s="319">
        <v>9.4218579592423524E-2</v>
      </c>
      <c r="F7" s="319">
        <v>8.9973278227099447E-3</v>
      </c>
      <c r="G7" s="319">
        <v>0.20727630133566349</v>
      </c>
      <c r="H7" s="319">
        <v>0.27458748113827197</v>
      </c>
      <c r="I7" s="319">
        <v>0.17328193684446533</v>
      </c>
      <c r="K7" s="252"/>
    </row>
    <row r="8" spans="1:11" s="17" customFormat="1" ht="18" customHeight="1">
      <c r="A8" s="253" t="s">
        <v>2303</v>
      </c>
      <c r="B8" s="319">
        <v>120.95069943</v>
      </c>
      <c r="C8" s="319">
        <v>119.967181515376</v>
      </c>
      <c r="D8" s="319">
        <v>130.596713124904</v>
      </c>
      <c r="E8" s="319">
        <v>138.89616977967901</v>
      </c>
      <c r="F8" s="319">
        <v>134.86381995581999</v>
      </c>
      <c r="G8" s="319">
        <v>109.78018597099444</v>
      </c>
      <c r="H8" s="319">
        <v>139.1192544916922</v>
      </c>
      <c r="I8" s="319">
        <v>44.924903701956175</v>
      </c>
      <c r="K8" s="13"/>
    </row>
    <row r="9" spans="1:11" s="17" customFormat="1" ht="18" customHeight="1">
      <c r="A9" s="253" t="s">
        <v>2304</v>
      </c>
      <c r="B9" s="319">
        <f t="shared" ref="B9:I10" si="0">B5-B7</f>
        <v>-1.8512992651944464</v>
      </c>
      <c r="C9" s="319">
        <f t="shared" si="0"/>
        <v>0.31272394462420888</v>
      </c>
      <c r="D9" s="319">
        <f t="shared" si="0"/>
        <v>3.8699719081776949</v>
      </c>
      <c r="E9" s="319">
        <f t="shared" si="0"/>
        <v>2.970911850627179</v>
      </c>
      <c r="F9" s="319">
        <f t="shared" si="0"/>
        <v>1.7367392924074541</v>
      </c>
      <c r="G9" s="319">
        <f t="shared" si="0"/>
        <v>1.8038204434811231</v>
      </c>
      <c r="H9" s="319">
        <f t="shared" si="0"/>
        <v>2.2078355884563265</v>
      </c>
      <c r="I9" s="319">
        <f t="shared" si="0"/>
        <v>1.7665888009977084</v>
      </c>
    </row>
    <row r="10" spans="1:11" s="17" customFormat="1" ht="18" customHeight="1">
      <c r="A10" s="253" t="s">
        <v>2305</v>
      </c>
      <c r="B10" s="319">
        <f t="shared" si="0"/>
        <v>353.56579624000005</v>
      </c>
      <c r="C10" s="319">
        <f t="shared" si="0"/>
        <v>433.20473385462395</v>
      </c>
      <c r="D10" s="319">
        <f t="shared" si="0"/>
        <v>560.44392356509593</v>
      </c>
      <c r="E10" s="319">
        <f t="shared" si="0"/>
        <v>502.85246444732741</v>
      </c>
      <c r="F10" s="319">
        <f t="shared" si="0"/>
        <v>504.67904183347002</v>
      </c>
      <c r="G10" s="319">
        <f t="shared" si="0"/>
        <v>381.37365685591408</v>
      </c>
      <c r="H10" s="319">
        <f t="shared" si="0"/>
        <v>109.72296556679541</v>
      </c>
      <c r="I10" s="319">
        <f t="shared" si="0"/>
        <v>225.61582379319196</v>
      </c>
    </row>
    <row r="13" spans="1:11">
      <c r="A13" s="17" t="s">
        <v>3094</v>
      </c>
    </row>
  </sheetData>
  <mergeCells count="1">
    <mergeCell ref="A4:H4"/>
  </mergeCells>
  <hyperlinks>
    <hyperlink ref="K3" location="Content!A1" display="Back to content page" xr:uid="{00000000-0004-0000-6E00-000000000000}"/>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K14"/>
  <sheetViews>
    <sheetView workbookViewId="0">
      <selection activeCell="G20" sqref="G20"/>
    </sheetView>
  </sheetViews>
  <sheetFormatPr defaultRowHeight="14.4"/>
  <cols>
    <col min="1" max="1" width="39.77734375" customWidth="1"/>
  </cols>
  <sheetData>
    <row r="1" spans="1:11" s="17" customFormat="1" ht="18" customHeight="1">
      <c r="A1" s="44" t="s">
        <v>3355</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38052.497436204008</v>
      </c>
      <c r="C5" s="319">
        <v>35957.802959092995</v>
      </c>
      <c r="D5" s="319">
        <v>38753.650691230003</v>
      </c>
      <c r="E5" s="319">
        <v>41654.253459664003</v>
      </c>
      <c r="F5" s="319">
        <v>39516.237584037</v>
      </c>
      <c r="G5" s="319">
        <v>32806.326808616992</v>
      </c>
      <c r="H5" s="319">
        <v>43866.194523955004</v>
      </c>
      <c r="I5" s="319">
        <v>45490.798140472005</v>
      </c>
    </row>
    <row r="6" spans="1:11" s="17" customFormat="1" ht="19.5" customHeight="1">
      <c r="A6" s="394" t="s">
        <v>2301</v>
      </c>
      <c r="B6" s="319">
        <v>56739.027409759998</v>
      </c>
      <c r="C6" s="319">
        <v>49906.737474232003</v>
      </c>
      <c r="D6" s="319">
        <v>54031.969880057004</v>
      </c>
      <c r="E6" s="319">
        <v>57635.595699884994</v>
      </c>
      <c r="F6" s="319">
        <v>55891.497134622994</v>
      </c>
      <c r="G6" s="319">
        <v>45347.94631325599</v>
      </c>
      <c r="H6" s="319">
        <v>59539.324695055999</v>
      </c>
      <c r="I6" s="319">
        <v>67389.209106795999</v>
      </c>
      <c r="K6" s="13"/>
    </row>
    <row r="7" spans="1:11" s="17" customFormat="1" ht="18" customHeight="1">
      <c r="A7" s="253" t="s">
        <v>2302</v>
      </c>
      <c r="B7" s="319">
        <v>14036.700481065</v>
      </c>
      <c r="C7" s="319">
        <v>12264.658099750002</v>
      </c>
      <c r="D7" s="319">
        <v>13092.963552061001</v>
      </c>
      <c r="E7" s="319">
        <v>14129.076487840999</v>
      </c>
      <c r="F7" s="319">
        <v>12907.731597162001</v>
      </c>
      <c r="G7" s="319">
        <v>10923.817909499001</v>
      </c>
      <c r="H7" s="319">
        <v>14496.703027605001</v>
      </c>
      <c r="I7" s="319">
        <v>16602.035590018</v>
      </c>
      <c r="K7" s="252"/>
    </row>
    <row r="8" spans="1:11" s="17" customFormat="1" ht="18" customHeight="1">
      <c r="A8" s="253" t="s">
        <v>2303</v>
      </c>
      <c r="B8" s="319">
        <v>2053.7585381880003</v>
      </c>
      <c r="C8" s="319">
        <v>2083.7972654599998</v>
      </c>
      <c r="D8" s="319">
        <v>2224.7521980259999</v>
      </c>
      <c r="E8" s="319">
        <v>2414.5040217610003</v>
      </c>
      <c r="F8" s="319">
        <v>2421.1120655349996</v>
      </c>
      <c r="G8" s="319">
        <v>1539.7807557400001</v>
      </c>
      <c r="H8" s="319">
        <v>2692.8390807309997</v>
      </c>
      <c r="I8" s="319">
        <v>3070.3784234240002</v>
      </c>
      <c r="K8" s="13"/>
    </row>
    <row r="9" spans="1:11" s="17" customFormat="1" ht="18" customHeight="1">
      <c r="A9" s="253" t="s">
        <v>2304</v>
      </c>
      <c r="B9" s="319">
        <f t="shared" ref="B9:I10" si="0">B5-B7</f>
        <v>24015.796955139009</v>
      </c>
      <c r="C9" s="319">
        <f t="shared" si="0"/>
        <v>23693.144859342992</v>
      </c>
      <c r="D9" s="319">
        <f t="shared" si="0"/>
        <v>25660.687139169</v>
      </c>
      <c r="E9" s="319">
        <f t="shared" si="0"/>
        <v>27525.176971823006</v>
      </c>
      <c r="F9" s="319">
        <f t="shared" si="0"/>
        <v>26608.505986875</v>
      </c>
      <c r="G9" s="319">
        <f t="shared" si="0"/>
        <v>21882.508899117991</v>
      </c>
      <c r="H9" s="319">
        <f t="shared" si="0"/>
        <v>29369.491496350005</v>
      </c>
      <c r="I9" s="319">
        <f t="shared" si="0"/>
        <v>28888.762550454005</v>
      </c>
    </row>
    <row r="10" spans="1:11" s="17" customFormat="1" ht="18" customHeight="1">
      <c r="A10" s="253" t="s">
        <v>2305</v>
      </c>
      <c r="B10" s="319">
        <f t="shared" si="0"/>
        <v>54685.268871572</v>
      </c>
      <c r="C10" s="319">
        <f t="shared" si="0"/>
        <v>47822.940208772001</v>
      </c>
      <c r="D10" s="319">
        <f t="shared" si="0"/>
        <v>51807.217682031005</v>
      </c>
      <c r="E10" s="319">
        <f t="shared" si="0"/>
        <v>55221.091678123994</v>
      </c>
      <c r="F10" s="319">
        <f t="shared" si="0"/>
        <v>53470.385069087992</v>
      </c>
      <c r="G10" s="319">
        <f t="shared" si="0"/>
        <v>43808.165557515989</v>
      </c>
      <c r="H10" s="319">
        <f t="shared" si="0"/>
        <v>56846.485614325</v>
      </c>
      <c r="I10" s="319">
        <f t="shared" si="0"/>
        <v>64318.830683371998</v>
      </c>
    </row>
    <row r="13" spans="1:11">
      <c r="A13" s="249" t="s">
        <v>3121</v>
      </c>
    </row>
    <row r="14" spans="1:11">
      <c r="A14" s="561" t="s">
        <v>3119</v>
      </c>
    </row>
  </sheetData>
  <mergeCells count="1">
    <mergeCell ref="A4:H4"/>
  </mergeCells>
  <hyperlinks>
    <hyperlink ref="K3" location="Content!A1" display="Back to content page" xr:uid="{00000000-0004-0000-6F00-000000000000}"/>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K14"/>
  <sheetViews>
    <sheetView workbookViewId="0">
      <selection activeCell="G20" sqref="G20"/>
    </sheetView>
  </sheetViews>
  <sheetFormatPr defaultRowHeight="14.4"/>
  <cols>
    <col min="1" max="1" width="38.5546875" customWidth="1"/>
  </cols>
  <sheetData>
    <row r="1" spans="1:11" s="17" customFormat="1" ht="18" customHeight="1">
      <c r="A1" s="44" t="s">
        <v>3356</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1156.3481380000001</v>
      </c>
      <c r="C5" s="319">
        <v>775.53784000000007</v>
      </c>
      <c r="D5" s="319">
        <v>661.22703349099993</v>
      </c>
      <c r="E5" s="319">
        <v>2699.6967042480001</v>
      </c>
      <c r="F5" s="319">
        <v>888.44498037300002</v>
      </c>
      <c r="G5" s="319">
        <v>751.34765921099995</v>
      </c>
      <c r="H5" s="319">
        <v>947.74709201799988</v>
      </c>
      <c r="I5" s="319">
        <v>1092.570332154</v>
      </c>
    </row>
    <row r="6" spans="1:11" s="17" customFormat="1" ht="19.5" customHeight="1">
      <c r="A6" s="394" t="s">
        <v>2301</v>
      </c>
      <c r="B6" s="319">
        <v>6193.4630329999991</v>
      </c>
      <c r="C6" s="319">
        <v>5416.1517610000001</v>
      </c>
      <c r="D6" s="319">
        <v>5264.2960000000003</v>
      </c>
      <c r="E6" s="319">
        <v>5953.6934066049998</v>
      </c>
      <c r="F6" s="319">
        <v>6382.9221077399998</v>
      </c>
      <c r="G6" s="319">
        <v>6181.3239360460011</v>
      </c>
      <c r="H6" s="319">
        <v>7417.9046560340003</v>
      </c>
      <c r="I6" s="319">
        <v>10288.004831383003</v>
      </c>
      <c r="K6" s="13"/>
    </row>
    <row r="7" spans="1:11" s="17" customFormat="1" ht="18" customHeight="1">
      <c r="A7" s="253" t="s">
        <v>2302</v>
      </c>
      <c r="B7" s="319">
        <v>298.589673</v>
      </c>
      <c r="C7" s="319">
        <v>451.23947100000004</v>
      </c>
      <c r="D7" s="319">
        <v>261.74827706000008</v>
      </c>
      <c r="E7" s="319">
        <v>800.58483905200001</v>
      </c>
      <c r="F7" s="319">
        <v>264.34791674900003</v>
      </c>
      <c r="G7" s="319">
        <v>202.17973938999998</v>
      </c>
      <c r="H7" s="319">
        <v>260.93047584600004</v>
      </c>
      <c r="I7" s="319">
        <v>312.802848251</v>
      </c>
      <c r="K7" s="252"/>
    </row>
    <row r="8" spans="1:11" s="17" customFormat="1" ht="18" customHeight="1">
      <c r="A8" s="253" t="s">
        <v>2303</v>
      </c>
      <c r="B8" s="319">
        <v>535.31354199999998</v>
      </c>
      <c r="C8" s="319">
        <v>494.29423300000002</v>
      </c>
      <c r="D8" s="319">
        <v>428.10769000000005</v>
      </c>
      <c r="E8" s="319">
        <v>466.86333020199999</v>
      </c>
      <c r="F8" s="319">
        <v>461.4132788899999</v>
      </c>
      <c r="G8" s="319">
        <v>348.47251205999993</v>
      </c>
      <c r="H8" s="319">
        <v>460.60190910999995</v>
      </c>
      <c r="I8" s="319">
        <v>602.60752777499999</v>
      </c>
      <c r="K8" s="13"/>
    </row>
    <row r="9" spans="1:11" s="17" customFormat="1" ht="18" customHeight="1">
      <c r="A9" s="253" t="s">
        <v>2304</v>
      </c>
      <c r="B9" s="319">
        <f t="shared" ref="B9:I10" si="0">B5-B7</f>
        <v>857.75846500000011</v>
      </c>
      <c r="C9" s="319">
        <f t="shared" si="0"/>
        <v>324.29836900000004</v>
      </c>
      <c r="D9" s="319">
        <f t="shared" si="0"/>
        <v>399.47875643099985</v>
      </c>
      <c r="E9" s="319">
        <f t="shared" si="0"/>
        <v>1899.1118651960001</v>
      </c>
      <c r="F9" s="319">
        <f t="shared" si="0"/>
        <v>624.09706362399993</v>
      </c>
      <c r="G9" s="319">
        <f t="shared" si="0"/>
        <v>549.16791982099994</v>
      </c>
      <c r="H9" s="319">
        <f t="shared" si="0"/>
        <v>686.81661617199984</v>
      </c>
      <c r="I9" s="319">
        <f t="shared" si="0"/>
        <v>779.76748390299997</v>
      </c>
    </row>
    <row r="10" spans="1:11" s="17" customFormat="1" ht="18" customHeight="1">
      <c r="A10" s="253" t="s">
        <v>2305</v>
      </c>
      <c r="B10" s="319">
        <f t="shared" si="0"/>
        <v>5658.1494909999992</v>
      </c>
      <c r="C10" s="319">
        <f t="shared" si="0"/>
        <v>4921.8575280000005</v>
      </c>
      <c r="D10" s="319">
        <f t="shared" si="0"/>
        <v>4836.1883100000005</v>
      </c>
      <c r="E10" s="319">
        <f t="shared" si="0"/>
        <v>5486.830076403</v>
      </c>
      <c r="F10" s="319">
        <f t="shared" si="0"/>
        <v>5921.5088288500001</v>
      </c>
      <c r="G10" s="319">
        <f t="shared" si="0"/>
        <v>5832.8514239860015</v>
      </c>
      <c r="H10" s="319">
        <f t="shared" si="0"/>
        <v>6957.3027469240005</v>
      </c>
      <c r="I10" s="319">
        <f t="shared" si="0"/>
        <v>9685.3973036080024</v>
      </c>
    </row>
    <row r="13" spans="1:11">
      <c r="A13" s="249" t="s">
        <v>3121</v>
      </c>
    </row>
    <row r="14" spans="1:11">
      <c r="A14" s="561" t="s">
        <v>3119</v>
      </c>
    </row>
  </sheetData>
  <mergeCells count="1">
    <mergeCell ref="A4:H4"/>
  </mergeCells>
  <hyperlinks>
    <hyperlink ref="K3" location="Content!A1" display="Back to content page" xr:uid="{00000000-0004-0000-7000-000000000000}"/>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K14"/>
  <sheetViews>
    <sheetView workbookViewId="0">
      <selection activeCell="G20" sqref="G20"/>
    </sheetView>
  </sheetViews>
  <sheetFormatPr defaultRowHeight="14.4"/>
  <cols>
    <col min="1" max="1" width="38.5546875" customWidth="1"/>
  </cols>
  <sheetData>
    <row r="1" spans="1:11" s="17" customFormat="1" ht="18" customHeight="1">
      <c r="A1" s="44" t="s">
        <v>3357</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699.00158835999991</v>
      </c>
      <c r="C5" s="319">
        <v>827.79203936000067</v>
      </c>
      <c r="D5" s="319">
        <v>762.75591030000032</v>
      </c>
      <c r="E5" s="319">
        <v>1159.6750979549997</v>
      </c>
      <c r="F5" s="319">
        <v>1049.278766464</v>
      </c>
      <c r="G5" s="319">
        <v>872.96145732999867</v>
      </c>
      <c r="H5" s="319">
        <v>1212.5389463110005</v>
      </c>
      <c r="I5" s="319">
        <v>1475.0089003409994</v>
      </c>
    </row>
    <row r="6" spans="1:11" s="17" customFormat="1" ht="19.5" customHeight="1">
      <c r="A6" s="394" t="s">
        <v>2301</v>
      </c>
      <c r="B6" s="319">
        <v>5215.4114484289994</v>
      </c>
      <c r="C6" s="319">
        <v>4333.1095158199996</v>
      </c>
      <c r="D6" s="319">
        <v>5001.9063239999987</v>
      </c>
      <c r="E6" s="319">
        <v>6042.1326948579999</v>
      </c>
      <c r="F6" s="319">
        <v>4964.4196122250005</v>
      </c>
      <c r="G6" s="319">
        <v>4035.6059919999998</v>
      </c>
      <c r="H6" s="319">
        <v>5226.6208254350004</v>
      </c>
      <c r="I6" s="319">
        <v>6797.1992234120007</v>
      </c>
      <c r="K6" s="13"/>
    </row>
    <row r="7" spans="1:11" s="17" customFormat="1" ht="18" customHeight="1">
      <c r="A7" s="253" t="s">
        <v>2302</v>
      </c>
      <c r="B7" s="319">
        <v>495.12504216000013</v>
      </c>
      <c r="C7" s="319">
        <v>458.47200036000004</v>
      </c>
      <c r="D7" s="319">
        <v>514.91819729999997</v>
      </c>
      <c r="E7" s="319">
        <v>770.03441420000013</v>
      </c>
      <c r="F7" s="319">
        <v>820.34792841100011</v>
      </c>
      <c r="G7" s="319">
        <v>684.16192767900009</v>
      </c>
      <c r="H7" s="319">
        <v>830.75301172600007</v>
      </c>
      <c r="I7" s="319">
        <v>901.76374933499983</v>
      </c>
      <c r="K7" s="252"/>
    </row>
    <row r="8" spans="1:11" s="17" customFormat="1" ht="18" customHeight="1">
      <c r="A8" s="253" t="s">
        <v>2303</v>
      </c>
      <c r="B8" s="319">
        <v>2379.4473959800002</v>
      </c>
      <c r="C8" s="319">
        <v>2104.0374517</v>
      </c>
      <c r="D8" s="319">
        <v>2276.4418679999999</v>
      </c>
      <c r="E8" s="319">
        <v>2522.0949135639999</v>
      </c>
      <c r="F8" s="319">
        <v>2027.6799485120002</v>
      </c>
      <c r="G8" s="319">
        <v>1630.9560180000001</v>
      </c>
      <c r="H8" s="319">
        <v>2089.5672219999997</v>
      </c>
      <c r="I8" s="319">
        <v>2397.7344446060001</v>
      </c>
      <c r="K8" s="13"/>
    </row>
    <row r="9" spans="1:11" s="17" customFormat="1" ht="18" customHeight="1">
      <c r="A9" s="253" t="s">
        <v>2304</v>
      </c>
      <c r="B9" s="319">
        <f t="shared" ref="B9:I10" si="0">B5-B7</f>
        <v>203.87654619999978</v>
      </c>
      <c r="C9" s="319">
        <f t="shared" si="0"/>
        <v>369.32003900000063</v>
      </c>
      <c r="D9" s="319">
        <f t="shared" si="0"/>
        <v>247.83771300000035</v>
      </c>
      <c r="E9" s="319">
        <f t="shared" si="0"/>
        <v>389.6406837549996</v>
      </c>
      <c r="F9" s="319">
        <f t="shared" si="0"/>
        <v>228.93083805299989</v>
      </c>
      <c r="G9" s="319">
        <f t="shared" si="0"/>
        <v>188.79952965099858</v>
      </c>
      <c r="H9" s="319">
        <f t="shared" si="0"/>
        <v>381.7859345850004</v>
      </c>
      <c r="I9" s="319">
        <f t="shared" si="0"/>
        <v>573.24515100599956</v>
      </c>
    </row>
    <row r="10" spans="1:11" s="17" customFormat="1" ht="18" customHeight="1">
      <c r="A10" s="253" t="s">
        <v>2305</v>
      </c>
      <c r="B10" s="319">
        <f t="shared" si="0"/>
        <v>2835.9640524489992</v>
      </c>
      <c r="C10" s="319">
        <f t="shared" si="0"/>
        <v>2229.0720641199996</v>
      </c>
      <c r="D10" s="319">
        <f t="shared" si="0"/>
        <v>2725.4644559999988</v>
      </c>
      <c r="E10" s="319">
        <f t="shared" si="0"/>
        <v>3520.0377812940001</v>
      </c>
      <c r="F10" s="319">
        <f t="shared" si="0"/>
        <v>2936.7396637130005</v>
      </c>
      <c r="G10" s="319">
        <f t="shared" si="0"/>
        <v>2404.6499739999999</v>
      </c>
      <c r="H10" s="319">
        <f t="shared" si="0"/>
        <v>3137.0536034350007</v>
      </c>
      <c r="I10" s="319">
        <f t="shared" si="0"/>
        <v>4399.464778806001</v>
      </c>
    </row>
    <row r="13" spans="1:11">
      <c r="A13" s="17" t="s">
        <v>2270</v>
      </c>
    </row>
    <row r="14" spans="1:11">
      <c r="A14" s="561" t="s">
        <v>3122</v>
      </c>
    </row>
  </sheetData>
  <mergeCells count="1">
    <mergeCell ref="A4:H4"/>
  </mergeCells>
  <hyperlinks>
    <hyperlink ref="K3" location="Content!A1" display="Back to content page" xr:uid="{00000000-0004-0000-7100-000000000000}"/>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K13"/>
  <sheetViews>
    <sheetView workbookViewId="0">
      <selection activeCell="G20" sqref="G20"/>
    </sheetView>
  </sheetViews>
  <sheetFormatPr defaultRowHeight="14.4"/>
  <cols>
    <col min="1" max="1" width="39.5546875" customWidth="1"/>
    <col min="2" max="9" width="12.77734375" customWidth="1"/>
  </cols>
  <sheetData>
    <row r="1" spans="1:11" s="17" customFormat="1" ht="18" customHeight="1">
      <c r="A1" s="44" t="s">
        <v>3358</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2300</v>
      </c>
      <c r="B4" s="744"/>
      <c r="C4" s="744"/>
      <c r="D4" s="744"/>
      <c r="E4" s="744"/>
      <c r="F4" s="744"/>
      <c r="G4" s="744"/>
      <c r="H4" s="744"/>
      <c r="I4" s="547"/>
    </row>
    <row r="5" spans="1:11" s="17" customFormat="1" ht="20.100000000000001" customHeight="1">
      <c r="A5" s="394" t="s">
        <v>2306</v>
      </c>
      <c r="B5" s="319">
        <v>379.8101585</v>
      </c>
      <c r="C5" s="319">
        <v>270.31380304999993</v>
      </c>
      <c r="D5" s="319">
        <v>431.59196641</v>
      </c>
      <c r="E5" s="319">
        <v>465.51354859000003</v>
      </c>
      <c r="F5" s="319">
        <v>559.77053460499997</v>
      </c>
      <c r="G5" s="319">
        <v>348.738409864</v>
      </c>
      <c r="H5" s="319">
        <v>464.40590248899991</v>
      </c>
      <c r="I5" s="319">
        <v>534.09487366000008</v>
      </c>
    </row>
    <row r="6" spans="1:11" s="17" customFormat="1" ht="19.5" customHeight="1">
      <c r="A6" s="394" t="s">
        <v>2301</v>
      </c>
      <c r="B6" s="319">
        <v>3320.5406256399997</v>
      </c>
      <c r="C6" s="319">
        <v>2672.90584752</v>
      </c>
      <c r="D6" s="319">
        <v>2774.2095817699997</v>
      </c>
      <c r="E6" s="319">
        <v>3732.9268924099993</v>
      </c>
      <c r="F6" s="319">
        <v>2880.4833799449998</v>
      </c>
      <c r="G6" s="319">
        <v>3238.4494489660001</v>
      </c>
      <c r="H6" s="319">
        <v>4839.2423339180004</v>
      </c>
      <c r="I6" s="319">
        <v>5586.7297159090003</v>
      </c>
      <c r="K6" s="13"/>
    </row>
    <row r="7" spans="1:11" s="17" customFormat="1" ht="18" customHeight="1">
      <c r="A7" s="253" t="s">
        <v>2302</v>
      </c>
      <c r="B7" s="319">
        <v>312.24507621999999</v>
      </c>
      <c r="C7" s="319">
        <v>244.33893873</v>
      </c>
      <c r="D7" s="319">
        <v>415.48277902999996</v>
      </c>
      <c r="E7" s="319">
        <v>383.62009263000004</v>
      </c>
      <c r="F7" s="319">
        <v>398.46234958100001</v>
      </c>
      <c r="G7" s="319">
        <v>254.28549366799999</v>
      </c>
      <c r="H7" s="319">
        <v>449.44021688000015</v>
      </c>
      <c r="I7" s="319">
        <v>189.40310368999994</v>
      </c>
      <c r="K7" s="252"/>
    </row>
    <row r="8" spans="1:11" s="17" customFormat="1" ht="18" customHeight="1">
      <c r="A8" s="253" t="s">
        <v>2303</v>
      </c>
      <c r="B8" s="319">
        <v>1843.9822811200002</v>
      </c>
      <c r="C8" s="319">
        <v>1533.5612509699999</v>
      </c>
      <c r="D8" s="319">
        <v>1579.7010185800002</v>
      </c>
      <c r="E8" s="319">
        <v>2239.1295312399998</v>
      </c>
      <c r="F8" s="319">
        <v>1678.6484275789999</v>
      </c>
      <c r="G8" s="319">
        <v>1945.0920942</v>
      </c>
      <c r="H8" s="319">
        <v>2695.9645996989998</v>
      </c>
      <c r="I8" s="319">
        <v>3063.15674588</v>
      </c>
      <c r="K8" s="13"/>
    </row>
    <row r="9" spans="1:11" s="17" customFormat="1" ht="18" customHeight="1">
      <c r="A9" s="253" t="s">
        <v>2304</v>
      </c>
      <c r="B9" s="319">
        <f t="shared" ref="B9:I9" si="0">B5-B7</f>
        <v>67.565082280000013</v>
      </c>
      <c r="C9" s="319">
        <f t="shared" si="0"/>
        <v>25.974864319999938</v>
      </c>
      <c r="D9" s="319">
        <f t="shared" si="0"/>
        <v>16.109187380000037</v>
      </c>
      <c r="E9" s="319">
        <f t="shared" si="0"/>
        <v>81.893455959999983</v>
      </c>
      <c r="F9" s="319">
        <f t="shared" si="0"/>
        <v>161.30818502399995</v>
      </c>
      <c r="G9" s="319">
        <f t="shared" si="0"/>
        <v>94.452916196000018</v>
      </c>
      <c r="H9" s="319">
        <f t="shared" si="0"/>
        <v>14.965685608999763</v>
      </c>
      <c r="I9" s="319">
        <f t="shared" si="0"/>
        <v>344.69176997000011</v>
      </c>
    </row>
    <row r="10" spans="1:11" s="17" customFormat="1" ht="18" customHeight="1">
      <c r="A10" s="253" t="s">
        <v>2305</v>
      </c>
      <c r="B10" s="319">
        <f t="shared" ref="B10:I10" si="1">B6-B8</f>
        <v>1476.5583445199995</v>
      </c>
      <c r="C10" s="319">
        <f t="shared" si="1"/>
        <v>1139.34459655</v>
      </c>
      <c r="D10" s="319">
        <f t="shared" si="1"/>
        <v>1194.5085631899994</v>
      </c>
      <c r="E10" s="319">
        <f t="shared" si="1"/>
        <v>1493.7973611699995</v>
      </c>
      <c r="F10" s="319">
        <f t="shared" si="1"/>
        <v>1201.8349523659999</v>
      </c>
      <c r="G10" s="319">
        <f t="shared" si="1"/>
        <v>1293.3573547660001</v>
      </c>
      <c r="H10" s="319">
        <f t="shared" si="1"/>
        <v>2143.2777342190006</v>
      </c>
      <c r="I10" s="319">
        <f t="shared" si="1"/>
        <v>2523.5729700290003</v>
      </c>
    </row>
    <row r="13" spans="1:11">
      <c r="A13" s="250" t="s">
        <v>3096</v>
      </c>
    </row>
  </sheetData>
  <mergeCells count="1">
    <mergeCell ref="A4:H4"/>
  </mergeCells>
  <hyperlinks>
    <hyperlink ref="K3" location="Content!A1" display="Back to content page" xr:uid="{00000000-0004-0000-7200-000000000000}"/>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pageSetUpPr fitToPage="1"/>
  </sheetPr>
  <dimension ref="B8:H9"/>
  <sheetViews>
    <sheetView topLeftCell="A4" workbookViewId="0">
      <selection activeCell="G20" sqref="G20"/>
    </sheetView>
  </sheetViews>
  <sheetFormatPr defaultColWidth="9.21875" defaultRowHeight="14.4"/>
  <cols>
    <col min="2" max="2" width="8.77734375" customWidth="1"/>
  </cols>
  <sheetData>
    <row r="8" spans="2:8" ht="58.8">
      <c r="B8" s="742">
        <v>2</v>
      </c>
      <c r="C8" s="742"/>
      <c r="D8" s="742"/>
      <c r="E8" s="742"/>
      <c r="F8" s="742"/>
      <c r="G8" s="742"/>
      <c r="H8" s="742"/>
    </row>
    <row r="9" spans="2:8" ht="58.8">
      <c r="B9" s="742" t="s">
        <v>519</v>
      </c>
      <c r="C9" s="742"/>
      <c r="D9" s="742"/>
      <c r="E9" s="742"/>
      <c r="F9" s="742"/>
      <c r="G9" s="742"/>
      <c r="H9" s="742"/>
    </row>
  </sheetData>
  <mergeCells count="2">
    <mergeCell ref="B8:H8"/>
    <mergeCell ref="B9:H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AR29"/>
  <sheetViews>
    <sheetView workbookViewId="0">
      <selection activeCell="G20" sqref="G20"/>
    </sheetView>
  </sheetViews>
  <sheetFormatPr defaultRowHeight="14.4"/>
  <cols>
    <col min="1" max="1" width="32.5546875" customWidth="1"/>
    <col min="2" max="19" width="8.77734375" customWidth="1"/>
    <col min="32" max="32" width="13.21875" customWidth="1"/>
  </cols>
  <sheetData>
    <row r="1" spans="1:44">
      <c r="A1" s="18" t="s">
        <v>2996</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row>
    <row r="2" spans="1:44">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c r="AE2" s="270"/>
    </row>
    <row r="3" spans="1:44">
      <c r="A3" s="393" t="s">
        <v>14</v>
      </c>
      <c r="B3" s="225">
        <v>1995</v>
      </c>
      <c r="C3" s="225">
        <v>1996</v>
      </c>
      <c r="D3" s="225">
        <v>1997</v>
      </c>
      <c r="E3" s="225">
        <v>1998</v>
      </c>
      <c r="F3" s="225">
        <v>1999</v>
      </c>
      <c r="G3" s="225">
        <v>2000</v>
      </c>
      <c r="H3" s="225">
        <v>2001</v>
      </c>
      <c r="I3" s="225">
        <v>2002</v>
      </c>
      <c r="J3" s="225">
        <v>2003</v>
      </c>
      <c r="K3" s="225">
        <v>2004</v>
      </c>
      <c r="L3" s="225">
        <v>2005</v>
      </c>
      <c r="M3" s="225">
        <v>2006</v>
      </c>
      <c r="N3" s="225">
        <v>2007</v>
      </c>
      <c r="O3" s="225">
        <v>2008</v>
      </c>
      <c r="P3" s="225">
        <v>2009</v>
      </c>
      <c r="Q3" s="225">
        <v>2010</v>
      </c>
      <c r="R3" s="225">
        <v>2011</v>
      </c>
      <c r="S3" s="225">
        <v>2012</v>
      </c>
      <c r="T3" s="225">
        <v>2013</v>
      </c>
      <c r="U3" s="225">
        <v>2014</v>
      </c>
      <c r="V3" s="225">
        <v>2015</v>
      </c>
      <c r="W3" s="225">
        <v>2016</v>
      </c>
      <c r="X3" s="393">
        <v>2017</v>
      </c>
      <c r="Y3" s="225">
        <v>2018</v>
      </c>
      <c r="Z3" s="225">
        <v>2019</v>
      </c>
      <c r="AA3" s="225">
        <v>2020</v>
      </c>
      <c r="AB3" s="225">
        <v>2021</v>
      </c>
      <c r="AC3" s="225">
        <v>2022</v>
      </c>
      <c r="AE3" s="1" t="s">
        <v>559</v>
      </c>
      <c r="AF3" s="10"/>
      <c r="AG3" s="10"/>
      <c r="AH3" s="10"/>
      <c r="AI3" s="10"/>
      <c r="AJ3" s="10"/>
      <c r="AK3" s="10"/>
      <c r="AL3" s="10"/>
      <c r="AM3" s="10"/>
      <c r="AN3" s="10"/>
      <c r="AO3" s="10"/>
      <c r="AP3" s="10"/>
      <c r="AQ3" s="10"/>
      <c r="AR3" s="10"/>
    </row>
    <row r="4" spans="1:44">
      <c r="A4" s="93" t="s">
        <v>13</v>
      </c>
      <c r="B4" s="704"/>
      <c r="C4" s="704"/>
      <c r="D4" s="704"/>
      <c r="E4" s="704"/>
      <c r="F4" s="704"/>
      <c r="G4" s="704"/>
      <c r="H4" s="704"/>
      <c r="I4" s="704"/>
      <c r="J4" s="704"/>
      <c r="K4" s="704"/>
      <c r="L4" s="704"/>
      <c r="M4" s="704"/>
      <c r="N4" s="704"/>
      <c r="O4" s="704"/>
      <c r="P4" s="704"/>
      <c r="Q4" s="704"/>
      <c r="R4" s="704"/>
      <c r="S4" s="704"/>
      <c r="T4" s="704"/>
      <c r="U4" s="704"/>
      <c r="V4" s="704"/>
      <c r="W4" s="704"/>
      <c r="X4" s="704"/>
      <c r="Y4" s="704"/>
      <c r="Z4" s="704"/>
      <c r="AA4" s="704"/>
      <c r="AB4" s="704"/>
      <c r="AC4" s="704"/>
      <c r="AF4" s="568"/>
    </row>
    <row r="5" spans="1:44">
      <c r="A5" s="93" t="s">
        <v>12</v>
      </c>
      <c r="B5" s="704">
        <v>636</v>
      </c>
      <c r="C5" s="704">
        <v>656</v>
      </c>
      <c r="D5" s="704">
        <v>765</v>
      </c>
      <c r="E5" s="704">
        <v>940</v>
      </c>
      <c r="F5" s="704">
        <v>1039</v>
      </c>
      <c r="G5" s="704">
        <v>1306</v>
      </c>
      <c r="H5" s="704">
        <v>1451</v>
      </c>
      <c r="I5" s="704">
        <v>1485</v>
      </c>
      <c r="J5" s="704">
        <v>1592</v>
      </c>
      <c r="K5" s="704">
        <v>1727</v>
      </c>
      <c r="L5" s="704">
        <v>1684</v>
      </c>
      <c r="M5" s="704">
        <v>1642</v>
      </c>
      <c r="N5" s="704">
        <v>1965</v>
      </c>
      <c r="O5" s="704">
        <v>2344</v>
      </c>
      <c r="P5" s="704"/>
      <c r="Q5" s="704"/>
      <c r="R5" s="704"/>
      <c r="S5" s="704"/>
      <c r="T5" s="704"/>
      <c r="U5" s="704"/>
      <c r="V5" s="704">
        <v>1660</v>
      </c>
      <c r="W5" s="704">
        <v>1712</v>
      </c>
      <c r="X5" s="704">
        <v>1775</v>
      </c>
      <c r="Y5" s="704">
        <v>1830</v>
      </c>
      <c r="Z5" s="704">
        <f>1555399/1000</f>
        <v>1555.3989999999999</v>
      </c>
      <c r="AA5" s="704">
        <f>358225/1000</f>
        <v>358.22500000000002</v>
      </c>
      <c r="AB5" s="704"/>
      <c r="AC5" s="704"/>
      <c r="AF5" s="568"/>
    </row>
    <row r="6" spans="1:44">
      <c r="A6" s="93" t="s">
        <v>513</v>
      </c>
      <c r="B6" s="704"/>
      <c r="C6" s="704"/>
      <c r="D6" s="704"/>
      <c r="E6" s="704"/>
      <c r="F6" s="704"/>
      <c r="G6" s="704"/>
      <c r="H6" s="704"/>
      <c r="I6" s="704"/>
      <c r="J6" s="704"/>
      <c r="K6" s="704"/>
      <c r="L6" s="704"/>
      <c r="M6" s="704"/>
      <c r="N6" s="704"/>
      <c r="O6" s="704"/>
      <c r="P6" s="704"/>
      <c r="Q6" s="704"/>
      <c r="R6" s="704"/>
      <c r="S6" s="704"/>
      <c r="T6" s="704"/>
      <c r="U6" s="704"/>
      <c r="V6" s="704"/>
      <c r="W6" s="704"/>
      <c r="X6" s="704"/>
      <c r="Y6" s="704"/>
      <c r="Z6" s="704"/>
      <c r="AA6" s="704"/>
      <c r="AB6" s="704"/>
      <c r="AC6" s="704"/>
      <c r="AE6" s="270"/>
      <c r="AF6" s="568"/>
    </row>
    <row r="7" spans="1:44">
      <c r="A7" s="93" t="s">
        <v>100</v>
      </c>
      <c r="B7" s="704">
        <v>85</v>
      </c>
      <c r="C7" s="704"/>
      <c r="D7" s="704"/>
      <c r="E7" s="704"/>
      <c r="F7" s="704"/>
      <c r="G7" s="704"/>
      <c r="H7" s="704"/>
      <c r="I7" s="704"/>
      <c r="J7" s="704"/>
      <c r="K7" s="704"/>
      <c r="L7" s="704"/>
      <c r="M7" s="704"/>
      <c r="N7" s="704"/>
      <c r="O7" s="704"/>
      <c r="P7" s="704"/>
      <c r="Q7" s="704"/>
      <c r="R7" s="704">
        <v>197</v>
      </c>
      <c r="S7" s="704"/>
      <c r="T7" s="704"/>
      <c r="U7" s="704"/>
      <c r="V7" s="704"/>
      <c r="W7" s="704"/>
      <c r="X7" s="704"/>
      <c r="Y7" s="704"/>
      <c r="Z7" s="704"/>
      <c r="AA7" s="704"/>
      <c r="AB7" s="704"/>
      <c r="AC7" s="704"/>
      <c r="AF7" s="568"/>
    </row>
    <row r="8" spans="1:44">
      <c r="A8" s="93" t="s">
        <v>512</v>
      </c>
      <c r="B8" s="704"/>
      <c r="C8" s="704">
        <v>1337</v>
      </c>
      <c r="D8" s="704">
        <v>1635</v>
      </c>
      <c r="E8" s="704">
        <v>986</v>
      </c>
      <c r="F8" s="704">
        <v>1253</v>
      </c>
      <c r="G8" s="704">
        <v>1151</v>
      </c>
      <c r="H8" s="704">
        <v>1312</v>
      </c>
      <c r="I8" s="704">
        <v>1371</v>
      </c>
      <c r="J8" s="704">
        <v>1543</v>
      </c>
      <c r="K8" s="704"/>
      <c r="L8" s="704">
        <v>1182</v>
      </c>
      <c r="M8" s="704">
        <v>1200</v>
      </c>
      <c r="N8" s="704">
        <v>1230</v>
      </c>
      <c r="O8" s="704">
        <v>1186</v>
      </c>
      <c r="P8" s="704">
        <v>1344</v>
      </c>
      <c r="Q8" s="704">
        <v>1343</v>
      </c>
      <c r="R8" s="704">
        <v>1328</v>
      </c>
      <c r="S8" s="704">
        <v>1278</v>
      </c>
      <c r="T8" s="704">
        <v>1299</v>
      </c>
      <c r="U8" s="704">
        <v>1325</v>
      </c>
      <c r="V8" s="704">
        <v>1256</v>
      </c>
      <c r="W8" s="704">
        <v>1279</v>
      </c>
      <c r="X8" s="704">
        <v>1343</v>
      </c>
      <c r="Y8" s="704">
        <v>1277</v>
      </c>
      <c r="Z8" s="704">
        <v>1226</v>
      </c>
      <c r="AA8" s="704">
        <v>345.3</v>
      </c>
      <c r="AB8" s="704">
        <v>210.7</v>
      </c>
      <c r="AC8" s="704"/>
      <c r="AF8" s="568"/>
    </row>
    <row r="9" spans="1:44">
      <c r="A9" s="93" t="s">
        <v>11</v>
      </c>
      <c r="B9" s="704">
        <v>209</v>
      </c>
      <c r="C9" s="704">
        <v>312</v>
      </c>
      <c r="D9" s="704">
        <v>313</v>
      </c>
      <c r="E9" s="704">
        <v>290</v>
      </c>
      <c r="F9" s="704">
        <v>308</v>
      </c>
      <c r="G9" s="704">
        <v>302</v>
      </c>
      <c r="H9" s="704">
        <v>295</v>
      </c>
      <c r="I9" s="704">
        <v>287</v>
      </c>
      <c r="J9" s="704">
        <v>329</v>
      </c>
      <c r="K9" s="704">
        <v>304</v>
      </c>
      <c r="L9" s="704">
        <v>304</v>
      </c>
      <c r="M9" s="704">
        <v>357</v>
      </c>
      <c r="N9" s="704">
        <v>300</v>
      </c>
      <c r="O9" s="704">
        <v>293</v>
      </c>
      <c r="P9" s="704">
        <v>344</v>
      </c>
      <c r="Q9" s="704">
        <v>426</v>
      </c>
      <c r="R9" s="704">
        <v>398</v>
      </c>
      <c r="S9" s="704">
        <v>423</v>
      </c>
      <c r="T9" s="704">
        <v>433</v>
      </c>
      <c r="U9" s="704">
        <v>1079</v>
      </c>
      <c r="V9" s="704">
        <v>1082</v>
      </c>
      <c r="W9" s="704">
        <v>1196</v>
      </c>
      <c r="X9" s="704">
        <v>1137</v>
      </c>
      <c r="Y9" s="704">
        <v>1173</v>
      </c>
      <c r="Z9" s="704">
        <v>1142</v>
      </c>
      <c r="AA9" s="704"/>
      <c r="AB9" s="704">
        <v>278.5</v>
      </c>
      <c r="AC9" s="704"/>
      <c r="AF9" s="568"/>
      <c r="AG9" s="19"/>
      <c r="AH9" s="19"/>
      <c r="AI9" s="19"/>
      <c r="AJ9" s="19"/>
      <c r="AK9" s="19"/>
      <c r="AL9" s="19"/>
      <c r="AM9" s="19"/>
      <c r="AN9" s="19"/>
      <c r="AO9" s="19"/>
      <c r="AP9" s="19"/>
      <c r="AQ9" s="19"/>
    </row>
    <row r="10" spans="1:44">
      <c r="A10" s="93" t="s">
        <v>10</v>
      </c>
      <c r="B10" s="704"/>
      <c r="C10" s="704"/>
      <c r="D10" s="704"/>
      <c r="E10" s="704"/>
      <c r="F10" s="704"/>
      <c r="G10" s="704"/>
      <c r="H10" s="704"/>
      <c r="I10" s="704"/>
      <c r="J10" s="704"/>
      <c r="K10" s="704"/>
      <c r="L10" s="704"/>
      <c r="M10" s="704"/>
      <c r="N10" s="704"/>
      <c r="O10" s="704"/>
      <c r="P10" s="704"/>
      <c r="Q10" s="704"/>
      <c r="R10" s="704"/>
      <c r="S10" s="704"/>
      <c r="T10" s="704"/>
      <c r="U10" s="704"/>
      <c r="V10" s="704">
        <v>282</v>
      </c>
      <c r="W10" s="567">
        <v>333</v>
      </c>
      <c r="X10" s="567">
        <v>285</v>
      </c>
      <c r="Y10" s="567">
        <v>360</v>
      </c>
      <c r="Z10" s="567">
        <v>486</v>
      </c>
      <c r="AA10" s="567">
        <v>87</v>
      </c>
      <c r="AB10" s="704"/>
      <c r="AC10" s="704"/>
      <c r="AF10" s="568"/>
    </row>
    <row r="11" spans="1:44">
      <c r="A11" s="93" t="s">
        <v>9</v>
      </c>
      <c r="B11" s="704"/>
      <c r="C11" s="704"/>
      <c r="D11" s="704"/>
      <c r="E11" s="704"/>
      <c r="F11" s="704"/>
      <c r="G11" s="704"/>
      <c r="H11" s="704"/>
      <c r="I11" s="704"/>
      <c r="J11" s="704"/>
      <c r="K11" s="704"/>
      <c r="L11" s="704"/>
      <c r="M11" s="704"/>
      <c r="N11" s="704"/>
      <c r="O11" s="704"/>
      <c r="P11" s="704"/>
      <c r="Q11" s="704"/>
      <c r="R11" s="704"/>
      <c r="S11" s="704"/>
      <c r="T11" s="704"/>
      <c r="U11" s="704"/>
      <c r="V11" s="704"/>
      <c r="W11" s="704"/>
      <c r="X11" s="704"/>
      <c r="Y11" s="704"/>
      <c r="Z11" s="704"/>
      <c r="AA11" s="704"/>
      <c r="AB11" s="704"/>
      <c r="AC11" s="704"/>
      <c r="AF11" s="568"/>
    </row>
    <row r="12" spans="1:44">
      <c r="A12" s="93" t="s">
        <v>8</v>
      </c>
      <c r="B12" s="704">
        <v>437</v>
      </c>
      <c r="C12" s="704">
        <v>509</v>
      </c>
      <c r="D12" s="704">
        <v>558</v>
      </c>
      <c r="E12" s="704">
        <v>579</v>
      </c>
      <c r="F12" s="704">
        <v>600</v>
      </c>
      <c r="G12" s="704">
        <v>678</v>
      </c>
      <c r="H12" s="704">
        <v>675</v>
      </c>
      <c r="I12" s="704">
        <v>709</v>
      </c>
      <c r="J12" s="704">
        <v>721</v>
      </c>
      <c r="K12" s="704">
        <v>739</v>
      </c>
      <c r="L12" s="704">
        <v>782</v>
      </c>
      <c r="M12" s="704">
        <v>807</v>
      </c>
      <c r="N12" s="704">
        <v>933</v>
      </c>
      <c r="O12" s="704">
        <v>970</v>
      </c>
      <c r="P12" s="704">
        <v>890</v>
      </c>
      <c r="Q12" s="704">
        <v>956</v>
      </c>
      <c r="R12" s="704">
        <v>983</v>
      </c>
      <c r="S12" s="704">
        <v>984</v>
      </c>
      <c r="T12" s="704">
        <v>1015</v>
      </c>
      <c r="U12" s="704">
        <v>1065</v>
      </c>
      <c r="V12" s="704">
        <v>1174</v>
      </c>
      <c r="W12" s="704">
        <v>1307</v>
      </c>
      <c r="X12" s="704">
        <v>1371</v>
      </c>
      <c r="Y12" s="704">
        <v>1431</v>
      </c>
      <c r="Z12" s="704">
        <v>1418</v>
      </c>
      <c r="AA12" s="704">
        <v>315.60000000000002</v>
      </c>
      <c r="AB12" s="704">
        <v>180.3</v>
      </c>
      <c r="AC12" s="704">
        <f>997290/1000</f>
        <v>997.29</v>
      </c>
      <c r="AD12" s="67" t="s">
        <v>15</v>
      </c>
      <c r="AF12" s="568"/>
    </row>
    <row r="13" spans="1:44">
      <c r="A13" s="93" t="s">
        <v>6</v>
      </c>
      <c r="B13" s="704"/>
      <c r="C13" s="704"/>
      <c r="D13" s="704"/>
      <c r="E13" s="704"/>
      <c r="F13" s="704"/>
      <c r="G13" s="704"/>
      <c r="H13" s="704">
        <v>404</v>
      </c>
      <c r="I13" s="704">
        <v>943</v>
      </c>
      <c r="J13" s="704">
        <v>726</v>
      </c>
      <c r="K13" s="704">
        <v>711</v>
      </c>
      <c r="L13" s="704">
        <v>954</v>
      </c>
      <c r="M13" s="704">
        <v>1095</v>
      </c>
      <c r="N13" s="704">
        <v>1259</v>
      </c>
      <c r="O13" s="704">
        <v>1439</v>
      </c>
      <c r="P13" s="704">
        <v>1711</v>
      </c>
      <c r="Q13" s="704">
        <v>1836</v>
      </c>
      <c r="R13" s="704">
        <v>2013</v>
      </c>
      <c r="S13" s="704">
        <v>2206</v>
      </c>
      <c r="T13" s="704">
        <v>1970</v>
      </c>
      <c r="U13" s="704">
        <v>1751</v>
      </c>
      <c r="V13" s="704">
        <v>1634</v>
      </c>
      <c r="W13" s="704">
        <v>1715</v>
      </c>
      <c r="X13" s="704">
        <v>1514</v>
      </c>
      <c r="Y13" s="704">
        <v>2870</v>
      </c>
      <c r="Z13" s="704">
        <v>2033</v>
      </c>
      <c r="AA13" s="704">
        <v>959</v>
      </c>
      <c r="AB13" s="704">
        <v>549</v>
      </c>
      <c r="AC13" s="704"/>
      <c r="AF13" s="568"/>
    </row>
    <row r="14" spans="1:44">
      <c r="A14" s="93" t="s">
        <v>5</v>
      </c>
      <c r="B14" s="704">
        <v>421</v>
      </c>
      <c r="C14" s="704">
        <v>560</v>
      </c>
      <c r="D14" s="704">
        <v>610</v>
      </c>
      <c r="E14" s="704">
        <v>681</v>
      </c>
      <c r="F14" s="704">
        <v>694</v>
      </c>
      <c r="G14" s="704">
        <v>759</v>
      </c>
      <c r="H14" s="704">
        <v>700</v>
      </c>
      <c r="I14" s="704">
        <v>799</v>
      </c>
      <c r="J14" s="704">
        <v>739</v>
      </c>
      <c r="K14" s="704">
        <v>986</v>
      </c>
      <c r="L14" s="704">
        <v>856</v>
      </c>
      <c r="M14" s="704">
        <v>961</v>
      </c>
      <c r="N14" s="704">
        <v>1048</v>
      </c>
      <c r="O14" s="704">
        <v>1079</v>
      </c>
      <c r="P14" s="704">
        <v>1100</v>
      </c>
      <c r="Q14" s="704">
        <v>1114</v>
      </c>
      <c r="R14" s="704">
        <v>1163</v>
      </c>
      <c r="S14" s="704">
        <v>1245</v>
      </c>
      <c r="T14" s="704">
        <v>1327</v>
      </c>
      <c r="U14" s="704">
        <v>1429</v>
      </c>
      <c r="V14" s="704">
        <v>1488</v>
      </c>
      <c r="W14" s="704">
        <v>1551</v>
      </c>
      <c r="X14" s="704">
        <v>1581</v>
      </c>
      <c r="Y14" s="704">
        <v>1639</v>
      </c>
      <c r="Z14" s="704">
        <v>1651</v>
      </c>
      <c r="AA14" s="704">
        <v>187.1</v>
      </c>
      <c r="AB14" s="704">
        <v>261.3</v>
      </c>
      <c r="AC14" s="704"/>
      <c r="AF14" s="568"/>
    </row>
    <row r="15" spans="1:44">
      <c r="A15" s="93" t="s">
        <v>4</v>
      </c>
      <c r="B15" s="704">
        <v>127</v>
      </c>
      <c r="C15" s="704">
        <v>142</v>
      </c>
      <c r="D15" s="704">
        <v>136</v>
      </c>
      <c r="E15" s="704">
        <v>134</v>
      </c>
      <c r="F15" s="704">
        <v>130</v>
      </c>
      <c r="G15" s="704">
        <v>140</v>
      </c>
      <c r="H15" s="704">
        <v>138</v>
      </c>
      <c r="I15" s="704">
        <v>135</v>
      </c>
      <c r="J15" s="704">
        <v>127</v>
      </c>
      <c r="K15" s="704">
        <v>126</v>
      </c>
      <c r="L15" s="704">
        <v>135</v>
      </c>
      <c r="M15" s="704">
        <v>151</v>
      </c>
      <c r="N15" s="704">
        <v>171</v>
      </c>
      <c r="O15" s="704">
        <v>173</v>
      </c>
      <c r="P15" s="704">
        <v>178</v>
      </c>
      <c r="Q15" s="704">
        <v>191</v>
      </c>
      <c r="R15" s="704">
        <v>210</v>
      </c>
      <c r="S15" s="704">
        <v>216</v>
      </c>
      <c r="T15" s="704">
        <v>237</v>
      </c>
      <c r="U15" s="704">
        <v>239</v>
      </c>
      <c r="V15" s="704">
        <v>296</v>
      </c>
      <c r="W15" s="704">
        <v>333</v>
      </c>
      <c r="X15" s="704">
        <v>382</v>
      </c>
      <c r="Y15" s="704">
        <v>405</v>
      </c>
      <c r="Z15" s="704">
        <v>428</v>
      </c>
      <c r="AA15" s="704">
        <v>124.5</v>
      </c>
      <c r="AB15" s="704">
        <v>183</v>
      </c>
      <c r="AC15" s="704">
        <f>332068/1000</f>
        <v>332.06799999999998</v>
      </c>
      <c r="AF15" s="568"/>
    </row>
    <row r="16" spans="1:44">
      <c r="A16" s="93" t="s">
        <v>3</v>
      </c>
      <c r="B16" s="704">
        <v>4684</v>
      </c>
      <c r="C16" s="704">
        <v>5186</v>
      </c>
      <c r="D16" s="704">
        <v>5170</v>
      </c>
      <c r="E16" s="704">
        <v>5898</v>
      </c>
      <c r="F16" s="704">
        <v>6026</v>
      </c>
      <c r="G16" s="704">
        <v>6001</v>
      </c>
      <c r="H16" s="704">
        <v>5908</v>
      </c>
      <c r="I16" s="704">
        <v>6550</v>
      </c>
      <c r="J16" s="704">
        <v>6640</v>
      </c>
      <c r="K16" s="704">
        <v>6815</v>
      </c>
      <c r="L16" s="704">
        <v>7518</v>
      </c>
      <c r="M16" s="704">
        <v>8509</v>
      </c>
      <c r="N16" s="704">
        <v>9208</v>
      </c>
      <c r="O16" s="704">
        <v>9729</v>
      </c>
      <c r="P16" s="704">
        <v>7012</v>
      </c>
      <c r="Q16" s="704">
        <v>8074</v>
      </c>
      <c r="R16" s="704">
        <v>8339</v>
      </c>
      <c r="S16" s="704">
        <v>9188</v>
      </c>
      <c r="T16" s="704">
        <v>9537</v>
      </c>
      <c r="U16" s="704">
        <v>9549</v>
      </c>
      <c r="V16" s="704">
        <v>8904</v>
      </c>
      <c r="W16" s="704">
        <v>10044</v>
      </c>
      <c r="X16" s="704">
        <v>10285</v>
      </c>
      <c r="Y16" s="704">
        <v>10472</v>
      </c>
      <c r="Z16" s="704">
        <v>10228</v>
      </c>
      <c r="AA16" s="704">
        <v>2802</v>
      </c>
      <c r="AB16" s="704">
        <v>2257</v>
      </c>
      <c r="AC16" s="704">
        <v>5698</v>
      </c>
      <c r="AD16" s="74" t="s">
        <v>15</v>
      </c>
    </row>
    <row r="17" spans="1:32">
      <c r="A17" s="93" t="s">
        <v>33</v>
      </c>
      <c r="B17" s="704">
        <v>293.834</v>
      </c>
      <c r="C17" s="704">
        <v>326</v>
      </c>
      <c r="D17" s="704">
        <v>360</v>
      </c>
      <c r="E17" s="704">
        <v>482</v>
      </c>
      <c r="F17" s="704">
        <v>627</v>
      </c>
      <c r="G17" s="704">
        <v>501.66800000000001</v>
      </c>
      <c r="H17" s="704">
        <v>525</v>
      </c>
      <c r="I17" s="704">
        <v>575</v>
      </c>
      <c r="J17" s="704">
        <v>576</v>
      </c>
      <c r="K17" s="704">
        <v>583</v>
      </c>
      <c r="L17" s="704">
        <v>613</v>
      </c>
      <c r="M17" s="704">
        <v>843</v>
      </c>
      <c r="N17" s="704">
        <v>909</v>
      </c>
      <c r="O17" s="704">
        <v>925</v>
      </c>
      <c r="P17" s="704">
        <v>882</v>
      </c>
      <c r="Q17" s="704">
        <v>939</v>
      </c>
      <c r="R17" s="704">
        <v>996</v>
      </c>
      <c r="S17" s="704">
        <v>1035</v>
      </c>
      <c r="T17" s="704">
        <v>1096</v>
      </c>
      <c r="U17" s="704">
        <v>1140</v>
      </c>
      <c r="V17" s="567">
        <v>1137.182</v>
      </c>
      <c r="W17" s="567">
        <v>1284.279</v>
      </c>
      <c r="X17" s="567">
        <v>1327.143</v>
      </c>
      <c r="Y17" s="567">
        <v>1505.702</v>
      </c>
      <c r="Z17" s="567">
        <v>1510.1510000000001</v>
      </c>
      <c r="AA17" s="704">
        <v>621</v>
      </c>
      <c r="AB17" s="567">
        <v>922.69200000000001</v>
      </c>
      <c r="AC17" s="567">
        <f>1454920/1000</f>
        <v>1454.92</v>
      </c>
      <c r="AD17" t="s">
        <v>15</v>
      </c>
      <c r="AF17" s="568"/>
    </row>
    <row r="18" spans="1:32">
      <c r="A18" s="93" t="s">
        <v>1</v>
      </c>
      <c r="B18" s="704"/>
      <c r="C18" s="704"/>
      <c r="D18" s="704"/>
      <c r="E18" s="704"/>
      <c r="F18" s="704"/>
      <c r="G18" s="704">
        <v>457</v>
      </c>
      <c r="H18" s="704">
        <v>492</v>
      </c>
      <c r="I18" s="704">
        <v>565</v>
      </c>
      <c r="J18" s="704">
        <v>413</v>
      </c>
      <c r="K18" s="704">
        <v>515</v>
      </c>
      <c r="L18" s="704">
        <v>669</v>
      </c>
      <c r="M18" s="704">
        <v>757</v>
      </c>
      <c r="N18" s="704">
        <v>897</v>
      </c>
      <c r="O18" s="704">
        <v>812</v>
      </c>
      <c r="P18" s="704">
        <v>710</v>
      </c>
      <c r="Q18" s="704">
        <v>815</v>
      </c>
      <c r="R18" s="704">
        <v>920</v>
      </c>
      <c r="S18" s="704">
        <v>859</v>
      </c>
      <c r="T18" s="704">
        <v>914</v>
      </c>
      <c r="U18" s="704">
        <v>947</v>
      </c>
      <c r="V18" s="704">
        <v>931.78200000000004</v>
      </c>
      <c r="W18" s="704">
        <v>956</v>
      </c>
      <c r="X18" s="704">
        <v>1009</v>
      </c>
      <c r="Y18" s="704">
        <v>1072</v>
      </c>
      <c r="Z18" s="704">
        <v>1266</v>
      </c>
      <c r="AA18" s="704">
        <v>501</v>
      </c>
      <c r="AB18" s="704">
        <v>554</v>
      </c>
      <c r="AC18" s="704">
        <v>1061</v>
      </c>
    </row>
    <row r="19" spans="1:32">
      <c r="A19" s="93" t="s">
        <v>0</v>
      </c>
      <c r="B19" s="704">
        <v>1416</v>
      </c>
      <c r="C19" s="704">
        <v>1597</v>
      </c>
      <c r="D19" s="704">
        <v>1336</v>
      </c>
      <c r="E19" s="704">
        <v>2090</v>
      </c>
      <c r="F19" s="704">
        <v>2250</v>
      </c>
      <c r="G19" s="704">
        <v>1967</v>
      </c>
      <c r="H19" s="704">
        <v>2217</v>
      </c>
      <c r="I19" s="704">
        <v>2041</v>
      </c>
      <c r="J19" s="704">
        <v>2256</v>
      </c>
      <c r="K19" s="704">
        <v>1854</v>
      </c>
      <c r="L19" s="704">
        <v>1559</v>
      </c>
      <c r="M19" s="704">
        <v>2287</v>
      </c>
      <c r="N19" s="704">
        <v>2506</v>
      </c>
      <c r="O19" s="704">
        <v>1956</v>
      </c>
      <c r="P19" s="704">
        <v>2017</v>
      </c>
      <c r="Q19" s="704">
        <v>2239</v>
      </c>
      <c r="R19" s="704">
        <v>2423</v>
      </c>
      <c r="S19" s="704">
        <v>1794</v>
      </c>
      <c r="T19" s="704">
        <v>1833</v>
      </c>
      <c r="U19" s="704">
        <v>1880</v>
      </c>
      <c r="V19" s="704">
        <v>2057</v>
      </c>
      <c r="W19" s="704">
        <v>2168</v>
      </c>
      <c r="X19" s="704">
        <v>2423</v>
      </c>
      <c r="Y19" s="704">
        <v>2580</v>
      </c>
      <c r="Z19" s="704">
        <v>2294</v>
      </c>
      <c r="AA19" s="704">
        <v>639</v>
      </c>
      <c r="AB19" s="704">
        <v>381</v>
      </c>
      <c r="AC19" s="704"/>
      <c r="AF19" s="568"/>
    </row>
    <row r="21" spans="1:32">
      <c r="A21" s="139" t="s">
        <v>19</v>
      </c>
    </row>
    <row r="23" spans="1:32">
      <c r="A23" s="17" t="s">
        <v>3186</v>
      </c>
    </row>
    <row r="24" spans="1:32">
      <c r="A24" s="17" t="s">
        <v>2891</v>
      </c>
    </row>
    <row r="26" spans="1:32">
      <c r="A26" s="44" t="s">
        <v>37</v>
      </c>
      <c r="B26" s="67"/>
      <c r="C26" s="17"/>
      <c r="D26" s="17"/>
      <c r="E26" s="17"/>
    </row>
    <row r="27" spans="1:32">
      <c r="B27" s="17"/>
      <c r="C27" s="72" t="s">
        <v>44</v>
      </c>
      <c r="D27" s="67"/>
      <c r="E27" s="73" t="s">
        <v>2579</v>
      </c>
    </row>
    <row r="28" spans="1:32">
      <c r="A28" s="17"/>
      <c r="B28" s="17"/>
      <c r="C28" s="45" t="s">
        <v>43</v>
      </c>
      <c r="D28" s="45"/>
      <c r="E28" s="45" t="s">
        <v>2580</v>
      </c>
    </row>
    <row r="29" spans="1:32">
      <c r="A29" s="17"/>
      <c r="B29" s="17"/>
      <c r="C29" s="17" t="s">
        <v>42</v>
      </c>
      <c r="D29" s="17"/>
      <c r="E29" s="17" t="s">
        <v>41</v>
      </c>
    </row>
  </sheetData>
  <hyperlinks>
    <hyperlink ref="AE3" location="Content!A1" display="Back to content page" xr:uid="{00000000-0004-0000-9900-000000000000}"/>
  </hyperlinks>
  <pageMargins left="0.7" right="0.7" top="0.75" bottom="0.75" header="0.3" footer="0.3"/>
  <pageSetup paperSize="9" orientation="portrait" r:id="rId1"/>
  <legacy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AN51"/>
  <sheetViews>
    <sheetView topLeftCell="B1" zoomScale="70" zoomScaleNormal="70" workbookViewId="0">
      <selection activeCell="G20" sqref="G20"/>
    </sheetView>
  </sheetViews>
  <sheetFormatPr defaultRowHeight="14.4"/>
  <cols>
    <col min="1" max="1" width="33.77734375" customWidth="1"/>
    <col min="2" max="3" width="6.77734375" customWidth="1"/>
    <col min="4" max="20" width="7.77734375" customWidth="1"/>
    <col min="21" max="28" width="7.21875" customWidth="1"/>
    <col min="30" max="30" width="17" customWidth="1"/>
  </cols>
  <sheetData>
    <row r="1" spans="1:40">
      <c r="A1" s="18" t="s">
        <v>3184</v>
      </c>
      <c r="B1" s="17"/>
      <c r="C1" s="17"/>
      <c r="D1" s="17"/>
      <c r="E1" s="17"/>
      <c r="F1" s="17"/>
      <c r="G1" s="17"/>
      <c r="H1" s="17"/>
      <c r="I1" s="17"/>
      <c r="J1" s="17"/>
      <c r="K1" s="17"/>
      <c r="L1" s="17"/>
      <c r="M1" s="17"/>
      <c r="N1" s="17"/>
      <c r="O1" s="17"/>
      <c r="P1" s="17"/>
      <c r="Q1" s="17"/>
      <c r="R1" s="17"/>
      <c r="S1" s="17"/>
      <c r="T1" s="17"/>
      <c r="U1" s="17"/>
      <c r="V1" s="17"/>
      <c r="W1" s="17"/>
      <c r="X1" s="17"/>
      <c r="Y1" s="17"/>
      <c r="Z1" s="17"/>
      <c r="AA1" s="14"/>
      <c r="AB1" s="14"/>
    </row>
    <row r="2" spans="1:40">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D2" s="270"/>
    </row>
    <row r="3" spans="1:40">
      <c r="A3" s="393" t="s">
        <v>14</v>
      </c>
      <c r="B3" s="225">
        <v>1995</v>
      </c>
      <c r="C3" s="225">
        <v>1996</v>
      </c>
      <c r="D3" s="225">
        <v>1997</v>
      </c>
      <c r="E3" s="225">
        <v>1998</v>
      </c>
      <c r="F3" s="225">
        <v>1999</v>
      </c>
      <c r="G3" s="225">
        <v>2000</v>
      </c>
      <c r="H3" s="225">
        <v>2001</v>
      </c>
      <c r="I3" s="225">
        <v>2002</v>
      </c>
      <c r="J3" s="225">
        <v>2003</v>
      </c>
      <c r="K3" s="225">
        <v>2004</v>
      </c>
      <c r="L3" s="225">
        <v>2005</v>
      </c>
      <c r="M3" s="225">
        <v>2006</v>
      </c>
      <c r="N3" s="225">
        <v>2007</v>
      </c>
      <c r="O3" s="225">
        <v>2008</v>
      </c>
      <c r="P3" s="225">
        <v>2009</v>
      </c>
      <c r="Q3" s="225">
        <v>2010</v>
      </c>
      <c r="R3" s="225">
        <v>2011</v>
      </c>
      <c r="S3" s="225">
        <v>2012</v>
      </c>
      <c r="T3" s="225">
        <v>2013</v>
      </c>
      <c r="U3" s="225">
        <v>2014</v>
      </c>
      <c r="V3" s="225">
        <v>2015</v>
      </c>
      <c r="W3" s="225">
        <v>2016</v>
      </c>
      <c r="X3" s="393">
        <v>2017</v>
      </c>
      <c r="Y3" s="225">
        <v>2018</v>
      </c>
      <c r="Z3" s="225">
        <v>2019</v>
      </c>
      <c r="AA3" s="225">
        <v>2020</v>
      </c>
      <c r="AB3" s="225">
        <v>2021</v>
      </c>
      <c r="AD3" s="1" t="s">
        <v>559</v>
      </c>
      <c r="AE3" s="10"/>
      <c r="AF3" s="10"/>
      <c r="AG3" s="10"/>
      <c r="AH3" s="10"/>
      <c r="AI3" s="10"/>
      <c r="AJ3" s="10"/>
      <c r="AK3" s="10"/>
      <c r="AL3" s="10"/>
      <c r="AM3" s="10"/>
      <c r="AN3" s="10"/>
    </row>
    <row r="4" spans="1:40">
      <c r="A4" s="93" t="s">
        <v>13</v>
      </c>
      <c r="B4" s="704">
        <v>9</v>
      </c>
      <c r="C4" s="704">
        <v>21</v>
      </c>
      <c r="D4" s="704">
        <v>45</v>
      </c>
      <c r="E4" s="704">
        <v>52</v>
      </c>
      <c r="F4" s="704">
        <v>45</v>
      </c>
      <c r="G4" s="704">
        <v>51</v>
      </c>
      <c r="H4" s="704">
        <v>67</v>
      </c>
      <c r="I4" s="704">
        <v>91</v>
      </c>
      <c r="J4" s="704">
        <v>107</v>
      </c>
      <c r="K4" s="704">
        <v>194</v>
      </c>
      <c r="L4" s="704">
        <v>210</v>
      </c>
      <c r="M4" s="704">
        <v>121</v>
      </c>
      <c r="N4" s="704">
        <v>195</v>
      </c>
      <c r="O4" s="704">
        <v>294</v>
      </c>
      <c r="P4" s="704">
        <v>366</v>
      </c>
      <c r="Q4" s="704">
        <v>425</v>
      </c>
      <c r="R4" s="704">
        <v>481</v>
      </c>
      <c r="S4" s="704">
        <v>528</v>
      </c>
      <c r="T4" s="704">
        <v>650</v>
      </c>
      <c r="U4" s="704">
        <v>595</v>
      </c>
      <c r="V4" s="704">
        <v>592</v>
      </c>
      <c r="W4" s="704">
        <v>397</v>
      </c>
      <c r="X4" s="704">
        <v>261</v>
      </c>
      <c r="Y4" s="704">
        <v>218</v>
      </c>
      <c r="Z4" s="704">
        <v>218</v>
      </c>
      <c r="AA4" s="704">
        <v>64</v>
      </c>
      <c r="AB4" s="704">
        <v>64</v>
      </c>
      <c r="AE4" s="554"/>
    </row>
    <row r="5" spans="1:40">
      <c r="A5" s="93" t="s">
        <v>12</v>
      </c>
      <c r="B5" s="704">
        <v>521</v>
      </c>
      <c r="C5" s="704">
        <v>521</v>
      </c>
      <c r="D5" s="704">
        <v>512</v>
      </c>
      <c r="E5" s="704">
        <v>607</v>
      </c>
      <c r="F5" s="704">
        <v>750</v>
      </c>
      <c r="G5" s="704">
        <v>843</v>
      </c>
      <c r="H5" s="704">
        <v>1104</v>
      </c>
      <c r="I5" s="704">
        <v>1193</v>
      </c>
      <c r="J5" s="704">
        <v>1274</v>
      </c>
      <c r="K5" s="704">
        <v>1406</v>
      </c>
      <c r="L5" s="704">
        <v>1523</v>
      </c>
      <c r="M5" s="704">
        <v>1474</v>
      </c>
      <c r="N5" s="704">
        <v>1426</v>
      </c>
      <c r="O5" s="704">
        <v>1736</v>
      </c>
      <c r="P5" s="704">
        <v>2101</v>
      </c>
      <c r="Q5" s="704">
        <v>1721</v>
      </c>
      <c r="R5" s="704">
        <v>1973</v>
      </c>
      <c r="S5" s="704" t="s">
        <v>26</v>
      </c>
      <c r="T5" s="704">
        <v>1614</v>
      </c>
      <c r="U5" s="704">
        <v>1544</v>
      </c>
      <c r="V5" s="704">
        <v>1966</v>
      </c>
      <c r="W5" s="704">
        <v>1528</v>
      </c>
      <c r="X5" s="704">
        <v>1574</v>
      </c>
      <c r="Y5" s="704">
        <v>1623</v>
      </c>
      <c r="Z5" s="704">
        <v>1655</v>
      </c>
      <c r="AA5" s="567"/>
      <c r="AB5" s="704">
        <v>328.5</v>
      </c>
      <c r="AE5" s="554"/>
    </row>
    <row r="6" spans="1:40">
      <c r="A6" s="93" t="s">
        <v>513</v>
      </c>
      <c r="B6" s="704">
        <v>23</v>
      </c>
      <c r="C6" s="704">
        <v>24</v>
      </c>
      <c r="D6" s="704">
        <v>26</v>
      </c>
      <c r="E6" s="704">
        <v>27</v>
      </c>
      <c r="F6" s="704">
        <v>24</v>
      </c>
      <c r="G6" s="704">
        <v>24</v>
      </c>
      <c r="H6" s="704">
        <v>19.399999999999999</v>
      </c>
      <c r="I6" s="704">
        <v>18.899999999999999</v>
      </c>
      <c r="J6" s="704">
        <v>20.6</v>
      </c>
      <c r="K6" s="704">
        <v>23.3</v>
      </c>
      <c r="L6" s="704">
        <v>25.9</v>
      </c>
      <c r="M6" s="704">
        <v>28.5</v>
      </c>
      <c r="N6" s="704">
        <v>15.2</v>
      </c>
      <c r="O6" s="704">
        <v>14.8</v>
      </c>
      <c r="P6" s="704">
        <v>11.3</v>
      </c>
      <c r="Q6" s="704">
        <v>15.3</v>
      </c>
      <c r="R6" s="704">
        <v>18.8</v>
      </c>
      <c r="S6" s="704">
        <v>22.700000000000003</v>
      </c>
      <c r="T6" s="704">
        <v>21.9</v>
      </c>
      <c r="U6" s="704">
        <v>22.8</v>
      </c>
      <c r="V6" s="704">
        <v>23.6</v>
      </c>
      <c r="W6" s="704">
        <v>26.8</v>
      </c>
      <c r="X6" s="704">
        <v>28</v>
      </c>
      <c r="Y6" s="704">
        <v>35.9</v>
      </c>
      <c r="Z6" s="704">
        <v>45.1</v>
      </c>
      <c r="AA6" s="704">
        <v>7</v>
      </c>
      <c r="AB6" s="704">
        <v>28.8</v>
      </c>
      <c r="AD6" s="270"/>
      <c r="AE6" s="554"/>
    </row>
    <row r="7" spans="1:40">
      <c r="A7" s="93" t="s">
        <v>100</v>
      </c>
      <c r="B7" s="704">
        <v>35</v>
      </c>
      <c r="C7" s="704">
        <v>37</v>
      </c>
      <c r="D7" s="704">
        <v>30</v>
      </c>
      <c r="E7" s="704">
        <v>53</v>
      </c>
      <c r="F7" s="704">
        <v>80</v>
      </c>
      <c r="G7" s="704">
        <v>103</v>
      </c>
      <c r="H7" s="704">
        <v>55</v>
      </c>
      <c r="I7" s="704">
        <v>28</v>
      </c>
      <c r="J7" s="704">
        <v>35</v>
      </c>
      <c r="K7" s="704">
        <v>36</v>
      </c>
      <c r="L7" s="704">
        <v>61</v>
      </c>
      <c r="M7" s="704">
        <v>55</v>
      </c>
      <c r="N7" s="704">
        <v>47</v>
      </c>
      <c r="O7" s="704">
        <v>50</v>
      </c>
      <c r="P7" s="704">
        <v>53</v>
      </c>
      <c r="Q7" s="704">
        <v>81</v>
      </c>
      <c r="R7" s="704">
        <v>186</v>
      </c>
      <c r="S7" s="704">
        <v>167</v>
      </c>
      <c r="T7" s="704">
        <v>191</v>
      </c>
      <c r="U7" s="704">
        <v>334</v>
      </c>
      <c r="V7" s="704">
        <v>354</v>
      </c>
      <c r="W7" s="704">
        <v>351</v>
      </c>
      <c r="X7" s="567"/>
      <c r="Y7" s="567"/>
      <c r="Z7" s="567"/>
      <c r="AA7" s="567"/>
      <c r="AB7" s="567"/>
      <c r="AE7" s="554"/>
    </row>
    <row r="8" spans="1:40">
      <c r="A8" s="93" t="s">
        <v>512</v>
      </c>
      <c r="B8" s="704">
        <v>300</v>
      </c>
      <c r="C8" s="704">
        <v>315</v>
      </c>
      <c r="D8" s="704">
        <v>269</v>
      </c>
      <c r="E8" s="704">
        <v>284</v>
      </c>
      <c r="F8" s="704">
        <v>289</v>
      </c>
      <c r="G8" s="704">
        <v>281</v>
      </c>
      <c r="H8" s="704">
        <v>283</v>
      </c>
      <c r="I8" s="704">
        <v>256</v>
      </c>
      <c r="J8" s="704">
        <v>461</v>
      </c>
      <c r="K8" s="704">
        <v>459</v>
      </c>
      <c r="L8" s="704">
        <v>837</v>
      </c>
      <c r="M8" s="704">
        <v>873</v>
      </c>
      <c r="N8" s="704">
        <v>869</v>
      </c>
      <c r="O8" s="704">
        <v>756</v>
      </c>
      <c r="P8" s="704">
        <v>908</v>
      </c>
      <c r="Q8" s="704">
        <v>868</v>
      </c>
      <c r="R8" s="704">
        <v>879</v>
      </c>
      <c r="S8" s="704">
        <v>888</v>
      </c>
      <c r="T8" s="704">
        <v>968</v>
      </c>
      <c r="U8" s="704">
        <v>939</v>
      </c>
      <c r="V8" s="704">
        <v>873</v>
      </c>
      <c r="W8" s="704">
        <v>947</v>
      </c>
      <c r="X8" s="704">
        <v>921</v>
      </c>
      <c r="Y8" s="704">
        <v>782</v>
      </c>
      <c r="Z8" s="704">
        <v>680</v>
      </c>
      <c r="AA8" s="704">
        <v>193.7</v>
      </c>
      <c r="AB8" s="704">
        <v>170.3</v>
      </c>
      <c r="AE8" s="554"/>
    </row>
    <row r="9" spans="1:40">
      <c r="A9" s="93" t="s">
        <v>11</v>
      </c>
      <c r="B9" s="704">
        <v>87</v>
      </c>
      <c r="C9" s="704">
        <v>134</v>
      </c>
      <c r="D9" s="704">
        <v>144</v>
      </c>
      <c r="E9" s="704">
        <v>150</v>
      </c>
      <c r="F9" s="704">
        <v>186</v>
      </c>
      <c r="G9" s="567"/>
      <c r="H9" s="567"/>
      <c r="I9" s="567"/>
      <c r="J9" s="567"/>
      <c r="K9" s="567"/>
      <c r="L9" s="567"/>
      <c r="M9" s="704">
        <v>347</v>
      </c>
      <c r="N9" s="704">
        <v>292</v>
      </c>
      <c r="O9" s="704">
        <v>285</v>
      </c>
      <c r="P9" s="704">
        <v>320</v>
      </c>
      <c r="Q9" s="704">
        <v>414</v>
      </c>
      <c r="R9" s="704">
        <v>397</v>
      </c>
      <c r="S9" s="704">
        <v>317</v>
      </c>
      <c r="T9" s="704">
        <v>320</v>
      </c>
      <c r="U9" s="567"/>
      <c r="V9" s="567"/>
      <c r="W9" s="567"/>
      <c r="X9" s="567"/>
      <c r="Y9" s="567"/>
      <c r="Z9" s="567"/>
      <c r="AA9" s="567"/>
      <c r="AB9" s="567"/>
      <c r="AE9" s="554"/>
      <c r="AF9" s="19"/>
      <c r="AG9" s="19"/>
      <c r="AH9" s="19"/>
      <c r="AI9" s="19"/>
      <c r="AJ9" s="19"/>
      <c r="AK9" s="19"/>
      <c r="AL9" s="19"/>
      <c r="AM9" s="19"/>
    </row>
    <row r="10" spans="1:40">
      <c r="A10" s="93" t="s">
        <v>10</v>
      </c>
      <c r="B10" s="704">
        <v>75</v>
      </c>
      <c r="C10" s="704">
        <v>83</v>
      </c>
      <c r="D10" s="704">
        <v>101</v>
      </c>
      <c r="E10" s="704">
        <v>121</v>
      </c>
      <c r="F10" s="704">
        <v>138</v>
      </c>
      <c r="G10" s="704">
        <v>160</v>
      </c>
      <c r="H10" s="704">
        <v>170</v>
      </c>
      <c r="I10" s="704">
        <v>62</v>
      </c>
      <c r="J10" s="704">
        <v>139</v>
      </c>
      <c r="K10" s="704">
        <v>229</v>
      </c>
      <c r="L10" s="704">
        <v>277</v>
      </c>
      <c r="M10" s="704">
        <v>312</v>
      </c>
      <c r="N10" s="704">
        <v>344</v>
      </c>
      <c r="O10" s="704">
        <v>375</v>
      </c>
      <c r="P10" s="704">
        <v>163</v>
      </c>
      <c r="Q10" s="704">
        <v>196</v>
      </c>
      <c r="R10" s="704">
        <v>225</v>
      </c>
      <c r="S10" s="704">
        <v>256</v>
      </c>
      <c r="T10" s="704">
        <v>196</v>
      </c>
      <c r="U10" s="704">
        <v>222</v>
      </c>
      <c r="V10" s="704">
        <v>244</v>
      </c>
      <c r="W10" s="704">
        <v>293</v>
      </c>
      <c r="X10" s="704">
        <v>255</v>
      </c>
      <c r="Y10" s="704">
        <v>291</v>
      </c>
      <c r="Z10" s="704">
        <v>384</v>
      </c>
      <c r="AA10" s="704">
        <v>68.3</v>
      </c>
      <c r="AB10" s="704">
        <v>7.7550000000000008</v>
      </c>
      <c r="AE10" s="554"/>
    </row>
    <row r="11" spans="1:40" ht="15" customHeight="1">
      <c r="A11" s="93" t="s">
        <v>9</v>
      </c>
      <c r="B11" s="704">
        <v>192</v>
      </c>
      <c r="C11" s="704">
        <v>194</v>
      </c>
      <c r="D11" s="704">
        <v>207</v>
      </c>
      <c r="E11" s="704">
        <v>220</v>
      </c>
      <c r="F11" s="704">
        <v>254</v>
      </c>
      <c r="G11" s="704">
        <v>228</v>
      </c>
      <c r="H11" s="704">
        <v>266</v>
      </c>
      <c r="I11" s="704">
        <v>383</v>
      </c>
      <c r="J11" s="704">
        <v>424</v>
      </c>
      <c r="K11" s="704">
        <v>427</v>
      </c>
      <c r="L11" s="704">
        <v>438</v>
      </c>
      <c r="M11" s="704">
        <v>638</v>
      </c>
      <c r="N11" s="704">
        <v>735</v>
      </c>
      <c r="O11" s="704">
        <v>742</v>
      </c>
      <c r="P11" s="704">
        <v>755</v>
      </c>
      <c r="Q11" s="704">
        <v>746</v>
      </c>
      <c r="R11" s="704">
        <v>767</v>
      </c>
      <c r="S11" s="704">
        <v>770</v>
      </c>
      <c r="T11" s="704">
        <v>795</v>
      </c>
      <c r="U11" s="704">
        <v>819</v>
      </c>
      <c r="V11" s="704">
        <v>805</v>
      </c>
      <c r="W11" s="704">
        <v>849</v>
      </c>
      <c r="X11" s="704">
        <v>837</v>
      </c>
      <c r="Y11" s="704">
        <v>871</v>
      </c>
      <c r="Z11" s="704">
        <v>978.40000000000009</v>
      </c>
      <c r="AA11" s="704">
        <v>198.99999999999997</v>
      </c>
      <c r="AB11" s="704">
        <v>431.89999999999992</v>
      </c>
      <c r="AE11" s="554"/>
    </row>
    <row r="12" spans="1:40">
      <c r="A12" s="93" t="s">
        <v>8</v>
      </c>
      <c r="B12" s="704">
        <v>422</v>
      </c>
      <c r="C12" s="704">
        <v>487</v>
      </c>
      <c r="D12" s="704">
        <v>536</v>
      </c>
      <c r="E12" s="704">
        <v>558</v>
      </c>
      <c r="F12" s="704">
        <v>578</v>
      </c>
      <c r="G12" s="567">
        <v>656</v>
      </c>
      <c r="H12" s="567">
        <v>660</v>
      </c>
      <c r="I12" s="567">
        <v>682</v>
      </c>
      <c r="J12" s="567">
        <v>702</v>
      </c>
      <c r="K12" s="567">
        <v>719</v>
      </c>
      <c r="L12" s="567">
        <v>761</v>
      </c>
      <c r="M12" s="567">
        <v>788</v>
      </c>
      <c r="N12" s="567">
        <v>907</v>
      </c>
      <c r="O12" s="567">
        <v>930</v>
      </c>
      <c r="P12" s="567">
        <v>871</v>
      </c>
      <c r="Q12" s="567">
        <v>935</v>
      </c>
      <c r="R12" s="567">
        <v>965</v>
      </c>
      <c r="S12" s="567">
        <v>965</v>
      </c>
      <c r="T12" s="567">
        <v>993</v>
      </c>
      <c r="U12" s="567">
        <v>1038</v>
      </c>
      <c r="V12" s="567">
        <v>1151</v>
      </c>
      <c r="W12" s="567">
        <v>1275</v>
      </c>
      <c r="X12" s="567">
        <v>1342</v>
      </c>
      <c r="Y12" s="567">
        <v>1399</v>
      </c>
      <c r="Z12" s="567">
        <v>1383</v>
      </c>
      <c r="AA12" s="567">
        <v>309</v>
      </c>
      <c r="AB12" s="567">
        <v>180</v>
      </c>
      <c r="AC12" s="67" t="s">
        <v>15</v>
      </c>
      <c r="AE12" s="554"/>
    </row>
    <row r="13" spans="1:40">
      <c r="A13" s="93" t="s">
        <v>6</v>
      </c>
      <c r="B13" s="704"/>
      <c r="C13" s="704"/>
      <c r="D13" s="704"/>
      <c r="E13" s="704"/>
      <c r="F13" s="704"/>
      <c r="G13" s="704"/>
      <c r="H13" s="704">
        <v>323</v>
      </c>
      <c r="I13" s="704">
        <v>541</v>
      </c>
      <c r="J13" s="704">
        <v>441</v>
      </c>
      <c r="K13" s="704">
        <v>470</v>
      </c>
      <c r="L13" s="704">
        <v>578</v>
      </c>
      <c r="M13" s="704">
        <v>664</v>
      </c>
      <c r="N13" s="704">
        <v>771</v>
      </c>
      <c r="O13" s="704">
        <v>1193</v>
      </c>
      <c r="P13" s="704">
        <v>1461</v>
      </c>
      <c r="Q13" s="704">
        <v>1718</v>
      </c>
      <c r="R13" s="704">
        <v>1902</v>
      </c>
      <c r="S13" s="704">
        <v>2113</v>
      </c>
      <c r="T13" s="704">
        <v>1886</v>
      </c>
      <c r="U13" s="704">
        <v>1661</v>
      </c>
      <c r="V13" s="704">
        <v>1552</v>
      </c>
      <c r="W13" s="704">
        <v>1639</v>
      </c>
      <c r="X13" s="704">
        <v>1447</v>
      </c>
      <c r="Y13" s="704">
        <v>2743</v>
      </c>
      <c r="Z13" s="704">
        <v>2019</v>
      </c>
      <c r="AA13" s="704">
        <v>952</v>
      </c>
      <c r="AB13" s="704">
        <v>492</v>
      </c>
      <c r="AE13" s="554"/>
    </row>
    <row r="14" spans="1:40">
      <c r="A14" s="93" t="s">
        <v>5</v>
      </c>
      <c r="B14" s="704">
        <v>272</v>
      </c>
      <c r="C14" s="704">
        <v>461</v>
      </c>
      <c r="D14" s="704">
        <v>502</v>
      </c>
      <c r="E14" s="704">
        <v>614</v>
      </c>
      <c r="F14" s="704">
        <v>635</v>
      </c>
      <c r="G14" s="704">
        <v>656</v>
      </c>
      <c r="H14" s="704">
        <v>670</v>
      </c>
      <c r="I14" s="704">
        <v>757</v>
      </c>
      <c r="J14" s="704">
        <v>695</v>
      </c>
      <c r="K14" s="704">
        <v>716</v>
      </c>
      <c r="L14" s="704">
        <v>778</v>
      </c>
      <c r="M14" s="704">
        <v>833</v>
      </c>
      <c r="N14" s="704">
        <v>929</v>
      </c>
      <c r="O14" s="704">
        <v>931</v>
      </c>
      <c r="P14" s="704">
        <v>980</v>
      </c>
      <c r="Q14" s="704">
        <v>984</v>
      </c>
      <c r="R14" s="704">
        <v>1027</v>
      </c>
      <c r="S14" s="704">
        <v>1079</v>
      </c>
      <c r="T14" s="704">
        <v>1176</v>
      </c>
      <c r="U14" s="704">
        <v>1320</v>
      </c>
      <c r="V14" s="704">
        <v>1388</v>
      </c>
      <c r="W14" s="704">
        <v>1469</v>
      </c>
      <c r="X14" s="704">
        <v>1499</v>
      </c>
      <c r="Y14" s="704">
        <v>1557</v>
      </c>
      <c r="Z14" s="704">
        <v>1596</v>
      </c>
      <c r="AA14" s="704">
        <v>169.6</v>
      </c>
      <c r="AB14" s="704">
        <v>232.8</v>
      </c>
      <c r="AE14" s="554"/>
    </row>
    <row r="15" spans="1:40">
      <c r="A15" s="93" t="s">
        <v>4</v>
      </c>
      <c r="B15" s="704">
        <v>121</v>
      </c>
      <c r="C15" s="704">
        <v>131</v>
      </c>
      <c r="D15" s="704">
        <v>130</v>
      </c>
      <c r="E15" s="704">
        <v>128</v>
      </c>
      <c r="F15" s="704">
        <v>125</v>
      </c>
      <c r="G15" s="704">
        <v>130</v>
      </c>
      <c r="H15" s="704">
        <v>130</v>
      </c>
      <c r="I15" s="704">
        <v>132</v>
      </c>
      <c r="J15" s="704">
        <v>122</v>
      </c>
      <c r="K15" s="704">
        <v>121</v>
      </c>
      <c r="L15" s="704">
        <v>129</v>
      </c>
      <c r="M15" s="704">
        <v>141</v>
      </c>
      <c r="N15" s="704">
        <v>161</v>
      </c>
      <c r="O15" s="704">
        <v>159</v>
      </c>
      <c r="P15" s="704">
        <v>158</v>
      </c>
      <c r="Q15" s="704">
        <v>175</v>
      </c>
      <c r="R15" s="704">
        <v>194</v>
      </c>
      <c r="S15" s="704">
        <v>208</v>
      </c>
      <c r="T15" s="704">
        <v>230</v>
      </c>
      <c r="U15" s="704">
        <v>233</v>
      </c>
      <c r="V15" s="704">
        <v>276</v>
      </c>
      <c r="W15" s="704">
        <v>303</v>
      </c>
      <c r="X15" s="704">
        <v>350</v>
      </c>
      <c r="Y15" s="704">
        <v>362</v>
      </c>
      <c r="Z15" s="704">
        <v>384</v>
      </c>
      <c r="AA15" s="704">
        <v>114.9</v>
      </c>
      <c r="AB15" s="704">
        <v>183</v>
      </c>
      <c r="AE15" s="554"/>
    </row>
    <row r="16" spans="1:40">
      <c r="A16" s="93" t="s">
        <v>3</v>
      </c>
      <c r="B16" s="704">
        <v>4488</v>
      </c>
      <c r="C16" s="704">
        <v>4915</v>
      </c>
      <c r="D16" s="704">
        <v>4976</v>
      </c>
      <c r="E16" s="704">
        <v>5732</v>
      </c>
      <c r="F16" s="704">
        <v>5890</v>
      </c>
      <c r="G16" s="704">
        <v>5872</v>
      </c>
      <c r="H16" s="704">
        <v>5787</v>
      </c>
      <c r="I16" s="704">
        <v>6430</v>
      </c>
      <c r="J16" s="704">
        <v>6505</v>
      </c>
      <c r="K16" s="704">
        <v>6678</v>
      </c>
      <c r="L16" s="704">
        <v>7369</v>
      </c>
      <c r="M16" s="704">
        <v>8396</v>
      </c>
      <c r="N16" s="704">
        <v>9091</v>
      </c>
      <c r="O16" s="704">
        <v>9592</v>
      </c>
      <c r="P16" s="704">
        <v>7012</v>
      </c>
      <c r="Q16" s="704">
        <v>8074</v>
      </c>
      <c r="R16" s="704">
        <v>8339</v>
      </c>
      <c r="S16" s="704">
        <v>9188</v>
      </c>
      <c r="T16" s="704">
        <v>9537</v>
      </c>
      <c r="U16" s="704">
        <v>9549</v>
      </c>
      <c r="V16" s="704">
        <v>8904</v>
      </c>
      <c r="W16" s="704">
        <v>10044</v>
      </c>
      <c r="X16" s="704">
        <v>10285</v>
      </c>
      <c r="Y16" s="704">
        <v>10472</v>
      </c>
      <c r="Z16" s="704">
        <v>10227.5</v>
      </c>
      <c r="AA16" s="704">
        <v>2802</v>
      </c>
      <c r="AB16" s="704">
        <v>2256</v>
      </c>
      <c r="AC16" s="74" t="s">
        <v>15</v>
      </c>
      <c r="AE16" s="554"/>
    </row>
    <row r="17" spans="1:31">
      <c r="A17" s="93" t="s">
        <v>33</v>
      </c>
      <c r="B17" s="704">
        <v>285</v>
      </c>
      <c r="C17" s="704">
        <v>315</v>
      </c>
      <c r="D17" s="704">
        <v>347</v>
      </c>
      <c r="E17" s="704">
        <v>450</v>
      </c>
      <c r="F17" s="704">
        <v>564</v>
      </c>
      <c r="G17" s="704">
        <v>459</v>
      </c>
      <c r="H17" s="704">
        <v>501</v>
      </c>
      <c r="I17" s="704">
        <v>550</v>
      </c>
      <c r="J17" s="704">
        <v>552</v>
      </c>
      <c r="K17" s="704">
        <v>566</v>
      </c>
      <c r="L17" s="704">
        <v>590</v>
      </c>
      <c r="M17" s="704">
        <v>622</v>
      </c>
      <c r="N17" s="704">
        <v>692</v>
      </c>
      <c r="O17" s="704">
        <v>750</v>
      </c>
      <c r="P17" s="704">
        <v>695</v>
      </c>
      <c r="Q17" s="704">
        <v>754</v>
      </c>
      <c r="R17" s="704">
        <v>843</v>
      </c>
      <c r="S17" s="704">
        <v>1043</v>
      </c>
      <c r="T17" s="704">
        <v>1063</v>
      </c>
      <c r="U17" s="704">
        <v>1113</v>
      </c>
      <c r="V17" s="704">
        <v>1104</v>
      </c>
      <c r="W17" s="704">
        <v>1233</v>
      </c>
      <c r="X17" s="704">
        <v>1275</v>
      </c>
      <c r="Y17" s="704">
        <v>1378</v>
      </c>
      <c r="Z17" s="704">
        <v>1443</v>
      </c>
      <c r="AA17" s="704">
        <v>592</v>
      </c>
      <c r="AB17" s="704"/>
      <c r="AC17" t="s">
        <v>15</v>
      </c>
      <c r="AE17" s="554"/>
    </row>
    <row r="18" spans="1:31">
      <c r="A18" s="93" t="s">
        <v>1</v>
      </c>
      <c r="B18" s="704">
        <v>163</v>
      </c>
      <c r="C18" s="704">
        <v>264</v>
      </c>
      <c r="D18" s="704">
        <v>341</v>
      </c>
      <c r="E18" s="704">
        <v>362</v>
      </c>
      <c r="F18" s="704">
        <v>404</v>
      </c>
      <c r="G18" s="704">
        <v>457</v>
      </c>
      <c r="H18" s="704">
        <v>492</v>
      </c>
      <c r="I18" s="704">
        <v>565</v>
      </c>
      <c r="J18" s="704">
        <v>413</v>
      </c>
      <c r="K18" s="704">
        <v>515</v>
      </c>
      <c r="L18" s="704">
        <v>669</v>
      </c>
      <c r="M18" s="704">
        <v>757</v>
      </c>
      <c r="N18" s="704">
        <v>897</v>
      </c>
      <c r="O18" s="704">
        <v>812</v>
      </c>
      <c r="P18" s="704">
        <v>710</v>
      </c>
      <c r="Q18" s="704">
        <v>815</v>
      </c>
      <c r="R18" s="704">
        <v>920</v>
      </c>
      <c r="S18" s="704">
        <v>859</v>
      </c>
      <c r="T18" s="704">
        <v>915</v>
      </c>
      <c r="U18" s="704">
        <v>947</v>
      </c>
      <c r="V18" s="704">
        <v>932</v>
      </c>
      <c r="W18" s="704">
        <v>956</v>
      </c>
      <c r="X18" s="704">
        <v>1009</v>
      </c>
      <c r="Y18" s="704">
        <v>1072</v>
      </c>
      <c r="Z18" s="704">
        <v>1266</v>
      </c>
      <c r="AA18" s="704">
        <v>502</v>
      </c>
      <c r="AB18" s="704">
        <v>554</v>
      </c>
      <c r="AE18" s="554"/>
    </row>
    <row r="19" spans="1:31">
      <c r="A19" s="93" t="s">
        <v>0</v>
      </c>
      <c r="B19" s="704">
        <v>1363</v>
      </c>
      <c r="C19" s="704">
        <v>1577</v>
      </c>
      <c r="D19" s="704">
        <v>1281</v>
      </c>
      <c r="E19" s="704">
        <v>1986</v>
      </c>
      <c r="F19" s="704">
        <v>2101</v>
      </c>
      <c r="G19" s="704">
        <v>1868</v>
      </c>
      <c r="H19" s="704">
        <v>2068</v>
      </c>
      <c r="I19" s="704"/>
      <c r="J19" s="704"/>
      <c r="K19" s="704"/>
      <c r="L19" s="704"/>
      <c r="M19" s="704"/>
      <c r="N19" s="704"/>
      <c r="O19" s="704"/>
      <c r="P19" s="704"/>
      <c r="Q19" s="704"/>
      <c r="R19" s="704"/>
      <c r="S19" s="704"/>
      <c r="T19" s="704"/>
      <c r="U19" s="704"/>
      <c r="V19" s="704"/>
      <c r="W19" s="704"/>
      <c r="X19" s="704"/>
      <c r="Y19" s="704"/>
      <c r="Z19" s="704"/>
      <c r="AA19" s="704"/>
      <c r="AB19" s="704"/>
      <c r="AE19" s="554"/>
    </row>
    <row r="20" spans="1:31">
      <c r="A20" s="17"/>
      <c r="B20" s="17"/>
      <c r="C20" s="17"/>
      <c r="D20" s="17"/>
      <c r="E20" s="17"/>
      <c r="F20" s="17"/>
      <c r="G20" s="17"/>
      <c r="H20" s="17"/>
      <c r="I20" s="17"/>
      <c r="J20" s="17"/>
      <c r="K20" s="17"/>
      <c r="L20" s="17"/>
      <c r="M20" s="17"/>
      <c r="N20" s="17"/>
      <c r="O20" s="17"/>
      <c r="P20" s="17"/>
      <c r="Q20" s="17"/>
      <c r="R20" s="17"/>
      <c r="S20" s="17"/>
      <c r="T20" s="17"/>
      <c r="U20" s="274"/>
      <c r="V20" s="274"/>
      <c r="W20" s="17"/>
      <c r="X20" s="17"/>
      <c r="Y20" s="17"/>
      <c r="Z20" s="17"/>
      <c r="AA20" s="195"/>
      <c r="AB20" s="195"/>
    </row>
    <row r="21" spans="1:31" ht="15" customHeight="1">
      <c r="A21" s="139" t="s">
        <v>19</v>
      </c>
      <c r="B21" s="433"/>
      <c r="C21" s="433"/>
      <c r="D21" s="433"/>
      <c r="E21" s="433"/>
      <c r="F21" s="433"/>
      <c r="G21" s="433"/>
      <c r="H21" s="433"/>
      <c r="I21" s="433"/>
      <c r="J21" s="433"/>
      <c r="K21" s="433"/>
      <c r="L21" s="433"/>
      <c r="M21" s="433"/>
      <c r="N21" s="433"/>
      <c r="O21" s="433"/>
      <c r="P21" s="433"/>
      <c r="Q21" s="433"/>
      <c r="R21" s="433"/>
      <c r="S21" s="433"/>
      <c r="T21" s="433"/>
      <c r="U21" s="433"/>
      <c r="V21" s="433"/>
      <c r="W21" s="433"/>
      <c r="X21" s="433"/>
      <c r="Y21" s="433"/>
      <c r="Z21" s="433"/>
      <c r="AA21" s="433"/>
      <c r="AB21" s="433"/>
    </row>
    <row r="22" spans="1:31">
      <c r="D22" s="135"/>
      <c r="E22" s="135"/>
      <c r="F22" s="135"/>
      <c r="G22" s="516"/>
      <c r="H22" s="516"/>
      <c r="I22" s="516"/>
      <c r="J22" s="516"/>
      <c r="K22" s="516"/>
      <c r="L22" s="516"/>
      <c r="M22" s="516"/>
      <c r="N22" s="516"/>
      <c r="O22" s="516"/>
      <c r="P22" s="516"/>
      <c r="Q22" s="516"/>
      <c r="R22" s="516"/>
      <c r="S22" s="516"/>
      <c r="T22" s="516"/>
      <c r="U22" s="516"/>
      <c r="V22" s="516"/>
      <c r="W22" s="516"/>
      <c r="X22" s="516"/>
      <c r="Y22" s="516"/>
      <c r="Z22" s="516"/>
      <c r="AA22" s="517"/>
      <c r="AB22" s="517"/>
    </row>
    <row r="23" spans="1:31">
      <c r="A23" s="135"/>
      <c r="C23" s="42"/>
      <c r="D23" s="42"/>
      <c r="E23" s="42"/>
      <c r="F23" s="42"/>
      <c r="G23" s="42"/>
      <c r="H23" s="42"/>
      <c r="I23" s="42"/>
      <c r="J23" s="42"/>
      <c r="K23" s="42"/>
      <c r="L23" s="42"/>
      <c r="M23" s="42"/>
      <c r="N23" s="42"/>
      <c r="O23" s="42"/>
      <c r="P23" s="42"/>
      <c r="Q23" s="42"/>
      <c r="R23" s="42"/>
      <c r="AA23" s="17"/>
      <c r="AB23" s="17"/>
    </row>
    <row r="24" spans="1:31">
      <c r="A24" s="17" t="s">
        <v>3081</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row>
    <row r="25" spans="1:31">
      <c r="A25" s="135"/>
      <c r="C25" s="42"/>
      <c r="D25" s="42"/>
      <c r="E25" s="42"/>
      <c r="F25" s="42"/>
      <c r="G25" s="42"/>
      <c r="H25" s="42"/>
      <c r="I25" s="42"/>
      <c r="J25" s="42"/>
      <c r="K25" s="42"/>
      <c r="L25" s="42"/>
      <c r="M25" s="42"/>
      <c r="N25" s="42"/>
      <c r="O25" s="42"/>
      <c r="P25" s="42"/>
      <c r="Q25" s="42"/>
      <c r="R25" s="42"/>
      <c r="AA25" s="17"/>
      <c r="AB25" s="17"/>
    </row>
    <row r="26" spans="1:31">
      <c r="A26" s="53" t="s">
        <v>124</v>
      </c>
      <c r="C26" s="42"/>
      <c r="D26" s="42"/>
      <c r="E26" s="42"/>
      <c r="F26" s="42"/>
      <c r="G26" s="42"/>
      <c r="H26" s="42"/>
      <c r="I26" s="42"/>
      <c r="J26" s="42"/>
      <c r="K26" s="42"/>
      <c r="L26" s="42"/>
      <c r="M26" s="42"/>
      <c r="N26" s="42"/>
      <c r="O26" s="42"/>
      <c r="P26" s="42"/>
      <c r="Q26" s="42"/>
      <c r="R26" s="42"/>
      <c r="AA26" s="17"/>
      <c r="AB26" s="17"/>
    </row>
    <row r="27" spans="1:31">
      <c r="A27" t="s">
        <v>2894</v>
      </c>
      <c r="C27" s="42"/>
      <c r="D27" s="42"/>
      <c r="E27" s="42"/>
      <c r="F27" s="42"/>
      <c r="G27" s="42"/>
      <c r="H27" s="42"/>
      <c r="I27" s="42"/>
      <c r="J27" s="42"/>
      <c r="K27" s="42"/>
      <c r="L27" s="42"/>
      <c r="M27" s="42"/>
      <c r="N27" s="42"/>
      <c r="O27" s="42"/>
      <c r="P27" s="42"/>
      <c r="Q27" s="42"/>
      <c r="R27" s="42"/>
      <c r="AA27" s="17"/>
      <c r="AB27" s="17"/>
    </row>
    <row r="28" spans="1:31">
      <c r="A28" t="s">
        <v>2895</v>
      </c>
      <c r="C28" s="42"/>
      <c r="D28" s="42"/>
      <c r="E28" s="42"/>
      <c r="F28" s="42"/>
      <c r="G28" s="42"/>
      <c r="H28" s="42"/>
      <c r="I28" s="42"/>
      <c r="J28" s="42"/>
      <c r="K28" s="42"/>
      <c r="L28" s="42"/>
      <c r="M28" s="42"/>
      <c r="N28" s="42"/>
      <c r="O28" s="42"/>
      <c r="P28" s="42"/>
      <c r="Q28" s="42"/>
      <c r="R28" s="42"/>
      <c r="AA28" s="17"/>
      <c r="AB28" s="17"/>
    </row>
    <row r="29" spans="1:31">
      <c r="A29" t="s">
        <v>2892</v>
      </c>
      <c r="C29" s="42"/>
      <c r="D29" s="42"/>
      <c r="E29" s="42"/>
      <c r="F29" s="42"/>
      <c r="G29" s="42"/>
      <c r="H29" s="42"/>
      <c r="I29" s="42"/>
      <c r="J29" s="42"/>
      <c r="K29" s="42"/>
      <c r="L29" s="42"/>
      <c r="M29" s="42"/>
      <c r="N29" s="42"/>
      <c r="O29" s="42"/>
      <c r="P29" s="42"/>
      <c r="Q29" s="42"/>
      <c r="R29" s="42"/>
      <c r="AA29" s="17"/>
      <c r="AB29" s="17"/>
    </row>
    <row r="30" spans="1:31">
      <c r="A30" t="s">
        <v>2893</v>
      </c>
      <c r="C30" s="42"/>
      <c r="D30" s="42"/>
      <c r="E30" s="42"/>
      <c r="F30" s="42"/>
      <c r="G30" s="42"/>
      <c r="H30" s="42"/>
      <c r="I30" s="42"/>
      <c r="J30" s="42"/>
      <c r="K30" s="42"/>
      <c r="L30" s="42"/>
      <c r="M30" s="42"/>
      <c r="N30" s="42"/>
      <c r="O30" s="42"/>
      <c r="P30" s="42"/>
      <c r="Q30" s="42"/>
      <c r="R30" s="42"/>
      <c r="AA30" s="17"/>
      <c r="AB30" s="17"/>
    </row>
    <row r="31" spans="1:31">
      <c r="C31" s="42"/>
      <c r="D31" s="42"/>
      <c r="E31" s="42"/>
      <c r="F31" s="42"/>
      <c r="G31" s="42"/>
      <c r="H31" s="42"/>
      <c r="I31" s="42"/>
      <c r="J31" s="42"/>
      <c r="K31" s="42"/>
      <c r="L31" s="42"/>
      <c r="M31" s="42"/>
      <c r="N31" s="42"/>
      <c r="O31" s="42"/>
      <c r="P31" s="42"/>
      <c r="Q31" s="42"/>
      <c r="R31" s="42"/>
      <c r="AA31" s="17"/>
      <c r="AB31" s="17"/>
    </row>
    <row r="32" spans="1:31">
      <c r="A32" s="44" t="s">
        <v>37</v>
      </c>
      <c r="B32" s="67"/>
      <c r="C32" s="17"/>
      <c r="D32" s="17"/>
      <c r="E32" s="17"/>
      <c r="F32" s="17"/>
      <c r="I32" s="17"/>
      <c r="J32" s="17"/>
      <c r="K32" s="17"/>
      <c r="L32" s="17"/>
      <c r="M32" s="17"/>
      <c r="N32" s="17"/>
      <c r="O32" s="17"/>
      <c r="P32" s="17"/>
      <c r="Q32" s="17"/>
      <c r="R32" s="17"/>
      <c r="S32" s="17"/>
      <c r="T32" s="17"/>
      <c r="U32" s="17"/>
      <c r="V32" s="17"/>
      <c r="W32" s="17"/>
      <c r="X32" s="17"/>
      <c r="Y32" s="17"/>
      <c r="Z32" s="17"/>
      <c r="AA32" s="17"/>
      <c r="AB32" s="17"/>
    </row>
    <row r="33" spans="1:28">
      <c r="B33" s="17"/>
      <c r="C33" s="72" t="s">
        <v>44</v>
      </c>
      <c r="D33" s="67"/>
      <c r="E33" s="73" t="s">
        <v>2579</v>
      </c>
      <c r="F33" s="17"/>
      <c r="I33" s="68"/>
      <c r="J33" s="69"/>
      <c r="K33" s="70"/>
      <c r="L33" s="70"/>
      <c r="M33" s="69"/>
      <c r="N33" s="71"/>
      <c r="O33" s="71"/>
      <c r="P33" s="71"/>
      <c r="Q33" s="17"/>
      <c r="R33" s="17"/>
      <c r="S33" s="17"/>
      <c r="T33" s="17"/>
      <c r="U33" s="17"/>
      <c r="V33" s="17"/>
      <c r="W33" s="17"/>
      <c r="X33" s="17"/>
      <c r="Y33" s="17"/>
      <c r="Z33" s="17"/>
      <c r="AA33" s="17"/>
      <c r="AB33" s="17"/>
    </row>
    <row r="34" spans="1:28">
      <c r="A34" s="17"/>
      <c r="B34" s="17"/>
      <c r="C34" s="45" t="s">
        <v>43</v>
      </c>
      <c r="D34" s="45"/>
      <c r="E34" s="45" t="s">
        <v>2580</v>
      </c>
      <c r="F34" s="17"/>
      <c r="I34" s="45"/>
      <c r="J34" s="45"/>
      <c r="K34" s="45"/>
      <c r="L34" s="45"/>
      <c r="M34" s="45"/>
      <c r="N34" s="45"/>
      <c r="O34" s="45"/>
      <c r="P34" s="45"/>
      <c r="Q34" s="17"/>
      <c r="R34" s="17"/>
      <c r="S34" s="17"/>
      <c r="T34" s="17"/>
      <c r="U34" s="17"/>
      <c r="V34" s="17"/>
      <c r="W34" s="17"/>
      <c r="X34" s="17"/>
      <c r="Y34" s="17"/>
      <c r="Z34" s="17"/>
      <c r="AA34" s="17"/>
      <c r="AB34" s="17"/>
    </row>
    <row r="35" spans="1:28">
      <c r="A35" s="17"/>
      <c r="B35" s="17"/>
      <c r="C35" s="17" t="s">
        <v>42</v>
      </c>
      <c r="D35" s="17"/>
      <c r="E35" s="17" t="s">
        <v>41</v>
      </c>
      <c r="F35" s="17"/>
      <c r="I35" s="17"/>
      <c r="J35" s="17"/>
      <c r="K35" s="17"/>
      <c r="L35" s="17"/>
      <c r="M35" s="17"/>
      <c r="N35" s="17"/>
      <c r="O35" s="17"/>
      <c r="P35" s="82"/>
      <c r="Q35" s="17"/>
      <c r="R35" s="17"/>
      <c r="S35" s="17"/>
      <c r="T35" s="17"/>
      <c r="U35" s="17"/>
      <c r="V35" s="17"/>
      <c r="W35" s="17"/>
      <c r="X35" s="17"/>
      <c r="Y35" s="17"/>
      <c r="Z35" s="17"/>
      <c r="AA35" s="17"/>
      <c r="AB35" s="17"/>
    </row>
    <row r="36" spans="1:28">
      <c r="A36" s="17"/>
      <c r="B36" s="17"/>
      <c r="C36" s="17" t="s">
        <v>15</v>
      </c>
      <c r="D36" s="17"/>
      <c r="E36" s="17" t="s">
        <v>40</v>
      </c>
      <c r="F36" s="17"/>
      <c r="I36" s="17"/>
      <c r="J36" s="17"/>
      <c r="K36" s="17"/>
      <c r="L36" s="17"/>
      <c r="M36" s="17"/>
      <c r="N36" s="17"/>
      <c r="O36" s="17"/>
      <c r="P36" s="17"/>
      <c r="Q36" s="17"/>
      <c r="R36" s="17"/>
      <c r="S36" s="17"/>
      <c r="T36" s="17"/>
      <c r="U36" s="17"/>
      <c r="V36" s="17"/>
      <c r="W36" s="17"/>
      <c r="X36" s="17"/>
      <c r="Y36" s="17"/>
      <c r="Z36" s="17"/>
      <c r="AA36" s="17"/>
      <c r="AB36" s="17"/>
    </row>
    <row r="37" spans="1:28">
      <c r="A37" s="17"/>
      <c r="B37" s="17"/>
      <c r="C37" s="17"/>
      <c r="D37" s="17"/>
      <c r="E37" s="17"/>
      <c r="F37" s="17"/>
      <c r="I37" s="17"/>
      <c r="J37" s="17"/>
      <c r="K37" s="17"/>
      <c r="L37" s="17"/>
      <c r="M37" s="17"/>
      <c r="N37" s="17"/>
      <c r="O37" s="17"/>
      <c r="P37" s="17"/>
      <c r="Q37" s="17"/>
      <c r="R37" s="17"/>
      <c r="S37" s="17"/>
      <c r="T37" s="17"/>
      <c r="U37" s="17"/>
      <c r="V37" s="17"/>
      <c r="W37" s="17"/>
      <c r="X37" s="17"/>
      <c r="Y37" s="17"/>
      <c r="Z37" s="17"/>
      <c r="AA37" s="17"/>
      <c r="AB37" s="17"/>
    </row>
    <row r="38" spans="1:28">
      <c r="A38" s="17"/>
      <c r="B38" s="17"/>
      <c r="C38" s="17" t="s">
        <v>85</v>
      </c>
      <c r="D38" s="17"/>
      <c r="E38" s="17"/>
      <c r="F38" s="17"/>
      <c r="I38" s="17"/>
      <c r="J38" s="17"/>
      <c r="K38" s="17"/>
      <c r="L38" s="17"/>
      <c r="M38" s="17"/>
      <c r="N38" s="17"/>
      <c r="O38" s="17"/>
      <c r="P38" s="17"/>
      <c r="Q38" s="17"/>
      <c r="R38" s="17"/>
      <c r="S38" s="17"/>
      <c r="T38" s="17"/>
      <c r="U38" s="17"/>
      <c r="V38" s="17"/>
      <c r="W38" s="17"/>
      <c r="X38" s="17"/>
      <c r="Y38" s="17"/>
      <c r="Z38" s="17"/>
      <c r="AA38" s="17"/>
      <c r="AB38" s="17"/>
    </row>
    <row r="39" spans="1:28">
      <c r="A39" s="17"/>
      <c r="B39" s="17"/>
      <c r="C39" s="17" t="s">
        <v>86</v>
      </c>
      <c r="D39" s="17"/>
      <c r="E39" s="17"/>
      <c r="F39" s="17"/>
      <c r="I39" s="17"/>
      <c r="J39" s="17"/>
      <c r="K39" s="17"/>
      <c r="L39" s="17"/>
      <c r="M39" s="17"/>
      <c r="N39" s="17"/>
      <c r="O39" s="17"/>
      <c r="P39" s="17"/>
      <c r="Q39" s="17"/>
      <c r="R39" s="17"/>
      <c r="S39" s="17"/>
      <c r="T39" s="17"/>
      <c r="U39" s="17"/>
      <c r="V39" s="17"/>
      <c r="W39" s="17"/>
      <c r="X39" s="17"/>
      <c r="Y39" s="17"/>
      <c r="Z39" s="17"/>
      <c r="AA39" s="17"/>
      <c r="AB39" s="17"/>
    </row>
    <row r="40" spans="1:28">
      <c r="A40" s="17"/>
      <c r="B40" s="17"/>
      <c r="C40" s="17" t="s">
        <v>2581</v>
      </c>
      <c r="D40" s="17"/>
      <c r="E40" s="17"/>
      <c r="F40" s="17"/>
      <c r="I40" s="17"/>
      <c r="J40" s="17"/>
      <c r="K40" s="17"/>
      <c r="L40" s="17"/>
      <c r="M40" s="17"/>
      <c r="N40" s="17"/>
      <c r="O40" s="17"/>
      <c r="P40" s="17"/>
      <c r="Q40" s="17"/>
      <c r="R40" s="17"/>
      <c r="S40" s="17"/>
      <c r="T40" s="17"/>
      <c r="U40" s="17"/>
      <c r="V40" s="17"/>
      <c r="W40" s="17"/>
      <c r="X40" s="17"/>
      <c r="Y40" s="17"/>
      <c r="Z40" s="17"/>
      <c r="AA40" s="17"/>
      <c r="AB40" s="17"/>
    </row>
    <row r="41" spans="1:28">
      <c r="A41" s="17"/>
      <c r="B41" s="17"/>
      <c r="C41" s="17" t="s">
        <v>87</v>
      </c>
      <c r="D41" s="17"/>
      <c r="E41" s="17"/>
      <c r="F41" s="17"/>
      <c r="I41" s="17"/>
      <c r="J41" s="17"/>
      <c r="K41" s="17"/>
      <c r="L41" s="17"/>
      <c r="M41" s="17"/>
      <c r="N41" s="17"/>
      <c r="O41" s="17"/>
      <c r="P41" s="17"/>
      <c r="Q41" s="17"/>
      <c r="R41" s="17"/>
      <c r="S41" s="17"/>
      <c r="T41" s="17"/>
      <c r="U41" s="17"/>
      <c r="V41" s="17"/>
      <c r="W41" s="17"/>
      <c r="X41" s="17"/>
      <c r="Y41" s="17"/>
      <c r="Z41" s="17"/>
    </row>
    <row r="42" spans="1:28">
      <c r="A42" s="17"/>
      <c r="B42" s="17"/>
      <c r="C42" s="17" t="s">
        <v>2582</v>
      </c>
      <c r="D42" s="17"/>
      <c r="E42" s="17"/>
      <c r="F42" s="17"/>
      <c r="I42" s="17"/>
      <c r="J42" s="17"/>
      <c r="K42" s="17"/>
      <c r="L42" s="17"/>
      <c r="M42" s="17"/>
      <c r="N42" s="17"/>
      <c r="O42" s="17"/>
      <c r="P42" s="17"/>
      <c r="Q42" s="17"/>
      <c r="R42" s="17"/>
      <c r="S42" s="17"/>
      <c r="T42" s="17"/>
      <c r="U42" s="17"/>
      <c r="V42" s="17"/>
      <c r="W42" s="17"/>
      <c r="X42" s="17"/>
      <c r="Y42" s="17"/>
      <c r="Z42" s="17"/>
    </row>
    <row r="43" spans="1:28">
      <c r="A43" s="17"/>
      <c r="B43" s="17"/>
      <c r="C43" s="17" t="s">
        <v>2583</v>
      </c>
      <c r="D43" s="17"/>
      <c r="E43" s="17"/>
      <c r="F43" s="17"/>
      <c r="I43" s="17"/>
      <c r="J43" s="17"/>
      <c r="K43" s="17"/>
      <c r="L43" s="17"/>
      <c r="M43" s="17"/>
      <c r="N43" s="17"/>
      <c r="O43" s="17"/>
      <c r="P43" s="17"/>
      <c r="Q43" s="17"/>
      <c r="R43" s="17"/>
      <c r="S43" s="17"/>
      <c r="T43" s="17"/>
      <c r="U43" s="17"/>
      <c r="V43" s="17"/>
      <c r="W43" s="17"/>
      <c r="X43" s="17"/>
      <c r="Y43" s="17"/>
      <c r="Z43" s="17"/>
    </row>
    <row r="44" spans="1:28">
      <c r="A44" s="17"/>
      <c r="B44" s="17"/>
      <c r="C44" s="17" t="s">
        <v>88</v>
      </c>
      <c r="D44" s="17"/>
      <c r="E44" s="17"/>
      <c r="F44" s="17"/>
      <c r="I44" s="17"/>
      <c r="J44" s="17"/>
      <c r="K44" s="17"/>
      <c r="L44" s="17"/>
      <c r="M44" s="17"/>
      <c r="N44" s="17"/>
      <c r="O44" s="17"/>
      <c r="P44" s="17"/>
      <c r="Q44" s="17"/>
      <c r="R44" s="17"/>
      <c r="S44" s="17"/>
      <c r="T44" s="17"/>
      <c r="U44" s="17"/>
      <c r="V44" s="17"/>
      <c r="W44" s="17"/>
      <c r="X44" s="17"/>
      <c r="Y44" s="17"/>
      <c r="Z44" s="17"/>
    </row>
    <row r="45" spans="1:28">
      <c r="A45" s="17"/>
      <c r="B45" s="17"/>
      <c r="C45" s="17" t="s">
        <v>89</v>
      </c>
      <c r="D45" s="17"/>
      <c r="E45" s="17"/>
      <c r="F45" s="17"/>
      <c r="I45" s="17"/>
      <c r="J45" s="17"/>
      <c r="K45" s="17"/>
      <c r="L45" s="17"/>
      <c r="M45" s="17"/>
      <c r="N45" s="17"/>
      <c r="O45" s="17"/>
      <c r="P45" s="17"/>
      <c r="Q45" s="17"/>
      <c r="R45" s="17"/>
      <c r="S45" s="17"/>
      <c r="T45" s="17"/>
      <c r="U45" s="17"/>
      <c r="V45" s="17"/>
      <c r="W45" s="17"/>
      <c r="X45" s="17"/>
      <c r="Y45" s="17"/>
      <c r="Z45" s="17"/>
    </row>
    <row r="46" spans="1:28">
      <c r="A46" s="17"/>
      <c r="B46" s="17"/>
      <c r="C46" s="17" t="s">
        <v>90</v>
      </c>
      <c r="D46" s="17"/>
      <c r="E46" s="17"/>
      <c r="F46" s="17"/>
      <c r="I46" s="17"/>
      <c r="J46" s="17"/>
      <c r="K46" s="17"/>
      <c r="L46" s="17"/>
      <c r="M46" s="17"/>
      <c r="N46" s="17"/>
      <c r="O46" s="17"/>
      <c r="P46" s="17"/>
      <c r="Q46" s="17"/>
      <c r="R46" s="17"/>
      <c r="S46" s="17"/>
      <c r="T46" s="17"/>
      <c r="U46" s="17"/>
      <c r="V46" s="17"/>
      <c r="W46" s="17"/>
      <c r="X46" s="17"/>
      <c r="Y46" s="17"/>
      <c r="Z46" s="17"/>
    </row>
    <row r="47" spans="1:28">
      <c r="A47" s="17"/>
      <c r="B47" s="17"/>
      <c r="C47" s="17" t="s">
        <v>2586</v>
      </c>
      <c r="D47" s="17"/>
      <c r="E47" s="17"/>
      <c r="F47" s="17"/>
      <c r="I47" s="17"/>
      <c r="J47" s="17"/>
      <c r="K47" s="17"/>
      <c r="L47" s="17"/>
      <c r="M47" s="17"/>
      <c r="N47" s="17"/>
      <c r="O47" s="17"/>
      <c r="P47" s="17"/>
      <c r="Q47" s="17"/>
      <c r="R47" s="17"/>
      <c r="S47" s="17"/>
      <c r="T47" s="17"/>
      <c r="U47" s="17"/>
      <c r="V47" s="17"/>
      <c r="W47" s="17"/>
      <c r="X47" s="17"/>
      <c r="Y47" s="17"/>
      <c r="Z47" s="17"/>
    </row>
    <row r="48" spans="1:28">
      <c r="A48" s="17"/>
      <c r="B48" s="17"/>
      <c r="C48" s="13" t="s">
        <v>2584</v>
      </c>
      <c r="D48" s="17"/>
      <c r="E48" s="17"/>
      <c r="F48" s="17"/>
      <c r="I48" s="17"/>
      <c r="J48" s="17"/>
      <c r="K48" s="17"/>
      <c r="L48" s="17"/>
      <c r="M48" s="17"/>
      <c r="N48" s="17"/>
      <c r="O48" s="17"/>
      <c r="P48" s="17"/>
      <c r="Q48" s="17"/>
      <c r="R48" s="17"/>
      <c r="S48" s="17"/>
      <c r="T48" s="17"/>
      <c r="U48" s="17"/>
      <c r="V48" s="17"/>
      <c r="W48" s="17"/>
      <c r="X48" s="17"/>
      <c r="Y48" s="17"/>
      <c r="Z48" s="17"/>
    </row>
    <row r="49" spans="1:26">
      <c r="A49" s="17"/>
      <c r="B49" s="17"/>
      <c r="C49" s="17" t="s">
        <v>91</v>
      </c>
      <c r="D49" s="17"/>
      <c r="E49" s="17"/>
      <c r="F49" s="17"/>
      <c r="I49" s="17"/>
      <c r="J49" s="17"/>
      <c r="K49" s="17"/>
      <c r="L49" s="17"/>
      <c r="M49" s="17"/>
      <c r="N49" s="17"/>
      <c r="O49" s="17"/>
      <c r="P49" s="17"/>
      <c r="Q49" s="17"/>
      <c r="R49" s="17"/>
      <c r="S49" s="17"/>
      <c r="T49" s="17"/>
      <c r="U49" s="17"/>
      <c r="V49" s="17"/>
      <c r="W49" s="17"/>
      <c r="X49" s="17"/>
      <c r="Y49" s="17"/>
      <c r="Z49" s="17"/>
    </row>
    <row r="50" spans="1:26">
      <c r="A50" s="17"/>
      <c r="B50" s="17"/>
      <c r="C50" s="17" t="s">
        <v>92</v>
      </c>
      <c r="D50" s="17"/>
      <c r="E50" s="17"/>
      <c r="F50" s="17"/>
      <c r="I50" s="17"/>
      <c r="J50" s="17"/>
      <c r="K50" s="17"/>
      <c r="L50" s="17"/>
      <c r="M50" s="17"/>
      <c r="N50" s="17"/>
      <c r="O50" s="17"/>
      <c r="P50" s="17"/>
      <c r="Q50" s="17"/>
      <c r="R50" s="17"/>
      <c r="S50" s="17"/>
      <c r="T50" s="17"/>
      <c r="U50" s="17"/>
      <c r="V50" s="17"/>
      <c r="W50" s="17"/>
      <c r="X50" s="17"/>
      <c r="Y50" s="17"/>
      <c r="Z50" s="17"/>
    </row>
    <row r="51" spans="1:26">
      <c r="A51" s="17"/>
      <c r="B51" s="17"/>
      <c r="C51" s="17" t="s">
        <v>2585</v>
      </c>
      <c r="D51" s="17"/>
      <c r="E51" s="17"/>
      <c r="F51" s="17"/>
      <c r="I51" s="17"/>
      <c r="J51" s="17"/>
      <c r="K51" s="17"/>
      <c r="L51" s="17"/>
      <c r="M51" s="17"/>
      <c r="N51" s="17"/>
      <c r="O51" s="17"/>
      <c r="P51" s="17"/>
      <c r="Q51" s="17"/>
      <c r="R51" s="17"/>
      <c r="S51" s="17"/>
      <c r="T51" s="17"/>
      <c r="U51" s="17"/>
      <c r="V51" s="17"/>
      <c r="W51" s="17"/>
      <c r="X51" s="17"/>
      <c r="Y51" s="17"/>
      <c r="Z51" s="17"/>
    </row>
  </sheetData>
  <hyperlinks>
    <hyperlink ref="AD3" location="Content!A1" display="Back to content page" xr:uid="{00000000-0004-0000-9A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Z23"/>
  <sheetViews>
    <sheetView topLeftCell="A4" workbookViewId="0">
      <selection activeCell="B4" sqref="B4:X20"/>
    </sheetView>
  </sheetViews>
  <sheetFormatPr defaultRowHeight="14.4"/>
  <cols>
    <col min="1" max="1" width="30.21875" customWidth="1"/>
    <col min="2" max="15" width="8.77734375" bestFit="1" customWidth="1"/>
    <col min="16" max="17" width="9.21875" bestFit="1" customWidth="1"/>
    <col min="18" max="24" width="8.77734375" bestFit="1" customWidth="1"/>
  </cols>
  <sheetData>
    <row r="1" spans="1:26">
      <c r="A1" s="44" t="s">
        <v>2903</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5">
        <v>4334.0511999999981</v>
      </c>
      <c r="C4" s="575">
        <v>2782.8810009999993</v>
      </c>
      <c r="D4" s="575">
        <v>3890.8370028906011</v>
      </c>
      <c r="E4" s="575">
        <v>3041.5155948399997</v>
      </c>
      <c r="F4" s="575">
        <v>6593.495598391999</v>
      </c>
      <c r="G4" s="575">
        <v>14252.592167803037</v>
      </c>
      <c r="H4" s="575">
        <v>21504.610368138281</v>
      </c>
      <c r="I4" s="575">
        <v>33082.939652414861</v>
      </c>
      <c r="J4" s="575">
        <v>47727.768081530266</v>
      </c>
      <c r="K4" s="575">
        <v>16720.556826923024</v>
      </c>
      <c r="L4" s="575">
        <v>34468.837166330093</v>
      </c>
      <c r="M4" s="575">
        <v>45636.221212584773</v>
      </c>
      <c r="N4" s="575">
        <v>41946.565402363427</v>
      </c>
      <c r="O4" s="575">
        <v>40023.08051898898</v>
      </c>
      <c r="P4" s="575">
        <v>30092.562513192941</v>
      </c>
      <c r="Q4" s="575">
        <v>12375.66909179189</v>
      </c>
      <c r="R4" s="575">
        <v>13709.773100986718</v>
      </c>
      <c r="S4" s="575">
        <v>19442.566689883133</v>
      </c>
      <c r="T4" s="575">
        <v>24192.175129278574</v>
      </c>
      <c r="U4" s="575">
        <v>21011.969722479094</v>
      </c>
      <c r="V4" s="575">
        <v>12693.442825065806</v>
      </c>
      <c r="W4" s="575">
        <v>23505.546197869997</v>
      </c>
      <c r="X4" s="575">
        <v>33558.697564516922</v>
      </c>
    </row>
    <row r="5" spans="1:26">
      <c r="A5" s="389" t="s">
        <v>12</v>
      </c>
      <c r="B5" s="575">
        <v>777.0345401921586</v>
      </c>
      <c r="C5" s="575">
        <v>370.62889339024332</v>
      </c>
      <c r="D5" s="575">
        <v>-248.15007571160822</v>
      </c>
      <c r="E5" s="575">
        <v>163.81355955148138</v>
      </c>
      <c r="F5" s="575">
        <v>-7.4262053337783982</v>
      </c>
      <c r="G5" s="575">
        <v>1262.7920760800803</v>
      </c>
      <c r="H5" s="575">
        <v>1259.7027820333847</v>
      </c>
      <c r="I5" s="575">
        <v>1115.8603310100152</v>
      </c>
      <c r="J5" s="575">
        <v>-365.66437552036132</v>
      </c>
      <c r="K5" s="575">
        <v>-1434.1418101148488</v>
      </c>
      <c r="L5" s="575">
        <v>-1071.5992662632589</v>
      </c>
      <c r="M5" s="575">
        <v>-1328.9146619768972</v>
      </c>
      <c r="N5" s="575">
        <v>-2083.293581941196</v>
      </c>
      <c r="O5" s="575">
        <v>-496.58937079476527</v>
      </c>
      <c r="P5" s="575">
        <v>323.26676298920211</v>
      </c>
      <c r="Q5" s="575">
        <v>-938.21285870215979</v>
      </c>
      <c r="R5" s="575">
        <v>1249.9077443566121</v>
      </c>
      <c r="S5" s="575">
        <v>485.15380594353428</v>
      </c>
      <c r="T5" s="575">
        <v>286.3830088140412</v>
      </c>
      <c r="U5" s="575">
        <v>-1348.6793005730333</v>
      </c>
      <c r="V5" s="575">
        <v>-2227.1552358680001</v>
      </c>
      <c r="W5" s="575">
        <v>-996.33433747900017</v>
      </c>
      <c r="X5" s="575">
        <v>235.02322761099913</v>
      </c>
    </row>
    <row r="6" spans="1:26">
      <c r="A6" s="389" t="s">
        <v>513</v>
      </c>
      <c r="B6" s="575"/>
      <c r="C6" s="575"/>
      <c r="D6" s="575"/>
      <c r="E6" s="575"/>
      <c r="F6" s="575"/>
      <c r="G6" s="575"/>
      <c r="H6" s="575"/>
      <c r="I6" s="575"/>
      <c r="J6" s="575"/>
      <c r="K6" s="575">
        <v>-166.56064070299999</v>
      </c>
      <c r="L6" s="575">
        <v>-167.228675826</v>
      </c>
      <c r="M6" s="575">
        <v>-187.10996011199998</v>
      </c>
      <c r="N6" s="575">
        <v>-186.620076998</v>
      </c>
      <c r="O6" s="575">
        <v>-194.39476289199999</v>
      </c>
      <c r="P6" s="575">
        <v>-189.74950887399999</v>
      </c>
      <c r="Q6" s="575">
        <v>-158.669481109</v>
      </c>
      <c r="R6" s="575">
        <v>-166.02192143599999</v>
      </c>
      <c r="S6" s="575">
        <v>-170.133350646</v>
      </c>
      <c r="T6" s="575">
        <v>-183.52502571700001</v>
      </c>
      <c r="U6" s="575">
        <v>-148.29774923694958</v>
      </c>
      <c r="V6" s="575">
        <v>-205.89861517498233</v>
      </c>
      <c r="W6" s="575">
        <v>-310.27645836122383</v>
      </c>
      <c r="X6" s="575">
        <v>-203.62623982723116</v>
      </c>
    </row>
    <row r="7" spans="1:26">
      <c r="A7" s="389" t="s">
        <v>100</v>
      </c>
      <c r="B7" s="575">
        <v>970.63569692800991</v>
      </c>
      <c r="C7" s="575">
        <v>896.99911690557462</v>
      </c>
      <c r="D7" s="575">
        <v>1180.4250727695298</v>
      </c>
      <c r="E7" s="575">
        <v>250.04554564358932</v>
      </c>
      <c r="F7" s="575">
        <v>-82.824028222486277</v>
      </c>
      <c r="G7" s="575">
        <v>-352.44162495114142</v>
      </c>
      <c r="H7" s="575">
        <v>-1966.8335243556494</v>
      </c>
      <c r="I7" s="575">
        <v>-973.94996035360828</v>
      </c>
      <c r="J7" s="575">
        <v>-1121.1989286325534</v>
      </c>
      <c r="K7" s="575">
        <v>-1831.7669665611129</v>
      </c>
      <c r="L7" s="575">
        <v>2574</v>
      </c>
      <c r="M7" s="575">
        <v>-313.49506204985482</v>
      </c>
      <c r="N7" s="575">
        <v>-4165</v>
      </c>
      <c r="O7" s="575">
        <v>-4578</v>
      </c>
      <c r="P7" s="575">
        <v>-4988</v>
      </c>
      <c r="Q7" s="575">
        <v>-289.83589446653605</v>
      </c>
      <c r="R7" s="575">
        <v>-204.11255847882967</v>
      </c>
      <c r="S7" s="575">
        <v>-194</v>
      </c>
      <c r="T7" s="575">
        <v>-850</v>
      </c>
      <c r="U7" s="575">
        <v>600</v>
      </c>
      <c r="V7" s="575">
        <v>1924</v>
      </c>
      <c r="W7" s="575">
        <v>3939.8999999999978</v>
      </c>
      <c r="X7" s="575">
        <v>1111</v>
      </c>
    </row>
    <row r="8" spans="1:26">
      <c r="A8" s="389" t="s">
        <v>512</v>
      </c>
      <c r="B8" s="575">
        <v>-337.38342753623192</v>
      </c>
      <c r="C8" s="575">
        <v>-173.65894093023257</v>
      </c>
      <c r="D8" s="575">
        <v>21.232666455238132</v>
      </c>
      <c r="E8" s="575">
        <v>192.16044126710517</v>
      </c>
      <c r="F8" s="575">
        <v>-208.4814209000001</v>
      </c>
      <c r="G8" s="575">
        <v>-404.70108290843768</v>
      </c>
      <c r="H8" s="575">
        <v>234.29322845441175</v>
      </c>
      <c r="I8" s="575">
        <v>115.17938771205672</v>
      </c>
      <c r="J8" s="575">
        <v>22.519875410843497</v>
      </c>
      <c r="K8" s="575">
        <v>-164.35152251000818</v>
      </c>
      <c r="L8" s="575">
        <v>-524.86207693999677</v>
      </c>
      <c r="M8" s="575">
        <v>-618.89710114999571</v>
      </c>
      <c r="N8" s="575">
        <v>149.32104689996322</v>
      </c>
      <c r="O8" s="575">
        <v>117.87333255998692</v>
      </c>
      <c r="P8" s="575">
        <v>270.13383756999042</v>
      </c>
      <c r="Q8" s="575">
        <v>303.77797641000029</v>
      </c>
      <c r="R8" s="575">
        <v>175.36263667000162</v>
      </c>
      <c r="S8" s="575">
        <v>-25.021255760003442</v>
      </c>
      <c r="T8" s="575">
        <v>-283.07147755001279</v>
      </c>
      <c r="U8" s="575">
        <v>-111.04345198997953</v>
      </c>
      <c r="V8" s="575">
        <v>-84.520372060008413</v>
      </c>
      <c r="W8" s="575">
        <v>-306.04475623001827</v>
      </c>
      <c r="X8" s="575">
        <v>-535.63375905998737</v>
      </c>
    </row>
    <row r="9" spans="1:26">
      <c r="A9" s="389" t="s">
        <v>11</v>
      </c>
      <c r="B9" s="575">
        <v>-27.336222628651058</v>
      </c>
      <c r="C9" s="575">
        <v>-267.170848139535</v>
      </c>
      <c r="D9" s="575">
        <v>-440.61384733333335</v>
      </c>
      <c r="E9" s="575">
        <v>-641.98719078947397</v>
      </c>
      <c r="F9" s="575">
        <v>-429.1655471874999</v>
      </c>
      <c r="G9" s="575">
        <v>-317.72239750000006</v>
      </c>
      <c r="H9" s="575">
        <v>-87.853972941176494</v>
      </c>
      <c r="I9" s="575">
        <v>-381.05147418439719</v>
      </c>
      <c r="J9" s="575">
        <v>-90.833723493975867</v>
      </c>
      <c r="K9" s="575">
        <v>-273.79188595238099</v>
      </c>
      <c r="L9" s="575">
        <v>-770.53187640771534</v>
      </c>
      <c r="M9" s="575">
        <v>-693.11732321077034</v>
      </c>
      <c r="N9" s="575">
        <v>-938.15027507689263</v>
      </c>
      <c r="O9" s="575">
        <v>-1504.1288850276337</v>
      </c>
      <c r="P9" s="575">
        <v>-778.79212288140275</v>
      </c>
      <c r="Q9" s="575">
        <v>-1033.5029292004888</v>
      </c>
      <c r="R9" s="575">
        <v>-826.18939209291864</v>
      </c>
      <c r="S9" s="575">
        <v>-1372.9818783333708</v>
      </c>
      <c r="T9" s="575">
        <v>-783.78247177230207</v>
      </c>
      <c r="U9" s="575">
        <v>-813.69549722614101</v>
      </c>
      <c r="V9" s="575">
        <v>-533.69124080860092</v>
      </c>
      <c r="W9" s="575">
        <v>-888.02124398242029</v>
      </c>
      <c r="X9" s="575">
        <v>-958.45788820749067</v>
      </c>
    </row>
    <row r="10" spans="1:26">
      <c r="A10" s="389" t="s">
        <v>10</v>
      </c>
      <c r="B10" s="575">
        <v>-128.19388953113116</v>
      </c>
      <c r="C10" s="575">
        <v>21.291218267242016</v>
      </c>
      <c r="D10" s="575">
        <v>6.9664208427917629</v>
      </c>
      <c r="E10" s="575">
        <v>-341.18727659465139</v>
      </c>
      <c r="F10" s="575">
        <v>-621.2240522843565</v>
      </c>
      <c r="G10" s="575">
        <v>-865.08532657173077</v>
      </c>
      <c r="H10" s="575">
        <v>-759.30081291707347</v>
      </c>
      <c r="I10" s="575">
        <v>-1213.5678626234876</v>
      </c>
      <c r="J10" s="575">
        <v>-2198.6390013252594</v>
      </c>
      <c r="K10" s="575">
        <v>-2120.6955668549872</v>
      </c>
      <c r="L10" s="575">
        <v>-1491.0573648124005</v>
      </c>
      <c r="M10" s="575">
        <v>-1481.1768547745298</v>
      </c>
      <c r="N10" s="575">
        <v>-1289.262175525216</v>
      </c>
      <c r="O10" s="575">
        <v>-1072.9647799206691</v>
      </c>
      <c r="P10" s="575">
        <v>-1104.6821359486571</v>
      </c>
      <c r="Q10" s="575">
        <v>-793.44524082717317</v>
      </c>
      <c r="R10" s="575">
        <v>-711.61744272592341</v>
      </c>
      <c r="S10" s="575">
        <v>-786.74676209034988</v>
      </c>
      <c r="T10" s="575">
        <v>-927.21679650020405</v>
      </c>
      <c r="U10" s="575">
        <v>-1240.6100269797826</v>
      </c>
      <c r="V10" s="575">
        <v>-1221.5445096540989</v>
      </c>
      <c r="W10" s="575">
        <v>-1680.0986735736633</v>
      </c>
      <c r="X10" s="575">
        <v>-2093.7649730927446</v>
      </c>
    </row>
    <row r="11" spans="1:26">
      <c r="A11" s="389" t="s">
        <v>9</v>
      </c>
      <c r="B11" s="575">
        <v>-121.70449300000001</v>
      </c>
      <c r="C11" s="575">
        <v>-114.18736799999999</v>
      </c>
      <c r="D11" s="575">
        <v>-286.80935299999999</v>
      </c>
      <c r="E11" s="575">
        <v>-260.88515900000004</v>
      </c>
      <c r="F11" s="575">
        <v>-443.46725500000008</v>
      </c>
      <c r="G11" s="575">
        <v>-684.22138522000012</v>
      </c>
      <c r="H11" s="575">
        <v>-598.96863255999983</v>
      </c>
      <c r="I11" s="575">
        <v>-515.57465133000017</v>
      </c>
      <c r="J11" s="575">
        <v>-1153.9437888199996</v>
      </c>
      <c r="K11" s="575">
        <v>-919.04111038000019</v>
      </c>
      <c r="L11" s="575">
        <v>-1043.3899556800002</v>
      </c>
      <c r="M11" s="575">
        <v>-918.65650375364567</v>
      </c>
      <c r="N11" s="575">
        <v>-1049.2123529860223</v>
      </c>
      <c r="O11" s="575">
        <v>-1619.2140412159999</v>
      </c>
      <c r="P11" s="575">
        <v>-1403.3697797129998</v>
      </c>
      <c r="Q11" s="575">
        <v>-1267.2100338760001</v>
      </c>
      <c r="R11" s="575">
        <v>-1280.0365620140001</v>
      </c>
      <c r="S11" s="575">
        <v>-1772.6373380780001</v>
      </c>
      <c r="T11" s="575">
        <v>-1885.6526360940002</v>
      </c>
      <c r="U11" s="575">
        <v>-2023.4906835200004</v>
      </c>
      <c r="V11" s="575">
        <v>-1917.5205140129997</v>
      </c>
      <c r="W11" s="575">
        <v>-2111.5179850690001</v>
      </c>
      <c r="X11" s="575">
        <v>-703.08086452200007</v>
      </c>
    </row>
    <row r="12" spans="1:26">
      <c r="A12" s="389" t="s">
        <v>8</v>
      </c>
      <c r="B12" s="575">
        <v>-534.88194973343502</v>
      </c>
      <c r="C12" s="575">
        <v>-358.75472996216035</v>
      </c>
      <c r="D12" s="575">
        <v>-357.64352469959931</v>
      </c>
      <c r="E12" s="575">
        <v>-455.25017618040897</v>
      </c>
      <c r="F12" s="575">
        <v>-774.12612612612611</v>
      </c>
      <c r="G12" s="575">
        <v>-1028.4981183715363</v>
      </c>
      <c r="H12" s="575">
        <v>-1331.1396468699841</v>
      </c>
      <c r="I12" s="575">
        <v>-1636.2448198916163</v>
      </c>
      <c r="J12" s="575">
        <v>-2263.5754583921016</v>
      </c>
      <c r="K12" s="575">
        <v>-1777.1759549154663</v>
      </c>
      <c r="L12" s="575">
        <v>-2114.9886694723209</v>
      </c>
      <c r="M12" s="575">
        <v>-2581.8782608695651</v>
      </c>
      <c r="N12" s="575">
        <v>-2717.6077514199796</v>
      </c>
      <c r="O12" s="575">
        <v>-2529.2237442922378</v>
      </c>
      <c r="P12" s="575">
        <v>-2523.2527759634222</v>
      </c>
      <c r="Q12" s="575">
        <v>-2127.9299999999998</v>
      </c>
      <c r="R12" s="575">
        <v>-2258.4900000000002</v>
      </c>
      <c r="S12" s="575">
        <v>-2880.6</v>
      </c>
      <c r="T12" s="575">
        <v>-3282.5499999999997</v>
      </c>
      <c r="U12" s="575">
        <v>-3368.1800000000003</v>
      </c>
      <c r="V12" s="575">
        <v>-2440.5500000000002</v>
      </c>
      <c r="W12" s="575">
        <v>-3208.8</v>
      </c>
      <c r="X12" s="575">
        <v>-4259</v>
      </c>
    </row>
    <row r="13" spans="1:26">
      <c r="A13" s="389" t="s">
        <v>6</v>
      </c>
      <c r="B13" s="575">
        <v>-798.31610206400615</v>
      </c>
      <c r="C13" s="575">
        <v>-360.27318041605258</v>
      </c>
      <c r="D13" s="575">
        <v>-733.15124414653133</v>
      </c>
      <c r="E13" s="575">
        <v>-709.08491758211335</v>
      </c>
      <c r="F13" s="575">
        <v>-530.81266073804068</v>
      </c>
      <c r="G13" s="575">
        <v>-663.08081486772494</v>
      </c>
      <c r="H13" s="575">
        <v>-488.19492274914182</v>
      </c>
      <c r="I13" s="575">
        <v>-637.62764011866511</v>
      </c>
      <c r="J13" s="575">
        <v>-1354.5073155100595</v>
      </c>
      <c r="K13" s="575">
        <v>-1617.0233364599221</v>
      </c>
      <c r="L13" s="575">
        <v>-1530.4191772283129</v>
      </c>
      <c r="M13" s="575">
        <v>-2707.9560605904298</v>
      </c>
      <c r="N13" s="575">
        <v>-4832.4318808150838</v>
      </c>
      <c r="O13" s="575">
        <v>-6075.4153843198947</v>
      </c>
      <c r="P13" s="575">
        <v>-4860.0039999999999</v>
      </c>
      <c r="Q13" s="575">
        <v>-4920.9501355016564</v>
      </c>
      <c r="R13" s="575">
        <v>-1877.9509088949985</v>
      </c>
      <c r="S13" s="575">
        <v>-1020.0953556539816</v>
      </c>
      <c r="T13" s="575">
        <v>-1931.8880173791258</v>
      </c>
      <c r="U13" s="575">
        <v>-2758.8969139853962</v>
      </c>
      <c r="V13" s="575">
        <v>-2882.5196003967408</v>
      </c>
      <c r="W13" s="575">
        <v>-3035.0569999999998</v>
      </c>
      <c r="X13" s="575">
        <v>-6390.1241955213427</v>
      </c>
    </row>
    <row r="14" spans="1:26">
      <c r="A14" s="389" t="s">
        <v>5</v>
      </c>
      <c r="B14" s="575">
        <v>-106.72966600236032</v>
      </c>
      <c r="C14" s="575">
        <v>-208.57685515755475</v>
      </c>
      <c r="D14" s="575">
        <v>-136.93326132444577</v>
      </c>
      <c r="E14" s="575">
        <v>-455.4032974230156</v>
      </c>
      <c r="F14" s="575">
        <v>16.964257904999613</v>
      </c>
      <c r="G14" s="575">
        <v>127.30261979499983</v>
      </c>
      <c r="H14" s="575">
        <v>410.48233313799983</v>
      </c>
      <c r="I14" s="575">
        <v>-59.154900602000453</v>
      </c>
      <c r="J14" s="575">
        <v>120.9768395760002</v>
      </c>
      <c r="K14" s="575">
        <v>-675.68593993100058</v>
      </c>
      <c r="L14" s="575">
        <v>-538.52244684900052</v>
      </c>
      <c r="M14" s="575">
        <v>-689.10364861400012</v>
      </c>
      <c r="N14" s="575">
        <v>-1444.1702824450012</v>
      </c>
      <c r="O14" s="575">
        <v>-1760.0831816930013</v>
      </c>
      <c r="P14" s="575">
        <v>-2637.4188241689999</v>
      </c>
      <c r="Q14" s="575">
        <v>-3226.9782481170005</v>
      </c>
      <c r="R14" s="575">
        <v>-2898.337535959</v>
      </c>
      <c r="S14" s="575">
        <v>-2350.8110022459996</v>
      </c>
      <c r="T14" s="575">
        <v>-2242.3812752139993</v>
      </c>
      <c r="U14" s="575">
        <v>-1499.0314843269998</v>
      </c>
      <c r="V14" s="575">
        <v>-1137.1115274499994</v>
      </c>
      <c r="W14" s="575">
        <v>-1981.4719064399987</v>
      </c>
      <c r="X14" s="575">
        <v>-1938.7841877319997</v>
      </c>
    </row>
    <row r="15" spans="1:26">
      <c r="A15" s="389" t="s">
        <v>4</v>
      </c>
      <c r="B15" s="575">
        <v>-72.169961999580153</v>
      </c>
      <c r="C15" s="575">
        <v>-321.52400470422936</v>
      </c>
      <c r="D15" s="575">
        <v>-243.6903362610341</v>
      </c>
      <c r="E15" s="575">
        <v>-201.61368559780101</v>
      </c>
      <c r="F15" s="575">
        <v>-297.58225072727265</v>
      </c>
      <c r="G15" s="575">
        <v>-463.18527272727283</v>
      </c>
      <c r="H15" s="575">
        <v>-537.17217058277731</v>
      </c>
      <c r="I15" s="575">
        <v>-653.4123766333604</v>
      </c>
      <c r="J15" s="575">
        <v>-656.27932584656196</v>
      </c>
      <c r="K15" s="575">
        <v>-545.65099476781006</v>
      </c>
      <c r="L15" s="575">
        <v>-770.32497294529924</v>
      </c>
      <c r="M15" s="575">
        <v>-742.09701113884012</v>
      </c>
      <c r="N15" s="575">
        <v>-748.58014598540149</v>
      </c>
      <c r="O15" s="575">
        <v>-704.48675949808012</v>
      </c>
      <c r="P15" s="575">
        <v>-808.80707614858034</v>
      </c>
      <c r="Q15" s="575">
        <v>-731.47791996383671</v>
      </c>
      <c r="R15" s="575">
        <v>-758.10525090658336</v>
      </c>
      <c r="S15" s="575">
        <v>-1016.7075021211745</v>
      </c>
      <c r="T15" s="575">
        <v>-940.22928579440418</v>
      </c>
      <c r="U15" s="575">
        <v>-905.46445103422957</v>
      </c>
      <c r="V15" s="575">
        <v>-693.72754570223151</v>
      </c>
      <c r="W15" s="575">
        <v>-801.56171161626253</v>
      </c>
      <c r="X15" s="575">
        <v>-1043.1444021901077</v>
      </c>
    </row>
    <row r="16" spans="1:26">
      <c r="A16" s="389" t="s">
        <v>3</v>
      </c>
      <c r="B16" s="575">
        <v>3282.7446198434081</v>
      </c>
      <c r="C16" s="575">
        <v>4074.0541331613022</v>
      </c>
      <c r="D16" s="575">
        <v>6193.4945108163411</v>
      </c>
      <c r="E16" s="575">
        <v>6014.1722947374001</v>
      </c>
      <c r="F16" s="575">
        <v>3721.9406828012798</v>
      </c>
      <c r="G16" s="575">
        <v>1590.5425939199631</v>
      </c>
      <c r="H16" s="575">
        <v>-4276.7642918784841</v>
      </c>
      <c r="I16" s="575">
        <v>-2948.7982642038987</v>
      </c>
      <c r="J16" s="575">
        <v>-4434.3392408836953</v>
      </c>
      <c r="K16" s="575">
        <v>-6516.5018420803099</v>
      </c>
      <c r="L16" s="575">
        <v>6246.3276076862239</v>
      </c>
      <c r="M16" s="575">
        <v>3376.9761499221058</v>
      </c>
      <c r="N16" s="575">
        <v>-8867.2065664306865</v>
      </c>
      <c r="O16" s="575">
        <v>-11862.977355054463</v>
      </c>
      <c r="P16" s="575">
        <v>-12506.734236453209</v>
      </c>
      <c r="Q16" s="575">
        <v>-8761.037416556399</v>
      </c>
      <c r="R16" s="575">
        <v>1131.9916168804193</v>
      </c>
      <c r="S16" s="575">
        <v>5748.2475266686088</v>
      </c>
      <c r="T16" s="575">
        <v>1276.6006453404843</v>
      </c>
      <c r="U16" s="575">
        <v>1511.7264679108339</v>
      </c>
      <c r="V16" s="575">
        <v>16454.275612811951</v>
      </c>
      <c r="W16" s="575">
        <v>29171.553605149544</v>
      </c>
      <c r="X16" s="575">
        <v>9735.9595879999979</v>
      </c>
    </row>
    <row r="17" spans="1:24">
      <c r="A17" s="389" t="s">
        <v>460</v>
      </c>
      <c r="B17" s="575">
        <v>-691.52105366155263</v>
      </c>
      <c r="C17" s="575">
        <v>-798.66725767794287</v>
      </c>
      <c r="D17" s="575">
        <v>-618.7993460471879</v>
      </c>
      <c r="E17" s="575">
        <v>-825.03081039562994</v>
      </c>
      <c r="F17" s="575">
        <v>-974.41036332197314</v>
      </c>
      <c r="G17" s="575">
        <v>-1479.71424969592</v>
      </c>
      <c r="H17" s="575">
        <v>-2457.5513188005916</v>
      </c>
      <c r="I17" s="575">
        <v>-2412.1821723094645</v>
      </c>
      <c r="J17" s="575">
        <v>-4127.9471251581863</v>
      </c>
      <c r="K17" s="575">
        <v>-3969.004713347636</v>
      </c>
      <c r="L17" s="575">
        <v>-3907.5050161820704</v>
      </c>
      <c r="M17" s="575">
        <v>-3776.8219153562559</v>
      </c>
      <c r="N17" s="575">
        <v>508</v>
      </c>
      <c r="O17" s="575">
        <v>-213</v>
      </c>
      <c r="P17" s="575">
        <v>-5647.7466253738967</v>
      </c>
      <c r="Q17" s="575">
        <v>-8697.5194157188707</v>
      </c>
      <c r="R17" s="575">
        <v>-3417.3427695376304</v>
      </c>
      <c r="S17" s="575">
        <v>-3723.8187728402477</v>
      </c>
      <c r="T17" s="575">
        <v>-4687.9206600718035</v>
      </c>
      <c r="U17" s="575">
        <v>-4178.0747610318103</v>
      </c>
      <c r="V17" s="575">
        <v>-2505.9852032092576</v>
      </c>
      <c r="W17" s="575">
        <v>-4458.9941498939579</v>
      </c>
      <c r="X17" s="575">
        <v>-8829.6011629999994</v>
      </c>
    </row>
    <row r="18" spans="1:24">
      <c r="A18" s="389" t="s">
        <v>1</v>
      </c>
      <c r="B18" s="575">
        <v>-1.9010759999999891</v>
      </c>
      <c r="C18" s="575">
        <v>-101.16749199999992</v>
      </c>
      <c r="D18" s="575">
        <v>-164.33673500000009</v>
      </c>
      <c r="E18" s="575">
        <v>-606.98371000000009</v>
      </c>
      <c r="F18" s="575">
        <v>-587.3429000000001</v>
      </c>
      <c r="G18" s="575">
        <v>-402.11942799999997</v>
      </c>
      <c r="H18" s="575">
        <v>660.68132800000012</v>
      </c>
      <c r="I18" s="575">
        <v>620.36154899999974</v>
      </c>
      <c r="J18" s="575">
        <v>-139.41434099999969</v>
      </c>
      <c r="K18" s="575">
        <v>60.276644999999917</v>
      </c>
      <c r="L18" s="575">
        <v>1220.7532439999995</v>
      </c>
      <c r="M18" s="575">
        <v>1519.9709111900011</v>
      </c>
      <c r="N18" s="575">
        <v>857.11816306600122</v>
      </c>
      <c r="O18" s="575">
        <v>-1207.4375120459645</v>
      </c>
      <c r="P18" s="575">
        <v>-1717.9383907693855</v>
      </c>
      <c r="Q18" s="575">
        <v>-1474.8726418887964</v>
      </c>
      <c r="R18" s="575">
        <v>-1077.7842958300007</v>
      </c>
      <c r="S18" s="575">
        <v>-113.19127666000168</v>
      </c>
      <c r="T18" s="575">
        <v>-617.67298958190622</v>
      </c>
      <c r="U18" s="575">
        <v>-344.88995197899385</v>
      </c>
      <c r="V18" s="575">
        <v>2314.1137595988375</v>
      </c>
      <c r="W18" s="575">
        <v>3751.94970143105</v>
      </c>
      <c r="X18" s="575">
        <v>1916.7493068335352</v>
      </c>
    </row>
    <row r="19" spans="1:24">
      <c r="A19" s="389" t="s">
        <v>0</v>
      </c>
      <c r="B19" s="575">
        <v>-411.41014461724717</v>
      </c>
      <c r="C19" s="575">
        <v>-296.49231833953809</v>
      </c>
      <c r="D19" s="575">
        <v>-85.960924242728197</v>
      </c>
      <c r="E19" s="575">
        <v>561.17083782433224</v>
      </c>
      <c r="F19" s="575">
        <v>187.94841002685462</v>
      </c>
      <c r="G19" s="575">
        <v>-467.15382861200032</v>
      </c>
      <c r="H19" s="575">
        <v>3653.7128957409991</v>
      </c>
      <c r="I19" s="575">
        <v>-277.3279238959999</v>
      </c>
      <c r="J19" s="575">
        <v>-749.92195687799995</v>
      </c>
      <c r="K19" s="575">
        <v>-3924.2749609559996</v>
      </c>
      <c r="L19" s="575">
        <v>-2696.7480394870004</v>
      </c>
      <c r="M19" s="575">
        <v>-4862.7982172730008</v>
      </c>
      <c r="N19" s="575">
        <v>-2957.3478287220005</v>
      </c>
      <c r="O19" s="575">
        <v>-3309.2326374500003</v>
      </c>
      <c r="P19" s="575">
        <v>-2198.1746077079997</v>
      </c>
      <c r="Q19" s="575">
        <v>-2641.2130139199999</v>
      </c>
      <c r="R19" s="575">
        <v>-1998.5967236270003</v>
      </c>
      <c r="S19" s="575">
        <v>-1636.375423853</v>
      </c>
      <c r="T19" s="575">
        <v>-2409.8860870600001</v>
      </c>
      <c r="U19" s="575">
        <v>-610.83510833699984</v>
      </c>
      <c r="V19" s="575">
        <v>-1237.944525379</v>
      </c>
      <c r="W19" s="575">
        <v>-1504.0293872509992</v>
      </c>
      <c r="X19" s="575">
        <v>-2082.6550849409996</v>
      </c>
    </row>
    <row r="20" spans="1:24">
      <c r="A20" s="389" t="s">
        <v>2266</v>
      </c>
      <c r="B20" s="576">
        <v>6132.9180701893929</v>
      </c>
      <c r="C20" s="576">
        <v>5145.381367397109</v>
      </c>
      <c r="D20" s="576">
        <v>7976.8670260080398</v>
      </c>
      <c r="E20" s="576">
        <v>5725.4520503008171</v>
      </c>
      <c r="F20" s="576">
        <v>5563.4861392835883</v>
      </c>
      <c r="G20" s="576">
        <v>10105.305928172311</v>
      </c>
      <c r="H20" s="576">
        <v>15219.703641850196</v>
      </c>
      <c r="I20" s="576">
        <v>23225.448873990405</v>
      </c>
      <c r="J20" s="576">
        <v>29215.000215056381</v>
      </c>
      <c r="K20" s="576">
        <v>-9154.8337736114336</v>
      </c>
      <c r="L20" s="576">
        <v>27882.74047992297</v>
      </c>
      <c r="M20" s="576">
        <v>29631.145692827093</v>
      </c>
      <c r="N20" s="576">
        <v>12182.121693983965</v>
      </c>
      <c r="O20" s="576">
        <v>3013.8054373442428</v>
      </c>
      <c r="P20" s="576">
        <v>-10678.706970250409</v>
      </c>
      <c r="Q20" s="576">
        <v>-24383.408161645988</v>
      </c>
      <c r="R20" s="576">
        <v>-1207.5502626090893</v>
      </c>
      <c r="S20" s="576">
        <v>8612.8481042131607</v>
      </c>
      <c r="T20" s="576">
        <v>4729.3820606983791</v>
      </c>
      <c r="U20" s="576">
        <v>3772.5068101696379</v>
      </c>
      <c r="V20" s="576">
        <v>16297.663307760697</v>
      </c>
      <c r="W20" s="576">
        <v>39086.741894554056</v>
      </c>
      <c r="X20" s="576">
        <v>17519.556928867591</v>
      </c>
    </row>
    <row r="22" spans="1:24">
      <c r="A22" s="250" t="s">
        <v>3126</v>
      </c>
    </row>
    <row r="23" spans="1:24">
      <c r="A23" t="s">
        <v>3125</v>
      </c>
    </row>
  </sheetData>
  <hyperlinks>
    <hyperlink ref="Z3" location="Content!A1" display="Back to content page" xr:uid="{00000000-0004-0000-0B00-000000000000}"/>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AC51"/>
  <sheetViews>
    <sheetView topLeftCell="A3" zoomScale="99" zoomScaleNormal="99" workbookViewId="0">
      <selection activeCell="G20" sqref="G20"/>
    </sheetView>
  </sheetViews>
  <sheetFormatPr defaultRowHeight="14.4"/>
  <cols>
    <col min="1" max="1" width="33.77734375" customWidth="1"/>
    <col min="2" max="27" width="8.21875" customWidth="1"/>
  </cols>
  <sheetData>
    <row r="1" spans="1:29">
      <c r="A1" s="18" t="s">
        <v>2601</v>
      </c>
      <c r="B1" s="17"/>
      <c r="C1" s="17"/>
      <c r="D1" s="17"/>
      <c r="E1" s="17"/>
      <c r="F1" s="17"/>
      <c r="G1" s="17"/>
      <c r="H1" s="17"/>
      <c r="I1" s="17"/>
      <c r="J1" s="17"/>
      <c r="K1" s="17"/>
      <c r="L1" s="17"/>
      <c r="M1" s="17"/>
      <c r="N1" s="17"/>
      <c r="O1" s="17"/>
      <c r="P1" s="17"/>
      <c r="Q1" s="17"/>
      <c r="R1" s="17"/>
      <c r="S1" s="17"/>
      <c r="T1" s="17"/>
      <c r="U1" s="17"/>
      <c r="V1" s="17"/>
      <c r="W1" s="17"/>
      <c r="X1" s="17"/>
      <c r="Y1" s="17"/>
      <c r="Z1" s="17"/>
      <c r="AA1" s="17"/>
    </row>
    <row r="2" spans="1:29">
      <c r="A2" s="17"/>
      <c r="B2" s="17"/>
      <c r="C2" s="17"/>
      <c r="D2" s="17"/>
      <c r="E2" s="17"/>
      <c r="F2" s="17"/>
      <c r="G2" s="17"/>
      <c r="H2" s="17"/>
      <c r="I2" s="17"/>
      <c r="J2" s="17"/>
      <c r="K2" s="17"/>
      <c r="L2" s="17"/>
      <c r="M2" s="17"/>
      <c r="N2" s="17"/>
      <c r="O2" s="17"/>
      <c r="P2" s="17"/>
      <c r="Q2" s="17"/>
      <c r="R2" s="17"/>
      <c r="S2" s="17"/>
      <c r="T2" s="17"/>
      <c r="U2" s="17"/>
      <c r="V2" s="17"/>
      <c r="W2" s="17"/>
      <c r="X2" s="17"/>
      <c r="Y2" s="17"/>
      <c r="Z2" s="17"/>
      <c r="AA2" s="17"/>
    </row>
    <row r="3" spans="1:29">
      <c r="A3" s="393" t="s">
        <v>14</v>
      </c>
      <c r="B3" s="225">
        <v>1996</v>
      </c>
      <c r="C3" s="225">
        <v>1997</v>
      </c>
      <c r="D3" s="225">
        <v>1998</v>
      </c>
      <c r="E3" s="225">
        <v>1999</v>
      </c>
      <c r="F3" s="225">
        <v>2000</v>
      </c>
      <c r="G3" s="225">
        <v>2001</v>
      </c>
      <c r="H3" s="225">
        <v>2002</v>
      </c>
      <c r="I3" s="225">
        <v>2003</v>
      </c>
      <c r="J3" s="225">
        <v>2004</v>
      </c>
      <c r="K3" s="225">
        <v>2005</v>
      </c>
      <c r="L3" s="225">
        <v>2006</v>
      </c>
      <c r="M3" s="225">
        <v>2007</v>
      </c>
      <c r="N3" s="225">
        <v>2008</v>
      </c>
      <c r="O3" s="225">
        <v>2009</v>
      </c>
      <c r="P3" s="225">
        <v>2010</v>
      </c>
      <c r="Q3" s="225">
        <v>2011</v>
      </c>
      <c r="R3" s="225">
        <v>2012</v>
      </c>
      <c r="S3" s="225">
        <v>2013</v>
      </c>
      <c r="T3" s="225">
        <v>2014</v>
      </c>
      <c r="U3" s="225">
        <v>2015</v>
      </c>
      <c r="V3" s="225">
        <v>2016</v>
      </c>
      <c r="W3" s="225">
        <v>2017</v>
      </c>
      <c r="X3" s="393">
        <v>2018</v>
      </c>
      <c r="Y3" s="225">
        <v>2019</v>
      </c>
      <c r="Z3" s="225">
        <v>2020</v>
      </c>
      <c r="AA3" s="225">
        <v>2021</v>
      </c>
      <c r="AC3" s="1" t="s">
        <v>559</v>
      </c>
    </row>
    <row r="4" spans="1:29">
      <c r="A4" s="140" t="s">
        <v>13</v>
      </c>
      <c r="B4" s="293">
        <v>133.33333333333334</v>
      </c>
      <c r="C4" s="293">
        <v>114.28571428571428</v>
      </c>
      <c r="D4" s="293">
        <v>15.555555555555545</v>
      </c>
      <c r="E4" s="293">
        <v>-13.461538461538458</v>
      </c>
      <c r="F4" s="293">
        <v>13.33333333333333</v>
      </c>
      <c r="G4" s="293">
        <v>31.372549019607842</v>
      </c>
      <c r="H4" s="293">
        <v>35.820895522388049</v>
      </c>
      <c r="I4" s="293">
        <v>17.582417582417587</v>
      </c>
      <c r="J4" s="293">
        <v>81.308411214953267</v>
      </c>
      <c r="K4" s="293">
        <v>8.2474226804123631</v>
      </c>
      <c r="L4" s="293">
        <v>-42.380952380952387</v>
      </c>
      <c r="M4" s="293">
        <v>61.157024793388423</v>
      </c>
      <c r="N4" s="293">
        <v>50.769230769230766</v>
      </c>
      <c r="O4" s="293">
        <v>24.489795918367353</v>
      </c>
      <c r="P4" s="293">
        <v>16.120218579234979</v>
      </c>
      <c r="Q4" s="293">
        <v>13.176470588235301</v>
      </c>
      <c r="R4" s="293">
        <v>9.7713097713097774</v>
      </c>
      <c r="S4" s="293">
        <v>23.106060606060595</v>
      </c>
      <c r="T4" s="293">
        <v>-8.4615384615384652</v>
      </c>
      <c r="U4" s="293">
        <v>-0.50420168067226712</v>
      </c>
      <c r="V4" s="293">
        <v>-32.939189189189186</v>
      </c>
      <c r="W4" s="293">
        <v>-34.25692695214105</v>
      </c>
      <c r="X4" s="293">
        <v>-16.475095785440608</v>
      </c>
      <c r="Y4" s="293">
        <v>0</v>
      </c>
      <c r="Z4" s="293">
        <v>-70.642201834862391</v>
      </c>
      <c r="AA4" s="705" t="s">
        <v>511</v>
      </c>
      <c r="AC4" s="270"/>
    </row>
    <row r="5" spans="1:29">
      <c r="A5" s="140" t="s">
        <v>12</v>
      </c>
      <c r="B5" s="293">
        <v>0</v>
      </c>
      <c r="C5" s="293">
        <v>-1.7274472168905985</v>
      </c>
      <c r="D5" s="293">
        <v>18.5546875</v>
      </c>
      <c r="E5" s="293">
        <v>23.558484349258645</v>
      </c>
      <c r="F5" s="293">
        <v>12.400000000000011</v>
      </c>
      <c r="G5" s="293">
        <v>30.960854092526692</v>
      </c>
      <c r="H5" s="293">
        <v>8.0615942028985579</v>
      </c>
      <c r="I5" s="293">
        <v>6.7896060352053755</v>
      </c>
      <c r="J5" s="293">
        <v>10.361067503924648</v>
      </c>
      <c r="K5" s="293">
        <v>8.3214793741109627</v>
      </c>
      <c r="L5" s="293">
        <v>-3.217334208798428</v>
      </c>
      <c r="M5" s="293">
        <v>-3.2564450474898199</v>
      </c>
      <c r="N5" s="293">
        <v>21.739130434782616</v>
      </c>
      <c r="O5" s="293">
        <v>21.025345622119819</v>
      </c>
      <c r="P5" s="293">
        <v>-18.086625416468351</v>
      </c>
      <c r="Q5" s="293">
        <v>14.642649622312609</v>
      </c>
      <c r="R5" s="705" t="s">
        <v>511</v>
      </c>
      <c r="S5" s="705" t="s">
        <v>511</v>
      </c>
      <c r="T5" s="293">
        <v>-4.3370508054522912</v>
      </c>
      <c r="U5" s="293">
        <v>27.331606217616589</v>
      </c>
      <c r="V5" s="293">
        <v>-22.278738555442523</v>
      </c>
      <c r="W5" s="293">
        <v>3.0104712041884918</v>
      </c>
      <c r="X5" s="293">
        <v>3.113087674714099</v>
      </c>
      <c r="Y5" s="293">
        <v>1.9716574245224994</v>
      </c>
      <c r="Z5" s="705" t="s">
        <v>511</v>
      </c>
      <c r="AA5" s="705" t="s">
        <v>511</v>
      </c>
    </row>
    <row r="6" spans="1:29">
      <c r="A6" s="140" t="s">
        <v>513</v>
      </c>
      <c r="B6" s="293">
        <v>4.3478260869565188</v>
      </c>
      <c r="C6" s="293">
        <v>8.333333333333325</v>
      </c>
      <c r="D6" s="293">
        <v>3.8461538461538547</v>
      </c>
      <c r="E6" s="293">
        <v>-11.111111111111116</v>
      </c>
      <c r="F6" s="293">
        <v>0</v>
      </c>
      <c r="G6" s="293">
        <v>-19.166666666666675</v>
      </c>
      <c r="H6" s="293">
        <v>-2.5773195876288679</v>
      </c>
      <c r="I6" s="293">
        <v>8.9947089947090006</v>
      </c>
      <c r="J6" s="293">
        <v>13.106796116504849</v>
      </c>
      <c r="K6" s="293">
        <v>11.158798283261785</v>
      </c>
      <c r="L6" s="293">
        <v>10.038610038610042</v>
      </c>
      <c r="M6" s="293">
        <v>-46.666666666666664</v>
      </c>
      <c r="N6" s="293">
        <v>-2.631578947368407</v>
      </c>
      <c r="O6" s="293">
        <v>-23.648648648648653</v>
      </c>
      <c r="P6" s="293">
        <v>35.398230088495566</v>
      </c>
      <c r="Q6" s="293">
        <v>22.87581699346406</v>
      </c>
      <c r="R6" s="293">
        <v>20.744680851063848</v>
      </c>
      <c r="S6" s="293">
        <v>-3.5242290748898841</v>
      </c>
      <c r="T6" s="293">
        <v>4.1095890410959068</v>
      </c>
      <c r="U6" s="293">
        <v>3.5087719298245723</v>
      </c>
      <c r="V6" s="293">
        <v>13.55932203389829</v>
      </c>
      <c r="W6" s="293">
        <v>4.4776119402984982</v>
      </c>
      <c r="X6" s="293">
        <v>28.214285714285701</v>
      </c>
      <c r="Y6" s="293">
        <v>25.62674094707522</v>
      </c>
      <c r="Z6" s="293">
        <v>-84.478935698447884</v>
      </c>
      <c r="AA6" s="293">
        <v>311.4285714285715</v>
      </c>
    </row>
    <row r="7" spans="1:29">
      <c r="A7" s="140" t="s">
        <v>100</v>
      </c>
      <c r="B7" s="293">
        <v>5.7142857142857162</v>
      </c>
      <c r="C7" s="293">
        <v>-18.918918918918916</v>
      </c>
      <c r="D7" s="293">
        <v>76.666666666666657</v>
      </c>
      <c r="E7" s="293">
        <v>50.943396226415103</v>
      </c>
      <c r="F7" s="293">
        <v>28.750000000000007</v>
      </c>
      <c r="G7" s="293">
        <v>-46.601941747572816</v>
      </c>
      <c r="H7" s="293">
        <v>-49.090909090909093</v>
      </c>
      <c r="I7" s="293">
        <v>25</v>
      </c>
      <c r="J7" s="293">
        <v>2.857142857142847</v>
      </c>
      <c r="K7" s="293">
        <v>69.444444444444443</v>
      </c>
      <c r="L7" s="293">
        <v>-9.8360655737704921</v>
      </c>
      <c r="M7" s="293">
        <v>-14.54545454545455</v>
      </c>
      <c r="N7" s="293">
        <v>6.3829787234042534</v>
      </c>
      <c r="O7" s="293">
        <v>6.0000000000000053</v>
      </c>
      <c r="P7" s="293">
        <v>52.830188679245296</v>
      </c>
      <c r="Q7" s="293">
        <v>129.62962962962962</v>
      </c>
      <c r="R7" s="293">
        <v>-10.215053763440862</v>
      </c>
      <c r="S7" s="293">
        <v>14.371257485029943</v>
      </c>
      <c r="T7" s="293">
        <v>74.869109947643977</v>
      </c>
      <c r="U7" s="293">
        <v>5.9880239520958112</v>
      </c>
      <c r="V7" s="293">
        <v>-0.84745762711864181</v>
      </c>
      <c r="W7" s="705" t="s">
        <v>511</v>
      </c>
      <c r="X7" s="705" t="s">
        <v>511</v>
      </c>
      <c r="Y7" s="705" t="s">
        <v>511</v>
      </c>
      <c r="Z7" s="705" t="s">
        <v>511</v>
      </c>
      <c r="AA7" s="705" t="s">
        <v>511</v>
      </c>
    </row>
    <row r="8" spans="1:29">
      <c r="A8" s="140" t="s">
        <v>512</v>
      </c>
      <c r="B8" s="293">
        <v>5.0000000000000044</v>
      </c>
      <c r="C8" s="293">
        <v>-14.603174603174606</v>
      </c>
      <c r="D8" s="293">
        <v>5.5762081784386686</v>
      </c>
      <c r="E8" s="293">
        <v>1.7605633802816989</v>
      </c>
      <c r="F8" s="293">
        <v>-2.7681660899653959</v>
      </c>
      <c r="G8" s="293">
        <v>0.71174377224199059</v>
      </c>
      <c r="H8" s="293">
        <v>-9.5406360424028271</v>
      </c>
      <c r="I8" s="293">
        <v>80.078125</v>
      </c>
      <c r="J8" s="293">
        <v>-0.43383947939262812</v>
      </c>
      <c r="K8" s="293">
        <v>82.35294117647058</v>
      </c>
      <c r="L8" s="293">
        <v>4.3010752688172005</v>
      </c>
      <c r="M8" s="293">
        <v>-0.45819014891179677</v>
      </c>
      <c r="N8" s="293">
        <v>-13.003452243958568</v>
      </c>
      <c r="O8" s="293">
        <v>20.105820105820115</v>
      </c>
      <c r="P8" s="293">
        <v>-4.4052863436123353</v>
      </c>
      <c r="Q8" s="293">
        <v>1.2672811059907918</v>
      </c>
      <c r="R8" s="293">
        <v>1.0238907849829282</v>
      </c>
      <c r="S8" s="293">
        <v>9.0090090090090058</v>
      </c>
      <c r="T8" s="293">
        <v>-2.9958677685950397</v>
      </c>
      <c r="U8" s="293">
        <v>-7.0287539936102261</v>
      </c>
      <c r="V8" s="293">
        <v>8.4765177548682615</v>
      </c>
      <c r="W8" s="293">
        <v>-2.7455121436114061</v>
      </c>
      <c r="X8" s="293">
        <v>-15.092290988056456</v>
      </c>
      <c r="Y8" s="293">
        <v>-13.043478260869568</v>
      </c>
      <c r="Z8" s="293">
        <v>-71.514705882352942</v>
      </c>
      <c r="AA8" s="293">
        <v>-12.080536912751672</v>
      </c>
      <c r="AB8" t="s">
        <v>15</v>
      </c>
    </row>
    <row r="9" spans="1:29">
      <c r="A9" s="140" t="s">
        <v>11</v>
      </c>
      <c r="B9" s="293">
        <v>54.022988505747115</v>
      </c>
      <c r="C9" s="293">
        <v>7.4626865671641784</v>
      </c>
      <c r="D9" s="293">
        <v>4.1666666666666741</v>
      </c>
      <c r="E9" s="293">
        <v>24</v>
      </c>
      <c r="F9" s="705" t="s">
        <v>511</v>
      </c>
      <c r="G9" s="705" t="s">
        <v>511</v>
      </c>
      <c r="H9" s="705" t="s">
        <v>511</v>
      </c>
      <c r="I9" s="705" t="s">
        <v>511</v>
      </c>
      <c r="J9" s="705" t="s">
        <v>511</v>
      </c>
      <c r="K9" s="705" t="s">
        <v>511</v>
      </c>
      <c r="L9" s="705" t="s">
        <v>511</v>
      </c>
      <c r="M9" s="293">
        <v>-15.85014409221902</v>
      </c>
      <c r="N9" s="293">
        <v>-2.3972602739726012</v>
      </c>
      <c r="O9" s="293">
        <v>12.280701754385959</v>
      </c>
      <c r="P9" s="293">
        <v>29.374999999999996</v>
      </c>
      <c r="Q9" s="293">
        <v>-4.106280193236711</v>
      </c>
      <c r="R9" s="293">
        <v>-20.151133501259444</v>
      </c>
      <c r="S9" s="293">
        <v>0.94637223974762819</v>
      </c>
      <c r="T9" s="705" t="s">
        <v>511</v>
      </c>
      <c r="U9" s="705" t="s">
        <v>511</v>
      </c>
      <c r="V9" s="705" t="s">
        <v>511</v>
      </c>
      <c r="W9" s="705" t="s">
        <v>511</v>
      </c>
      <c r="X9" s="705" t="s">
        <v>511</v>
      </c>
      <c r="Y9" s="705" t="s">
        <v>511</v>
      </c>
      <c r="Z9" s="705" t="s">
        <v>511</v>
      </c>
      <c r="AA9" s="705" t="s">
        <v>511</v>
      </c>
    </row>
    <row r="10" spans="1:29">
      <c r="A10" s="140" t="s">
        <v>10</v>
      </c>
      <c r="B10" s="293">
        <v>10.666666666666668</v>
      </c>
      <c r="C10" s="293">
        <v>21.68674698795181</v>
      </c>
      <c r="D10" s="293">
        <v>19.801980198019798</v>
      </c>
      <c r="E10" s="293">
        <v>14.049586776859503</v>
      </c>
      <c r="F10" s="293">
        <v>15.94202898550725</v>
      </c>
      <c r="G10" s="293">
        <v>6.25</v>
      </c>
      <c r="H10" s="293">
        <v>-63.529411764705877</v>
      </c>
      <c r="I10" s="293">
        <v>124.19354838709675</v>
      </c>
      <c r="J10" s="293">
        <v>64.748201438848923</v>
      </c>
      <c r="K10" s="293">
        <v>20.960698689956338</v>
      </c>
      <c r="L10" s="293">
        <v>12.635379061371843</v>
      </c>
      <c r="M10" s="293">
        <v>10.256410256410264</v>
      </c>
      <c r="N10" s="293">
        <v>9.011627906976738</v>
      </c>
      <c r="O10" s="293">
        <v>-56.533333333333339</v>
      </c>
      <c r="P10" s="293">
        <v>20.24539877300613</v>
      </c>
      <c r="Q10" s="293">
        <v>14.79591836734695</v>
      </c>
      <c r="R10" s="293">
        <v>13.777777777777779</v>
      </c>
      <c r="S10" s="293">
        <v>-23.4375</v>
      </c>
      <c r="T10" s="293">
        <v>13.265306122448983</v>
      </c>
      <c r="U10" s="293">
        <v>9.9099099099099206</v>
      </c>
      <c r="V10" s="293">
        <v>20.081967213114748</v>
      </c>
      <c r="W10" s="293">
        <v>-12.969283276450517</v>
      </c>
      <c r="X10" s="293">
        <v>14.117647058823524</v>
      </c>
      <c r="Y10" s="293">
        <v>31.958762886597935</v>
      </c>
      <c r="Z10" s="293">
        <v>-82.213541666666671</v>
      </c>
      <c r="AA10" s="705" t="s">
        <v>511</v>
      </c>
    </row>
    <row r="11" spans="1:29">
      <c r="A11" s="140" t="s">
        <v>9</v>
      </c>
      <c r="B11" s="293">
        <v>1.0416666666666741</v>
      </c>
      <c r="C11" s="293">
        <v>6.7010309278350499</v>
      </c>
      <c r="D11" s="293">
        <v>6.2801932367149815</v>
      </c>
      <c r="E11" s="293">
        <v>15.454545454545453</v>
      </c>
      <c r="F11" s="293">
        <v>-10.236220472440948</v>
      </c>
      <c r="G11" s="293">
        <v>16.666666666666675</v>
      </c>
      <c r="H11" s="293">
        <v>43.984962406015036</v>
      </c>
      <c r="I11" s="293">
        <v>10.704960835509137</v>
      </c>
      <c r="J11" s="293">
        <v>0.70754716981131782</v>
      </c>
      <c r="K11" s="293">
        <v>2.5761124121779888</v>
      </c>
      <c r="L11" s="293">
        <v>45.662100456621005</v>
      </c>
      <c r="M11" s="293">
        <v>15.2037617554859</v>
      </c>
      <c r="N11" s="293">
        <v>0.952380952380949</v>
      </c>
      <c r="O11" s="293">
        <v>1.7520215633423097</v>
      </c>
      <c r="P11" s="293">
        <v>-1.192052980132452</v>
      </c>
      <c r="Q11" s="293">
        <v>2.815013404825728</v>
      </c>
      <c r="R11" s="293">
        <v>0.39113428943937656</v>
      </c>
      <c r="S11" s="293">
        <v>3.2467532467532534</v>
      </c>
      <c r="T11" s="293">
        <v>3.0188679245283012</v>
      </c>
      <c r="U11" s="293">
        <v>-1.7094017094017144</v>
      </c>
      <c r="V11" s="293">
        <v>5.4658385093167672</v>
      </c>
      <c r="W11" s="293">
        <v>-1.4134275618374548</v>
      </c>
      <c r="X11" s="293">
        <v>4.0621266427718128</v>
      </c>
      <c r="Y11" s="705" t="s">
        <v>511</v>
      </c>
      <c r="Z11" s="705" t="s">
        <v>511</v>
      </c>
      <c r="AA11" s="705" t="s">
        <v>511</v>
      </c>
    </row>
    <row r="12" spans="1:29">
      <c r="A12" s="140" t="s">
        <v>8</v>
      </c>
      <c r="B12" s="293">
        <v>15.402843601895743</v>
      </c>
      <c r="C12" s="293">
        <v>10.061601642710482</v>
      </c>
      <c r="D12" s="293">
        <v>4.1044776119403048</v>
      </c>
      <c r="E12" s="293">
        <v>3.584229390680993</v>
      </c>
      <c r="F12" s="293">
        <v>13.494809688581322</v>
      </c>
      <c r="G12" s="293">
        <v>0.60975609756097615</v>
      </c>
      <c r="H12" s="293">
        <v>3.3333333333333437</v>
      </c>
      <c r="I12" s="293">
        <v>2.9325513196480912</v>
      </c>
      <c r="J12" s="293">
        <v>2.4216524216524205</v>
      </c>
      <c r="K12" s="293">
        <v>5.8414464534075172</v>
      </c>
      <c r="L12" s="293">
        <v>3.5479632063074806</v>
      </c>
      <c r="M12" s="293">
        <v>15.101522842639593</v>
      </c>
      <c r="N12" s="293">
        <v>2.5358324145534628</v>
      </c>
      <c r="O12" s="293">
        <v>-6.3440860215053796</v>
      </c>
      <c r="P12" s="293">
        <v>7.347876004592413</v>
      </c>
      <c r="Q12" s="293">
        <v>3.2085561497326109</v>
      </c>
      <c r="R12" s="293">
        <v>0</v>
      </c>
      <c r="S12" s="293">
        <v>2.9015544041450791</v>
      </c>
      <c r="T12" s="293">
        <v>4.5317220543806602</v>
      </c>
      <c r="U12" s="293">
        <v>10.886319845857418</v>
      </c>
      <c r="V12" s="293">
        <v>10.773240660295391</v>
      </c>
      <c r="W12" s="293">
        <v>5.2549019607843084</v>
      </c>
      <c r="X12" s="293">
        <v>4.2473919523099868</v>
      </c>
      <c r="Y12" s="293">
        <v>-1.1436740528949274</v>
      </c>
      <c r="Z12" s="293">
        <v>-77.657266811279825</v>
      </c>
      <c r="AA12" s="293">
        <v>-41.747572815533985</v>
      </c>
      <c r="AB12" s="17" t="s">
        <v>15</v>
      </c>
    </row>
    <row r="13" spans="1:29">
      <c r="A13" s="140" t="s">
        <v>6</v>
      </c>
      <c r="B13" s="705" t="s">
        <v>511</v>
      </c>
      <c r="C13" s="705" t="s">
        <v>511</v>
      </c>
      <c r="D13" s="705" t="s">
        <v>511</v>
      </c>
      <c r="E13" s="705" t="s">
        <v>511</v>
      </c>
      <c r="F13" s="705" t="s">
        <v>511</v>
      </c>
      <c r="G13" s="705" t="s">
        <v>511</v>
      </c>
      <c r="H13" s="293">
        <v>67.492260061919509</v>
      </c>
      <c r="I13" s="293">
        <v>-18.484288354898336</v>
      </c>
      <c r="J13" s="293">
        <v>6.5759637188208542</v>
      </c>
      <c r="K13" s="293">
        <v>22.97872340425533</v>
      </c>
      <c r="L13" s="293">
        <v>14.878892733564019</v>
      </c>
      <c r="M13" s="293">
        <v>16.114457831325304</v>
      </c>
      <c r="N13" s="293">
        <v>54.734111543450069</v>
      </c>
      <c r="O13" s="293">
        <v>22.464375523889359</v>
      </c>
      <c r="P13" s="293">
        <v>17.590691307323759</v>
      </c>
      <c r="Q13" s="293">
        <v>10.71012805587892</v>
      </c>
      <c r="R13" s="293">
        <v>11.093585699263929</v>
      </c>
      <c r="S13" s="293">
        <v>-10.743019403691434</v>
      </c>
      <c r="T13" s="293">
        <v>-11.930010604453866</v>
      </c>
      <c r="U13" s="293">
        <v>-6.56231186032511</v>
      </c>
      <c r="V13" s="293">
        <v>5.6056701030927858</v>
      </c>
      <c r="W13" s="293">
        <v>-11.714460036607688</v>
      </c>
      <c r="X13" s="293">
        <v>89.56461644782307</v>
      </c>
      <c r="Y13" s="293">
        <v>-26.394458621946772</v>
      </c>
      <c r="Z13" s="293">
        <v>-52.847944526993565</v>
      </c>
      <c r="AA13" s="293">
        <v>-48.319327731092429</v>
      </c>
    </row>
    <row r="14" spans="1:29">
      <c r="A14" s="140" t="s">
        <v>5</v>
      </c>
      <c r="B14" s="293">
        <v>69.485294117647058</v>
      </c>
      <c r="C14" s="293">
        <v>8.8937093275488053</v>
      </c>
      <c r="D14" s="293">
        <v>22.310756972111555</v>
      </c>
      <c r="E14" s="293">
        <v>3.4201954397394152</v>
      </c>
      <c r="F14" s="293">
        <v>3.3070866141732269</v>
      </c>
      <c r="G14" s="293">
        <v>2.1341463414634054</v>
      </c>
      <c r="H14" s="293">
        <v>12.985074626865668</v>
      </c>
      <c r="I14" s="293">
        <v>-8.1902245706737098</v>
      </c>
      <c r="J14" s="293">
        <v>3.0215827338129442</v>
      </c>
      <c r="K14" s="293">
        <v>8.6592178770949815</v>
      </c>
      <c r="L14" s="293">
        <v>7.069408740359906</v>
      </c>
      <c r="M14" s="293">
        <v>11.524609843937572</v>
      </c>
      <c r="N14" s="293">
        <v>0.21528525296017342</v>
      </c>
      <c r="O14" s="293">
        <v>5.2631578947368363</v>
      </c>
      <c r="P14" s="293">
        <v>0.40816326530612734</v>
      </c>
      <c r="Q14" s="293">
        <v>4.3699186991869921</v>
      </c>
      <c r="R14" s="293">
        <v>5.0632911392405111</v>
      </c>
      <c r="S14" s="293">
        <v>8.9898053753475473</v>
      </c>
      <c r="T14" s="293">
        <v>12.244897959183664</v>
      </c>
      <c r="U14" s="293">
        <v>5.1515151515151514</v>
      </c>
      <c r="V14" s="293">
        <v>5.8357348703170109</v>
      </c>
      <c r="W14" s="293">
        <v>2.0422055820285889</v>
      </c>
      <c r="X14" s="293">
        <v>3.8692461641093967</v>
      </c>
      <c r="Y14" s="293">
        <v>2.5048169556840083</v>
      </c>
      <c r="Z14" s="293">
        <v>-89.373433583959908</v>
      </c>
      <c r="AA14" s="293">
        <v>37.264150943396231</v>
      </c>
    </row>
    <row r="15" spans="1:29">
      <c r="A15" s="140" t="s">
        <v>4</v>
      </c>
      <c r="B15" s="293">
        <v>8.2644628099173509</v>
      </c>
      <c r="C15" s="293">
        <v>-0.76335877862595547</v>
      </c>
      <c r="D15" s="293">
        <v>-1.538461538461533</v>
      </c>
      <c r="E15" s="293">
        <v>-2.34375</v>
      </c>
      <c r="F15" s="293">
        <v>4.0000000000000036</v>
      </c>
      <c r="G15" s="293">
        <v>0</v>
      </c>
      <c r="H15" s="293">
        <v>1.538461538461533</v>
      </c>
      <c r="I15" s="293">
        <v>-7.5757575757575797</v>
      </c>
      <c r="J15" s="293">
        <v>-0.81967213114754189</v>
      </c>
      <c r="K15" s="293">
        <v>6.6115702479338845</v>
      </c>
      <c r="L15" s="293">
        <v>9.302325581395344</v>
      </c>
      <c r="M15" s="293">
        <v>14.184397163120565</v>
      </c>
      <c r="N15" s="293">
        <v>-1.2422360248447228</v>
      </c>
      <c r="O15" s="293">
        <v>-0.62893081761006275</v>
      </c>
      <c r="P15" s="293">
        <v>10.759493670886066</v>
      </c>
      <c r="Q15" s="293">
        <v>10.857142857142854</v>
      </c>
      <c r="R15" s="293">
        <v>7.2164948453608213</v>
      </c>
      <c r="S15" s="293">
        <v>10.576923076923084</v>
      </c>
      <c r="T15" s="293">
        <v>1.304347826086949</v>
      </c>
      <c r="U15" s="293">
        <v>18.454935622317592</v>
      </c>
      <c r="V15" s="293">
        <v>9.7826086956521721</v>
      </c>
      <c r="W15" s="293">
        <v>15.511551155115511</v>
      </c>
      <c r="X15" s="293">
        <v>3.4285714285714253</v>
      </c>
      <c r="Y15" s="293">
        <v>6.0773480662983381</v>
      </c>
      <c r="Z15" s="293">
        <v>-70.078124999999986</v>
      </c>
      <c r="AA15" s="293">
        <v>59.268929503916446</v>
      </c>
    </row>
    <row r="16" spans="1:29">
      <c r="A16" s="140" t="s">
        <v>3</v>
      </c>
      <c r="B16" s="293">
        <v>9.5142602495543738</v>
      </c>
      <c r="C16" s="293">
        <v>1.2410986775178046</v>
      </c>
      <c r="D16" s="293">
        <v>15.192926045016076</v>
      </c>
      <c r="E16" s="293">
        <v>2.756454989532453</v>
      </c>
      <c r="F16" s="293">
        <v>-0.30560271646858927</v>
      </c>
      <c r="G16" s="293">
        <v>-1.4475476839237111</v>
      </c>
      <c r="H16" s="293">
        <v>11.111111111111116</v>
      </c>
      <c r="I16" s="293">
        <v>1.1664074650077794</v>
      </c>
      <c r="J16" s="293">
        <v>2.6594926979246702</v>
      </c>
      <c r="K16" s="293">
        <v>10.347409404013174</v>
      </c>
      <c r="L16" s="293">
        <v>13.936762111548372</v>
      </c>
      <c r="M16" s="293">
        <v>8.2777513101476963</v>
      </c>
      <c r="N16" s="293">
        <v>5.5109448905510838</v>
      </c>
      <c r="O16" s="293">
        <v>-26.897414512093409</v>
      </c>
      <c r="P16" s="293">
        <v>15.145464917284656</v>
      </c>
      <c r="Q16" s="293">
        <v>3.28214020312112</v>
      </c>
      <c r="R16" s="293">
        <v>10.181076867729955</v>
      </c>
      <c r="S16" s="293">
        <v>3.7984327383543848</v>
      </c>
      <c r="T16" s="293">
        <v>0.12582573136206143</v>
      </c>
      <c r="U16" s="293">
        <v>-6.7546339930882766</v>
      </c>
      <c r="V16" s="293">
        <v>12.803234501347704</v>
      </c>
      <c r="W16" s="293">
        <v>2.3994424532058911</v>
      </c>
      <c r="X16" s="293">
        <v>1.8181818181818077</v>
      </c>
      <c r="Y16" s="293">
        <v>-2.3347975553857925</v>
      </c>
      <c r="Z16" s="293">
        <v>-72.603275482767046</v>
      </c>
      <c r="AA16" s="293">
        <v>-19.486081370449682</v>
      </c>
    </row>
    <row r="17" spans="1:28">
      <c r="A17" s="140" t="s">
        <v>33</v>
      </c>
      <c r="B17" s="293">
        <v>10.526315789473696</v>
      </c>
      <c r="C17" s="293">
        <v>10.158730158730167</v>
      </c>
      <c r="D17" s="293">
        <v>29.68299711815563</v>
      </c>
      <c r="E17" s="293">
        <v>25.333333333333343</v>
      </c>
      <c r="F17" s="293">
        <v>-18.617021276595747</v>
      </c>
      <c r="G17" s="293">
        <v>9.1503267973856097</v>
      </c>
      <c r="H17" s="293">
        <v>9.7804391217564799</v>
      </c>
      <c r="I17" s="293">
        <v>0.36363636363636598</v>
      </c>
      <c r="J17" s="293">
        <v>2.5362318840579601</v>
      </c>
      <c r="K17" s="293">
        <v>4.2402826855123754</v>
      </c>
      <c r="L17" s="293">
        <v>5.4237288135593253</v>
      </c>
      <c r="M17" s="293">
        <v>11.2540192926045</v>
      </c>
      <c r="N17" s="293">
        <v>8.3815028901734081</v>
      </c>
      <c r="O17" s="293">
        <v>-7.3333333333333357</v>
      </c>
      <c r="P17" s="293">
        <v>8.4892086330935257</v>
      </c>
      <c r="Q17" s="293">
        <v>11.803713527851457</v>
      </c>
      <c r="R17" s="293">
        <v>23.724792408066421</v>
      </c>
      <c r="S17" s="293">
        <v>1.9175455417066223</v>
      </c>
      <c r="T17" s="293">
        <v>4.7036688617121403</v>
      </c>
      <c r="U17" s="293">
        <v>-0.80862533692722671</v>
      </c>
      <c r="V17" s="293">
        <v>11.684782608695654</v>
      </c>
      <c r="W17" s="293">
        <v>3.4063260340632562</v>
      </c>
      <c r="X17" s="293">
        <v>8.0784313725490229</v>
      </c>
      <c r="Y17" s="293">
        <v>4.7169811320754818</v>
      </c>
      <c r="Z17" s="293">
        <v>-58.974358974358978</v>
      </c>
      <c r="AA17" s="705" t="s">
        <v>511</v>
      </c>
      <c r="AB17" t="s">
        <v>15</v>
      </c>
    </row>
    <row r="18" spans="1:28">
      <c r="A18" s="140" t="s">
        <v>1</v>
      </c>
      <c r="B18" s="293">
        <v>61.963190184049076</v>
      </c>
      <c r="C18" s="293">
        <v>29.166666666666675</v>
      </c>
      <c r="D18" s="293">
        <v>6.1583577712609916</v>
      </c>
      <c r="E18" s="293">
        <v>11.602209944751385</v>
      </c>
      <c r="F18" s="293">
        <v>13.118811881188108</v>
      </c>
      <c r="G18" s="293">
        <v>7.6586433260393827</v>
      </c>
      <c r="H18" s="293">
        <v>14.837398373983746</v>
      </c>
      <c r="I18" s="293">
        <v>-26.902654867256636</v>
      </c>
      <c r="J18" s="293">
        <v>24.697336561743334</v>
      </c>
      <c r="K18" s="293">
        <v>29.902912621359224</v>
      </c>
      <c r="L18" s="293">
        <v>13.153961136023916</v>
      </c>
      <c r="M18" s="293">
        <v>18.494055482166448</v>
      </c>
      <c r="N18" s="293">
        <v>-9.476031215161651</v>
      </c>
      <c r="O18" s="293">
        <v>-12.561576354679804</v>
      </c>
      <c r="P18" s="293">
        <v>14.7887323943662</v>
      </c>
      <c r="Q18" s="293">
        <v>12.883435582822077</v>
      </c>
      <c r="R18" s="293">
        <v>-6.6304347826086962</v>
      </c>
      <c r="S18" s="293">
        <v>6.5192083818393476</v>
      </c>
      <c r="T18" s="293">
        <v>3.4972677595628499</v>
      </c>
      <c r="U18" s="293">
        <v>-1.5839493136219684</v>
      </c>
      <c r="V18" s="293">
        <v>2.5751072961373467</v>
      </c>
      <c r="W18" s="293">
        <v>5.543933054393313</v>
      </c>
      <c r="X18" s="293">
        <v>6.2438057482656184</v>
      </c>
      <c r="Y18" s="293">
        <v>18.097014925373145</v>
      </c>
      <c r="Z18" s="293">
        <v>-60.347551342811997</v>
      </c>
      <c r="AA18" s="293">
        <v>10.358565737051784</v>
      </c>
    </row>
    <row r="19" spans="1:28">
      <c r="A19" s="140" t="s">
        <v>0</v>
      </c>
      <c r="B19" s="293">
        <v>15.70066030814381</v>
      </c>
      <c r="C19" s="293">
        <v>-18.76981610653139</v>
      </c>
      <c r="D19" s="293">
        <v>55.035128805620602</v>
      </c>
      <c r="E19" s="293">
        <v>5.7905337361530806</v>
      </c>
      <c r="F19" s="293">
        <v>-11.089957163255592</v>
      </c>
      <c r="G19" s="293">
        <v>10.706638115631684</v>
      </c>
      <c r="H19" s="705" t="s">
        <v>511</v>
      </c>
      <c r="I19" s="705" t="s">
        <v>511</v>
      </c>
      <c r="J19" s="705" t="s">
        <v>511</v>
      </c>
      <c r="K19" s="705" t="s">
        <v>511</v>
      </c>
      <c r="L19" s="705" t="s">
        <v>511</v>
      </c>
      <c r="M19" s="705" t="s">
        <v>511</v>
      </c>
      <c r="N19" s="705" t="s">
        <v>511</v>
      </c>
      <c r="O19" s="705" t="s">
        <v>511</v>
      </c>
      <c r="P19" s="705" t="s">
        <v>511</v>
      </c>
      <c r="Q19" s="705" t="s">
        <v>511</v>
      </c>
      <c r="R19" s="705" t="s">
        <v>511</v>
      </c>
      <c r="S19" s="705" t="s">
        <v>511</v>
      </c>
      <c r="T19" s="705" t="s">
        <v>511</v>
      </c>
      <c r="U19" s="705" t="s">
        <v>511</v>
      </c>
      <c r="V19" s="705" t="s">
        <v>511</v>
      </c>
      <c r="W19" s="705" t="s">
        <v>511</v>
      </c>
      <c r="X19" s="705" t="s">
        <v>511</v>
      </c>
      <c r="Y19" s="705" t="s">
        <v>511</v>
      </c>
      <c r="Z19" s="705" t="s">
        <v>511</v>
      </c>
      <c r="AA19" s="705" t="s">
        <v>511</v>
      </c>
    </row>
    <row r="20" spans="1:28">
      <c r="B20" s="66"/>
      <c r="C20" s="66"/>
      <c r="D20" s="66"/>
      <c r="E20" s="66"/>
      <c r="F20" s="66"/>
      <c r="G20" s="66"/>
      <c r="H20" s="66"/>
      <c r="I20" s="66"/>
      <c r="J20" s="66"/>
      <c r="K20" s="66"/>
      <c r="L20" s="65"/>
      <c r="M20" s="65"/>
      <c r="N20" s="65"/>
      <c r="O20" s="65"/>
      <c r="P20" s="65"/>
      <c r="Q20" s="65"/>
      <c r="R20" s="65"/>
      <c r="S20" s="17"/>
      <c r="T20" s="17"/>
      <c r="U20" s="17"/>
      <c r="V20" s="17"/>
      <c r="W20" s="17"/>
      <c r="X20" s="17"/>
      <c r="Y20" s="17"/>
      <c r="Z20" s="17"/>
      <c r="AA20" s="17"/>
    </row>
    <row r="21" spans="1:28" ht="14.7" customHeight="1">
      <c r="A21" t="s">
        <v>19</v>
      </c>
      <c r="C21" s="17"/>
      <c r="D21" s="17"/>
      <c r="E21" s="17"/>
      <c r="F21" s="17"/>
      <c r="G21" s="17"/>
      <c r="H21" s="17"/>
      <c r="I21" s="17"/>
      <c r="J21" s="17"/>
      <c r="K21" s="17"/>
      <c r="L21" s="17"/>
      <c r="M21" s="17"/>
      <c r="N21" s="17"/>
      <c r="O21" s="17"/>
      <c r="P21" s="17"/>
      <c r="Q21" s="17"/>
      <c r="R21" s="17"/>
    </row>
    <row r="22" spans="1:28">
      <c r="A22" s="17"/>
      <c r="C22" s="17"/>
      <c r="D22" s="17"/>
      <c r="G22" s="17"/>
      <c r="H22" s="17"/>
      <c r="I22" s="17"/>
      <c r="J22" s="17"/>
      <c r="K22" s="17"/>
      <c r="L22" s="17"/>
      <c r="M22" s="17"/>
      <c r="N22" s="17"/>
      <c r="O22" s="17"/>
      <c r="P22" s="17"/>
      <c r="Q22" s="17"/>
      <c r="R22" s="17"/>
    </row>
    <row r="23" spans="1:28" ht="14.7" customHeight="1">
      <c r="A23" s="17" t="s">
        <v>2588</v>
      </c>
      <c r="C23" s="42"/>
      <c r="D23" s="42"/>
      <c r="E23" s="42"/>
      <c r="F23" s="42"/>
      <c r="G23" s="42"/>
      <c r="H23" s="42"/>
      <c r="I23" s="42"/>
      <c r="J23" s="42"/>
      <c r="K23" s="42"/>
      <c r="L23" s="42"/>
      <c r="M23" s="42"/>
      <c r="N23" s="42"/>
      <c r="O23" s="42"/>
      <c r="P23" s="42"/>
      <c r="Q23" s="17"/>
      <c r="R23" s="17"/>
    </row>
    <row r="24" spans="1:28">
      <c r="A24" s="17"/>
      <c r="B24" s="42"/>
      <c r="C24" s="42"/>
      <c r="D24" s="42"/>
      <c r="E24" s="42"/>
      <c r="F24" s="42"/>
      <c r="G24" s="42"/>
      <c r="H24" s="42"/>
      <c r="I24" s="42"/>
      <c r="J24" s="42"/>
      <c r="K24" s="42"/>
      <c r="L24" s="42"/>
      <c r="M24" s="42"/>
      <c r="N24" s="42"/>
      <c r="O24" s="42"/>
      <c r="P24" s="42"/>
      <c r="S24" s="17"/>
      <c r="T24" s="17"/>
      <c r="U24" s="17"/>
      <c r="V24" s="17"/>
      <c r="W24" s="17"/>
      <c r="X24" s="17"/>
      <c r="Y24" s="17"/>
      <c r="Z24" s="17"/>
      <c r="AA24" s="17"/>
    </row>
    <row r="25" spans="1:28">
      <c r="A25" s="42" t="s">
        <v>124</v>
      </c>
      <c r="S25" s="17"/>
      <c r="T25" s="17"/>
      <c r="U25" s="17"/>
      <c r="V25" s="17"/>
      <c r="W25" s="17"/>
      <c r="X25" s="17"/>
      <c r="Y25" s="17"/>
      <c r="Z25" s="17"/>
      <c r="AA25" s="17"/>
    </row>
    <row r="26" spans="1:28">
      <c r="S26" s="17"/>
      <c r="T26" s="17"/>
      <c r="U26" s="17"/>
      <c r="V26" s="17"/>
      <c r="W26" s="17"/>
      <c r="X26" s="17"/>
      <c r="Y26" s="17"/>
      <c r="Z26" s="17"/>
      <c r="AA26" s="17"/>
    </row>
    <row r="27" spans="1:28">
      <c r="S27" s="17"/>
      <c r="T27" s="17"/>
      <c r="U27" s="17"/>
      <c r="V27" s="17"/>
      <c r="W27" s="17"/>
      <c r="X27" s="17"/>
      <c r="Y27" s="17"/>
      <c r="Z27" s="17"/>
      <c r="AA27" s="17"/>
    </row>
    <row r="28" spans="1:28">
      <c r="S28" s="17"/>
      <c r="T28" s="17"/>
      <c r="U28" s="17"/>
      <c r="V28" s="17"/>
      <c r="W28" s="17"/>
      <c r="X28" s="17"/>
      <c r="Y28" s="17"/>
      <c r="Z28" s="17"/>
      <c r="AA28" s="17"/>
    </row>
    <row r="33" spans="19:27">
      <c r="S33" s="17"/>
      <c r="T33" s="17"/>
      <c r="U33" s="17"/>
      <c r="V33" s="17"/>
      <c r="W33" s="17"/>
      <c r="X33" s="17"/>
      <c r="Y33" s="17"/>
      <c r="Z33" s="17"/>
      <c r="AA33" s="17"/>
    </row>
    <row r="34" spans="19:27">
      <c r="S34" s="17"/>
      <c r="T34" s="17"/>
      <c r="U34" s="17"/>
      <c r="V34" s="17"/>
      <c r="W34" s="17"/>
      <c r="X34" s="17"/>
      <c r="Y34" s="17"/>
      <c r="Z34" s="17"/>
      <c r="AA34" s="17"/>
    </row>
    <row r="35" spans="19:27">
      <c r="S35" s="17"/>
      <c r="T35" s="17"/>
      <c r="U35" s="17"/>
      <c r="V35" s="17"/>
      <c r="W35" s="17"/>
      <c r="X35" s="17"/>
      <c r="Y35" s="17"/>
      <c r="Z35" s="17"/>
      <c r="AA35" s="17"/>
    </row>
    <row r="36" spans="19:27">
      <c r="S36" s="17"/>
      <c r="T36" s="17"/>
      <c r="U36" s="17"/>
      <c r="V36" s="17"/>
      <c r="W36" s="17"/>
      <c r="X36" s="17"/>
      <c r="Y36" s="17"/>
      <c r="Z36" s="17"/>
      <c r="AA36" s="17"/>
    </row>
    <row r="37" spans="19:27">
      <c r="S37" s="17"/>
      <c r="T37" s="17"/>
      <c r="U37" s="17"/>
      <c r="V37" s="17"/>
      <c r="W37" s="17"/>
      <c r="X37" s="17"/>
      <c r="Y37" s="17"/>
      <c r="Z37" s="17"/>
      <c r="AA37" s="17"/>
    </row>
    <row r="38" spans="19:27">
      <c r="S38" s="17"/>
      <c r="T38" s="17"/>
      <c r="U38" s="17"/>
      <c r="V38" s="17"/>
      <c r="W38" s="17"/>
      <c r="X38" s="17"/>
      <c r="Y38" s="17"/>
      <c r="Z38" s="17"/>
      <c r="AA38" s="17"/>
    </row>
    <row r="39" spans="19:27">
      <c r="S39" s="17"/>
      <c r="T39" s="17"/>
      <c r="U39" s="17"/>
      <c r="V39" s="17"/>
      <c r="W39" s="17"/>
      <c r="X39" s="17"/>
      <c r="Y39" s="17"/>
      <c r="Z39" s="17"/>
      <c r="AA39" s="17"/>
    </row>
    <row r="40" spans="19:27">
      <c r="S40" s="17"/>
      <c r="T40" s="17"/>
      <c r="U40" s="17"/>
      <c r="V40" s="17"/>
      <c r="W40" s="17"/>
      <c r="X40" s="17"/>
      <c r="Y40" s="17"/>
      <c r="Z40" s="17"/>
      <c r="AA40" s="17"/>
    </row>
    <row r="41" spans="19:27">
      <c r="S41" s="17"/>
      <c r="T41" s="17"/>
      <c r="U41" s="17"/>
      <c r="V41" s="17"/>
      <c r="W41" s="17"/>
      <c r="X41" s="17"/>
      <c r="Y41" s="17"/>
      <c r="Z41" s="17"/>
      <c r="AA41" s="17"/>
    </row>
    <row r="42" spans="19:27">
      <c r="S42" s="17"/>
      <c r="T42" s="17"/>
      <c r="U42" s="17"/>
      <c r="V42" s="17"/>
      <c r="W42" s="17"/>
      <c r="X42" s="17"/>
      <c r="Y42" s="17"/>
      <c r="Z42" s="17"/>
      <c r="AA42" s="17"/>
    </row>
    <row r="43" spans="19:27">
      <c r="S43" s="17"/>
      <c r="T43" s="17"/>
      <c r="U43" s="17"/>
      <c r="V43" s="17"/>
      <c r="W43" s="17"/>
      <c r="X43" s="17"/>
      <c r="Y43" s="17"/>
      <c r="Z43" s="17"/>
      <c r="AA43" s="17"/>
    </row>
    <row r="44" spans="19:27">
      <c r="S44" s="17"/>
      <c r="T44" s="17"/>
      <c r="U44" s="17"/>
      <c r="V44" s="17"/>
      <c r="W44" s="17"/>
      <c r="X44" s="17"/>
      <c r="Y44" s="17"/>
      <c r="Z44" s="17"/>
      <c r="AA44" s="17"/>
    </row>
    <row r="45" spans="19:27">
      <c r="S45" s="17"/>
      <c r="T45" s="17"/>
      <c r="U45" s="17"/>
      <c r="V45" s="17"/>
      <c r="W45" s="17"/>
      <c r="X45" s="17"/>
      <c r="Y45" s="17"/>
      <c r="Z45" s="17"/>
      <c r="AA45" s="17"/>
    </row>
    <row r="46" spans="19:27">
      <c r="S46" s="17"/>
      <c r="T46" s="17"/>
      <c r="U46" s="17"/>
      <c r="V46" s="17"/>
      <c r="W46" s="17"/>
      <c r="X46" s="17"/>
      <c r="Y46" s="17"/>
      <c r="Z46" s="17"/>
      <c r="AA46" s="17"/>
    </row>
    <row r="47" spans="19:27">
      <c r="S47" s="17"/>
      <c r="T47" s="17"/>
      <c r="U47" s="17"/>
      <c r="V47" s="17"/>
      <c r="W47" s="17"/>
      <c r="X47" s="17"/>
      <c r="Y47" s="17"/>
      <c r="Z47" s="17"/>
      <c r="AA47" s="17"/>
    </row>
    <row r="48" spans="19:27">
      <c r="S48" s="17"/>
      <c r="T48" s="17"/>
      <c r="U48" s="17"/>
      <c r="V48" s="17"/>
      <c r="W48" s="17"/>
      <c r="X48" s="17"/>
      <c r="Y48" s="17"/>
      <c r="Z48" s="17"/>
      <c r="AA48" s="17"/>
    </row>
    <row r="49" spans="19:27">
      <c r="S49" s="17"/>
      <c r="T49" s="17"/>
      <c r="U49" s="17"/>
      <c r="V49" s="17"/>
      <c r="W49" s="17"/>
      <c r="X49" s="17"/>
      <c r="Y49" s="17"/>
      <c r="Z49" s="17"/>
      <c r="AA49" s="17"/>
    </row>
    <row r="50" spans="19:27">
      <c r="S50" s="17"/>
      <c r="T50" s="17"/>
      <c r="U50" s="17"/>
      <c r="V50" s="17"/>
      <c r="W50" s="17"/>
      <c r="X50" s="17"/>
      <c r="Y50" s="17"/>
      <c r="Z50" s="17"/>
      <c r="AA50" s="17"/>
    </row>
    <row r="51" spans="19:27">
      <c r="S51" s="17"/>
      <c r="T51" s="17"/>
      <c r="U51" s="17"/>
      <c r="V51" s="17"/>
      <c r="W51" s="17"/>
      <c r="X51" s="17"/>
      <c r="Y51" s="17"/>
      <c r="Z51" s="17"/>
      <c r="AA51" s="17"/>
    </row>
  </sheetData>
  <hyperlinks>
    <hyperlink ref="AC3" location="Content!A1" display="Back to content page" xr:uid="{00000000-0004-0000-9B00-000000000000}"/>
  </hyperlinks>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22"/>
  <sheetViews>
    <sheetView workbookViewId="0">
      <selection activeCell="G20" sqref="G20"/>
    </sheetView>
  </sheetViews>
  <sheetFormatPr defaultRowHeight="14.4"/>
  <cols>
    <col min="1" max="1" width="31.77734375" customWidth="1"/>
    <col min="18" max="18" width="17.77734375" customWidth="1"/>
  </cols>
  <sheetData>
    <row r="1" spans="1:17">
      <c r="A1" s="18" t="s">
        <v>3359</v>
      </c>
      <c r="B1" s="17"/>
      <c r="C1" s="17"/>
      <c r="D1" s="17"/>
      <c r="E1" s="17"/>
      <c r="F1" s="17"/>
      <c r="G1" s="17"/>
      <c r="H1" s="17"/>
      <c r="I1" s="17"/>
      <c r="J1" s="17"/>
      <c r="K1" s="17"/>
      <c r="L1" s="17"/>
      <c r="M1" s="14"/>
      <c r="N1" s="14"/>
      <c r="O1" s="14"/>
    </row>
    <row r="2" spans="1:17">
      <c r="A2" s="17"/>
      <c r="B2" s="17"/>
      <c r="C2" s="17"/>
      <c r="D2" s="17"/>
      <c r="E2" s="17"/>
      <c r="F2" s="17"/>
      <c r="G2" s="17"/>
      <c r="H2" s="17"/>
      <c r="I2" s="17"/>
      <c r="J2" s="17"/>
      <c r="K2" s="17"/>
      <c r="L2" s="17"/>
      <c r="M2" s="14"/>
      <c r="N2" s="14"/>
      <c r="O2" s="14"/>
    </row>
    <row r="3" spans="1:17">
      <c r="A3" s="393" t="s">
        <v>14</v>
      </c>
      <c r="B3" s="225">
        <v>2009</v>
      </c>
      <c r="C3" s="225">
        <v>2010</v>
      </c>
      <c r="D3" s="225">
        <v>2011</v>
      </c>
      <c r="E3" s="225">
        <v>2012</v>
      </c>
      <c r="F3" s="225">
        <v>2013</v>
      </c>
      <c r="G3" s="225">
        <v>2014</v>
      </c>
      <c r="H3" s="225">
        <v>2015</v>
      </c>
      <c r="I3" s="225">
        <v>2016</v>
      </c>
      <c r="J3" s="225">
        <v>2017</v>
      </c>
      <c r="K3" s="225">
        <v>2018</v>
      </c>
      <c r="L3" s="225">
        <v>2019</v>
      </c>
      <c r="M3" s="225">
        <v>2020</v>
      </c>
      <c r="N3" s="225">
        <v>2021</v>
      </c>
      <c r="O3" s="225">
        <v>2022</v>
      </c>
      <c r="Q3" s="1" t="s">
        <v>559</v>
      </c>
    </row>
    <row r="4" spans="1:17">
      <c r="A4" s="93" t="s">
        <v>13</v>
      </c>
      <c r="B4" s="704"/>
      <c r="C4" s="704"/>
      <c r="D4" s="704"/>
      <c r="E4" s="704"/>
      <c r="F4" s="704"/>
      <c r="G4" s="567"/>
      <c r="H4" s="704"/>
      <c r="I4" s="704"/>
      <c r="J4" s="704"/>
      <c r="K4" s="704"/>
      <c r="L4" s="704"/>
      <c r="M4" s="567"/>
      <c r="N4" s="704"/>
      <c r="O4" s="704"/>
    </row>
    <row r="5" spans="1:17">
      <c r="A5" s="93" t="s">
        <v>12</v>
      </c>
      <c r="B5" s="704"/>
      <c r="C5" s="704"/>
      <c r="D5" s="704"/>
      <c r="E5" s="704"/>
      <c r="F5" s="704"/>
      <c r="G5" s="567"/>
      <c r="H5" s="567"/>
      <c r="I5" s="704"/>
      <c r="J5" s="704"/>
      <c r="K5" s="704"/>
      <c r="L5" s="567"/>
      <c r="M5" s="704"/>
      <c r="N5" s="704"/>
      <c r="O5" s="704"/>
    </row>
    <row r="6" spans="1:17">
      <c r="A6" s="93" t="s">
        <v>513</v>
      </c>
      <c r="B6" s="695"/>
      <c r="C6" s="695"/>
      <c r="D6" s="695"/>
      <c r="E6" s="695"/>
      <c r="F6" s="695"/>
      <c r="G6" s="695"/>
      <c r="H6" s="695"/>
      <c r="I6" s="695"/>
      <c r="J6" s="567">
        <v>3.1</v>
      </c>
      <c r="K6" s="567">
        <v>4.4000000000000004</v>
      </c>
      <c r="L6" s="567">
        <v>5.5</v>
      </c>
      <c r="M6" s="567">
        <v>0.5</v>
      </c>
      <c r="N6" s="567">
        <v>3.2</v>
      </c>
      <c r="O6" s="704"/>
    </row>
    <row r="7" spans="1:17">
      <c r="A7" s="93" t="s">
        <v>100</v>
      </c>
      <c r="B7" s="704"/>
      <c r="C7" s="704"/>
      <c r="D7" s="704"/>
      <c r="E7" s="704"/>
      <c r="F7" s="704"/>
      <c r="G7" s="704"/>
      <c r="H7" s="704"/>
      <c r="I7" s="704"/>
      <c r="J7" s="567"/>
      <c r="K7" s="567"/>
      <c r="L7" s="567"/>
      <c r="M7" s="567"/>
      <c r="N7" s="704"/>
      <c r="O7" s="704"/>
    </row>
    <row r="8" spans="1:17">
      <c r="A8" s="93" t="s">
        <v>512</v>
      </c>
      <c r="B8" s="704"/>
      <c r="C8" s="704"/>
      <c r="D8" s="704"/>
      <c r="E8" s="704"/>
      <c r="F8" s="704"/>
      <c r="G8" s="567"/>
      <c r="H8" s="567"/>
      <c r="I8" s="704"/>
      <c r="J8" s="704"/>
      <c r="K8" s="704"/>
      <c r="L8" s="704"/>
      <c r="M8" s="567"/>
      <c r="N8" s="704"/>
      <c r="O8" s="704"/>
    </row>
    <row r="9" spans="1:17">
      <c r="A9" s="93" t="s">
        <v>11</v>
      </c>
      <c r="B9" s="704"/>
      <c r="C9" s="704"/>
      <c r="D9" s="704"/>
      <c r="E9" s="704"/>
      <c r="F9" s="704"/>
      <c r="G9" s="567"/>
      <c r="H9" s="567"/>
      <c r="I9" s="704"/>
      <c r="J9" s="704"/>
      <c r="K9" s="704"/>
      <c r="L9" s="704"/>
      <c r="M9" s="567"/>
      <c r="N9" s="704"/>
      <c r="O9" s="704"/>
    </row>
    <row r="10" spans="1:17">
      <c r="A10" s="93" t="s">
        <v>10</v>
      </c>
      <c r="B10" s="704"/>
      <c r="C10" s="704"/>
      <c r="D10" s="704"/>
      <c r="E10" s="704"/>
      <c r="F10" s="704"/>
      <c r="G10" s="567"/>
      <c r="H10" s="567"/>
      <c r="I10" s="567"/>
      <c r="J10" s="567"/>
      <c r="K10" s="567"/>
      <c r="L10" s="567"/>
      <c r="M10" s="567"/>
      <c r="N10" s="704"/>
      <c r="O10" s="704"/>
    </row>
    <row r="11" spans="1:17">
      <c r="A11" s="93" t="s">
        <v>9</v>
      </c>
      <c r="B11" s="704"/>
      <c r="C11" s="704"/>
      <c r="D11" s="704"/>
      <c r="E11" s="704"/>
      <c r="F11" s="704"/>
      <c r="G11" s="567"/>
      <c r="H11" s="704"/>
      <c r="I11" s="704"/>
      <c r="J11" s="704"/>
      <c r="K11" s="704"/>
      <c r="L11" s="567"/>
      <c r="M11" s="567"/>
      <c r="N11" s="704"/>
      <c r="O11" s="704"/>
    </row>
    <row r="12" spans="1:17">
      <c r="A12" s="93" t="s">
        <v>8</v>
      </c>
      <c r="B12" s="695"/>
      <c r="C12" s="695"/>
      <c r="D12" s="695"/>
      <c r="E12" s="704"/>
      <c r="F12" s="701">
        <v>123</v>
      </c>
      <c r="G12" s="701">
        <v>121</v>
      </c>
      <c r="H12" s="701">
        <v>128</v>
      </c>
      <c r="I12" s="701">
        <v>133</v>
      </c>
      <c r="J12" s="701">
        <v>141</v>
      </c>
      <c r="K12" s="701">
        <v>158</v>
      </c>
      <c r="L12" s="701">
        <v>154</v>
      </c>
      <c r="M12" s="701">
        <v>25</v>
      </c>
      <c r="N12" s="701">
        <v>10</v>
      </c>
      <c r="O12" s="704">
        <v>118.506</v>
      </c>
    </row>
    <row r="13" spans="1:17">
      <c r="A13" s="93" t="s">
        <v>6</v>
      </c>
      <c r="B13" s="704"/>
      <c r="C13" s="704"/>
      <c r="D13" s="704"/>
      <c r="E13" s="704"/>
      <c r="F13" s="704"/>
      <c r="G13" s="567"/>
      <c r="H13" s="567"/>
      <c r="I13" s="704"/>
      <c r="J13" s="704"/>
      <c r="K13" s="704"/>
      <c r="L13" s="704"/>
      <c r="M13" s="567"/>
      <c r="N13" s="704"/>
      <c r="O13" s="704"/>
    </row>
    <row r="14" spans="1:17">
      <c r="A14" s="93" t="s">
        <v>5</v>
      </c>
      <c r="B14" s="704"/>
      <c r="C14" s="704"/>
      <c r="D14" s="704"/>
      <c r="E14" s="704"/>
      <c r="F14" s="704"/>
      <c r="G14" s="704"/>
      <c r="H14" s="704"/>
      <c r="I14" s="704"/>
      <c r="J14" s="704"/>
      <c r="K14" s="704"/>
      <c r="L14" s="704"/>
      <c r="M14" s="567"/>
      <c r="N14" s="704"/>
      <c r="O14" s="704"/>
    </row>
    <row r="15" spans="1:17">
      <c r="A15" s="93" t="s">
        <v>4</v>
      </c>
      <c r="B15" s="704"/>
      <c r="C15" s="704"/>
      <c r="D15" s="704"/>
      <c r="E15" s="704"/>
      <c r="F15" s="704"/>
      <c r="G15" s="567"/>
      <c r="H15" s="704"/>
      <c r="I15" s="704"/>
      <c r="J15" s="704"/>
      <c r="K15" s="704"/>
      <c r="L15" s="704"/>
      <c r="M15" s="567"/>
      <c r="N15" s="704"/>
      <c r="O15" s="704"/>
    </row>
    <row r="16" spans="1:17">
      <c r="A16" s="93" t="s">
        <v>3</v>
      </c>
      <c r="B16" s="704">
        <v>4936</v>
      </c>
      <c r="C16" s="704">
        <v>5564</v>
      </c>
      <c r="D16" s="704">
        <v>5951</v>
      </c>
      <c r="E16" s="704">
        <v>6447</v>
      </c>
      <c r="F16" s="706">
        <v>6619</v>
      </c>
      <c r="G16" s="706">
        <v>7094</v>
      </c>
      <c r="H16" s="706">
        <v>6575</v>
      </c>
      <c r="I16" s="706">
        <v>7314</v>
      </c>
      <c r="J16" s="706">
        <v>7387</v>
      </c>
      <c r="K16" s="706">
        <v>7610</v>
      </c>
      <c r="L16" s="706">
        <v>7441</v>
      </c>
      <c r="M16" s="706">
        <v>2097</v>
      </c>
      <c r="N16" s="706">
        <v>1824</v>
      </c>
      <c r="O16" s="706">
        <v>4139</v>
      </c>
    </row>
    <row r="17" spans="1:15">
      <c r="A17" s="93" t="s">
        <v>33</v>
      </c>
      <c r="B17" s="704"/>
      <c r="C17" s="704"/>
      <c r="D17" s="704"/>
      <c r="E17" s="704"/>
      <c r="F17" s="704"/>
      <c r="G17" s="567"/>
      <c r="H17" s="567"/>
      <c r="I17" s="567"/>
      <c r="J17" s="567"/>
      <c r="K17" s="567"/>
      <c r="L17" s="567"/>
      <c r="M17" s="567"/>
      <c r="N17" s="567"/>
      <c r="O17" s="704"/>
    </row>
    <row r="18" spans="1:15">
      <c r="A18" s="93" t="s">
        <v>1</v>
      </c>
      <c r="B18" s="704"/>
      <c r="C18" s="704"/>
      <c r="D18" s="704"/>
      <c r="E18" s="704"/>
      <c r="F18" s="704"/>
      <c r="G18" s="567"/>
      <c r="H18" s="567"/>
      <c r="I18" s="704"/>
      <c r="J18" s="704"/>
      <c r="K18" s="704"/>
      <c r="L18" s="704"/>
      <c r="M18" s="567"/>
      <c r="N18" s="704"/>
      <c r="O18" s="704"/>
    </row>
    <row r="19" spans="1:15">
      <c r="A19" s="93" t="s">
        <v>0</v>
      </c>
      <c r="B19" s="704"/>
      <c r="C19" s="704"/>
      <c r="D19" s="704"/>
      <c r="E19" s="704"/>
      <c r="F19" s="704"/>
      <c r="G19" s="567"/>
      <c r="H19" s="567"/>
      <c r="I19" s="704"/>
      <c r="J19" s="704"/>
      <c r="K19" s="704"/>
      <c r="L19" s="704"/>
      <c r="M19" s="567"/>
      <c r="N19" s="704"/>
      <c r="O19" s="704"/>
    </row>
    <row r="20" spans="1:15">
      <c r="A20" s="17"/>
      <c r="B20" s="17"/>
      <c r="C20" s="17"/>
      <c r="D20" s="17"/>
      <c r="E20" s="17"/>
      <c r="F20" s="17"/>
      <c r="G20" s="274"/>
      <c r="H20" s="274"/>
      <c r="I20" s="17"/>
      <c r="J20" s="17"/>
      <c r="K20" s="17"/>
      <c r="L20" s="17"/>
      <c r="M20" s="195"/>
      <c r="N20" s="195"/>
      <c r="O20" s="195"/>
    </row>
    <row r="21" spans="1:15">
      <c r="A21" s="139" t="s">
        <v>19</v>
      </c>
      <c r="B21" s="17"/>
      <c r="C21" s="17"/>
      <c r="D21" s="17"/>
      <c r="N21" s="273"/>
      <c r="O21" s="273"/>
    </row>
    <row r="22" spans="1:15">
      <c r="A22" s="17" t="s">
        <v>3187</v>
      </c>
    </row>
  </sheetData>
  <hyperlinks>
    <hyperlink ref="Q3" location="Content!A1" display="Back to content page" xr:uid="{00000000-0004-0000-9C00-000000000000}"/>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AG141"/>
  <sheetViews>
    <sheetView topLeftCell="U85" workbookViewId="0">
      <selection activeCell="G20" sqref="G20"/>
    </sheetView>
  </sheetViews>
  <sheetFormatPr defaultColWidth="8.77734375" defaultRowHeight="14.4"/>
  <cols>
    <col min="1" max="1" width="15.44140625" customWidth="1"/>
    <col min="2" max="2" width="21.5546875" customWidth="1"/>
    <col min="4" max="22" width="8.77734375" customWidth="1"/>
    <col min="31" max="31" width="78.21875" customWidth="1"/>
  </cols>
  <sheetData>
    <row r="1" spans="1:33">
      <c r="A1" s="18" t="s">
        <v>2602</v>
      </c>
    </row>
    <row r="2" spans="1:33">
      <c r="A2" s="436"/>
    </row>
    <row r="3" spans="1:33" s="434" customFormat="1" ht="14.25" customHeight="1">
      <c r="A3" s="393" t="s">
        <v>2624</v>
      </c>
      <c r="B3" s="393" t="s">
        <v>2625</v>
      </c>
      <c r="C3" s="393" t="s">
        <v>2589</v>
      </c>
      <c r="D3" s="225">
        <v>1995</v>
      </c>
      <c r="E3" s="225">
        <v>1996</v>
      </c>
      <c r="F3" s="225">
        <v>1997</v>
      </c>
      <c r="G3" s="225">
        <v>1998</v>
      </c>
      <c r="H3" s="225">
        <v>1999</v>
      </c>
      <c r="I3" s="225">
        <v>2000</v>
      </c>
      <c r="J3" s="225">
        <v>2001</v>
      </c>
      <c r="K3" s="225">
        <v>2002</v>
      </c>
      <c r="L3" s="225">
        <v>2003</v>
      </c>
      <c r="M3" s="225">
        <v>2004</v>
      </c>
      <c r="N3" s="225">
        <v>2005</v>
      </c>
      <c r="O3" s="225">
        <v>2006</v>
      </c>
      <c r="P3" s="225">
        <v>2007</v>
      </c>
      <c r="Q3" s="225">
        <v>2008</v>
      </c>
      <c r="R3" s="225">
        <v>2009</v>
      </c>
      <c r="S3" s="225">
        <v>2010</v>
      </c>
      <c r="T3" s="225">
        <v>2011</v>
      </c>
      <c r="U3" s="225">
        <v>2012</v>
      </c>
      <c r="V3" s="225">
        <v>2013</v>
      </c>
      <c r="W3" s="225">
        <v>2014</v>
      </c>
      <c r="X3" s="225">
        <v>2015</v>
      </c>
      <c r="Y3" s="225">
        <v>2016</v>
      </c>
      <c r="Z3" s="225">
        <v>2017</v>
      </c>
      <c r="AA3" s="225">
        <v>2018</v>
      </c>
      <c r="AB3" s="225">
        <v>2019</v>
      </c>
      <c r="AC3" s="225">
        <v>2020</v>
      </c>
      <c r="AD3" s="225">
        <v>2021</v>
      </c>
      <c r="AE3" s="441" t="s">
        <v>2267</v>
      </c>
      <c r="AG3" s="1" t="s">
        <v>559</v>
      </c>
    </row>
    <row r="4" spans="1:33" s="434" customFormat="1" ht="22.35" customHeight="1">
      <c r="A4" s="750" t="s">
        <v>13</v>
      </c>
      <c r="B4" s="437" t="s">
        <v>28</v>
      </c>
      <c r="C4" s="438" t="s">
        <v>44</v>
      </c>
      <c r="D4" s="655">
        <v>9</v>
      </c>
      <c r="E4" s="655">
        <v>21</v>
      </c>
      <c r="F4" s="655">
        <v>45</v>
      </c>
      <c r="G4" s="655">
        <v>51</v>
      </c>
      <c r="H4" s="655">
        <v>45</v>
      </c>
      <c r="I4" s="655">
        <v>51</v>
      </c>
      <c r="J4" s="655">
        <v>67</v>
      </c>
      <c r="K4" s="655">
        <v>91</v>
      </c>
      <c r="L4" s="655">
        <v>106</v>
      </c>
      <c r="M4" s="655">
        <v>194</v>
      </c>
      <c r="N4" s="655">
        <v>209</v>
      </c>
      <c r="O4" s="655">
        <v>121</v>
      </c>
      <c r="P4" s="655">
        <v>194</v>
      </c>
      <c r="Q4" s="655">
        <v>294</v>
      </c>
      <c r="R4" s="655">
        <v>364</v>
      </c>
      <c r="S4" s="655">
        <v>426</v>
      </c>
      <c r="T4" s="655">
        <v>481</v>
      </c>
      <c r="U4" s="655">
        <v>528</v>
      </c>
      <c r="V4" s="655">
        <v>650</v>
      </c>
      <c r="W4" s="655">
        <v>595</v>
      </c>
      <c r="X4" s="655">
        <v>592.4</v>
      </c>
      <c r="Y4" s="655">
        <v>397.40000000000003</v>
      </c>
      <c r="Z4" s="655">
        <v>261</v>
      </c>
      <c r="AA4" s="655">
        <v>217.9</v>
      </c>
      <c r="AB4" s="655">
        <v>217.5</v>
      </c>
      <c r="AC4" s="655">
        <v>63.6</v>
      </c>
      <c r="AD4" s="655">
        <v>63.800000000000004</v>
      </c>
      <c r="AE4" s="749"/>
    </row>
    <row r="5" spans="1:33" s="435" customFormat="1" ht="16.05" customHeight="1">
      <c r="A5" s="750"/>
      <c r="B5" s="439" t="s">
        <v>2406</v>
      </c>
      <c r="C5" s="440"/>
      <c r="D5" s="656">
        <v>2</v>
      </c>
      <c r="E5" s="656">
        <v>5</v>
      </c>
      <c r="F5" s="656">
        <v>14</v>
      </c>
      <c r="G5" s="656">
        <v>7</v>
      </c>
      <c r="H5" s="656">
        <v>8</v>
      </c>
      <c r="I5" s="656">
        <v>8</v>
      </c>
      <c r="J5" s="656">
        <v>15</v>
      </c>
      <c r="K5" s="656">
        <v>17</v>
      </c>
      <c r="L5" s="656">
        <v>31</v>
      </c>
      <c r="M5" s="656">
        <v>42</v>
      </c>
      <c r="N5" s="656">
        <v>43</v>
      </c>
      <c r="O5" s="656">
        <v>19</v>
      </c>
      <c r="P5" s="656">
        <v>33</v>
      </c>
      <c r="Q5" s="656">
        <v>37</v>
      </c>
      <c r="R5" s="656">
        <v>46</v>
      </c>
      <c r="S5" s="656">
        <v>73</v>
      </c>
      <c r="T5" s="656">
        <v>148</v>
      </c>
      <c r="U5" s="656">
        <v>173</v>
      </c>
      <c r="V5" s="656">
        <v>223</v>
      </c>
      <c r="W5" s="656">
        <v>105.5</v>
      </c>
      <c r="X5" s="656">
        <v>176</v>
      </c>
      <c r="Y5" s="656">
        <v>52.7</v>
      </c>
      <c r="Z5" s="656">
        <v>40.700000000000003</v>
      </c>
      <c r="AA5" s="656">
        <v>34.700000000000003</v>
      </c>
      <c r="AB5" s="656">
        <v>31.3</v>
      </c>
      <c r="AC5" s="656">
        <v>8.1</v>
      </c>
      <c r="AD5" s="656">
        <v>11.7</v>
      </c>
      <c r="AE5" s="749"/>
    </row>
    <row r="6" spans="1:33" s="435" customFormat="1" ht="16.05" customHeight="1">
      <c r="A6" s="750"/>
      <c r="B6" s="439" t="s">
        <v>2590</v>
      </c>
      <c r="C6" s="440"/>
      <c r="D6" s="656">
        <v>1</v>
      </c>
      <c r="E6" s="656">
        <v>2</v>
      </c>
      <c r="F6" s="656">
        <v>3</v>
      </c>
      <c r="G6" s="656">
        <v>8</v>
      </c>
      <c r="H6" s="656">
        <v>6</v>
      </c>
      <c r="I6" s="656">
        <v>8</v>
      </c>
      <c r="J6" s="656">
        <v>9</v>
      </c>
      <c r="K6" s="656">
        <v>15</v>
      </c>
      <c r="L6" s="656">
        <v>15</v>
      </c>
      <c r="M6" s="656">
        <v>34</v>
      </c>
      <c r="N6" s="656">
        <v>36</v>
      </c>
      <c r="O6" s="656">
        <v>21</v>
      </c>
      <c r="P6" s="656">
        <v>38</v>
      </c>
      <c r="Q6" s="656">
        <v>59</v>
      </c>
      <c r="R6" s="656">
        <v>76</v>
      </c>
      <c r="S6" s="656">
        <v>83</v>
      </c>
      <c r="T6" s="656">
        <v>58</v>
      </c>
      <c r="U6" s="656">
        <v>68</v>
      </c>
      <c r="V6" s="656">
        <v>74</v>
      </c>
      <c r="W6" s="656">
        <v>83.6</v>
      </c>
      <c r="X6" s="656">
        <v>105.1</v>
      </c>
      <c r="Y6" s="656">
        <v>61.7</v>
      </c>
      <c r="Z6" s="656">
        <v>33.6</v>
      </c>
      <c r="AA6" s="656">
        <v>37.799999999999997</v>
      </c>
      <c r="AB6" s="656">
        <v>32.700000000000003</v>
      </c>
      <c r="AC6" s="656">
        <v>9.9</v>
      </c>
      <c r="AD6" s="656">
        <v>8.8000000000000007</v>
      </c>
      <c r="AE6" s="749"/>
    </row>
    <row r="7" spans="1:33" s="435" customFormat="1" ht="16.05" customHeight="1">
      <c r="A7" s="750"/>
      <c r="B7" s="439" t="s">
        <v>2591</v>
      </c>
      <c r="C7" s="440"/>
      <c r="D7" s="656"/>
      <c r="E7" s="656">
        <v>1</v>
      </c>
      <c r="F7" s="656">
        <v>1</v>
      </c>
      <c r="G7" s="656">
        <v>2</v>
      </c>
      <c r="H7" s="656">
        <v>2</v>
      </c>
      <c r="I7" s="656">
        <v>3</v>
      </c>
      <c r="J7" s="656">
        <v>4</v>
      </c>
      <c r="K7" s="656">
        <v>5</v>
      </c>
      <c r="L7" s="656">
        <v>5</v>
      </c>
      <c r="M7" s="656">
        <v>16</v>
      </c>
      <c r="N7" s="656">
        <v>15</v>
      </c>
      <c r="O7" s="656">
        <v>15</v>
      </c>
      <c r="P7" s="656">
        <v>28</v>
      </c>
      <c r="Q7" s="656">
        <v>59</v>
      </c>
      <c r="R7" s="656">
        <v>66</v>
      </c>
      <c r="S7" s="656">
        <v>81</v>
      </c>
      <c r="T7" s="656">
        <v>88</v>
      </c>
      <c r="U7" s="656">
        <v>94</v>
      </c>
      <c r="V7" s="656">
        <v>106</v>
      </c>
      <c r="W7" s="656">
        <v>65.8</v>
      </c>
      <c r="X7" s="656">
        <v>98.1</v>
      </c>
      <c r="Y7" s="656">
        <v>50.7</v>
      </c>
      <c r="Z7" s="656">
        <v>40.1</v>
      </c>
      <c r="AA7" s="656">
        <v>29.2</v>
      </c>
      <c r="AB7" s="656">
        <v>27.5</v>
      </c>
      <c r="AC7" s="656">
        <v>3.2</v>
      </c>
      <c r="AD7" s="656">
        <v>6.6</v>
      </c>
      <c r="AE7" s="749"/>
    </row>
    <row r="8" spans="1:33" s="435" customFormat="1" ht="16.05" customHeight="1">
      <c r="A8" s="750"/>
      <c r="B8" s="439" t="s">
        <v>2592</v>
      </c>
      <c r="C8" s="440"/>
      <c r="D8" s="656">
        <v>6</v>
      </c>
      <c r="E8" s="656">
        <v>13</v>
      </c>
      <c r="F8" s="656">
        <v>27</v>
      </c>
      <c r="G8" s="656">
        <v>34</v>
      </c>
      <c r="H8" s="656">
        <v>29</v>
      </c>
      <c r="I8" s="656">
        <v>31</v>
      </c>
      <c r="J8" s="656">
        <v>38</v>
      </c>
      <c r="K8" s="656">
        <v>52</v>
      </c>
      <c r="L8" s="656">
        <v>55</v>
      </c>
      <c r="M8" s="656">
        <v>101</v>
      </c>
      <c r="N8" s="656">
        <v>110</v>
      </c>
      <c r="O8" s="656">
        <v>63</v>
      </c>
      <c r="P8" s="656">
        <v>89</v>
      </c>
      <c r="Q8" s="656">
        <v>130</v>
      </c>
      <c r="R8" s="656">
        <v>161</v>
      </c>
      <c r="S8" s="656">
        <v>170</v>
      </c>
      <c r="T8" s="656">
        <v>170</v>
      </c>
      <c r="U8" s="656">
        <v>177</v>
      </c>
      <c r="V8" s="656">
        <v>231</v>
      </c>
      <c r="W8" s="656">
        <v>326</v>
      </c>
      <c r="X8" s="656">
        <v>198</v>
      </c>
      <c r="Y8" s="656">
        <v>213.1</v>
      </c>
      <c r="Z8" s="656">
        <v>134.5</v>
      </c>
      <c r="AA8" s="656">
        <v>105.7</v>
      </c>
      <c r="AB8" s="656">
        <v>111.9</v>
      </c>
      <c r="AC8" s="656">
        <v>37.700000000000003</v>
      </c>
      <c r="AD8" s="656">
        <v>30</v>
      </c>
      <c r="AE8" s="749"/>
    </row>
    <row r="9" spans="1:33" s="435" customFormat="1" ht="16.05" customHeight="1">
      <c r="A9" s="750"/>
      <c r="B9" s="439" t="s">
        <v>2593</v>
      </c>
      <c r="C9" s="440"/>
      <c r="D9" s="656"/>
      <c r="E9" s="656"/>
      <c r="F9" s="656"/>
      <c r="G9" s="656"/>
      <c r="H9" s="656"/>
      <c r="I9" s="656"/>
      <c r="J9" s="656"/>
      <c r="K9" s="656">
        <v>1</v>
      </c>
      <c r="L9" s="656"/>
      <c r="M9" s="656">
        <v>1</v>
      </c>
      <c r="N9" s="656">
        <v>3</v>
      </c>
      <c r="O9" s="656">
        <v>1</v>
      </c>
      <c r="P9" s="656">
        <v>2</v>
      </c>
      <c r="Q9" s="656">
        <v>3</v>
      </c>
      <c r="R9" s="656">
        <v>4</v>
      </c>
      <c r="S9" s="656">
        <v>9</v>
      </c>
      <c r="T9" s="656">
        <v>3</v>
      </c>
      <c r="U9" s="656">
        <v>6</v>
      </c>
      <c r="V9" s="656">
        <v>8</v>
      </c>
      <c r="W9" s="656">
        <v>6.6</v>
      </c>
      <c r="X9" s="656">
        <v>4.9000000000000004</v>
      </c>
      <c r="Y9" s="656">
        <v>9.8000000000000007</v>
      </c>
      <c r="Z9" s="656">
        <v>5.4</v>
      </c>
      <c r="AA9" s="656">
        <v>4.3</v>
      </c>
      <c r="AB9" s="656">
        <v>5.5</v>
      </c>
      <c r="AC9" s="656">
        <v>1.9</v>
      </c>
      <c r="AD9" s="656">
        <v>3.5</v>
      </c>
      <c r="AE9" s="749"/>
    </row>
    <row r="10" spans="1:33" s="435" customFormat="1" ht="16.05" customHeight="1">
      <c r="A10" s="750"/>
      <c r="B10" s="439" t="s">
        <v>2594</v>
      </c>
      <c r="C10" s="440"/>
      <c r="D10" s="656"/>
      <c r="E10" s="656"/>
      <c r="F10" s="656"/>
      <c r="G10" s="656"/>
      <c r="H10" s="656"/>
      <c r="I10" s="656">
        <v>1</v>
      </c>
      <c r="J10" s="656">
        <v>1</v>
      </c>
      <c r="K10" s="656">
        <v>1</v>
      </c>
      <c r="L10" s="656"/>
      <c r="M10" s="656"/>
      <c r="N10" s="656">
        <v>2</v>
      </c>
      <c r="O10" s="656">
        <v>2</v>
      </c>
      <c r="P10" s="656">
        <v>4</v>
      </c>
      <c r="Q10" s="656">
        <v>6</v>
      </c>
      <c r="R10" s="656">
        <v>11</v>
      </c>
      <c r="S10" s="656">
        <v>10</v>
      </c>
      <c r="T10" s="656">
        <v>14</v>
      </c>
      <c r="U10" s="656">
        <v>10</v>
      </c>
      <c r="V10" s="656">
        <v>8</v>
      </c>
      <c r="W10" s="656">
        <v>7.5</v>
      </c>
      <c r="X10" s="656">
        <v>10.3</v>
      </c>
      <c r="Y10" s="656">
        <v>9.4</v>
      </c>
      <c r="Z10" s="656">
        <v>6.7</v>
      </c>
      <c r="AA10" s="656">
        <v>6.2</v>
      </c>
      <c r="AB10" s="656">
        <v>8.6</v>
      </c>
      <c r="AC10" s="656">
        <v>2.8</v>
      </c>
      <c r="AD10" s="656">
        <v>3.2</v>
      </c>
      <c r="AE10" s="749"/>
    </row>
    <row r="11" spans="1:33" s="435" customFormat="1" ht="16.05" customHeight="1">
      <c r="A11" s="750"/>
      <c r="B11" s="439" t="s">
        <v>2595</v>
      </c>
      <c r="C11" s="440"/>
      <c r="D11" s="656"/>
      <c r="E11" s="656"/>
      <c r="F11" s="656"/>
      <c r="G11" s="656"/>
      <c r="H11" s="656"/>
      <c r="I11" s="656"/>
      <c r="J11" s="656"/>
      <c r="K11" s="656"/>
      <c r="L11" s="656"/>
      <c r="M11" s="656"/>
      <c r="N11" s="656"/>
      <c r="O11" s="656"/>
      <c r="P11" s="656"/>
      <c r="Q11" s="656"/>
      <c r="R11" s="656"/>
      <c r="S11" s="656"/>
      <c r="T11" s="656"/>
      <c r="U11" s="656"/>
      <c r="V11" s="656"/>
      <c r="W11" s="656"/>
      <c r="X11" s="656"/>
      <c r="Y11" s="656"/>
      <c r="Z11" s="656"/>
      <c r="AA11" s="656"/>
      <c r="AB11" s="656"/>
      <c r="AC11" s="656"/>
      <c r="AD11" s="656"/>
      <c r="AE11" s="749"/>
    </row>
    <row r="12" spans="1:33" s="434" customFormat="1" ht="22.35" customHeight="1">
      <c r="A12" s="750" t="s">
        <v>12</v>
      </c>
      <c r="B12" s="437" t="s">
        <v>28</v>
      </c>
      <c r="C12" s="438" t="s">
        <v>44</v>
      </c>
      <c r="D12" s="655">
        <v>521</v>
      </c>
      <c r="E12" s="655">
        <v>512</v>
      </c>
      <c r="F12" s="655">
        <v>606</v>
      </c>
      <c r="G12" s="655">
        <v>750</v>
      </c>
      <c r="H12" s="655">
        <v>843</v>
      </c>
      <c r="I12" s="655">
        <v>1104</v>
      </c>
      <c r="J12" s="655">
        <v>1194</v>
      </c>
      <c r="K12" s="655">
        <v>1275</v>
      </c>
      <c r="L12" s="655">
        <v>1405</v>
      </c>
      <c r="M12" s="655">
        <v>1522</v>
      </c>
      <c r="N12" s="655"/>
      <c r="O12" s="655">
        <v>1426</v>
      </c>
      <c r="P12" s="655">
        <v>1736</v>
      </c>
      <c r="Q12" s="655">
        <v>2101</v>
      </c>
      <c r="R12" s="655">
        <v>1721</v>
      </c>
      <c r="S12" s="655">
        <v>1972.6000000000001</v>
      </c>
      <c r="T12" s="655"/>
      <c r="U12" s="655">
        <v>1613.9</v>
      </c>
      <c r="V12" s="655">
        <v>1544</v>
      </c>
      <c r="W12" s="655">
        <v>1965.6</v>
      </c>
      <c r="X12" s="655">
        <v>1527.7</v>
      </c>
      <c r="Y12" s="655">
        <v>1574.2</v>
      </c>
      <c r="Z12" s="655">
        <v>1622.7</v>
      </c>
      <c r="AA12" s="655">
        <v>1654.6999999999998</v>
      </c>
      <c r="AB12" s="655"/>
      <c r="AC12" s="655">
        <v>328.49999999999994</v>
      </c>
      <c r="AD12" s="655"/>
      <c r="AE12" s="749"/>
    </row>
    <row r="13" spans="1:33" s="435" customFormat="1" ht="16.05" customHeight="1">
      <c r="A13" s="750"/>
      <c r="B13" s="439" t="s">
        <v>2406</v>
      </c>
      <c r="C13" s="440"/>
      <c r="D13" s="656">
        <v>463</v>
      </c>
      <c r="E13" s="656">
        <v>439</v>
      </c>
      <c r="F13" s="656">
        <v>516</v>
      </c>
      <c r="G13" s="656">
        <v>629</v>
      </c>
      <c r="H13" s="656">
        <v>720</v>
      </c>
      <c r="I13" s="656">
        <v>914</v>
      </c>
      <c r="J13" s="656">
        <v>1019</v>
      </c>
      <c r="K13" s="656">
        <v>1096</v>
      </c>
      <c r="L13" s="656">
        <v>1235</v>
      </c>
      <c r="M13" s="656">
        <v>1353</v>
      </c>
      <c r="N13" s="656"/>
      <c r="O13" s="656">
        <v>1240</v>
      </c>
      <c r="P13" s="656">
        <v>1546</v>
      </c>
      <c r="Q13" s="656">
        <v>1933</v>
      </c>
      <c r="R13" s="656">
        <v>1548</v>
      </c>
      <c r="S13" s="656">
        <v>1787</v>
      </c>
      <c r="T13" s="656"/>
      <c r="U13" s="656">
        <v>1363.8</v>
      </c>
      <c r="V13" s="656">
        <v>1182.0999999999999</v>
      </c>
      <c r="W13" s="656">
        <v>1723</v>
      </c>
      <c r="X13" s="656">
        <v>1355.8</v>
      </c>
      <c r="Y13" s="656">
        <v>1380.5</v>
      </c>
      <c r="Z13" s="656">
        <v>1379.6</v>
      </c>
      <c r="AA13" s="656">
        <v>1384</v>
      </c>
      <c r="AB13" s="656"/>
      <c r="AC13" s="656">
        <v>299.39999999999998</v>
      </c>
      <c r="AD13" s="656"/>
      <c r="AE13" s="749"/>
    </row>
    <row r="14" spans="1:33" s="435" customFormat="1" ht="16.05" customHeight="1">
      <c r="A14" s="750"/>
      <c r="B14" s="439" t="s">
        <v>2590</v>
      </c>
      <c r="C14" s="440"/>
      <c r="D14" s="656">
        <v>7</v>
      </c>
      <c r="E14" s="656">
        <v>8</v>
      </c>
      <c r="F14" s="656">
        <v>9</v>
      </c>
      <c r="G14" s="656">
        <v>11</v>
      </c>
      <c r="H14" s="656">
        <v>12</v>
      </c>
      <c r="I14" s="656">
        <v>27</v>
      </c>
      <c r="J14" s="656">
        <v>25</v>
      </c>
      <c r="K14" s="656">
        <v>19</v>
      </c>
      <c r="L14" s="656">
        <v>18</v>
      </c>
      <c r="M14" s="656">
        <v>21</v>
      </c>
      <c r="N14" s="656"/>
      <c r="O14" s="656">
        <v>25</v>
      </c>
      <c r="P14" s="656">
        <v>33</v>
      </c>
      <c r="Q14" s="656">
        <v>38</v>
      </c>
      <c r="R14" s="656">
        <v>32</v>
      </c>
      <c r="S14" s="656">
        <v>33</v>
      </c>
      <c r="T14" s="656"/>
      <c r="U14" s="656">
        <v>40.4</v>
      </c>
      <c r="V14" s="656">
        <v>149.9</v>
      </c>
      <c r="W14" s="656">
        <v>59.6</v>
      </c>
      <c r="X14" s="656">
        <v>45.5</v>
      </c>
      <c r="Y14" s="656">
        <v>50.7</v>
      </c>
      <c r="Z14" s="656">
        <v>58.5</v>
      </c>
      <c r="AA14" s="656">
        <v>71.099999999999994</v>
      </c>
      <c r="AB14" s="656"/>
      <c r="AC14" s="656">
        <v>6.7</v>
      </c>
      <c r="AD14" s="656"/>
      <c r="AE14" s="749"/>
    </row>
    <row r="15" spans="1:33" s="435" customFormat="1" ht="16.05" customHeight="1">
      <c r="A15" s="750"/>
      <c r="B15" s="439" t="s">
        <v>2591</v>
      </c>
      <c r="C15" s="440"/>
      <c r="D15" s="656">
        <v>7</v>
      </c>
      <c r="E15" s="656">
        <v>8</v>
      </c>
      <c r="F15" s="656">
        <v>9</v>
      </c>
      <c r="G15" s="656">
        <v>9</v>
      </c>
      <c r="H15" s="656">
        <v>10</v>
      </c>
      <c r="I15" s="656">
        <v>15</v>
      </c>
      <c r="J15" s="656">
        <v>12</v>
      </c>
      <c r="K15" s="656">
        <v>12</v>
      </c>
      <c r="L15" s="656">
        <v>12</v>
      </c>
      <c r="M15" s="656">
        <v>12</v>
      </c>
      <c r="N15" s="656"/>
      <c r="O15" s="656">
        <v>15</v>
      </c>
      <c r="P15" s="656">
        <v>25</v>
      </c>
      <c r="Q15" s="656">
        <v>28</v>
      </c>
      <c r="R15" s="656">
        <v>22</v>
      </c>
      <c r="S15" s="656">
        <v>26.2</v>
      </c>
      <c r="T15" s="656"/>
      <c r="U15" s="656">
        <v>45.9</v>
      </c>
      <c r="V15" s="656">
        <v>52.5</v>
      </c>
      <c r="W15" s="656">
        <v>37.299999999999997</v>
      </c>
      <c r="X15" s="656">
        <v>23.2</v>
      </c>
      <c r="Y15" s="656">
        <v>26.7</v>
      </c>
      <c r="Z15" s="656">
        <v>39.200000000000003</v>
      </c>
      <c r="AA15" s="656">
        <v>39.4</v>
      </c>
      <c r="AB15" s="656"/>
      <c r="AC15" s="656">
        <v>4.4000000000000004</v>
      </c>
      <c r="AD15" s="656"/>
      <c r="AE15" s="749"/>
    </row>
    <row r="16" spans="1:33" s="435" customFormat="1" ht="16.05" customHeight="1">
      <c r="A16" s="750"/>
      <c r="B16" s="439" t="s">
        <v>2592</v>
      </c>
      <c r="C16" s="440"/>
      <c r="D16" s="656">
        <v>29</v>
      </c>
      <c r="E16" s="656">
        <v>31</v>
      </c>
      <c r="F16" s="656">
        <v>38</v>
      </c>
      <c r="G16" s="656">
        <v>39</v>
      </c>
      <c r="H16" s="656">
        <v>44</v>
      </c>
      <c r="I16" s="656">
        <v>66</v>
      </c>
      <c r="J16" s="656">
        <v>55</v>
      </c>
      <c r="K16" s="656">
        <v>57</v>
      </c>
      <c r="L16" s="656">
        <v>55</v>
      </c>
      <c r="M16" s="656">
        <v>58</v>
      </c>
      <c r="N16" s="656"/>
      <c r="O16" s="656">
        <v>67</v>
      </c>
      <c r="P16" s="656">
        <v>78</v>
      </c>
      <c r="Q16" s="656">
        <v>86</v>
      </c>
      <c r="R16" s="656">
        <v>86</v>
      </c>
      <c r="S16" s="656">
        <v>97</v>
      </c>
      <c r="T16" s="656"/>
      <c r="U16" s="656">
        <v>139.69999999999999</v>
      </c>
      <c r="V16" s="656">
        <v>150.9</v>
      </c>
      <c r="W16" s="656">
        <v>130.69999999999999</v>
      </c>
      <c r="X16" s="656">
        <v>98.6</v>
      </c>
      <c r="Y16" s="656">
        <v>108.1</v>
      </c>
      <c r="Z16" s="656">
        <v>139</v>
      </c>
      <c r="AA16" s="656">
        <v>149</v>
      </c>
      <c r="AB16" s="656"/>
      <c r="AC16" s="656">
        <v>14.1</v>
      </c>
      <c r="AD16" s="656"/>
      <c r="AE16" s="749"/>
    </row>
    <row r="17" spans="1:31" s="435" customFormat="1" ht="16.05" customHeight="1">
      <c r="A17" s="750"/>
      <c r="B17" s="439" t="s">
        <v>2593</v>
      </c>
      <c r="C17" s="440"/>
      <c r="D17" s="656"/>
      <c r="E17" s="656"/>
      <c r="F17" s="656"/>
      <c r="G17" s="656"/>
      <c r="H17" s="656"/>
      <c r="I17" s="656"/>
      <c r="J17" s="656"/>
      <c r="K17" s="656"/>
      <c r="L17" s="656"/>
      <c r="M17" s="656"/>
      <c r="N17" s="656"/>
      <c r="O17" s="656"/>
      <c r="P17" s="656"/>
      <c r="Q17" s="656"/>
      <c r="R17" s="656"/>
      <c r="S17" s="656"/>
      <c r="T17" s="656"/>
      <c r="U17" s="656"/>
      <c r="V17" s="656"/>
      <c r="W17" s="656">
        <v>1.4</v>
      </c>
      <c r="X17" s="657">
        <v>0.9</v>
      </c>
      <c r="Y17" s="657">
        <v>0.7</v>
      </c>
      <c r="Z17" s="657">
        <v>0.8</v>
      </c>
      <c r="AA17" s="656">
        <v>1.1000000000000001</v>
      </c>
      <c r="AB17" s="656"/>
      <c r="AC17" s="656">
        <v>0.2</v>
      </c>
      <c r="AD17" s="656"/>
      <c r="AE17" s="749"/>
    </row>
    <row r="18" spans="1:31" s="435" customFormat="1" ht="16.05" customHeight="1">
      <c r="A18" s="750"/>
      <c r="B18" s="439" t="s">
        <v>2594</v>
      </c>
      <c r="C18" s="440"/>
      <c r="D18" s="656">
        <v>1</v>
      </c>
      <c r="E18" s="656">
        <v>1</v>
      </c>
      <c r="F18" s="656">
        <v>1</v>
      </c>
      <c r="G18" s="656">
        <v>1</v>
      </c>
      <c r="H18" s="656">
        <v>1</v>
      </c>
      <c r="I18" s="656">
        <v>2</v>
      </c>
      <c r="J18" s="656">
        <v>3</v>
      </c>
      <c r="K18" s="656">
        <v>5</v>
      </c>
      <c r="L18" s="656">
        <v>2</v>
      </c>
      <c r="M18" s="656">
        <v>2</v>
      </c>
      <c r="N18" s="656"/>
      <c r="O18" s="656">
        <v>4</v>
      </c>
      <c r="P18" s="656">
        <v>2</v>
      </c>
      <c r="Q18" s="656">
        <v>2</v>
      </c>
      <c r="R18" s="656">
        <v>3</v>
      </c>
      <c r="S18" s="656">
        <v>4</v>
      </c>
      <c r="T18" s="656"/>
      <c r="U18" s="656">
        <v>8.6</v>
      </c>
      <c r="V18" s="656">
        <v>2.8</v>
      </c>
      <c r="W18" s="656">
        <v>9.3000000000000007</v>
      </c>
      <c r="X18" s="656">
        <v>2.7</v>
      </c>
      <c r="Y18" s="656">
        <v>4.3</v>
      </c>
      <c r="Z18" s="656">
        <v>4.9000000000000004</v>
      </c>
      <c r="AA18" s="656">
        <v>5.8</v>
      </c>
      <c r="AB18" s="656"/>
      <c r="AC18" s="656">
        <v>1.2</v>
      </c>
      <c r="AD18" s="656"/>
      <c r="AE18" s="749"/>
    </row>
    <row r="19" spans="1:31" s="435" customFormat="1" ht="16.05" customHeight="1">
      <c r="A19" s="750"/>
      <c r="B19" s="439" t="s">
        <v>2595</v>
      </c>
      <c r="C19" s="440"/>
      <c r="D19" s="656">
        <v>14</v>
      </c>
      <c r="E19" s="656">
        <v>25</v>
      </c>
      <c r="F19" s="656">
        <v>33</v>
      </c>
      <c r="G19" s="656">
        <v>61</v>
      </c>
      <c r="H19" s="656">
        <v>56</v>
      </c>
      <c r="I19" s="656">
        <v>80</v>
      </c>
      <c r="J19" s="656">
        <v>80</v>
      </c>
      <c r="K19" s="656">
        <v>86</v>
      </c>
      <c r="L19" s="656">
        <v>83</v>
      </c>
      <c r="M19" s="656">
        <v>76</v>
      </c>
      <c r="N19" s="656"/>
      <c r="O19" s="656">
        <v>75</v>
      </c>
      <c r="P19" s="656">
        <v>52</v>
      </c>
      <c r="Q19" s="656">
        <v>14</v>
      </c>
      <c r="R19" s="656">
        <v>30</v>
      </c>
      <c r="S19" s="656">
        <v>25.4</v>
      </c>
      <c r="T19" s="656"/>
      <c r="U19" s="656">
        <v>15.5</v>
      </c>
      <c r="V19" s="656">
        <v>5.8</v>
      </c>
      <c r="W19" s="656">
        <v>4.3</v>
      </c>
      <c r="X19" s="656">
        <v>1</v>
      </c>
      <c r="Y19" s="656">
        <v>3.2</v>
      </c>
      <c r="Z19" s="657">
        <v>0.7</v>
      </c>
      <c r="AA19" s="656">
        <v>4.3</v>
      </c>
      <c r="AB19" s="656"/>
      <c r="AC19" s="656">
        <v>2.5</v>
      </c>
      <c r="AD19" s="656"/>
      <c r="AE19" s="749"/>
    </row>
    <row r="20" spans="1:31" s="434" customFormat="1" ht="22.35" customHeight="1">
      <c r="A20" s="750" t="s">
        <v>513</v>
      </c>
      <c r="B20" s="437" t="s">
        <v>28</v>
      </c>
      <c r="C20" s="438" t="s">
        <v>44</v>
      </c>
      <c r="D20" s="655">
        <v>22</v>
      </c>
      <c r="E20" s="655">
        <v>24</v>
      </c>
      <c r="F20" s="655">
        <v>26</v>
      </c>
      <c r="G20" s="655">
        <v>26</v>
      </c>
      <c r="H20" s="655">
        <v>24</v>
      </c>
      <c r="I20" s="655">
        <v>24</v>
      </c>
      <c r="J20" s="658">
        <v>19.3</v>
      </c>
      <c r="K20" s="658">
        <v>18.899999999999999</v>
      </c>
      <c r="L20" s="658">
        <v>14.399999999999999</v>
      </c>
      <c r="M20" s="658">
        <v>17.599999999999998</v>
      </c>
      <c r="N20" s="658">
        <v>19.600000000000001</v>
      </c>
      <c r="O20" s="658">
        <v>17.100000000000001</v>
      </c>
      <c r="P20" s="658">
        <v>15.2</v>
      </c>
      <c r="Q20" s="658">
        <v>14.8</v>
      </c>
      <c r="R20" s="658">
        <v>11.3</v>
      </c>
      <c r="S20" s="658">
        <v>15.299999999999999</v>
      </c>
      <c r="T20" s="658">
        <v>18.8</v>
      </c>
      <c r="U20" s="658">
        <v>22.8</v>
      </c>
      <c r="V20" s="658">
        <v>21.9</v>
      </c>
      <c r="W20" s="658">
        <v>22.7</v>
      </c>
      <c r="X20" s="658">
        <v>23.5</v>
      </c>
      <c r="Y20" s="658">
        <v>26.8</v>
      </c>
      <c r="Z20" s="658">
        <v>28</v>
      </c>
      <c r="AA20" s="658">
        <v>35.799999999999997</v>
      </c>
      <c r="AB20" s="658">
        <v>45.076999999999998</v>
      </c>
      <c r="AC20" s="658">
        <v>7.0000000000000009</v>
      </c>
      <c r="AD20" s="658">
        <v>28.799999999999997</v>
      </c>
      <c r="AE20" s="749" t="s">
        <v>2597</v>
      </c>
    </row>
    <row r="21" spans="1:31" s="435" customFormat="1" ht="16.05" customHeight="1">
      <c r="A21" s="750"/>
      <c r="B21" s="439" t="s">
        <v>2406</v>
      </c>
      <c r="C21" s="440"/>
      <c r="D21" s="656">
        <v>8</v>
      </c>
      <c r="E21" s="656">
        <v>11</v>
      </c>
      <c r="F21" s="656">
        <v>14</v>
      </c>
      <c r="G21" s="656">
        <v>11</v>
      </c>
      <c r="H21" s="656">
        <v>14</v>
      </c>
      <c r="I21" s="656">
        <v>16</v>
      </c>
      <c r="J21" s="657">
        <v>11.8</v>
      </c>
      <c r="K21" s="657">
        <v>8.6999999999999993</v>
      </c>
      <c r="L21" s="657">
        <v>5.6</v>
      </c>
      <c r="M21" s="657">
        <v>6.3</v>
      </c>
      <c r="N21" s="657">
        <v>8.9</v>
      </c>
      <c r="O21" s="657">
        <v>5.5</v>
      </c>
      <c r="P21" s="657">
        <v>4.2</v>
      </c>
      <c r="Q21" s="657">
        <v>2.1</v>
      </c>
      <c r="R21" s="657">
        <v>2.9</v>
      </c>
      <c r="S21" s="657">
        <v>1.8</v>
      </c>
      <c r="T21" s="657">
        <v>1.5</v>
      </c>
      <c r="U21" s="657">
        <v>6.7</v>
      </c>
      <c r="V21" s="657">
        <v>5.6</v>
      </c>
      <c r="W21" s="657">
        <v>7.1</v>
      </c>
      <c r="X21" s="657">
        <v>9.1999999999999993</v>
      </c>
      <c r="Y21" s="657">
        <v>8.1999999999999993</v>
      </c>
      <c r="Z21" s="657">
        <v>11.6</v>
      </c>
      <c r="AA21" s="657">
        <v>10.9</v>
      </c>
      <c r="AB21" s="657">
        <v>11.933</v>
      </c>
      <c r="AC21" s="657">
        <v>1</v>
      </c>
      <c r="AD21" s="657">
        <v>3.9</v>
      </c>
      <c r="AE21" s="749"/>
    </row>
    <row r="22" spans="1:31" s="435" customFormat="1" ht="16.05" customHeight="1">
      <c r="A22" s="750"/>
      <c r="B22" s="439" t="s">
        <v>2590</v>
      </c>
      <c r="C22" s="440"/>
      <c r="D22" s="656"/>
      <c r="E22" s="656"/>
      <c r="F22" s="656"/>
      <c r="G22" s="656"/>
      <c r="H22" s="656"/>
      <c r="I22" s="656"/>
      <c r="J22" s="657">
        <v>0.2</v>
      </c>
      <c r="K22" s="657">
        <v>0.1</v>
      </c>
      <c r="L22" s="657"/>
      <c r="M22" s="657">
        <v>0.1</v>
      </c>
      <c r="N22" s="657">
        <v>0.2</v>
      </c>
      <c r="O22" s="657">
        <v>0.4</v>
      </c>
      <c r="P22" s="657">
        <v>0.4</v>
      </c>
      <c r="Q22" s="657">
        <v>0.3</v>
      </c>
      <c r="R22" s="657">
        <v>0.1</v>
      </c>
      <c r="S22" s="657">
        <v>0.2</v>
      </c>
      <c r="T22" s="657">
        <v>0.8</v>
      </c>
      <c r="U22" s="657">
        <v>0.3</v>
      </c>
      <c r="V22" s="657">
        <v>0.2</v>
      </c>
      <c r="W22" s="657">
        <v>0.7</v>
      </c>
      <c r="X22" s="657">
        <v>0.8</v>
      </c>
      <c r="Y22" s="657">
        <v>0.9</v>
      </c>
      <c r="Z22" s="657">
        <v>0.5</v>
      </c>
      <c r="AA22" s="657">
        <v>0.5</v>
      </c>
      <c r="AB22" s="657">
        <v>0.92300000000000004</v>
      </c>
      <c r="AC22" s="657">
        <v>0.2</v>
      </c>
      <c r="AD22" s="657">
        <v>0.6</v>
      </c>
      <c r="AE22" s="749"/>
    </row>
    <row r="23" spans="1:31" s="435" customFormat="1" ht="16.05" customHeight="1">
      <c r="A23" s="750"/>
      <c r="B23" s="439" t="s">
        <v>2591</v>
      </c>
      <c r="C23" s="440"/>
      <c r="D23" s="656"/>
      <c r="E23" s="656"/>
      <c r="F23" s="656">
        <v>1</v>
      </c>
      <c r="G23" s="656"/>
      <c r="H23" s="656"/>
      <c r="I23" s="656"/>
      <c r="J23" s="657">
        <v>0.1</v>
      </c>
      <c r="K23" s="657">
        <v>0.1</v>
      </c>
      <c r="L23" s="657">
        <v>0.6</v>
      </c>
      <c r="M23" s="657">
        <v>0.4</v>
      </c>
      <c r="N23" s="657">
        <v>0.3</v>
      </c>
      <c r="O23" s="657">
        <v>0.9</v>
      </c>
      <c r="P23" s="657">
        <v>0.5</v>
      </c>
      <c r="Q23" s="657">
        <v>0.4</v>
      </c>
      <c r="R23" s="657">
        <v>0.3</v>
      </c>
      <c r="S23" s="657">
        <v>0.2</v>
      </c>
      <c r="T23" s="657">
        <v>0.6</v>
      </c>
      <c r="U23" s="657">
        <v>0.5</v>
      </c>
      <c r="V23" s="657">
        <v>0.4</v>
      </c>
      <c r="W23" s="657">
        <v>1.1000000000000001</v>
      </c>
      <c r="X23" s="657">
        <v>1.2</v>
      </c>
      <c r="Y23" s="657">
        <v>1.6</v>
      </c>
      <c r="Z23" s="657">
        <v>0.7</v>
      </c>
      <c r="AA23" s="657">
        <v>0.9</v>
      </c>
      <c r="AB23" s="657">
        <v>1.845</v>
      </c>
      <c r="AC23" s="657">
        <v>0.2</v>
      </c>
      <c r="AD23" s="657">
        <v>0.6</v>
      </c>
      <c r="AE23" s="749"/>
    </row>
    <row r="24" spans="1:31" s="435" customFormat="1" ht="16.05" customHeight="1">
      <c r="A24" s="750"/>
      <c r="B24" s="439" t="s">
        <v>2592</v>
      </c>
      <c r="C24" s="440"/>
      <c r="D24" s="656">
        <v>14</v>
      </c>
      <c r="E24" s="656">
        <v>11</v>
      </c>
      <c r="F24" s="656">
        <v>11</v>
      </c>
      <c r="G24" s="656">
        <v>13</v>
      </c>
      <c r="H24" s="656">
        <v>9</v>
      </c>
      <c r="I24" s="656">
        <v>7</v>
      </c>
      <c r="J24" s="657">
        <v>6.9</v>
      </c>
      <c r="K24" s="657">
        <v>9.5</v>
      </c>
      <c r="L24" s="657">
        <v>8</v>
      </c>
      <c r="M24" s="657">
        <v>10.6</v>
      </c>
      <c r="N24" s="657">
        <v>9.6</v>
      </c>
      <c r="O24" s="657">
        <v>9.5</v>
      </c>
      <c r="P24" s="657">
        <v>9.1</v>
      </c>
      <c r="Q24" s="657">
        <v>11</v>
      </c>
      <c r="R24" s="657">
        <v>7.5</v>
      </c>
      <c r="S24" s="657">
        <v>12.5</v>
      </c>
      <c r="T24" s="657">
        <v>14.6</v>
      </c>
      <c r="U24" s="657">
        <v>14.5</v>
      </c>
      <c r="V24" s="657">
        <v>14.2</v>
      </c>
      <c r="W24" s="657">
        <v>13</v>
      </c>
      <c r="X24" s="657">
        <v>11.7</v>
      </c>
      <c r="Y24" s="657">
        <v>15.3</v>
      </c>
      <c r="Z24" s="657">
        <v>14.7</v>
      </c>
      <c r="AA24" s="657">
        <v>23.2</v>
      </c>
      <c r="AB24" s="657">
        <v>29.638000000000002</v>
      </c>
      <c r="AC24" s="657">
        <v>5.4</v>
      </c>
      <c r="AD24" s="657">
        <v>23.3</v>
      </c>
      <c r="AE24" s="749"/>
    </row>
    <row r="25" spans="1:31" s="435" customFormat="1" ht="16.05" customHeight="1">
      <c r="A25" s="750"/>
      <c r="B25" s="439" t="s">
        <v>2593</v>
      </c>
      <c r="C25" s="440"/>
      <c r="D25" s="656"/>
      <c r="E25" s="656"/>
      <c r="F25" s="656"/>
      <c r="G25" s="656"/>
      <c r="H25" s="656"/>
      <c r="I25" s="656"/>
      <c r="J25" s="657"/>
      <c r="K25" s="657"/>
      <c r="L25" s="657"/>
      <c r="M25" s="657"/>
      <c r="N25" s="657"/>
      <c r="O25" s="657"/>
      <c r="P25" s="657"/>
      <c r="Q25" s="657"/>
      <c r="R25" s="657"/>
      <c r="S25" s="657"/>
      <c r="T25" s="657"/>
      <c r="U25" s="657">
        <v>0.8</v>
      </c>
      <c r="V25" s="657">
        <v>0.8</v>
      </c>
      <c r="W25" s="657">
        <v>0.8</v>
      </c>
      <c r="X25" s="657">
        <v>0.6</v>
      </c>
      <c r="Y25" s="657">
        <v>0.8</v>
      </c>
      <c r="Z25" s="657">
        <v>0.5</v>
      </c>
      <c r="AA25" s="657">
        <v>0.3</v>
      </c>
      <c r="AB25" s="657">
        <v>0.73799999999999999</v>
      </c>
      <c r="AC25" s="657">
        <v>0.2</v>
      </c>
      <c r="AD25" s="657">
        <v>0.4</v>
      </c>
      <c r="AE25" s="749"/>
    </row>
    <row r="26" spans="1:31" s="435" customFormat="1" ht="16.05" customHeight="1">
      <c r="A26" s="750"/>
      <c r="B26" s="439" t="s">
        <v>2594</v>
      </c>
      <c r="C26" s="440"/>
      <c r="D26" s="656"/>
      <c r="E26" s="656"/>
      <c r="F26" s="656"/>
      <c r="G26" s="656"/>
      <c r="H26" s="656"/>
      <c r="I26" s="656"/>
      <c r="J26" s="657"/>
      <c r="K26" s="657"/>
      <c r="L26" s="657"/>
      <c r="M26" s="657"/>
      <c r="N26" s="657"/>
      <c r="O26" s="657"/>
      <c r="P26" s="657"/>
      <c r="Q26" s="657"/>
      <c r="R26" s="657"/>
      <c r="S26" s="657"/>
      <c r="T26" s="657"/>
      <c r="U26" s="657"/>
      <c r="V26" s="657"/>
      <c r="W26" s="657"/>
      <c r="X26" s="657"/>
      <c r="Y26" s="657"/>
      <c r="Z26" s="657"/>
      <c r="AA26" s="657"/>
      <c r="AB26" s="657"/>
      <c r="AC26" s="657"/>
      <c r="AD26" s="657"/>
      <c r="AE26" s="749"/>
    </row>
    <row r="27" spans="1:31" s="435" customFormat="1" ht="16.05" customHeight="1">
      <c r="A27" s="750"/>
      <c r="B27" s="439" t="s">
        <v>2595</v>
      </c>
      <c r="C27" s="440"/>
      <c r="D27" s="656"/>
      <c r="E27" s="656">
        <v>2</v>
      </c>
      <c r="F27" s="656"/>
      <c r="G27" s="656">
        <v>2</v>
      </c>
      <c r="H27" s="656">
        <v>1</v>
      </c>
      <c r="I27" s="656">
        <v>1</v>
      </c>
      <c r="J27" s="657">
        <v>0.3</v>
      </c>
      <c r="K27" s="657">
        <v>0.5</v>
      </c>
      <c r="L27" s="657">
        <v>0.2</v>
      </c>
      <c r="M27" s="657">
        <v>0.2</v>
      </c>
      <c r="N27" s="657">
        <v>0.6</v>
      </c>
      <c r="O27" s="657">
        <v>0.8</v>
      </c>
      <c r="P27" s="657">
        <v>1</v>
      </c>
      <c r="Q27" s="657">
        <v>1</v>
      </c>
      <c r="R27" s="657">
        <v>0.5</v>
      </c>
      <c r="S27" s="657">
        <v>0.6</v>
      </c>
      <c r="T27" s="657">
        <v>1.3</v>
      </c>
      <c r="U27" s="657"/>
      <c r="V27" s="657">
        <v>0.7</v>
      </c>
      <c r="W27" s="657"/>
      <c r="X27" s="657"/>
      <c r="Y27" s="657"/>
      <c r="Z27" s="657"/>
      <c r="AA27" s="657"/>
      <c r="AB27" s="657"/>
      <c r="AC27" s="657"/>
      <c r="AD27" s="657"/>
      <c r="AE27" s="749"/>
    </row>
    <row r="28" spans="1:31" s="434" customFormat="1" ht="22.35" customHeight="1">
      <c r="A28" s="750" t="s">
        <v>100</v>
      </c>
      <c r="B28" s="437" t="s">
        <v>28</v>
      </c>
      <c r="C28" s="438" t="s">
        <v>44</v>
      </c>
      <c r="D28" s="655">
        <v>35</v>
      </c>
      <c r="E28" s="655"/>
      <c r="F28" s="655"/>
      <c r="G28" s="655">
        <v>52</v>
      </c>
      <c r="H28" s="655">
        <v>79</v>
      </c>
      <c r="I28" s="655">
        <v>102</v>
      </c>
      <c r="J28" s="655">
        <v>55</v>
      </c>
      <c r="K28" s="655">
        <v>28</v>
      </c>
      <c r="L28" s="655">
        <v>35</v>
      </c>
      <c r="M28" s="655">
        <v>37</v>
      </c>
      <c r="N28" s="655">
        <v>61</v>
      </c>
      <c r="O28" s="655">
        <v>55</v>
      </c>
      <c r="P28" s="655">
        <v>47</v>
      </c>
      <c r="Q28" s="655">
        <v>50</v>
      </c>
      <c r="R28" s="655">
        <v>53</v>
      </c>
      <c r="S28" s="655">
        <v>81</v>
      </c>
      <c r="T28" s="655">
        <v>186</v>
      </c>
      <c r="U28" s="655">
        <v>167.39999999999998</v>
      </c>
      <c r="V28" s="655">
        <v>190.79999999999998</v>
      </c>
      <c r="W28" s="655"/>
      <c r="X28" s="655">
        <v>353.6</v>
      </c>
      <c r="Y28" s="655">
        <v>351.10000000000008</v>
      </c>
      <c r="Z28" s="655"/>
      <c r="AA28" s="655"/>
      <c r="AB28" s="655"/>
      <c r="AC28" s="655"/>
      <c r="AD28" s="655"/>
      <c r="AE28" s="749" t="s">
        <v>2600</v>
      </c>
    </row>
    <row r="29" spans="1:31" s="435" customFormat="1" ht="16.05" customHeight="1">
      <c r="A29" s="750"/>
      <c r="B29" s="439" t="s">
        <v>2406</v>
      </c>
      <c r="C29" s="440"/>
      <c r="D29" s="656">
        <v>20</v>
      </c>
      <c r="E29" s="656"/>
      <c r="F29" s="656"/>
      <c r="G29" s="656">
        <v>22</v>
      </c>
      <c r="H29" s="656">
        <v>73</v>
      </c>
      <c r="I29" s="656">
        <v>96</v>
      </c>
      <c r="J29" s="656">
        <v>38</v>
      </c>
      <c r="K29" s="656">
        <v>9</v>
      </c>
      <c r="L29" s="656">
        <v>20</v>
      </c>
      <c r="M29" s="656">
        <v>15</v>
      </c>
      <c r="N29" s="656">
        <v>36</v>
      </c>
      <c r="O29" s="656">
        <v>33</v>
      </c>
      <c r="P29" s="656">
        <v>28</v>
      </c>
      <c r="Q29" s="656">
        <v>28</v>
      </c>
      <c r="R29" s="656">
        <v>31</v>
      </c>
      <c r="S29" s="656">
        <v>20</v>
      </c>
      <c r="T29" s="656">
        <v>44</v>
      </c>
      <c r="U29" s="656">
        <v>66</v>
      </c>
      <c r="V29" s="656">
        <v>72</v>
      </c>
      <c r="W29" s="656"/>
      <c r="X29" s="656">
        <v>189.9</v>
      </c>
      <c r="Y29" s="656">
        <v>221</v>
      </c>
      <c r="Z29" s="656"/>
      <c r="AA29" s="656"/>
      <c r="AB29" s="656"/>
      <c r="AC29" s="656"/>
      <c r="AD29" s="656"/>
      <c r="AE29" s="749"/>
    </row>
    <row r="30" spans="1:31" s="435" customFormat="1" ht="16.05" customHeight="1">
      <c r="A30" s="750"/>
      <c r="B30" s="439" t="s">
        <v>2590</v>
      </c>
      <c r="C30" s="440"/>
      <c r="D30" s="656"/>
      <c r="E30" s="656"/>
      <c r="F30" s="656"/>
      <c r="G30" s="656">
        <v>1</v>
      </c>
      <c r="H30" s="656">
        <v>1</v>
      </c>
      <c r="I30" s="656"/>
      <c r="J30" s="656">
        <v>3</v>
      </c>
      <c r="K30" s="656">
        <v>4</v>
      </c>
      <c r="L30" s="656">
        <v>3</v>
      </c>
      <c r="M30" s="656">
        <v>5</v>
      </c>
      <c r="N30" s="656">
        <v>4</v>
      </c>
      <c r="O30" s="656">
        <v>3</v>
      </c>
      <c r="P30" s="656">
        <v>3</v>
      </c>
      <c r="Q30" s="656">
        <v>4</v>
      </c>
      <c r="R30" s="656">
        <v>3</v>
      </c>
      <c r="S30" s="656">
        <v>7</v>
      </c>
      <c r="T30" s="656">
        <v>21</v>
      </c>
      <c r="U30" s="656">
        <v>18</v>
      </c>
      <c r="V30" s="656">
        <v>20.399999999999999</v>
      </c>
      <c r="W30" s="656"/>
      <c r="X30" s="656">
        <v>18.7</v>
      </c>
      <c r="Y30" s="656">
        <v>9.3000000000000007</v>
      </c>
      <c r="Z30" s="656"/>
      <c r="AA30" s="656"/>
      <c r="AB30" s="656"/>
      <c r="AC30" s="656"/>
      <c r="AD30" s="656"/>
      <c r="AE30" s="749"/>
    </row>
    <row r="31" spans="1:31" s="435" customFormat="1" ht="16.05" customHeight="1">
      <c r="A31" s="750"/>
      <c r="B31" s="439" t="s">
        <v>2591</v>
      </c>
      <c r="C31" s="440"/>
      <c r="D31" s="656"/>
      <c r="E31" s="656"/>
      <c r="F31" s="656"/>
      <c r="G31" s="656">
        <v>1</v>
      </c>
      <c r="H31" s="656">
        <v>1</v>
      </c>
      <c r="I31" s="656"/>
      <c r="J31" s="656">
        <v>3</v>
      </c>
      <c r="K31" s="656">
        <v>4</v>
      </c>
      <c r="L31" s="656">
        <v>3</v>
      </c>
      <c r="M31" s="656">
        <v>4</v>
      </c>
      <c r="N31" s="656">
        <v>6</v>
      </c>
      <c r="O31" s="656">
        <v>6</v>
      </c>
      <c r="P31" s="656">
        <v>5</v>
      </c>
      <c r="Q31" s="656">
        <v>5</v>
      </c>
      <c r="R31" s="656">
        <v>6</v>
      </c>
      <c r="S31" s="656">
        <v>4</v>
      </c>
      <c r="T31" s="656">
        <v>14</v>
      </c>
      <c r="U31" s="656">
        <v>21.6</v>
      </c>
      <c r="V31" s="656">
        <v>13.6</v>
      </c>
      <c r="W31" s="656"/>
      <c r="X31" s="656">
        <v>23.3</v>
      </c>
      <c r="Y31" s="656">
        <v>19.3</v>
      </c>
      <c r="Z31" s="656"/>
      <c r="AA31" s="656"/>
      <c r="AB31" s="656"/>
      <c r="AC31" s="656"/>
      <c r="AD31" s="656"/>
      <c r="AE31" s="749"/>
    </row>
    <row r="32" spans="1:31" s="435" customFormat="1" ht="16.05" customHeight="1">
      <c r="A32" s="750"/>
      <c r="B32" s="439" t="s">
        <v>2592</v>
      </c>
      <c r="C32" s="440"/>
      <c r="D32" s="656">
        <v>15</v>
      </c>
      <c r="E32" s="656"/>
      <c r="F32" s="656"/>
      <c r="G32" s="656">
        <v>8</v>
      </c>
      <c r="H32" s="656">
        <v>4</v>
      </c>
      <c r="I32" s="656">
        <v>6</v>
      </c>
      <c r="J32" s="656">
        <v>11</v>
      </c>
      <c r="K32" s="656">
        <v>11</v>
      </c>
      <c r="L32" s="656">
        <v>9</v>
      </c>
      <c r="M32" s="656">
        <v>13</v>
      </c>
      <c r="N32" s="656">
        <v>15</v>
      </c>
      <c r="O32" s="656">
        <v>13</v>
      </c>
      <c r="P32" s="656">
        <v>11</v>
      </c>
      <c r="Q32" s="656">
        <v>13</v>
      </c>
      <c r="R32" s="656">
        <v>13</v>
      </c>
      <c r="S32" s="656">
        <v>35</v>
      </c>
      <c r="T32" s="656">
        <v>68</v>
      </c>
      <c r="U32" s="656">
        <v>50.8</v>
      </c>
      <c r="V32" s="656">
        <v>49.1</v>
      </c>
      <c r="W32" s="656"/>
      <c r="X32" s="656">
        <v>94.9</v>
      </c>
      <c r="Y32" s="656">
        <v>72.099999999999994</v>
      </c>
      <c r="Z32" s="656"/>
      <c r="AA32" s="656"/>
      <c r="AB32" s="656"/>
      <c r="AC32" s="656"/>
      <c r="AD32" s="656"/>
      <c r="AE32" s="749"/>
    </row>
    <row r="33" spans="1:31" s="435" customFormat="1" ht="16.05" customHeight="1">
      <c r="A33" s="750"/>
      <c r="B33" s="439" t="s">
        <v>2593</v>
      </c>
      <c r="C33" s="440"/>
      <c r="D33" s="656"/>
      <c r="E33" s="656"/>
      <c r="F33" s="656"/>
      <c r="G33" s="656"/>
      <c r="H33" s="656"/>
      <c r="I33" s="656"/>
      <c r="J33" s="656"/>
      <c r="K33" s="656"/>
      <c r="L33" s="656"/>
      <c r="M33" s="656"/>
      <c r="N33" s="656"/>
      <c r="O33" s="656"/>
      <c r="P33" s="656"/>
      <c r="Q33" s="656"/>
      <c r="R33" s="656"/>
      <c r="S33" s="656">
        <v>2</v>
      </c>
      <c r="T33" s="656">
        <v>6</v>
      </c>
      <c r="U33" s="656">
        <v>11</v>
      </c>
      <c r="V33" s="656">
        <v>3.2</v>
      </c>
      <c r="W33" s="656"/>
      <c r="X33" s="656">
        <v>7.6</v>
      </c>
      <c r="Y33" s="656">
        <v>13.6</v>
      </c>
      <c r="Z33" s="656"/>
      <c r="AA33" s="656"/>
      <c r="AB33" s="656"/>
      <c r="AC33" s="656"/>
      <c r="AD33" s="656"/>
      <c r="AE33" s="749"/>
    </row>
    <row r="34" spans="1:31" s="435" customFormat="1" ht="16.05" customHeight="1">
      <c r="A34" s="750"/>
      <c r="B34" s="439" t="s">
        <v>2594</v>
      </c>
      <c r="C34" s="440"/>
      <c r="D34" s="656"/>
      <c r="E34" s="656"/>
      <c r="F34" s="656"/>
      <c r="G34" s="656"/>
      <c r="H34" s="656"/>
      <c r="I34" s="656"/>
      <c r="J34" s="656"/>
      <c r="K34" s="656"/>
      <c r="L34" s="656"/>
      <c r="M34" s="656"/>
      <c r="N34" s="656"/>
      <c r="O34" s="656"/>
      <c r="P34" s="656"/>
      <c r="Q34" s="656"/>
      <c r="R34" s="656"/>
      <c r="S34" s="656">
        <v>3</v>
      </c>
      <c r="T34" s="656">
        <v>6</v>
      </c>
      <c r="U34" s="656"/>
      <c r="V34" s="656">
        <v>5</v>
      </c>
      <c r="W34" s="656"/>
      <c r="X34" s="656">
        <v>19.2</v>
      </c>
      <c r="Y34" s="656">
        <v>15.8</v>
      </c>
      <c r="Z34" s="656"/>
      <c r="AA34" s="656"/>
      <c r="AB34" s="656"/>
      <c r="AC34" s="656"/>
      <c r="AD34" s="656"/>
      <c r="AE34" s="749"/>
    </row>
    <row r="35" spans="1:31" s="435" customFormat="1" ht="16.05" customHeight="1">
      <c r="A35" s="750"/>
      <c r="B35" s="439" t="s">
        <v>2595</v>
      </c>
      <c r="C35" s="440"/>
      <c r="D35" s="656"/>
      <c r="E35" s="656"/>
      <c r="F35" s="656"/>
      <c r="G35" s="656">
        <v>20</v>
      </c>
      <c r="H35" s="656"/>
      <c r="I35" s="656"/>
      <c r="J35" s="656"/>
      <c r="K35" s="656"/>
      <c r="L35" s="656"/>
      <c r="M35" s="656"/>
      <c r="N35" s="656"/>
      <c r="O35" s="656"/>
      <c r="P35" s="656"/>
      <c r="Q35" s="656"/>
      <c r="R35" s="656"/>
      <c r="S35" s="656">
        <v>10</v>
      </c>
      <c r="T35" s="656">
        <v>27</v>
      </c>
      <c r="U35" s="656"/>
      <c r="V35" s="656">
        <v>27.5</v>
      </c>
      <c r="W35" s="656"/>
      <c r="X35" s="656"/>
      <c r="Y35" s="656"/>
      <c r="Z35" s="656"/>
      <c r="AA35" s="656"/>
      <c r="AB35" s="656"/>
      <c r="AC35" s="656"/>
      <c r="AD35" s="656"/>
      <c r="AE35" s="749"/>
    </row>
    <row r="36" spans="1:31" s="434" customFormat="1" ht="22.35" customHeight="1">
      <c r="A36" s="750" t="s">
        <v>512</v>
      </c>
      <c r="B36" s="437" t="s">
        <v>28</v>
      </c>
      <c r="C36" s="438" t="s">
        <v>43</v>
      </c>
      <c r="D36" s="655">
        <v>300</v>
      </c>
      <c r="E36" s="655">
        <v>312</v>
      </c>
      <c r="F36" s="655">
        <v>265</v>
      </c>
      <c r="G36" s="655">
        <v>283</v>
      </c>
      <c r="H36" s="655">
        <v>288</v>
      </c>
      <c r="I36" s="655">
        <v>280</v>
      </c>
      <c r="J36" s="655">
        <v>256</v>
      </c>
      <c r="K36" s="655">
        <v>228</v>
      </c>
      <c r="L36" s="655">
        <v>211</v>
      </c>
      <c r="M36" s="655">
        <v>271</v>
      </c>
      <c r="N36" s="655">
        <v>1182</v>
      </c>
      <c r="O36" s="655">
        <v>1200</v>
      </c>
      <c r="P36" s="655">
        <v>1230</v>
      </c>
      <c r="Q36" s="655">
        <v>1187</v>
      </c>
      <c r="R36" s="655">
        <v>1343</v>
      </c>
      <c r="S36" s="655">
        <v>1342</v>
      </c>
      <c r="T36" s="655">
        <v>1328</v>
      </c>
      <c r="U36" s="655">
        <v>1278.7</v>
      </c>
      <c r="V36" s="655">
        <v>1299</v>
      </c>
      <c r="W36" s="655">
        <v>1324.5</v>
      </c>
      <c r="X36" s="655">
        <v>1255.9000000000001</v>
      </c>
      <c r="Y36" s="655">
        <v>1278.8000000000002</v>
      </c>
      <c r="Z36" s="655">
        <v>1343</v>
      </c>
      <c r="AA36" s="655">
        <v>1277.3999999999999</v>
      </c>
      <c r="AB36" s="655">
        <v>1225.4999999999998</v>
      </c>
      <c r="AC36" s="655">
        <v>345.3</v>
      </c>
      <c r="AD36" s="655">
        <v>210.70000000000002</v>
      </c>
      <c r="AE36" s="749"/>
    </row>
    <row r="37" spans="1:31" s="435" customFormat="1" ht="16.05" customHeight="1">
      <c r="A37" s="750"/>
      <c r="B37" s="439" t="s">
        <v>2406</v>
      </c>
      <c r="C37" s="440"/>
      <c r="D37" s="656">
        <v>253</v>
      </c>
      <c r="E37" s="656">
        <v>264</v>
      </c>
      <c r="F37" s="656">
        <v>131</v>
      </c>
      <c r="G37" s="656">
        <v>201</v>
      </c>
      <c r="H37" s="656">
        <v>199</v>
      </c>
      <c r="I37" s="656">
        <v>177</v>
      </c>
      <c r="J37" s="656">
        <v>145</v>
      </c>
      <c r="K37" s="656">
        <v>173</v>
      </c>
      <c r="L37" s="656">
        <v>110</v>
      </c>
      <c r="M37" s="656">
        <v>152</v>
      </c>
      <c r="N37" s="656">
        <v>1043</v>
      </c>
      <c r="O37" s="656">
        <v>1056</v>
      </c>
      <c r="P37" s="656">
        <v>1075</v>
      </c>
      <c r="Q37" s="656">
        <v>1041</v>
      </c>
      <c r="R37" s="656">
        <v>1191</v>
      </c>
      <c r="S37" s="656">
        <v>1218</v>
      </c>
      <c r="T37" s="656">
        <v>1225</v>
      </c>
      <c r="U37" s="656">
        <v>1165.2</v>
      </c>
      <c r="V37" s="656">
        <v>1170</v>
      </c>
      <c r="W37" s="656">
        <v>1177.8</v>
      </c>
      <c r="X37" s="656">
        <v>1104.5</v>
      </c>
      <c r="Y37" s="656">
        <v>1111</v>
      </c>
      <c r="Z37" s="656">
        <v>1156.3</v>
      </c>
      <c r="AA37" s="656">
        <v>1116.3</v>
      </c>
      <c r="AB37" s="656">
        <v>1087.7</v>
      </c>
      <c r="AC37" s="656">
        <v>315.2</v>
      </c>
      <c r="AD37" s="656">
        <v>196.8</v>
      </c>
      <c r="AE37" s="749"/>
    </row>
    <row r="38" spans="1:31" s="435" customFormat="1" ht="16.05" customHeight="1">
      <c r="A38" s="750"/>
      <c r="B38" s="439" t="s">
        <v>2590</v>
      </c>
      <c r="C38" s="440"/>
      <c r="D38" s="656">
        <v>6</v>
      </c>
      <c r="E38" s="656">
        <v>6</v>
      </c>
      <c r="F38" s="656">
        <v>17</v>
      </c>
      <c r="G38" s="656">
        <v>5</v>
      </c>
      <c r="H38" s="656">
        <v>10</v>
      </c>
      <c r="I38" s="656">
        <v>11</v>
      </c>
      <c r="J38" s="656">
        <v>20</v>
      </c>
      <c r="K38" s="656">
        <v>10</v>
      </c>
      <c r="L38" s="656">
        <v>11</v>
      </c>
      <c r="M38" s="656">
        <v>5</v>
      </c>
      <c r="N38" s="656">
        <v>17</v>
      </c>
      <c r="O38" s="656">
        <v>19</v>
      </c>
      <c r="P38" s="656">
        <v>19</v>
      </c>
      <c r="Q38" s="656">
        <v>20</v>
      </c>
      <c r="R38" s="656">
        <v>20</v>
      </c>
      <c r="S38" s="656">
        <v>20</v>
      </c>
      <c r="T38" s="656">
        <v>19</v>
      </c>
      <c r="U38" s="656">
        <v>20.3</v>
      </c>
      <c r="V38" s="656">
        <v>21</v>
      </c>
      <c r="W38" s="656">
        <v>22.7</v>
      </c>
      <c r="X38" s="656">
        <v>23.4</v>
      </c>
      <c r="Y38" s="656">
        <v>24.2</v>
      </c>
      <c r="Z38" s="656">
        <v>25.6</v>
      </c>
      <c r="AA38" s="656">
        <v>22.8</v>
      </c>
      <c r="AB38" s="656">
        <v>21.1</v>
      </c>
      <c r="AC38" s="656">
        <v>4.2</v>
      </c>
      <c r="AD38" s="656">
        <v>2.2000000000000002</v>
      </c>
      <c r="AE38" s="749"/>
    </row>
    <row r="39" spans="1:31" s="435" customFormat="1" ht="16.05" customHeight="1">
      <c r="A39" s="750"/>
      <c r="B39" s="439" t="s">
        <v>2591</v>
      </c>
      <c r="C39" s="440"/>
      <c r="D39" s="656">
        <v>4</v>
      </c>
      <c r="E39" s="656">
        <v>4</v>
      </c>
      <c r="F39" s="656">
        <v>13</v>
      </c>
      <c r="G39" s="656">
        <v>1</v>
      </c>
      <c r="H39" s="656">
        <v>6</v>
      </c>
      <c r="I39" s="656">
        <v>7</v>
      </c>
      <c r="J39" s="656">
        <v>6</v>
      </c>
      <c r="K39" s="656">
        <v>5</v>
      </c>
      <c r="L39" s="656">
        <v>2</v>
      </c>
      <c r="M39" s="656">
        <v>3</v>
      </c>
      <c r="N39" s="656">
        <v>10</v>
      </c>
      <c r="O39" s="656">
        <v>10</v>
      </c>
      <c r="P39" s="656">
        <v>12</v>
      </c>
      <c r="Q39" s="656">
        <v>12</v>
      </c>
      <c r="R39" s="656">
        <v>11</v>
      </c>
      <c r="S39" s="656">
        <v>11</v>
      </c>
      <c r="T39" s="656">
        <v>10</v>
      </c>
      <c r="U39" s="656">
        <v>11.4</v>
      </c>
      <c r="V39" s="656">
        <v>12</v>
      </c>
      <c r="W39" s="656">
        <v>13.4</v>
      </c>
      <c r="X39" s="656">
        <v>12.8</v>
      </c>
      <c r="Y39" s="656">
        <v>14.7</v>
      </c>
      <c r="Z39" s="656">
        <v>14.4</v>
      </c>
      <c r="AA39" s="656">
        <v>13</v>
      </c>
      <c r="AB39" s="656">
        <v>12.6</v>
      </c>
      <c r="AC39" s="656">
        <v>3</v>
      </c>
      <c r="AD39" s="656">
        <v>2.2999999999999998</v>
      </c>
      <c r="AE39" s="749"/>
    </row>
    <row r="40" spans="1:31" s="435" customFormat="1" ht="16.05" customHeight="1">
      <c r="A40" s="750"/>
      <c r="B40" s="439" t="s">
        <v>2592</v>
      </c>
      <c r="C40" s="440"/>
      <c r="D40" s="656">
        <v>33</v>
      </c>
      <c r="E40" s="656">
        <v>38</v>
      </c>
      <c r="F40" s="656">
        <v>104</v>
      </c>
      <c r="G40" s="656">
        <v>76</v>
      </c>
      <c r="H40" s="656">
        <v>73</v>
      </c>
      <c r="I40" s="656">
        <v>85</v>
      </c>
      <c r="J40" s="656">
        <v>85</v>
      </c>
      <c r="K40" s="656">
        <v>40</v>
      </c>
      <c r="L40" s="656">
        <v>88</v>
      </c>
      <c r="M40" s="656">
        <v>111</v>
      </c>
      <c r="N40" s="656">
        <v>108</v>
      </c>
      <c r="O40" s="656">
        <v>110</v>
      </c>
      <c r="P40" s="656">
        <v>119</v>
      </c>
      <c r="Q40" s="656">
        <v>108</v>
      </c>
      <c r="R40" s="656">
        <v>114</v>
      </c>
      <c r="S40" s="656">
        <v>85</v>
      </c>
      <c r="T40" s="656">
        <v>67</v>
      </c>
      <c r="U40" s="656">
        <v>74</v>
      </c>
      <c r="V40" s="656">
        <v>87</v>
      </c>
      <c r="W40" s="656">
        <v>101.1</v>
      </c>
      <c r="X40" s="656">
        <v>104.5</v>
      </c>
      <c r="Y40" s="656">
        <v>114.2</v>
      </c>
      <c r="Z40" s="656">
        <v>131.1</v>
      </c>
      <c r="AA40" s="656">
        <v>112.6</v>
      </c>
      <c r="AB40" s="656">
        <v>91.5</v>
      </c>
      <c r="AC40" s="656">
        <v>18.7</v>
      </c>
      <c r="AD40" s="656">
        <v>5.4</v>
      </c>
      <c r="AE40" s="749"/>
    </row>
    <row r="41" spans="1:31" s="435" customFormat="1" ht="16.05" customHeight="1">
      <c r="A41" s="750"/>
      <c r="B41" s="439" t="s">
        <v>2593</v>
      </c>
      <c r="C41" s="440"/>
      <c r="D41" s="656">
        <v>4</v>
      </c>
      <c r="E41" s="656"/>
      <c r="F41" s="656"/>
      <c r="G41" s="656"/>
      <c r="H41" s="656"/>
      <c r="I41" s="656"/>
      <c r="J41" s="656"/>
      <c r="K41" s="656"/>
      <c r="L41" s="656"/>
      <c r="M41" s="656"/>
      <c r="N41" s="656"/>
      <c r="O41" s="656"/>
      <c r="P41" s="656"/>
      <c r="Q41" s="656"/>
      <c r="R41" s="656"/>
      <c r="S41" s="656"/>
      <c r="T41" s="656"/>
      <c r="U41" s="656"/>
      <c r="V41" s="656"/>
      <c r="W41" s="656"/>
      <c r="X41" s="656">
        <v>0.3</v>
      </c>
      <c r="Y41" s="656">
        <v>0.3</v>
      </c>
      <c r="Z41" s="656">
        <v>0.4</v>
      </c>
      <c r="AA41" s="656">
        <v>0.4</v>
      </c>
      <c r="AB41" s="656">
        <v>0.3</v>
      </c>
      <c r="AC41" s="656">
        <v>0.1</v>
      </c>
      <c r="AD41" s="656">
        <v>0.1</v>
      </c>
      <c r="AE41" s="749"/>
    </row>
    <row r="42" spans="1:31" s="435" customFormat="1" ht="16.05" customHeight="1">
      <c r="A42" s="750"/>
      <c r="B42" s="439" t="s">
        <v>2594</v>
      </c>
      <c r="C42" s="440"/>
      <c r="D42" s="656"/>
      <c r="E42" s="656"/>
      <c r="F42" s="656"/>
      <c r="G42" s="656"/>
      <c r="H42" s="656"/>
      <c r="I42" s="656"/>
      <c r="J42" s="656"/>
      <c r="K42" s="656"/>
      <c r="L42" s="656"/>
      <c r="M42" s="656"/>
      <c r="N42" s="656">
        <v>4</v>
      </c>
      <c r="O42" s="656">
        <v>5</v>
      </c>
      <c r="P42" s="656">
        <v>5</v>
      </c>
      <c r="Q42" s="656">
        <v>6</v>
      </c>
      <c r="R42" s="656">
        <v>7</v>
      </c>
      <c r="S42" s="656">
        <v>8</v>
      </c>
      <c r="T42" s="656">
        <v>7</v>
      </c>
      <c r="U42" s="656">
        <v>7.8</v>
      </c>
      <c r="V42" s="656">
        <v>9</v>
      </c>
      <c r="W42" s="656">
        <v>9.5</v>
      </c>
      <c r="X42" s="656">
        <v>10.4</v>
      </c>
      <c r="Y42" s="656">
        <v>14.4</v>
      </c>
      <c r="Z42" s="656">
        <v>15.2</v>
      </c>
      <c r="AA42" s="656">
        <v>12.3</v>
      </c>
      <c r="AB42" s="656">
        <v>12.3</v>
      </c>
      <c r="AC42" s="656">
        <v>4.0999999999999996</v>
      </c>
      <c r="AD42" s="656">
        <v>3.9</v>
      </c>
      <c r="AE42" s="749"/>
    </row>
    <row r="43" spans="1:31" s="435" customFormat="1" ht="16.05" customHeight="1">
      <c r="A43" s="750"/>
      <c r="B43" s="439" t="s">
        <v>2595</v>
      </c>
      <c r="C43" s="440"/>
      <c r="D43" s="656"/>
      <c r="E43" s="656"/>
      <c r="F43" s="656"/>
      <c r="G43" s="656"/>
      <c r="H43" s="656"/>
      <c r="I43" s="656"/>
      <c r="J43" s="656"/>
      <c r="K43" s="656"/>
      <c r="L43" s="656"/>
      <c r="M43" s="656"/>
      <c r="N43" s="656"/>
      <c r="O43" s="656"/>
      <c r="P43" s="656"/>
      <c r="Q43" s="656"/>
      <c r="R43" s="656"/>
      <c r="S43" s="656"/>
      <c r="T43" s="656"/>
      <c r="U43" s="656"/>
      <c r="V43" s="656"/>
      <c r="W43" s="656"/>
      <c r="X43" s="656"/>
      <c r="Y43" s="656"/>
      <c r="Z43" s="656"/>
      <c r="AA43" s="656"/>
      <c r="AB43" s="656"/>
      <c r="AC43" s="656"/>
      <c r="AD43" s="656"/>
      <c r="AE43" s="749"/>
    </row>
    <row r="44" spans="1:31" s="434" customFormat="1" ht="22.35" customHeight="1">
      <c r="A44" s="750" t="s">
        <v>11</v>
      </c>
      <c r="B44" s="437" t="s">
        <v>28</v>
      </c>
      <c r="C44" s="438" t="s">
        <v>43</v>
      </c>
      <c r="D44" s="655">
        <v>209</v>
      </c>
      <c r="E44" s="655">
        <v>311</v>
      </c>
      <c r="F44" s="655">
        <v>323</v>
      </c>
      <c r="G44" s="655">
        <v>290</v>
      </c>
      <c r="H44" s="655">
        <v>308</v>
      </c>
      <c r="I44" s="655">
        <v>302</v>
      </c>
      <c r="J44" s="655">
        <v>295</v>
      </c>
      <c r="K44" s="655">
        <v>287</v>
      </c>
      <c r="L44" s="655">
        <v>329</v>
      </c>
      <c r="M44" s="655">
        <v>304</v>
      </c>
      <c r="N44" s="655">
        <v>304</v>
      </c>
      <c r="O44" s="655">
        <v>357</v>
      </c>
      <c r="P44" s="655">
        <v>300</v>
      </c>
      <c r="Q44" s="655">
        <v>293</v>
      </c>
      <c r="R44" s="655">
        <v>344</v>
      </c>
      <c r="S44" s="655">
        <v>426</v>
      </c>
      <c r="T44" s="655">
        <v>398</v>
      </c>
      <c r="U44" s="655">
        <v>423</v>
      </c>
      <c r="V44" s="655">
        <v>432.79999999999995</v>
      </c>
      <c r="W44" s="655">
        <v>1078.5999999999999</v>
      </c>
      <c r="X44" s="655">
        <v>1082.3999999999999</v>
      </c>
      <c r="Y44" s="655">
        <v>1196.2</v>
      </c>
      <c r="Z44" s="655">
        <v>1137.1000000000004</v>
      </c>
      <c r="AA44" s="655">
        <v>1172.6999999999996</v>
      </c>
      <c r="AB44" s="655">
        <v>1142.3999999999999</v>
      </c>
      <c r="AC44" s="655"/>
      <c r="AD44" s="655">
        <v>278.5</v>
      </c>
      <c r="AE44" s="749"/>
    </row>
    <row r="45" spans="1:31" s="435" customFormat="1" ht="16.05" customHeight="1">
      <c r="A45" s="750"/>
      <c r="B45" s="439" t="s">
        <v>2406</v>
      </c>
      <c r="C45" s="440"/>
      <c r="D45" s="656">
        <v>202</v>
      </c>
      <c r="E45" s="656">
        <v>304</v>
      </c>
      <c r="F45" s="656">
        <v>313</v>
      </c>
      <c r="G45" s="656">
        <v>286</v>
      </c>
      <c r="H45" s="656">
        <v>302</v>
      </c>
      <c r="I45" s="656">
        <v>293</v>
      </c>
      <c r="J45" s="656">
        <v>286</v>
      </c>
      <c r="K45" s="656">
        <v>278</v>
      </c>
      <c r="L45" s="656">
        <v>303</v>
      </c>
      <c r="M45" s="656">
        <v>290</v>
      </c>
      <c r="N45" s="656">
        <v>289</v>
      </c>
      <c r="O45" s="656">
        <v>330</v>
      </c>
      <c r="P45" s="656">
        <v>271</v>
      </c>
      <c r="Q45" s="656">
        <v>259</v>
      </c>
      <c r="R45" s="656">
        <v>314</v>
      </c>
      <c r="S45" s="656">
        <v>401</v>
      </c>
      <c r="T45" s="656">
        <v>380</v>
      </c>
      <c r="U45" s="656">
        <v>404</v>
      </c>
      <c r="V45" s="656">
        <v>408.4</v>
      </c>
      <c r="W45" s="656">
        <v>1017.6</v>
      </c>
      <c r="X45" s="656">
        <v>1019.1</v>
      </c>
      <c r="Y45" s="656">
        <v>1131.5</v>
      </c>
      <c r="Z45" s="656">
        <v>1060.8</v>
      </c>
      <c r="AA45" s="656">
        <v>1104</v>
      </c>
      <c r="AB45" s="656">
        <v>1064.0999999999999</v>
      </c>
      <c r="AC45" s="656"/>
      <c r="AD45" s="656">
        <v>262.39999999999998</v>
      </c>
      <c r="AE45" s="749"/>
    </row>
    <row r="46" spans="1:31" s="435" customFormat="1" ht="16.05" customHeight="1">
      <c r="A46" s="750"/>
      <c r="B46" s="439" t="s">
        <v>2590</v>
      </c>
      <c r="C46" s="440"/>
      <c r="D46" s="656">
        <v>1</v>
      </c>
      <c r="E46" s="656">
        <v>1</v>
      </c>
      <c r="F46" s="656">
        <v>3</v>
      </c>
      <c r="G46" s="656">
        <v>1</v>
      </c>
      <c r="H46" s="656">
        <v>1</v>
      </c>
      <c r="I46" s="656">
        <v>1</v>
      </c>
      <c r="J46" s="656">
        <v>1</v>
      </c>
      <c r="K46" s="656">
        <v>1</v>
      </c>
      <c r="L46" s="656">
        <v>3</v>
      </c>
      <c r="M46" s="656">
        <v>1</v>
      </c>
      <c r="N46" s="656">
        <v>1</v>
      </c>
      <c r="O46" s="656">
        <v>3</v>
      </c>
      <c r="P46" s="656">
        <v>3</v>
      </c>
      <c r="Q46" s="656">
        <v>5</v>
      </c>
      <c r="R46" s="656">
        <v>4</v>
      </c>
      <c r="S46" s="656">
        <v>4</v>
      </c>
      <c r="T46" s="656">
        <v>3</v>
      </c>
      <c r="U46" s="656">
        <v>3</v>
      </c>
      <c r="V46" s="656">
        <v>3.4</v>
      </c>
      <c r="W46" s="656">
        <v>10.9</v>
      </c>
      <c r="X46" s="656">
        <v>10.9</v>
      </c>
      <c r="Y46" s="656">
        <v>11.6</v>
      </c>
      <c r="Z46" s="656">
        <v>10.4</v>
      </c>
      <c r="AA46" s="656">
        <v>10.6</v>
      </c>
      <c r="AB46" s="656">
        <v>11.3</v>
      </c>
      <c r="AC46" s="656"/>
      <c r="AD46" s="656">
        <v>1.8</v>
      </c>
      <c r="AE46" s="749"/>
    </row>
    <row r="47" spans="1:31" s="435" customFormat="1" ht="16.05" customHeight="1">
      <c r="A47" s="750"/>
      <c r="B47" s="439" t="s">
        <v>2591</v>
      </c>
      <c r="C47" s="440"/>
      <c r="D47" s="656">
        <v>1</v>
      </c>
      <c r="E47" s="656">
        <v>1</v>
      </c>
      <c r="F47" s="656">
        <v>2</v>
      </c>
      <c r="G47" s="656">
        <v>1</v>
      </c>
      <c r="H47" s="656">
        <v>1</v>
      </c>
      <c r="I47" s="656">
        <v>2</v>
      </c>
      <c r="J47" s="656">
        <v>2</v>
      </c>
      <c r="K47" s="656">
        <v>2</v>
      </c>
      <c r="L47" s="656">
        <v>4</v>
      </c>
      <c r="M47" s="656">
        <v>3</v>
      </c>
      <c r="N47" s="656">
        <v>3</v>
      </c>
      <c r="O47" s="656">
        <v>3</v>
      </c>
      <c r="P47" s="656">
        <v>5</v>
      </c>
      <c r="Q47" s="656">
        <v>6</v>
      </c>
      <c r="R47" s="656">
        <v>5</v>
      </c>
      <c r="S47" s="656">
        <v>4</v>
      </c>
      <c r="T47" s="656">
        <v>2</v>
      </c>
      <c r="U47" s="656">
        <v>3</v>
      </c>
      <c r="V47" s="656">
        <v>4</v>
      </c>
      <c r="W47" s="656">
        <v>21</v>
      </c>
      <c r="X47" s="656">
        <v>20</v>
      </c>
      <c r="Y47" s="656">
        <v>17.399999999999999</v>
      </c>
      <c r="Z47" s="656">
        <v>23.9</v>
      </c>
      <c r="AA47" s="656">
        <v>16.100000000000001</v>
      </c>
      <c r="AB47" s="656">
        <v>24.3</v>
      </c>
      <c r="AC47" s="656"/>
      <c r="AD47" s="656">
        <v>7.6</v>
      </c>
      <c r="AE47" s="749"/>
    </row>
    <row r="48" spans="1:31" s="435" customFormat="1" ht="16.05" customHeight="1">
      <c r="A48" s="750"/>
      <c r="B48" s="439" t="s">
        <v>2592</v>
      </c>
      <c r="C48" s="440"/>
      <c r="D48" s="656">
        <v>5</v>
      </c>
      <c r="E48" s="656">
        <v>5</v>
      </c>
      <c r="F48" s="656">
        <v>5</v>
      </c>
      <c r="G48" s="656">
        <v>2</v>
      </c>
      <c r="H48" s="656">
        <v>4</v>
      </c>
      <c r="I48" s="656">
        <v>6</v>
      </c>
      <c r="J48" s="656">
        <v>6</v>
      </c>
      <c r="K48" s="656">
        <v>6</v>
      </c>
      <c r="L48" s="656">
        <v>13</v>
      </c>
      <c r="M48" s="656">
        <v>8</v>
      </c>
      <c r="N48" s="656">
        <v>8</v>
      </c>
      <c r="O48" s="656">
        <v>20</v>
      </c>
      <c r="P48" s="656">
        <v>20</v>
      </c>
      <c r="Q48" s="656">
        <v>23</v>
      </c>
      <c r="R48" s="656">
        <v>20</v>
      </c>
      <c r="S48" s="656">
        <v>17</v>
      </c>
      <c r="T48" s="656">
        <v>13</v>
      </c>
      <c r="U48" s="656">
        <v>13</v>
      </c>
      <c r="V48" s="656">
        <v>17</v>
      </c>
      <c r="W48" s="656">
        <v>23.5</v>
      </c>
      <c r="X48" s="656">
        <v>27.7</v>
      </c>
      <c r="Y48" s="656">
        <v>30.8</v>
      </c>
      <c r="Z48" s="656">
        <v>35.4</v>
      </c>
      <c r="AA48" s="656">
        <v>35</v>
      </c>
      <c r="AB48" s="656">
        <v>35.6</v>
      </c>
      <c r="AC48" s="656"/>
      <c r="AD48" s="656">
        <v>3.5</v>
      </c>
      <c r="AE48" s="749"/>
    </row>
    <row r="49" spans="1:31" s="435" customFormat="1" ht="16.05" customHeight="1">
      <c r="A49" s="750"/>
      <c r="B49" s="439" t="s">
        <v>2593</v>
      </c>
      <c r="C49" s="440"/>
      <c r="D49" s="656"/>
      <c r="E49" s="656"/>
      <c r="F49" s="656"/>
      <c r="G49" s="656"/>
      <c r="H49" s="656"/>
      <c r="I49" s="656"/>
      <c r="J49" s="656"/>
      <c r="K49" s="656"/>
      <c r="L49" s="656"/>
      <c r="M49" s="656"/>
      <c r="N49" s="656"/>
      <c r="O49" s="656"/>
      <c r="P49" s="656"/>
      <c r="Q49" s="656"/>
      <c r="R49" s="656"/>
      <c r="S49" s="656"/>
      <c r="T49" s="656"/>
      <c r="U49" s="656"/>
      <c r="V49" s="656"/>
      <c r="W49" s="657">
        <v>0.5</v>
      </c>
      <c r="X49" s="657">
        <v>0.6</v>
      </c>
      <c r="Y49" s="657">
        <v>0.3</v>
      </c>
      <c r="Z49" s="657">
        <v>0.9</v>
      </c>
      <c r="AA49" s="657">
        <v>0.3</v>
      </c>
      <c r="AB49" s="657">
        <v>0.4</v>
      </c>
      <c r="AC49" s="657"/>
      <c r="AD49" s="657">
        <v>0.2</v>
      </c>
      <c r="AE49" s="749"/>
    </row>
    <row r="50" spans="1:31" s="435" customFormat="1" ht="16.05" customHeight="1">
      <c r="A50" s="750"/>
      <c r="B50" s="439" t="s">
        <v>2594</v>
      </c>
      <c r="C50" s="440"/>
      <c r="D50" s="656"/>
      <c r="E50" s="656"/>
      <c r="F50" s="656"/>
      <c r="G50" s="656"/>
      <c r="H50" s="656"/>
      <c r="I50" s="656"/>
      <c r="J50" s="656"/>
      <c r="K50" s="656"/>
      <c r="L50" s="656"/>
      <c r="M50" s="656"/>
      <c r="N50" s="656"/>
      <c r="O50" s="656"/>
      <c r="P50" s="656"/>
      <c r="Q50" s="656"/>
      <c r="R50" s="656"/>
      <c r="S50" s="656"/>
      <c r="T50" s="656"/>
      <c r="U50" s="656"/>
      <c r="V50" s="656"/>
      <c r="W50" s="656">
        <v>4.5999999999999996</v>
      </c>
      <c r="X50" s="656">
        <v>3.6</v>
      </c>
      <c r="Y50" s="656">
        <v>4.4000000000000004</v>
      </c>
      <c r="Z50" s="656">
        <v>4.7</v>
      </c>
      <c r="AA50" s="656">
        <v>3.6</v>
      </c>
      <c r="AB50" s="656">
        <v>5</v>
      </c>
      <c r="AC50" s="656"/>
      <c r="AD50" s="656">
        <v>2.4</v>
      </c>
      <c r="AE50" s="749"/>
    </row>
    <row r="51" spans="1:31" s="435" customFormat="1" ht="16.05" customHeight="1">
      <c r="A51" s="750"/>
      <c r="B51" s="439" t="s">
        <v>2595</v>
      </c>
      <c r="C51" s="440"/>
      <c r="D51" s="656"/>
      <c r="E51" s="656"/>
      <c r="F51" s="656"/>
      <c r="G51" s="656"/>
      <c r="H51" s="656"/>
      <c r="I51" s="656"/>
      <c r="J51" s="656"/>
      <c r="K51" s="656"/>
      <c r="L51" s="656">
        <v>6</v>
      </c>
      <c r="M51" s="656">
        <v>2</v>
      </c>
      <c r="N51" s="656">
        <v>3</v>
      </c>
      <c r="O51" s="656">
        <v>1</v>
      </c>
      <c r="P51" s="656">
        <v>1</v>
      </c>
      <c r="Q51" s="656"/>
      <c r="R51" s="656">
        <v>1</v>
      </c>
      <c r="S51" s="656"/>
      <c r="T51" s="656"/>
      <c r="U51" s="656"/>
      <c r="V51" s="656"/>
      <c r="W51" s="657">
        <v>0.5</v>
      </c>
      <c r="X51" s="657">
        <v>0.5</v>
      </c>
      <c r="Y51" s="657">
        <v>0.2</v>
      </c>
      <c r="Z51" s="657">
        <v>1</v>
      </c>
      <c r="AA51" s="656">
        <v>3.1</v>
      </c>
      <c r="AB51" s="656">
        <v>1.7</v>
      </c>
      <c r="AC51" s="656"/>
      <c r="AD51" s="656">
        <v>0.6</v>
      </c>
      <c r="AE51" s="749"/>
    </row>
    <row r="52" spans="1:31" s="434" customFormat="1" ht="22.35" customHeight="1">
      <c r="A52" s="750" t="s">
        <v>10</v>
      </c>
      <c r="B52" s="437" t="s">
        <v>28</v>
      </c>
      <c r="C52" s="438" t="s">
        <v>44</v>
      </c>
      <c r="D52" s="655">
        <v>74</v>
      </c>
      <c r="E52" s="655">
        <v>82</v>
      </c>
      <c r="F52" s="655">
        <v>100</v>
      </c>
      <c r="G52" s="655">
        <v>119</v>
      </c>
      <c r="H52" s="655">
        <v>137</v>
      </c>
      <c r="I52" s="655">
        <v>159</v>
      </c>
      <c r="J52" s="655">
        <v>169</v>
      </c>
      <c r="K52" s="655">
        <v>62</v>
      </c>
      <c r="L52" s="655">
        <v>139</v>
      </c>
      <c r="M52" s="655">
        <v>228</v>
      </c>
      <c r="N52" s="655">
        <v>277</v>
      </c>
      <c r="O52" s="655">
        <v>312</v>
      </c>
      <c r="P52" s="655">
        <v>344</v>
      </c>
      <c r="Q52" s="655">
        <v>375</v>
      </c>
      <c r="R52" s="655">
        <v>163</v>
      </c>
      <c r="S52" s="655">
        <v>196</v>
      </c>
      <c r="T52" s="655">
        <v>225</v>
      </c>
      <c r="U52" s="655">
        <v>256</v>
      </c>
      <c r="V52" s="655">
        <v>196</v>
      </c>
      <c r="W52" s="655">
        <v>222.29999999999998</v>
      </c>
      <c r="X52" s="655">
        <v>244.39999999999998</v>
      </c>
      <c r="Y52" s="655">
        <v>293.20000000000005</v>
      </c>
      <c r="Z52" s="655">
        <v>255.45400000000001</v>
      </c>
      <c r="AA52" s="655">
        <v>291.3</v>
      </c>
      <c r="AB52" s="655">
        <v>383.69999999999993</v>
      </c>
      <c r="AC52" s="655">
        <v>68.300000000000011</v>
      </c>
      <c r="AD52" s="655">
        <v>7.7550000000000008</v>
      </c>
      <c r="AE52" s="749" t="s">
        <v>2596</v>
      </c>
    </row>
    <row r="53" spans="1:31" s="435" customFormat="1" ht="16.05" customHeight="1">
      <c r="A53" s="750"/>
      <c r="B53" s="439" t="s">
        <v>2406</v>
      </c>
      <c r="C53" s="440"/>
      <c r="D53" s="656">
        <v>8</v>
      </c>
      <c r="E53" s="656">
        <v>9</v>
      </c>
      <c r="F53" s="656">
        <v>6</v>
      </c>
      <c r="G53" s="656">
        <v>15</v>
      </c>
      <c r="H53" s="656">
        <v>20</v>
      </c>
      <c r="I53" s="656">
        <v>24</v>
      </c>
      <c r="J53" s="656">
        <v>31</v>
      </c>
      <c r="K53" s="656">
        <v>6</v>
      </c>
      <c r="L53" s="656">
        <v>22</v>
      </c>
      <c r="M53" s="656">
        <v>39</v>
      </c>
      <c r="N53" s="656">
        <v>52</v>
      </c>
      <c r="O53" s="656">
        <v>59</v>
      </c>
      <c r="P53" s="656">
        <v>64</v>
      </c>
      <c r="Q53" s="656">
        <v>84</v>
      </c>
      <c r="R53" s="656">
        <v>37</v>
      </c>
      <c r="S53" s="656">
        <v>40</v>
      </c>
      <c r="T53" s="656">
        <v>39</v>
      </c>
      <c r="U53" s="656">
        <v>45.3</v>
      </c>
      <c r="V53" s="656">
        <v>35</v>
      </c>
      <c r="W53" s="656">
        <v>36.9</v>
      </c>
      <c r="X53" s="656">
        <v>12.1</v>
      </c>
      <c r="Y53" s="656">
        <v>21.6</v>
      </c>
      <c r="Z53" s="656">
        <v>11.5</v>
      </c>
      <c r="AA53" s="656">
        <v>20.7</v>
      </c>
      <c r="AB53" s="656">
        <v>28.7</v>
      </c>
      <c r="AC53" s="656">
        <v>8</v>
      </c>
      <c r="AD53" s="656">
        <v>0.49299999999999999</v>
      </c>
      <c r="AE53" s="749"/>
    </row>
    <row r="54" spans="1:31" s="435" customFormat="1" ht="16.05" customHeight="1">
      <c r="A54" s="750"/>
      <c r="B54" s="439" t="s">
        <v>2590</v>
      </c>
      <c r="C54" s="440"/>
      <c r="D54" s="656">
        <v>5</v>
      </c>
      <c r="E54" s="656">
        <v>6</v>
      </c>
      <c r="F54" s="656">
        <v>2</v>
      </c>
      <c r="G54" s="656">
        <v>2</v>
      </c>
      <c r="H54" s="656">
        <v>7</v>
      </c>
      <c r="I54" s="656">
        <v>6</v>
      </c>
      <c r="J54" s="656">
        <v>7</v>
      </c>
      <c r="K54" s="656">
        <v>2</v>
      </c>
      <c r="L54" s="656">
        <v>4</v>
      </c>
      <c r="M54" s="656">
        <v>9</v>
      </c>
      <c r="N54" s="656">
        <v>14</v>
      </c>
      <c r="O54" s="656">
        <v>16</v>
      </c>
      <c r="P54" s="656">
        <v>14</v>
      </c>
      <c r="Q54" s="656">
        <v>11</v>
      </c>
      <c r="R54" s="656">
        <v>5</v>
      </c>
      <c r="S54" s="656">
        <v>6</v>
      </c>
      <c r="T54" s="656">
        <v>10</v>
      </c>
      <c r="U54" s="656">
        <v>10</v>
      </c>
      <c r="V54" s="656">
        <v>6</v>
      </c>
      <c r="W54" s="656">
        <v>8.6999999999999993</v>
      </c>
      <c r="X54" s="656">
        <v>5.7</v>
      </c>
      <c r="Y54" s="656">
        <v>14</v>
      </c>
      <c r="Z54" s="656">
        <v>4.3</v>
      </c>
      <c r="AA54" s="656">
        <v>10.8</v>
      </c>
      <c r="AB54" s="656">
        <v>11.2</v>
      </c>
      <c r="AC54" s="656">
        <v>4.9000000000000004</v>
      </c>
      <c r="AD54" s="656">
        <v>0.251</v>
      </c>
      <c r="AE54" s="749"/>
    </row>
    <row r="55" spans="1:31" s="435" customFormat="1" ht="16.05" customHeight="1">
      <c r="A55" s="750"/>
      <c r="B55" s="439" t="s">
        <v>2591</v>
      </c>
      <c r="C55" s="440"/>
      <c r="D55" s="656">
        <v>4</v>
      </c>
      <c r="E55" s="656">
        <v>4</v>
      </c>
      <c r="F55" s="656">
        <v>1</v>
      </c>
      <c r="G55" s="656">
        <v>1</v>
      </c>
      <c r="H55" s="656">
        <v>2</v>
      </c>
      <c r="I55" s="656">
        <v>2</v>
      </c>
      <c r="J55" s="656">
        <v>3</v>
      </c>
      <c r="K55" s="656">
        <v>1</v>
      </c>
      <c r="L55" s="656">
        <v>5</v>
      </c>
      <c r="M55" s="656">
        <v>3</v>
      </c>
      <c r="N55" s="656">
        <v>6</v>
      </c>
      <c r="O55" s="656">
        <v>7</v>
      </c>
      <c r="P55" s="656">
        <v>14</v>
      </c>
      <c r="Q55" s="656">
        <v>16</v>
      </c>
      <c r="R55" s="656">
        <v>6</v>
      </c>
      <c r="S55" s="656">
        <v>7</v>
      </c>
      <c r="T55" s="656">
        <v>23</v>
      </c>
      <c r="U55" s="656">
        <v>23.4</v>
      </c>
      <c r="V55" s="656">
        <v>12</v>
      </c>
      <c r="W55" s="656">
        <v>12.7</v>
      </c>
      <c r="X55" s="656">
        <v>7.4</v>
      </c>
      <c r="Y55" s="656">
        <v>13.5</v>
      </c>
      <c r="Z55" s="656">
        <v>5.5</v>
      </c>
      <c r="AA55" s="656">
        <v>12.2</v>
      </c>
      <c r="AB55" s="656">
        <v>17</v>
      </c>
      <c r="AC55" s="656">
        <v>5.8</v>
      </c>
      <c r="AD55" s="656">
        <v>0.224</v>
      </c>
      <c r="AE55" s="749"/>
    </row>
    <row r="56" spans="1:31" s="435" customFormat="1" ht="16.05" customHeight="1">
      <c r="A56" s="750"/>
      <c r="B56" s="439" t="s">
        <v>2592</v>
      </c>
      <c r="C56" s="440"/>
      <c r="D56" s="656">
        <v>57</v>
      </c>
      <c r="E56" s="656">
        <v>63</v>
      </c>
      <c r="F56" s="656">
        <v>64</v>
      </c>
      <c r="G56" s="656">
        <v>82</v>
      </c>
      <c r="H56" s="656">
        <v>95</v>
      </c>
      <c r="I56" s="656">
        <v>110</v>
      </c>
      <c r="J56" s="656">
        <v>119</v>
      </c>
      <c r="K56" s="656">
        <v>43</v>
      </c>
      <c r="L56" s="656">
        <v>99</v>
      </c>
      <c r="M56" s="656">
        <v>176</v>
      </c>
      <c r="N56" s="656">
        <v>203</v>
      </c>
      <c r="O56" s="656">
        <v>228</v>
      </c>
      <c r="P56" s="656">
        <v>247</v>
      </c>
      <c r="Q56" s="656">
        <v>262</v>
      </c>
      <c r="R56" s="656">
        <v>111</v>
      </c>
      <c r="S56" s="656">
        <v>143</v>
      </c>
      <c r="T56" s="656">
        <v>153</v>
      </c>
      <c r="U56" s="656">
        <v>177.3</v>
      </c>
      <c r="V56" s="656">
        <v>142</v>
      </c>
      <c r="W56" s="656">
        <v>162.1</v>
      </c>
      <c r="X56" s="656">
        <v>99.6</v>
      </c>
      <c r="Y56" s="656">
        <v>110.9</v>
      </c>
      <c r="Z56" s="656">
        <v>75.099999999999994</v>
      </c>
      <c r="AA56" s="656">
        <v>141.6</v>
      </c>
      <c r="AB56" s="656">
        <v>255</v>
      </c>
      <c r="AC56" s="656">
        <v>36.700000000000003</v>
      </c>
      <c r="AD56" s="656">
        <v>6.0060000000000002</v>
      </c>
      <c r="AE56" s="749"/>
    </row>
    <row r="57" spans="1:31" s="435" customFormat="1" ht="16.05" customHeight="1">
      <c r="A57" s="750"/>
      <c r="B57" s="439" t="s">
        <v>2593</v>
      </c>
      <c r="C57" s="440"/>
      <c r="D57" s="656"/>
      <c r="E57" s="656"/>
      <c r="F57" s="656"/>
      <c r="G57" s="656"/>
      <c r="H57" s="656"/>
      <c r="I57" s="656"/>
      <c r="J57" s="656"/>
      <c r="K57" s="656"/>
      <c r="L57" s="656"/>
      <c r="M57" s="656"/>
      <c r="N57" s="656"/>
      <c r="O57" s="656"/>
      <c r="P57" s="656"/>
      <c r="Q57" s="656"/>
      <c r="R57" s="656"/>
      <c r="S57" s="656"/>
      <c r="T57" s="656"/>
      <c r="U57" s="656"/>
      <c r="V57" s="656"/>
      <c r="W57" s="656"/>
      <c r="X57" s="657">
        <v>0.2</v>
      </c>
      <c r="Y57" s="657">
        <v>0.4</v>
      </c>
      <c r="Z57" s="657">
        <v>0.154</v>
      </c>
      <c r="AA57" s="657">
        <v>0.5</v>
      </c>
      <c r="AB57" s="657">
        <v>0.7</v>
      </c>
      <c r="AC57" s="657">
        <v>0.2</v>
      </c>
      <c r="AD57" s="657">
        <v>1.6E-2</v>
      </c>
      <c r="AE57" s="749"/>
    </row>
    <row r="58" spans="1:31" s="435" customFormat="1" ht="16.05" customHeight="1">
      <c r="A58" s="750"/>
      <c r="B58" s="439" t="s">
        <v>2594</v>
      </c>
      <c r="C58" s="440"/>
      <c r="D58" s="656"/>
      <c r="E58" s="656"/>
      <c r="F58" s="656"/>
      <c r="G58" s="656"/>
      <c r="H58" s="656"/>
      <c r="I58" s="656"/>
      <c r="J58" s="656"/>
      <c r="K58" s="656"/>
      <c r="L58" s="656"/>
      <c r="M58" s="656"/>
      <c r="N58" s="656"/>
      <c r="O58" s="656"/>
      <c r="P58" s="656"/>
      <c r="Q58" s="656"/>
      <c r="R58" s="656"/>
      <c r="S58" s="656"/>
      <c r="T58" s="656"/>
      <c r="U58" s="656"/>
      <c r="V58" s="656"/>
      <c r="W58" s="656"/>
      <c r="X58" s="656">
        <v>3.6</v>
      </c>
      <c r="Y58" s="656">
        <v>7.3</v>
      </c>
      <c r="Z58" s="656">
        <v>2.9</v>
      </c>
      <c r="AA58" s="656">
        <v>5.0999999999999996</v>
      </c>
      <c r="AB58" s="656">
        <v>6.2</v>
      </c>
      <c r="AC58" s="656">
        <v>3.8</v>
      </c>
      <c r="AD58" s="656">
        <v>0.13700000000000001</v>
      </c>
      <c r="AE58" s="749"/>
    </row>
    <row r="59" spans="1:31" s="435" customFormat="1" ht="16.05" customHeight="1">
      <c r="A59" s="750"/>
      <c r="B59" s="439" t="s">
        <v>2595</v>
      </c>
      <c r="C59" s="440"/>
      <c r="D59" s="656"/>
      <c r="E59" s="656"/>
      <c r="F59" s="656">
        <v>27</v>
      </c>
      <c r="G59" s="656">
        <v>19</v>
      </c>
      <c r="H59" s="656">
        <v>13</v>
      </c>
      <c r="I59" s="656">
        <v>17</v>
      </c>
      <c r="J59" s="656">
        <v>9</v>
      </c>
      <c r="K59" s="656">
        <v>10</v>
      </c>
      <c r="L59" s="656">
        <v>9</v>
      </c>
      <c r="M59" s="656">
        <v>1</v>
      </c>
      <c r="N59" s="656">
        <v>2</v>
      </c>
      <c r="O59" s="656">
        <v>2</v>
      </c>
      <c r="P59" s="656">
        <v>5</v>
      </c>
      <c r="Q59" s="656">
        <v>2</v>
      </c>
      <c r="R59" s="656">
        <v>4</v>
      </c>
      <c r="S59" s="656"/>
      <c r="T59" s="656"/>
      <c r="U59" s="656"/>
      <c r="V59" s="656">
        <v>1</v>
      </c>
      <c r="W59" s="656">
        <v>1.9</v>
      </c>
      <c r="X59" s="656">
        <v>115.8</v>
      </c>
      <c r="Y59" s="656">
        <v>125.5</v>
      </c>
      <c r="Z59" s="656">
        <v>156</v>
      </c>
      <c r="AA59" s="656">
        <v>100.4</v>
      </c>
      <c r="AB59" s="656">
        <v>64.900000000000006</v>
      </c>
      <c r="AC59" s="656">
        <v>8.9</v>
      </c>
      <c r="AD59" s="656">
        <v>0.628</v>
      </c>
      <c r="AE59" s="749"/>
    </row>
    <row r="60" spans="1:31" s="434" customFormat="1" ht="22.35" customHeight="1">
      <c r="A60" s="750" t="s">
        <v>9</v>
      </c>
      <c r="B60" s="437" t="s">
        <v>28</v>
      </c>
      <c r="C60" s="438" t="s">
        <v>44</v>
      </c>
      <c r="D60" s="655">
        <v>192</v>
      </c>
      <c r="E60" s="655">
        <v>194</v>
      </c>
      <c r="F60" s="655">
        <v>206</v>
      </c>
      <c r="G60" s="655">
        <v>219</v>
      </c>
      <c r="H60" s="655">
        <v>254</v>
      </c>
      <c r="I60" s="655">
        <v>228</v>
      </c>
      <c r="J60" s="655">
        <v>266</v>
      </c>
      <c r="K60" s="655">
        <v>383</v>
      </c>
      <c r="L60" s="655">
        <v>424</v>
      </c>
      <c r="M60" s="655">
        <v>428</v>
      </c>
      <c r="N60" s="655">
        <v>438</v>
      </c>
      <c r="O60" s="655">
        <v>638</v>
      </c>
      <c r="P60" s="655">
        <v>734</v>
      </c>
      <c r="Q60" s="655">
        <v>742</v>
      </c>
      <c r="R60" s="655">
        <v>755</v>
      </c>
      <c r="S60" s="655">
        <v>745</v>
      </c>
      <c r="T60" s="655">
        <v>766</v>
      </c>
      <c r="U60" s="655">
        <v>770.2</v>
      </c>
      <c r="V60" s="655">
        <v>795.00000000000011</v>
      </c>
      <c r="W60" s="655">
        <v>819.09999999999991</v>
      </c>
      <c r="X60" s="655">
        <v>804.9</v>
      </c>
      <c r="Y60" s="655">
        <v>849.19999999999993</v>
      </c>
      <c r="Z60" s="655">
        <v>837.3</v>
      </c>
      <c r="AA60" s="655">
        <v>870.7</v>
      </c>
      <c r="AB60" s="655">
        <v>978.40000000000009</v>
      </c>
      <c r="AC60" s="655">
        <v>198.99999999999997</v>
      </c>
      <c r="AD60" s="655">
        <v>431.89999999999992</v>
      </c>
      <c r="AE60" s="749"/>
    </row>
    <row r="61" spans="1:31" s="435" customFormat="1" ht="16.05" customHeight="1">
      <c r="A61" s="750"/>
      <c r="B61" s="439" t="s">
        <v>2406</v>
      </c>
      <c r="C61" s="440"/>
      <c r="D61" s="656">
        <v>140</v>
      </c>
      <c r="E61" s="656">
        <v>143</v>
      </c>
      <c r="F61" s="656">
        <v>153</v>
      </c>
      <c r="G61" s="656">
        <v>162</v>
      </c>
      <c r="H61" s="656">
        <v>188</v>
      </c>
      <c r="I61" s="656">
        <v>171</v>
      </c>
      <c r="J61" s="656">
        <v>203</v>
      </c>
      <c r="K61" s="656">
        <v>300</v>
      </c>
      <c r="L61" s="656">
        <v>320</v>
      </c>
      <c r="M61" s="656">
        <v>336</v>
      </c>
      <c r="N61" s="656">
        <v>337</v>
      </c>
      <c r="O61" s="656">
        <v>484</v>
      </c>
      <c r="P61" s="656">
        <v>559</v>
      </c>
      <c r="Q61" s="656">
        <v>574</v>
      </c>
      <c r="R61" s="656">
        <v>574</v>
      </c>
      <c r="S61" s="656">
        <v>562</v>
      </c>
      <c r="T61" s="656">
        <v>588</v>
      </c>
      <c r="U61" s="656">
        <v>631.1</v>
      </c>
      <c r="V61" s="656">
        <v>642.20000000000005</v>
      </c>
      <c r="W61" s="656">
        <v>637.29999999999995</v>
      </c>
      <c r="X61" s="656">
        <v>635.9</v>
      </c>
      <c r="Y61" s="656">
        <v>645</v>
      </c>
      <c r="Z61" s="656">
        <v>698.3</v>
      </c>
      <c r="AA61" s="656">
        <v>726.2</v>
      </c>
      <c r="AB61" s="656">
        <v>896.1</v>
      </c>
      <c r="AC61" s="656">
        <v>184.6</v>
      </c>
      <c r="AD61" s="656">
        <v>392.7</v>
      </c>
      <c r="AE61" s="749"/>
    </row>
    <row r="62" spans="1:31" s="435" customFormat="1" ht="16.05" customHeight="1">
      <c r="A62" s="750"/>
      <c r="B62" s="439" t="s">
        <v>2590</v>
      </c>
      <c r="C62" s="440"/>
      <c r="D62" s="656">
        <v>6</v>
      </c>
      <c r="E62" s="656">
        <v>10</v>
      </c>
      <c r="F62" s="656">
        <v>10</v>
      </c>
      <c r="G62" s="656">
        <v>11</v>
      </c>
      <c r="H62" s="656">
        <v>13</v>
      </c>
      <c r="I62" s="656">
        <v>11</v>
      </c>
      <c r="J62" s="656">
        <v>12</v>
      </c>
      <c r="K62" s="656">
        <v>15</v>
      </c>
      <c r="L62" s="656">
        <v>18</v>
      </c>
      <c r="M62" s="656">
        <v>21</v>
      </c>
      <c r="N62" s="656">
        <v>19</v>
      </c>
      <c r="O62" s="656">
        <v>36</v>
      </c>
      <c r="P62" s="656">
        <v>47</v>
      </c>
      <c r="Q62" s="656">
        <v>45</v>
      </c>
      <c r="R62" s="656">
        <v>46</v>
      </c>
      <c r="S62" s="656">
        <v>46</v>
      </c>
      <c r="T62" s="656">
        <v>45</v>
      </c>
      <c r="U62" s="656">
        <v>28.4</v>
      </c>
      <c r="V62" s="656">
        <v>49.9</v>
      </c>
      <c r="W62" s="656">
        <v>47.5</v>
      </c>
      <c r="X62" s="656">
        <v>48.3</v>
      </c>
      <c r="Y62" s="656">
        <v>56.9</v>
      </c>
      <c r="Z62" s="656">
        <v>45.6</v>
      </c>
      <c r="AA62" s="656">
        <v>47.4</v>
      </c>
      <c r="AB62" s="656">
        <v>15.7</v>
      </c>
      <c r="AC62" s="656">
        <v>3.6</v>
      </c>
      <c r="AD62" s="656">
        <v>9.9</v>
      </c>
      <c r="AE62" s="749"/>
    </row>
    <row r="63" spans="1:31" s="435" customFormat="1" ht="16.05" customHeight="1">
      <c r="A63" s="750"/>
      <c r="B63" s="439" t="s">
        <v>2591</v>
      </c>
      <c r="C63" s="440"/>
      <c r="D63" s="656">
        <v>8</v>
      </c>
      <c r="E63" s="656">
        <v>8</v>
      </c>
      <c r="F63" s="656">
        <v>8</v>
      </c>
      <c r="G63" s="656">
        <v>9</v>
      </c>
      <c r="H63" s="656">
        <v>10</v>
      </c>
      <c r="I63" s="656"/>
      <c r="J63" s="656"/>
      <c r="K63" s="656">
        <v>6</v>
      </c>
      <c r="L63" s="656">
        <v>10</v>
      </c>
      <c r="M63" s="656">
        <v>11</v>
      </c>
      <c r="N63" s="656">
        <v>9</v>
      </c>
      <c r="O63" s="656">
        <v>10</v>
      </c>
      <c r="P63" s="656">
        <v>13</v>
      </c>
      <c r="Q63" s="656">
        <v>12</v>
      </c>
      <c r="R63" s="656">
        <v>12</v>
      </c>
      <c r="S63" s="656">
        <v>20</v>
      </c>
      <c r="T63" s="656">
        <v>10</v>
      </c>
      <c r="U63" s="656">
        <v>7</v>
      </c>
      <c r="V63" s="656">
        <v>18.5</v>
      </c>
      <c r="W63" s="656">
        <v>8.4</v>
      </c>
      <c r="X63" s="656">
        <v>9.1</v>
      </c>
      <c r="Y63" s="656">
        <v>12.4</v>
      </c>
      <c r="Z63" s="656">
        <v>15.4</v>
      </c>
      <c r="AA63" s="656">
        <v>16</v>
      </c>
      <c r="AB63" s="656">
        <v>6.4</v>
      </c>
      <c r="AC63" s="656">
        <v>2.1</v>
      </c>
      <c r="AD63" s="656">
        <v>6</v>
      </c>
      <c r="AE63" s="749"/>
    </row>
    <row r="64" spans="1:31" s="435" customFormat="1" ht="16.05" customHeight="1">
      <c r="A64" s="750"/>
      <c r="B64" s="439" t="s">
        <v>2592</v>
      </c>
      <c r="C64" s="440"/>
      <c r="D64" s="656">
        <v>36</v>
      </c>
      <c r="E64" s="656">
        <v>31</v>
      </c>
      <c r="F64" s="656">
        <v>33</v>
      </c>
      <c r="G64" s="656">
        <v>35</v>
      </c>
      <c r="H64" s="656">
        <v>40</v>
      </c>
      <c r="I64" s="656">
        <v>38</v>
      </c>
      <c r="J64" s="656">
        <v>43</v>
      </c>
      <c r="K64" s="656">
        <v>55</v>
      </c>
      <c r="L64" s="656">
        <v>68</v>
      </c>
      <c r="M64" s="656">
        <v>49</v>
      </c>
      <c r="N64" s="656">
        <v>60</v>
      </c>
      <c r="O64" s="656">
        <v>94</v>
      </c>
      <c r="P64" s="656">
        <v>99</v>
      </c>
      <c r="Q64" s="656">
        <v>98</v>
      </c>
      <c r="R64" s="656">
        <v>105</v>
      </c>
      <c r="S64" s="656">
        <v>105</v>
      </c>
      <c r="T64" s="656">
        <v>102</v>
      </c>
      <c r="U64" s="656">
        <v>92</v>
      </c>
      <c r="V64" s="656">
        <v>71.7</v>
      </c>
      <c r="W64" s="656">
        <v>106.5</v>
      </c>
      <c r="X64" s="656">
        <v>96.6</v>
      </c>
      <c r="Y64" s="656">
        <v>115.6</v>
      </c>
      <c r="Z64" s="656">
        <v>50</v>
      </c>
      <c r="AA64" s="656">
        <v>52</v>
      </c>
      <c r="AB64" s="656">
        <v>42.1</v>
      </c>
      <c r="AC64" s="656">
        <v>6.4</v>
      </c>
      <c r="AD64" s="656">
        <v>16.399999999999999</v>
      </c>
      <c r="AE64" s="749"/>
    </row>
    <row r="65" spans="1:31" s="435" customFormat="1" ht="16.05" customHeight="1">
      <c r="A65" s="750"/>
      <c r="B65" s="439" t="s">
        <v>2593</v>
      </c>
      <c r="C65" s="440"/>
      <c r="D65" s="656"/>
      <c r="E65" s="656"/>
      <c r="F65" s="656"/>
      <c r="G65" s="656"/>
      <c r="H65" s="656"/>
      <c r="I65" s="656"/>
      <c r="J65" s="656"/>
      <c r="K65" s="656"/>
      <c r="L65" s="656"/>
      <c r="M65" s="656"/>
      <c r="N65" s="656"/>
      <c r="O65" s="656">
        <v>6</v>
      </c>
      <c r="P65" s="656">
        <v>2</v>
      </c>
      <c r="Q65" s="656">
        <v>2</v>
      </c>
      <c r="R65" s="656">
        <v>2</v>
      </c>
      <c r="S65" s="656">
        <v>2</v>
      </c>
      <c r="T65" s="656">
        <v>3</v>
      </c>
      <c r="U65" s="656">
        <v>2.2999999999999998</v>
      </c>
      <c r="V65" s="656"/>
      <c r="W65" s="656">
        <v>1.1000000000000001</v>
      </c>
      <c r="X65" s="656">
        <v>0.9</v>
      </c>
      <c r="Y65" s="656">
        <v>1.2</v>
      </c>
      <c r="Z65" s="656">
        <v>1.1000000000000001</v>
      </c>
      <c r="AA65" s="656">
        <v>1.1000000000000001</v>
      </c>
      <c r="AB65" s="656"/>
      <c r="AC65" s="656"/>
      <c r="AD65" s="656"/>
      <c r="AE65" s="749"/>
    </row>
    <row r="66" spans="1:31" s="435" customFormat="1" ht="16.05" customHeight="1">
      <c r="A66" s="750"/>
      <c r="B66" s="439" t="s">
        <v>2594</v>
      </c>
      <c r="C66" s="440"/>
      <c r="D66" s="656">
        <v>2</v>
      </c>
      <c r="E66" s="656">
        <v>2</v>
      </c>
      <c r="F66" s="656">
        <v>2</v>
      </c>
      <c r="G66" s="656">
        <v>2</v>
      </c>
      <c r="H66" s="656">
        <v>3</v>
      </c>
      <c r="I66" s="656"/>
      <c r="J66" s="656"/>
      <c r="K66" s="656">
        <v>2</v>
      </c>
      <c r="L66" s="656">
        <v>4</v>
      </c>
      <c r="M66" s="656">
        <v>7</v>
      </c>
      <c r="N66" s="656">
        <v>10</v>
      </c>
      <c r="O66" s="656"/>
      <c r="P66" s="656">
        <v>13</v>
      </c>
      <c r="Q66" s="656">
        <v>10</v>
      </c>
      <c r="R66" s="656">
        <v>14</v>
      </c>
      <c r="S66" s="656">
        <v>8</v>
      </c>
      <c r="T66" s="656">
        <v>16</v>
      </c>
      <c r="U66" s="656">
        <v>4.2</v>
      </c>
      <c r="V66" s="656"/>
      <c r="W66" s="656">
        <v>10</v>
      </c>
      <c r="X66" s="656">
        <v>6.1</v>
      </c>
      <c r="Y66" s="656">
        <v>8.8000000000000007</v>
      </c>
      <c r="Z66" s="656">
        <v>10.4</v>
      </c>
      <c r="AA66" s="656">
        <v>10.8</v>
      </c>
      <c r="AB66" s="656">
        <v>6.4</v>
      </c>
      <c r="AC66" s="656">
        <v>2.1</v>
      </c>
      <c r="AD66" s="656">
        <v>6</v>
      </c>
      <c r="AE66" s="749"/>
    </row>
    <row r="67" spans="1:31" s="435" customFormat="1" ht="16.05" customHeight="1">
      <c r="A67" s="750"/>
      <c r="B67" s="439" t="s">
        <v>2595</v>
      </c>
      <c r="C67" s="440"/>
      <c r="D67" s="656"/>
      <c r="E67" s="656"/>
      <c r="F67" s="656"/>
      <c r="G67" s="656"/>
      <c r="H67" s="656"/>
      <c r="I67" s="656">
        <v>8</v>
      </c>
      <c r="J67" s="656">
        <v>8</v>
      </c>
      <c r="K67" s="656">
        <v>5</v>
      </c>
      <c r="L67" s="656">
        <v>4</v>
      </c>
      <c r="M67" s="656">
        <v>4</v>
      </c>
      <c r="N67" s="656">
        <v>3</v>
      </c>
      <c r="O67" s="656">
        <v>8</v>
      </c>
      <c r="P67" s="656">
        <v>1</v>
      </c>
      <c r="Q67" s="656">
        <v>1</v>
      </c>
      <c r="R67" s="656">
        <v>2</v>
      </c>
      <c r="S67" s="656">
        <v>2</v>
      </c>
      <c r="T67" s="656">
        <v>2</v>
      </c>
      <c r="U67" s="656">
        <v>5.2</v>
      </c>
      <c r="V67" s="656">
        <v>12.7</v>
      </c>
      <c r="W67" s="656">
        <v>8.3000000000000007</v>
      </c>
      <c r="X67" s="656">
        <v>8</v>
      </c>
      <c r="Y67" s="656">
        <v>9.3000000000000007</v>
      </c>
      <c r="Z67" s="656">
        <v>16.5</v>
      </c>
      <c r="AA67" s="656">
        <v>17.2</v>
      </c>
      <c r="AB67" s="656">
        <v>11.7</v>
      </c>
      <c r="AC67" s="656">
        <v>0.2</v>
      </c>
      <c r="AD67" s="656">
        <v>0.9</v>
      </c>
      <c r="AE67" s="749"/>
    </row>
    <row r="68" spans="1:31" s="434" customFormat="1" ht="22.35" customHeight="1">
      <c r="A68" s="750" t="s">
        <v>8</v>
      </c>
      <c r="B68" s="437" t="s">
        <v>28</v>
      </c>
      <c r="C68" s="438" t="s">
        <v>44</v>
      </c>
      <c r="D68" s="655">
        <v>422</v>
      </c>
      <c r="E68" s="655">
        <v>487</v>
      </c>
      <c r="F68" s="655">
        <v>536</v>
      </c>
      <c r="G68" s="655">
        <v>558</v>
      </c>
      <c r="H68" s="655">
        <v>578</v>
      </c>
      <c r="I68" s="655">
        <v>657</v>
      </c>
      <c r="J68" s="655">
        <v>660</v>
      </c>
      <c r="K68" s="655">
        <v>681</v>
      </c>
      <c r="L68" s="655">
        <v>702</v>
      </c>
      <c r="M68" s="655">
        <v>718</v>
      </c>
      <c r="N68" s="655">
        <v>761</v>
      </c>
      <c r="O68" s="655">
        <v>788</v>
      </c>
      <c r="P68" s="655">
        <v>907</v>
      </c>
      <c r="Q68" s="655">
        <v>930</v>
      </c>
      <c r="R68" s="655">
        <v>871</v>
      </c>
      <c r="S68" s="655">
        <v>935</v>
      </c>
      <c r="T68" s="655">
        <v>965</v>
      </c>
      <c r="U68" s="655">
        <v>965.4</v>
      </c>
      <c r="V68" s="655">
        <v>992.5</v>
      </c>
      <c r="W68" s="655">
        <v>1038.4000000000001</v>
      </c>
      <c r="X68" s="655">
        <v>1151.2</v>
      </c>
      <c r="Y68" s="655">
        <v>1275.3</v>
      </c>
      <c r="Z68" s="655">
        <v>1341.8</v>
      </c>
      <c r="AA68" s="655">
        <v>1399.3</v>
      </c>
      <c r="AB68" s="655">
        <v>1383.4</v>
      </c>
      <c r="AC68" s="655">
        <v>309</v>
      </c>
      <c r="AD68" s="655">
        <v>179.7</v>
      </c>
      <c r="AE68" s="749"/>
    </row>
    <row r="69" spans="1:31" s="435" customFormat="1" ht="16.05" customHeight="1">
      <c r="A69" s="750"/>
      <c r="B69" s="439" t="s">
        <v>2406</v>
      </c>
      <c r="C69" s="440"/>
      <c r="D69" s="656">
        <v>144</v>
      </c>
      <c r="E69" s="656">
        <v>163</v>
      </c>
      <c r="F69" s="656">
        <v>164</v>
      </c>
      <c r="G69" s="656">
        <v>163</v>
      </c>
      <c r="H69" s="656">
        <v>156</v>
      </c>
      <c r="I69" s="656">
        <v>164</v>
      </c>
      <c r="J69" s="656">
        <v>168</v>
      </c>
      <c r="K69" s="656">
        <v>172</v>
      </c>
      <c r="L69" s="656">
        <v>174</v>
      </c>
      <c r="M69" s="656">
        <v>175</v>
      </c>
      <c r="N69" s="656">
        <v>185</v>
      </c>
      <c r="O69" s="656">
        <v>189</v>
      </c>
      <c r="P69" s="656">
        <v>211</v>
      </c>
      <c r="Q69" s="656">
        <v>213</v>
      </c>
      <c r="R69" s="656">
        <v>204</v>
      </c>
      <c r="S69" s="656">
        <v>226</v>
      </c>
      <c r="T69" s="656">
        <v>231</v>
      </c>
      <c r="U69" s="656">
        <v>270</v>
      </c>
      <c r="V69" s="656">
        <v>277.3</v>
      </c>
      <c r="W69" s="656">
        <v>273.7</v>
      </c>
      <c r="X69" s="656">
        <v>284.10000000000002</v>
      </c>
      <c r="Y69" s="656">
        <v>291.3</v>
      </c>
      <c r="Z69" s="656">
        <v>301.10000000000002</v>
      </c>
      <c r="AA69" s="656">
        <v>311.8</v>
      </c>
      <c r="AB69" s="656">
        <v>310</v>
      </c>
      <c r="AC69" s="656">
        <v>58.7</v>
      </c>
      <c r="AD69" s="656">
        <v>17.2</v>
      </c>
      <c r="AE69" s="749"/>
    </row>
    <row r="70" spans="1:31" s="435" customFormat="1" ht="16.05" customHeight="1">
      <c r="A70" s="750"/>
      <c r="B70" s="439" t="s">
        <v>2590</v>
      </c>
      <c r="C70" s="440"/>
      <c r="D70" s="656">
        <v>4</v>
      </c>
      <c r="E70" s="656">
        <v>4</v>
      </c>
      <c r="F70" s="656">
        <v>6</v>
      </c>
      <c r="G70" s="656">
        <v>6</v>
      </c>
      <c r="H70" s="656">
        <v>6</v>
      </c>
      <c r="I70" s="656">
        <v>8</v>
      </c>
      <c r="J70" s="656">
        <v>8</v>
      </c>
      <c r="K70" s="656">
        <v>7</v>
      </c>
      <c r="L70" s="656">
        <v>8</v>
      </c>
      <c r="M70" s="656">
        <v>8</v>
      </c>
      <c r="N70" s="656">
        <v>9</v>
      </c>
      <c r="O70" s="656">
        <v>10</v>
      </c>
      <c r="P70" s="656">
        <v>10</v>
      </c>
      <c r="Q70" s="656">
        <v>14</v>
      </c>
      <c r="R70" s="656">
        <v>13</v>
      </c>
      <c r="S70" s="656">
        <v>14</v>
      </c>
      <c r="T70" s="656">
        <v>14</v>
      </c>
      <c r="U70" s="656">
        <v>16.100000000000001</v>
      </c>
      <c r="V70" s="656">
        <v>15.2</v>
      </c>
      <c r="W70" s="656">
        <v>16.3</v>
      </c>
      <c r="X70" s="656">
        <v>17.899999999999999</v>
      </c>
      <c r="Y70" s="656">
        <v>19.8</v>
      </c>
      <c r="Z70" s="656">
        <v>24.8</v>
      </c>
      <c r="AA70" s="656">
        <v>25.9</v>
      </c>
      <c r="AB70" s="656">
        <v>25.4</v>
      </c>
      <c r="AC70" s="656">
        <v>6.4</v>
      </c>
      <c r="AD70" s="656">
        <v>2.6</v>
      </c>
      <c r="AE70" s="749"/>
    </row>
    <row r="71" spans="1:31" s="435" customFormat="1" ht="16.05" customHeight="1">
      <c r="A71" s="750"/>
      <c r="B71" s="439" t="s">
        <v>2591</v>
      </c>
      <c r="C71" s="440"/>
      <c r="D71" s="656">
        <v>19</v>
      </c>
      <c r="E71" s="656">
        <v>23</v>
      </c>
      <c r="F71" s="656">
        <v>25</v>
      </c>
      <c r="G71" s="656">
        <v>23</v>
      </c>
      <c r="H71" s="656">
        <v>21</v>
      </c>
      <c r="I71" s="656">
        <v>24</v>
      </c>
      <c r="J71" s="656">
        <v>24</v>
      </c>
      <c r="K71" s="656">
        <v>25</v>
      </c>
      <c r="L71" s="656">
        <v>22</v>
      </c>
      <c r="M71" s="656">
        <v>27</v>
      </c>
      <c r="N71" s="656">
        <v>29</v>
      </c>
      <c r="O71" s="656">
        <v>34</v>
      </c>
      <c r="P71" s="656">
        <v>40</v>
      </c>
      <c r="Q71" s="656">
        <v>40</v>
      </c>
      <c r="R71" s="656">
        <v>26</v>
      </c>
      <c r="S71" s="656">
        <v>31</v>
      </c>
      <c r="T71" s="656">
        <v>46</v>
      </c>
      <c r="U71" s="656">
        <v>54.7</v>
      </c>
      <c r="V71" s="656">
        <v>79.099999999999994</v>
      </c>
      <c r="W71" s="656">
        <v>99.1</v>
      </c>
      <c r="X71" s="656">
        <v>125.8</v>
      </c>
      <c r="Y71" s="656">
        <v>124.7</v>
      </c>
      <c r="Z71" s="656">
        <v>122.8</v>
      </c>
      <c r="AA71" s="656">
        <v>112.8</v>
      </c>
      <c r="AB71" s="656">
        <v>88.5</v>
      </c>
      <c r="AC71" s="656">
        <v>13.4</v>
      </c>
      <c r="AD71" s="656">
        <v>3.9</v>
      </c>
      <c r="AE71" s="749"/>
    </row>
    <row r="72" spans="1:31" s="435" customFormat="1" ht="16.05" customHeight="1">
      <c r="A72" s="750"/>
      <c r="B72" s="439" t="s">
        <v>2592</v>
      </c>
      <c r="C72" s="440"/>
      <c r="D72" s="656">
        <v>244</v>
      </c>
      <c r="E72" s="656">
        <v>282</v>
      </c>
      <c r="F72" s="656">
        <v>326</v>
      </c>
      <c r="G72" s="656">
        <v>352</v>
      </c>
      <c r="H72" s="656">
        <v>379</v>
      </c>
      <c r="I72" s="656">
        <v>440</v>
      </c>
      <c r="J72" s="656">
        <v>438</v>
      </c>
      <c r="K72" s="656">
        <v>452</v>
      </c>
      <c r="L72" s="656">
        <v>466</v>
      </c>
      <c r="M72" s="656">
        <v>477</v>
      </c>
      <c r="N72" s="656">
        <v>503</v>
      </c>
      <c r="O72" s="656">
        <v>511</v>
      </c>
      <c r="P72" s="656">
        <v>596</v>
      </c>
      <c r="Q72" s="656">
        <v>609</v>
      </c>
      <c r="R72" s="656">
        <v>580</v>
      </c>
      <c r="S72" s="656">
        <v>606</v>
      </c>
      <c r="T72" s="656">
        <v>610</v>
      </c>
      <c r="U72" s="656">
        <v>556</v>
      </c>
      <c r="V72" s="656">
        <v>547.6</v>
      </c>
      <c r="W72" s="656">
        <v>571.29999999999995</v>
      </c>
      <c r="X72" s="656">
        <v>632.29999999999995</v>
      </c>
      <c r="Y72" s="656">
        <v>735.6</v>
      </c>
      <c r="Z72" s="656">
        <v>781.9</v>
      </c>
      <c r="AA72" s="656">
        <v>826.4</v>
      </c>
      <c r="AB72" s="656">
        <v>839</v>
      </c>
      <c r="AC72" s="656">
        <v>209.4</v>
      </c>
      <c r="AD72" s="656">
        <v>146.19999999999999</v>
      </c>
      <c r="AE72" s="749"/>
    </row>
    <row r="73" spans="1:31" s="435" customFormat="1" ht="16.05" customHeight="1">
      <c r="A73" s="750"/>
      <c r="B73" s="439" t="s">
        <v>2593</v>
      </c>
      <c r="C73" s="440"/>
      <c r="D73" s="656"/>
      <c r="E73" s="656">
        <v>1</v>
      </c>
      <c r="F73" s="656">
        <v>1</v>
      </c>
      <c r="G73" s="656">
        <v>1</v>
      </c>
      <c r="H73" s="656">
        <v>1</v>
      </c>
      <c r="I73" s="656">
        <v>1</v>
      </c>
      <c r="J73" s="656">
        <v>1</v>
      </c>
      <c r="K73" s="656">
        <v>2</v>
      </c>
      <c r="L73" s="656">
        <v>5</v>
      </c>
      <c r="M73" s="656">
        <v>4</v>
      </c>
      <c r="N73" s="656">
        <v>4</v>
      </c>
      <c r="O73" s="656">
        <v>5</v>
      </c>
      <c r="P73" s="656">
        <v>5</v>
      </c>
      <c r="Q73" s="656">
        <v>7</v>
      </c>
      <c r="R73" s="656">
        <v>6</v>
      </c>
      <c r="S73" s="656">
        <v>6</v>
      </c>
      <c r="T73" s="656">
        <v>6</v>
      </c>
      <c r="U73" s="656">
        <v>8.9</v>
      </c>
      <c r="V73" s="656">
        <v>12.6</v>
      </c>
      <c r="W73" s="656">
        <v>12.7</v>
      </c>
      <c r="X73" s="656">
        <v>14.4</v>
      </c>
      <c r="Y73" s="656">
        <v>15.3</v>
      </c>
      <c r="Z73" s="656">
        <v>19.600000000000001</v>
      </c>
      <c r="AA73" s="656">
        <v>31.5</v>
      </c>
      <c r="AB73" s="656">
        <v>40.200000000000003</v>
      </c>
      <c r="AC73" s="656">
        <v>7.2</v>
      </c>
      <c r="AD73" s="656">
        <v>6.4</v>
      </c>
      <c r="AE73" s="749"/>
    </row>
    <row r="74" spans="1:31" s="435" customFormat="1" ht="16.05" customHeight="1">
      <c r="A74" s="750"/>
      <c r="B74" s="439" t="s">
        <v>2594</v>
      </c>
      <c r="C74" s="440"/>
      <c r="D74" s="656">
        <v>11</v>
      </c>
      <c r="E74" s="656">
        <v>14</v>
      </c>
      <c r="F74" s="656">
        <v>14</v>
      </c>
      <c r="G74" s="656">
        <v>13</v>
      </c>
      <c r="H74" s="656">
        <v>15</v>
      </c>
      <c r="I74" s="656">
        <v>20</v>
      </c>
      <c r="J74" s="656">
        <v>21</v>
      </c>
      <c r="K74" s="656">
        <v>23</v>
      </c>
      <c r="L74" s="656">
        <v>27</v>
      </c>
      <c r="M74" s="656">
        <v>27</v>
      </c>
      <c r="N74" s="656">
        <v>31</v>
      </c>
      <c r="O74" s="656">
        <v>39</v>
      </c>
      <c r="P74" s="656">
        <v>45</v>
      </c>
      <c r="Q74" s="656">
        <v>46</v>
      </c>
      <c r="R74" s="656">
        <v>41</v>
      </c>
      <c r="S74" s="656">
        <v>51</v>
      </c>
      <c r="T74" s="656">
        <v>56</v>
      </c>
      <c r="U74" s="656">
        <v>59</v>
      </c>
      <c r="V74" s="656">
        <v>60.4</v>
      </c>
      <c r="W74" s="656">
        <v>65.099999999999994</v>
      </c>
      <c r="X74" s="656">
        <v>76.400000000000006</v>
      </c>
      <c r="Y74" s="656">
        <v>87.8</v>
      </c>
      <c r="Z74" s="656">
        <v>90.9</v>
      </c>
      <c r="AA74" s="656">
        <v>90.3</v>
      </c>
      <c r="AB74" s="656">
        <v>79.7</v>
      </c>
      <c r="AC74" s="656">
        <v>13.7</v>
      </c>
      <c r="AD74" s="656">
        <v>3.3</v>
      </c>
      <c r="AE74" s="749"/>
    </row>
    <row r="75" spans="1:31" s="435" customFormat="1" ht="16.05" customHeight="1">
      <c r="A75" s="750"/>
      <c r="B75" s="439" t="s">
        <v>2595</v>
      </c>
      <c r="C75" s="440"/>
      <c r="D75" s="656"/>
      <c r="E75" s="656"/>
      <c r="F75" s="656"/>
      <c r="G75" s="656"/>
      <c r="H75" s="656"/>
      <c r="I75" s="656"/>
      <c r="J75" s="656"/>
      <c r="K75" s="656"/>
      <c r="L75" s="656"/>
      <c r="M75" s="656"/>
      <c r="N75" s="656"/>
      <c r="O75" s="656"/>
      <c r="P75" s="656"/>
      <c r="Q75" s="656">
        <v>1</v>
      </c>
      <c r="R75" s="656">
        <v>1</v>
      </c>
      <c r="S75" s="656">
        <v>1</v>
      </c>
      <c r="T75" s="656">
        <v>2</v>
      </c>
      <c r="U75" s="657">
        <v>0.7</v>
      </c>
      <c r="V75" s="657">
        <v>0.3</v>
      </c>
      <c r="W75" s="657">
        <v>0.2</v>
      </c>
      <c r="X75" s="657">
        <v>0.3</v>
      </c>
      <c r="Y75" s="657">
        <v>0.8</v>
      </c>
      <c r="Z75" s="657">
        <v>0.7</v>
      </c>
      <c r="AA75" s="657">
        <v>0.6</v>
      </c>
      <c r="AB75" s="657">
        <v>0.6</v>
      </c>
      <c r="AC75" s="657">
        <v>0.2</v>
      </c>
      <c r="AD75" s="657">
        <v>0.1</v>
      </c>
      <c r="AE75" s="749"/>
    </row>
    <row r="76" spans="1:31" s="434" customFormat="1" ht="22.35" customHeight="1">
      <c r="A76" s="750" t="s">
        <v>6</v>
      </c>
      <c r="B76" s="437" t="s">
        <v>28</v>
      </c>
      <c r="C76" s="438" t="s">
        <v>43</v>
      </c>
      <c r="D76" s="655"/>
      <c r="E76" s="655"/>
      <c r="F76" s="655"/>
      <c r="G76" s="655"/>
      <c r="H76" s="655"/>
      <c r="I76" s="655"/>
      <c r="J76" s="655">
        <v>405</v>
      </c>
      <c r="K76" s="655">
        <v>943</v>
      </c>
      <c r="L76" s="655">
        <v>726</v>
      </c>
      <c r="M76" s="655">
        <v>711</v>
      </c>
      <c r="N76" s="655">
        <v>954</v>
      </c>
      <c r="O76" s="655">
        <v>1094</v>
      </c>
      <c r="P76" s="655">
        <v>1259</v>
      </c>
      <c r="Q76" s="655">
        <v>1439</v>
      </c>
      <c r="R76" s="655">
        <v>1711</v>
      </c>
      <c r="S76" s="655">
        <v>1836</v>
      </c>
      <c r="T76" s="655">
        <v>2013</v>
      </c>
      <c r="U76" s="655">
        <v>2206</v>
      </c>
      <c r="V76" s="655">
        <v>1970</v>
      </c>
      <c r="W76" s="655">
        <v>1750.5</v>
      </c>
      <c r="X76" s="655">
        <v>1634</v>
      </c>
      <c r="Y76" s="655">
        <v>1715</v>
      </c>
      <c r="Z76" s="655">
        <v>1513.6000000000001</v>
      </c>
      <c r="AA76" s="655">
        <v>2869.8999999999996</v>
      </c>
      <c r="AB76" s="655">
        <v>2033</v>
      </c>
      <c r="AC76" s="655">
        <v>958.6</v>
      </c>
      <c r="AD76" s="655">
        <v>548.80000000000007</v>
      </c>
      <c r="AE76" s="749" t="s">
        <v>2598</v>
      </c>
    </row>
    <row r="77" spans="1:31" s="435" customFormat="1" ht="16.05" customHeight="1">
      <c r="A77" s="750"/>
      <c r="B77" s="439" t="s">
        <v>2406</v>
      </c>
      <c r="C77" s="440"/>
      <c r="D77" s="656"/>
      <c r="E77" s="656"/>
      <c r="F77" s="656"/>
      <c r="G77" s="656"/>
      <c r="H77" s="656"/>
      <c r="I77" s="656"/>
      <c r="J77" s="656">
        <v>368</v>
      </c>
      <c r="K77" s="656">
        <v>848</v>
      </c>
      <c r="L77" s="656">
        <v>592</v>
      </c>
      <c r="M77" s="656">
        <v>623</v>
      </c>
      <c r="N77" s="656">
        <v>852</v>
      </c>
      <c r="O77" s="656">
        <v>977</v>
      </c>
      <c r="P77" s="656">
        <v>1043</v>
      </c>
      <c r="Q77" s="656">
        <v>1213</v>
      </c>
      <c r="R77" s="656">
        <v>1443</v>
      </c>
      <c r="S77" s="656">
        <v>1466</v>
      </c>
      <c r="T77" s="656">
        <v>1584</v>
      </c>
      <c r="U77" s="656">
        <v>1581</v>
      </c>
      <c r="V77" s="656">
        <v>1411</v>
      </c>
      <c r="W77" s="656">
        <v>1255.3</v>
      </c>
      <c r="X77" s="656">
        <v>1275</v>
      </c>
      <c r="Y77" s="656">
        <v>1353</v>
      </c>
      <c r="Z77" s="656">
        <v>1193.9000000000001</v>
      </c>
      <c r="AA77" s="656">
        <v>2263.6</v>
      </c>
      <c r="AB77" s="656">
        <v>1391.8</v>
      </c>
      <c r="AC77" s="656">
        <v>613</v>
      </c>
      <c r="AD77" s="656">
        <v>380.7</v>
      </c>
      <c r="AE77" s="749"/>
    </row>
    <row r="78" spans="1:31" s="435" customFormat="1" ht="16.05" customHeight="1">
      <c r="A78" s="750"/>
      <c r="B78" s="439" t="s">
        <v>2590</v>
      </c>
      <c r="C78" s="440"/>
      <c r="D78" s="656"/>
      <c r="E78" s="656"/>
      <c r="F78" s="656"/>
      <c r="G78" s="656"/>
      <c r="H78" s="656"/>
      <c r="I78" s="656"/>
      <c r="J78" s="656"/>
      <c r="K78" s="656">
        <v>10</v>
      </c>
      <c r="L78" s="656">
        <v>5</v>
      </c>
      <c r="M78" s="656">
        <v>6</v>
      </c>
      <c r="N78" s="656">
        <v>12</v>
      </c>
      <c r="O78" s="656">
        <v>14</v>
      </c>
      <c r="P78" s="656">
        <v>19</v>
      </c>
      <c r="Q78" s="656">
        <v>39</v>
      </c>
      <c r="R78" s="656">
        <v>46</v>
      </c>
      <c r="S78" s="656">
        <v>102</v>
      </c>
      <c r="T78" s="656">
        <v>107</v>
      </c>
      <c r="U78" s="656">
        <v>135</v>
      </c>
      <c r="V78" s="656">
        <v>121</v>
      </c>
      <c r="W78" s="656">
        <v>107.5</v>
      </c>
      <c r="X78" s="656">
        <v>76</v>
      </c>
      <c r="Y78" s="656">
        <v>68</v>
      </c>
      <c r="Z78" s="656">
        <v>60.5</v>
      </c>
      <c r="AA78" s="656">
        <v>114.6</v>
      </c>
      <c r="AB78" s="656">
        <v>124.7</v>
      </c>
      <c r="AC78" s="656">
        <v>64.2</v>
      </c>
      <c r="AD78" s="656">
        <v>32.1</v>
      </c>
      <c r="AE78" s="749"/>
    </row>
    <row r="79" spans="1:31" s="435" customFormat="1" ht="16.05" customHeight="1">
      <c r="A79" s="750"/>
      <c r="B79" s="439" t="s">
        <v>2591</v>
      </c>
      <c r="C79" s="440"/>
      <c r="D79" s="656"/>
      <c r="E79" s="656"/>
      <c r="F79" s="656"/>
      <c r="G79" s="656"/>
      <c r="H79" s="656"/>
      <c r="I79" s="656"/>
      <c r="J79" s="656"/>
      <c r="K79" s="656">
        <v>6</v>
      </c>
      <c r="L79" s="656"/>
      <c r="M79" s="656"/>
      <c r="N79" s="656">
        <v>8</v>
      </c>
      <c r="O79" s="656">
        <v>9</v>
      </c>
      <c r="P79" s="656">
        <v>13</v>
      </c>
      <c r="Q79" s="656">
        <v>19</v>
      </c>
      <c r="R79" s="656">
        <v>22</v>
      </c>
      <c r="S79" s="656">
        <v>28</v>
      </c>
      <c r="T79" s="656">
        <v>33</v>
      </c>
      <c r="U79" s="656">
        <v>29</v>
      </c>
      <c r="V79" s="656">
        <v>26</v>
      </c>
      <c r="W79" s="656">
        <v>22.7</v>
      </c>
      <c r="X79" s="656">
        <v>42</v>
      </c>
      <c r="Y79" s="656">
        <v>42</v>
      </c>
      <c r="Z79" s="656">
        <v>37</v>
      </c>
      <c r="AA79" s="656">
        <v>70.2</v>
      </c>
      <c r="AB79" s="656">
        <v>64.400000000000006</v>
      </c>
      <c r="AC79" s="656">
        <v>34.9</v>
      </c>
      <c r="AD79" s="656">
        <v>19.100000000000001</v>
      </c>
      <c r="AE79" s="749"/>
    </row>
    <row r="80" spans="1:31" s="435" customFormat="1" ht="16.05" customHeight="1">
      <c r="A80" s="750"/>
      <c r="B80" s="439" t="s">
        <v>2592</v>
      </c>
      <c r="C80" s="440"/>
      <c r="D80" s="656"/>
      <c r="E80" s="656"/>
      <c r="F80" s="656"/>
      <c r="G80" s="656"/>
      <c r="H80" s="656"/>
      <c r="I80" s="656"/>
      <c r="J80" s="656">
        <v>37</v>
      </c>
      <c r="K80" s="656">
        <v>54</v>
      </c>
      <c r="L80" s="656">
        <v>43</v>
      </c>
      <c r="M80" s="656">
        <v>57</v>
      </c>
      <c r="N80" s="656">
        <v>48</v>
      </c>
      <c r="O80" s="656">
        <v>55</v>
      </c>
      <c r="P80" s="656">
        <v>66</v>
      </c>
      <c r="Q80" s="656">
        <v>162</v>
      </c>
      <c r="R80" s="656">
        <v>193</v>
      </c>
      <c r="S80" s="656">
        <v>219</v>
      </c>
      <c r="T80" s="656">
        <v>273</v>
      </c>
      <c r="U80" s="656">
        <v>444</v>
      </c>
      <c r="V80" s="656">
        <v>397</v>
      </c>
      <c r="W80" s="656">
        <v>352.8</v>
      </c>
      <c r="X80" s="656">
        <v>213</v>
      </c>
      <c r="Y80" s="656">
        <v>221</v>
      </c>
      <c r="Z80" s="656">
        <v>195</v>
      </c>
      <c r="AA80" s="656">
        <v>369.8</v>
      </c>
      <c r="AB80" s="656">
        <v>426.6</v>
      </c>
      <c r="AC80" s="656">
        <v>228.1</v>
      </c>
      <c r="AD80" s="656">
        <v>111</v>
      </c>
      <c r="AE80" s="749"/>
    </row>
    <row r="81" spans="1:31" s="435" customFormat="1" ht="16.05" customHeight="1">
      <c r="A81" s="750"/>
      <c r="B81" s="439" t="s">
        <v>2593</v>
      </c>
      <c r="C81" s="440"/>
      <c r="D81" s="656"/>
      <c r="E81" s="656"/>
      <c r="F81" s="656"/>
      <c r="G81" s="656"/>
      <c r="H81" s="656"/>
      <c r="I81" s="656"/>
      <c r="J81" s="656"/>
      <c r="K81" s="656"/>
      <c r="L81" s="656"/>
      <c r="M81" s="656"/>
      <c r="N81" s="656"/>
      <c r="O81" s="656"/>
      <c r="P81" s="656"/>
      <c r="Q81" s="656"/>
      <c r="R81" s="656"/>
      <c r="S81" s="656"/>
      <c r="T81" s="656"/>
      <c r="U81" s="656"/>
      <c r="V81" s="656"/>
      <c r="W81" s="656"/>
      <c r="X81" s="656"/>
      <c r="Y81" s="656"/>
      <c r="Z81" s="656"/>
      <c r="AA81" s="656"/>
      <c r="AB81" s="656"/>
      <c r="AC81" s="656"/>
      <c r="AD81" s="656"/>
      <c r="AE81" s="749"/>
    </row>
    <row r="82" spans="1:31" s="435" customFormat="1" ht="16.05" customHeight="1">
      <c r="A82" s="750"/>
      <c r="B82" s="439" t="s">
        <v>2594</v>
      </c>
      <c r="C82" s="440"/>
      <c r="D82" s="656"/>
      <c r="E82" s="656"/>
      <c r="F82" s="656"/>
      <c r="G82" s="656"/>
      <c r="H82" s="656"/>
      <c r="I82" s="656"/>
      <c r="J82" s="656"/>
      <c r="K82" s="656"/>
      <c r="L82" s="656"/>
      <c r="M82" s="656"/>
      <c r="N82" s="656"/>
      <c r="O82" s="656"/>
      <c r="P82" s="656"/>
      <c r="Q82" s="656"/>
      <c r="R82" s="656"/>
      <c r="S82" s="656"/>
      <c r="T82" s="656"/>
      <c r="U82" s="656"/>
      <c r="V82" s="656"/>
      <c r="W82" s="656"/>
      <c r="X82" s="656"/>
      <c r="Y82" s="656"/>
      <c r="Z82" s="656"/>
      <c r="AA82" s="656"/>
      <c r="AB82" s="656"/>
      <c r="AC82" s="656"/>
      <c r="AD82" s="656"/>
      <c r="AE82" s="749"/>
    </row>
    <row r="83" spans="1:31" s="435" customFormat="1" ht="16.05" customHeight="1">
      <c r="A83" s="750"/>
      <c r="B83" s="439" t="s">
        <v>2595</v>
      </c>
      <c r="C83" s="440"/>
      <c r="D83" s="656"/>
      <c r="E83" s="656"/>
      <c r="F83" s="656"/>
      <c r="G83" s="656"/>
      <c r="H83" s="656"/>
      <c r="I83" s="656"/>
      <c r="J83" s="656"/>
      <c r="K83" s="656">
        <v>25</v>
      </c>
      <c r="L83" s="656">
        <v>86</v>
      </c>
      <c r="M83" s="656">
        <v>25</v>
      </c>
      <c r="N83" s="656">
        <v>34</v>
      </c>
      <c r="O83" s="656">
        <v>39</v>
      </c>
      <c r="P83" s="656">
        <v>118</v>
      </c>
      <c r="Q83" s="656">
        <v>6</v>
      </c>
      <c r="R83" s="656">
        <v>7</v>
      </c>
      <c r="S83" s="656">
        <v>21</v>
      </c>
      <c r="T83" s="656">
        <v>16</v>
      </c>
      <c r="U83" s="656">
        <v>17</v>
      </c>
      <c r="V83" s="656">
        <v>15</v>
      </c>
      <c r="W83" s="656">
        <v>12.2</v>
      </c>
      <c r="X83" s="656">
        <v>28</v>
      </c>
      <c r="Y83" s="656">
        <v>31</v>
      </c>
      <c r="Z83" s="656">
        <v>27.2</v>
      </c>
      <c r="AA83" s="656">
        <v>51.7</v>
      </c>
      <c r="AB83" s="656">
        <v>25.5</v>
      </c>
      <c r="AC83" s="656">
        <v>18.399999999999999</v>
      </c>
      <c r="AD83" s="656">
        <v>5.9</v>
      </c>
      <c r="AE83" s="749"/>
    </row>
    <row r="84" spans="1:31" s="434" customFormat="1" ht="22.35" customHeight="1">
      <c r="A84" s="750" t="s">
        <v>18</v>
      </c>
      <c r="B84" s="437" t="s">
        <v>28</v>
      </c>
      <c r="C84" s="438" t="s">
        <v>44</v>
      </c>
      <c r="D84" s="655"/>
      <c r="E84" s="655">
        <v>461</v>
      </c>
      <c r="F84" s="655">
        <v>502</v>
      </c>
      <c r="G84" s="655">
        <v>614</v>
      </c>
      <c r="H84" s="655"/>
      <c r="I84" s="655"/>
      <c r="J84" s="655">
        <v>670</v>
      </c>
      <c r="K84" s="655">
        <v>758</v>
      </c>
      <c r="L84" s="655">
        <v>695</v>
      </c>
      <c r="M84" s="655"/>
      <c r="N84" s="655">
        <v>778</v>
      </c>
      <c r="O84" s="655">
        <v>834</v>
      </c>
      <c r="P84" s="655">
        <v>929</v>
      </c>
      <c r="Q84" s="655">
        <v>931</v>
      </c>
      <c r="R84" s="655">
        <v>980</v>
      </c>
      <c r="S84" s="655">
        <v>984</v>
      </c>
      <c r="T84" s="655">
        <v>1027</v>
      </c>
      <c r="U84" s="655">
        <v>1078.8</v>
      </c>
      <c r="V84" s="655">
        <v>1176.0999999999999</v>
      </c>
      <c r="W84" s="655">
        <v>1319.9</v>
      </c>
      <c r="X84" s="655">
        <v>1387.8</v>
      </c>
      <c r="Y84" s="655">
        <v>1469.2</v>
      </c>
      <c r="Z84" s="655">
        <v>1499.3999999999999</v>
      </c>
      <c r="AA84" s="655">
        <v>1557.2</v>
      </c>
      <c r="AB84" s="655">
        <v>1595.9999999999998</v>
      </c>
      <c r="AC84" s="655">
        <v>169.6</v>
      </c>
      <c r="AD84" s="655">
        <v>232.79999999999998</v>
      </c>
      <c r="AE84" s="749"/>
    </row>
    <row r="85" spans="1:31" s="435" customFormat="1" ht="16.05" customHeight="1">
      <c r="A85" s="750"/>
      <c r="B85" s="439" t="s">
        <v>2406</v>
      </c>
      <c r="C85" s="440"/>
      <c r="D85" s="656"/>
      <c r="E85" s="656">
        <v>351</v>
      </c>
      <c r="F85" s="656">
        <v>384</v>
      </c>
      <c r="G85" s="656">
        <v>469</v>
      </c>
      <c r="H85" s="656"/>
      <c r="I85" s="656"/>
      <c r="J85" s="656">
        <v>536</v>
      </c>
      <c r="K85" s="656">
        <v>592</v>
      </c>
      <c r="L85" s="656">
        <v>526</v>
      </c>
      <c r="M85" s="656"/>
      <c r="N85" s="656">
        <v>602</v>
      </c>
      <c r="O85" s="656">
        <v>629</v>
      </c>
      <c r="P85" s="656">
        <v>690</v>
      </c>
      <c r="Q85" s="656">
        <v>676</v>
      </c>
      <c r="R85" s="656">
        <v>724</v>
      </c>
      <c r="S85" s="656">
        <v>714</v>
      </c>
      <c r="T85" s="656">
        <v>784</v>
      </c>
      <c r="U85" s="656">
        <v>826.6</v>
      </c>
      <c r="V85" s="656">
        <v>912.9</v>
      </c>
      <c r="W85" s="656">
        <v>1029.4000000000001</v>
      </c>
      <c r="X85" s="656">
        <v>1083.3</v>
      </c>
      <c r="Y85" s="656">
        <v>1093.9000000000001</v>
      </c>
      <c r="Z85" s="656">
        <v>1090.5</v>
      </c>
      <c r="AA85" s="656">
        <v>1164.2</v>
      </c>
      <c r="AB85" s="656">
        <v>1251.8</v>
      </c>
      <c r="AC85" s="656">
        <v>112</v>
      </c>
      <c r="AD85" s="656">
        <v>162.69999999999999</v>
      </c>
      <c r="AE85" s="749"/>
    </row>
    <row r="86" spans="1:31" s="435" customFormat="1" ht="16.05" customHeight="1">
      <c r="A86" s="750"/>
      <c r="B86" s="439" t="s">
        <v>2590</v>
      </c>
      <c r="C86" s="440"/>
      <c r="D86" s="656"/>
      <c r="E86" s="656">
        <v>8</v>
      </c>
      <c r="F86" s="656">
        <v>9</v>
      </c>
      <c r="G86" s="656">
        <v>12</v>
      </c>
      <c r="H86" s="656"/>
      <c r="I86" s="656"/>
      <c r="J86" s="656">
        <v>9</v>
      </c>
      <c r="K86" s="656">
        <v>10</v>
      </c>
      <c r="L86" s="656">
        <v>12</v>
      </c>
      <c r="M86" s="656"/>
      <c r="N86" s="656">
        <v>12</v>
      </c>
      <c r="O86" s="656">
        <v>16</v>
      </c>
      <c r="P86" s="656">
        <v>19</v>
      </c>
      <c r="Q86" s="656">
        <v>29</v>
      </c>
      <c r="R86" s="656">
        <v>27</v>
      </c>
      <c r="S86" s="656">
        <v>26</v>
      </c>
      <c r="T86" s="656">
        <v>25</v>
      </c>
      <c r="U86" s="656">
        <v>26.6</v>
      </c>
      <c r="V86" s="656">
        <v>29.1</v>
      </c>
      <c r="W86" s="656">
        <v>31.2</v>
      </c>
      <c r="X86" s="656">
        <v>34.299999999999997</v>
      </c>
      <c r="Y86" s="656">
        <v>37.4</v>
      </c>
      <c r="Z86" s="656">
        <v>43</v>
      </c>
      <c r="AA86" s="656">
        <v>39.299999999999997</v>
      </c>
      <c r="AB86" s="656">
        <v>38.200000000000003</v>
      </c>
      <c r="AC86" s="656">
        <v>6.1</v>
      </c>
      <c r="AD86" s="656">
        <v>6</v>
      </c>
      <c r="AE86" s="749"/>
    </row>
    <row r="87" spans="1:31" s="435" customFormat="1" ht="16.05" customHeight="1">
      <c r="A87" s="750"/>
      <c r="B87" s="439" t="s">
        <v>2591</v>
      </c>
      <c r="C87" s="440"/>
      <c r="D87" s="656"/>
      <c r="E87" s="656"/>
      <c r="F87" s="656"/>
      <c r="G87" s="656"/>
      <c r="H87" s="656"/>
      <c r="I87" s="656"/>
      <c r="J87" s="656"/>
      <c r="K87" s="656">
        <v>3</v>
      </c>
      <c r="L87" s="656">
        <v>4</v>
      </c>
      <c r="M87" s="656"/>
      <c r="N87" s="656">
        <v>4</v>
      </c>
      <c r="O87" s="656">
        <v>5</v>
      </c>
      <c r="P87" s="656">
        <v>6</v>
      </c>
      <c r="Q87" s="656">
        <v>10</v>
      </c>
      <c r="R87" s="656">
        <v>11</v>
      </c>
      <c r="S87" s="656">
        <v>11</v>
      </c>
      <c r="T87" s="656">
        <v>12</v>
      </c>
      <c r="U87" s="656">
        <v>13.8</v>
      </c>
      <c r="V87" s="656">
        <v>16.899999999999999</v>
      </c>
      <c r="W87" s="656">
        <v>20.100000000000001</v>
      </c>
      <c r="X87" s="656">
        <v>19</v>
      </c>
      <c r="Y87" s="656">
        <v>21.3</v>
      </c>
      <c r="Z87" s="656">
        <v>18.600000000000001</v>
      </c>
      <c r="AA87" s="656">
        <v>17.5</v>
      </c>
      <c r="AB87" s="656">
        <v>23.6</v>
      </c>
      <c r="AC87" s="656">
        <v>1.9</v>
      </c>
      <c r="AD87" s="656">
        <v>1.5</v>
      </c>
      <c r="AE87" s="749"/>
    </row>
    <row r="88" spans="1:31" s="435" customFormat="1" ht="16.05" customHeight="1">
      <c r="A88" s="750"/>
      <c r="B88" s="439" t="s">
        <v>2592</v>
      </c>
      <c r="C88" s="440"/>
      <c r="D88" s="656"/>
      <c r="E88" s="656">
        <v>94</v>
      </c>
      <c r="F88" s="656">
        <v>101</v>
      </c>
      <c r="G88" s="656">
        <v>121</v>
      </c>
      <c r="H88" s="656"/>
      <c r="I88" s="656"/>
      <c r="J88" s="656">
        <v>112</v>
      </c>
      <c r="K88" s="656">
        <v>141</v>
      </c>
      <c r="L88" s="656">
        <v>142</v>
      </c>
      <c r="M88" s="656"/>
      <c r="N88" s="656">
        <v>146</v>
      </c>
      <c r="O88" s="656">
        <v>167</v>
      </c>
      <c r="P88" s="656">
        <v>195</v>
      </c>
      <c r="Q88" s="656">
        <v>204</v>
      </c>
      <c r="R88" s="656">
        <v>206</v>
      </c>
      <c r="S88" s="656">
        <v>219</v>
      </c>
      <c r="T88" s="656">
        <v>194</v>
      </c>
      <c r="U88" s="656">
        <v>198.2</v>
      </c>
      <c r="V88" s="656">
        <v>199.7</v>
      </c>
      <c r="W88" s="656">
        <v>221.8</v>
      </c>
      <c r="X88" s="656">
        <v>233.7</v>
      </c>
      <c r="Y88" s="656">
        <v>297.5</v>
      </c>
      <c r="Z88" s="656">
        <v>311.60000000000002</v>
      </c>
      <c r="AA88" s="656">
        <v>305.7</v>
      </c>
      <c r="AB88" s="656">
        <v>255.6</v>
      </c>
      <c r="AC88" s="656">
        <v>45.4</v>
      </c>
      <c r="AD88" s="656">
        <v>58.9</v>
      </c>
      <c r="AE88" s="749"/>
    </row>
    <row r="89" spans="1:31" s="435" customFormat="1" ht="16.05" customHeight="1">
      <c r="A89" s="750"/>
      <c r="B89" s="439" t="s">
        <v>2593</v>
      </c>
      <c r="C89" s="440"/>
      <c r="D89" s="656"/>
      <c r="E89" s="656"/>
      <c r="F89" s="656"/>
      <c r="G89" s="656"/>
      <c r="H89" s="656"/>
      <c r="I89" s="656"/>
      <c r="J89" s="656"/>
      <c r="K89" s="656"/>
      <c r="L89" s="656"/>
      <c r="M89" s="656"/>
      <c r="N89" s="656"/>
      <c r="O89" s="656"/>
      <c r="P89" s="656"/>
      <c r="Q89" s="656"/>
      <c r="R89" s="656"/>
      <c r="S89" s="656"/>
      <c r="T89" s="656"/>
      <c r="U89" s="656"/>
      <c r="V89" s="656"/>
      <c r="W89" s="656"/>
      <c r="X89" s="656"/>
      <c r="Y89" s="656"/>
      <c r="Z89" s="656"/>
      <c r="AA89" s="656"/>
      <c r="AB89" s="656"/>
      <c r="AC89" s="656"/>
      <c r="AD89" s="656"/>
      <c r="AE89" s="749"/>
    </row>
    <row r="90" spans="1:31" s="435" customFormat="1" ht="16.05" customHeight="1">
      <c r="A90" s="750"/>
      <c r="B90" s="439" t="s">
        <v>2594</v>
      </c>
      <c r="C90" s="440"/>
      <c r="D90" s="656"/>
      <c r="E90" s="656"/>
      <c r="F90" s="656"/>
      <c r="G90" s="656"/>
      <c r="H90" s="656"/>
      <c r="I90" s="656"/>
      <c r="J90" s="656"/>
      <c r="K90" s="656"/>
      <c r="L90" s="656"/>
      <c r="M90" s="656"/>
      <c r="N90" s="656"/>
      <c r="O90" s="656"/>
      <c r="P90" s="656"/>
      <c r="Q90" s="656"/>
      <c r="R90" s="656"/>
      <c r="S90" s="656"/>
      <c r="T90" s="656"/>
      <c r="U90" s="656"/>
      <c r="V90" s="656"/>
      <c r="W90" s="656"/>
      <c r="X90" s="656"/>
      <c r="Y90" s="656"/>
      <c r="Z90" s="656"/>
      <c r="AA90" s="656"/>
      <c r="AB90" s="656"/>
      <c r="AC90" s="656"/>
      <c r="AD90" s="656"/>
      <c r="AE90" s="749"/>
    </row>
    <row r="91" spans="1:31" s="435" customFormat="1" ht="16.05" customHeight="1">
      <c r="A91" s="750"/>
      <c r="B91" s="439" t="s">
        <v>2595</v>
      </c>
      <c r="C91" s="440"/>
      <c r="D91" s="656"/>
      <c r="E91" s="656">
        <v>8</v>
      </c>
      <c r="F91" s="656">
        <v>8</v>
      </c>
      <c r="G91" s="656">
        <v>12</v>
      </c>
      <c r="H91" s="656"/>
      <c r="I91" s="656"/>
      <c r="J91" s="656">
        <v>13</v>
      </c>
      <c r="K91" s="656">
        <v>12</v>
      </c>
      <c r="L91" s="656">
        <v>11</v>
      </c>
      <c r="M91" s="656"/>
      <c r="N91" s="656">
        <v>14</v>
      </c>
      <c r="O91" s="656">
        <v>17</v>
      </c>
      <c r="P91" s="656">
        <v>19</v>
      </c>
      <c r="Q91" s="656">
        <v>12</v>
      </c>
      <c r="R91" s="656">
        <v>12</v>
      </c>
      <c r="S91" s="656">
        <v>14</v>
      </c>
      <c r="T91" s="656">
        <v>12</v>
      </c>
      <c r="U91" s="656">
        <v>13.6</v>
      </c>
      <c r="V91" s="656">
        <v>17.5</v>
      </c>
      <c r="W91" s="656">
        <v>17.399999999999999</v>
      </c>
      <c r="X91" s="656">
        <v>17.5</v>
      </c>
      <c r="Y91" s="656">
        <v>19.100000000000001</v>
      </c>
      <c r="Z91" s="656">
        <v>35.700000000000003</v>
      </c>
      <c r="AA91" s="656">
        <v>30.5</v>
      </c>
      <c r="AB91" s="656">
        <v>26.8</v>
      </c>
      <c r="AC91" s="656">
        <v>4.2</v>
      </c>
      <c r="AD91" s="656">
        <v>3.7</v>
      </c>
      <c r="AE91" s="749"/>
    </row>
    <row r="92" spans="1:31" s="434" customFormat="1" ht="22.35" customHeight="1">
      <c r="A92" s="750" t="s">
        <v>4</v>
      </c>
      <c r="B92" s="437" t="s">
        <v>28</v>
      </c>
      <c r="C92" s="438" t="s">
        <v>44</v>
      </c>
      <c r="D92" s="658">
        <v>120</v>
      </c>
      <c r="E92" s="658">
        <v>130</v>
      </c>
      <c r="F92" s="658">
        <v>130</v>
      </c>
      <c r="G92" s="658">
        <v>128</v>
      </c>
      <c r="H92" s="658">
        <v>124</v>
      </c>
      <c r="I92" s="658">
        <v>131</v>
      </c>
      <c r="J92" s="658">
        <v>130</v>
      </c>
      <c r="K92" s="658">
        <v>133</v>
      </c>
      <c r="L92" s="658">
        <v>122</v>
      </c>
      <c r="M92" s="658">
        <v>121</v>
      </c>
      <c r="N92" s="658">
        <v>129</v>
      </c>
      <c r="O92" s="658">
        <v>140</v>
      </c>
      <c r="P92" s="658">
        <v>162</v>
      </c>
      <c r="Q92" s="658">
        <v>158</v>
      </c>
      <c r="R92" s="658">
        <v>157</v>
      </c>
      <c r="S92" s="658">
        <v>174</v>
      </c>
      <c r="T92" s="658">
        <v>194</v>
      </c>
      <c r="U92" s="658">
        <v>207</v>
      </c>
      <c r="V92" s="658">
        <v>230.29999999999998</v>
      </c>
      <c r="W92" s="658">
        <v>232.9</v>
      </c>
      <c r="X92" s="658">
        <v>276.2</v>
      </c>
      <c r="Y92" s="658">
        <v>303.19999999999993</v>
      </c>
      <c r="Z92" s="658">
        <v>350.00000000000006</v>
      </c>
      <c r="AA92" s="658">
        <v>361.8</v>
      </c>
      <c r="AB92" s="658">
        <v>384.20000000000005</v>
      </c>
      <c r="AC92" s="658">
        <v>114.8</v>
      </c>
      <c r="AD92" s="658">
        <v>182.79999999999998</v>
      </c>
      <c r="AE92" s="749"/>
    </row>
    <row r="93" spans="1:31" s="435" customFormat="1" ht="16.05" customHeight="1">
      <c r="A93" s="750"/>
      <c r="B93" s="439" t="s">
        <v>2406</v>
      </c>
      <c r="C93" s="440"/>
      <c r="D93" s="657">
        <v>14</v>
      </c>
      <c r="E93" s="657">
        <v>13</v>
      </c>
      <c r="F93" s="657">
        <v>14</v>
      </c>
      <c r="G93" s="657">
        <v>12</v>
      </c>
      <c r="H93" s="657">
        <v>14</v>
      </c>
      <c r="I93" s="657">
        <v>14</v>
      </c>
      <c r="J93" s="657">
        <v>14</v>
      </c>
      <c r="K93" s="657">
        <v>14</v>
      </c>
      <c r="L93" s="657">
        <v>14</v>
      </c>
      <c r="M93" s="657">
        <v>13</v>
      </c>
      <c r="N93" s="657">
        <v>12</v>
      </c>
      <c r="O93" s="657">
        <v>13</v>
      </c>
      <c r="P93" s="657">
        <v>17</v>
      </c>
      <c r="Q93" s="657">
        <v>19</v>
      </c>
      <c r="R93" s="657">
        <v>18</v>
      </c>
      <c r="S93" s="657">
        <v>22</v>
      </c>
      <c r="T93" s="657">
        <v>24</v>
      </c>
      <c r="U93" s="657">
        <v>25</v>
      </c>
      <c r="V93" s="657">
        <v>27.1</v>
      </c>
      <c r="W93" s="657">
        <v>28</v>
      </c>
      <c r="X93" s="657">
        <v>35.6</v>
      </c>
      <c r="Y93" s="657">
        <v>32.799999999999997</v>
      </c>
      <c r="Z93" s="657">
        <v>35.5</v>
      </c>
      <c r="AA93" s="657">
        <v>34.6</v>
      </c>
      <c r="AB93" s="657">
        <v>34.1</v>
      </c>
      <c r="AC93" s="657">
        <v>7.8</v>
      </c>
      <c r="AD93" s="657">
        <v>6.7</v>
      </c>
      <c r="AE93" s="749"/>
    </row>
    <row r="94" spans="1:31" s="435" customFormat="1" ht="16.05" customHeight="1">
      <c r="A94" s="750"/>
      <c r="B94" s="439" t="s">
        <v>2590</v>
      </c>
      <c r="C94" s="440"/>
      <c r="D94" s="657">
        <v>6</v>
      </c>
      <c r="E94" s="657">
        <v>7</v>
      </c>
      <c r="F94" s="657">
        <v>7</v>
      </c>
      <c r="G94" s="657">
        <v>7</v>
      </c>
      <c r="H94" s="657">
        <v>4</v>
      </c>
      <c r="I94" s="657">
        <v>6</v>
      </c>
      <c r="J94" s="657">
        <v>7</v>
      </c>
      <c r="K94" s="657">
        <v>4</v>
      </c>
      <c r="L94" s="657">
        <v>3</v>
      </c>
      <c r="M94" s="657">
        <v>4</v>
      </c>
      <c r="N94" s="657">
        <v>4</v>
      </c>
      <c r="O94" s="657">
        <v>3</v>
      </c>
      <c r="P94" s="657">
        <v>4</v>
      </c>
      <c r="Q94" s="657">
        <v>4</v>
      </c>
      <c r="R94" s="657">
        <v>5</v>
      </c>
      <c r="S94" s="657">
        <v>4</v>
      </c>
      <c r="T94" s="657">
        <v>5</v>
      </c>
      <c r="U94" s="657">
        <v>6</v>
      </c>
      <c r="V94" s="657">
        <v>6.1</v>
      </c>
      <c r="W94" s="657">
        <v>6.7</v>
      </c>
      <c r="X94" s="657">
        <v>8.5</v>
      </c>
      <c r="Y94" s="657">
        <v>9.5</v>
      </c>
      <c r="Z94" s="657">
        <v>14.5</v>
      </c>
      <c r="AA94" s="657">
        <v>14.3</v>
      </c>
      <c r="AB94" s="657">
        <v>15.6</v>
      </c>
      <c r="AC94" s="657">
        <v>4</v>
      </c>
      <c r="AD94" s="657">
        <v>6.4</v>
      </c>
      <c r="AE94" s="749"/>
    </row>
    <row r="95" spans="1:31" s="435" customFormat="1" ht="16.05" customHeight="1">
      <c r="A95" s="750"/>
      <c r="B95" s="439" t="s">
        <v>2591</v>
      </c>
      <c r="C95" s="440"/>
      <c r="D95" s="657">
        <v>4</v>
      </c>
      <c r="E95" s="657">
        <v>4</v>
      </c>
      <c r="F95" s="657">
        <v>3</v>
      </c>
      <c r="G95" s="657">
        <v>3</v>
      </c>
      <c r="H95" s="657">
        <v>3</v>
      </c>
      <c r="I95" s="657">
        <v>3</v>
      </c>
      <c r="J95" s="657">
        <v>3</v>
      </c>
      <c r="K95" s="657">
        <v>3</v>
      </c>
      <c r="L95" s="657">
        <v>2</v>
      </c>
      <c r="M95" s="657">
        <v>2</v>
      </c>
      <c r="N95" s="657">
        <v>3</v>
      </c>
      <c r="O95" s="657">
        <v>3</v>
      </c>
      <c r="P95" s="657">
        <v>4</v>
      </c>
      <c r="Q95" s="657">
        <v>3</v>
      </c>
      <c r="R95" s="657">
        <v>4</v>
      </c>
      <c r="S95" s="657">
        <v>4</v>
      </c>
      <c r="T95" s="657">
        <v>6</v>
      </c>
      <c r="U95" s="657">
        <v>9</v>
      </c>
      <c r="V95" s="657">
        <v>13</v>
      </c>
      <c r="W95" s="657">
        <v>18.7</v>
      </c>
      <c r="X95" s="657">
        <v>20</v>
      </c>
      <c r="Y95" s="657">
        <v>21.3</v>
      </c>
      <c r="Z95" s="657">
        <v>19.2</v>
      </c>
      <c r="AA95" s="657">
        <v>15.7</v>
      </c>
      <c r="AB95" s="657">
        <v>12.4</v>
      </c>
      <c r="AC95" s="657">
        <v>2.8</v>
      </c>
      <c r="AD95" s="657">
        <v>0.9</v>
      </c>
      <c r="AE95" s="749"/>
    </row>
    <row r="96" spans="1:31" s="435" customFormat="1" ht="16.05" customHeight="1">
      <c r="A96" s="750"/>
      <c r="B96" s="439" t="s">
        <v>2592</v>
      </c>
      <c r="C96" s="440"/>
      <c r="D96" s="657">
        <v>94</v>
      </c>
      <c r="E96" s="657">
        <v>103</v>
      </c>
      <c r="F96" s="657">
        <v>103</v>
      </c>
      <c r="G96" s="657">
        <v>103</v>
      </c>
      <c r="H96" s="657">
        <v>101</v>
      </c>
      <c r="I96" s="657">
        <v>105</v>
      </c>
      <c r="J96" s="657">
        <v>103</v>
      </c>
      <c r="K96" s="657">
        <v>108</v>
      </c>
      <c r="L96" s="657">
        <v>100</v>
      </c>
      <c r="M96" s="657">
        <v>99</v>
      </c>
      <c r="N96" s="657">
        <v>104</v>
      </c>
      <c r="O96" s="657">
        <v>114</v>
      </c>
      <c r="P96" s="657">
        <v>130</v>
      </c>
      <c r="Q96" s="657">
        <v>125</v>
      </c>
      <c r="R96" s="657">
        <v>122</v>
      </c>
      <c r="S96" s="657">
        <v>132</v>
      </c>
      <c r="T96" s="657">
        <v>144</v>
      </c>
      <c r="U96" s="657">
        <v>146</v>
      </c>
      <c r="V96" s="657">
        <v>161</v>
      </c>
      <c r="W96" s="657">
        <v>156</v>
      </c>
      <c r="X96" s="657">
        <v>175.2</v>
      </c>
      <c r="Y96" s="657">
        <v>195.7</v>
      </c>
      <c r="Z96" s="657">
        <v>227.9</v>
      </c>
      <c r="AA96" s="657">
        <v>248.2</v>
      </c>
      <c r="AB96" s="657">
        <v>273.10000000000002</v>
      </c>
      <c r="AC96" s="657">
        <v>88</v>
      </c>
      <c r="AD96" s="657">
        <v>136.1</v>
      </c>
      <c r="AE96" s="749"/>
    </row>
    <row r="97" spans="1:31" s="435" customFormat="1" ht="16.05" customHeight="1">
      <c r="A97" s="750"/>
      <c r="B97" s="439" t="s">
        <v>2593</v>
      </c>
      <c r="C97" s="440"/>
      <c r="D97" s="657">
        <v>1</v>
      </c>
      <c r="E97" s="657">
        <v>1</v>
      </c>
      <c r="F97" s="657">
        <v>1</v>
      </c>
      <c r="G97" s="657">
        <v>1</v>
      </c>
      <c r="H97" s="657">
        <v>1</v>
      </c>
      <c r="I97" s="657">
        <v>2</v>
      </c>
      <c r="J97" s="657">
        <v>1</v>
      </c>
      <c r="K97" s="657">
        <v>2</v>
      </c>
      <c r="L97" s="657">
        <v>2</v>
      </c>
      <c r="M97" s="657">
        <v>2</v>
      </c>
      <c r="N97" s="657">
        <v>4</v>
      </c>
      <c r="O97" s="657">
        <v>5</v>
      </c>
      <c r="P97" s="657">
        <v>5</v>
      </c>
      <c r="Q97" s="657">
        <v>5</v>
      </c>
      <c r="R97" s="657">
        <v>6</v>
      </c>
      <c r="S97" s="657">
        <v>8</v>
      </c>
      <c r="T97" s="657">
        <v>12</v>
      </c>
      <c r="U97" s="657">
        <v>18</v>
      </c>
      <c r="V97" s="657">
        <v>19.5</v>
      </c>
      <c r="W97" s="657">
        <v>18.7</v>
      </c>
      <c r="X97" s="657">
        <v>27.1</v>
      </c>
      <c r="Y97" s="657">
        <v>30.5</v>
      </c>
      <c r="Z97" s="657">
        <v>36.799999999999997</v>
      </c>
      <c r="AA97" s="657">
        <v>33</v>
      </c>
      <c r="AB97" s="657">
        <v>33</v>
      </c>
      <c r="AC97" s="657">
        <v>9</v>
      </c>
      <c r="AD97" s="657">
        <v>31.6</v>
      </c>
      <c r="AE97" s="749"/>
    </row>
    <row r="98" spans="1:31" s="435" customFormat="1" ht="16.05" customHeight="1">
      <c r="A98" s="750"/>
      <c r="B98" s="439" t="s">
        <v>2594</v>
      </c>
      <c r="C98" s="440"/>
      <c r="D98" s="657">
        <v>1</v>
      </c>
      <c r="E98" s="657">
        <v>2</v>
      </c>
      <c r="F98" s="657">
        <v>2</v>
      </c>
      <c r="G98" s="657">
        <v>2</v>
      </c>
      <c r="H98" s="657">
        <v>1</v>
      </c>
      <c r="I98" s="657">
        <v>1</v>
      </c>
      <c r="J98" s="657">
        <v>2</v>
      </c>
      <c r="K98" s="657">
        <v>2</v>
      </c>
      <c r="L98" s="657">
        <v>1</v>
      </c>
      <c r="M98" s="657">
        <v>1</v>
      </c>
      <c r="N98" s="657">
        <v>2</v>
      </c>
      <c r="O98" s="657">
        <v>2</v>
      </c>
      <c r="P98" s="657">
        <v>2</v>
      </c>
      <c r="Q98" s="657">
        <v>2</v>
      </c>
      <c r="R98" s="657">
        <v>2</v>
      </c>
      <c r="S98" s="657">
        <v>4</v>
      </c>
      <c r="T98" s="657">
        <v>3</v>
      </c>
      <c r="U98" s="657">
        <v>3</v>
      </c>
      <c r="V98" s="657">
        <v>3.6</v>
      </c>
      <c r="W98" s="657">
        <v>4.8</v>
      </c>
      <c r="X98" s="657">
        <v>9.8000000000000007</v>
      </c>
      <c r="Y98" s="657">
        <v>13.4</v>
      </c>
      <c r="Z98" s="657">
        <v>16.100000000000001</v>
      </c>
      <c r="AA98" s="657">
        <v>16</v>
      </c>
      <c r="AB98" s="657">
        <v>16</v>
      </c>
      <c r="AC98" s="657">
        <v>3.2</v>
      </c>
      <c r="AD98" s="657">
        <v>1.1000000000000001</v>
      </c>
      <c r="AE98" s="749"/>
    </row>
    <row r="99" spans="1:31" s="435" customFormat="1" ht="16.05" customHeight="1">
      <c r="A99" s="750"/>
      <c r="B99" s="439" t="s">
        <v>2595</v>
      </c>
      <c r="C99" s="440"/>
      <c r="D99" s="657"/>
      <c r="E99" s="657"/>
      <c r="F99" s="657"/>
      <c r="G99" s="657"/>
      <c r="H99" s="657"/>
      <c r="I99" s="657"/>
      <c r="J99" s="657"/>
      <c r="K99" s="657"/>
      <c r="L99" s="657"/>
      <c r="M99" s="657"/>
      <c r="N99" s="657"/>
      <c r="O99" s="657"/>
      <c r="P99" s="657"/>
      <c r="Q99" s="657"/>
      <c r="R99" s="657"/>
      <c r="S99" s="657"/>
      <c r="T99" s="657"/>
      <c r="U99" s="657"/>
      <c r="V99" s="657"/>
      <c r="W99" s="657"/>
      <c r="X99" s="657"/>
      <c r="Y99" s="657"/>
      <c r="Z99" s="657"/>
      <c r="AA99" s="657"/>
      <c r="AB99" s="657"/>
      <c r="AC99" s="657"/>
      <c r="AD99" s="657"/>
      <c r="AE99" s="749"/>
    </row>
    <row r="100" spans="1:31" s="434" customFormat="1" ht="22.35" customHeight="1">
      <c r="A100" s="750" t="s">
        <v>3</v>
      </c>
      <c r="B100" s="437" t="s">
        <v>28</v>
      </c>
      <c r="C100" s="438" t="s">
        <v>44</v>
      </c>
      <c r="D100" s="655">
        <v>4683</v>
      </c>
      <c r="E100" s="655">
        <v>5185</v>
      </c>
      <c r="F100" s="655">
        <v>5170</v>
      </c>
      <c r="G100" s="655">
        <v>5899</v>
      </c>
      <c r="H100" s="655">
        <v>6026</v>
      </c>
      <c r="I100" s="655">
        <v>5872</v>
      </c>
      <c r="J100" s="655">
        <v>5787</v>
      </c>
      <c r="K100" s="655">
        <v>6430</v>
      </c>
      <c r="L100" s="655">
        <v>6505</v>
      </c>
      <c r="M100" s="655">
        <v>6677</v>
      </c>
      <c r="N100" s="655">
        <v>7369</v>
      </c>
      <c r="O100" s="655">
        <v>8396</v>
      </c>
      <c r="P100" s="655">
        <v>9091</v>
      </c>
      <c r="Q100" s="655">
        <v>9592</v>
      </c>
      <c r="R100" s="655">
        <v>7011.7</v>
      </c>
      <c r="S100" s="655">
        <v>8073.5</v>
      </c>
      <c r="T100" s="655">
        <v>8339</v>
      </c>
      <c r="U100" s="655">
        <v>9188</v>
      </c>
      <c r="V100" s="655">
        <v>9536.4999999999982</v>
      </c>
      <c r="W100" s="655">
        <v>9549</v>
      </c>
      <c r="X100" s="655">
        <v>8903.7000000000007</v>
      </c>
      <c r="Y100" s="655">
        <v>10044.1</v>
      </c>
      <c r="Z100" s="655">
        <v>10285.200000000001</v>
      </c>
      <c r="AA100" s="655">
        <v>10472.1</v>
      </c>
      <c r="AB100" s="655">
        <v>10228.599999999999</v>
      </c>
      <c r="AC100" s="655">
        <v>2802.4</v>
      </c>
      <c r="AD100" s="655">
        <v>2255.7000000000003</v>
      </c>
      <c r="AE100" s="749" t="s">
        <v>2599</v>
      </c>
    </row>
    <row r="101" spans="1:31" s="435" customFormat="1" ht="16.05" customHeight="1">
      <c r="A101" s="750"/>
      <c r="B101" s="439" t="s">
        <v>2406</v>
      </c>
      <c r="C101" s="440"/>
      <c r="D101" s="656">
        <v>3449</v>
      </c>
      <c r="E101" s="656">
        <v>3790</v>
      </c>
      <c r="F101" s="656">
        <v>3677</v>
      </c>
      <c r="G101" s="656">
        <v>4305</v>
      </c>
      <c r="H101" s="656">
        <v>4363</v>
      </c>
      <c r="I101" s="656">
        <v>4234</v>
      </c>
      <c r="J101" s="656">
        <v>4131</v>
      </c>
      <c r="K101" s="656">
        <v>4453</v>
      </c>
      <c r="L101" s="656">
        <v>4450</v>
      </c>
      <c r="M101" s="656">
        <v>4638</v>
      </c>
      <c r="N101" s="656">
        <v>5370</v>
      </c>
      <c r="O101" s="656">
        <v>6281</v>
      </c>
      <c r="P101" s="656">
        <v>6862</v>
      </c>
      <c r="Q101" s="656">
        <v>7344</v>
      </c>
      <c r="R101" s="656">
        <v>5083.1000000000004</v>
      </c>
      <c r="S101" s="656">
        <v>5733.5</v>
      </c>
      <c r="T101" s="656">
        <v>6130</v>
      </c>
      <c r="U101" s="656">
        <v>6648</v>
      </c>
      <c r="V101" s="656">
        <v>6846.7</v>
      </c>
      <c r="W101" s="656">
        <v>7272</v>
      </c>
      <c r="X101" s="656">
        <v>6738.2</v>
      </c>
      <c r="Y101" s="656">
        <v>7492</v>
      </c>
      <c r="Z101" s="656">
        <v>7549.9</v>
      </c>
      <c r="AA101" s="656">
        <v>7777.7</v>
      </c>
      <c r="AB101" s="656">
        <v>7591.7</v>
      </c>
      <c r="AC101" s="656">
        <v>2134.6999999999998</v>
      </c>
      <c r="AD101" s="656">
        <v>1870.8</v>
      </c>
      <c r="AE101" s="749"/>
    </row>
    <row r="102" spans="1:31" s="435" customFormat="1" ht="16.05" customHeight="1">
      <c r="A102" s="750"/>
      <c r="B102" s="439" t="s">
        <v>2590</v>
      </c>
      <c r="C102" s="440"/>
      <c r="D102" s="656">
        <v>160</v>
      </c>
      <c r="E102" s="656">
        <v>178</v>
      </c>
      <c r="F102" s="656">
        <v>208</v>
      </c>
      <c r="G102" s="656">
        <v>255</v>
      </c>
      <c r="H102" s="656">
        <v>245</v>
      </c>
      <c r="I102" s="656">
        <v>248</v>
      </c>
      <c r="J102" s="656">
        <v>242</v>
      </c>
      <c r="K102" s="656">
        <v>255</v>
      </c>
      <c r="L102" s="656">
        <v>262</v>
      </c>
      <c r="M102" s="656">
        <v>291</v>
      </c>
      <c r="N102" s="656">
        <v>322</v>
      </c>
      <c r="O102" s="656">
        <v>358</v>
      </c>
      <c r="P102" s="656">
        <v>387</v>
      </c>
      <c r="Q102" s="656">
        <v>407</v>
      </c>
      <c r="R102" s="656">
        <v>333.5</v>
      </c>
      <c r="S102" s="656">
        <v>458</v>
      </c>
      <c r="T102" s="656">
        <v>433</v>
      </c>
      <c r="U102" s="656">
        <v>514</v>
      </c>
      <c r="V102" s="656">
        <v>545.5</v>
      </c>
      <c r="W102" s="656">
        <v>435</v>
      </c>
      <c r="X102" s="656">
        <v>403.8</v>
      </c>
      <c r="Y102" s="656">
        <v>473.7</v>
      </c>
      <c r="Z102" s="656">
        <v>545.5</v>
      </c>
      <c r="AA102" s="656">
        <v>561.20000000000005</v>
      </c>
      <c r="AB102" s="656">
        <v>560.70000000000005</v>
      </c>
      <c r="AC102" s="656">
        <v>119.9</v>
      </c>
      <c r="AD102" s="656">
        <v>99.4</v>
      </c>
      <c r="AE102" s="749"/>
    </row>
    <row r="103" spans="1:31" s="435" customFormat="1" ht="16.05" customHeight="1">
      <c r="A103" s="750"/>
      <c r="B103" s="439" t="s">
        <v>2591</v>
      </c>
      <c r="C103" s="440"/>
      <c r="D103" s="656">
        <v>173</v>
      </c>
      <c r="E103" s="656">
        <v>180</v>
      </c>
      <c r="F103" s="656">
        <v>190</v>
      </c>
      <c r="G103" s="656">
        <v>199</v>
      </c>
      <c r="H103" s="656">
        <v>188</v>
      </c>
      <c r="I103" s="656">
        <v>192</v>
      </c>
      <c r="J103" s="656">
        <v>194</v>
      </c>
      <c r="K103" s="656">
        <v>229</v>
      </c>
      <c r="L103" s="656">
        <v>225</v>
      </c>
      <c r="M103" s="656">
        <v>239</v>
      </c>
      <c r="N103" s="656">
        <v>239</v>
      </c>
      <c r="O103" s="656">
        <v>258</v>
      </c>
      <c r="P103" s="656">
        <v>282</v>
      </c>
      <c r="Q103" s="656">
        <v>271</v>
      </c>
      <c r="R103" s="656">
        <v>216.1</v>
      </c>
      <c r="S103" s="656">
        <v>293</v>
      </c>
      <c r="T103" s="656">
        <v>305</v>
      </c>
      <c r="U103" s="656">
        <v>401</v>
      </c>
      <c r="V103" s="656">
        <v>436.9</v>
      </c>
      <c r="W103" s="656">
        <v>293</v>
      </c>
      <c r="X103" s="656">
        <v>270.3</v>
      </c>
      <c r="Y103" s="656">
        <v>337.9</v>
      </c>
      <c r="Z103" s="656">
        <v>327.7</v>
      </c>
      <c r="AA103" s="656">
        <v>323.7</v>
      </c>
      <c r="AB103" s="656">
        <v>319.5</v>
      </c>
      <c r="AC103" s="656">
        <v>55.2</v>
      </c>
      <c r="AD103" s="656">
        <v>20.399999999999999</v>
      </c>
      <c r="AE103" s="749"/>
    </row>
    <row r="104" spans="1:31" s="435" customFormat="1" ht="16.05" customHeight="1">
      <c r="A104" s="750"/>
      <c r="B104" s="439" t="s">
        <v>2592</v>
      </c>
      <c r="C104" s="440"/>
      <c r="D104" s="656">
        <v>738</v>
      </c>
      <c r="E104" s="656">
        <v>817</v>
      </c>
      <c r="F104" s="656">
        <v>924</v>
      </c>
      <c r="G104" s="656">
        <v>1016</v>
      </c>
      <c r="H104" s="656">
        <v>1049</v>
      </c>
      <c r="I104" s="656">
        <v>1042</v>
      </c>
      <c r="J104" s="656">
        <v>1028</v>
      </c>
      <c r="K104" s="656">
        <v>1274</v>
      </c>
      <c r="L104" s="656">
        <v>1339</v>
      </c>
      <c r="M104" s="656">
        <v>1306</v>
      </c>
      <c r="N104" s="656">
        <v>1329</v>
      </c>
      <c r="O104" s="656">
        <v>1403</v>
      </c>
      <c r="P104" s="656">
        <v>1438</v>
      </c>
      <c r="Q104" s="656">
        <v>1434</v>
      </c>
      <c r="R104" s="656">
        <v>1248.4000000000001</v>
      </c>
      <c r="S104" s="656">
        <v>1355</v>
      </c>
      <c r="T104" s="656">
        <v>1307</v>
      </c>
      <c r="U104" s="656">
        <v>1434</v>
      </c>
      <c r="V104" s="656">
        <v>1517</v>
      </c>
      <c r="W104" s="656">
        <v>1400</v>
      </c>
      <c r="X104" s="656">
        <v>1350.6</v>
      </c>
      <c r="Y104" s="656">
        <v>1569.9</v>
      </c>
      <c r="Z104" s="656">
        <v>1687.5</v>
      </c>
      <c r="AA104" s="656">
        <v>1645.9</v>
      </c>
      <c r="AB104" s="656">
        <v>1586.4</v>
      </c>
      <c r="AC104" s="656">
        <v>453</v>
      </c>
      <c r="AD104" s="656">
        <v>221</v>
      </c>
      <c r="AE104" s="749"/>
    </row>
    <row r="105" spans="1:31" s="435" customFormat="1" ht="16.05" customHeight="1">
      <c r="A105" s="750"/>
      <c r="B105" s="439" t="s">
        <v>2593</v>
      </c>
      <c r="C105" s="440"/>
      <c r="D105" s="656">
        <v>8</v>
      </c>
      <c r="E105" s="656">
        <v>8</v>
      </c>
      <c r="F105" s="656">
        <v>7</v>
      </c>
      <c r="G105" s="656">
        <v>11</v>
      </c>
      <c r="H105" s="656">
        <v>10</v>
      </c>
      <c r="I105" s="656">
        <v>11</v>
      </c>
      <c r="J105" s="656">
        <v>13</v>
      </c>
      <c r="K105" s="656">
        <v>15</v>
      </c>
      <c r="L105" s="656">
        <v>15</v>
      </c>
      <c r="M105" s="656">
        <v>16</v>
      </c>
      <c r="N105" s="656">
        <v>17</v>
      </c>
      <c r="O105" s="656">
        <v>20</v>
      </c>
      <c r="P105" s="656">
        <v>21</v>
      </c>
      <c r="Q105" s="656">
        <v>23</v>
      </c>
      <c r="R105" s="656">
        <v>19.3</v>
      </c>
      <c r="S105" s="656">
        <v>21</v>
      </c>
      <c r="T105" s="656">
        <v>20</v>
      </c>
      <c r="U105" s="656">
        <v>23</v>
      </c>
      <c r="V105" s="656">
        <v>25.8</v>
      </c>
      <c r="W105" s="656">
        <v>24</v>
      </c>
      <c r="X105" s="656">
        <v>25.2</v>
      </c>
      <c r="Y105" s="656">
        <v>33.299999999999997</v>
      </c>
      <c r="Z105" s="656">
        <v>34.4</v>
      </c>
      <c r="AA105" s="656">
        <v>29.2</v>
      </c>
      <c r="AB105" s="656">
        <v>33.799999999999997</v>
      </c>
      <c r="AC105" s="656">
        <v>8.8000000000000007</v>
      </c>
      <c r="AD105" s="656">
        <v>11.6</v>
      </c>
      <c r="AE105" s="749"/>
    </row>
    <row r="106" spans="1:31" s="435" customFormat="1" ht="16.05" customHeight="1">
      <c r="A106" s="750"/>
      <c r="B106" s="439" t="s">
        <v>2594</v>
      </c>
      <c r="C106" s="440"/>
      <c r="D106" s="656">
        <v>25</v>
      </c>
      <c r="E106" s="656">
        <v>27</v>
      </c>
      <c r="F106" s="656">
        <v>30</v>
      </c>
      <c r="G106" s="656">
        <v>34</v>
      </c>
      <c r="H106" s="656">
        <v>39</v>
      </c>
      <c r="I106" s="656">
        <v>26</v>
      </c>
      <c r="J106" s="656">
        <v>28</v>
      </c>
      <c r="K106" s="656">
        <v>34</v>
      </c>
      <c r="L106" s="656">
        <v>41</v>
      </c>
      <c r="M106" s="656">
        <v>36</v>
      </c>
      <c r="N106" s="656">
        <v>36</v>
      </c>
      <c r="O106" s="656">
        <v>44</v>
      </c>
      <c r="P106" s="656">
        <v>52</v>
      </c>
      <c r="Q106" s="656">
        <v>52</v>
      </c>
      <c r="R106" s="656">
        <v>74.900000000000006</v>
      </c>
      <c r="S106" s="656">
        <v>98</v>
      </c>
      <c r="T106" s="656">
        <v>119</v>
      </c>
      <c r="U106" s="656">
        <v>142</v>
      </c>
      <c r="V106" s="656">
        <v>144.5</v>
      </c>
      <c r="W106" s="656">
        <v>110</v>
      </c>
      <c r="X106" s="656">
        <v>102</v>
      </c>
      <c r="Y106" s="656">
        <v>125.7</v>
      </c>
      <c r="Z106" s="656">
        <v>127.5</v>
      </c>
      <c r="AA106" s="656">
        <v>120.8</v>
      </c>
      <c r="AB106" s="656">
        <v>120.9</v>
      </c>
      <c r="AC106" s="656">
        <v>27</v>
      </c>
      <c r="AD106" s="656">
        <v>28.2</v>
      </c>
      <c r="AE106" s="749"/>
    </row>
    <row r="107" spans="1:31" s="435" customFormat="1" ht="16.05" customHeight="1">
      <c r="A107" s="750"/>
      <c r="B107" s="439" t="s">
        <v>2595</v>
      </c>
      <c r="C107" s="440"/>
      <c r="D107" s="656">
        <v>130</v>
      </c>
      <c r="E107" s="656">
        <v>185</v>
      </c>
      <c r="F107" s="656">
        <v>134</v>
      </c>
      <c r="G107" s="656">
        <v>79</v>
      </c>
      <c r="H107" s="656">
        <v>132</v>
      </c>
      <c r="I107" s="656">
        <v>119</v>
      </c>
      <c r="J107" s="656">
        <v>151</v>
      </c>
      <c r="K107" s="656">
        <v>170</v>
      </c>
      <c r="L107" s="656">
        <v>173</v>
      </c>
      <c r="M107" s="656">
        <v>151</v>
      </c>
      <c r="N107" s="656">
        <v>56</v>
      </c>
      <c r="O107" s="656">
        <v>32</v>
      </c>
      <c r="P107" s="656">
        <v>49</v>
      </c>
      <c r="Q107" s="656">
        <v>61</v>
      </c>
      <c r="R107" s="656">
        <v>36.4</v>
      </c>
      <c r="S107" s="656">
        <v>115</v>
      </c>
      <c r="T107" s="656">
        <v>25</v>
      </c>
      <c r="U107" s="656">
        <v>26</v>
      </c>
      <c r="V107" s="656">
        <v>20.100000000000001</v>
      </c>
      <c r="W107" s="656">
        <v>15</v>
      </c>
      <c r="X107" s="656">
        <v>13.6</v>
      </c>
      <c r="Y107" s="656">
        <v>11.6</v>
      </c>
      <c r="Z107" s="656">
        <v>12.7</v>
      </c>
      <c r="AA107" s="656">
        <v>13.6</v>
      </c>
      <c r="AB107" s="656">
        <v>15.6</v>
      </c>
      <c r="AC107" s="656">
        <v>3.8</v>
      </c>
      <c r="AD107" s="656">
        <v>4.3</v>
      </c>
      <c r="AE107" s="749"/>
    </row>
    <row r="108" spans="1:31" s="434" customFormat="1" ht="22.35" customHeight="1">
      <c r="A108" s="750" t="s">
        <v>460</v>
      </c>
      <c r="B108" s="437" t="s">
        <v>28</v>
      </c>
      <c r="C108" s="438" t="s">
        <v>43</v>
      </c>
      <c r="D108" s="655">
        <v>294</v>
      </c>
      <c r="E108" s="655">
        <v>326</v>
      </c>
      <c r="F108" s="655">
        <v>360</v>
      </c>
      <c r="G108" s="655">
        <v>482</v>
      </c>
      <c r="H108" s="655">
        <v>627</v>
      </c>
      <c r="I108" s="655">
        <v>501</v>
      </c>
      <c r="J108" s="655">
        <v>526</v>
      </c>
      <c r="K108" s="655">
        <v>576</v>
      </c>
      <c r="L108" s="655">
        <v>577</v>
      </c>
      <c r="M108" s="655">
        <v>583</v>
      </c>
      <c r="N108" s="655">
        <v>614</v>
      </c>
      <c r="O108" s="655">
        <v>643</v>
      </c>
      <c r="P108" s="655">
        <v>719</v>
      </c>
      <c r="Q108" s="655">
        <v>770</v>
      </c>
      <c r="R108" s="655">
        <v>714</v>
      </c>
      <c r="S108" s="655">
        <v>783</v>
      </c>
      <c r="T108" s="655">
        <v>868</v>
      </c>
      <c r="U108" s="655">
        <v>1077</v>
      </c>
      <c r="V108" s="655">
        <v>1095.8</v>
      </c>
      <c r="W108" s="655">
        <v>1140</v>
      </c>
      <c r="X108" s="655">
        <v>1137</v>
      </c>
      <c r="Y108" s="655">
        <v>1284.3</v>
      </c>
      <c r="Z108" s="655">
        <v>1327.2</v>
      </c>
      <c r="AA108" s="655">
        <v>1505.8</v>
      </c>
      <c r="AB108" s="655">
        <v>1527</v>
      </c>
      <c r="AC108" s="655">
        <v>620.89999999999986</v>
      </c>
      <c r="AD108" s="655">
        <v>1026.9999999999998</v>
      </c>
      <c r="AE108" s="749"/>
    </row>
    <row r="109" spans="1:31" s="435" customFormat="1" ht="16.05" customHeight="1">
      <c r="A109" s="750"/>
      <c r="B109" s="439" t="s">
        <v>2406</v>
      </c>
      <c r="C109" s="440"/>
      <c r="D109" s="656">
        <v>123</v>
      </c>
      <c r="E109" s="656">
        <v>136</v>
      </c>
      <c r="F109" s="656">
        <v>151</v>
      </c>
      <c r="G109" s="656">
        <v>202</v>
      </c>
      <c r="H109" s="656">
        <v>262</v>
      </c>
      <c r="I109" s="656">
        <v>202</v>
      </c>
      <c r="J109" s="656">
        <v>213</v>
      </c>
      <c r="K109" s="656">
        <v>250</v>
      </c>
      <c r="L109" s="656">
        <v>268</v>
      </c>
      <c r="M109" s="656">
        <v>256</v>
      </c>
      <c r="N109" s="656">
        <v>276</v>
      </c>
      <c r="O109" s="656">
        <v>293</v>
      </c>
      <c r="P109" s="656">
        <v>306</v>
      </c>
      <c r="Q109" s="656">
        <v>373</v>
      </c>
      <c r="R109" s="656">
        <v>349</v>
      </c>
      <c r="S109" s="656">
        <v>392</v>
      </c>
      <c r="T109" s="656">
        <v>446</v>
      </c>
      <c r="U109" s="656">
        <v>489</v>
      </c>
      <c r="V109" s="656">
        <v>521.9</v>
      </c>
      <c r="W109" s="656">
        <v>526</v>
      </c>
      <c r="X109" s="656">
        <v>531</v>
      </c>
      <c r="Y109" s="656">
        <v>568.6</v>
      </c>
      <c r="Z109" s="656">
        <v>596.20000000000005</v>
      </c>
      <c r="AA109" s="656">
        <v>700.7</v>
      </c>
      <c r="AB109" s="656">
        <v>721.3</v>
      </c>
      <c r="AC109" s="656">
        <v>299.2</v>
      </c>
      <c r="AD109" s="656">
        <v>525.4</v>
      </c>
      <c r="AE109" s="749"/>
    </row>
    <row r="110" spans="1:31" s="435" customFormat="1" ht="16.05" customHeight="1">
      <c r="A110" s="750"/>
      <c r="B110" s="439" t="s">
        <v>2590</v>
      </c>
      <c r="C110" s="440"/>
      <c r="D110" s="656">
        <v>29</v>
      </c>
      <c r="E110" s="656">
        <v>32</v>
      </c>
      <c r="F110" s="656">
        <v>35</v>
      </c>
      <c r="G110" s="656">
        <v>47</v>
      </c>
      <c r="H110" s="656">
        <v>62</v>
      </c>
      <c r="I110" s="656">
        <v>49</v>
      </c>
      <c r="J110" s="656">
        <v>46</v>
      </c>
      <c r="K110" s="656">
        <v>59</v>
      </c>
      <c r="L110" s="656">
        <v>50</v>
      </c>
      <c r="M110" s="656">
        <v>53</v>
      </c>
      <c r="N110" s="656">
        <v>62</v>
      </c>
      <c r="O110" s="656">
        <v>71</v>
      </c>
      <c r="P110" s="656">
        <v>81</v>
      </c>
      <c r="Q110" s="656">
        <v>88</v>
      </c>
      <c r="R110" s="656">
        <v>68</v>
      </c>
      <c r="S110" s="656">
        <v>71</v>
      </c>
      <c r="T110" s="656">
        <v>95</v>
      </c>
      <c r="U110" s="656">
        <v>101</v>
      </c>
      <c r="V110" s="656">
        <v>100.6</v>
      </c>
      <c r="W110" s="656">
        <v>124</v>
      </c>
      <c r="X110" s="656">
        <v>98.5</v>
      </c>
      <c r="Y110" s="656">
        <v>118.4</v>
      </c>
      <c r="Z110" s="656">
        <v>125.6</v>
      </c>
      <c r="AA110" s="656">
        <v>134.9</v>
      </c>
      <c r="AB110" s="656">
        <v>138.1</v>
      </c>
      <c r="AC110" s="656">
        <v>42.4</v>
      </c>
      <c r="AD110" s="656">
        <v>61.3</v>
      </c>
      <c r="AE110" s="749"/>
    </row>
    <row r="111" spans="1:31" s="435" customFormat="1" ht="16.05" customHeight="1">
      <c r="A111" s="750"/>
      <c r="B111" s="439" t="s">
        <v>2591</v>
      </c>
      <c r="C111" s="440"/>
      <c r="D111" s="656">
        <v>22</v>
      </c>
      <c r="E111" s="656">
        <v>25</v>
      </c>
      <c r="F111" s="656">
        <v>27</v>
      </c>
      <c r="G111" s="656">
        <v>37</v>
      </c>
      <c r="H111" s="656">
        <v>48</v>
      </c>
      <c r="I111" s="656">
        <v>38</v>
      </c>
      <c r="J111" s="656">
        <v>47</v>
      </c>
      <c r="K111" s="656">
        <v>30</v>
      </c>
      <c r="L111" s="656">
        <v>27</v>
      </c>
      <c r="M111" s="656">
        <v>23</v>
      </c>
      <c r="N111" s="656">
        <v>25</v>
      </c>
      <c r="O111" s="656">
        <v>28</v>
      </c>
      <c r="P111" s="656">
        <v>30</v>
      </c>
      <c r="Q111" s="656">
        <v>32</v>
      </c>
      <c r="R111" s="656">
        <v>31</v>
      </c>
      <c r="S111" s="656">
        <v>43</v>
      </c>
      <c r="T111" s="656">
        <v>40</v>
      </c>
      <c r="U111" s="656">
        <v>79</v>
      </c>
      <c r="V111" s="656">
        <v>57.2</v>
      </c>
      <c r="W111" s="656">
        <v>71</v>
      </c>
      <c r="X111" s="656">
        <v>70.8</v>
      </c>
      <c r="Y111" s="656">
        <v>79.900000000000006</v>
      </c>
      <c r="Z111" s="656">
        <v>77.8</v>
      </c>
      <c r="AA111" s="656">
        <v>80.3</v>
      </c>
      <c r="AB111" s="656">
        <v>79</v>
      </c>
      <c r="AC111" s="656">
        <v>20.9</v>
      </c>
      <c r="AD111" s="656">
        <v>17.5</v>
      </c>
      <c r="AE111" s="749"/>
    </row>
    <row r="112" spans="1:31" s="435" customFormat="1" ht="16.05" customHeight="1">
      <c r="A112" s="750"/>
      <c r="B112" s="439" t="s">
        <v>2592</v>
      </c>
      <c r="C112" s="440"/>
      <c r="D112" s="656">
        <v>88</v>
      </c>
      <c r="E112" s="656">
        <v>97</v>
      </c>
      <c r="F112" s="656">
        <v>107</v>
      </c>
      <c r="G112" s="656">
        <v>143</v>
      </c>
      <c r="H112" s="656">
        <v>186</v>
      </c>
      <c r="I112" s="656">
        <v>157</v>
      </c>
      <c r="J112" s="656">
        <v>162</v>
      </c>
      <c r="K112" s="656">
        <v>192</v>
      </c>
      <c r="L112" s="656">
        <v>191</v>
      </c>
      <c r="M112" s="656">
        <v>222</v>
      </c>
      <c r="N112" s="656">
        <v>220</v>
      </c>
      <c r="O112" s="656">
        <v>229</v>
      </c>
      <c r="P112" s="656">
        <v>274</v>
      </c>
      <c r="Q112" s="656">
        <v>246</v>
      </c>
      <c r="R112" s="656">
        <v>233</v>
      </c>
      <c r="S112" s="656">
        <v>243</v>
      </c>
      <c r="T112" s="656">
        <v>250</v>
      </c>
      <c r="U112" s="656">
        <v>330</v>
      </c>
      <c r="V112" s="656">
        <v>361.7</v>
      </c>
      <c r="W112" s="656">
        <v>362</v>
      </c>
      <c r="X112" s="656">
        <v>367.9</v>
      </c>
      <c r="Y112" s="656">
        <v>408.9</v>
      </c>
      <c r="Z112" s="656">
        <v>447.9</v>
      </c>
      <c r="AA112" s="656">
        <v>502.2</v>
      </c>
      <c r="AB112" s="656">
        <v>519.4</v>
      </c>
      <c r="AC112" s="656">
        <v>231.1</v>
      </c>
      <c r="AD112" s="656">
        <v>361.7</v>
      </c>
      <c r="AE112" s="749"/>
    </row>
    <row r="113" spans="1:31" s="435" customFormat="1" ht="16.05" customHeight="1">
      <c r="A113" s="750"/>
      <c r="B113" s="439" t="s">
        <v>2593</v>
      </c>
      <c r="C113" s="440"/>
      <c r="D113" s="656">
        <v>18</v>
      </c>
      <c r="E113" s="656">
        <v>20</v>
      </c>
      <c r="F113" s="656">
        <v>22</v>
      </c>
      <c r="G113" s="656">
        <v>29</v>
      </c>
      <c r="H113" s="656">
        <v>38</v>
      </c>
      <c r="I113" s="656">
        <v>30</v>
      </c>
      <c r="J113" s="656">
        <v>30</v>
      </c>
      <c r="K113" s="656">
        <v>17</v>
      </c>
      <c r="L113" s="656">
        <v>14</v>
      </c>
      <c r="M113" s="656">
        <v>12</v>
      </c>
      <c r="N113" s="656">
        <v>11</v>
      </c>
      <c r="O113" s="656">
        <v>7</v>
      </c>
      <c r="P113" s="656">
        <v>11</v>
      </c>
      <c r="Q113" s="656">
        <v>10</v>
      </c>
      <c r="R113" s="656">
        <v>11</v>
      </c>
      <c r="S113" s="656">
        <v>10</v>
      </c>
      <c r="T113" s="656">
        <v>15</v>
      </c>
      <c r="U113" s="656">
        <v>21</v>
      </c>
      <c r="V113" s="656">
        <v>18.100000000000001</v>
      </c>
      <c r="W113" s="656">
        <v>22</v>
      </c>
      <c r="X113" s="656">
        <v>27.9</v>
      </c>
      <c r="Y113" s="656">
        <v>25.2</v>
      </c>
      <c r="Z113" s="656">
        <v>32.200000000000003</v>
      </c>
      <c r="AA113" s="656">
        <v>32.299999999999997</v>
      </c>
      <c r="AB113" s="656">
        <v>28.3</v>
      </c>
      <c r="AC113" s="656">
        <v>12.3</v>
      </c>
      <c r="AD113" s="656">
        <v>27.8</v>
      </c>
      <c r="AE113" s="749"/>
    </row>
    <row r="114" spans="1:31" s="435" customFormat="1" ht="16.05" customHeight="1">
      <c r="A114" s="750"/>
      <c r="B114" s="439" t="s">
        <v>2594</v>
      </c>
      <c r="C114" s="440"/>
      <c r="D114" s="656">
        <v>14</v>
      </c>
      <c r="E114" s="656">
        <v>16</v>
      </c>
      <c r="F114" s="656">
        <v>18</v>
      </c>
      <c r="G114" s="656">
        <v>24</v>
      </c>
      <c r="H114" s="656">
        <v>31</v>
      </c>
      <c r="I114" s="656">
        <v>25</v>
      </c>
      <c r="J114" s="656">
        <v>28</v>
      </c>
      <c r="K114" s="656">
        <v>28</v>
      </c>
      <c r="L114" s="656">
        <v>27</v>
      </c>
      <c r="M114" s="656">
        <v>17</v>
      </c>
      <c r="N114" s="656">
        <v>20</v>
      </c>
      <c r="O114" s="656">
        <v>15</v>
      </c>
      <c r="P114" s="656">
        <v>17</v>
      </c>
      <c r="Q114" s="656">
        <v>21</v>
      </c>
      <c r="R114" s="656">
        <v>22</v>
      </c>
      <c r="S114" s="656">
        <v>24</v>
      </c>
      <c r="T114" s="656">
        <v>22</v>
      </c>
      <c r="U114" s="656">
        <v>57</v>
      </c>
      <c r="V114" s="656">
        <v>36.299999999999997</v>
      </c>
      <c r="W114" s="656">
        <v>35</v>
      </c>
      <c r="X114" s="656">
        <v>40.9</v>
      </c>
      <c r="Y114" s="656">
        <v>83.3</v>
      </c>
      <c r="Z114" s="656">
        <v>47.5</v>
      </c>
      <c r="AA114" s="656">
        <v>55.4</v>
      </c>
      <c r="AB114" s="656">
        <v>40.9</v>
      </c>
      <c r="AC114" s="656">
        <v>15</v>
      </c>
      <c r="AD114" s="656">
        <v>33.299999999999997</v>
      </c>
      <c r="AE114" s="749"/>
    </row>
    <row r="115" spans="1:31" s="435" customFormat="1" ht="16.05" customHeight="1">
      <c r="A115" s="750"/>
      <c r="B115" s="439" t="s">
        <v>2595</v>
      </c>
      <c r="C115" s="440"/>
      <c r="D115" s="656"/>
      <c r="E115" s="656"/>
      <c r="F115" s="656"/>
      <c r="G115" s="656"/>
      <c r="H115" s="656"/>
      <c r="I115" s="656"/>
      <c r="J115" s="656"/>
      <c r="K115" s="656"/>
      <c r="L115" s="656"/>
      <c r="M115" s="656"/>
      <c r="N115" s="656"/>
      <c r="O115" s="656"/>
      <c r="P115" s="656"/>
      <c r="Q115" s="656"/>
      <c r="R115" s="656"/>
      <c r="S115" s="656"/>
      <c r="T115" s="656"/>
      <c r="U115" s="656"/>
      <c r="V115" s="656"/>
      <c r="W115" s="656"/>
      <c r="X115" s="656"/>
      <c r="Y115" s="656"/>
      <c r="Z115" s="656"/>
      <c r="AA115" s="656"/>
      <c r="AB115" s="656"/>
      <c r="AC115" s="656"/>
      <c r="AD115" s="656"/>
      <c r="AE115" s="749"/>
    </row>
    <row r="116" spans="1:31" s="434" customFormat="1" ht="22.35" customHeight="1">
      <c r="A116" s="750" t="s">
        <v>1</v>
      </c>
      <c r="B116" s="437" t="s">
        <v>28</v>
      </c>
      <c r="C116" s="438" t="s">
        <v>44</v>
      </c>
      <c r="D116" s="655">
        <v>159</v>
      </c>
      <c r="E116" s="655">
        <v>264</v>
      </c>
      <c r="F116" s="655">
        <v>340</v>
      </c>
      <c r="G116" s="655">
        <v>361</v>
      </c>
      <c r="H116" s="655">
        <v>403</v>
      </c>
      <c r="I116" s="655">
        <v>456</v>
      </c>
      <c r="J116" s="655">
        <v>493</v>
      </c>
      <c r="K116" s="655">
        <v>565</v>
      </c>
      <c r="L116" s="655">
        <v>412</v>
      </c>
      <c r="M116" s="655">
        <v>515</v>
      </c>
      <c r="N116" s="655">
        <v>670</v>
      </c>
      <c r="O116" s="655">
        <v>756</v>
      </c>
      <c r="P116" s="655">
        <v>898</v>
      </c>
      <c r="Q116" s="655">
        <v>812</v>
      </c>
      <c r="R116" s="655">
        <v>710</v>
      </c>
      <c r="S116" s="655">
        <v>814</v>
      </c>
      <c r="T116" s="655">
        <v>920</v>
      </c>
      <c r="U116" s="655">
        <v>859</v>
      </c>
      <c r="V116" s="655">
        <v>914.5</v>
      </c>
      <c r="W116" s="655">
        <v>946.90000000000009</v>
      </c>
      <c r="X116" s="655">
        <v>931.80000000000007</v>
      </c>
      <c r="Y116" s="655">
        <v>956.20000000000016</v>
      </c>
      <c r="Z116" s="655">
        <v>1009.1999999999999</v>
      </c>
      <c r="AA116" s="655">
        <v>1072.0000000000002</v>
      </c>
      <c r="AB116" s="655">
        <v>1266.4000000000001</v>
      </c>
      <c r="AC116" s="655">
        <v>501.6</v>
      </c>
      <c r="AD116" s="655">
        <v>554.30000000000007</v>
      </c>
      <c r="AE116" s="749"/>
    </row>
    <row r="117" spans="1:31" s="435" customFormat="1" ht="16.05" customHeight="1">
      <c r="A117" s="750"/>
      <c r="B117" s="439" t="s">
        <v>2406</v>
      </c>
      <c r="C117" s="440"/>
      <c r="D117" s="656">
        <v>120</v>
      </c>
      <c r="E117" s="656">
        <v>187</v>
      </c>
      <c r="F117" s="656">
        <v>204</v>
      </c>
      <c r="G117" s="656">
        <v>260</v>
      </c>
      <c r="H117" s="656">
        <v>302</v>
      </c>
      <c r="I117" s="656">
        <v>294</v>
      </c>
      <c r="J117" s="656">
        <v>317</v>
      </c>
      <c r="K117" s="656">
        <v>364</v>
      </c>
      <c r="L117" s="656">
        <v>298</v>
      </c>
      <c r="M117" s="656">
        <v>367</v>
      </c>
      <c r="N117" s="656">
        <v>461</v>
      </c>
      <c r="O117" s="656">
        <v>510</v>
      </c>
      <c r="P117" s="656">
        <v>661</v>
      </c>
      <c r="Q117" s="656">
        <v>607</v>
      </c>
      <c r="R117" s="656">
        <v>467</v>
      </c>
      <c r="S117" s="656">
        <v>583</v>
      </c>
      <c r="T117" s="656">
        <v>652</v>
      </c>
      <c r="U117" s="656">
        <v>654</v>
      </c>
      <c r="V117" s="656">
        <v>720.4</v>
      </c>
      <c r="W117" s="656">
        <v>731.5</v>
      </c>
      <c r="X117" s="656">
        <v>710.1</v>
      </c>
      <c r="Y117" s="656">
        <v>744.5</v>
      </c>
      <c r="Z117" s="656">
        <v>782.5</v>
      </c>
      <c r="AA117" s="656">
        <v>830.2</v>
      </c>
      <c r="AB117" s="656">
        <v>1026.4000000000001</v>
      </c>
      <c r="AC117" s="656">
        <v>444.1</v>
      </c>
      <c r="AD117" s="656">
        <v>486.5</v>
      </c>
      <c r="AE117" s="749"/>
    </row>
    <row r="118" spans="1:31" s="435" customFormat="1" ht="16.05" customHeight="1">
      <c r="A118" s="750"/>
      <c r="B118" s="439" t="s">
        <v>2590</v>
      </c>
      <c r="C118" s="440"/>
      <c r="D118" s="656">
        <v>5</v>
      </c>
      <c r="E118" s="656">
        <v>12</v>
      </c>
      <c r="F118" s="656">
        <v>28</v>
      </c>
      <c r="G118" s="656">
        <v>15</v>
      </c>
      <c r="H118" s="656">
        <v>15</v>
      </c>
      <c r="I118" s="656">
        <v>27</v>
      </c>
      <c r="J118" s="656">
        <v>30</v>
      </c>
      <c r="K118" s="656">
        <v>34</v>
      </c>
      <c r="L118" s="656">
        <v>23</v>
      </c>
      <c r="M118" s="656">
        <v>29</v>
      </c>
      <c r="N118" s="656">
        <v>38</v>
      </c>
      <c r="O118" s="656">
        <v>52</v>
      </c>
      <c r="P118" s="656">
        <v>51</v>
      </c>
      <c r="Q118" s="656">
        <v>47</v>
      </c>
      <c r="R118" s="656">
        <v>63</v>
      </c>
      <c r="S118" s="656">
        <v>42</v>
      </c>
      <c r="T118" s="656">
        <v>52</v>
      </c>
      <c r="U118" s="656">
        <v>32</v>
      </c>
      <c r="V118" s="656">
        <v>41.2</v>
      </c>
      <c r="W118" s="656">
        <v>44.6</v>
      </c>
      <c r="X118" s="656">
        <v>49</v>
      </c>
      <c r="Y118" s="656">
        <v>48.2</v>
      </c>
      <c r="Z118" s="656">
        <v>47.9</v>
      </c>
      <c r="AA118" s="656">
        <v>51.7</v>
      </c>
      <c r="AB118" s="656">
        <v>51.6</v>
      </c>
      <c r="AC118" s="656">
        <v>8.5</v>
      </c>
      <c r="AD118" s="656">
        <v>14.6</v>
      </c>
      <c r="AE118" s="749"/>
    </row>
    <row r="119" spans="1:31" s="435" customFormat="1" ht="16.05" customHeight="1">
      <c r="A119" s="750"/>
      <c r="B119" s="439" t="s">
        <v>2591</v>
      </c>
      <c r="C119" s="440"/>
      <c r="D119" s="656">
        <v>7</v>
      </c>
      <c r="E119" s="656">
        <v>16</v>
      </c>
      <c r="F119" s="656">
        <v>34</v>
      </c>
      <c r="G119" s="656">
        <v>17</v>
      </c>
      <c r="H119" s="656">
        <v>17</v>
      </c>
      <c r="I119" s="656">
        <v>28</v>
      </c>
      <c r="J119" s="656">
        <v>30</v>
      </c>
      <c r="K119" s="656">
        <v>34</v>
      </c>
      <c r="L119" s="656">
        <v>17</v>
      </c>
      <c r="M119" s="656">
        <v>23</v>
      </c>
      <c r="N119" s="656">
        <v>40</v>
      </c>
      <c r="O119" s="656">
        <v>38</v>
      </c>
      <c r="P119" s="656">
        <v>28</v>
      </c>
      <c r="Q119" s="656">
        <v>35</v>
      </c>
      <c r="R119" s="656">
        <v>39</v>
      </c>
      <c r="S119" s="656">
        <v>64</v>
      </c>
      <c r="T119" s="656">
        <v>80</v>
      </c>
      <c r="U119" s="656">
        <v>92</v>
      </c>
      <c r="V119" s="656">
        <v>57.3</v>
      </c>
      <c r="W119" s="656">
        <v>71.599999999999994</v>
      </c>
      <c r="X119" s="656">
        <v>58.6</v>
      </c>
      <c r="Y119" s="656">
        <v>56.2</v>
      </c>
      <c r="Z119" s="656">
        <v>62.8</v>
      </c>
      <c r="AA119" s="656">
        <v>68.7</v>
      </c>
      <c r="AB119" s="656">
        <v>70.900000000000006</v>
      </c>
      <c r="AC119" s="656">
        <v>12.6</v>
      </c>
      <c r="AD119" s="656">
        <v>8.4</v>
      </c>
      <c r="AE119" s="749"/>
    </row>
    <row r="120" spans="1:31" s="435" customFormat="1" ht="16.05" customHeight="1">
      <c r="A120" s="750"/>
      <c r="B120" s="439" t="s">
        <v>2592</v>
      </c>
      <c r="C120" s="440"/>
      <c r="D120" s="656">
        <v>23</v>
      </c>
      <c r="E120" s="656">
        <v>44</v>
      </c>
      <c r="F120" s="656">
        <v>71</v>
      </c>
      <c r="G120" s="656">
        <v>67</v>
      </c>
      <c r="H120" s="656">
        <v>67</v>
      </c>
      <c r="I120" s="656">
        <v>105</v>
      </c>
      <c r="J120" s="656">
        <v>113</v>
      </c>
      <c r="K120" s="656">
        <v>130</v>
      </c>
      <c r="L120" s="656">
        <v>71</v>
      </c>
      <c r="M120" s="656">
        <v>92</v>
      </c>
      <c r="N120" s="656">
        <v>122</v>
      </c>
      <c r="O120" s="656">
        <v>143</v>
      </c>
      <c r="P120" s="656">
        <v>146</v>
      </c>
      <c r="Q120" s="656">
        <v>109</v>
      </c>
      <c r="R120" s="656">
        <v>128</v>
      </c>
      <c r="S120" s="656">
        <v>104</v>
      </c>
      <c r="T120" s="656">
        <v>114</v>
      </c>
      <c r="U120" s="656">
        <v>66</v>
      </c>
      <c r="V120" s="656">
        <v>78.5</v>
      </c>
      <c r="W120" s="656">
        <v>78.099999999999994</v>
      </c>
      <c r="X120" s="656">
        <v>88.6</v>
      </c>
      <c r="Y120" s="656">
        <v>86.2</v>
      </c>
      <c r="Z120" s="656">
        <v>93.7</v>
      </c>
      <c r="AA120" s="656">
        <v>95.9</v>
      </c>
      <c r="AB120" s="656">
        <v>86.7</v>
      </c>
      <c r="AC120" s="656">
        <v>21.8</v>
      </c>
      <c r="AD120" s="656">
        <v>25.2</v>
      </c>
      <c r="AE120" s="749"/>
    </row>
    <row r="121" spans="1:31" s="435" customFormat="1" ht="16.05" customHeight="1">
      <c r="A121" s="750"/>
      <c r="B121" s="439" t="s">
        <v>2593</v>
      </c>
      <c r="C121" s="440"/>
      <c r="D121" s="656"/>
      <c r="E121" s="656"/>
      <c r="F121" s="656"/>
      <c r="G121" s="656"/>
      <c r="H121" s="656"/>
      <c r="I121" s="656"/>
      <c r="J121" s="656"/>
      <c r="K121" s="656"/>
      <c r="L121" s="656"/>
      <c r="M121" s="656"/>
      <c r="N121" s="656"/>
      <c r="O121" s="656"/>
      <c r="P121" s="656"/>
      <c r="Q121" s="656"/>
      <c r="R121" s="656"/>
      <c r="S121" s="656"/>
      <c r="T121" s="656"/>
      <c r="U121" s="656"/>
      <c r="V121" s="656"/>
      <c r="W121" s="656"/>
      <c r="X121" s="656"/>
      <c r="Y121" s="656"/>
      <c r="Z121" s="656"/>
      <c r="AA121" s="656"/>
      <c r="AB121" s="656"/>
      <c r="AC121" s="656">
        <v>2.2000000000000002</v>
      </c>
      <c r="AD121" s="656">
        <v>3.1</v>
      </c>
      <c r="AE121" s="749"/>
    </row>
    <row r="122" spans="1:31" s="435" customFormat="1" ht="16.05" customHeight="1">
      <c r="A122" s="750"/>
      <c r="B122" s="439" t="s">
        <v>2594</v>
      </c>
      <c r="C122" s="440"/>
      <c r="D122" s="656">
        <v>4</v>
      </c>
      <c r="E122" s="656">
        <v>5</v>
      </c>
      <c r="F122" s="656">
        <v>3</v>
      </c>
      <c r="G122" s="656">
        <v>2</v>
      </c>
      <c r="H122" s="656">
        <v>2</v>
      </c>
      <c r="I122" s="656">
        <v>2</v>
      </c>
      <c r="J122" s="656">
        <v>3</v>
      </c>
      <c r="K122" s="656">
        <v>3</v>
      </c>
      <c r="L122" s="656">
        <v>3</v>
      </c>
      <c r="M122" s="656">
        <v>4</v>
      </c>
      <c r="N122" s="656">
        <v>9</v>
      </c>
      <c r="O122" s="656">
        <v>13</v>
      </c>
      <c r="P122" s="656">
        <v>12</v>
      </c>
      <c r="Q122" s="656">
        <v>14</v>
      </c>
      <c r="R122" s="656">
        <v>13</v>
      </c>
      <c r="S122" s="656">
        <v>21</v>
      </c>
      <c r="T122" s="656">
        <v>22</v>
      </c>
      <c r="U122" s="656">
        <v>15</v>
      </c>
      <c r="V122" s="656">
        <v>17.100000000000001</v>
      </c>
      <c r="W122" s="656">
        <v>21.1</v>
      </c>
      <c r="X122" s="656">
        <v>25.5</v>
      </c>
      <c r="Y122" s="656">
        <v>21.1</v>
      </c>
      <c r="Z122" s="656">
        <v>22.3</v>
      </c>
      <c r="AA122" s="656">
        <v>25.5</v>
      </c>
      <c r="AB122" s="656">
        <v>30.8</v>
      </c>
      <c r="AC122" s="656">
        <v>11.7</v>
      </c>
      <c r="AD122" s="656">
        <v>15.8</v>
      </c>
      <c r="AE122" s="749"/>
    </row>
    <row r="123" spans="1:31" s="435" customFormat="1" ht="16.05" customHeight="1">
      <c r="A123" s="750"/>
      <c r="B123" s="439" t="s">
        <v>2595</v>
      </c>
      <c r="C123" s="440"/>
      <c r="D123" s="656"/>
      <c r="E123" s="656"/>
      <c r="F123" s="656"/>
      <c r="G123" s="656"/>
      <c r="H123" s="656"/>
      <c r="I123" s="656"/>
      <c r="J123" s="656"/>
      <c r="K123" s="656"/>
      <c r="L123" s="656"/>
      <c r="M123" s="656"/>
      <c r="N123" s="656"/>
      <c r="O123" s="656"/>
      <c r="P123" s="656"/>
      <c r="Q123" s="656"/>
      <c r="R123" s="656"/>
      <c r="S123" s="656"/>
      <c r="T123" s="656"/>
      <c r="U123" s="656"/>
      <c r="V123" s="656"/>
      <c r="W123" s="656"/>
      <c r="X123" s="656"/>
      <c r="Y123" s="656"/>
      <c r="Z123" s="656"/>
      <c r="AA123" s="656"/>
      <c r="AB123" s="656"/>
      <c r="AC123" s="656">
        <v>0.7</v>
      </c>
      <c r="AD123" s="656">
        <v>0.7</v>
      </c>
      <c r="AE123" s="749"/>
    </row>
    <row r="124" spans="1:31" s="434" customFormat="1" ht="22.35" customHeight="1">
      <c r="A124" s="750" t="s">
        <v>24</v>
      </c>
      <c r="B124" s="437" t="s">
        <v>28</v>
      </c>
      <c r="C124" s="438" t="s">
        <v>43</v>
      </c>
      <c r="D124" s="655">
        <v>1363</v>
      </c>
      <c r="E124" s="655">
        <v>1577</v>
      </c>
      <c r="F124" s="655">
        <v>1281</v>
      </c>
      <c r="G124" s="655">
        <v>1986</v>
      </c>
      <c r="H124" s="655">
        <v>2250</v>
      </c>
      <c r="I124" s="655">
        <v>1967</v>
      </c>
      <c r="J124" s="655">
        <v>2217</v>
      </c>
      <c r="K124" s="655">
        <v>2041</v>
      </c>
      <c r="L124" s="655">
        <v>2255</v>
      </c>
      <c r="M124" s="655">
        <v>1854</v>
      </c>
      <c r="N124" s="655">
        <v>1559</v>
      </c>
      <c r="O124" s="655">
        <v>2287</v>
      </c>
      <c r="P124" s="655">
        <v>2506</v>
      </c>
      <c r="Q124" s="655">
        <v>1955</v>
      </c>
      <c r="R124" s="655">
        <v>2016</v>
      </c>
      <c r="S124" s="655">
        <v>2239</v>
      </c>
      <c r="T124" s="655">
        <v>2423</v>
      </c>
      <c r="U124" s="655">
        <v>1794</v>
      </c>
      <c r="V124" s="655">
        <v>1832.8000000000002</v>
      </c>
      <c r="W124" s="655">
        <v>1880</v>
      </c>
      <c r="X124" s="655">
        <v>2056.5999999999995</v>
      </c>
      <c r="Y124" s="655">
        <v>2167.8000000000002</v>
      </c>
      <c r="Z124" s="655">
        <v>2422.8999999999996</v>
      </c>
      <c r="AA124" s="655">
        <v>2579.9</v>
      </c>
      <c r="AB124" s="655">
        <v>2294.4</v>
      </c>
      <c r="AC124" s="655">
        <v>639.35000000000014</v>
      </c>
      <c r="AD124" s="655">
        <v>380.70000000000005</v>
      </c>
      <c r="AE124" s="749"/>
    </row>
    <row r="125" spans="1:31" s="435" customFormat="1" ht="16.05" customHeight="1">
      <c r="A125" s="750"/>
      <c r="B125" s="439" t="s">
        <v>2406</v>
      </c>
      <c r="C125" s="440"/>
      <c r="D125" s="656">
        <v>1137</v>
      </c>
      <c r="E125" s="656">
        <v>1242</v>
      </c>
      <c r="F125" s="656">
        <v>935</v>
      </c>
      <c r="G125" s="656">
        <v>1486</v>
      </c>
      <c r="H125" s="656">
        <v>1653</v>
      </c>
      <c r="I125" s="656">
        <v>1497</v>
      </c>
      <c r="J125" s="656">
        <v>1737</v>
      </c>
      <c r="K125" s="656">
        <v>1760</v>
      </c>
      <c r="L125" s="656">
        <v>1942</v>
      </c>
      <c r="M125" s="656">
        <v>1523</v>
      </c>
      <c r="N125" s="656">
        <v>1356</v>
      </c>
      <c r="O125" s="656">
        <v>2083</v>
      </c>
      <c r="P125" s="656">
        <v>2290</v>
      </c>
      <c r="Q125" s="656">
        <v>1732</v>
      </c>
      <c r="R125" s="656">
        <v>1679</v>
      </c>
      <c r="S125" s="656">
        <v>1951</v>
      </c>
      <c r="T125" s="656">
        <v>2041</v>
      </c>
      <c r="U125" s="656">
        <v>1562</v>
      </c>
      <c r="V125" s="656">
        <v>1570</v>
      </c>
      <c r="W125" s="656">
        <v>1598.4</v>
      </c>
      <c r="X125" s="656">
        <v>1760.4</v>
      </c>
      <c r="Y125" s="656">
        <v>1848.5</v>
      </c>
      <c r="Z125" s="656">
        <v>1948.1</v>
      </c>
      <c r="AA125" s="656">
        <v>2064</v>
      </c>
      <c r="AB125" s="656">
        <v>1871.9</v>
      </c>
      <c r="AC125" s="656">
        <v>567.70000000000005</v>
      </c>
      <c r="AD125" s="656">
        <v>269.2</v>
      </c>
      <c r="AE125" s="749"/>
    </row>
    <row r="126" spans="1:31" s="435" customFormat="1" ht="16.05" customHeight="1">
      <c r="A126" s="750"/>
      <c r="B126" s="439" t="s">
        <v>2590</v>
      </c>
      <c r="C126" s="440"/>
      <c r="D126" s="656">
        <v>40</v>
      </c>
      <c r="E126" s="656">
        <v>48</v>
      </c>
      <c r="F126" s="656">
        <v>62</v>
      </c>
      <c r="G126" s="656">
        <v>119</v>
      </c>
      <c r="H126" s="656">
        <v>116</v>
      </c>
      <c r="I126" s="656">
        <v>117</v>
      </c>
      <c r="J126" s="656">
        <v>112</v>
      </c>
      <c r="K126" s="656">
        <v>65</v>
      </c>
      <c r="L126" s="656">
        <v>61</v>
      </c>
      <c r="M126" s="656">
        <v>75</v>
      </c>
      <c r="N126" s="656">
        <v>44</v>
      </c>
      <c r="O126" s="656">
        <v>45</v>
      </c>
      <c r="P126" s="656">
        <v>40</v>
      </c>
      <c r="Q126" s="656">
        <v>43</v>
      </c>
      <c r="R126" s="656">
        <v>58</v>
      </c>
      <c r="S126" s="656">
        <v>69</v>
      </c>
      <c r="T126" s="656">
        <v>90</v>
      </c>
      <c r="U126" s="656">
        <v>59</v>
      </c>
      <c r="V126" s="656">
        <v>54</v>
      </c>
      <c r="W126" s="656">
        <v>66.8</v>
      </c>
      <c r="X126" s="656">
        <v>76.8</v>
      </c>
      <c r="Y126" s="656">
        <v>92.6</v>
      </c>
      <c r="Z126" s="656">
        <v>121</v>
      </c>
      <c r="AA126" s="656">
        <v>120.3</v>
      </c>
      <c r="AB126" s="656">
        <v>101.2</v>
      </c>
      <c r="AC126" s="656">
        <v>17.100000000000001</v>
      </c>
      <c r="AD126" s="656">
        <v>20.7</v>
      </c>
      <c r="AE126" s="749"/>
    </row>
    <row r="127" spans="1:31" s="435" customFormat="1" ht="16.05" customHeight="1">
      <c r="A127" s="750"/>
      <c r="B127" s="439" t="s">
        <v>2591</v>
      </c>
      <c r="C127" s="440"/>
      <c r="D127" s="656">
        <v>34</v>
      </c>
      <c r="E127" s="656">
        <v>57</v>
      </c>
      <c r="F127" s="656">
        <v>56</v>
      </c>
      <c r="G127" s="656">
        <v>79</v>
      </c>
      <c r="H127" s="656">
        <v>101</v>
      </c>
      <c r="I127" s="656">
        <v>81</v>
      </c>
      <c r="J127" s="656">
        <v>103</v>
      </c>
      <c r="K127" s="656">
        <v>66</v>
      </c>
      <c r="L127" s="656">
        <v>68</v>
      </c>
      <c r="M127" s="656">
        <v>90</v>
      </c>
      <c r="N127" s="656">
        <v>39</v>
      </c>
      <c r="O127" s="656">
        <v>54</v>
      </c>
      <c r="P127" s="656">
        <v>58</v>
      </c>
      <c r="Q127" s="656">
        <v>63</v>
      </c>
      <c r="R127" s="656">
        <v>104</v>
      </c>
      <c r="S127" s="656">
        <v>84</v>
      </c>
      <c r="T127" s="656">
        <v>125</v>
      </c>
      <c r="U127" s="656">
        <v>56</v>
      </c>
      <c r="V127" s="656">
        <v>73</v>
      </c>
      <c r="W127" s="656">
        <v>66.599999999999994</v>
      </c>
      <c r="X127" s="656">
        <v>59</v>
      </c>
      <c r="Y127" s="656">
        <v>79.400000000000006</v>
      </c>
      <c r="Z127" s="656">
        <v>119.7</v>
      </c>
      <c r="AA127" s="656">
        <v>141.9</v>
      </c>
      <c r="AB127" s="656">
        <v>113.4</v>
      </c>
      <c r="AC127" s="656">
        <v>14.2</v>
      </c>
      <c r="AD127" s="656">
        <v>17.100000000000001</v>
      </c>
      <c r="AE127" s="749"/>
    </row>
    <row r="128" spans="1:31" s="435" customFormat="1" ht="16.05" customHeight="1">
      <c r="A128" s="750"/>
      <c r="B128" s="439" t="s">
        <v>2592</v>
      </c>
      <c r="C128" s="440"/>
      <c r="D128" s="656">
        <v>152</v>
      </c>
      <c r="E128" s="656">
        <v>230</v>
      </c>
      <c r="F128" s="656">
        <v>228</v>
      </c>
      <c r="G128" s="656">
        <v>302</v>
      </c>
      <c r="H128" s="656">
        <v>380</v>
      </c>
      <c r="I128" s="656">
        <v>272</v>
      </c>
      <c r="J128" s="656">
        <v>265</v>
      </c>
      <c r="K128" s="656">
        <v>150</v>
      </c>
      <c r="L128" s="656">
        <v>170</v>
      </c>
      <c r="M128" s="656">
        <v>156</v>
      </c>
      <c r="N128" s="656">
        <v>113</v>
      </c>
      <c r="O128" s="656">
        <v>97</v>
      </c>
      <c r="P128" s="656">
        <v>112</v>
      </c>
      <c r="Q128" s="656">
        <v>111</v>
      </c>
      <c r="R128" s="656">
        <v>160</v>
      </c>
      <c r="S128" s="656">
        <v>128</v>
      </c>
      <c r="T128" s="656">
        <v>158</v>
      </c>
      <c r="U128" s="656">
        <v>114</v>
      </c>
      <c r="V128" s="656">
        <v>131.4</v>
      </c>
      <c r="W128" s="656">
        <v>143.5</v>
      </c>
      <c r="X128" s="656">
        <v>153</v>
      </c>
      <c r="Y128" s="656">
        <v>141.1</v>
      </c>
      <c r="Z128" s="656">
        <v>222.6</v>
      </c>
      <c r="AA128" s="656">
        <v>237.2</v>
      </c>
      <c r="AB128" s="656">
        <v>190.5</v>
      </c>
      <c r="AC128" s="656">
        <v>37.450000000000003</v>
      </c>
      <c r="AD128" s="656">
        <v>70.599999999999994</v>
      </c>
      <c r="AE128" s="749"/>
    </row>
    <row r="129" spans="1:31" s="435" customFormat="1" ht="16.05" customHeight="1">
      <c r="A129" s="750"/>
      <c r="B129" s="439" t="s">
        <v>2593</v>
      </c>
      <c r="C129" s="440"/>
      <c r="D129" s="656"/>
      <c r="E129" s="656"/>
      <c r="F129" s="656"/>
      <c r="G129" s="656"/>
      <c r="H129" s="656"/>
      <c r="I129" s="656"/>
      <c r="J129" s="656"/>
      <c r="K129" s="656"/>
      <c r="L129" s="656">
        <v>2</v>
      </c>
      <c r="M129" s="656">
        <v>4</v>
      </c>
      <c r="N129" s="656">
        <v>2</v>
      </c>
      <c r="O129" s="656">
        <v>4</v>
      </c>
      <c r="P129" s="656">
        <v>1</v>
      </c>
      <c r="Q129" s="656">
        <v>1</v>
      </c>
      <c r="R129" s="656">
        <v>5</v>
      </c>
      <c r="S129" s="656">
        <v>2</v>
      </c>
      <c r="T129" s="656">
        <v>3</v>
      </c>
      <c r="U129" s="656">
        <v>1</v>
      </c>
      <c r="V129" s="656">
        <v>1.4</v>
      </c>
      <c r="W129" s="656">
        <v>2.2999999999999998</v>
      </c>
      <c r="X129" s="656">
        <v>0.7</v>
      </c>
      <c r="Y129" s="656">
        <v>1.3</v>
      </c>
      <c r="Z129" s="656">
        <v>2.8</v>
      </c>
      <c r="AA129" s="656">
        <v>2.4</v>
      </c>
      <c r="AB129" s="656">
        <v>4.4000000000000004</v>
      </c>
      <c r="AC129" s="656">
        <v>0.3</v>
      </c>
      <c r="AD129" s="656">
        <v>0.3</v>
      </c>
      <c r="AE129" s="749"/>
    </row>
    <row r="130" spans="1:31" s="435" customFormat="1" ht="16.05" customHeight="1">
      <c r="A130" s="750"/>
      <c r="B130" s="439" t="s">
        <v>2594</v>
      </c>
      <c r="C130" s="440"/>
      <c r="D130" s="656"/>
      <c r="E130" s="656"/>
      <c r="F130" s="656"/>
      <c r="G130" s="656"/>
      <c r="H130" s="656"/>
      <c r="I130" s="656"/>
      <c r="J130" s="656"/>
      <c r="K130" s="656"/>
      <c r="L130" s="656">
        <v>12</v>
      </c>
      <c r="M130" s="656">
        <v>6</v>
      </c>
      <c r="N130" s="656">
        <v>5</v>
      </c>
      <c r="O130" s="656">
        <v>4</v>
      </c>
      <c r="P130" s="656">
        <v>5</v>
      </c>
      <c r="Q130" s="656">
        <v>5</v>
      </c>
      <c r="R130" s="656">
        <v>10</v>
      </c>
      <c r="S130" s="656">
        <v>5</v>
      </c>
      <c r="T130" s="656">
        <v>6</v>
      </c>
      <c r="U130" s="656">
        <v>2</v>
      </c>
      <c r="V130" s="656">
        <v>3</v>
      </c>
      <c r="W130" s="656">
        <v>2.4</v>
      </c>
      <c r="X130" s="656">
        <v>6.7</v>
      </c>
      <c r="Y130" s="656">
        <v>4.9000000000000004</v>
      </c>
      <c r="Z130" s="656">
        <v>8.6999999999999993</v>
      </c>
      <c r="AA130" s="656">
        <v>14.1</v>
      </c>
      <c r="AB130" s="656">
        <v>13</v>
      </c>
      <c r="AC130" s="656">
        <v>2.6</v>
      </c>
      <c r="AD130" s="656">
        <v>2.8</v>
      </c>
      <c r="AE130" s="749"/>
    </row>
    <row r="131" spans="1:31" s="435" customFormat="1" ht="16.05" customHeight="1">
      <c r="A131" s="750"/>
      <c r="B131" s="439" t="s">
        <v>2595</v>
      </c>
      <c r="C131" s="440"/>
      <c r="D131" s="656"/>
      <c r="E131" s="656"/>
      <c r="F131" s="656"/>
      <c r="G131" s="656"/>
      <c r="H131" s="656"/>
      <c r="I131" s="656"/>
      <c r="J131" s="656"/>
      <c r="K131" s="656"/>
      <c r="L131" s="656"/>
      <c r="M131" s="656"/>
      <c r="N131" s="656"/>
      <c r="O131" s="656"/>
      <c r="P131" s="656"/>
      <c r="Q131" s="656"/>
      <c r="R131" s="656"/>
      <c r="S131" s="656"/>
      <c r="T131" s="656"/>
      <c r="U131" s="656"/>
      <c r="V131" s="656"/>
      <c r="W131" s="656"/>
      <c r="X131" s="656"/>
      <c r="Y131" s="656"/>
      <c r="Z131" s="656"/>
      <c r="AA131" s="656"/>
      <c r="AB131" s="656"/>
      <c r="AC131" s="656"/>
      <c r="AD131" s="656"/>
      <c r="AE131" s="749"/>
    </row>
    <row r="134" spans="1:31">
      <c r="A134" s="139" t="s">
        <v>19</v>
      </c>
    </row>
    <row r="136" spans="1:31">
      <c r="A136" s="17" t="s">
        <v>3082</v>
      </c>
    </row>
    <row r="139" spans="1:31">
      <c r="A139" s="44" t="s">
        <v>37</v>
      </c>
      <c r="B139" s="67"/>
      <c r="C139" s="17"/>
      <c r="D139" s="17"/>
      <c r="E139" s="17"/>
    </row>
    <row r="140" spans="1:31">
      <c r="B140" s="17"/>
      <c r="C140" s="72" t="s">
        <v>44</v>
      </c>
      <c r="D140" s="67"/>
      <c r="E140" s="73" t="s">
        <v>2579</v>
      </c>
    </row>
    <row r="141" spans="1:31">
      <c r="A141" s="17"/>
      <c r="B141" s="17"/>
      <c r="C141" s="45" t="s">
        <v>43</v>
      </c>
      <c r="D141" s="45"/>
      <c r="E141" s="45" t="s">
        <v>2580</v>
      </c>
    </row>
  </sheetData>
  <mergeCells count="32">
    <mergeCell ref="AE108:AE115"/>
    <mergeCell ref="AE116:AE123"/>
    <mergeCell ref="AE124:AE131"/>
    <mergeCell ref="A124:A131"/>
    <mergeCell ref="AE20:AE27"/>
    <mergeCell ref="AE28:AE35"/>
    <mergeCell ref="AE60:AE67"/>
    <mergeCell ref="AE68:AE75"/>
    <mergeCell ref="A76:A83"/>
    <mergeCell ref="A84:A91"/>
    <mergeCell ref="A92:A99"/>
    <mergeCell ref="A100:A107"/>
    <mergeCell ref="A108:A115"/>
    <mergeCell ref="A116:A123"/>
    <mergeCell ref="A44:A51"/>
    <mergeCell ref="A52:A59"/>
    <mergeCell ref="AE12:AE19"/>
    <mergeCell ref="AE4:AE11"/>
    <mergeCell ref="AE36:AE43"/>
    <mergeCell ref="AE44:AE51"/>
    <mergeCell ref="AE52:AE59"/>
    <mergeCell ref="A4:A11"/>
    <mergeCell ref="A12:A19"/>
    <mergeCell ref="A20:A27"/>
    <mergeCell ref="A28:A35"/>
    <mergeCell ref="A36:A43"/>
    <mergeCell ref="AE100:AE107"/>
    <mergeCell ref="A60:A67"/>
    <mergeCell ref="A68:A75"/>
    <mergeCell ref="AE76:AE83"/>
    <mergeCell ref="AE84:AE91"/>
    <mergeCell ref="AE92:AE99"/>
  </mergeCells>
  <hyperlinks>
    <hyperlink ref="AG3" location="Content!A1" display="Back to content page" xr:uid="{00000000-0004-0000-9D00-000000000000}"/>
  </hyperlink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AE60"/>
  <sheetViews>
    <sheetView workbookViewId="0">
      <selection activeCell="G20" sqref="G20"/>
    </sheetView>
  </sheetViews>
  <sheetFormatPr defaultRowHeight="14.4"/>
  <cols>
    <col min="1" max="1" width="31.5546875" customWidth="1"/>
    <col min="2" max="2" width="32.44140625" customWidth="1"/>
    <col min="3" max="19" width="8.44140625" customWidth="1"/>
    <col min="20" max="22" width="8.44140625" bestFit="1" customWidth="1"/>
    <col min="23" max="25" width="8.44140625" customWidth="1"/>
    <col min="30" max="30" width="15" customWidth="1"/>
  </cols>
  <sheetData>
    <row r="1" spans="1:31">
      <c r="A1" s="44" t="s">
        <v>2997</v>
      </c>
      <c r="C1" s="17"/>
      <c r="D1" s="17"/>
      <c r="E1" s="17"/>
      <c r="F1" s="17"/>
      <c r="G1" s="17"/>
      <c r="H1" s="17"/>
      <c r="I1" s="17"/>
      <c r="J1" s="17"/>
      <c r="K1" s="17"/>
      <c r="L1" s="17"/>
      <c r="M1" s="17"/>
      <c r="N1" s="17"/>
      <c r="O1" s="17"/>
      <c r="P1" s="17"/>
      <c r="Q1" s="17"/>
      <c r="R1" s="17"/>
      <c r="S1" s="17"/>
      <c r="T1" s="17"/>
      <c r="U1" s="17"/>
      <c r="V1" s="17"/>
      <c r="W1" s="17"/>
      <c r="X1" s="17"/>
      <c r="Y1" s="17"/>
    </row>
    <row r="2" spans="1:31">
      <c r="B2" s="17"/>
      <c r="C2" s="17"/>
      <c r="D2" s="17"/>
      <c r="E2" s="17"/>
      <c r="F2" s="17"/>
      <c r="G2" s="17"/>
      <c r="H2" s="17"/>
      <c r="I2" s="17"/>
      <c r="J2" s="17"/>
      <c r="K2" s="17"/>
      <c r="L2" s="17"/>
      <c r="M2" s="17"/>
      <c r="N2" s="17"/>
      <c r="O2" s="17"/>
      <c r="P2" s="17"/>
      <c r="Q2" s="17"/>
      <c r="R2" s="17"/>
      <c r="S2" s="17"/>
      <c r="T2" s="17"/>
      <c r="U2" s="17"/>
      <c r="V2" s="17"/>
      <c r="W2" s="17"/>
      <c r="X2" s="17"/>
      <c r="Y2" s="17"/>
    </row>
    <row r="3" spans="1:31">
      <c r="A3" s="393" t="s">
        <v>14</v>
      </c>
      <c r="B3" s="393" t="s">
        <v>2626</v>
      </c>
      <c r="C3" s="3">
        <v>2000</v>
      </c>
      <c r="D3" s="3">
        <v>2001</v>
      </c>
      <c r="E3" s="3">
        <v>2002</v>
      </c>
      <c r="F3" s="3">
        <v>2003</v>
      </c>
      <c r="G3" s="3">
        <v>2004</v>
      </c>
      <c r="H3" s="3">
        <v>2005</v>
      </c>
      <c r="I3" s="3">
        <v>2006</v>
      </c>
      <c r="J3" s="3">
        <v>2007</v>
      </c>
      <c r="K3" s="3">
        <v>2008</v>
      </c>
      <c r="L3" s="3">
        <v>2009</v>
      </c>
      <c r="M3" s="3">
        <v>2010</v>
      </c>
      <c r="N3" s="3">
        <v>2011</v>
      </c>
      <c r="O3" s="3">
        <v>2012</v>
      </c>
      <c r="P3" s="3">
        <v>2013</v>
      </c>
      <c r="Q3" s="3">
        <v>2014</v>
      </c>
      <c r="R3" s="222">
        <v>2015</v>
      </c>
      <c r="S3" s="3">
        <v>2016</v>
      </c>
      <c r="T3" s="3">
        <v>2017</v>
      </c>
      <c r="U3" s="222">
        <v>2018</v>
      </c>
      <c r="V3" s="3">
        <v>2019</v>
      </c>
      <c r="W3" s="222">
        <v>2020</v>
      </c>
      <c r="X3" s="3">
        <v>2021</v>
      </c>
      <c r="Y3" s="3">
        <v>2022</v>
      </c>
      <c r="AA3" s="1" t="s">
        <v>559</v>
      </c>
      <c r="AD3" s="44"/>
      <c r="AE3" s="44"/>
    </row>
    <row r="4" spans="1:31">
      <c r="A4" s="751" t="s">
        <v>13</v>
      </c>
      <c r="B4" s="282" t="s">
        <v>538</v>
      </c>
      <c r="C4" s="704">
        <v>51</v>
      </c>
      <c r="D4" s="704">
        <v>67</v>
      </c>
      <c r="E4" s="704">
        <v>91</v>
      </c>
      <c r="F4" s="704">
        <v>107</v>
      </c>
      <c r="G4" s="704">
        <v>194</v>
      </c>
      <c r="H4" s="704">
        <v>210</v>
      </c>
      <c r="I4" s="704">
        <v>122</v>
      </c>
      <c r="J4" s="704">
        <v>194</v>
      </c>
      <c r="K4" s="704">
        <v>294</v>
      </c>
      <c r="L4" s="704">
        <v>365</v>
      </c>
      <c r="M4" s="704">
        <v>425</v>
      </c>
      <c r="N4" s="704">
        <v>481</v>
      </c>
      <c r="O4" s="704">
        <v>528</v>
      </c>
      <c r="P4" s="704">
        <v>650</v>
      </c>
      <c r="Q4" s="704">
        <v>595</v>
      </c>
      <c r="R4" s="704">
        <v>592.4</v>
      </c>
      <c r="S4" s="704">
        <v>397.4</v>
      </c>
      <c r="T4" s="704">
        <v>260.89999999999998</v>
      </c>
      <c r="U4" s="704">
        <v>217.89999999999998</v>
      </c>
      <c r="V4" s="704">
        <v>217.5</v>
      </c>
      <c r="W4" s="704">
        <v>64</v>
      </c>
      <c r="X4" s="704">
        <v>63.7</v>
      </c>
      <c r="Y4" s="704"/>
      <c r="AD4" s="568"/>
    </row>
    <row r="5" spans="1:31">
      <c r="A5" s="751"/>
      <c r="B5" s="282" t="s">
        <v>539</v>
      </c>
      <c r="C5" s="704">
        <v>46</v>
      </c>
      <c r="D5" s="704">
        <v>56</v>
      </c>
      <c r="E5" s="704">
        <v>62</v>
      </c>
      <c r="F5" s="704">
        <v>88</v>
      </c>
      <c r="G5" s="704">
        <v>173</v>
      </c>
      <c r="H5" s="704">
        <v>182</v>
      </c>
      <c r="I5" s="704">
        <v>98</v>
      </c>
      <c r="J5" s="704">
        <v>166</v>
      </c>
      <c r="K5" s="704">
        <v>235</v>
      </c>
      <c r="L5" s="704">
        <v>289</v>
      </c>
      <c r="M5" s="704">
        <v>313</v>
      </c>
      <c r="N5" s="704">
        <v>246</v>
      </c>
      <c r="O5" s="704">
        <v>289</v>
      </c>
      <c r="P5" s="704">
        <v>386</v>
      </c>
      <c r="Q5" s="704">
        <v>360</v>
      </c>
      <c r="R5" s="704">
        <v>320</v>
      </c>
      <c r="S5" s="704">
        <v>290.8</v>
      </c>
      <c r="T5" s="704">
        <v>187.3</v>
      </c>
      <c r="U5" s="704">
        <v>167.2</v>
      </c>
      <c r="V5" s="704">
        <v>168</v>
      </c>
      <c r="W5" s="704">
        <v>57</v>
      </c>
      <c r="X5" s="704">
        <v>57.6</v>
      </c>
      <c r="Y5" s="704"/>
      <c r="AD5" s="568"/>
    </row>
    <row r="6" spans="1:31">
      <c r="A6" s="751"/>
      <c r="B6" s="282" t="s">
        <v>540</v>
      </c>
      <c r="C6" s="704">
        <v>5</v>
      </c>
      <c r="D6" s="704">
        <v>11</v>
      </c>
      <c r="E6" s="704">
        <v>29</v>
      </c>
      <c r="F6" s="704">
        <v>19</v>
      </c>
      <c r="G6" s="704">
        <v>21</v>
      </c>
      <c r="H6" s="704">
        <v>28</v>
      </c>
      <c r="I6" s="704">
        <v>24</v>
      </c>
      <c r="J6" s="704">
        <v>28</v>
      </c>
      <c r="K6" s="704">
        <v>59</v>
      </c>
      <c r="L6" s="704">
        <v>76</v>
      </c>
      <c r="M6" s="704">
        <v>112</v>
      </c>
      <c r="N6" s="704">
        <v>235</v>
      </c>
      <c r="O6" s="704">
        <v>239</v>
      </c>
      <c r="P6" s="704">
        <v>264</v>
      </c>
      <c r="Q6" s="704">
        <v>235</v>
      </c>
      <c r="R6" s="704">
        <v>272.39999999999998</v>
      </c>
      <c r="S6" s="704">
        <v>106.6</v>
      </c>
      <c r="T6" s="704">
        <v>73.599999999999994</v>
      </c>
      <c r="U6" s="704">
        <v>50.7</v>
      </c>
      <c r="V6" s="704">
        <v>49.5</v>
      </c>
      <c r="W6" s="704">
        <v>6</v>
      </c>
      <c r="X6" s="704">
        <v>6.1</v>
      </c>
      <c r="Y6" s="704"/>
      <c r="AD6" s="568"/>
    </row>
    <row r="7" spans="1:31">
      <c r="A7" s="751" t="s">
        <v>12</v>
      </c>
      <c r="B7" s="282" t="s">
        <v>538</v>
      </c>
      <c r="C7" s="704">
        <v>1104</v>
      </c>
      <c r="D7" s="704">
        <v>1193</v>
      </c>
      <c r="E7" s="704">
        <v>1274</v>
      </c>
      <c r="F7" s="704">
        <v>1406</v>
      </c>
      <c r="G7" s="704">
        <v>1523</v>
      </c>
      <c r="H7" s="704">
        <v>1474</v>
      </c>
      <c r="I7" s="704">
        <v>1426</v>
      </c>
      <c r="J7" s="704">
        <v>1736</v>
      </c>
      <c r="K7" s="704">
        <v>2101</v>
      </c>
      <c r="L7" s="704">
        <v>1721.4</v>
      </c>
      <c r="M7" s="704">
        <v>1973</v>
      </c>
      <c r="N7" s="704"/>
      <c r="O7" s="704">
        <v>1614.4</v>
      </c>
      <c r="P7" s="704">
        <v>1544.1</v>
      </c>
      <c r="Q7" s="704">
        <v>1966</v>
      </c>
      <c r="R7" s="704">
        <v>1527.6000000000001</v>
      </c>
      <c r="S7" s="704">
        <v>1574.2</v>
      </c>
      <c r="T7" s="704">
        <v>1622.6</v>
      </c>
      <c r="U7" s="704">
        <v>1654.6999999999998</v>
      </c>
      <c r="V7" s="704"/>
      <c r="W7" s="704">
        <v>328.5</v>
      </c>
      <c r="X7" s="704"/>
      <c r="Y7" s="704"/>
      <c r="AD7" s="7"/>
    </row>
    <row r="8" spans="1:31">
      <c r="A8" s="751"/>
      <c r="B8" s="282" t="s">
        <v>539</v>
      </c>
      <c r="C8" s="704">
        <v>961</v>
      </c>
      <c r="D8" s="704">
        <v>1095</v>
      </c>
      <c r="E8" s="704">
        <v>1151</v>
      </c>
      <c r="F8" s="704">
        <v>1300</v>
      </c>
      <c r="G8" s="704">
        <v>1443</v>
      </c>
      <c r="H8" s="704">
        <v>1396</v>
      </c>
      <c r="I8" s="704">
        <v>1349</v>
      </c>
      <c r="J8" s="704">
        <v>1618</v>
      </c>
      <c r="K8" s="704">
        <v>1954</v>
      </c>
      <c r="L8" s="704">
        <v>1575.7</v>
      </c>
      <c r="M8" s="704">
        <v>1785</v>
      </c>
      <c r="N8" s="704"/>
      <c r="O8" s="704">
        <v>1465.4</v>
      </c>
      <c r="P8" s="704">
        <v>1187.0999999999999</v>
      </c>
      <c r="Q8" s="704">
        <v>1357</v>
      </c>
      <c r="R8" s="704">
        <v>1037.4000000000001</v>
      </c>
      <c r="S8" s="704">
        <v>1112.7</v>
      </c>
      <c r="T8" s="704">
        <v>1241.2</v>
      </c>
      <c r="U8" s="704">
        <v>1282.3</v>
      </c>
      <c r="V8" s="704"/>
      <c r="W8" s="704">
        <v>259.2</v>
      </c>
      <c r="X8" s="704"/>
      <c r="Y8" s="704"/>
      <c r="AD8" s="7"/>
    </row>
    <row r="9" spans="1:31">
      <c r="A9" s="751"/>
      <c r="B9" s="282" t="s">
        <v>540</v>
      </c>
      <c r="C9" s="704">
        <v>143</v>
      </c>
      <c r="D9" s="704">
        <v>98</v>
      </c>
      <c r="E9" s="704">
        <v>123</v>
      </c>
      <c r="F9" s="704">
        <v>106</v>
      </c>
      <c r="G9" s="704">
        <v>80</v>
      </c>
      <c r="H9" s="704">
        <v>78</v>
      </c>
      <c r="I9" s="704">
        <v>77</v>
      </c>
      <c r="J9" s="704">
        <v>118</v>
      </c>
      <c r="K9" s="704">
        <v>147</v>
      </c>
      <c r="L9" s="704">
        <v>145.69999999999999</v>
      </c>
      <c r="M9" s="704">
        <v>188</v>
      </c>
      <c r="N9" s="704"/>
      <c r="O9" s="704">
        <v>149</v>
      </c>
      <c r="P9" s="704">
        <v>357</v>
      </c>
      <c r="Q9" s="704">
        <v>609</v>
      </c>
      <c r="R9" s="704">
        <v>490.2</v>
      </c>
      <c r="S9" s="704">
        <v>461.5</v>
      </c>
      <c r="T9" s="704">
        <v>381.4</v>
      </c>
      <c r="U9" s="704">
        <v>372.4</v>
      </c>
      <c r="V9" s="704"/>
      <c r="W9" s="704">
        <v>69.3</v>
      </c>
      <c r="X9" s="704"/>
      <c r="Y9" s="704"/>
      <c r="AD9" s="7"/>
    </row>
    <row r="10" spans="1:31">
      <c r="A10" s="751" t="s">
        <v>513</v>
      </c>
      <c r="B10" s="282" t="s">
        <v>538</v>
      </c>
      <c r="C10" s="704">
        <v>24</v>
      </c>
      <c r="D10" s="704">
        <v>19.3</v>
      </c>
      <c r="E10" s="704">
        <v>18.899999999999999</v>
      </c>
      <c r="F10" s="704">
        <v>20.5</v>
      </c>
      <c r="G10" s="704">
        <v>23.3</v>
      </c>
      <c r="H10" s="704">
        <v>25.9</v>
      </c>
      <c r="I10" s="704">
        <v>28.5</v>
      </c>
      <c r="J10" s="704">
        <v>15.200000000000001</v>
      </c>
      <c r="K10" s="704">
        <v>14.8</v>
      </c>
      <c r="L10" s="704">
        <v>11.3</v>
      </c>
      <c r="M10" s="704">
        <v>15.3</v>
      </c>
      <c r="N10" s="704">
        <v>18.8</v>
      </c>
      <c r="O10" s="704">
        <v>22.700000000000003</v>
      </c>
      <c r="P10" s="704">
        <v>21.900000000000002</v>
      </c>
      <c r="Q10" s="704">
        <v>22.799999999999997</v>
      </c>
      <c r="R10" s="704">
        <v>23.599999999999998</v>
      </c>
      <c r="S10" s="704">
        <v>26.799999999999997</v>
      </c>
      <c r="T10" s="704">
        <v>28.000000000000004</v>
      </c>
      <c r="U10" s="704">
        <v>35.9</v>
      </c>
      <c r="V10" s="704">
        <v>45.1</v>
      </c>
      <c r="W10" s="704">
        <f>W12+W11</f>
        <v>6.9</v>
      </c>
      <c r="X10" s="704">
        <f>X11+X12</f>
        <v>28</v>
      </c>
      <c r="Y10" s="704"/>
      <c r="AD10" s="7"/>
    </row>
    <row r="11" spans="1:31">
      <c r="A11" s="751"/>
      <c r="B11" s="282" t="s">
        <v>539</v>
      </c>
      <c r="C11" s="704">
        <v>22</v>
      </c>
      <c r="D11" s="704">
        <v>16.3</v>
      </c>
      <c r="E11" s="704">
        <v>14.6</v>
      </c>
      <c r="F11" s="704">
        <v>16.399999999999999</v>
      </c>
      <c r="G11" s="704">
        <v>19</v>
      </c>
      <c r="H11" s="704">
        <v>21</v>
      </c>
      <c r="I11" s="704">
        <v>23.1</v>
      </c>
      <c r="J11" s="704">
        <v>10.8</v>
      </c>
      <c r="K11" s="704">
        <v>10.6</v>
      </c>
      <c r="L11" s="704">
        <v>8.3000000000000007</v>
      </c>
      <c r="M11" s="704">
        <v>12</v>
      </c>
      <c r="N11" s="704">
        <v>15.3</v>
      </c>
      <c r="O11" s="704">
        <v>17.100000000000001</v>
      </c>
      <c r="P11" s="704">
        <v>18.600000000000001</v>
      </c>
      <c r="Q11" s="704">
        <v>17.7</v>
      </c>
      <c r="R11" s="704">
        <v>17.899999999999999</v>
      </c>
      <c r="S11" s="704">
        <v>21.7</v>
      </c>
      <c r="T11" s="704">
        <v>21.200000000000003</v>
      </c>
      <c r="U11" s="704">
        <v>25.5</v>
      </c>
      <c r="V11" s="704">
        <v>37</v>
      </c>
      <c r="W11" s="704">
        <v>2.4</v>
      </c>
      <c r="X11" s="704">
        <v>24</v>
      </c>
      <c r="Y11" s="704"/>
      <c r="AD11" s="7"/>
    </row>
    <row r="12" spans="1:31">
      <c r="A12" s="751"/>
      <c r="B12" s="282" t="s">
        <v>540</v>
      </c>
      <c r="C12" s="704">
        <v>2</v>
      </c>
      <c r="D12" s="704">
        <v>3</v>
      </c>
      <c r="E12" s="704">
        <v>4.3</v>
      </c>
      <c r="F12" s="704">
        <v>4.0999999999999996</v>
      </c>
      <c r="G12" s="704">
        <v>4.3</v>
      </c>
      <c r="H12" s="704">
        <v>4.9000000000000004</v>
      </c>
      <c r="I12" s="704">
        <v>5.4</v>
      </c>
      <c r="J12" s="704">
        <v>4.4000000000000004</v>
      </c>
      <c r="K12" s="704">
        <v>4.2</v>
      </c>
      <c r="L12" s="704">
        <v>3</v>
      </c>
      <c r="M12" s="704">
        <v>3.3</v>
      </c>
      <c r="N12" s="704">
        <v>3.5</v>
      </c>
      <c r="O12" s="704">
        <v>5.6</v>
      </c>
      <c r="P12" s="704">
        <v>3.3</v>
      </c>
      <c r="Q12" s="704">
        <v>5.0999999999999996</v>
      </c>
      <c r="R12" s="704">
        <v>5.7</v>
      </c>
      <c r="S12" s="704">
        <v>5.0999999999999996</v>
      </c>
      <c r="T12" s="704">
        <v>6.8</v>
      </c>
      <c r="U12" s="704">
        <v>10.4</v>
      </c>
      <c r="V12" s="704">
        <v>8.1</v>
      </c>
      <c r="W12" s="704">
        <v>4.5</v>
      </c>
      <c r="X12" s="704">
        <v>4</v>
      </c>
      <c r="Y12" s="704"/>
      <c r="AD12" s="7"/>
    </row>
    <row r="13" spans="1:31">
      <c r="A13" s="751" t="s">
        <v>100</v>
      </c>
      <c r="B13" s="282" t="s">
        <v>538</v>
      </c>
      <c r="C13" s="704">
        <v>103</v>
      </c>
      <c r="D13" s="704">
        <v>54</v>
      </c>
      <c r="E13" s="704">
        <v>28</v>
      </c>
      <c r="F13" s="704">
        <v>35</v>
      </c>
      <c r="G13" s="704">
        <v>36</v>
      </c>
      <c r="H13" s="704">
        <v>61</v>
      </c>
      <c r="I13" s="704">
        <v>55</v>
      </c>
      <c r="J13" s="704">
        <v>47</v>
      </c>
      <c r="K13" s="704">
        <v>50</v>
      </c>
      <c r="L13" s="704">
        <v>53</v>
      </c>
      <c r="M13" s="704">
        <v>81</v>
      </c>
      <c r="N13" s="704">
        <v>186</v>
      </c>
      <c r="O13" s="704">
        <v>167</v>
      </c>
      <c r="P13" s="704">
        <v>191.3</v>
      </c>
      <c r="Q13" s="704">
        <v>333.6</v>
      </c>
      <c r="R13" s="704">
        <v>353.7</v>
      </c>
      <c r="S13" s="704">
        <v>351.3</v>
      </c>
      <c r="T13" s="704"/>
      <c r="U13" s="704"/>
      <c r="V13" s="704"/>
      <c r="W13" s="704"/>
      <c r="X13" s="704"/>
      <c r="Y13" s="704"/>
      <c r="AD13" s="7"/>
    </row>
    <row r="14" spans="1:31">
      <c r="A14" s="751"/>
      <c r="B14" s="282" t="s">
        <v>539</v>
      </c>
      <c r="C14" s="704">
        <v>93</v>
      </c>
      <c r="D14" s="704">
        <v>49</v>
      </c>
      <c r="E14" s="704">
        <v>25</v>
      </c>
      <c r="F14" s="704">
        <v>14</v>
      </c>
      <c r="G14" s="704">
        <v>14</v>
      </c>
      <c r="H14" s="704">
        <v>19</v>
      </c>
      <c r="I14" s="704">
        <v>20</v>
      </c>
      <c r="J14" s="704">
        <v>21</v>
      </c>
      <c r="K14" s="704">
        <v>18</v>
      </c>
      <c r="L14" s="704">
        <v>19</v>
      </c>
      <c r="M14" s="704">
        <v>46</v>
      </c>
      <c r="N14" s="704">
        <v>67</v>
      </c>
      <c r="O14" s="704">
        <v>91</v>
      </c>
      <c r="P14" s="704">
        <v>107.1</v>
      </c>
      <c r="Q14" s="704">
        <v>194.8</v>
      </c>
      <c r="R14" s="704">
        <v>206.89999999999998</v>
      </c>
      <c r="S14" s="704">
        <v>205.5</v>
      </c>
      <c r="T14" s="704"/>
      <c r="U14" s="704"/>
      <c r="V14" s="704"/>
      <c r="W14" s="704"/>
      <c r="X14" s="704"/>
      <c r="Y14" s="704"/>
      <c r="AD14" s="7"/>
    </row>
    <row r="15" spans="1:31">
      <c r="A15" s="751"/>
      <c r="B15" s="282" t="s">
        <v>540</v>
      </c>
      <c r="C15" s="704">
        <v>10</v>
      </c>
      <c r="D15" s="704">
        <v>5</v>
      </c>
      <c r="E15" s="704">
        <v>3</v>
      </c>
      <c r="F15" s="704">
        <v>21</v>
      </c>
      <c r="G15" s="704">
        <v>22</v>
      </c>
      <c r="H15" s="704">
        <v>42</v>
      </c>
      <c r="I15" s="704">
        <v>35</v>
      </c>
      <c r="J15" s="704">
        <v>26</v>
      </c>
      <c r="K15" s="704">
        <v>32</v>
      </c>
      <c r="L15" s="704">
        <v>34</v>
      </c>
      <c r="M15" s="704">
        <v>35</v>
      </c>
      <c r="N15" s="704">
        <v>119</v>
      </c>
      <c r="O15" s="704">
        <v>76</v>
      </c>
      <c r="P15" s="704">
        <v>84.2</v>
      </c>
      <c r="Q15" s="704">
        <v>138.80000000000001</v>
      </c>
      <c r="R15" s="704">
        <v>146.80000000000001</v>
      </c>
      <c r="S15" s="704">
        <v>145.80000000000001</v>
      </c>
      <c r="T15" s="704"/>
      <c r="U15" s="704"/>
      <c r="V15" s="704"/>
      <c r="W15" s="704"/>
      <c r="X15" s="704"/>
      <c r="Y15" s="704"/>
      <c r="AD15" s="7"/>
    </row>
    <row r="16" spans="1:31">
      <c r="A16" s="751" t="s">
        <v>512</v>
      </c>
      <c r="B16" s="282" t="s">
        <v>538</v>
      </c>
      <c r="C16" s="704">
        <v>281</v>
      </c>
      <c r="D16" s="704">
        <v>283</v>
      </c>
      <c r="E16" s="704">
        <v>256</v>
      </c>
      <c r="F16" s="704">
        <v>461</v>
      </c>
      <c r="G16" s="704">
        <v>459</v>
      </c>
      <c r="H16" s="704">
        <v>1182</v>
      </c>
      <c r="I16" s="704">
        <v>1200</v>
      </c>
      <c r="J16" s="704">
        <v>1230</v>
      </c>
      <c r="K16" s="704">
        <v>1186</v>
      </c>
      <c r="L16" s="704">
        <v>1344</v>
      </c>
      <c r="M16" s="704">
        <v>1343</v>
      </c>
      <c r="N16" s="704">
        <v>1328</v>
      </c>
      <c r="O16" s="704">
        <v>1279</v>
      </c>
      <c r="P16" s="704">
        <v>1299</v>
      </c>
      <c r="Q16" s="704">
        <v>1325</v>
      </c>
      <c r="R16" s="704">
        <v>1255.8999999999999</v>
      </c>
      <c r="S16" s="704">
        <v>1278.6999999999998</v>
      </c>
      <c r="T16" s="704">
        <v>1342.6</v>
      </c>
      <c r="U16" s="704">
        <v>1277.1999999999998</v>
      </c>
      <c r="V16" s="704">
        <v>1225</v>
      </c>
      <c r="W16" s="704">
        <v>345</v>
      </c>
      <c r="X16" s="704">
        <v>210.7</v>
      </c>
      <c r="Y16" s="704"/>
      <c r="AD16" s="568"/>
    </row>
    <row r="17" spans="1:30">
      <c r="A17" s="751"/>
      <c r="B17" s="282" t="s">
        <v>539</v>
      </c>
      <c r="C17" s="704">
        <v>204</v>
      </c>
      <c r="D17" s="704">
        <v>190</v>
      </c>
      <c r="E17" s="704">
        <v>147</v>
      </c>
      <c r="F17" s="704">
        <v>339</v>
      </c>
      <c r="G17" s="704">
        <v>338</v>
      </c>
      <c r="H17" s="704">
        <v>1014</v>
      </c>
      <c r="I17" s="704">
        <v>1026</v>
      </c>
      <c r="J17" s="704">
        <v>1065</v>
      </c>
      <c r="K17" s="704">
        <v>1035</v>
      </c>
      <c r="L17" s="704">
        <v>1193</v>
      </c>
      <c r="M17" s="704">
        <v>1214</v>
      </c>
      <c r="N17" s="704">
        <v>1193</v>
      </c>
      <c r="O17" s="704">
        <v>1151</v>
      </c>
      <c r="P17" s="704">
        <v>1169</v>
      </c>
      <c r="Q17" s="704">
        <v>1170</v>
      </c>
      <c r="R17" s="704">
        <v>1045.5999999999999</v>
      </c>
      <c r="S17" s="704">
        <v>1097.1999999999998</v>
      </c>
      <c r="T17" s="704">
        <v>1152.0999999999999</v>
      </c>
      <c r="U17" s="704">
        <v>1097.5999999999999</v>
      </c>
      <c r="V17" s="704">
        <v>1040</v>
      </c>
      <c r="W17" s="704">
        <v>296</v>
      </c>
      <c r="X17" s="704">
        <v>139.69999999999999</v>
      </c>
      <c r="Y17" s="704"/>
      <c r="AD17" s="568"/>
    </row>
    <row r="18" spans="1:30">
      <c r="A18" s="751"/>
      <c r="B18" s="282" t="s">
        <v>540</v>
      </c>
      <c r="C18" s="704">
        <v>77</v>
      </c>
      <c r="D18" s="704">
        <v>93</v>
      </c>
      <c r="E18" s="704">
        <v>109</v>
      </c>
      <c r="F18" s="704">
        <v>122</v>
      </c>
      <c r="G18" s="704">
        <v>121</v>
      </c>
      <c r="H18" s="704">
        <v>168</v>
      </c>
      <c r="I18" s="704">
        <v>174</v>
      </c>
      <c r="J18" s="704">
        <v>165</v>
      </c>
      <c r="K18" s="704">
        <v>151</v>
      </c>
      <c r="L18" s="704">
        <v>151</v>
      </c>
      <c r="M18" s="704">
        <v>129</v>
      </c>
      <c r="N18" s="704">
        <v>135</v>
      </c>
      <c r="O18" s="704">
        <v>128</v>
      </c>
      <c r="P18" s="704">
        <v>130</v>
      </c>
      <c r="Q18" s="704">
        <v>155</v>
      </c>
      <c r="R18" s="704">
        <v>210.3</v>
      </c>
      <c r="S18" s="704">
        <v>181.5</v>
      </c>
      <c r="T18" s="704">
        <v>190.5</v>
      </c>
      <c r="U18" s="704">
        <v>179.6</v>
      </c>
      <c r="V18" s="704">
        <v>185</v>
      </c>
      <c r="W18" s="704">
        <v>49</v>
      </c>
      <c r="X18" s="704">
        <v>71</v>
      </c>
      <c r="Y18" s="704"/>
      <c r="AD18" s="568"/>
    </row>
    <row r="19" spans="1:30">
      <c r="A19" s="751" t="s">
        <v>11</v>
      </c>
      <c r="B19" s="282" t="s">
        <v>538</v>
      </c>
      <c r="C19" s="704">
        <v>301</v>
      </c>
      <c r="D19" s="704">
        <v>294</v>
      </c>
      <c r="E19" s="704">
        <v>287</v>
      </c>
      <c r="F19" s="704">
        <v>329</v>
      </c>
      <c r="G19" s="704">
        <v>303</v>
      </c>
      <c r="H19" s="704">
        <v>304</v>
      </c>
      <c r="I19" s="704"/>
      <c r="J19" s="704">
        <v>300</v>
      </c>
      <c r="K19" s="704">
        <v>293</v>
      </c>
      <c r="L19" s="704">
        <v>344</v>
      </c>
      <c r="M19" s="704">
        <v>426</v>
      </c>
      <c r="N19" s="704">
        <v>398</v>
      </c>
      <c r="O19" s="704">
        <v>423</v>
      </c>
      <c r="P19" s="704">
        <v>433</v>
      </c>
      <c r="Q19" s="704"/>
      <c r="R19" s="704"/>
      <c r="S19" s="704">
        <v>1196.2</v>
      </c>
      <c r="T19" s="704"/>
      <c r="U19" s="704"/>
      <c r="V19" s="704"/>
      <c r="W19" s="704"/>
      <c r="X19" s="704"/>
      <c r="Y19" s="704"/>
      <c r="AD19" s="7"/>
    </row>
    <row r="20" spans="1:30">
      <c r="A20" s="751"/>
      <c r="B20" s="282" t="s">
        <v>539</v>
      </c>
      <c r="C20" s="704">
        <v>256</v>
      </c>
      <c r="D20" s="704">
        <v>250</v>
      </c>
      <c r="E20" s="704">
        <v>244</v>
      </c>
      <c r="F20" s="704">
        <v>275</v>
      </c>
      <c r="G20" s="704">
        <v>246</v>
      </c>
      <c r="H20" s="704">
        <v>244</v>
      </c>
      <c r="I20" s="704"/>
      <c r="J20" s="704">
        <v>254</v>
      </c>
      <c r="K20" s="704">
        <v>254</v>
      </c>
      <c r="L20" s="704">
        <v>304</v>
      </c>
      <c r="M20" s="704">
        <v>374</v>
      </c>
      <c r="N20" s="704">
        <v>347</v>
      </c>
      <c r="O20" s="704">
        <v>373</v>
      </c>
      <c r="P20" s="704">
        <v>387</v>
      </c>
      <c r="Q20" s="704"/>
      <c r="R20" s="704"/>
      <c r="S20" s="704">
        <v>908.6</v>
      </c>
      <c r="T20" s="704"/>
      <c r="U20" s="704"/>
      <c r="V20" s="704"/>
      <c r="W20" s="704"/>
      <c r="X20" s="704"/>
      <c r="Y20" s="704"/>
      <c r="AD20" s="7"/>
    </row>
    <row r="21" spans="1:30">
      <c r="A21" s="751"/>
      <c r="B21" s="282" t="s">
        <v>540</v>
      </c>
      <c r="C21" s="704">
        <v>45</v>
      </c>
      <c r="D21" s="704">
        <v>44</v>
      </c>
      <c r="E21" s="704">
        <v>43</v>
      </c>
      <c r="F21" s="704">
        <v>54</v>
      </c>
      <c r="G21" s="704">
        <v>57</v>
      </c>
      <c r="H21" s="704">
        <v>60</v>
      </c>
      <c r="I21" s="704"/>
      <c r="J21" s="704">
        <v>46</v>
      </c>
      <c r="K21" s="704">
        <v>39</v>
      </c>
      <c r="L21" s="704">
        <v>40</v>
      </c>
      <c r="M21" s="704">
        <v>52</v>
      </c>
      <c r="N21" s="704">
        <v>51</v>
      </c>
      <c r="O21" s="704">
        <v>50</v>
      </c>
      <c r="P21" s="704">
        <v>46</v>
      </c>
      <c r="Q21" s="704"/>
      <c r="R21" s="704"/>
      <c r="S21" s="704">
        <v>287.60000000000002</v>
      </c>
      <c r="T21" s="704"/>
      <c r="U21" s="704"/>
      <c r="V21" s="704"/>
      <c r="W21" s="704"/>
      <c r="X21" s="704"/>
      <c r="Y21" s="704"/>
      <c r="AD21" s="7"/>
    </row>
    <row r="22" spans="1:30">
      <c r="A22" s="751" t="s">
        <v>10</v>
      </c>
      <c r="B22" s="282" t="s">
        <v>538</v>
      </c>
      <c r="C22" s="704">
        <v>160</v>
      </c>
      <c r="D22" s="704">
        <v>170</v>
      </c>
      <c r="E22" s="704">
        <v>62</v>
      </c>
      <c r="F22" s="704">
        <v>140</v>
      </c>
      <c r="G22" s="704">
        <v>229</v>
      </c>
      <c r="H22" s="704">
        <v>277</v>
      </c>
      <c r="I22" s="704">
        <v>312</v>
      </c>
      <c r="J22" s="704">
        <v>344</v>
      </c>
      <c r="K22" s="704">
        <v>375</v>
      </c>
      <c r="L22" s="704">
        <v>163</v>
      </c>
      <c r="M22" s="704">
        <v>196</v>
      </c>
      <c r="N22" s="704">
        <v>225</v>
      </c>
      <c r="O22" s="704">
        <v>256</v>
      </c>
      <c r="P22" s="704">
        <v>196</v>
      </c>
      <c r="Q22" s="704">
        <v>222.3</v>
      </c>
      <c r="R22" s="704">
        <v>244.39999999999998</v>
      </c>
      <c r="S22" s="704">
        <v>293.2</v>
      </c>
      <c r="T22" s="704">
        <v>255.40000000000003</v>
      </c>
      <c r="U22" s="704">
        <v>291.3</v>
      </c>
      <c r="V22" s="704">
        <v>383.59999999999997</v>
      </c>
      <c r="W22" s="704">
        <v>68</v>
      </c>
      <c r="X22" s="704">
        <v>7.7549999999999999</v>
      </c>
      <c r="Y22" s="704"/>
      <c r="AD22" s="568"/>
    </row>
    <row r="23" spans="1:30">
      <c r="A23" s="751"/>
      <c r="B23" s="282" t="s">
        <v>539</v>
      </c>
      <c r="C23" s="704">
        <v>131</v>
      </c>
      <c r="D23" s="704">
        <v>129</v>
      </c>
      <c r="E23" s="704">
        <v>47</v>
      </c>
      <c r="F23" s="704">
        <v>115</v>
      </c>
      <c r="G23" s="704">
        <v>158</v>
      </c>
      <c r="H23" s="704">
        <v>197</v>
      </c>
      <c r="I23" s="704">
        <v>222</v>
      </c>
      <c r="J23" s="704">
        <v>245</v>
      </c>
      <c r="K23" s="704">
        <v>267</v>
      </c>
      <c r="L23" s="704">
        <v>130</v>
      </c>
      <c r="M23" s="704">
        <v>161</v>
      </c>
      <c r="N23" s="704">
        <v>185</v>
      </c>
      <c r="O23" s="704">
        <v>209.9</v>
      </c>
      <c r="P23" s="704">
        <v>159</v>
      </c>
      <c r="Q23" s="704">
        <v>181.8</v>
      </c>
      <c r="R23" s="704">
        <v>191.6</v>
      </c>
      <c r="S23" s="704">
        <v>234.7</v>
      </c>
      <c r="T23" s="704">
        <v>214.60000000000002</v>
      </c>
      <c r="U23" s="704">
        <v>257.90000000000003</v>
      </c>
      <c r="V23" s="704">
        <v>343.2</v>
      </c>
      <c r="W23" s="704">
        <v>65</v>
      </c>
      <c r="X23" s="704">
        <v>7.173</v>
      </c>
      <c r="Y23" s="704"/>
      <c r="AD23" s="568"/>
    </row>
    <row r="24" spans="1:30">
      <c r="A24" s="751"/>
      <c r="B24" s="282" t="s">
        <v>540</v>
      </c>
      <c r="C24" s="704">
        <v>29</v>
      </c>
      <c r="D24" s="704">
        <v>41</v>
      </c>
      <c r="E24" s="704">
        <v>15</v>
      </c>
      <c r="F24" s="704">
        <v>25</v>
      </c>
      <c r="G24" s="704">
        <v>71</v>
      </c>
      <c r="H24" s="704">
        <v>80</v>
      </c>
      <c r="I24" s="704">
        <v>90</v>
      </c>
      <c r="J24" s="704">
        <v>99</v>
      </c>
      <c r="K24" s="704">
        <v>108</v>
      </c>
      <c r="L24" s="704">
        <v>33</v>
      </c>
      <c r="M24" s="704">
        <v>35</v>
      </c>
      <c r="N24" s="704">
        <v>40</v>
      </c>
      <c r="O24" s="704">
        <v>46.1</v>
      </c>
      <c r="P24" s="704">
        <v>37</v>
      </c>
      <c r="Q24" s="704">
        <v>40.5</v>
      </c>
      <c r="R24" s="704">
        <v>52.8</v>
      </c>
      <c r="S24" s="704">
        <v>58.5</v>
      </c>
      <c r="T24" s="704">
        <v>40.799999999999997</v>
      </c>
      <c r="U24" s="704">
        <v>33.4</v>
      </c>
      <c r="V24" s="704">
        <v>40.4</v>
      </c>
      <c r="W24" s="704">
        <v>3</v>
      </c>
      <c r="X24" s="704">
        <v>0.58199999999999996</v>
      </c>
      <c r="Y24" s="704"/>
      <c r="AD24" s="568"/>
    </row>
    <row r="25" spans="1:30">
      <c r="A25" s="751" t="s">
        <v>9</v>
      </c>
      <c r="B25" s="282" t="s">
        <v>538</v>
      </c>
      <c r="C25" s="704">
        <v>227</v>
      </c>
      <c r="D25" s="704">
        <v>266</v>
      </c>
      <c r="E25" s="704">
        <v>383</v>
      </c>
      <c r="F25" s="704">
        <v>424</v>
      </c>
      <c r="G25" s="704">
        <v>427</v>
      </c>
      <c r="H25" s="704">
        <v>437</v>
      </c>
      <c r="I25" s="704">
        <v>638</v>
      </c>
      <c r="J25" s="704">
        <v>734</v>
      </c>
      <c r="K25" s="704">
        <v>742</v>
      </c>
      <c r="L25" s="704">
        <v>755</v>
      </c>
      <c r="M25" s="704">
        <v>746</v>
      </c>
      <c r="N25" s="704">
        <v>767</v>
      </c>
      <c r="O25" s="704">
        <v>770.40000000000009</v>
      </c>
      <c r="P25" s="704">
        <v>795</v>
      </c>
      <c r="Q25" s="704">
        <v>819.2</v>
      </c>
      <c r="R25" s="704">
        <v>804.90000000000009</v>
      </c>
      <c r="S25" s="704">
        <v>849.40000000000009</v>
      </c>
      <c r="T25" s="704">
        <v>837.30000000000007</v>
      </c>
      <c r="U25" s="704">
        <v>871.09999999999991</v>
      </c>
      <c r="V25" s="704">
        <v>977</v>
      </c>
      <c r="W25" s="704">
        <v>198</v>
      </c>
      <c r="X25" s="704">
        <v>431</v>
      </c>
      <c r="Y25" s="704"/>
      <c r="AD25" s="568"/>
    </row>
    <row r="26" spans="1:30">
      <c r="A26" s="751"/>
      <c r="B26" s="282" t="s">
        <v>539</v>
      </c>
      <c r="C26" s="704">
        <v>103</v>
      </c>
      <c r="D26" s="704">
        <v>122</v>
      </c>
      <c r="E26" s="704">
        <v>177</v>
      </c>
      <c r="F26" s="704">
        <v>215</v>
      </c>
      <c r="G26" s="704">
        <v>219</v>
      </c>
      <c r="H26" s="704">
        <v>210</v>
      </c>
      <c r="I26" s="704">
        <v>326</v>
      </c>
      <c r="J26" s="704">
        <v>429</v>
      </c>
      <c r="K26" s="704">
        <v>370</v>
      </c>
      <c r="L26" s="704">
        <v>373</v>
      </c>
      <c r="M26" s="704">
        <v>311</v>
      </c>
      <c r="N26" s="704">
        <v>307</v>
      </c>
      <c r="O26" s="704">
        <v>283.60000000000002</v>
      </c>
      <c r="P26" s="704">
        <v>320.39999999999998</v>
      </c>
      <c r="Q26" s="704">
        <v>240.1</v>
      </c>
      <c r="R26" s="704">
        <v>215.8</v>
      </c>
      <c r="S26" s="704">
        <v>236.3</v>
      </c>
      <c r="T26" s="704">
        <v>264.10000000000002</v>
      </c>
      <c r="U26" s="704">
        <v>274.8</v>
      </c>
      <c r="V26" s="704">
        <v>556</v>
      </c>
      <c r="W26" s="704">
        <v>39</v>
      </c>
      <c r="X26" s="704">
        <v>126</v>
      </c>
      <c r="Y26" s="704"/>
      <c r="AD26" s="568"/>
    </row>
    <row r="27" spans="1:30">
      <c r="A27" s="751"/>
      <c r="B27" s="282" t="s">
        <v>540</v>
      </c>
      <c r="C27" s="704">
        <v>124</v>
      </c>
      <c r="D27" s="704">
        <v>144</v>
      </c>
      <c r="E27" s="704">
        <v>206</v>
      </c>
      <c r="F27" s="704">
        <v>209</v>
      </c>
      <c r="G27" s="704">
        <v>208</v>
      </c>
      <c r="H27" s="704">
        <v>227</v>
      </c>
      <c r="I27" s="704">
        <v>312</v>
      </c>
      <c r="J27" s="704">
        <v>305</v>
      </c>
      <c r="K27" s="704">
        <v>372</v>
      </c>
      <c r="L27" s="704">
        <v>382</v>
      </c>
      <c r="M27" s="704">
        <v>435</v>
      </c>
      <c r="N27" s="704">
        <v>460</v>
      </c>
      <c r="O27" s="704">
        <v>486.8</v>
      </c>
      <c r="P27" s="704">
        <v>474.6</v>
      </c>
      <c r="Q27" s="704">
        <v>579.1</v>
      </c>
      <c r="R27" s="704">
        <v>589.1</v>
      </c>
      <c r="S27" s="704">
        <v>613.1</v>
      </c>
      <c r="T27" s="704">
        <v>573.20000000000005</v>
      </c>
      <c r="U27" s="704">
        <v>596.29999999999995</v>
      </c>
      <c r="V27" s="704">
        <v>421</v>
      </c>
      <c r="W27" s="704">
        <v>159</v>
      </c>
      <c r="X27" s="704">
        <v>305</v>
      </c>
      <c r="Y27" s="704"/>
      <c r="AD27" s="568"/>
    </row>
    <row r="28" spans="1:30">
      <c r="A28" s="751" t="s">
        <v>8</v>
      </c>
      <c r="B28" s="282" t="s">
        <v>538</v>
      </c>
      <c r="C28" s="707">
        <v>678.5</v>
      </c>
      <c r="D28" s="707">
        <v>674.5</v>
      </c>
      <c r="E28" s="707">
        <v>709.40000000000009</v>
      </c>
      <c r="F28" s="707">
        <v>721.40000000000009</v>
      </c>
      <c r="G28" s="707">
        <v>738.5</v>
      </c>
      <c r="H28" s="707">
        <v>781.6</v>
      </c>
      <c r="I28" s="707">
        <v>806.6</v>
      </c>
      <c r="J28" s="707">
        <v>932.7</v>
      </c>
      <c r="K28" s="707">
        <v>970.5</v>
      </c>
      <c r="L28" s="707">
        <v>890</v>
      </c>
      <c r="M28" s="707">
        <v>956.40000000000009</v>
      </c>
      <c r="N28" s="707">
        <v>982.6</v>
      </c>
      <c r="O28" s="707">
        <v>984.1</v>
      </c>
      <c r="P28" s="707">
        <v>1014.6999999999999</v>
      </c>
      <c r="Q28" s="707">
        <v>1065.0999999999999</v>
      </c>
      <c r="R28" s="707">
        <v>1173.9000000000001</v>
      </c>
      <c r="S28" s="707">
        <v>1306.9000000000001</v>
      </c>
      <c r="T28" s="707">
        <v>1371.5</v>
      </c>
      <c r="U28" s="707">
        <v>1431.1</v>
      </c>
      <c r="V28" s="707">
        <v>1418.3</v>
      </c>
      <c r="W28" s="702">
        <v>315.60000000000002</v>
      </c>
      <c r="X28" s="702">
        <v>180.3</v>
      </c>
      <c r="Y28" s="704">
        <v>1003.1</v>
      </c>
      <c r="AD28" s="7"/>
    </row>
    <row r="29" spans="1:30">
      <c r="A29" s="751"/>
      <c r="B29" s="282" t="s">
        <v>539</v>
      </c>
      <c r="C29" s="707">
        <v>651.5</v>
      </c>
      <c r="D29" s="707">
        <v>648</v>
      </c>
      <c r="E29" s="707">
        <v>680.80000000000007</v>
      </c>
      <c r="F29" s="707">
        <v>690.2</v>
      </c>
      <c r="G29" s="707">
        <v>708.1</v>
      </c>
      <c r="H29" s="707">
        <v>751.4</v>
      </c>
      <c r="I29" s="707">
        <v>774.1</v>
      </c>
      <c r="J29" s="707">
        <v>898.1</v>
      </c>
      <c r="K29" s="707">
        <v>933</v>
      </c>
      <c r="L29" s="707">
        <v>861</v>
      </c>
      <c r="M29" s="707">
        <v>920.30000000000007</v>
      </c>
      <c r="N29" s="707">
        <v>941.9</v>
      </c>
      <c r="O29" s="707">
        <v>941.5</v>
      </c>
      <c r="P29" s="707">
        <v>971.3</v>
      </c>
      <c r="Q29" s="707">
        <v>1020.3</v>
      </c>
      <c r="R29" s="707">
        <v>1125.5999999999999</v>
      </c>
      <c r="S29" s="707">
        <v>1256.5</v>
      </c>
      <c r="T29" s="707">
        <v>1318.8999999999999</v>
      </c>
      <c r="U29" s="707">
        <v>1372.6</v>
      </c>
      <c r="V29" s="707">
        <v>1362.2</v>
      </c>
      <c r="W29" s="702">
        <v>304.89999999999998</v>
      </c>
      <c r="X29" s="702">
        <v>173.5</v>
      </c>
      <c r="Y29" s="704">
        <v>974.6</v>
      </c>
      <c r="AD29" s="7"/>
    </row>
    <row r="30" spans="1:30">
      <c r="A30" s="751"/>
      <c r="B30" s="282" t="s">
        <v>540</v>
      </c>
      <c r="C30" s="707">
        <v>27</v>
      </c>
      <c r="D30" s="707">
        <v>26.5</v>
      </c>
      <c r="E30" s="707">
        <v>28.6</v>
      </c>
      <c r="F30" s="707">
        <v>31.2</v>
      </c>
      <c r="G30" s="707">
        <v>30.4</v>
      </c>
      <c r="H30" s="707">
        <v>30.2</v>
      </c>
      <c r="I30" s="707">
        <v>32.5</v>
      </c>
      <c r="J30" s="707">
        <v>34.6</v>
      </c>
      <c r="K30" s="707">
        <v>37.5</v>
      </c>
      <c r="L30" s="707">
        <v>29</v>
      </c>
      <c r="M30" s="707">
        <v>36.1</v>
      </c>
      <c r="N30" s="707">
        <v>40.700000000000003</v>
      </c>
      <c r="O30" s="707">
        <v>42.6</v>
      </c>
      <c r="P30" s="707">
        <v>43.4</v>
      </c>
      <c r="Q30" s="707">
        <v>44.8</v>
      </c>
      <c r="R30" s="707">
        <v>48.3</v>
      </c>
      <c r="S30" s="707">
        <v>50.4</v>
      </c>
      <c r="T30" s="707">
        <v>52.6</v>
      </c>
      <c r="U30" s="707">
        <v>58.5</v>
      </c>
      <c r="V30" s="707">
        <v>56.1</v>
      </c>
      <c r="W30" s="702">
        <v>10.7</v>
      </c>
      <c r="X30" s="702">
        <v>6.8</v>
      </c>
      <c r="Y30" s="704">
        <v>28.6</v>
      </c>
      <c r="AD30" s="7"/>
    </row>
    <row r="31" spans="1:30">
      <c r="A31" s="751" t="s">
        <v>6</v>
      </c>
      <c r="B31" s="282" t="s">
        <v>538</v>
      </c>
      <c r="C31" s="704"/>
      <c r="D31" s="704">
        <v>323</v>
      </c>
      <c r="E31" s="704">
        <v>541</v>
      </c>
      <c r="F31" s="704">
        <v>441</v>
      </c>
      <c r="G31" s="704">
        <v>470</v>
      </c>
      <c r="H31" s="704">
        <v>578</v>
      </c>
      <c r="I31" s="704">
        <v>664</v>
      </c>
      <c r="J31" s="704">
        <v>771</v>
      </c>
      <c r="K31" s="704">
        <v>1193</v>
      </c>
      <c r="L31" s="704">
        <v>1461</v>
      </c>
      <c r="M31" s="704">
        <v>1718</v>
      </c>
      <c r="N31" s="704">
        <v>1901</v>
      </c>
      <c r="O31" s="704">
        <v>2112</v>
      </c>
      <c r="P31" s="704">
        <v>1886.4</v>
      </c>
      <c r="Q31" s="704">
        <v>1750.5</v>
      </c>
      <c r="R31" s="704">
        <v>1634</v>
      </c>
      <c r="S31" s="704">
        <v>1715.3</v>
      </c>
      <c r="T31" s="704">
        <v>1513.6</v>
      </c>
      <c r="U31" s="704">
        <v>2869.9</v>
      </c>
      <c r="V31" s="704">
        <v>2032.9</v>
      </c>
      <c r="W31" s="704">
        <v>959</v>
      </c>
      <c r="X31" s="704">
        <v>548.70000000000005</v>
      </c>
      <c r="Y31" s="704"/>
      <c r="AD31" s="7"/>
    </row>
    <row r="32" spans="1:30">
      <c r="A32" s="751"/>
      <c r="B32" s="282" t="s">
        <v>539</v>
      </c>
      <c r="C32" s="704"/>
      <c r="D32" s="704">
        <v>179</v>
      </c>
      <c r="E32" s="704">
        <v>331</v>
      </c>
      <c r="F32" s="704">
        <v>254</v>
      </c>
      <c r="G32" s="704">
        <v>216</v>
      </c>
      <c r="H32" s="704">
        <v>303</v>
      </c>
      <c r="I32" s="704">
        <v>354</v>
      </c>
      <c r="J32" s="704">
        <v>420</v>
      </c>
      <c r="K32" s="704">
        <v>979</v>
      </c>
      <c r="L32" s="704">
        <v>1030</v>
      </c>
      <c r="M32" s="704">
        <v>1313</v>
      </c>
      <c r="N32" s="704">
        <v>1283</v>
      </c>
      <c r="O32" s="704">
        <v>1675</v>
      </c>
      <c r="P32" s="704">
        <v>1574.7</v>
      </c>
      <c r="Q32" s="704">
        <v>1486.5</v>
      </c>
      <c r="R32" s="704">
        <v>1443</v>
      </c>
      <c r="S32" s="704">
        <v>1531</v>
      </c>
      <c r="T32" s="704">
        <v>1351</v>
      </c>
      <c r="U32" s="704">
        <v>2561.6</v>
      </c>
      <c r="V32" s="704">
        <v>1830.5</v>
      </c>
      <c r="W32" s="704">
        <v>851</v>
      </c>
      <c r="X32" s="704">
        <v>497.2</v>
      </c>
      <c r="Y32" s="704"/>
      <c r="AD32" s="7"/>
    </row>
    <row r="33" spans="1:30">
      <c r="A33" s="751"/>
      <c r="B33" s="282" t="s">
        <v>540</v>
      </c>
      <c r="C33" s="704"/>
      <c r="D33" s="704">
        <v>144</v>
      </c>
      <c r="E33" s="704">
        <v>210</v>
      </c>
      <c r="F33" s="704">
        <v>187</v>
      </c>
      <c r="G33" s="704">
        <v>254</v>
      </c>
      <c r="H33" s="704">
        <v>275</v>
      </c>
      <c r="I33" s="704">
        <v>310</v>
      </c>
      <c r="J33" s="704">
        <v>351</v>
      </c>
      <c r="K33" s="704">
        <v>214</v>
      </c>
      <c r="L33" s="704">
        <v>431</v>
      </c>
      <c r="M33" s="704">
        <v>405</v>
      </c>
      <c r="N33" s="704">
        <v>618</v>
      </c>
      <c r="O33" s="704">
        <v>437</v>
      </c>
      <c r="P33" s="704">
        <v>311.7</v>
      </c>
      <c r="Q33" s="704">
        <v>264</v>
      </c>
      <c r="R33" s="704">
        <v>191</v>
      </c>
      <c r="S33" s="704">
        <v>184.3</v>
      </c>
      <c r="T33" s="704">
        <v>162.6</v>
      </c>
      <c r="U33" s="704">
        <v>308.3</v>
      </c>
      <c r="V33" s="704">
        <v>202.4</v>
      </c>
      <c r="W33" s="704">
        <v>108</v>
      </c>
      <c r="X33" s="704">
        <v>51.5</v>
      </c>
      <c r="Y33" s="704"/>
      <c r="AD33" s="7"/>
    </row>
    <row r="34" spans="1:30">
      <c r="A34" s="751" t="s">
        <v>5</v>
      </c>
      <c r="B34" s="282" t="s">
        <v>538</v>
      </c>
      <c r="C34" s="704"/>
      <c r="D34" s="704">
        <v>671</v>
      </c>
      <c r="E34" s="704">
        <v>757</v>
      </c>
      <c r="F34" s="704">
        <v>695</v>
      </c>
      <c r="G34" s="704"/>
      <c r="H34" s="704">
        <v>778</v>
      </c>
      <c r="I34" s="704">
        <v>833</v>
      </c>
      <c r="J34" s="704">
        <v>928</v>
      </c>
      <c r="K34" s="704"/>
      <c r="L34" s="704"/>
      <c r="M34" s="704">
        <v>984</v>
      </c>
      <c r="N34" s="704">
        <v>1027</v>
      </c>
      <c r="O34" s="704">
        <v>1078.8999999999999</v>
      </c>
      <c r="P34" s="704">
        <v>1176.0999999999999</v>
      </c>
      <c r="Q34" s="704">
        <v>1320</v>
      </c>
      <c r="R34" s="704">
        <v>1387.8</v>
      </c>
      <c r="S34" s="704">
        <v>1469.3</v>
      </c>
      <c r="T34" s="704">
        <v>1499.3999999999999</v>
      </c>
      <c r="U34" s="704">
        <v>1557.2999999999997</v>
      </c>
      <c r="V34" s="704">
        <v>1596</v>
      </c>
      <c r="W34" s="704">
        <v>170</v>
      </c>
      <c r="X34" s="704">
        <v>232.7</v>
      </c>
      <c r="Y34" s="704"/>
      <c r="AD34" s="7"/>
    </row>
    <row r="35" spans="1:30">
      <c r="A35" s="751"/>
      <c r="B35" s="282" t="s">
        <v>539</v>
      </c>
      <c r="C35" s="704"/>
      <c r="D35" s="704">
        <v>521</v>
      </c>
      <c r="E35" s="704">
        <v>704</v>
      </c>
      <c r="F35" s="704">
        <v>597</v>
      </c>
      <c r="G35" s="704"/>
      <c r="H35" s="704">
        <v>677</v>
      </c>
      <c r="I35" s="704">
        <v>731</v>
      </c>
      <c r="J35" s="704">
        <v>839</v>
      </c>
      <c r="K35" s="704"/>
      <c r="L35" s="704"/>
      <c r="M35" s="704">
        <v>843</v>
      </c>
      <c r="N35" s="704">
        <v>904</v>
      </c>
      <c r="O35" s="704">
        <v>930.59999999999991</v>
      </c>
      <c r="P35" s="704">
        <v>1029.0999999999999</v>
      </c>
      <c r="Q35" s="704">
        <v>1152.5999999999999</v>
      </c>
      <c r="R35" s="704">
        <v>1209.0999999999999</v>
      </c>
      <c r="S35" s="704">
        <v>1245.7</v>
      </c>
      <c r="T35" s="704">
        <v>1293.5999999999999</v>
      </c>
      <c r="U35" s="704">
        <v>1365.6999999999998</v>
      </c>
      <c r="V35" s="704">
        <v>1398.9</v>
      </c>
      <c r="W35" s="704">
        <v>137</v>
      </c>
      <c r="X35" s="704">
        <v>166.39999999999998</v>
      </c>
      <c r="Y35" s="704"/>
      <c r="AD35" s="7"/>
    </row>
    <row r="36" spans="1:30">
      <c r="A36" s="751"/>
      <c r="B36" s="282" t="s">
        <v>540</v>
      </c>
      <c r="C36" s="704"/>
      <c r="D36" s="704">
        <v>150</v>
      </c>
      <c r="E36" s="704">
        <v>53</v>
      </c>
      <c r="F36" s="704">
        <v>98</v>
      </c>
      <c r="G36" s="704"/>
      <c r="H36" s="704">
        <v>101</v>
      </c>
      <c r="I36" s="704">
        <v>102</v>
      </c>
      <c r="J36" s="704">
        <v>89</v>
      </c>
      <c r="K36" s="704"/>
      <c r="L36" s="704"/>
      <c r="M36" s="704">
        <v>141</v>
      </c>
      <c r="N36" s="704">
        <v>123</v>
      </c>
      <c r="O36" s="704">
        <v>148.30000000000001</v>
      </c>
      <c r="P36" s="704">
        <v>147</v>
      </c>
      <c r="Q36" s="704">
        <v>167.4</v>
      </c>
      <c r="R36" s="704">
        <v>178.7</v>
      </c>
      <c r="S36" s="704">
        <v>223.6</v>
      </c>
      <c r="T36" s="704">
        <v>205.8</v>
      </c>
      <c r="U36" s="704">
        <v>191.6</v>
      </c>
      <c r="V36" s="704">
        <v>197.1</v>
      </c>
      <c r="W36" s="704">
        <v>33</v>
      </c>
      <c r="X36" s="704">
        <v>66.3</v>
      </c>
      <c r="Y36" s="704"/>
      <c r="AD36" s="7"/>
    </row>
    <row r="37" spans="1:30">
      <c r="A37" s="751" t="s">
        <v>4</v>
      </c>
      <c r="B37" s="282" t="s">
        <v>538</v>
      </c>
      <c r="C37" s="704">
        <v>130</v>
      </c>
      <c r="D37" s="704">
        <v>130</v>
      </c>
      <c r="E37" s="704">
        <v>132</v>
      </c>
      <c r="F37" s="704">
        <v>122</v>
      </c>
      <c r="G37" s="704">
        <v>121</v>
      </c>
      <c r="H37" s="704">
        <v>129</v>
      </c>
      <c r="I37" s="704">
        <v>141</v>
      </c>
      <c r="J37" s="704">
        <v>161</v>
      </c>
      <c r="K37" s="704">
        <v>159</v>
      </c>
      <c r="L37" s="704">
        <v>157</v>
      </c>
      <c r="M37" s="704">
        <v>175</v>
      </c>
      <c r="N37" s="704">
        <v>194</v>
      </c>
      <c r="O37" s="704">
        <v>208</v>
      </c>
      <c r="P37" s="704">
        <v>230</v>
      </c>
      <c r="Q37" s="704">
        <v>232.7</v>
      </c>
      <c r="R37" s="704">
        <v>276.2</v>
      </c>
      <c r="S37" s="704">
        <v>303.2</v>
      </c>
      <c r="T37" s="704">
        <v>349.90000000000003</v>
      </c>
      <c r="U37" s="704">
        <v>361.9</v>
      </c>
      <c r="V37" s="704">
        <v>384.2</v>
      </c>
      <c r="W37" s="704">
        <v>115</v>
      </c>
      <c r="X37" s="704">
        <v>182.9</v>
      </c>
      <c r="Y37" s="704"/>
      <c r="AD37" s="7"/>
    </row>
    <row r="38" spans="1:30">
      <c r="A38" s="751"/>
      <c r="B38" s="282" t="s">
        <v>539</v>
      </c>
      <c r="C38" s="704">
        <v>124</v>
      </c>
      <c r="D38" s="704">
        <v>124</v>
      </c>
      <c r="E38" s="704">
        <v>125</v>
      </c>
      <c r="F38" s="704">
        <v>116</v>
      </c>
      <c r="G38" s="704">
        <v>114</v>
      </c>
      <c r="H38" s="704">
        <v>122</v>
      </c>
      <c r="I38" s="704">
        <v>134</v>
      </c>
      <c r="J38" s="704">
        <v>153</v>
      </c>
      <c r="K38" s="704">
        <v>149</v>
      </c>
      <c r="L38" s="704">
        <v>147</v>
      </c>
      <c r="M38" s="704">
        <v>165</v>
      </c>
      <c r="N38" s="704">
        <v>187</v>
      </c>
      <c r="O38" s="704">
        <v>202</v>
      </c>
      <c r="P38" s="704">
        <v>222</v>
      </c>
      <c r="Q38" s="704">
        <v>223.79999999999998</v>
      </c>
      <c r="R38" s="704">
        <v>265.8</v>
      </c>
      <c r="S38" s="704">
        <v>293.8</v>
      </c>
      <c r="T38" s="704">
        <v>340.8</v>
      </c>
      <c r="U38" s="704">
        <v>352</v>
      </c>
      <c r="V38" s="704">
        <v>375.5</v>
      </c>
      <c r="W38" s="704">
        <v>113</v>
      </c>
      <c r="X38" s="704">
        <v>181</v>
      </c>
      <c r="Y38" s="704"/>
      <c r="AD38" s="7"/>
    </row>
    <row r="39" spans="1:30">
      <c r="A39" s="751"/>
      <c r="B39" s="282" t="s">
        <v>540</v>
      </c>
      <c r="C39" s="704">
        <v>6</v>
      </c>
      <c r="D39" s="704">
        <v>6</v>
      </c>
      <c r="E39" s="704">
        <v>7</v>
      </c>
      <c r="F39" s="704">
        <v>6</v>
      </c>
      <c r="G39" s="704">
        <v>7</v>
      </c>
      <c r="H39" s="704">
        <v>7</v>
      </c>
      <c r="I39" s="704">
        <v>7</v>
      </c>
      <c r="J39" s="704">
        <v>8</v>
      </c>
      <c r="K39" s="704">
        <v>10</v>
      </c>
      <c r="L39" s="704">
        <v>10</v>
      </c>
      <c r="M39" s="704">
        <v>10</v>
      </c>
      <c r="N39" s="704">
        <v>7</v>
      </c>
      <c r="O39" s="704">
        <v>6</v>
      </c>
      <c r="P39" s="704">
        <v>8</v>
      </c>
      <c r="Q39" s="704">
        <v>8.9</v>
      </c>
      <c r="R39" s="704">
        <v>10.4</v>
      </c>
      <c r="S39" s="704">
        <v>9.4</v>
      </c>
      <c r="T39" s="704">
        <v>9.1</v>
      </c>
      <c r="U39" s="704">
        <v>9.9</v>
      </c>
      <c r="V39" s="704">
        <v>8.6999999999999993</v>
      </c>
      <c r="W39" s="704">
        <v>2</v>
      </c>
      <c r="X39" s="704">
        <v>1.9</v>
      </c>
      <c r="Y39" s="704"/>
      <c r="AD39" s="7"/>
    </row>
    <row r="40" spans="1:30">
      <c r="A40" s="751" t="s">
        <v>3</v>
      </c>
      <c r="B40" s="282" t="s">
        <v>538</v>
      </c>
      <c r="C40" s="704">
        <v>5872</v>
      </c>
      <c r="D40" s="704">
        <v>5787</v>
      </c>
      <c r="E40" s="704">
        <v>6430</v>
      </c>
      <c r="F40" s="704">
        <v>6505</v>
      </c>
      <c r="G40" s="704">
        <v>6678</v>
      </c>
      <c r="H40" s="704">
        <v>7369</v>
      </c>
      <c r="I40" s="704">
        <v>8396</v>
      </c>
      <c r="J40" s="704">
        <v>9091</v>
      </c>
      <c r="K40" s="704">
        <v>9592</v>
      </c>
      <c r="L40" s="704">
        <v>7012</v>
      </c>
      <c r="M40" s="704">
        <v>8074</v>
      </c>
      <c r="N40" s="704">
        <v>8339</v>
      </c>
      <c r="O40" s="704">
        <v>9188</v>
      </c>
      <c r="P40" s="704">
        <v>9537</v>
      </c>
      <c r="Q40" s="704">
        <v>9549</v>
      </c>
      <c r="R40" s="704">
        <v>8903.6999999999989</v>
      </c>
      <c r="S40" s="704">
        <v>10044.200000000001</v>
      </c>
      <c r="T40" s="704">
        <v>10285.199999999999</v>
      </c>
      <c r="U40" s="704">
        <v>10472.1</v>
      </c>
      <c r="V40" s="704">
        <v>10228.500000000002</v>
      </c>
      <c r="W40" s="704">
        <v>2802</v>
      </c>
      <c r="X40" s="704">
        <v>2256</v>
      </c>
      <c r="Y40" s="704">
        <v>5698</v>
      </c>
      <c r="AD40" s="7"/>
    </row>
    <row r="41" spans="1:30">
      <c r="A41" s="751"/>
      <c r="B41" s="282" t="s">
        <v>539</v>
      </c>
      <c r="C41" s="704">
        <v>5243</v>
      </c>
      <c r="D41" s="704">
        <v>5231</v>
      </c>
      <c r="E41" s="704">
        <v>5890</v>
      </c>
      <c r="F41" s="704">
        <v>6099</v>
      </c>
      <c r="G41" s="704">
        <v>6317</v>
      </c>
      <c r="H41" s="704">
        <v>7034</v>
      </c>
      <c r="I41" s="704">
        <v>8072</v>
      </c>
      <c r="J41" s="704">
        <v>8781</v>
      </c>
      <c r="K41" s="704">
        <v>9297</v>
      </c>
      <c r="L41" s="704">
        <v>6815</v>
      </c>
      <c r="M41" s="704">
        <v>7743</v>
      </c>
      <c r="N41" s="704">
        <v>8072</v>
      </c>
      <c r="O41" s="704">
        <v>8896</v>
      </c>
      <c r="P41" s="704">
        <v>9265</v>
      </c>
      <c r="Q41" s="704">
        <v>9142</v>
      </c>
      <c r="R41" s="704">
        <v>8503.2999999999993</v>
      </c>
      <c r="S41" s="704">
        <v>9706.6</v>
      </c>
      <c r="T41" s="704">
        <v>9951.4</v>
      </c>
      <c r="U41" s="704">
        <v>10156</v>
      </c>
      <c r="V41" s="704">
        <v>9953.3000000000011</v>
      </c>
      <c r="W41" s="704">
        <v>2692</v>
      </c>
      <c r="X41" s="704">
        <v>2062</v>
      </c>
      <c r="Y41" s="704">
        <v>5435</v>
      </c>
      <c r="AD41" s="7"/>
    </row>
    <row r="42" spans="1:30">
      <c r="A42" s="751"/>
      <c r="B42" s="282" t="s">
        <v>540</v>
      </c>
      <c r="C42" s="704">
        <v>629</v>
      </c>
      <c r="D42" s="704">
        <v>556</v>
      </c>
      <c r="E42" s="704">
        <v>540</v>
      </c>
      <c r="F42" s="704">
        <v>406</v>
      </c>
      <c r="G42" s="704">
        <v>361</v>
      </c>
      <c r="H42" s="704">
        <v>335</v>
      </c>
      <c r="I42" s="704">
        <v>324</v>
      </c>
      <c r="J42" s="704">
        <v>310</v>
      </c>
      <c r="K42" s="704">
        <v>295</v>
      </c>
      <c r="L42" s="704">
        <v>197</v>
      </c>
      <c r="M42" s="704">
        <v>331</v>
      </c>
      <c r="N42" s="704">
        <v>267</v>
      </c>
      <c r="O42" s="704">
        <v>293</v>
      </c>
      <c r="P42" s="704">
        <v>271</v>
      </c>
      <c r="Q42" s="704">
        <v>407</v>
      </c>
      <c r="R42" s="704">
        <v>400.4</v>
      </c>
      <c r="S42" s="704">
        <v>337.6</v>
      </c>
      <c r="T42" s="704">
        <v>333.8</v>
      </c>
      <c r="U42" s="704">
        <v>316.10000000000002</v>
      </c>
      <c r="V42" s="704">
        <v>275.2</v>
      </c>
      <c r="W42" s="704">
        <v>111</v>
      </c>
      <c r="X42" s="704">
        <v>194</v>
      </c>
      <c r="Y42" s="704">
        <v>263</v>
      </c>
      <c r="AD42" s="7"/>
    </row>
    <row r="43" spans="1:30">
      <c r="A43" s="751" t="s">
        <v>33</v>
      </c>
      <c r="B43" s="282" t="s">
        <v>538</v>
      </c>
      <c r="C43" s="704">
        <v>502</v>
      </c>
      <c r="D43" s="704">
        <v>525</v>
      </c>
      <c r="E43" s="704">
        <v>575</v>
      </c>
      <c r="F43" s="704">
        <v>576</v>
      </c>
      <c r="G43" s="704">
        <v>583</v>
      </c>
      <c r="H43" s="704">
        <v>613</v>
      </c>
      <c r="I43" s="704">
        <v>644</v>
      </c>
      <c r="J43" s="704">
        <v>718</v>
      </c>
      <c r="K43" s="704">
        <v>770</v>
      </c>
      <c r="L43" s="704">
        <v>714</v>
      </c>
      <c r="M43" s="704">
        <v>783</v>
      </c>
      <c r="N43" s="704">
        <v>868</v>
      </c>
      <c r="O43" s="704">
        <v>1077</v>
      </c>
      <c r="P43" s="704">
        <v>1096</v>
      </c>
      <c r="Q43" s="704">
        <v>1140.0999999999999</v>
      </c>
      <c r="R43" s="704">
        <v>1137.1000000000001</v>
      </c>
      <c r="S43" s="704">
        <v>1284.3</v>
      </c>
      <c r="T43" s="704">
        <v>1327</v>
      </c>
      <c r="U43" s="704">
        <v>1505.6</v>
      </c>
      <c r="V43" s="704">
        <v>1526.8</v>
      </c>
      <c r="W43" s="704">
        <v>621</v>
      </c>
      <c r="X43" s="704">
        <v>1026.9000000000001</v>
      </c>
      <c r="Y43" s="704"/>
      <c r="AD43" s="568"/>
    </row>
    <row r="44" spans="1:30">
      <c r="A44" s="751"/>
      <c r="B44" s="282" t="s">
        <v>539</v>
      </c>
      <c r="C44" s="704">
        <v>372</v>
      </c>
      <c r="D44" s="704">
        <v>373</v>
      </c>
      <c r="E44" s="704">
        <v>460</v>
      </c>
      <c r="F44" s="704">
        <v>443</v>
      </c>
      <c r="G44" s="704">
        <v>500</v>
      </c>
      <c r="H44" s="704">
        <v>528</v>
      </c>
      <c r="I44" s="704">
        <v>573</v>
      </c>
      <c r="J44" s="704">
        <v>661</v>
      </c>
      <c r="K44" s="704">
        <v>733</v>
      </c>
      <c r="L44" s="704">
        <v>685</v>
      </c>
      <c r="M44" s="704">
        <v>727</v>
      </c>
      <c r="N44" s="704">
        <v>821</v>
      </c>
      <c r="O44" s="704">
        <v>1021</v>
      </c>
      <c r="P44" s="704">
        <v>1030</v>
      </c>
      <c r="Q44" s="704">
        <v>1071.8</v>
      </c>
      <c r="R44" s="704">
        <v>1060.9000000000001</v>
      </c>
      <c r="S44" s="704">
        <v>1217.2</v>
      </c>
      <c r="T44" s="704">
        <v>1269</v>
      </c>
      <c r="U44" s="704">
        <v>1429.5</v>
      </c>
      <c r="V44" s="704">
        <v>1462.2</v>
      </c>
      <c r="W44" s="704">
        <v>601</v>
      </c>
      <c r="X44" s="704">
        <v>934.2</v>
      </c>
      <c r="Y44" s="704"/>
      <c r="AD44" s="568"/>
    </row>
    <row r="45" spans="1:30">
      <c r="A45" s="751"/>
      <c r="B45" s="282" t="s">
        <v>540</v>
      </c>
      <c r="C45" s="704">
        <v>130</v>
      </c>
      <c r="D45" s="704">
        <v>152</v>
      </c>
      <c r="E45" s="704">
        <v>115</v>
      </c>
      <c r="F45" s="704">
        <v>133</v>
      </c>
      <c r="G45" s="704">
        <v>83</v>
      </c>
      <c r="H45" s="704">
        <v>85</v>
      </c>
      <c r="I45" s="704">
        <v>71</v>
      </c>
      <c r="J45" s="704">
        <v>57</v>
      </c>
      <c r="K45" s="704">
        <v>37</v>
      </c>
      <c r="L45" s="704">
        <v>29</v>
      </c>
      <c r="M45" s="704">
        <v>56</v>
      </c>
      <c r="N45" s="704">
        <v>47</v>
      </c>
      <c r="O45" s="704">
        <v>56</v>
      </c>
      <c r="P45" s="704">
        <v>66</v>
      </c>
      <c r="Q45" s="704">
        <v>68.3</v>
      </c>
      <c r="R45" s="704">
        <v>76.2</v>
      </c>
      <c r="S45" s="704">
        <v>67.099999999999994</v>
      </c>
      <c r="T45" s="704">
        <v>58</v>
      </c>
      <c r="U45" s="704">
        <v>76.099999999999994</v>
      </c>
      <c r="V45" s="704">
        <v>64.599999999999994</v>
      </c>
      <c r="W45" s="704">
        <v>20</v>
      </c>
      <c r="X45" s="704">
        <v>92.7</v>
      </c>
      <c r="Y45" s="704"/>
      <c r="AD45" s="568"/>
    </row>
    <row r="46" spans="1:30">
      <c r="A46" s="751" t="s">
        <v>1</v>
      </c>
      <c r="B46" s="282" t="s">
        <v>538</v>
      </c>
      <c r="C46" s="704">
        <v>457</v>
      </c>
      <c r="D46" s="704">
        <v>492</v>
      </c>
      <c r="E46" s="704">
        <v>565</v>
      </c>
      <c r="F46" s="704">
        <v>413</v>
      </c>
      <c r="G46" s="704">
        <v>515</v>
      </c>
      <c r="H46" s="704">
        <v>669</v>
      </c>
      <c r="I46" s="704">
        <v>756</v>
      </c>
      <c r="J46" s="704">
        <v>897</v>
      </c>
      <c r="K46" s="704">
        <v>811</v>
      </c>
      <c r="L46" s="704">
        <v>710</v>
      </c>
      <c r="M46" s="704">
        <v>815</v>
      </c>
      <c r="N46" s="704">
        <v>920.1</v>
      </c>
      <c r="O46" s="704">
        <v>858.6</v>
      </c>
      <c r="P46" s="704">
        <v>914.69999999999993</v>
      </c>
      <c r="Q46" s="704">
        <v>947</v>
      </c>
      <c r="R46" s="704">
        <v>931.7</v>
      </c>
      <c r="S46" s="704">
        <v>956.3</v>
      </c>
      <c r="T46" s="704">
        <v>1009.2</v>
      </c>
      <c r="U46" s="704">
        <v>1071.7</v>
      </c>
      <c r="V46" s="704">
        <v>1266.4000000000001</v>
      </c>
      <c r="W46" s="704">
        <v>501</v>
      </c>
      <c r="X46" s="704">
        <v>554</v>
      </c>
      <c r="Y46" s="704" t="s">
        <v>3129</v>
      </c>
      <c r="AD46" s="7"/>
    </row>
    <row r="47" spans="1:30">
      <c r="A47" s="751"/>
      <c r="B47" s="282" t="s">
        <v>539</v>
      </c>
      <c r="C47" s="704">
        <v>256</v>
      </c>
      <c r="D47" s="704">
        <v>291</v>
      </c>
      <c r="E47" s="704">
        <v>317</v>
      </c>
      <c r="F47" s="704">
        <v>257</v>
      </c>
      <c r="G47" s="704">
        <v>355</v>
      </c>
      <c r="H47" s="704">
        <v>416</v>
      </c>
      <c r="I47" s="704">
        <v>466</v>
      </c>
      <c r="J47" s="704">
        <v>557</v>
      </c>
      <c r="K47" s="704">
        <v>472</v>
      </c>
      <c r="L47" s="704">
        <v>381</v>
      </c>
      <c r="M47" s="704">
        <v>373</v>
      </c>
      <c r="N47" s="704">
        <v>349.5</v>
      </c>
      <c r="O47" s="704">
        <v>385</v>
      </c>
      <c r="P47" s="704">
        <v>379.4</v>
      </c>
      <c r="Q47" s="704">
        <v>513</v>
      </c>
      <c r="R47" s="704">
        <v>349.6</v>
      </c>
      <c r="S47" s="704">
        <v>407.8</v>
      </c>
      <c r="T47" s="704">
        <v>410.1</v>
      </c>
      <c r="U47" s="704">
        <v>445.3</v>
      </c>
      <c r="V47" s="704">
        <v>686</v>
      </c>
      <c r="W47" s="704">
        <v>150</v>
      </c>
      <c r="X47" s="704">
        <v>166</v>
      </c>
      <c r="Y47" s="704">
        <v>318</v>
      </c>
      <c r="AD47" s="7"/>
    </row>
    <row r="48" spans="1:30">
      <c r="A48" s="751"/>
      <c r="B48" s="282" t="s">
        <v>540</v>
      </c>
      <c r="C48" s="704">
        <v>201</v>
      </c>
      <c r="D48" s="704">
        <v>201</v>
      </c>
      <c r="E48" s="704">
        <v>248</v>
      </c>
      <c r="F48" s="704">
        <v>156</v>
      </c>
      <c r="G48" s="704">
        <v>160</v>
      </c>
      <c r="H48" s="704">
        <v>253</v>
      </c>
      <c r="I48" s="704">
        <v>290</v>
      </c>
      <c r="J48" s="704">
        <v>340</v>
      </c>
      <c r="K48" s="704">
        <v>339</v>
      </c>
      <c r="L48" s="704">
        <v>329</v>
      </c>
      <c r="M48" s="704">
        <v>442</v>
      </c>
      <c r="N48" s="704">
        <v>570.6</v>
      </c>
      <c r="O48" s="704">
        <v>473.6</v>
      </c>
      <c r="P48" s="704">
        <v>535.29999999999995</v>
      </c>
      <c r="Q48" s="704">
        <v>434</v>
      </c>
      <c r="R48" s="704">
        <v>582.1</v>
      </c>
      <c r="S48" s="704">
        <v>548.5</v>
      </c>
      <c r="T48" s="704">
        <v>599.1</v>
      </c>
      <c r="U48" s="704">
        <v>626.4</v>
      </c>
      <c r="V48" s="704">
        <v>580.4</v>
      </c>
      <c r="W48" s="704">
        <v>351</v>
      </c>
      <c r="X48" s="704">
        <v>388</v>
      </c>
      <c r="Y48" s="704">
        <v>743</v>
      </c>
      <c r="AD48" s="7"/>
    </row>
    <row r="49" spans="1:30">
      <c r="A49" s="751" t="s">
        <v>0</v>
      </c>
      <c r="B49" s="282" t="s">
        <v>538</v>
      </c>
      <c r="C49" s="704">
        <v>1966</v>
      </c>
      <c r="D49" s="704">
        <v>2217</v>
      </c>
      <c r="E49" s="704"/>
      <c r="F49" s="704"/>
      <c r="G49" s="704">
        <v>1854</v>
      </c>
      <c r="H49" s="704">
        <v>1558</v>
      </c>
      <c r="I49" s="704">
        <v>2287</v>
      </c>
      <c r="J49" s="704">
        <v>2506</v>
      </c>
      <c r="K49" s="704">
        <v>1956</v>
      </c>
      <c r="L49" s="704">
        <v>2017</v>
      </c>
      <c r="M49" s="704">
        <v>2239</v>
      </c>
      <c r="N49" s="704">
        <v>2423</v>
      </c>
      <c r="O49" s="704">
        <v>1794</v>
      </c>
      <c r="P49" s="704">
        <v>1832.6</v>
      </c>
      <c r="Q49" s="704">
        <v>1880</v>
      </c>
      <c r="R49" s="704">
        <v>2056.6</v>
      </c>
      <c r="S49" s="704">
        <v>2167.6999999999998</v>
      </c>
      <c r="T49" s="704">
        <v>2423</v>
      </c>
      <c r="U49" s="704">
        <v>2579.9</v>
      </c>
      <c r="V49" s="704">
        <v>2294.2000000000003</v>
      </c>
      <c r="W49" s="704">
        <v>639</v>
      </c>
      <c r="X49" s="704">
        <v>380.8</v>
      </c>
      <c r="Y49" s="704"/>
      <c r="AD49" s="7"/>
    </row>
    <row r="50" spans="1:30">
      <c r="A50" s="751"/>
      <c r="B50" s="282" t="s">
        <v>539</v>
      </c>
      <c r="C50" s="704">
        <v>1614</v>
      </c>
      <c r="D50" s="704">
        <v>1781</v>
      </c>
      <c r="E50" s="704"/>
      <c r="F50" s="704"/>
      <c r="G50" s="704">
        <v>1261</v>
      </c>
      <c r="H50" s="704">
        <v>1293</v>
      </c>
      <c r="I50" s="704">
        <v>1894</v>
      </c>
      <c r="J50" s="704">
        <v>2128</v>
      </c>
      <c r="K50" s="704">
        <v>1827</v>
      </c>
      <c r="L50" s="704">
        <v>1881</v>
      </c>
      <c r="M50" s="704">
        <v>1896</v>
      </c>
      <c r="N50" s="704">
        <v>2006</v>
      </c>
      <c r="O50" s="704">
        <v>1425</v>
      </c>
      <c r="P50" s="704">
        <v>1595.1999999999998</v>
      </c>
      <c r="Q50" s="704">
        <v>1695.6</v>
      </c>
      <c r="R50" s="704">
        <v>1896.7</v>
      </c>
      <c r="S50" s="704">
        <v>2025.5</v>
      </c>
      <c r="T50" s="704">
        <v>2257.4</v>
      </c>
      <c r="U50" s="704">
        <v>2277.5</v>
      </c>
      <c r="V50" s="704">
        <v>2073.6000000000004</v>
      </c>
      <c r="W50" s="704">
        <v>539</v>
      </c>
      <c r="X50" s="704">
        <v>275.10000000000002</v>
      </c>
      <c r="Y50" s="704"/>
      <c r="AD50" s="7"/>
    </row>
    <row r="51" spans="1:30">
      <c r="A51" s="751"/>
      <c r="B51" s="282" t="s">
        <v>540</v>
      </c>
      <c r="C51" s="704">
        <v>352</v>
      </c>
      <c r="D51" s="704">
        <v>436</v>
      </c>
      <c r="E51" s="704"/>
      <c r="F51" s="704"/>
      <c r="G51" s="704">
        <v>593</v>
      </c>
      <c r="H51" s="704">
        <v>265</v>
      </c>
      <c r="I51" s="704">
        <v>393</v>
      </c>
      <c r="J51" s="704">
        <v>378</v>
      </c>
      <c r="K51" s="704">
        <v>129</v>
      </c>
      <c r="L51" s="704">
        <v>136</v>
      </c>
      <c r="M51" s="704">
        <v>343</v>
      </c>
      <c r="N51" s="704">
        <v>417</v>
      </c>
      <c r="O51" s="704">
        <v>369</v>
      </c>
      <c r="P51" s="704">
        <v>237.4</v>
      </c>
      <c r="Q51" s="704">
        <v>184.4</v>
      </c>
      <c r="R51" s="704">
        <v>159.9</v>
      </c>
      <c r="S51" s="704">
        <v>142.19999999999999</v>
      </c>
      <c r="T51" s="704">
        <v>165.6</v>
      </c>
      <c r="U51" s="704">
        <v>302.39999999999998</v>
      </c>
      <c r="V51" s="704">
        <v>220.6</v>
      </c>
      <c r="W51" s="704">
        <v>100</v>
      </c>
      <c r="X51" s="704">
        <v>105.7</v>
      </c>
      <c r="Y51" s="704"/>
      <c r="AD51" s="7"/>
    </row>
    <row r="52" spans="1:30">
      <c r="A52" s="751" t="s">
        <v>20</v>
      </c>
      <c r="B52" s="282" t="s">
        <v>538</v>
      </c>
      <c r="C52" s="708">
        <v>11856.5</v>
      </c>
      <c r="D52" s="708">
        <v>13165.8</v>
      </c>
      <c r="E52" s="708">
        <v>12109.3</v>
      </c>
      <c r="F52" s="708">
        <v>12395.9</v>
      </c>
      <c r="G52" s="708">
        <v>14153.8</v>
      </c>
      <c r="H52" s="708">
        <v>16446.5</v>
      </c>
      <c r="I52" s="708">
        <v>18309.099999999999</v>
      </c>
      <c r="J52" s="708">
        <v>20604.900000000001</v>
      </c>
      <c r="K52" s="708">
        <v>20507.3</v>
      </c>
      <c r="L52" s="708">
        <v>17717.7</v>
      </c>
      <c r="M52" s="708">
        <v>20949.7</v>
      </c>
      <c r="N52" s="708">
        <v>20058.5</v>
      </c>
      <c r="O52" s="708">
        <v>22361.1</v>
      </c>
      <c r="P52" s="708">
        <v>22817.8</v>
      </c>
      <c r="Q52" s="708">
        <v>23168.3</v>
      </c>
      <c r="R52" s="708">
        <v>22303.399999999998</v>
      </c>
      <c r="S52" s="708">
        <v>25214.399999999998</v>
      </c>
      <c r="T52" s="708">
        <v>24125.499999999996</v>
      </c>
      <c r="U52" s="708">
        <v>26197.7</v>
      </c>
      <c r="V52" s="708">
        <v>22583.600000000002</v>
      </c>
      <c r="W52" s="708"/>
      <c r="X52" s="708"/>
      <c r="Y52" s="708"/>
      <c r="AD52" s="7"/>
    </row>
    <row r="53" spans="1:30">
      <c r="A53" s="751"/>
      <c r="B53" s="282" t="s">
        <v>539</v>
      </c>
      <c r="C53" s="708">
        <v>10076.5</v>
      </c>
      <c r="D53" s="708">
        <v>11055.3</v>
      </c>
      <c r="E53" s="708">
        <v>10375.4</v>
      </c>
      <c r="F53" s="708">
        <v>10818.6</v>
      </c>
      <c r="G53" s="708">
        <v>12081.1</v>
      </c>
      <c r="H53" s="708">
        <v>14407.4</v>
      </c>
      <c r="I53" s="708">
        <v>16062.2</v>
      </c>
      <c r="J53" s="708">
        <v>18245.900000000001</v>
      </c>
      <c r="K53" s="708">
        <v>18533.599999999999</v>
      </c>
      <c r="L53" s="708">
        <v>15692</v>
      </c>
      <c r="M53" s="708">
        <v>18196.3</v>
      </c>
      <c r="N53" s="708">
        <v>16924.7</v>
      </c>
      <c r="O53" s="708">
        <v>19355.099999999999</v>
      </c>
      <c r="P53" s="708">
        <v>19800.900000000001</v>
      </c>
      <c r="Q53" s="708">
        <v>19826.999999999996</v>
      </c>
      <c r="R53" s="708">
        <v>18889.100000000002</v>
      </c>
      <c r="S53" s="708">
        <v>21791.599999999999</v>
      </c>
      <c r="T53" s="708">
        <v>21272.7</v>
      </c>
      <c r="U53" s="708">
        <v>23065.599999999999</v>
      </c>
      <c r="V53" s="708">
        <v>20695.600000000006</v>
      </c>
      <c r="W53" s="708"/>
      <c r="X53" s="708"/>
      <c r="Y53" s="708"/>
      <c r="AD53" s="7"/>
    </row>
    <row r="54" spans="1:30">
      <c r="A54" s="751"/>
      <c r="B54" s="282" t="s">
        <v>540</v>
      </c>
      <c r="C54" s="708">
        <v>1780</v>
      </c>
      <c r="D54" s="708">
        <v>2110.5</v>
      </c>
      <c r="E54" s="708">
        <v>1733.9</v>
      </c>
      <c r="F54" s="708">
        <v>1577.3000000000002</v>
      </c>
      <c r="G54" s="708">
        <v>2072.6999999999998</v>
      </c>
      <c r="H54" s="708">
        <v>2039.1</v>
      </c>
      <c r="I54" s="708">
        <v>2246.9</v>
      </c>
      <c r="J54" s="708">
        <v>2359</v>
      </c>
      <c r="K54" s="708">
        <v>1973.7</v>
      </c>
      <c r="L54" s="708">
        <v>2025.7</v>
      </c>
      <c r="M54" s="708">
        <v>2753.3999999999996</v>
      </c>
      <c r="N54" s="708">
        <v>3133.7999999999997</v>
      </c>
      <c r="O54" s="708">
        <v>3005.9999999999995</v>
      </c>
      <c r="P54" s="708">
        <v>3016.9</v>
      </c>
      <c r="Q54" s="708">
        <v>3341.3000000000006</v>
      </c>
      <c r="R54" s="708">
        <v>3414.2999999999997</v>
      </c>
      <c r="S54" s="708">
        <v>3422.7999999999997</v>
      </c>
      <c r="T54" s="708">
        <v>2852.7999999999993</v>
      </c>
      <c r="U54" s="708">
        <v>3132.1</v>
      </c>
      <c r="V54" s="708">
        <v>1888</v>
      </c>
      <c r="W54" s="708"/>
      <c r="X54" s="708"/>
      <c r="Y54" s="708"/>
      <c r="AD54" s="7"/>
    </row>
    <row r="55" spans="1:30">
      <c r="B55" s="17"/>
      <c r="C55" s="17"/>
      <c r="D55" s="17"/>
      <c r="E55" s="17"/>
      <c r="F55" s="17"/>
      <c r="G55" s="17"/>
      <c r="H55" s="17"/>
      <c r="I55" s="17"/>
      <c r="J55" s="17"/>
      <c r="K55" s="17"/>
      <c r="L55" s="17"/>
      <c r="M55" s="17"/>
      <c r="N55" s="17"/>
      <c r="O55" s="17"/>
      <c r="P55" s="17"/>
      <c r="Q55" s="274"/>
      <c r="R55" s="274"/>
      <c r="S55" s="17"/>
      <c r="T55" s="17"/>
      <c r="U55" s="17"/>
      <c r="V55" s="17"/>
      <c r="W55" s="17"/>
      <c r="X55" s="17"/>
      <c r="Y55" s="17"/>
    </row>
    <row r="56" spans="1:30">
      <c r="A56" s="139" t="s">
        <v>19</v>
      </c>
      <c r="C56" s="17"/>
      <c r="D56" s="17"/>
      <c r="E56" s="17"/>
      <c r="F56" s="17"/>
      <c r="G56" s="17"/>
      <c r="H56" s="17"/>
      <c r="I56" s="17"/>
      <c r="J56" s="17"/>
      <c r="K56" s="17"/>
      <c r="L56" s="17"/>
      <c r="M56" s="17"/>
      <c r="N56" s="17"/>
      <c r="R56" s="273"/>
    </row>
    <row r="57" spans="1:30">
      <c r="C57" s="135"/>
      <c r="D57" s="135"/>
      <c r="E57" s="135"/>
      <c r="F57" s="135"/>
      <c r="G57" s="135"/>
      <c r="H57" s="135"/>
      <c r="I57" s="135"/>
      <c r="J57" s="135"/>
      <c r="K57" s="135"/>
      <c r="L57" s="135"/>
      <c r="M57" s="135"/>
      <c r="N57" s="135"/>
      <c r="Q57" s="133"/>
      <c r="R57" s="133"/>
      <c r="S57" s="133"/>
      <c r="T57" s="133"/>
      <c r="U57" s="133"/>
      <c r="V57" s="133"/>
      <c r="W57" s="133"/>
      <c r="X57" s="133"/>
      <c r="Y57" s="133"/>
    </row>
    <row r="58" spans="1:30">
      <c r="A58" s="135"/>
      <c r="C58" s="42"/>
      <c r="D58" s="42"/>
      <c r="E58" s="42"/>
      <c r="F58" s="42"/>
      <c r="G58" s="42"/>
      <c r="H58" s="42"/>
      <c r="I58" s="42"/>
      <c r="J58" s="42"/>
      <c r="K58" s="42"/>
      <c r="L58" s="42"/>
      <c r="M58" s="42"/>
      <c r="N58" s="42"/>
    </row>
    <row r="59" spans="1:30">
      <c r="A59" s="17" t="s">
        <v>3185</v>
      </c>
      <c r="C59" s="42"/>
      <c r="D59" s="42"/>
      <c r="E59" s="42"/>
      <c r="F59" s="42"/>
      <c r="G59" s="42"/>
      <c r="H59" s="42"/>
      <c r="I59" s="42"/>
      <c r="J59" s="42"/>
      <c r="K59" s="42"/>
      <c r="L59" s="42"/>
      <c r="M59" s="42"/>
      <c r="N59" s="42"/>
    </row>
    <row r="60" spans="1:30">
      <c r="B60" s="135"/>
      <c r="C60" s="42"/>
      <c r="D60" s="42"/>
      <c r="E60" s="42"/>
      <c r="F60" s="42"/>
      <c r="G60" s="42"/>
      <c r="H60" s="42"/>
      <c r="I60" s="42"/>
      <c r="J60" s="42"/>
      <c r="K60" s="42"/>
      <c r="L60" s="42"/>
      <c r="M60" s="42"/>
      <c r="N60" s="42"/>
    </row>
  </sheetData>
  <mergeCells count="17">
    <mergeCell ref="A37:A39"/>
    <mergeCell ref="A4:A6"/>
    <mergeCell ref="A7:A9"/>
    <mergeCell ref="A10:A12"/>
    <mergeCell ref="A13:A15"/>
    <mergeCell ref="A16:A18"/>
    <mergeCell ref="A19:A21"/>
    <mergeCell ref="A22:A24"/>
    <mergeCell ref="A25:A27"/>
    <mergeCell ref="A28:A30"/>
    <mergeCell ref="A31:A33"/>
    <mergeCell ref="A34:A36"/>
    <mergeCell ref="A40:A42"/>
    <mergeCell ref="A43:A45"/>
    <mergeCell ref="A46:A48"/>
    <mergeCell ref="A49:A51"/>
    <mergeCell ref="A52:A54"/>
  </mergeCells>
  <hyperlinks>
    <hyperlink ref="AA3" location="Content!A1" display="Back to content page" xr:uid="{00000000-0004-0000-9E00-000000000000}"/>
  </hyperlinks>
  <pageMargins left="0.7" right="0.7" top="0.75" bottom="0.75" header="0.3" footer="0.3"/>
  <pageSetup paperSize="9" orientation="portrait" horizontalDpi="4294967293" r:id="rId1"/>
  <legacy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AD77"/>
  <sheetViews>
    <sheetView workbookViewId="0">
      <selection activeCell="G20" sqref="G20"/>
    </sheetView>
  </sheetViews>
  <sheetFormatPr defaultColWidth="8.77734375" defaultRowHeight="14.4"/>
  <cols>
    <col min="1" max="1" width="31.5546875" customWidth="1"/>
    <col min="2" max="2" width="22.44140625" customWidth="1"/>
    <col min="3" max="15" width="8.44140625" customWidth="1"/>
    <col min="16" max="22" width="8.44140625" bestFit="1" customWidth="1"/>
    <col min="23" max="25" width="8.44140625" customWidth="1"/>
    <col min="28" max="28" width="11.88671875" customWidth="1"/>
  </cols>
  <sheetData>
    <row r="1" spans="1:28">
      <c r="A1" s="44" t="s">
        <v>2998</v>
      </c>
      <c r="C1" s="17"/>
      <c r="D1" s="17"/>
      <c r="E1" s="17"/>
      <c r="F1" s="17"/>
      <c r="G1" s="17"/>
      <c r="H1" s="17"/>
      <c r="I1" s="17"/>
      <c r="J1" s="17"/>
      <c r="K1" s="17"/>
      <c r="L1" s="17"/>
      <c r="M1" s="17"/>
      <c r="N1" s="17"/>
      <c r="O1" s="17"/>
      <c r="P1" s="17"/>
      <c r="Q1" s="17"/>
      <c r="R1" s="17"/>
      <c r="S1" s="17"/>
      <c r="T1" s="17"/>
      <c r="U1" s="17"/>
      <c r="V1" s="17"/>
      <c r="W1" s="17"/>
      <c r="X1" s="17"/>
      <c r="Y1" s="17"/>
    </row>
    <row r="2" spans="1:28">
      <c r="B2" s="17"/>
      <c r="C2" s="17"/>
      <c r="D2" s="17"/>
      <c r="E2" s="17"/>
      <c r="F2" s="17"/>
      <c r="G2" s="17"/>
      <c r="H2" s="17"/>
      <c r="I2" s="17"/>
      <c r="J2" s="17"/>
      <c r="K2" s="17"/>
      <c r="L2" s="17"/>
      <c r="M2" s="17"/>
      <c r="N2" s="17"/>
      <c r="O2" s="17"/>
      <c r="P2" s="17"/>
      <c r="Q2" s="17"/>
      <c r="R2" s="17"/>
      <c r="S2" s="17"/>
      <c r="T2" s="17"/>
      <c r="U2" s="17"/>
      <c r="V2" s="17"/>
      <c r="W2" s="17"/>
      <c r="X2" s="17"/>
      <c r="Y2" s="17"/>
    </row>
    <row r="3" spans="1:28">
      <c r="A3" s="393" t="s">
        <v>14</v>
      </c>
      <c r="B3" s="393" t="s">
        <v>2627</v>
      </c>
      <c r="C3" s="3">
        <v>2000</v>
      </c>
      <c r="D3" s="3">
        <v>2001</v>
      </c>
      <c r="E3" s="3">
        <v>2002</v>
      </c>
      <c r="F3" s="3">
        <v>2003</v>
      </c>
      <c r="G3" s="3">
        <v>2004</v>
      </c>
      <c r="H3" s="3">
        <v>2005</v>
      </c>
      <c r="I3" s="3">
        <v>2006</v>
      </c>
      <c r="J3" s="3">
        <v>2007</v>
      </c>
      <c r="K3" s="3">
        <v>2008</v>
      </c>
      <c r="L3" s="3">
        <v>2009</v>
      </c>
      <c r="M3" s="3">
        <v>2010</v>
      </c>
      <c r="N3" s="3">
        <v>2011</v>
      </c>
      <c r="O3" s="3">
        <v>2012</v>
      </c>
      <c r="P3" s="3">
        <v>2013</v>
      </c>
      <c r="Q3" s="3">
        <v>2014</v>
      </c>
      <c r="R3" s="222">
        <v>2015</v>
      </c>
      <c r="S3" s="3">
        <v>2016</v>
      </c>
      <c r="T3" s="3">
        <v>2017</v>
      </c>
      <c r="U3" s="222">
        <v>2018</v>
      </c>
      <c r="V3" s="3">
        <v>2019</v>
      </c>
      <c r="W3" s="222">
        <v>2020</v>
      </c>
      <c r="X3" s="3">
        <v>2021</v>
      </c>
      <c r="Y3" s="3">
        <v>2022</v>
      </c>
      <c r="AA3" s="1" t="s">
        <v>559</v>
      </c>
    </row>
    <row r="4" spans="1:28">
      <c r="A4" s="751" t="s">
        <v>13</v>
      </c>
      <c r="B4" s="282" t="s">
        <v>538</v>
      </c>
      <c r="C4" s="704">
        <v>50</v>
      </c>
      <c r="D4" s="704">
        <v>67</v>
      </c>
      <c r="E4" s="704">
        <v>91</v>
      </c>
      <c r="F4" s="704">
        <v>107</v>
      </c>
      <c r="G4" s="704">
        <v>194</v>
      </c>
      <c r="H4" s="704">
        <v>210</v>
      </c>
      <c r="I4" s="704">
        <v>121</v>
      </c>
      <c r="J4" s="704">
        <v>194</v>
      </c>
      <c r="K4" s="704">
        <v>294</v>
      </c>
      <c r="L4" s="704">
        <v>366</v>
      </c>
      <c r="M4" s="704">
        <v>425</v>
      </c>
      <c r="N4" s="704">
        <v>481</v>
      </c>
      <c r="O4" s="704">
        <v>528</v>
      </c>
      <c r="P4" s="704">
        <v>650</v>
      </c>
      <c r="Q4" s="704">
        <v>595</v>
      </c>
      <c r="R4" s="704">
        <v>592</v>
      </c>
      <c r="S4" s="704">
        <v>397</v>
      </c>
      <c r="T4" s="704">
        <v>261</v>
      </c>
      <c r="U4" s="704">
        <v>218</v>
      </c>
      <c r="V4" s="704">
        <v>218</v>
      </c>
      <c r="W4" s="704">
        <v>64</v>
      </c>
      <c r="X4" s="704">
        <v>64</v>
      </c>
      <c r="Y4" s="704"/>
      <c r="AB4" s="568"/>
    </row>
    <row r="5" spans="1:28">
      <c r="A5" s="751"/>
      <c r="B5" s="282" t="s">
        <v>541</v>
      </c>
      <c r="C5" s="704">
        <v>48</v>
      </c>
      <c r="D5" s="704">
        <v>58</v>
      </c>
      <c r="E5" s="704">
        <v>61</v>
      </c>
      <c r="F5" s="704">
        <v>83</v>
      </c>
      <c r="G5" s="704">
        <v>144</v>
      </c>
      <c r="H5" s="704">
        <v>153</v>
      </c>
      <c r="I5" s="704">
        <v>120</v>
      </c>
      <c r="J5" s="704">
        <v>172</v>
      </c>
      <c r="K5" s="704">
        <v>294</v>
      </c>
      <c r="L5" s="704">
        <v>366</v>
      </c>
      <c r="M5" s="704">
        <v>425</v>
      </c>
      <c r="N5" s="704">
        <v>481</v>
      </c>
      <c r="O5" s="704">
        <v>528</v>
      </c>
      <c r="P5" s="704">
        <v>650</v>
      </c>
      <c r="Q5" s="704">
        <v>595</v>
      </c>
      <c r="R5" s="704">
        <v>592</v>
      </c>
      <c r="S5" s="704">
        <v>397</v>
      </c>
      <c r="T5" s="704">
        <v>261</v>
      </c>
      <c r="U5" s="704">
        <v>218</v>
      </c>
      <c r="V5" s="704">
        <v>218</v>
      </c>
      <c r="W5" s="704">
        <v>64</v>
      </c>
      <c r="X5" s="704">
        <v>64</v>
      </c>
      <c r="Y5" s="704"/>
      <c r="AB5" s="568"/>
    </row>
    <row r="6" spans="1:28">
      <c r="A6" s="751"/>
      <c r="B6" s="282" t="s">
        <v>542</v>
      </c>
      <c r="C6" s="704"/>
      <c r="D6" s="704">
        <v>1</v>
      </c>
      <c r="E6" s="704">
        <v>3</v>
      </c>
      <c r="F6" s="704">
        <v>3</v>
      </c>
      <c r="G6" s="704">
        <v>4</v>
      </c>
      <c r="H6" s="704">
        <v>5</v>
      </c>
      <c r="I6" s="704"/>
      <c r="J6" s="704">
        <v>18</v>
      </c>
      <c r="K6" s="704"/>
      <c r="L6" s="704"/>
      <c r="M6" s="704"/>
      <c r="N6" s="704"/>
      <c r="O6" s="704"/>
      <c r="P6" s="704"/>
      <c r="Q6" s="704"/>
      <c r="R6" s="704"/>
      <c r="S6" s="704"/>
      <c r="T6" s="704"/>
      <c r="U6" s="704"/>
      <c r="V6" s="704"/>
      <c r="W6" s="704"/>
      <c r="X6" s="704"/>
      <c r="Y6" s="704"/>
      <c r="AB6" s="7"/>
    </row>
    <row r="7" spans="1:28">
      <c r="A7" s="751"/>
      <c r="B7" s="282" t="s">
        <v>543</v>
      </c>
      <c r="C7" s="704">
        <v>2</v>
      </c>
      <c r="D7" s="704">
        <v>8</v>
      </c>
      <c r="E7" s="704">
        <v>27</v>
      </c>
      <c r="F7" s="704">
        <v>21</v>
      </c>
      <c r="G7" s="704">
        <v>46</v>
      </c>
      <c r="H7" s="704">
        <v>52</v>
      </c>
      <c r="I7" s="704">
        <v>1</v>
      </c>
      <c r="J7" s="704">
        <v>4</v>
      </c>
      <c r="K7" s="704"/>
      <c r="L7" s="704"/>
      <c r="M7" s="704"/>
      <c r="N7" s="704"/>
      <c r="O7" s="704"/>
      <c r="P7" s="704"/>
      <c r="Q7" s="704"/>
      <c r="R7" s="704"/>
      <c r="S7" s="704"/>
      <c r="T7" s="704"/>
      <c r="U7" s="704"/>
      <c r="V7" s="704"/>
      <c r="W7" s="704"/>
      <c r="X7" s="704"/>
      <c r="Y7" s="704"/>
      <c r="AB7" s="7"/>
    </row>
    <row r="8" spans="1:28">
      <c r="A8" s="751" t="s">
        <v>12</v>
      </c>
      <c r="B8" s="282" t="s">
        <v>538</v>
      </c>
      <c r="C8" s="704"/>
      <c r="D8" s="704">
        <v>1188</v>
      </c>
      <c r="E8" s="704">
        <v>1274</v>
      </c>
      <c r="F8" s="704">
        <v>1406</v>
      </c>
      <c r="G8" s="704">
        <v>1523</v>
      </c>
      <c r="H8" s="704"/>
      <c r="I8" s="704">
        <v>1426</v>
      </c>
      <c r="J8" s="704">
        <v>1736</v>
      </c>
      <c r="K8" s="704">
        <v>2101</v>
      </c>
      <c r="L8" s="704"/>
      <c r="M8" s="704"/>
      <c r="N8" s="704"/>
      <c r="O8" s="704"/>
      <c r="P8" s="704"/>
      <c r="Q8" s="704">
        <v>2083</v>
      </c>
      <c r="R8" s="704">
        <v>1660.2</v>
      </c>
      <c r="S8" s="704">
        <v>1712.1</v>
      </c>
      <c r="T8" s="704">
        <v>1774.9</v>
      </c>
      <c r="U8" s="704">
        <v>1830.2</v>
      </c>
      <c r="V8" s="704"/>
      <c r="W8" s="704">
        <v>358.2</v>
      </c>
      <c r="X8" s="704"/>
      <c r="Y8" s="704"/>
      <c r="AB8" s="7"/>
    </row>
    <row r="9" spans="1:28">
      <c r="A9" s="751"/>
      <c r="B9" s="282" t="s">
        <v>541</v>
      </c>
      <c r="C9" s="704"/>
      <c r="D9" s="704">
        <v>77</v>
      </c>
      <c r="E9" s="704">
        <v>95</v>
      </c>
      <c r="F9" s="704">
        <v>71</v>
      </c>
      <c r="G9" s="704">
        <v>66</v>
      </c>
      <c r="H9" s="704"/>
      <c r="I9" s="704">
        <v>68</v>
      </c>
      <c r="J9" s="704">
        <v>83</v>
      </c>
      <c r="K9" s="704">
        <v>85</v>
      </c>
      <c r="L9" s="704"/>
      <c r="M9" s="704"/>
      <c r="N9" s="704"/>
      <c r="O9" s="704"/>
      <c r="P9" s="704"/>
      <c r="Q9" s="704">
        <v>130</v>
      </c>
      <c r="R9" s="704">
        <v>128.69999999999999</v>
      </c>
      <c r="S9" s="704">
        <v>119.5</v>
      </c>
      <c r="T9" s="704">
        <v>119.4</v>
      </c>
      <c r="U9" s="704">
        <v>129.30000000000001</v>
      </c>
      <c r="V9" s="704"/>
      <c r="W9" s="704">
        <v>14.8</v>
      </c>
      <c r="X9" s="704"/>
      <c r="Y9" s="704"/>
      <c r="AB9" s="7"/>
    </row>
    <row r="10" spans="1:28">
      <c r="A10" s="751"/>
      <c r="B10" s="282" t="s">
        <v>542</v>
      </c>
      <c r="C10" s="704"/>
      <c r="D10" s="704"/>
      <c r="E10" s="704"/>
      <c r="F10" s="704"/>
      <c r="G10" s="704"/>
      <c r="H10" s="704"/>
      <c r="I10" s="704"/>
      <c r="J10" s="704"/>
      <c r="K10" s="704"/>
      <c r="L10" s="704"/>
      <c r="M10" s="704"/>
      <c r="N10" s="704"/>
      <c r="O10" s="704"/>
      <c r="P10" s="704"/>
      <c r="Q10" s="704"/>
      <c r="R10" s="704"/>
      <c r="S10" s="704"/>
      <c r="T10" s="704"/>
      <c r="U10" s="704"/>
      <c r="V10" s="704"/>
      <c r="W10" s="704"/>
      <c r="X10" s="704"/>
      <c r="Y10" s="704"/>
      <c r="AB10" s="7"/>
    </row>
    <row r="11" spans="1:28">
      <c r="A11" s="751"/>
      <c r="B11" s="282" t="s">
        <v>543</v>
      </c>
      <c r="C11" s="704"/>
      <c r="D11" s="704">
        <v>1111</v>
      </c>
      <c r="E11" s="704">
        <v>1179</v>
      </c>
      <c r="F11" s="704">
        <v>1335</v>
      </c>
      <c r="G11" s="704">
        <v>1457</v>
      </c>
      <c r="H11" s="704"/>
      <c r="I11" s="704">
        <v>1358</v>
      </c>
      <c r="J11" s="704">
        <v>1653</v>
      </c>
      <c r="K11" s="704">
        <v>2016</v>
      </c>
      <c r="L11" s="704"/>
      <c r="M11" s="704"/>
      <c r="N11" s="704"/>
      <c r="O11" s="704"/>
      <c r="P11" s="704"/>
      <c r="Q11" s="704">
        <v>1953</v>
      </c>
      <c r="R11" s="704">
        <v>1531.5</v>
      </c>
      <c r="S11" s="704">
        <v>1592.6</v>
      </c>
      <c r="T11" s="704">
        <v>1655.5</v>
      </c>
      <c r="U11" s="704">
        <v>1700.9</v>
      </c>
      <c r="V11" s="704"/>
      <c r="W11" s="704">
        <v>343.4</v>
      </c>
      <c r="X11" s="704"/>
      <c r="Y11" s="704"/>
      <c r="AB11" s="7"/>
    </row>
    <row r="12" spans="1:28">
      <c r="A12" s="751" t="s">
        <v>513</v>
      </c>
      <c r="B12" s="282" t="s">
        <v>538</v>
      </c>
      <c r="C12" s="704">
        <v>24</v>
      </c>
      <c r="D12" s="704">
        <v>19.399999999999999</v>
      </c>
      <c r="E12" s="704">
        <v>18.899999999999999</v>
      </c>
      <c r="F12" s="704">
        <v>14.4</v>
      </c>
      <c r="G12" s="704">
        <v>17.600000000000001</v>
      </c>
      <c r="H12" s="704">
        <v>19.600000000000001</v>
      </c>
      <c r="I12" s="704">
        <v>17.100000000000001</v>
      </c>
      <c r="J12" s="704">
        <v>15.2</v>
      </c>
      <c r="K12" s="704">
        <v>14.8</v>
      </c>
      <c r="L12" s="704">
        <v>11.3</v>
      </c>
      <c r="M12" s="704">
        <v>15.3</v>
      </c>
      <c r="N12" s="704">
        <v>18.8</v>
      </c>
      <c r="O12" s="704">
        <v>22.8</v>
      </c>
      <c r="P12" s="704">
        <v>21.9</v>
      </c>
      <c r="Q12" s="704">
        <v>22.8</v>
      </c>
      <c r="R12" s="704">
        <v>23.6</v>
      </c>
      <c r="S12" s="704">
        <v>26.8</v>
      </c>
      <c r="T12" s="704">
        <v>28</v>
      </c>
      <c r="U12" s="704">
        <v>35.9</v>
      </c>
      <c r="V12" s="704">
        <v>45.1</v>
      </c>
      <c r="W12" s="704">
        <f>W9</f>
        <v>14.8</v>
      </c>
      <c r="X12" s="704">
        <v>28</v>
      </c>
      <c r="Y12" s="704"/>
      <c r="AB12" s="7"/>
    </row>
    <row r="13" spans="1:28">
      <c r="A13" s="751"/>
      <c r="B13" s="282" t="s">
        <v>541</v>
      </c>
      <c r="C13" s="704">
        <v>24</v>
      </c>
      <c r="D13" s="704">
        <v>19.399999999999999</v>
      </c>
      <c r="E13" s="704">
        <v>18.899999999999999</v>
      </c>
      <c r="F13" s="704">
        <v>14.4</v>
      </c>
      <c r="G13" s="704">
        <v>17.600000000000001</v>
      </c>
      <c r="H13" s="704">
        <v>19.600000000000001</v>
      </c>
      <c r="I13" s="704">
        <v>17.100000000000001</v>
      </c>
      <c r="J13" s="704">
        <v>15.2</v>
      </c>
      <c r="K13" s="704">
        <v>14.8</v>
      </c>
      <c r="L13" s="704">
        <v>11.3</v>
      </c>
      <c r="M13" s="704">
        <v>15.3</v>
      </c>
      <c r="N13" s="704">
        <v>18.8</v>
      </c>
      <c r="O13" s="704">
        <v>22.8</v>
      </c>
      <c r="P13" s="704">
        <v>21.9</v>
      </c>
      <c r="Q13" s="704">
        <v>22.8</v>
      </c>
      <c r="R13" s="704">
        <v>23.6</v>
      </c>
      <c r="S13" s="704">
        <v>26.8</v>
      </c>
      <c r="T13" s="704">
        <v>28</v>
      </c>
      <c r="U13" s="704">
        <v>35.9</v>
      </c>
      <c r="V13" s="704">
        <v>45.1</v>
      </c>
      <c r="W13" s="704">
        <f>W12</f>
        <v>14.8</v>
      </c>
      <c r="X13" s="704">
        <v>28</v>
      </c>
      <c r="Y13" s="704"/>
      <c r="AB13" s="7"/>
    </row>
    <row r="14" spans="1:28">
      <c r="A14" s="751"/>
      <c r="B14" s="282" t="s">
        <v>542</v>
      </c>
      <c r="C14" s="704"/>
      <c r="D14" s="704"/>
      <c r="E14" s="704"/>
      <c r="F14" s="704"/>
      <c r="G14" s="704"/>
      <c r="H14" s="704"/>
      <c r="I14" s="704"/>
      <c r="J14" s="704"/>
      <c r="K14" s="704"/>
      <c r="L14" s="704"/>
      <c r="M14" s="704"/>
      <c r="N14" s="704"/>
      <c r="O14" s="704"/>
      <c r="P14" s="704"/>
      <c r="Q14" s="704"/>
      <c r="R14" s="704"/>
      <c r="S14" s="704"/>
      <c r="T14" s="704"/>
      <c r="U14" s="704"/>
      <c r="V14" s="704"/>
      <c r="W14" s="704"/>
      <c r="X14" s="704"/>
      <c r="Y14" s="704"/>
      <c r="AB14" s="7"/>
    </row>
    <row r="15" spans="1:28">
      <c r="A15" s="751"/>
      <c r="B15" s="282" t="s">
        <v>543</v>
      </c>
      <c r="C15" s="704"/>
      <c r="D15" s="704"/>
      <c r="E15" s="704"/>
      <c r="F15" s="704"/>
      <c r="G15" s="704"/>
      <c r="H15" s="704"/>
      <c r="I15" s="704"/>
      <c r="J15" s="704"/>
      <c r="K15" s="704"/>
      <c r="L15" s="704"/>
      <c r="M15" s="704"/>
      <c r="N15" s="704"/>
      <c r="O15" s="704"/>
      <c r="P15" s="704"/>
      <c r="Q15" s="704"/>
      <c r="R15" s="704"/>
      <c r="S15" s="704"/>
      <c r="T15" s="704"/>
      <c r="U15" s="704"/>
      <c r="V15" s="704"/>
      <c r="W15" s="704"/>
      <c r="X15" s="704"/>
      <c r="Y15" s="704"/>
      <c r="AB15" s="7"/>
    </row>
    <row r="16" spans="1:28">
      <c r="A16" s="751" t="s">
        <v>100</v>
      </c>
      <c r="B16" s="282" t="s">
        <v>538</v>
      </c>
      <c r="C16" s="704"/>
      <c r="D16" s="704">
        <v>54</v>
      </c>
      <c r="E16" s="704">
        <v>28</v>
      </c>
      <c r="F16" s="704">
        <v>35</v>
      </c>
      <c r="G16" s="704">
        <v>36</v>
      </c>
      <c r="H16" s="704">
        <v>61</v>
      </c>
      <c r="I16" s="704">
        <v>55</v>
      </c>
      <c r="J16" s="704">
        <v>47</v>
      </c>
      <c r="K16" s="704">
        <v>50</v>
      </c>
      <c r="L16" s="704">
        <v>53</v>
      </c>
      <c r="M16" s="704">
        <v>81</v>
      </c>
      <c r="N16" s="704">
        <v>186</v>
      </c>
      <c r="O16" s="704">
        <v>167</v>
      </c>
      <c r="P16" s="704">
        <v>191</v>
      </c>
      <c r="Q16" s="704"/>
      <c r="R16" s="704">
        <v>353.70000000000005</v>
      </c>
      <c r="S16" s="704">
        <v>351.29999999999995</v>
      </c>
      <c r="T16" s="704"/>
      <c r="U16" s="704"/>
      <c r="V16" s="704"/>
      <c r="W16" s="704"/>
      <c r="X16" s="704"/>
      <c r="Y16" s="704"/>
      <c r="AB16" s="7"/>
    </row>
    <row r="17" spans="1:28">
      <c r="A17" s="751"/>
      <c r="B17" s="282" t="s">
        <v>541</v>
      </c>
      <c r="C17" s="704"/>
      <c r="D17" s="704">
        <v>26</v>
      </c>
      <c r="E17" s="704">
        <v>28</v>
      </c>
      <c r="F17" s="704">
        <v>35</v>
      </c>
      <c r="G17" s="704">
        <v>36</v>
      </c>
      <c r="H17" s="704">
        <v>39</v>
      </c>
      <c r="I17" s="704">
        <v>41</v>
      </c>
      <c r="J17" s="704">
        <v>47</v>
      </c>
      <c r="K17" s="704">
        <v>50</v>
      </c>
      <c r="L17" s="704">
        <v>53</v>
      </c>
      <c r="M17" s="704">
        <v>81</v>
      </c>
      <c r="N17" s="704">
        <v>160</v>
      </c>
      <c r="O17" s="704">
        <v>156</v>
      </c>
      <c r="P17" s="704">
        <v>180</v>
      </c>
      <c r="Q17" s="704"/>
      <c r="R17" s="704">
        <v>187.4</v>
      </c>
      <c r="S17" s="704">
        <v>186.2</v>
      </c>
      <c r="T17" s="704"/>
      <c r="U17" s="704"/>
      <c r="V17" s="704"/>
      <c r="W17" s="704"/>
      <c r="X17" s="704"/>
      <c r="Y17" s="704"/>
      <c r="AB17" s="7"/>
    </row>
    <row r="18" spans="1:28">
      <c r="A18" s="751"/>
      <c r="B18" s="282" t="s">
        <v>542</v>
      </c>
      <c r="C18" s="704"/>
      <c r="D18" s="704">
        <v>28</v>
      </c>
      <c r="E18" s="704"/>
      <c r="F18" s="704"/>
      <c r="G18" s="704"/>
      <c r="H18" s="704"/>
      <c r="I18" s="704"/>
      <c r="J18" s="704"/>
      <c r="K18" s="704"/>
      <c r="L18" s="704"/>
      <c r="M18" s="704"/>
      <c r="N18" s="704"/>
      <c r="O18" s="704">
        <v>1</v>
      </c>
      <c r="P18" s="704">
        <v>3</v>
      </c>
      <c r="Q18" s="704"/>
      <c r="R18" s="704"/>
      <c r="S18" s="704"/>
      <c r="T18" s="704"/>
      <c r="U18" s="704"/>
      <c r="V18" s="704"/>
      <c r="W18" s="704"/>
      <c r="X18" s="704"/>
      <c r="Y18" s="704"/>
      <c r="AB18" s="7"/>
    </row>
    <row r="19" spans="1:28">
      <c r="A19" s="751"/>
      <c r="B19" s="282" t="s">
        <v>543</v>
      </c>
      <c r="C19" s="704"/>
      <c r="D19" s="704"/>
      <c r="E19" s="704"/>
      <c r="F19" s="704"/>
      <c r="G19" s="704"/>
      <c r="H19" s="704">
        <v>22</v>
      </c>
      <c r="I19" s="704">
        <v>14</v>
      </c>
      <c r="J19" s="704"/>
      <c r="K19" s="704"/>
      <c r="L19" s="704"/>
      <c r="M19" s="704"/>
      <c r="N19" s="704">
        <v>26</v>
      </c>
      <c r="O19" s="704">
        <v>10</v>
      </c>
      <c r="P19" s="704">
        <v>8</v>
      </c>
      <c r="Q19" s="704"/>
      <c r="R19" s="704">
        <v>166.3</v>
      </c>
      <c r="S19" s="704">
        <v>165.1</v>
      </c>
      <c r="T19" s="704"/>
      <c r="U19" s="704"/>
      <c r="V19" s="704"/>
      <c r="W19" s="704"/>
      <c r="X19" s="704"/>
      <c r="Y19" s="704"/>
      <c r="AB19" s="7"/>
    </row>
    <row r="20" spans="1:28">
      <c r="A20" s="751" t="s">
        <v>512</v>
      </c>
      <c r="B20" s="282" t="s">
        <v>538</v>
      </c>
      <c r="C20" s="704">
        <v>1151</v>
      </c>
      <c r="D20" s="704">
        <v>1312</v>
      </c>
      <c r="E20" s="704">
        <v>1371</v>
      </c>
      <c r="F20" s="704">
        <v>1543</v>
      </c>
      <c r="G20" s="704"/>
      <c r="H20" s="704">
        <v>1182</v>
      </c>
      <c r="I20" s="704">
        <v>1200</v>
      </c>
      <c r="J20" s="704">
        <v>1230</v>
      </c>
      <c r="K20" s="704">
        <v>1186</v>
      </c>
      <c r="L20" s="704">
        <v>1344</v>
      </c>
      <c r="M20" s="704">
        <v>1342</v>
      </c>
      <c r="N20" s="704">
        <v>1328</v>
      </c>
      <c r="O20" s="704">
        <v>1279</v>
      </c>
      <c r="P20" s="704">
        <v>1299</v>
      </c>
      <c r="Q20" s="704">
        <v>1324.6000000000001</v>
      </c>
      <c r="R20" s="704">
        <v>1256</v>
      </c>
      <c r="S20" s="704">
        <v>1278.6000000000001</v>
      </c>
      <c r="T20" s="704">
        <v>1342.6</v>
      </c>
      <c r="U20" s="704">
        <v>1277.2</v>
      </c>
      <c r="V20" s="704">
        <v>1225.5</v>
      </c>
      <c r="W20" s="704">
        <v>345</v>
      </c>
      <c r="X20" s="704">
        <v>210.7</v>
      </c>
      <c r="Y20" s="704"/>
      <c r="AB20" s="568"/>
    </row>
    <row r="21" spans="1:28">
      <c r="A21" s="751"/>
      <c r="B21" s="282" t="s">
        <v>541</v>
      </c>
      <c r="C21" s="704">
        <v>20</v>
      </c>
      <c r="D21" s="704">
        <v>13</v>
      </c>
      <c r="E21" s="704">
        <v>14</v>
      </c>
      <c r="F21" s="704">
        <v>17</v>
      </c>
      <c r="G21" s="704"/>
      <c r="H21" s="704">
        <v>22</v>
      </c>
      <c r="I21" s="704">
        <v>22</v>
      </c>
      <c r="J21" s="704">
        <v>27</v>
      </c>
      <c r="K21" s="704">
        <v>27</v>
      </c>
      <c r="L21" s="704">
        <v>26</v>
      </c>
      <c r="M21" s="704">
        <v>25</v>
      </c>
      <c r="N21" s="704">
        <v>22</v>
      </c>
      <c r="O21" s="704">
        <v>23</v>
      </c>
      <c r="P21" s="704">
        <v>22</v>
      </c>
      <c r="Q21" s="704">
        <v>16.2</v>
      </c>
      <c r="R21" s="704">
        <v>20</v>
      </c>
      <c r="S21" s="704">
        <v>20.399999999999999</v>
      </c>
      <c r="T21" s="704">
        <v>20.100000000000001</v>
      </c>
      <c r="U21" s="704">
        <v>19.5</v>
      </c>
      <c r="V21" s="704">
        <v>19</v>
      </c>
      <c r="W21" s="704">
        <v>11</v>
      </c>
      <c r="X21" s="704">
        <v>11.6</v>
      </c>
      <c r="Y21" s="704"/>
      <c r="AB21" s="568"/>
    </row>
    <row r="22" spans="1:28">
      <c r="A22" s="751"/>
      <c r="B22" s="282" t="s">
        <v>542</v>
      </c>
      <c r="C22" s="704"/>
      <c r="D22" s="704"/>
      <c r="E22" s="704"/>
      <c r="F22" s="704"/>
      <c r="G22" s="704"/>
      <c r="H22" s="704"/>
      <c r="I22" s="704"/>
      <c r="J22" s="704"/>
      <c r="K22" s="704"/>
      <c r="L22" s="704"/>
      <c r="M22" s="704"/>
      <c r="N22" s="704"/>
      <c r="O22" s="704"/>
      <c r="P22" s="704"/>
      <c r="Q22" s="704"/>
      <c r="R22" s="704"/>
      <c r="S22" s="704"/>
      <c r="T22" s="704"/>
      <c r="U22" s="704"/>
      <c r="V22" s="704"/>
      <c r="W22" s="704"/>
      <c r="X22" s="704"/>
      <c r="Y22" s="704"/>
      <c r="AB22" s="568"/>
    </row>
    <row r="23" spans="1:28">
      <c r="A23" s="751"/>
      <c r="B23" s="282" t="s">
        <v>543</v>
      </c>
      <c r="C23" s="704">
        <v>1131</v>
      </c>
      <c r="D23" s="704">
        <v>1299</v>
      </c>
      <c r="E23" s="704">
        <v>1357</v>
      </c>
      <c r="F23" s="704">
        <v>1526</v>
      </c>
      <c r="G23" s="704"/>
      <c r="H23" s="704">
        <v>1160</v>
      </c>
      <c r="I23" s="704">
        <v>1178</v>
      </c>
      <c r="J23" s="704">
        <v>1203</v>
      </c>
      <c r="K23" s="704">
        <v>1159</v>
      </c>
      <c r="L23" s="704">
        <v>1318</v>
      </c>
      <c r="M23" s="704">
        <v>1317</v>
      </c>
      <c r="N23" s="704">
        <v>1306</v>
      </c>
      <c r="O23" s="704">
        <v>1256</v>
      </c>
      <c r="P23" s="704">
        <v>1277</v>
      </c>
      <c r="Q23" s="704">
        <v>1308.4000000000001</v>
      </c>
      <c r="R23" s="704">
        <v>1236</v>
      </c>
      <c r="S23" s="704">
        <v>1258.2</v>
      </c>
      <c r="T23" s="704">
        <v>1322.5</v>
      </c>
      <c r="U23" s="704">
        <v>1257.7</v>
      </c>
      <c r="V23" s="704">
        <v>1206.5</v>
      </c>
      <c r="W23" s="704">
        <v>334</v>
      </c>
      <c r="X23" s="704">
        <v>199.1</v>
      </c>
      <c r="Y23" s="704"/>
      <c r="AB23" s="568"/>
    </row>
    <row r="24" spans="1:28">
      <c r="A24" s="751" t="s">
        <v>11</v>
      </c>
      <c r="B24" s="282" t="s">
        <v>538</v>
      </c>
      <c r="C24" s="704">
        <v>302</v>
      </c>
      <c r="D24" s="704">
        <v>295</v>
      </c>
      <c r="E24" s="704">
        <v>288</v>
      </c>
      <c r="F24" s="704">
        <v>329</v>
      </c>
      <c r="G24" s="704">
        <v>304</v>
      </c>
      <c r="H24" s="704">
        <v>304</v>
      </c>
      <c r="I24" s="704">
        <v>357</v>
      </c>
      <c r="J24" s="704">
        <v>300</v>
      </c>
      <c r="K24" s="704">
        <v>293</v>
      </c>
      <c r="L24" s="704">
        <v>344</v>
      </c>
      <c r="M24" s="704">
        <v>426</v>
      </c>
      <c r="N24" s="704">
        <v>398</v>
      </c>
      <c r="O24" s="704">
        <v>423</v>
      </c>
      <c r="P24" s="704">
        <v>433</v>
      </c>
      <c r="Q24" s="704">
        <v>1079</v>
      </c>
      <c r="R24" s="704">
        <v>1082.4000000000001</v>
      </c>
      <c r="S24" s="704">
        <v>1196.3</v>
      </c>
      <c r="T24" s="704">
        <v>1137.1999999999998</v>
      </c>
      <c r="U24" s="704">
        <v>1172.6000000000001</v>
      </c>
      <c r="V24" s="704">
        <v>1142.3000000000002</v>
      </c>
      <c r="W24" s="704"/>
      <c r="X24" s="704">
        <v>278.60000000000002</v>
      </c>
      <c r="Y24" s="704"/>
      <c r="AB24" s="568"/>
    </row>
    <row r="25" spans="1:28">
      <c r="A25" s="751"/>
      <c r="B25" s="282" t="s">
        <v>541</v>
      </c>
      <c r="C25" s="704">
        <v>9</v>
      </c>
      <c r="D25" s="704">
        <v>9</v>
      </c>
      <c r="E25" s="704">
        <v>9</v>
      </c>
      <c r="F25" s="704">
        <v>11</v>
      </c>
      <c r="G25" s="704">
        <v>10</v>
      </c>
      <c r="H25" s="704">
        <v>11</v>
      </c>
      <c r="I25" s="704">
        <v>13</v>
      </c>
      <c r="J25" s="704">
        <v>15</v>
      </c>
      <c r="K25" s="704">
        <v>15</v>
      </c>
      <c r="L25" s="704">
        <v>14</v>
      </c>
      <c r="M25" s="704">
        <v>13</v>
      </c>
      <c r="N25" s="704">
        <v>12</v>
      </c>
      <c r="O25" s="704">
        <v>11</v>
      </c>
      <c r="P25" s="704">
        <v>14</v>
      </c>
      <c r="Q25" s="704"/>
      <c r="R25" s="704">
        <v>12.4</v>
      </c>
      <c r="S25" s="704">
        <v>13.7</v>
      </c>
      <c r="T25" s="704">
        <v>12.1</v>
      </c>
      <c r="U25" s="704">
        <v>19.2</v>
      </c>
      <c r="V25" s="704">
        <v>15.4</v>
      </c>
      <c r="W25" s="704"/>
      <c r="X25" s="704">
        <v>2.1</v>
      </c>
      <c r="Y25" s="704"/>
      <c r="AB25" s="568"/>
    </row>
    <row r="26" spans="1:28">
      <c r="A26" s="751"/>
      <c r="B26" s="282" t="s">
        <v>542</v>
      </c>
      <c r="C26" s="704"/>
      <c r="D26" s="704"/>
      <c r="E26" s="704"/>
      <c r="F26" s="704"/>
      <c r="G26" s="704"/>
      <c r="H26" s="704"/>
      <c r="I26" s="704"/>
      <c r="J26" s="704"/>
      <c r="K26" s="704"/>
      <c r="L26" s="704"/>
      <c r="M26" s="704"/>
      <c r="N26" s="704"/>
      <c r="O26" s="704"/>
      <c r="P26" s="704"/>
      <c r="Q26" s="704"/>
      <c r="R26" s="704"/>
      <c r="S26" s="704"/>
      <c r="T26" s="704"/>
      <c r="U26" s="704"/>
      <c r="V26" s="704"/>
      <c r="W26" s="704"/>
      <c r="X26" s="704"/>
      <c r="Y26" s="704"/>
      <c r="AB26" s="568"/>
    </row>
    <row r="27" spans="1:28">
      <c r="A27" s="751"/>
      <c r="B27" s="282" t="s">
        <v>543</v>
      </c>
      <c r="C27" s="704">
        <v>293</v>
      </c>
      <c r="D27" s="704">
        <v>286</v>
      </c>
      <c r="E27" s="704">
        <v>279</v>
      </c>
      <c r="F27" s="704">
        <v>318</v>
      </c>
      <c r="G27" s="704">
        <v>294</v>
      </c>
      <c r="H27" s="704">
        <v>293</v>
      </c>
      <c r="I27" s="704">
        <v>344</v>
      </c>
      <c r="J27" s="704">
        <v>285</v>
      </c>
      <c r="K27" s="704">
        <v>278</v>
      </c>
      <c r="L27" s="704">
        <v>330</v>
      </c>
      <c r="M27" s="704">
        <v>413</v>
      </c>
      <c r="N27" s="704">
        <v>386</v>
      </c>
      <c r="O27" s="704">
        <v>412</v>
      </c>
      <c r="P27" s="704">
        <v>419</v>
      </c>
      <c r="Q27" s="704">
        <v>1079</v>
      </c>
      <c r="R27" s="704">
        <v>1070</v>
      </c>
      <c r="S27" s="704">
        <v>1182.5999999999999</v>
      </c>
      <c r="T27" s="704">
        <v>1125.0999999999999</v>
      </c>
      <c r="U27" s="704">
        <v>1153.4000000000001</v>
      </c>
      <c r="V27" s="704">
        <v>1126.9000000000001</v>
      </c>
      <c r="W27" s="704"/>
      <c r="X27" s="704">
        <v>276.5</v>
      </c>
      <c r="Y27" s="704"/>
      <c r="AB27" s="568"/>
    </row>
    <row r="28" spans="1:28">
      <c r="A28" s="751" t="s">
        <v>10</v>
      </c>
      <c r="B28" s="282" t="s">
        <v>538</v>
      </c>
      <c r="C28" s="704">
        <v>160</v>
      </c>
      <c r="D28" s="704">
        <v>170</v>
      </c>
      <c r="E28" s="704">
        <v>62</v>
      </c>
      <c r="F28" s="704">
        <v>139</v>
      </c>
      <c r="G28" s="704">
        <v>229</v>
      </c>
      <c r="H28" s="704">
        <v>277</v>
      </c>
      <c r="I28" s="704">
        <v>312</v>
      </c>
      <c r="J28" s="704">
        <v>344</v>
      </c>
      <c r="K28" s="704">
        <v>375</v>
      </c>
      <c r="L28" s="704">
        <v>163</v>
      </c>
      <c r="M28" s="704">
        <v>196</v>
      </c>
      <c r="N28" s="704">
        <v>225</v>
      </c>
      <c r="O28" s="704">
        <v>256</v>
      </c>
      <c r="P28" s="704">
        <v>196</v>
      </c>
      <c r="Q28" s="704">
        <v>222</v>
      </c>
      <c r="R28" s="704">
        <v>282</v>
      </c>
      <c r="S28" s="704">
        <v>333</v>
      </c>
      <c r="T28" s="704">
        <v>285</v>
      </c>
      <c r="U28" s="704">
        <v>360</v>
      </c>
      <c r="V28" s="704">
        <v>486</v>
      </c>
      <c r="W28" s="704">
        <v>87</v>
      </c>
      <c r="X28" s="704">
        <v>7.8</v>
      </c>
      <c r="Y28" s="704"/>
      <c r="AB28" s="568"/>
    </row>
    <row r="29" spans="1:28">
      <c r="A29" s="751"/>
      <c r="B29" s="282" t="s">
        <v>541</v>
      </c>
      <c r="C29" s="704">
        <v>160</v>
      </c>
      <c r="D29" s="704">
        <v>170</v>
      </c>
      <c r="E29" s="704">
        <v>62</v>
      </c>
      <c r="F29" s="704">
        <v>139</v>
      </c>
      <c r="G29" s="704">
        <v>229</v>
      </c>
      <c r="H29" s="704">
        <v>277</v>
      </c>
      <c r="I29" s="704">
        <v>312</v>
      </c>
      <c r="J29" s="704">
        <v>344</v>
      </c>
      <c r="K29" s="704">
        <v>375</v>
      </c>
      <c r="L29" s="704">
        <v>163</v>
      </c>
      <c r="M29" s="704">
        <v>196</v>
      </c>
      <c r="N29" s="704">
        <v>225</v>
      </c>
      <c r="O29" s="704">
        <v>256</v>
      </c>
      <c r="P29" s="704">
        <v>196</v>
      </c>
      <c r="Q29" s="704">
        <v>222</v>
      </c>
      <c r="R29" s="704">
        <v>244</v>
      </c>
      <c r="S29" s="704">
        <v>293</v>
      </c>
      <c r="T29" s="704">
        <v>255</v>
      </c>
      <c r="U29" s="704">
        <v>291</v>
      </c>
      <c r="V29" s="704">
        <v>384</v>
      </c>
      <c r="W29" s="704">
        <v>68</v>
      </c>
      <c r="X29" s="704">
        <v>7.8</v>
      </c>
      <c r="Y29" s="704"/>
      <c r="AB29" s="568"/>
    </row>
    <row r="30" spans="1:28">
      <c r="A30" s="751"/>
      <c r="B30" s="282" t="s">
        <v>542</v>
      </c>
      <c r="C30" s="704"/>
      <c r="D30" s="704"/>
      <c r="E30" s="704"/>
      <c r="F30" s="704"/>
      <c r="G30" s="704"/>
      <c r="H30" s="704"/>
      <c r="I30" s="704"/>
      <c r="J30" s="704"/>
      <c r="K30" s="704"/>
      <c r="L30" s="704"/>
      <c r="M30" s="704"/>
      <c r="N30" s="704"/>
      <c r="O30" s="704"/>
      <c r="P30" s="704"/>
      <c r="Q30" s="704"/>
      <c r="R30" s="704">
        <v>38</v>
      </c>
      <c r="S30" s="704">
        <v>40</v>
      </c>
      <c r="T30" s="704">
        <v>30</v>
      </c>
      <c r="U30" s="704">
        <v>69</v>
      </c>
      <c r="V30" s="704">
        <v>102</v>
      </c>
      <c r="W30" s="704">
        <v>19</v>
      </c>
      <c r="X30" s="704"/>
      <c r="Y30" s="704"/>
      <c r="AB30" s="568"/>
    </row>
    <row r="31" spans="1:28">
      <c r="A31" s="751"/>
      <c r="B31" s="282" t="s">
        <v>543</v>
      </c>
      <c r="C31" s="704"/>
      <c r="D31" s="704"/>
      <c r="E31" s="704"/>
      <c r="F31" s="704"/>
      <c r="G31" s="704"/>
      <c r="H31" s="704"/>
      <c r="I31" s="704"/>
      <c r="J31" s="704"/>
      <c r="K31" s="704"/>
      <c r="L31" s="704"/>
      <c r="M31" s="704"/>
      <c r="N31" s="704"/>
      <c r="O31" s="704"/>
      <c r="P31" s="704"/>
      <c r="Q31" s="704"/>
      <c r="R31" s="704"/>
      <c r="S31" s="704"/>
      <c r="T31" s="704"/>
      <c r="U31" s="704"/>
      <c r="V31" s="704"/>
      <c r="W31" s="704"/>
      <c r="X31" s="704"/>
      <c r="Y31" s="704"/>
      <c r="AB31" s="568"/>
    </row>
    <row r="32" spans="1:28">
      <c r="A32" s="751" t="s">
        <v>9</v>
      </c>
      <c r="B32" s="282" t="s">
        <v>538</v>
      </c>
      <c r="C32" s="704">
        <v>228</v>
      </c>
      <c r="D32" s="704">
        <v>266</v>
      </c>
      <c r="E32" s="704">
        <v>383</v>
      </c>
      <c r="F32" s="704">
        <v>424</v>
      </c>
      <c r="G32" s="704">
        <v>427</v>
      </c>
      <c r="H32" s="704">
        <v>438</v>
      </c>
      <c r="I32" s="704">
        <v>638</v>
      </c>
      <c r="J32" s="704">
        <v>735</v>
      </c>
      <c r="K32" s="704">
        <v>742</v>
      </c>
      <c r="L32" s="704">
        <v>755</v>
      </c>
      <c r="M32" s="704">
        <v>746</v>
      </c>
      <c r="N32" s="704">
        <v>767</v>
      </c>
      <c r="O32" s="704">
        <v>770.4</v>
      </c>
      <c r="P32" s="704">
        <v>795.09999999999991</v>
      </c>
      <c r="Q32" s="704">
        <v>819.1</v>
      </c>
      <c r="R32" s="704">
        <v>804.90000000000009</v>
      </c>
      <c r="S32" s="704">
        <v>849.3</v>
      </c>
      <c r="T32" s="704">
        <v>837.3</v>
      </c>
      <c r="U32" s="704">
        <v>871.2</v>
      </c>
      <c r="V32" s="704">
        <v>978.3</v>
      </c>
      <c r="W32" s="704">
        <v>198.9</v>
      </c>
      <c r="X32" s="704">
        <v>432</v>
      </c>
      <c r="Y32" s="704"/>
      <c r="AB32" s="568"/>
    </row>
    <row r="33" spans="1:30">
      <c r="A33" s="751"/>
      <c r="B33" s="282" t="s">
        <v>541</v>
      </c>
      <c r="C33" s="704">
        <v>74</v>
      </c>
      <c r="D33" s="704">
        <v>84</v>
      </c>
      <c r="E33" s="704">
        <v>94</v>
      </c>
      <c r="F33" s="704">
        <v>114</v>
      </c>
      <c r="G33" s="704">
        <v>114</v>
      </c>
      <c r="H33" s="704">
        <v>106</v>
      </c>
      <c r="I33" s="704">
        <v>201</v>
      </c>
      <c r="J33" s="704">
        <v>232</v>
      </c>
      <c r="K33" s="704">
        <v>227</v>
      </c>
      <c r="L33" s="704">
        <v>251</v>
      </c>
      <c r="M33" s="704">
        <v>224</v>
      </c>
      <c r="N33" s="704">
        <v>227</v>
      </c>
      <c r="O33" s="704">
        <v>198.5</v>
      </c>
      <c r="P33" s="704">
        <v>219.8</v>
      </c>
      <c r="Q33" s="704">
        <v>230.4</v>
      </c>
      <c r="R33" s="704">
        <v>220.6</v>
      </c>
      <c r="S33" s="704">
        <v>233.2</v>
      </c>
      <c r="T33" s="704">
        <v>129.19999999999999</v>
      </c>
      <c r="U33" s="704">
        <v>134.4</v>
      </c>
      <c r="V33" s="704">
        <v>347.3</v>
      </c>
      <c r="W33" s="704">
        <v>38.6</v>
      </c>
      <c r="X33" s="704">
        <v>136.1</v>
      </c>
      <c r="Y33" s="704"/>
      <c r="AB33" s="568"/>
    </row>
    <row r="34" spans="1:30">
      <c r="A34" s="751"/>
      <c r="B34" s="282" t="s">
        <v>542</v>
      </c>
      <c r="C34" s="704"/>
      <c r="D34" s="704"/>
      <c r="E34" s="704"/>
      <c r="F34" s="704"/>
      <c r="G34" s="704">
        <v>3</v>
      </c>
      <c r="H34" s="704">
        <v>7</v>
      </c>
      <c r="I34" s="704">
        <v>5</v>
      </c>
      <c r="J34" s="704">
        <v>9</v>
      </c>
      <c r="K34" s="704">
        <v>15</v>
      </c>
      <c r="L34" s="704">
        <v>21</v>
      </c>
      <c r="M34" s="704">
        <v>4</v>
      </c>
      <c r="N34" s="704">
        <v>4</v>
      </c>
      <c r="O34" s="704">
        <v>3.1</v>
      </c>
      <c r="P34" s="704">
        <v>9.1</v>
      </c>
      <c r="Q34" s="704">
        <v>4.7</v>
      </c>
      <c r="R34" s="704">
        <v>2</v>
      </c>
      <c r="S34" s="704">
        <v>2.2999999999999998</v>
      </c>
      <c r="T34" s="704">
        <v>1.2</v>
      </c>
      <c r="U34" s="704">
        <v>1.3</v>
      </c>
      <c r="V34" s="704">
        <v>1</v>
      </c>
      <c r="W34" s="704">
        <v>0.8</v>
      </c>
      <c r="X34" s="704">
        <v>0.4</v>
      </c>
      <c r="Y34" s="704"/>
      <c r="AB34" s="568"/>
    </row>
    <row r="35" spans="1:30">
      <c r="A35" s="751"/>
      <c r="B35" s="282" t="s">
        <v>543</v>
      </c>
      <c r="C35" s="704">
        <v>154</v>
      </c>
      <c r="D35" s="704">
        <v>182</v>
      </c>
      <c r="E35" s="704">
        <v>289</v>
      </c>
      <c r="F35" s="704">
        <v>310</v>
      </c>
      <c r="G35" s="704">
        <v>310</v>
      </c>
      <c r="H35" s="704">
        <v>325</v>
      </c>
      <c r="I35" s="704">
        <v>432</v>
      </c>
      <c r="J35" s="704">
        <v>494</v>
      </c>
      <c r="K35" s="704">
        <v>500</v>
      </c>
      <c r="L35" s="704">
        <v>483</v>
      </c>
      <c r="M35" s="704">
        <v>518</v>
      </c>
      <c r="N35" s="704">
        <v>536</v>
      </c>
      <c r="O35" s="704">
        <v>568.79999999999995</v>
      </c>
      <c r="P35" s="704">
        <v>566.19999999999993</v>
      </c>
      <c r="Q35" s="704">
        <v>584</v>
      </c>
      <c r="R35" s="704">
        <v>582.30000000000007</v>
      </c>
      <c r="S35" s="704">
        <v>613.79999999999995</v>
      </c>
      <c r="T35" s="704">
        <v>706.9</v>
      </c>
      <c r="U35" s="704">
        <v>735.5</v>
      </c>
      <c r="V35" s="704">
        <v>630</v>
      </c>
      <c r="W35" s="704">
        <v>159.5</v>
      </c>
      <c r="X35" s="704">
        <v>295.5</v>
      </c>
      <c r="Y35" s="704"/>
      <c r="AB35" s="568"/>
    </row>
    <row r="36" spans="1:30">
      <c r="A36" s="751" t="s">
        <v>8</v>
      </c>
      <c r="B36" s="282" t="s">
        <v>538</v>
      </c>
      <c r="C36" s="707">
        <v>656</v>
      </c>
      <c r="D36" s="707">
        <v>660</v>
      </c>
      <c r="E36" s="707">
        <v>682</v>
      </c>
      <c r="F36" s="707">
        <v>702</v>
      </c>
      <c r="G36" s="707">
        <v>719</v>
      </c>
      <c r="H36" s="707">
        <v>761</v>
      </c>
      <c r="I36" s="707">
        <v>788</v>
      </c>
      <c r="J36" s="707">
        <v>907</v>
      </c>
      <c r="K36" s="707">
        <v>930</v>
      </c>
      <c r="L36" s="707">
        <v>871</v>
      </c>
      <c r="M36" s="707">
        <v>935</v>
      </c>
      <c r="N36" s="707">
        <v>965</v>
      </c>
      <c r="O36" s="707">
        <v>965.4</v>
      </c>
      <c r="P36" s="707">
        <v>993</v>
      </c>
      <c r="Q36" s="707">
        <v>1038</v>
      </c>
      <c r="R36" s="707">
        <v>1151.3</v>
      </c>
      <c r="S36" s="707">
        <v>1275.2</v>
      </c>
      <c r="T36" s="707">
        <v>1341.8999999999999</v>
      </c>
      <c r="U36" s="707">
        <v>1399.4</v>
      </c>
      <c r="V36" s="707">
        <v>1383.5</v>
      </c>
      <c r="W36" s="702">
        <v>309</v>
      </c>
      <c r="X36" s="702">
        <v>179.8</v>
      </c>
      <c r="Y36" s="704">
        <v>997.3</v>
      </c>
      <c r="AB36" s="7"/>
    </row>
    <row r="37" spans="1:30">
      <c r="A37" s="751"/>
      <c r="B37" s="282" t="s">
        <v>541</v>
      </c>
      <c r="C37" s="707">
        <v>646</v>
      </c>
      <c r="D37" s="707">
        <v>650</v>
      </c>
      <c r="E37" s="707">
        <v>668</v>
      </c>
      <c r="F37" s="707">
        <v>690</v>
      </c>
      <c r="G37" s="707">
        <v>708</v>
      </c>
      <c r="H37" s="707">
        <v>748</v>
      </c>
      <c r="I37" s="707">
        <v>775</v>
      </c>
      <c r="J37" s="707">
        <v>895</v>
      </c>
      <c r="K37" s="707">
        <v>914</v>
      </c>
      <c r="L37" s="707">
        <v>848</v>
      </c>
      <c r="M37" s="707">
        <v>911</v>
      </c>
      <c r="N37" s="707">
        <v>940</v>
      </c>
      <c r="O37" s="707">
        <v>948.5</v>
      </c>
      <c r="P37" s="707">
        <v>980</v>
      </c>
      <c r="Q37" s="707">
        <v>1035</v>
      </c>
      <c r="R37" s="707">
        <v>1131.8</v>
      </c>
      <c r="S37" s="707">
        <v>1246.9000000000001</v>
      </c>
      <c r="T37" s="707">
        <v>1312.3</v>
      </c>
      <c r="U37" s="707">
        <v>1359.7</v>
      </c>
      <c r="V37" s="707">
        <v>1338.2</v>
      </c>
      <c r="W37" s="702">
        <v>279.3</v>
      </c>
      <c r="X37" s="702">
        <v>178.7</v>
      </c>
      <c r="Y37" s="704">
        <v>990.1</v>
      </c>
      <c r="AB37" s="7"/>
    </row>
    <row r="38" spans="1:30">
      <c r="A38" s="751"/>
      <c r="B38" s="282" t="s">
        <v>542</v>
      </c>
      <c r="C38" s="707">
        <v>10</v>
      </c>
      <c r="D38" s="707">
        <v>10</v>
      </c>
      <c r="E38" s="707">
        <v>14</v>
      </c>
      <c r="F38" s="707">
        <v>12</v>
      </c>
      <c r="G38" s="707">
        <v>11</v>
      </c>
      <c r="H38" s="707">
        <v>13</v>
      </c>
      <c r="I38" s="707">
        <v>13</v>
      </c>
      <c r="J38" s="707">
        <v>12</v>
      </c>
      <c r="K38" s="707">
        <v>16</v>
      </c>
      <c r="L38" s="707">
        <v>23</v>
      </c>
      <c r="M38" s="707">
        <v>24</v>
      </c>
      <c r="N38" s="707">
        <v>25</v>
      </c>
      <c r="O38" s="707">
        <v>16.899999999999999</v>
      </c>
      <c r="P38" s="707">
        <v>13</v>
      </c>
      <c r="Q38" s="707">
        <v>3</v>
      </c>
      <c r="R38" s="707">
        <v>19.399999999999999</v>
      </c>
      <c r="S38" s="707">
        <v>28.4</v>
      </c>
      <c r="T38" s="707">
        <v>29.6</v>
      </c>
      <c r="U38" s="707">
        <v>39.700000000000003</v>
      </c>
      <c r="V38" s="707">
        <v>45.3</v>
      </c>
      <c r="W38" s="702">
        <v>29.7</v>
      </c>
      <c r="X38" s="702">
        <v>1</v>
      </c>
      <c r="Y38" s="704">
        <v>7.2</v>
      </c>
      <c r="AB38" s="7"/>
    </row>
    <row r="39" spans="1:30">
      <c r="A39" s="751"/>
      <c r="B39" s="282" t="s">
        <v>543</v>
      </c>
      <c r="C39" s="707"/>
      <c r="D39" s="707"/>
      <c r="E39" s="707"/>
      <c r="F39" s="707"/>
      <c r="G39" s="707"/>
      <c r="H39" s="707"/>
      <c r="I39" s="707"/>
      <c r="J39" s="707"/>
      <c r="K39" s="707"/>
      <c r="L39" s="707"/>
      <c r="M39" s="707"/>
      <c r="N39" s="707"/>
      <c r="O39" s="707"/>
      <c r="P39" s="707"/>
      <c r="Q39" s="707"/>
      <c r="R39" s="707"/>
      <c r="S39" s="707"/>
      <c r="T39" s="707"/>
      <c r="U39" s="707"/>
      <c r="V39" s="707"/>
      <c r="W39" s="707"/>
      <c r="X39" s="707"/>
      <c r="Y39" s="707"/>
      <c r="AB39" s="7"/>
    </row>
    <row r="40" spans="1:30">
      <c r="A40" s="751" t="s">
        <v>6</v>
      </c>
      <c r="B40" s="282" t="s">
        <v>538</v>
      </c>
      <c r="C40" s="704"/>
      <c r="D40" s="704">
        <v>404</v>
      </c>
      <c r="E40" s="704">
        <v>943</v>
      </c>
      <c r="F40" s="704">
        <v>726</v>
      </c>
      <c r="G40" s="704">
        <v>711</v>
      </c>
      <c r="H40" s="704">
        <v>954</v>
      </c>
      <c r="I40" s="704">
        <v>664</v>
      </c>
      <c r="J40" s="704">
        <v>771</v>
      </c>
      <c r="K40" s="704">
        <v>1439</v>
      </c>
      <c r="L40" s="704">
        <v>1711</v>
      </c>
      <c r="M40" s="704">
        <v>1836</v>
      </c>
      <c r="N40" s="704">
        <v>2013</v>
      </c>
      <c r="O40" s="704">
        <v>2206</v>
      </c>
      <c r="P40" s="704">
        <v>1970</v>
      </c>
      <c r="Q40" s="704">
        <v>1750.6</v>
      </c>
      <c r="R40" s="704">
        <v>1634</v>
      </c>
      <c r="S40" s="704">
        <v>1715.3</v>
      </c>
      <c r="T40" s="704">
        <v>1513.7</v>
      </c>
      <c r="U40" s="704">
        <v>2869.8</v>
      </c>
      <c r="V40" s="704">
        <v>2033</v>
      </c>
      <c r="W40" s="704">
        <v>960</v>
      </c>
      <c r="X40" s="704">
        <v>548.9</v>
      </c>
      <c r="Y40" s="704"/>
      <c r="AB40" s="7"/>
    </row>
    <row r="41" spans="1:30">
      <c r="A41" s="751"/>
      <c r="B41" s="282" t="s">
        <v>541</v>
      </c>
      <c r="C41" s="704"/>
      <c r="D41" s="704">
        <v>15</v>
      </c>
      <c r="E41" s="704">
        <v>55</v>
      </c>
      <c r="F41" s="704">
        <v>70</v>
      </c>
      <c r="G41" s="704">
        <v>116</v>
      </c>
      <c r="H41" s="704">
        <v>156</v>
      </c>
      <c r="I41" s="704">
        <v>140</v>
      </c>
      <c r="J41" s="704">
        <v>54</v>
      </c>
      <c r="K41" s="704">
        <v>109</v>
      </c>
      <c r="L41" s="704">
        <v>190</v>
      </c>
      <c r="M41" s="704">
        <v>508</v>
      </c>
      <c r="N41" s="704">
        <v>604</v>
      </c>
      <c r="O41" s="704">
        <v>730</v>
      </c>
      <c r="P41" s="704">
        <v>675</v>
      </c>
      <c r="Q41" s="704">
        <v>738.5</v>
      </c>
      <c r="R41" s="704">
        <v>616</v>
      </c>
      <c r="S41" s="704">
        <v>605.20000000000005</v>
      </c>
      <c r="T41" s="704">
        <v>534.1</v>
      </c>
      <c r="U41" s="704">
        <v>1012.6</v>
      </c>
      <c r="V41" s="704">
        <v>843</v>
      </c>
      <c r="W41" s="704">
        <v>434</v>
      </c>
      <c r="X41" s="704">
        <v>219.9</v>
      </c>
      <c r="Y41" s="704"/>
      <c r="AB41" s="7"/>
    </row>
    <row r="42" spans="1:30">
      <c r="A42" s="751"/>
      <c r="B42" s="282" t="s">
        <v>542</v>
      </c>
      <c r="C42" s="704"/>
      <c r="D42" s="704"/>
      <c r="E42" s="704"/>
      <c r="F42" s="704"/>
      <c r="G42" s="704"/>
      <c r="H42" s="704"/>
      <c r="I42" s="704"/>
      <c r="J42" s="704"/>
      <c r="K42" s="704"/>
      <c r="L42" s="704"/>
      <c r="M42" s="704"/>
      <c r="N42" s="704"/>
      <c r="O42" s="704"/>
      <c r="P42" s="704"/>
      <c r="Q42" s="704"/>
      <c r="R42" s="704"/>
      <c r="S42" s="704"/>
      <c r="T42" s="704"/>
      <c r="U42" s="704"/>
      <c r="V42" s="704">
        <v>3</v>
      </c>
      <c r="W42" s="704">
        <v>1</v>
      </c>
      <c r="X42" s="704">
        <v>0.1</v>
      </c>
      <c r="Y42" s="704"/>
      <c r="AB42" s="7"/>
    </row>
    <row r="43" spans="1:30">
      <c r="A43" s="751"/>
      <c r="B43" s="282" t="s">
        <v>543</v>
      </c>
      <c r="C43" s="704"/>
      <c r="D43" s="704">
        <v>389</v>
      </c>
      <c r="E43" s="704">
        <v>888</v>
      </c>
      <c r="F43" s="704">
        <v>656</v>
      </c>
      <c r="G43" s="704">
        <v>595</v>
      </c>
      <c r="H43" s="704">
        <v>798</v>
      </c>
      <c r="I43" s="704">
        <v>524</v>
      </c>
      <c r="J43" s="704">
        <v>717</v>
      </c>
      <c r="K43" s="704">
        <v>1330</v>
      </c>
      <c r="L43" s="704">
        <v>1521</v>
      </c>
      <c r="M43" s="704">
        <v>1328</v>
      </c>
      <c r="N43" s="704">
        <v>1409</v>
      </c>
      <c r="O43" s="704">
        <v>1476</v>
      </c>
      <c r="P43" s="704">
        <v>1295</v>
      </c>
      <c r="Q43" s="704">
        <v>1012.1</v>
      </c>
      <c r="R43" s="704">
        <v>1018</v>
      </c>
      <c r="S43" s="704">
        <v>1110.0999999999999</v>
      </c>
      <c r="T43" s="704">
        <v>979.6</v>
      </c>
      <c r="U43" s="704">
        <v>1857.2</v>
      </c>
      <c r="V43" s="704">
        <v>1187</v>
      </c>
      <c r="W43" s="704">
        <v>525</v>
      </c>
      <c r="X43" s="704">
        <v>328.9</v>
      </c>
      <c r="Y43" s="704"/>
      <c r="AB43" s="7"/>
    </row>
    <row r="44" spans="1:30">
      <c r="A44" s="751" t="s">
        <v>5</v>
      </c>
      <c r="B44" s="282" t="s">
        <v>538</v>
      </c>
      <c r="C44" s="704"/>
      <c r="D44" s="704">
        <v>670</v>
      </c>
      <c r="E44" s="704">
        <v>757</v>
      </c>
      <c r="F44" s="704">
        <v>691</v>
      </c>
      <c r="G44" s="704">
        <v>167</v>
      </c>
      <c r="H44" s="704">
        <v>777</v>
      </c>
      <c r="I44" s="704">
        <v>833</v>
      </c>
      <c r="J44" s="704">
        <v>929</v>
      </c>
      <c r="K44" s="704">
        <v>931</v>
      </c>
      <c r="L44" s="704"/>
      <c r="M44" s="704">
        <v>984</v>
      </c>
      <c r="N44" s="704">
        <v>1027.2</v>
      </c>
      <c r="O44" s="704">
        <v>1079</v>
      </c>
      <c r="P44" s="704">
        <v>1176.0999999999999</v>
      </c>
      <c r="Q44" s="704">
        <v>1320.1</v>
      </c>
      <c r="R44" s="704">
        <v>1387.7</v>
      </c>
      <c r="S44" s="704">
        <v>1469.3</v>
      </c>
      <c r="T44" s="704">
        <v>1499.4</v>
      </c>
      <c r="U44" s="704">
        <v>1557.1999999999998</v>
      </c>
      <c r="V44" s="704">
        <v>1596</v>
      </c>
      <c r="W44" s="704">
        <v>170</v>
      </c>
      <c r="X44" s="704">
        <v>232.8</v>
      </c>
      <c r="Y44" s="704"/>
      <c r="AB44" s="7"/>
    </row>
    <row r="45" spans="1:30">
      <c r="A45" s="751"/>
      <c r="B45" s="282" t="s">
        <v>541</v>
      </c>
      <c r="C45" s="704"/>
      <c r="D45" s="704">
        <v>165</v>
      </c>
      <c r="E45" s="704">
        <v>183</v>
      </c>
      <c r="F45" s="704">
        <v>167</v>
      </c>
      <c r="G45" s="704">
        <v>167</v>
      </c>
      <c r="H45" s="704">
        <v>185</v>
      </c>
      <c r="I45" s="704">
        <v>217</v>
      </c>
      <c r="J45" s="704">
        <v>246</v>
      </c>
      <c r="K45" s="704">
        <v>273</v>
      </c>
      <c r="L45" s="704"/>
      <c r="M45" s="704">
        <v>282</v>
      </c>
      <c r="N45" s="704">
        <v>281.5</v>
      </c>
      <c r="O45" s="704">
        <v>291.3</v>
      </c>
      <c r="P45" s="704">
        <v>320.7</v>
      </c>
      <c r="Q45" s="704">
        <v>341.1</v>
      </c>
      <c r="R45" s="704">
        <v>376.7</v>
      </c>
      <c r="S45" s="704">
        <v>426.5</v>
      </c>
      <c r="T45" s="704">
        <v>408</v>
      </c>
      <c r="U45" s="704">
        <v>435.8</v>
      </c>
      <c r="V45" s="704">
        <v>683.6</v>
      </c>
      <c r="W45" s="704">
        <v>80</v>
      </c>
      <c r="X45" s="704">
        <v>98.4</v>
      </c>
      <c r="Y45" s="704"/>
      <c r="AB45" s="7"/>
    </row>
    <row r="46" spans="1:30">
      <c r="A46" s="751"/>
      <c r="B46" s="282" t="s">
        <v>542</v>
      </c>
      <c r="C46" s="704"/>
      <c r="D46" s="704"/>
      <c r="E46" s="704"/>
      <c r="F46" s="704">
        <v>4</v>
      </c>
      <c r="G46" s="704"/>
      <c r="H46" s="704">
        <v>3</v>
      </c>
      <c r="I46" s="704">
        <v>3</v>
      </c>
      <c r="J46" s="704">
        <v>6</v>
      </c>
      <c r="K46" s="704">
        <v>9</v>
      </c>
      <c r="L46" s="704"/>
      <c r="M46" s="704">
        <v>15</v>
      </c>
      <c r="N46" s="704">
        <v>15.3</v>
      </c>
      <c r="O46" s="704">
        <v>10.199999999999999</v>
      </c>
      <c r="P46" s="704">
        <v>11.7</v>
      </c>
      <c r="Q46" s="704">
        <v>8.6</v>
      </c>
      <c r="R46" s="704">
        <v>10.3</v>
      </c>
      <c r="S46" s="704">
        <v>9.8000000000000007</v>
      </c>
      <c r="T46" s="704">
        <v>8.9</v>
      </c>
      <c r="U46" s="704">
        <v>9.1999999999999993</v>
      </c>
      <c r="V46" s="704">
        <v>38.6</v>
      </c>
      <c r="W46" s="704">
        <v>3</v>
      </c>
      <c r="X46" s="704">
        <v>0.5</v>
      </c>
      <c r="Y46" s="704"/>
      <c r="AB46" s="7"/>
    </row>
    <row r="47" spans="1:30">
      <c r="A47" s="751"/>
      <c r="B47" s="282" t="s">
        <v>543</v>
      </c>
      <c r="C47" s="704"/>
      <c r="D47" s="704">
        <v>505</v>
      </c>
      <c r="E47" s="704">
        <v>574</v>
      </c>
      <c r="F47" s="704">
        <v>520</v>
      </c>
      <c r="G47" s="704"/>
      <c r="H47" s="704">
        <v>589</v>
      </c>
      <c r="I47" s="704">
        <v>613</v>
      </c>
      <c r="J47" s="704">
        <v>677</v>
      </c>
      <c r="K47" s="704">
        <v>649</v>
      </c>
      <c r="L47" s="704"/>
      <c r="M47" s="704">
        <v>687</v>
      </c>
      <c r="N47" s="704">
        <v>730.4</v>
      </c>
      <c r="O47" s="704">
        <v>777.5</v>
      </c>
      <c r="P47" s="704">
        <v>843.7</v>
      </c>
      <c r="Q47" s="704">
        <v>970.4</v>
      </c>
      <c r="R47" s="704">
        <v>1000.7</v>
      </c>
      <c r="S47" s="704">
        <v>1033</v>
      </c>
      <c r="T47" s="704">
        <v>1082.5</v>
      </c>
      <c r="U47" s="704">
        <v>1112.1999999999998</v>
      </c>
      <c r="V47" s="704">
        <v>873.8</v>
      </c>
      <c r="W47" s="704">
        <v>87</v>
      </c>
      <c r="X47" s="704">
        <v>133.9</v>
      </c>
      <c r="Y47" s="704"/>
      <c r="AB47" s="7"/>
    </row>
    <row r="48" spans="1:30">
      <c r="A48" s="751" t="s">
        <v>4</v>
      </c>
      <c r="B48" s="282" t="s">
        <v>538</v>
      </c>
      <c r="C48" s="704">
        <v>130</v>
      </c>
      <c r="D48" s="704">
        <v>130</v>
      </c>
      <c r="E48" s="704">
        <v>132</v>
      </c>
      <c r="F48" s="704">
        <v>122</v>
      </c>
      <c r="G48" s="704">
        <v>121</v>
      </c>
      <c r="H48" s="704">
        <v>129</v>
      </c>
      <c r="I48" s="704">
        <v>141</v>
      </c>
      <c r="J48" s="704">
        <v>161</v>
      </c>
      <c r="K48" s="704">
        <v>159</v>
      </c>
      <c r="L48" s="704">
        <v>157</v>
      </c>
      <c r="M48" s="704">
        <v>175</v>
      </c>
      <c r="N48" s="704">
        <v>194</v>
      </c>
      <c r="O48" s="704">
        <v>208</v>
      </c>
      <c r="P48" s="704">
        <v>230.29999999999998</v>
      </c>
      <c r="Q48" s="704">
        <v>233</v>
      </c>
      <c r="R48" s="704">
        <v>276</v>
      </c>
      <c r="S48" s="704">
        <v>303</v>
      </c>
      <c r="T48" s="704">
        <v>350</v>
      </c>
      <c r="U48" s="704">
        <v>361.8</v>
      </c>
      <c r="V48" s="704">
        <v>384.2</v>
      </c>
      <c r="W48" s="704">
        <v>115</v>
      </c>
      <c r="X48" s="704">
        <v>182.9</v>
      </c>
      <c r="Y48" s="704">
        <f>332068/1000</f>
        <v>332.06799999999998</v>
      </c>
      <c r="AB48" s="7"/>
      <c r="AD48" t="s">
        <v>3080</v>
      </c>
    </row>
    <row r="49" spans="1:30">
      <c r="A49" s="751"/>
      <c r="B49" s="282" t="s">
        <v>541</v>
      </c>
      <c r="C49" s="704">
        <v>127</v>
      </c>
      <c r="D49" s="704">
        <v>127</v>
      </c>
      <c r="E49" s="704">
        <v>129</v>
      </c>
      <c r="F49" s="704">
        <v>119</v>
      </c>
      <c r="G49" s="704">
        <v>117</v>
      </c>
      <c r="H49" s="704">
        <v>125</v>
      </c>
      <c r="I49" s="704">
        <v>137</v>
      </c>
      <c r="J49" s="704">
        <v>159</v>
      </c>
      <c r="K49" s="704">
        <v>156</v>
      </c>
      <c r="L49" s="704">
        <v>155</v>
      </c>
      <c r="M49" s="704">
        <v>174</v>
      </c>
      <c r="N49" s="704">
        <v>193</v>
      </c>
      <c r="O49" s="704">
        <v>207</v>
      </c>
      <c r="P49" s="704">
        <v>229.6</v>
      </c>
      <c r="Q49" s="704">
        <v>232</v>
      </c>
      <c r="R49" s="704">
        <v>275</v>
      </c>
      <c r="S49" s="704">
        <v>302</v>
      </c>
      <c r="T49" s="704">
        <v>348</v>
      </c>
      <c r="U49" s="704">
        <v>355.8</v>
      </c>
      <c r="V49" s="704">
        <v>371.9</v>
      </c>
      <c r="W49" s="704">
        <v>108</v>
      </c>
      <c r="X49" s="704">
        <v>182.3</v>
      </c>
      <c r="Y49" s="704">
        <f>330546/1000</f>
        <v>330.54599999999999</v>
      </c>
      <c r="AB49" s="7"/>
      <c r="AD49" t="s">
        <v>3080</v>
      </c>
    </row>
    <row r="50" spans="1:30">
      <c r="A50" s="751"/>
      <c r="B50" s="282" t="s">
        <v>542</v>
      </c>
      <c r="C50" s="704">
        <v>3</v>
      </c>
      <c r="D50" s="704">
        <v>3</v>
      </c>
      <c r="E50" s="704">
        <v>3</v>
      </c>
      <c r="F50" s="704">
        <v>3</v>
      </c>
      <c r="G50" s="704">
        <v>4</v>
      </c>
      <c r="H50" s="704">
        <v>4</v>
      </c>
      <c r="I50" s="704">
        <v>4</v>
      </c>
      <c r="J50" s="704">
        <v>2</v>
      </c>
      <c r="K50" s="704">
        <v>3</v>
      </c>
      <c r="L50" s="704">
        <v>2</v>
      </c>
      <c r="M50" s="704">
        <v>1</v>
      </c>
      <c r="N50" s="704">
        <v>1</v>
      </c>
      <c r="O50" s="704">
        <v>1</v>
      </c>
      <c r="P50" s="704">
        <v>0.7</v>
      </c>
      <c r="Q50" s="704">
        <v>1</v>
      </c>
      <c r="R50" s="704">
        <v>1</v>
      </c>
      <c r="S50" s="704">
        <v>1</v>
      </c>
      <c r="T50" s="704">
        <v>2</v>
      </c>
      <c r="U50" s="704">
        <v>6</v>
      </c>
      <c r="V50" s="704">
        <v>12.3</v>
      </c>
      <c r="W50" s="704">
        <v>7</v>
      </c>
      <c r="X50" s="704">
        <v>0.6</v>
      </c>
      <c r="Y50" s="704">
        <f>1522/1000</f>
        <v>1.522</v>
      </c>
      <c r="AB50" s="7"/>
      <c r="AD50" t="s">
        <v>3080</v>
      </c>
    </row>
    <row r="51" spans="1:30">
      <c r="A51" s="751"/>
      <c r="B51" s="282" t="s">
        <v>543</v>
      </c>
      <c r="C51" s="704"/>
      <c r="D51" s="704"/>
      <c r="E51" s="704"/>
      <c r="F51" s="704"/>
      <c r="G51" s="704"/>
      <c r="H51" s="704"/>
      <c r="I51" s="704"/>
      <c r="J51" s="704"/>
      <c r="K51" s="704"/>
      <c r="L51" s="704"/>
      <c r="M51" s="704"/>
      <c r="N51" s="704"/>
      <c r="O51" s="704"/>
      <c r="P51" s="704"/>
      <c r="Q51" s="704"/>
      <c r="R51" s="704"/>
      <c r="S51" s="704"/>
      <c r="T51" s="704"/>
      <c r="U51" s="704"/>
      <c r="V51" s="704"/>
      <c r="W51" s="704"/>
      <c r="X51" s="704"/>
      <c r="Y51" s="704"/>
      <c r="AB51" s="7"/>
      <c r="AD51" t="s">
        <v>3080</v>
      </c>
    </row>
    <row r="52" spans="1:30">
      <c r="A52" s="751" t="s">
        <v>3</v>
      </c>
      <c r="B52" s="282" t="s">
        <v>538</v>
      </c>
      <c r="C52" s="704">
        <v>6000</v>
      </c>
      <c r="D52" s="704">
        <v>5908</v>
      </c>
      <c r="E52" s="704">
        <v>6549</v>
      </c>
      <c r="F52" s="704">
        <v>6640</v>
      </c>
      <c r="G52" s="704">
        <v>6815</v>
      </c>
      <c r="H52" s="704">
        <v>7518</v>
      </c>
      <c r="I52" s="704">
        <v>8509</v>
      </c>
      <c r="J52" s="704">
        <v>9208</v>
      </c>
      <c r="K52" s="704">
        <v>9729</v>
      </c>
      <c r="L52" s="704">
        <v>7012</v>
      </c>
      <c r="M52" s="704">
        <v>8074</v>
      </c>
      <c r="N52" s="704">
        <v>8339</v>
      </c>
      <c r="O52" s="704">
        <v>9188</v>
      </c>
      <c r="P52" s="704">
        <v>9537</v>
      </c>
      <c r="Q52" s="704">
        <v>9549</v>
      </c>
      <c r="R52" s="704">
        <v>8903.7999999999993</v>
      </c>
      <c r="S52" s="704">
        <v>10044.200000000001</v>
      </c>
      <c r="T52" s="704">
        <v>10285.1</v>
      </c>
      <c r="U52" s="704">
        <v>10472.1</v>
      </c>
      <c r="V52" s="704">
        <v>10228.700000000001</v>
      </c>
      <c r="W52" s="704">
        <v>2802</v>
      </c>
      <c r="X52" s="704">
        <v>2256</v>
      </c>
      <c r="Y52" s="704">
        <v>5698</v>
      </c>
      <c r="AB52" s="7"/>
    </row>
    <row r="53" spans="1:30">
      <c r="A53" s="751"/>
      <c r="B53" s="282" t="s">
        <v>541</v>
      </c>
      <c r="C53" s="704">
        <v>1597</v>
      </c>
      <c r="D53" s="704">
        <v>1596</v>
      </c>
      <c r="E53" s="704">
        <v>1885</v>
      </c>
      <c r="F53" s="704">
        <v>1980</v>
      </c>
      <c r="G53" s="704">
        <v>2025</v>
      </c>
      <c r="H53" s="704">
        <v>2127</v>
      </c>
      <c r="I53" s="704">
        <v>2318</v>
      </c>
      <c r="J53" s="704">
        <v>2501</v>
      </c>
      <c r="K53" s="704">
        <v>2581</v>
      </c>
      <c r="L53" s="704">
        <v>2152</v>
      </c>
      <c r="M53" s="704">
        <v>2739</v>
      </c>
      <c r="N53" s="704">
        <v>2503</v>
      </c>
      <c r="O53" s="704">
        <v>2937</v>
      </c>
      <c r="P53" s="704">
        <v>3164</v>
      </c>
      <c r="Q53" s="704">
        <v>2573</v>
      </c>
      <c r="R53" s="704">
        <v>2535.5</v>
      </c>
      <c r="S53" s="704">
        <v>2893.3</v>
      </c>
      <c r="T53" s="704">
        <v>3060.3</v>
      </c>
      <c r="U53" s="704">
        <v>3088.5</v>
      </c>
      <c r="V53" s="704">
        <v>3006.3</v>
      </c>
      <c r="W53" s="704">
        <v>774</v>
      </c>
      <c r="X53" s="704">
        <v>606</v>
      </c>
      <c r="Y53" s="704">
        <v>1838</v>
      </c>
      <c r="AB53" s="7"/>
    </row>
    <row r="54" spans="1:30">
      <c r="A54" s="751"/>
      <c r="B54" s="282" t="s">
        <v>542</v>
      </c>
      <c r="C54" s="704">
        <v>26</v>
      </c>
      <c r="D54" s="704">
        <v>17</v>
      </c>
      <c r="E54" s="704">
        <v>18</v>
      </c>
      <c r="F54" s="704">
        <v>5</v>
      </c>
      <c r="G54" s="704">
        <v>3</v>
      </c>
      <c r="H54" s="704">
        <v>3</v>
      </c>
      <c r="I54" s="704">
        <v>7</v>
      </c>
      <c r="J54" s="704">
        <v>5</v>
      </c>
      <c r="K54" s="704">
        <v>2</v>
      </c>
      <c r="L54" s="704">
        <v>1</v>
      </c>
      <c r="M54" s="704">
        <v>5</v>
      </c>
      <c r="N54" s="704">
        <v>9</v>
      </c>
      <c r="O54" s="704">
        <v>12</v>
      </c>
      <c r="P54" s="704">
        <v>7</v>
      </c>
      <c r="Q54" s="704">
        <v>4</v>
      </c>
      <c r="R54" s="704">
        <v>6.8</v>
      </c>
      <c r="S54" s="704">
        <v>11.3</v>
      </c>
      <c r="T54" s="704">
        <v>9.1</v>
      </c>
      <c r="U54" s="704">
        <v>15.6</v>
      </c>
      <c r="V54" s="704">
        <v>16.100000000000001</v>
      </c>
      <c r="W54" s="704">
        <v>10</v>
      </c>
      <c r="X54" s="704">
        <v>0</v>
      </c>
      <c r="Y54" s="704">
        <v>6</v>
      </c>
      <c r="AB54" s="7"/>
    </row>
    <row r="55" spans="1:30">
      <c r="A55" s="751"/>
      <c r="B55" s="282" t="s">
        <v>543</v>
      </c>
      <c r="C55" s="704">
        <v>4377</v>
      </c>
      <c r="D55" s="704">
        <v>4295</v>
      </c>
      <c r="E55" s="704">
        <v>4646</v>
      </c>
      <c r="F55" s="704">
        <v>4655</v>
      </c>
      <c r="G55" s="704">
        <v>4787</v>
      </c>
      <c r="H55" s="704">
        <v>5388</v>
      </c>
      <c r="I55" s="704">
        <v>6184</v>
      </c>
      <c r="J55" s="704">
        <v>6702</v>
      </c>
      <c r="K55" s="704">
        <v>7146</v>
      </c>
      <c r="L55" s="704">
        <v>4854</v>
      </c>
      <c r="M55" s="704">
        <v>5328</v>
      </c>
      <c r="N55" s="704">
        <v>5827</v>
      </c>
      <c r="O55" s="704">
        <v>6240</v>
      </c>
      <c r="P55" s="704">
        <v>6365</v>
      </c>
      <c r="Q55" s="704">
        <v>6971</v>
      </c>
      <c r="R55" s="704">
        <v>6361</v>
      </c>
      <c r="S55" s="704">
        <v>7139.6</v>
      </c>
      <c r="T55" s="704">
        <v>7215.7</v>
      </c>
      <c r="U55" s="704">
        <v>7368</v>
      </c>
      <c r="V55" s="704">
        <v>7206.3</v>
      </c>
      <c r="W55" s="704">
        <v>2018</v>
      </c>
      <c r="X55" s="704">
        <v>1650</v>
      </c>
      <c r="Y55" s="704">
        <v>3855</v>
      </c>
      <c r="AB55" s="7"/>
    </row>
    <row r="56" spans="1:30">
      <c r="A56" s="751" t="s">
        <v>33</v>
      </c>
      <c r="B56" s="282" t="s">
        <v>538</v>
      </c>
      <c r="C56" s="704">
        <v>502</v>
      </c>
      <c r="D56" s="704">
        <v>525</v>
      </c>
      <c r="E56" s="704">
        <v>575</v>
      </c>
      <c r="F56" s="704">
        <v>576</v>
      </c>
      <c r="G56" s="704">
        <v>583</v>
      </c>
      <c r="H56" s="704">
        <v>613</v>
      </c>
      <c r="I56" s="704">
        <v>644</v>
      </c>
      <c r="J56" s="704">
        <v>720</v>
      </c>
      <c r="K56" s="704">
        <v>770</v>
      </c>
      <c r="L56" s="704">
        <v>714</v>
      </c>
      <c r="M56" s="704">
        <v>783</v>
      </c>
      <c r="N56" s="704">
        <v>868</v>
      </c>
      <c r="O56" s="704">
        <v>1076</v>
      </c>
      <c r="P56" s="704">
        <v>1095.9000000000001</v>
      </c>
      <c r="Q56" s="704">
        <v>1140</v>
      </c>
      <c r="R56" s="704">
        <v>1137</v>
      </c>
      <c r="S56" s="704">
        <v>1284.3000000000002</v>
      </c>
      <c r="T56" s="704">
        <v>1327</v>
      </c>
      <c r="U56" s="704">
        <v>1505.7</v>
      </c>
      <c r="V56" s="704">
        <v>1527</v>
      </c>
      <c r="W56" s="704">
        <v>621</v>
      </c>
      <c r="X56" s="704">
        <v>1026.9000000000001</v>
      </c>
      <c r="Y56" s="704"/>
      <c r="AB56" s="568"/>
    </row>
    <row r="57" spans="1:30">
      <c r="A57" s="751"/>
      <c r="B57" s="282" t="s">
        <v>541</v>
      </c>
      <c r="C57" s="704">
        <v>312</v>
      </c>
      <c r="D57" s="704">
        <v>315</v>
      </c>
      <c r="E57" s="704">
        <v>316</v>
      </c>
      <c r="F57" s="704">
        <v>320</v>
      </c>
      <c r="G57" s="704">
        <v>257</v>
      </c>
      <c r="H57" s="704">
        <v>331</v>
      </c>
      <c r="I57" s="704">
        <v>359</v>
      </c>
      <c r="J57" s="704">
        <v>389</v>
      </c>
      <c r="K57" s="704">
        <v>439</v>
      </c>
      <c r="L57" s="704">
        <v>380</v>
      </c>
      <c r="M57" s="704">
        <v>405</v>
      </c>
      <c r="N57" s="704">
        <v>476</v>
      </c>
      <c r="O57" s="704">
        <v>604</v>
      </c>
      <c r="P57" s="704">
        <v>562.5</v>
      </c>
      <c r="Q57" s="704">
        <v>636</v>
      </c>
      <c r="R57" s="704">
        <v>651.79999999999995</v>
      </c>
      <c r="S57" s="704">
        <v>768.1</v>
      </c>
      <c r="T57" s="704">
        <v>769</v>
      </c>
      <c r="U57" s="704">
        <v>929</v>
      </c>
      <c r="V57" s="704">
        <v>936</v>
      </c>
      <c r="W57" s="704">
        <v>366</v>
      </c>
      <c r="X57" s="704">
        <v>609.9</v>
      </c>
      <c r="Y57" s="704"/>
      <c r="AB57" s="568"/>
    </row>
    <row r="58" spans="1:30">
      <c r="A58" s="751"/>
      <c r="B58" s="282" t="s">
        <v>542</v>
      </c>
      <c r="C58" s="704">
        <v>15</v>
      </c>
      <c r="D58" s="704">
        <v>21</v>
      </c>
      <c r="E58" s="704">
        <v>20</v>
      </c>
      <c r="F58" s="704">
        <v>25</v>
      </c>
      <c r="G58" s="704">
        <v>24</v>
      </c>
      <c r="H58" s="704">
        <v>10</v>
      </c>
      <c r="I58" s="704">
        <v>14</v>
      </c>
      <c r="J58" s="704">
        <v>16</v>
      </c>
      <c r="K58" s="704">
        <v>9</v>
      </c>
      <c r="L58" s="704">
        <v>10</v>
      </c>
      <c r="M58" s="704">
        <v>23</v>
      </c>
      <c r="N58" s="704">
        <v>3</v>
      </c>
      <c r="O58" s="704">
        <v>3</v>
      </c>
      <c r="P58" s="704">
        <v>59.2</v>
      </c>
      <c r="Q58" s="704">
        <v>60</v>
      </c>
      <c r="R58" s="704">
        <v>62.5</v>
      </c>
      <c r="S58" s="704">
        <v>77.099999999999994</v>
      </c>
      <c r="T58" s="704">
        <v>76</v>
      </c>
      <c r="U58" s="704">
        <v>11.4</v>
      </c>
      <c r="V58" s="704">
        <v>10</v>
      </c>
      <c r="W58" s="704">
        <v>11</v>
      </c>
      <c r="X58" s="704">
        <v>12.9</v>
      </c>
      <c r="Y58" s="704"/>
      <c r="AB58" s="568"/>
    </row>
    <row r="59" spans="1:30">
      <c r="A59" s="751"/>
      <c r="B59" s="282" t="s">
        <v>543</v>
      </c>
      <c r="C59" s="704">
        <v>175</v>
      </c>
      <c r="D59" s="704">
        <v>189</v>
      </c>
      <c r="E59" s="704">
        <v>239</v>
      </c>
      <c r="F59" s="704">
        <v>231</v>
      </c>
      <c r="G59" s="704">
        <v>302</v>
      </c>
      <c r="H59" s="704">
        <v>272</v>
      </c>
      <c r="I59" s="704">
        <v>271</v>
      </c>
      <c r="J59" s="704">
        <v>315</v>
      </c>
      <c r="K59" s="704">
        <v>322</v>
      </c>
      <c r="L59" s="704">
        <v>324</v>
      </c>
      <c r="M59" s="704">
        <v>355</v>
      </c>
      <c r="N59" s="704">
        <v>389</v>
      </c>
      <c r="O59" s="704">
        <v>469</v>
      </c>
      <c r="P59" s="704">
        <v>474.2</v>
      </c>
      <c r="Q59" s="704">
        <v>444</v>
      </c>
      <c r="R59" s="704">
        <v>422.7</v>
      </c>
      <c r="S59" s="704">
        <v>439.1</v>
      </c>
      <c r="T59" s="704">
        <v>482</v>
      </c>
      <c r="U59" s="704">
        <v>565.30000000000007</v>
      </c>
      <c r="V59" s="704">
        <v>581</v>
      </c>
      <c r="W59" s="704">
        <v>244</v>
      </c>
      <c r="X59" s="704">
        <v>404.1</v>
      </c>
      <c r="Y59" s="704"/>
      <c r="AB59" s="568"/>
    </row>
    <row r="60" spans="1:30">
      <c r="A60" s="751" t="s">
        <v>1</v>
      </c>
      <c r="B60" s="282" t="s">
        <v>538</v>
      </c>
      <c r="C60" s="704">
        <v>458</v>
      </c>
      <c r="D60" s="704">
        <v>492</v>
      </c>
      <c r="E60" s="704">
        <v>565</v>
      </c>
      <c r="F60" s="704">
        <v>413</v>
      </c>
      <c r="G60" s="704">
        <v>515</v>
      </c>
      <c r="H60" s="704">
        <v>668</v>
      </c>
      <c r="I60" s="704">
        <v>757</v>
      </c>
      <c r="J60" s="704">
        <v>897</v>
      </c>
      <c r="K60" s="704">
        <v>812</v>
      </c>
      <c r="L60" s="704">
        <v>710</v>
      </c>
      <c r="M60" s="704">
        <v>815</v>
      </c>
      <c r="N60" s="704">
        <v>920</v>
      </c>
      <c r="O60" s="704">
        <v>859</v>
      </c>
      <c r="P60" s="704">
        <v>915</v>
      </c>
      <c r="Q60" s="704">
        <v>947</v>
      </c>
      <c r="R60" s="704">
        <v>931.9</v>
      </c>
      <c r="S60" s="704">
        <v>956.30000000000007</v>
      </c>
      <c r="T60" s="704">
        <v>1009.0999999999999</v>
      </c>
      <c r="U60" s="704">
        <v>1072.0999999999999</v>
      </c>
      <c r="V60" s="704">
        <v>1266.4000000000001</v>
      </c>
      <c r="W60" s="704">
        <v>501</v>
      </c>
      <c r="X60" s="704">
        <v>554</v>
      </c>
      <c r="Y60" s="704" t="s">
        <v>3129</v>
      </c>
      <c r="AB60" s="7"/>
    </row>
    <row r="61" spans="1:30">
      <c r="A61" s="751"/>
      <c r="B61" s="282" t="s">
        <v>541</v>
      </c>
      <c r="C61" s="704">
        <v>57</v>
      </c>
      <c r="D61" s="704">
        <v>62</v>
      </c>
      <c r="E61" s="704">
        <v>71</v>
      </c>
      <c r="F61" s="704">
        <v>104</v>
      </c>
      <c r="G61" s="704">
        <v>137</v>
      </c>
      <c r="H61" s="704">
        <v>164</v>
      </c>
      <c r="I61" s="704">
        <v>227</v>
      </c>
      <c r="J61" s="704">
        <v>281</v>
      </c>
      <c r="K61" s="704">
        <v>236</v>
      </c>
      <c r="L61" s="704">
        <v>191</v>
      </c>
      <c r="M61" s="704">
        <v>249</v>
      </c>
      <c r="N61" s="704">
        <v>297</v>
      </c>
      <c r="O61" s="704">
        <v>252</v>
      </c>
      <c r="P61" s="704">
        <v>241</v>
      </c>
      <c r="Q61" s="704">
        <v>262.39999999999998</v>
      </c>
      <c r="R61" s="704">
        <v>272.8</v>
      </c>
      <c r="S61" s="704">
        <v>285.5</v>
      </c>
      <c r="T61" s="704">
        <v>294</v>
      </c>
      <c r="U61" s="704">
        <v>319</v>
      </c>
      <c r="V61" s="704">
        <v>326.5</v>
      </c>
      <c r="W61" s="704">
        <v>89</v>
      </c>
      <c r="X61" s="704">
        <v>106</v>
      </c>
      <c r="Y61" s="704">
        <v>223</v>
      </c>
      <c r="AB61" s="7"/>
    </row>
    <row r="62" spans="1:30">
      <c r="A62" s="751"/>
      <c r="B62" s="282" t="s">
        <v>542</v>
      </c>
      <c r="C62" s="704"/>
      <c r="D62" s="704"/>
      <c r="E62" s="704"/>
      <c r="F62" s="704"/>
      <c r="G62" s="704"/>
      <c r="H62" s="704"/>
      <c r="I62" s="704"/>
      <c r="J62" s="704"/>
      <c r="K62" s="704"/>
      <c r="L62" s="704"/>
      <c r="M62" s="704"/>
      <c r="N62" s="704"/>
      <c r="O62" s="704">
        <v>8</v>
      </c>
      <c r="P62" s="704">
        <v>8</v>
      </c>
      <c r="Q62" s="704">
        <v>4.3</v>
      </c>
      <c r="R62" s="704">
        <v>3.2</v>
      </c>
      <c r="S62" s="704">
        <v>7.1</v>
      </c>
      <c r="T62" s="704">
        <v>7.3</v>
      </c>
      <c r="U62" s="704">
        <v>4.5</v>
      </c>
      <c r="V62" s="704">
        <v>6.3</v>
      </c>
      <c r="W62" s="704">
        <v>2</v>
      </c>
      <c r="X62" s="704">
        <v>7</v>
      </c>
      <c r="Y62" s="704">
        <v>5</v>
      </c>
      <c r="AB62" s="7"/>
    </row>
    <row r="63" spans="1:30">
      <c r="A63" s="751"/>
      <c r="B63" s="282" t="s">
        <v>543</v>
      </c>
      <c r="C63" s="704">
        <v>401</v>
      </c>
      <c r="D63" s="704">
        <v>430</v>
      </c>
      <c r="E63" s="704">
        <v>494</v>
      </c>
      <c r="F63" s="704">
        <v>309</v>
      </c>
      <c r="G63" s="704">
        <v>378</v>
      </c>
      <c r="H63" s="704">
        <v>504</v>
      </c>
      <c r="I63" s="704">
        <v>530</v>
      </c>
      <c r="J63" s="704">
        <v>616</v>
      </c>
      <c r="K63" s="704">
        <v>576</v>
      </c>
      <c r="L63" s="704">
        <v>519</v>
      </c>
      <c r="M63" s="704">
        <v>566</v>
      </c>
      <c r="N63" s="704">
        <v>623</v>
      </c>
      <c r="O63" s="704">
        <v>599</v>
      </c>
      <c r="P63" s="704">
        <v>666</v>
      </c>
      <c r="Q63" s="704">
        <v>680.3</v>
      </c>
      <c r="R63" s="704">
        <v>655.9</v>
      </c>
      <c r="S63" s="704">
        <v>663.7</v>
      </c>
      <c r="T63" s="704">
        <v>707.8</v>
      </c>
      <c r="U63" s="704">
        <v>748.59999999999991</v>
      </c>
      <c r="V63" s="704">
        <v>933.6</v>
      </c>
      <c r="W63" s="704">
        <v>410</v>
      </c>
      <c r="X63" s="704">
        <v>442</v>
      </c>
      <c r="Y63" s="704">
        <v>833</v>
      </c>
      <c r="AB63" s="7"/>
    </row>
    <row r="64" spans="1:30">
      <c r="A64" s="751" t="s">
        <v>0</v>
      </c>
      <c r="B64" s="282" t="s">
        <v>538</v>
      </c>
      <c r="C64" s="704">
        <v>1967</v>
      </c>
      <c r="D64" s="704">
        <v>2763</v>
      </c>
      <c r="E64" s="704">
        <v>2078</v>
      </c>
      <c r="F64" s="704">
        <v>2356</v>
      </c>
      <c r="G64" s="704">
        <v>1854</v>
      </c>
      <c r="H64" s="704">
        <v>1558</v>
      </c>
      <c r="I64" s="704">
        <v>2287</v>
      </c>
      <c r="J64" s="704">
        <v>2506</v>
      </c>
      <c r="K64" s="704">
        <v>1955</v>
      </c>
      <c r="L64" s="704">
        <v>2017</v>
      </c>
      <c r="M64" s="704">
        <v>2239</v>
      </c>
      <c r="N64" s="704">
        <v>2423</v>
      </c>
      <c r="O64" s="704">
        <v>1794</v>
      </c>
      <c r="P64" s="704">
        <v>1833</v>
      </c>
      <c r="Q64" s="704">
        <v>1880</v>
      </c>
      <c r="R64" s="704">
        <v>2056.6</v>
      </c>
      <c r="S64" s="704">
        <v>2168</v>
      </c>
      <c r="T64" s="704">
        <v>2422.9</v>
      </c>
      <c r="U64" s="704">
        <v>2580</v>
      </c>
      <c r="V64" s="704">
        <v>2294.2000000000003</v>
      </c>
      <c r="W64" s="704">
        <v>639</v>
      </c>
      <c r="X64" s="704">
        <v>380.8</v>
      </c>
      <c r="Y64" s="704"/>
      <c r="AB64" s="7"/>
    </row>
    <row r="65" spans="1:28">
      <c r="A65" s="751"/>
      <c r="B65" s="282" t="s">
        <v>541</v>
      </c>
      <c r="C65" s="704">
        <v>463</v>
      </c>
      <c r="D65" s="704">
        <v>452</v>
      </c>
      <c r="E65" s="704">
        <v>340</v>
      </c>
      <c r="F65" s="704">
        <v>340</v>
      </c>
      <c r="G65" s="704">
        <v>330</v>
      </c>
      <c r="H65" s="704">
        <v>327</v>
      </c>
      <c r="I65" s="704">
        <v>275</v>
      </c>
      <c r="J65" s="704">
        <v>982</v>
      </c>
      <c r="K65" s="704">
        <v>429</v>
      </c>
      <c r="L65" s="704">
        <v>573</v>
      </c>
      <c r="M65" s="704">
        <v>326</v>
      </c>
      <c r="N65" s="704">
        <v>350</v>
      </c>
      <c r="O65" s="704">
        <v>228</v>
      </c>
      <c r="P65" s="704">
        <v>223</v>
      </c>
      <c r="Q65" s="704">
        <v>198</v>
      </c>
      <c r="R65" s="704">
        <v>280.60000000000002</v>
      </c>
      <c r="S65" s="704">
        <v>239</v>
      </c>
      <c r="T65" s="704">
        <v>310.10000000000002</v>
      </c>
      <c r="U65" s="704">
        <v>337.2</v>
      </c>
      <c r="V65" s="704">
        <v>320.8</v>
      </c>
      <c r="W65" s="704">
        <v>77</v>
      </c>
      <c r="X65" s="704">
        <v>147.4</v>
      </c>
      <c r="Y65" s="704"/>
      <c r="AB65" s="7"/>
    </row>
    <row r="66" spans="1:28">
      <c r="A66" s="751"/>
      <c r="B66" s="282" t="s">
        <v>542</v>
      </c>
      <c r="C66" s="704"/>
      <c r="D66" s="704"/>
      <c r="E66" s="704"/>
      <c r="F66" s="704"/>
      <c r="G66" s="704"/>
      <c r="H66" s="704"/>
      <c r="I66" s="704"/>
      <c r="J66" s="704"/>
      <c r="K66" s="704"/>
      <c r="L66" s="704"/>
      <c r="M66" s="704"/>
      <c r="N66" s="704"/>
      <c r="O66" s="704"/>
      <c r="P66" s="704"/>
      <c r="Q66" s="704"/>
      <c r="R66" s="704"/>
      <c r="S66" s="704"/>
      <c r="T66" s="704"/>
      <c r="U66" s="704"/>
      <c r="V66" s="704"/>
      <c r="W66" s="704"/>
      <c r="X66" s="704"/>
      <c r="Y66" s="704"/>
      <c r="AB66" s="7"/>
    </row>
    <row r="67" spans="1:28">
      <c r="A67" s="751"/>
      <c r="B67" s="282" t="s">
        <v>543</v>
      </c>
      <c r="C67" s="704">
        <v>1504</v>
      </c>
      <c r="D67" s="704">
        <v>2311</v>
      </c>
      <c r="E67" s="704">
        <v>1738</v>
      </c>
      <c r="F67" s="704">
        <v>2016</v>
      </c>
      <c r="G67" s="704">
        <v>1524</v>
      </c>
      <c r="H67" s="704">
        <v>1231</v>
      </c>
      <c r="I67" s="704">
        <v>2012</v>
      </c>
      <c r="J67" s="704">
        <v>1524</v>
      </c>
      <c r="K67" s="704">
        <v>1526</v>
      </c>
      <c r="L67" s="704">
        <v>1444</v>
      </c>
      <c r="M67" s="704">
        <v>1913</v>
      </c>
      <c r="N67" s="704">
        <v>2073</v>
      </c>
      <c r="O67" s="704">
        <v>1566</v>
      </c>
      <c r="P67" s="704">
        <v>1610</v>
      </c>
      <c r="Q67" s="704">
        <v>1682</v>
      </c>
      <c r="R67" s="704">
        <v>1776</v>
      </c>
      <c r="S67" s="704">
        <v>1929</v>
      </c>
      <c r="T67" s="704">
        <v>2112.8000000000002</v>
      </c>
      <c r="U67" s="704">
        <v>2242.8000000000002</v>
      </c>
      <c r="V67" s="704">
        <v>1973.4</v>
      </c>
      <c r="W67" s="704">
        <v>562</v>
      </c>
      <c r="X67" s="704">
        <v>233.4</v>
      </c>
      <c r="Y67" s="704"/>
      <c r="AB67" s="7"/>
    </row>
    <row r="68" spans="1:28">
      <c r="A68" s="751" t="s">
        <v>20</v>
      </c>
      <c r="B68" s="282" t="s">
        <v>538</v>
      </c>
      <c r="C68" s="708">
        <v>11628</v>
      </c>
      <c r="D68" s="708">
        <v>14923.4</v>
      </c>
      <c r="E68" s="708">
        <v>15796.9</v>
      </c>
      <c r="F68" s="708">
        <v>16223.4</v>
      </c>
      <c r="G68" s="708">
        <v>14215.6</v>
      </c>
      <c r="H68" s="708">
        <v>15469.6</v>
      </c>
      <c r="I68" s="708">
        <v>18749.099999999999</v>
      </c>
      <c r="J68" s="708">
        <v>20700.2</v>
      </c>
      <c r="K68" s="708">
        <v>21780.799999999999</v>
      </c>
      <c r="L68" s="708">
        <v>16228.3</v>
      </c>
      <c r="M68" s="708">
        <v>19072.3</v>
      </c>
      <c r="N68" s="708">
        <v>20153</v>
      </c>
      <c r="O68" s="708">
        <v>20821.599999999999</v>
      </c>
      <c r="P68" s="708">
        <v>21336.300000000003</v>
      </c>
      <c r="Q68" s="708">
        <v>24003.200000000001</v>
      </c>
      <c r="R68" s="708">
        <v>23532.799999999999</v>
      </c>
      <c r="S68" s="708">
        <v>25359.8</v>
      </c>
      <c r="T68" s="708">
        <v>25415.1</v>
      </c>
      <c r="U68" s="708">
        <v>27583.200000000001</v>
      </c>
      <c r="V68" s="708">
        <v>23829.800000000003</v>
      </c>
      <c r="W68" s="708"/>
      <c r="X68" s="708"/>
      <c r="Y68" s="708"/>
      <c r="AB68" s="7"/>
    </row>
    <row r="69" spans="1:28">
      <c r="A69" s="751"/>
      <c r="B69" s="282" t="s">
        <v>541</v>
      </c>
      <c r="C69" s="708">
        <v>3537</v>
      </c>
      <c r="D69" s="708">
        <v>3838.4</v>
      </c>
      <c r="E69" s="708">
        <v>4028.9</v>
      </c>
      <c r="F69" s="708">
        <v>4274.3999999999996</v>
      </c>
      <c r="G69" s="708">
        <v>4473.6000000000004</v>
      </c>
      <c r="H69" s="708">
        <v>4790.6000000000004</v>
      </c>
      <c r="I69" s="708">
        <v>5242.1000000000004</v>
      </c>
      <c r="J69" s="708">
        <v>6442.2</v>
      </c>
      <c r="K69" s="708">
        <v>6224.8</v>
      </c>
      <c r="L69" s="708">
        <v>5373.3</v>
      </c>
      <c r="M69" s="708">
        <v>6573.3</v>
      </c>
      <c r="N69" s="708">
        <v>6790.3</v>
      </c>
      <c r="O69" s="708">
        <v>7393.1</v>
      </c>
      <c r="P69" s="708">
        <v>7699.5</v>
      </c>
      <c r="Q69" s="708">
        <v>7232.4</v>
      </c>
      <c r="R69" s="708">
        <v>7569.1</v>
      </c>
      <c r="S69" s="708">
        <v>8056.4000000000005</v>
      </c>
      <c r="T69" s="708">
        <v>7860.6</v>
      </c>
      <c r="U69" s="708">
        <v>8684.9000000000015</v>
      </c>
      <c r="V69" s="708">
        <v>8507.7999999999993</v>
      </c>
      <c r="W69" s="708"/>
      <c r="X69" s="708"/>
      <c r="Y69" s="708"/>
      <c r="AB69" s="7"/>
    </row>
    <row r="70" spans="1:28">
      <c r="A70" s="751"/>
      <c r="B70" s="282" t="s">
        <v>542</v>
      </c>
      <c r="C70" s="708">
        <v>54</v>
      </c>
      <c r="D70" s="708">
        <v>80</v>
      </c>
      <c r="E70" s="708">
        <v>58</v>
      </c>
      <c r="F70" s="708">
        <v>52</v>
      </c>
      <c r="G70" s="708">
        <v>49</v>
      </c>
      <c r="H70" s="708">
        <v>45</v>
      </c>
      <c r="I70" s="708">
        <v>46</v>
      </c>
      <c r="J70" s="708">
        <v>68</v>
      </c>
      <c r="K70" s="708">
        <v>54</v>
      </c>
      <c r="L70" s="708">
        <v>57</v>
      </c>
      <c r="M70" s="708">
        <v>72</v>
      </c>
      <c r="N70" s="708">
        <v>57.3</v>
      </c>
      <c r="O70" s="708">
        <v>54.2</v>
      </c>
      <c r="P70" s="708">
        <v>111.7</v>
      </c>
      <c r="Q70" s="708">
        <v>85.6</v>
      </c>
      <c r="R70" s="708">
        <v>142.79999999999998</v>
      </c>
      <c r="S70" s="708">
        <v>176.6</v>
      </c>
      <c r="T70" s="708">
        <v>164.10000000000002</v>
      </c>
      <c r="U70" s="708">
        <v>156.70000000000002</v>
      </c>
      <c r="V70" s="708">
        <v>233.5</v>
      </c>
      <c r="W70" s="708"/>
      <c r="X70" s="708"/>
      <c r="Y70" s="708"/>
      <c r="AB70" s="7"/>
    </row>
    <row r="71" spans="1:28">
      <c r="A71" s="751"/>
      <c r="B71" s="282" t="s">
        <v>543</v>
      </c>
      <c r="C71" s="708">
        <v>8037</v>
      </c>
      <c r="D71" s="708">
        <v>11005</v>
      </c>
      <c r="E71" s="708">
        <v>11710</v>
      </c>
      <c r="F71" s="708">
        <v>11897</v>
      </c>
      <c r="G71" s="708">
        <v>9693</v>
      </c>
      <c r="H71" s="708">
        <v>10634</v>
      </c>
      <c r="I71" s="708">
        <v>13461</v>
      </c>
      <c r="J71" s="708">
        <v>14190</v>
      </c>
      <c r="K71" s="708">
        <v>15502</v>
      </c>
      <c r="L71" s="708">
        <v>10798</v>
      </c>
      <c r="M71" s="708">
        <v>12427</v>
      </c>
      <c r="N71" s="708">
        <v>13305.4</v>
      </c>
      <c r="O71" s="708">
        <v>13374.3</v>
      </c>
      <c r="P71" s="708">
        <v>13525.1</v>
      </c>
      <c r="Q71" s="708">
        <v>16685.199999999997</v>
      </c>
      <c r="R71" s="708">
        <v>15820.9</v>
      </c>
      <c r="S71" s="708">
        <v>17126.800000000003</v>
      </c>
      <c r="T71" s="708">
        <v>17390.399999999998</v>
      </c>
      <c r="U71" s="708">
        <v>18741.599999999999</v>
      </c>
      <c r="V71" s="708">
        <v>15088.5</v>
      </c>
      <c r="W71" s="708"/>
      <c r="X71" s="708"/>
      <c r="Y71" s="708"/>
      <c r="AB71" s="7"/>
    </row>
    <row r="72" spans="1:28">
      <c r="B72" s="17"/>
      <c r="C72" s="17"/>
      <c r="D72" s="17"/>
      <c r="E72" s="17"/>
      <c r="F72" s="17"/>
      <c r="G72" s="17"/>
      <c r="H72" s="17"/>
      <c r="I72" s="17"/>
      <c r="J72" s="17"/>
      <c r="K72" s="17"/>
      <c r="L72" s="17"/>
      <c r="M72" s="17"/>
      <c r="N72" s="17"/>
      <c r="O72" s="17"/>
      <c r="P72" s="17"/>
      <c r="Q72" s="274"/>
      <c r="R72" s="274"/>
      <c r="S72" s="17"/>
      <c r="T72" s="17"/>
      <c r="U72" s="17"/>
      <c r="V72" s="17"/>
      <c r="W72" s="17"/>
      <c r="X72" s="17"/>
      <c r="Y72" s="17"/>
    </row>
    <row r="73" spans="1:28">
      <c r="A73" s="139" t="s">
        <v>19</v>
      </c>
      <c r="C73" s="17"/>
      <c r="D73" s="17"/>
      <c r="E73" s="17"/>
      <c r="F73" s="17"/>
      <c r="G73" s="17"/>
      <c r="H73" s="17"/>
      <c r="I73" s="17"/>
      <c r="J73" s="17"/>
      <c r="K73" s="17"/>
      <c r="L73" s="17"/>
      <c r="M73" s="17"/>
      <c r="N73" s="17"/>
      <c r="R73" s="273"/>
    </row>
    <row r="74" spans="1:28">
      <c r="C74" s="135"/>
      <c r="D74" s="135"/>
      <c r="E74" s="135"/>
      <c r="F74" s="135"/>
      <c r="G74" s="135"/>
      <c r="H74" s="135"/>
      <c r="I74" s="135"/>
      <c r="J74" s="135"/>
      <c r="K74" s="135"/>
      <c r="L74" s="135"/>
      <c r="M74" s="135"/>
      <c r="N74" s="135"/>
      <c r="Q74" s="133"/>
      <c r="R74" s="133"/>
      <c r="S74" s="133"/>
      <c r="T74" s="133"/>
      <c r="U74" s="133"/>
      <c r="V74" s="133"/>
      <c r="W74" s="133"/>
      <c r="X74" s="133"/>
      <c r="Y74" s="133"/>
    </row>
    <row r="75" spans="1:28">
      <c r="A75" s="135"/>
      <c r="C75" s="42"/>
      <c r="D75" s="42"/>
      <c r="E75" s="42"/>
      <c r="F75" s="42"/>
      <c r="G75" s="42"/>
      <c r="H75" s="42"/>
      <c r="I75" s="42"/>
      <c r="J75" s="42"/>
      <c r="K75" s="42"/>
      <c r="L75" s="42"/>
      <c r="M75" s="42"/>
      <c r="N75" s="42"/>
    </row>
    <row r="76" spans="1:28">
      <c r="A76" s="17" t="s">
        <v>3189</v>
      </c>
      <c r="C76" s="42"/>
      <c r="D76" s="42"/>
      <c r="E76" s="42"/>
      <c r="F76" s="42"/>
      <c r="G76" s="42"/>
      <c r="H76" s="42"/>
      <c r="I76" s="42"/>
      <c r="J76" s="42"/>
      <c r="K76" s="42"/>
      <c r="L76" s="42"/>
      <c r="M76" s="42"/>
      <c r="N76" s="42"/>
    </row>
    <row r="77" spans="1:28">
      <c r="B77" s="135"/>
      <c r="C77" s="42"/>
      <c r="D77" s="42"/>
      <c r="E77" s="42"/>
      <c r="F77" s="42"/>
      <c r="G77" s="42"/>
      <c r="H77" s="42"/>
      <c r="I77" s="42"/>
      <c r="J77" s="42"/>
      <c r="K77" s="42"/>
      <c r="L77" s="42"/>
      <c r="M77" s="42"/>
      <c r="N77" s="42"/>
    </row>
  </sheetData>
  <mergeCells count="17">
    <mergeCell ref="A52:A55"/>
    <mergeCell ref="A56:A59"/>
    <mergeCell ref="A60:A63"/>
    <mergeCell ref="A64:A67"/>
    <mergeCell ref="A68:A71"/>
    <mergeCell ref="A48:A51"/>
    <mergeCell ref="A4:A7"/>
    <mergeCell ref="A8:A11"/>
    <mergeCell ref="A12:A15"/>
    <mergeCell ref="A16:A19"/>
    <mergeCell ref="A20:A23"/>
    <mergeCell ref="A24:A27"/>
    <mergeCell ref="A28:A31"/>
    <mergeCell ref="A32:A35"/>
    <mergeCell ref="A36:A39"/>
    <mergeCell ref="A40:A43"/>
    <mergeCell ref="A44:A47"/>
  </mergeCells>
  <hyperlinks>
    <hyperlink ref="AA3" location="Content!A1" display="Back to content page" xr:uid="{00000000-0004-0000-9F00-000000000000}"/>
  </hyperlinks>
  <pageMargins left="0.7" right="0.7" top="0.75" bottom="0.75" header="0.3" footer="0.3"/>
  <pageSetup paperSize="9" orientation="portrait" horizontalDpi="4294967293"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AJ56"/>
  <sheetViews>
    <sheetView zoomScale="83" zoomScaleNormal="83" workbookViewId="0">
      <selection activeCell="G20" sqref="G20"/>
    </sheetView>
  </sheetViews>
  <sheetFormatPr defaultRowHeight="14.4"/>
  <cols>
    <col min="1" max="1" width="33.77734375" customWidth="1"/>
    <col min="2" max="13" width="8.21875" customWidth="1"/>
    <col min="14" max="14" width="9.44140625" customWidth="1"/>
    <col min="15" max="16" width="8.21875" customWidth="1"/>
    <col min="17" max="19" width="9.44140625" customWidth="1"/>
    <col min="20" max="21" width="9.44140625" bestFit="1" customWidth="1"/>
    <col min="22" max="27" width="8.21875" bestFit="1" customWidth="1"/>
    <col min="28" max="29" width="8.21875" customWidth="1"/>
    <col min="30" max="31" width="11.21875" bestFit="1" customWidth="1"/>
  </cols>
  <sheetData>
    <row r="1" spans="1:36">
      <c r="A1" s="35" t="s">
        <v>2999</v>
      </c>
      <c r="B1" s="17"/>
      <c r="C1" s="17"/>
      <c r="D1" s="17"/>
      <c r="E1" s="17"/>
      <c r="F1" s="17"/>
      <c r="G1" s="17"/>
      <c r="H1" s="17"/>
      <c r="I1" s="17"/>
      <c r="J1" s="17"/>
      <c r="K1" s="17"/>
      <c r="L1" s="17"/>
      <c r="M1" s="17"/>
      <c r="N1" s="17"/>
      <c r="O1" s="17"/>
      <c r="P1" s="17"/>
      <c r="Q1" s="17"/>
      <c r="R1" s="17"/>
      <c r="S1" s="17"/>
      <c r="T1" s="17"/>
      <c r="U1" s="17"/>
      <c r="V1" s="17"/>
      <c r="W1" s="17"/>
      <c r="X1" s="17"/>
      <c r="Y1" s="17"/>
      <c r="Z1" s="17"/>
      <c r="AA1" s="14"/>
      <c r="AB1" s="14"/>
      <c r="AC1" s="14"/>
    </row>
    <row r="2" spans="1:36">
      <c r="A2" s="17"/>
      <c r="B2" s="17"/>
      <c r="C2" s="17"/>
      <c r="D2" s="17"/>
      <c r="E2" s="17"/>
      <c r="F2" s="17"/>
      <c r="G2" s="17"/>
      <c r="H2" s="17"/>
      <c r="I2" s="17"/>
      <c r="J2" s="17"/>
      <c r="K2" s="17"/>
      <c r="L2" s="17"/>
      <c r="M2" s="17"/>
      <c r="N2" s="17"/>
      <c r="O2" s="17"/>
      <c r="P2" s="17"/>
      <c r="Q2" s="17"/>
      <c r="R2" s="17"/>
      <c r="S2" s="17"/>
      <c r="T2" s="17"/>
      <c r="U2" s="17"/>
      <c r="V2" s="17"/>
      <c r="W2" s="17"/>
      <c r="X2" s="17"/>
      <c r="Y2" s="17"/>
      <c r="Z2" s="17"/>
      <c r="AA2" s="14"/>
      <c r="AB2" s="14"/>
      <c r="AC2" s="14"/>
    </row>
    <row r="3" spans="1:36">
      <c r="A3" s="393" t="s">
        <v>14</v>
      </c>
      <c r="B3" s="225">
        <v>1995</v>
      </c>
      <c r="C3" s="225">
        <v>1996</v>
      </c>
      <c r="D3" s="225">
        <v>1997</v>
      </c>
      <c r="E3" s="225">
        <v>1998</v>
      </c>
      <c r="F3" s="225">
        <v>1999</v>
      </c>
      <c r="G3" s="225">
        <v>2000</v>
      </c>
      <c r="H3" s="225">
        <v>2001</v>
      </c>
      <c r="I3" s="225">
        <v>2002</v>
      </c>
      <c r="J3" s="225">
        <v>2003</v>
      </c>
      <c r="K3" s="225">
        <v>2004</v>
      </c>
      <c r="L3" s="225">
        <v>2005</v>
      </c>
      <c r="M3" s="225">
        <v>2006</v>
      </c>
      <c r="N3" s="225">
        <v>2007</v>
      </c>
      <c r="O3" s="225">
        <v>2008</v>
      </c>
      <c r="P3" s="225">
        <v>2009</v>
      </c>
      <c r="Q3" s="225">
        <v>2010</v>
      </c>
      <c r="R3" s="225">
        <v>2011</v>
      </c>
      <c r="S3" s="225">
        <v>2012</v>
      </c>
      <c r="T3" s="225">
        <v>2013</v>
      </c>
      <c r="U3" s="225">
        <v>2014</v>
      </c>
      <c r="V3" s="225">
        <v>2015</v>
      </c>
      <c r="W3" s="225">
        <v>2016</v>
      </c>
      <c r="X3" s="393">
        <v>2017</v>
      </c>
      <c r="Y3" s="225">
        <v>2018</v>
      </c>
      <c r="Z3" s="225">
        <v>2019</v>
      </c>
      <c r="AA3" s="225">
        <v>2020</v>
      </c>
      <c r="AB3" s="225">
        <v>2021</v>
      </c>
      <c r="AC3" s="225">
        <v>2022</v>
      </c>
      <c r="AE3" s="1" t="s">
        <v>559</v>
      </c>
    </row>
    <row r="4" spans="1:36">
      <c r="A4" s="93" t="s">
        <v>13</v>
      </c>
      <c r="B4" s="567">
        <v>27</v>
      </c>
      <c r="C4" s="567">
        <v>38</v>
      </c>
      <c r="D4" s="567">
        <v>24</v>
      </c>
      <c r="E4" s="567">
        <v>39</v>
      </c>
      <c r="F4" s="567">
        <v>31</v>
      </c>
      <c r="G4" s="567">
        <v>34</v>
      </c>
      <c r="H4" s="567">
        <v>35</v>
      </c>
      <c r="I4" s="567">
        <v>51</v>
      </c>
      <c r="J4" s="567">
        <v>63</v>
      </c>
      <c r="K4" s="567">
        <v>82</v>
      </c>
      <c r="L4" s="567">
        <v>103</v>
      </c>
      <c r="M4" s="567">
        <v>91</v>
      </c>
      <c r="N4" s="567">
        <v>236</v>
      </c>
      <c r="O4" s="567">
        <v>293</v>
      </c>
      <c r="P4" s="567">
        <v>554</v>
      </c>
      <c r="Q4" s="567">
        <v>726</v>
      </c>
      <c r="R4" s="567">
        <v>698.3</v>
      </c>
      <c r="S4" s="567">
        <v>711</v>
      </c>
      <c r="T4" s="567">
        <v>1241</v>
      </c>
      <c r="U4" s="567">
        <v>1597</v>
      </c>
      <c r="V4" s="567">
        <v>1171</v>
      </c>
      <c r="W4" s="567">
        <v>628</v>
      </c>
      <c r="X4" s="567">
        <v>884</v>
      </c>
      <c r="Y4" s="567">
        <v>557</v>
      </c>
      <c r="Z4" s="567">
        <v>395</v>
      </c>
      <c r="AA4" s="567">
        <v>19</v>
      </c>
      <c r="AB4" s="567">
        <v>22.5</v>
      </c>
      <c r="AC4" s="567"/>
    </row>
    <row r="5" spans="1:36">
      <c r="A5" s="93" t="s">
        <v>12</v>
      </c>
      <c r="B5" s="567">
        <v>176</v>
      </c>
      <c r="C5" s="567">
        <v>105</v>
      </c>
      <c r="D5" s="567">
        <v>141</v>
      </c>
      <c r="E5" s="567">
        <v>179</v>
      </c>
      <c r="F5" s="567">
        <v>239</v>
      </c>
      <c r="G5" s="567">
        <v>227</v>
      </c>
      <c r="H5" s="567">
        <v>235</v>
      </c>
      <c r="I5" s="567">
        <v>324</v>
      </c>
      <c r="J5" s="567">
        <v>459</v>
      </c>
      <c r="K5" s="567">
        <v>582</v>
      </c>
      <c r="L5" s="567">
        <v>563</v>
      </c>
      <c r="M5" s="567">
        <v>539</v>
      </c>
      <c r="N5" s="567">
        <v>549</v>
      </c>
      <c r="O5" s="567">
        <v>555</v>
      </c>
      <c r="P5" s="567">
        <v>454</v>
      </c>
      <c r="Q5" s="567">
        <v>80</v>
      </c>
      <c r="R5" s="567">
        <v>36</v>
      </c>
      <c r="S5" s="567">
        <v>36</v>
      </c>
      <c r="T5" s="567">
        <v>113</v>
      </c>
      <c r="U5" s="567">
        <v>700</v>
      </c>
      <c r="V5" s="567">
        <v>705.6</v>
      </c>
      <c r="W5" s="567">
        <v>505</v>
      </c>
      <c r="X5" s="567">
        <v>542.6</v>
      </c>
      <c r="Y5" s="567">
        <v>584.20000000000005</v>
      </c>
      <c r="Z5" s="567">
        <v>572.1</v>
      </c>
      <c r="AA5" s="567">
        <v>258</v>
      </c>
      <c r="AB5" s="567">
        <v>294.60000000000002</v>
      </c>
      <c r="AC5" s="567"/>
    </row>
    <row r="6" spans="1:36">
      <c r="A6" s="93" t="s">
        <v>513</v>
      </c>
      <c r="B6" s="567"/>
      <c r="C6" s="567"/>
      <c r="D6" s="567"/>
      <c r="E6" s="567"/>
      <c r="F6" s="567"/>
      <c r="G6" s="567">
        <v>15</v>
      </c>
      <c r="H6" s="567">
        <v>9</v>
      </c>
      <c r="I6" s="567">
        <v>10.9</v>
      </c>
      <c r="J6" s="567">
        <v>15.6</v>
      </c>
      <c r="K6" s="567">
        <v>21.4</v>
      </c>
      <c r="L6" s="567">
        <v>24.4</v>
      </c>
      <c r="M6" s="567">
        <v>27.4</v>
      </c>
      <c r="N6" s="567">
        <v>30.4</v>
      </c>
      <c r="O6" s="567">
        <v>37.4</v>
      </c>
      <c r="P6" s="567">
        <v>32.299999999999997</v>
      </c>
      <c r="Q6" s="567">
        <v>35.200000000000003</v>
      </c>
      <c r="R6" s="567">
        <v>42.2</v>
      </c>
      <c r="S6" s="567">
        <v>39.299999999999997</v>
      </c>
      <c r="T6" s="567"/>
      <c r="U6" s="567">
        <v>62.8</v>
      </c>
      <c r="V6" s="567">
        <v>51.6</v>
      </c>
      <c r="W6" s="567">
        <v>50.5</v>
      </c>
      <c r="X6" s="567">
        <v>60.6</v>
      </c>
      <c r="Y6" s="567">
        <v>73.7</v>
      </c>
      <c r="Z6" s="567">
        <v>72.7</v>
      </c>
      <c r="AA6" s="567">
        <v>18.5</v>
      </c>
      <c r="AB6" s="567">
        <v>71.8</v>
      </c>
      <c r="AC6" s="567"/>
      <c r="AE6" s="270"/>
      <c r="AG6" s="568"/>
    </row>
    <row r="7" spans="1:36">
      <c r="A7" s="93" t="s">
        <v>100</v>
      </c>
      <c r="B7" s="567"/>
      <c r="C7" s="567"/>
      <c r="D7" s="567"/>
      <c r="E7" s="567"/>
      <c r="F7" s="567"/>
      <c r="G7" s="567"/>
      <c r="H7" s="567"/>
      <c r="I7" s="567"/>
      <c r="J7" s="567"/>
      <c r="K7" s="567"/>
      <c r="L7" s="567">
        <v>3.2</v>
      </c>
      <c r="M7" s="567">
        <v>3.1</v>
      </c>
      <c r="N7" s="567">
        <v>0.7</v>
      </c>
      <c r="O7" s="567">
        <v>0.7</v>
      </c>
      <c r="P7" s="567">
        <v>24</v>
      </c>
      <c r="Q7" s="567">
        <v>10.7</v>
      </c>
      <c r="R7" s="567">
        <v>11.4</v>
      </c>
      <c r="S7" s="567">
        <v>6.9</v>
      </c>
      <c r="T7" s="567">
        <v>8.4</v>
      </c>
      <c r="U7" s="567">
        <v>0.35</v>
      </c>
      <c r="V7" s="567"/>
      <c r="W7" s="567"/>
      <c r="X7" s="567"/>
      <c r="Y7" s="567"/>
      <c r="Z7" s="567"/>
      <c r="AA7" s="567"/>
      <c r="AB7" s="567"/>
      <c r="AC7" s="567"/>
      <c r="AG7" s="7"/>
    </row>
    <row r="8" spans="1:36">
      <c r="A8" s="93" t="s">
        <v>512</v>
      </c>
      <c r="B8" s="567">
        <v>54</v>
      </c>
      <c r="C8" s="567">
        <v>42</v>
      </c>
      <c r="D8" s="567">
        <v>44</v>
      </c>
      <c r="E8" s="567">
        <v>51</v>
      </c>
      <c r="F8" s="567">
        <v>15</v>
      </c>
      <c r="G8" s="567">
        <v>24</v>
      </c>
      <c r="H8" s="567">
        <v>23</v>
      </c>
      <c r="I8" s="567">
        <v>45</v>
      </c>
      <c r="J8" s="567">
        <v>70.040000000000006</v>
      </c>
      <c r="K8" s="567">
        <v>75.099999999999994</v>
      </c>
      <c r="L8" s="567">
        <v>77.3</v>
      </c>
      <c r="M8" s="567">
        <v>75.099999999999994</v>
      </c>
      <c r="N8" s="567">
        <v>32.200000000000003</v>
      </c>
      <c r="O8" s="567">
        <v>26.3</v>
      </c>
      <c r="P8" s="567">
        <v>40.1</v>
      </c>
      <c r="Q8" s="567">
        <v>51.4</v>
      </c>
      <c r="R8" s="567">
        <v>0</v>
      </c>
      <c r="S8" s="567"/>
      <c r="T8" s="567">
        <v>17.399999999999999</v>
      </c>
      <c r="U8" s="567">
        <v>25.7</v>
      </c>
      <c r="V8" s="567">
        <v>21.7</v>
      </c>
      <c r="W8" s="567">
        <v>13.2</v>
      </c>
      <c r="X8" s="567">
        <v>13.2</v>
      </c>
      <c r="Y8" s="567">
        <v>16.399999999999999</v>
      </c>
      <c r="Z8" s="567">
        <v>14.3</v>
      </c>
      <c r="AA8" s="567">
        <v>7.3</v>
      </c>
      <c r="AB8" s="567">
        <v>8.1999999999999993</v>
      </c>
      <c r="AC8" s="567"/>
      <c r="AG8" s="7"/>
    </row>
    <row r="9" spans="1:36">
      <c r="A9" s="93" t="s">
        <v>11</v>
      </c>
      <c r="B9" s="567">
        <v>29</v>
      </c>
      <c r="C9" s="567">
        <v>34</v>
      </c>
      <c r="D9" s="567">
        <v>34</v>
      </c>
      <c r="E9" s="567">
        <v>25</v>
      </c>
      <c r="F9" s="567">
        <v>23.1</v>
      </c>
      <c r="G9" s="567">
        <v>24</v>
      </c>
      <c r="H9" s="567">
        <v>23</v>
      </c>
      <c r="I9" s="567">
        <v>20</v>
      </c>
      <c r="J9" s="567">
        <v>28</v>
      </c>
      <c r="K9" s="567">
        <v>42</v>
      </c>
      <c r="L9" s="567">
        <v>26</v>
      </c>
      <c r="M9" s="567">
        <v>27</v>
      </c>
      <c r="N9" s="567">
        <v>43</v>
      </c>
      <c r="O9" s="567">
        <v>24</v>
      </c>
      <c r="P9" s="567">
        <v>40</v>
      </c>
      <c r="Q9" s="567">
        <v>25</v>
      </c>
      <c r="R9" s="567">
        <v>26</v>
      </c>
      <c r="S9" s="567">
        <v>0</v>
      </c>
      <c r="T9" s="567">
        <v>0</v>
      </c>
      <c r="U9" s="567">
        <v>38</v>
      </c>
      <c r="V9" s="567">
        <v>82</v>
      </c>
      <c r="W9" s="567"/>
      <c r="X9" s="567"/>
      <c r="Y9" s="567"/>
      <c r="Z9" s="567"/>
      <c r="AA9" s="567"/>
      <c r="AB9" s="567"/>
      <c r="AC9" s="567"/>
      <c r="AG9" s="7"/>
    </row>
    <row r="10" spans="1:36">
      <c r="A10" s="93" t="s">
        <v>10</v>
      </c>
      <c r="B10" s="567">
        <v>106</v>
      </c>
      <c r="C10" s="567">
        <v>102</v>
      </c>
      <c r="D10" s="567">
        <v>110</v>
      </c>
      <c r="E10" s="567">
        <v>136</v>
      </c>
      <c r="F10" s="567">
        <v>137</v>
      </c>
      <c r="G10" s="567">
        <v>152</v>
      </c>
      <c r="H10" s="567">
        <v>149</v>
      </c>
      <c r="I10" s="567">
        <v>109</v>
      </c>
      <c r="J10" s="567">
        <v>119</v>
      </c>
      <c r="K10" s="567">
        <v>239</v>
      </c>
      <c r="L10" s="567">
        <v>180.18</v>
      </c>
      <c r="M10" s="567">
        <v>231.91</v>
      </c>
      <c r="N10" s="567">
        <v>313</v>
      </c>
      <c r="O10" s="567">
        <v>459.65</v>
      </c>
      <c r="P10" s="567">
        <v>178.5</v>
      </c>
      <c r="Q10" s="567">
        <v>211.1</v>
      </c>
      <c r="R10" s="567">
        <v>262.49</v>
      </c>
      <c r="S10" s="567">
        <v>279.81</v>
      </c>
      <c r="T10" s="567">
        <v>390.42</v>
      </c>
      <c r="U10" s="567">
        <v>303.88</v>
      </c>
      <c r="V10" s="567">
        <v>310.22629999999998</v>
      </c>
      <c r="W10" s="567">
        <v>912</v>
      </c>
      <c r="X10" s="567">
        <v>849</v>
      </c>
      <c r="Y10" s="567">
        <v>879</v>
      </c>
      <c r="Z10" s="567">
        <v>951.5</v>
      </c>
      <c r="AA10" s="567">
        <v>202</v>
      </c>
      <c r="AB10" s="567">
        <v>111</v>
      </c>
      <c r="AC10" s="567"/>
      <c r="AG10" s="568"/>
    </row>
    <row r="11" spans="1:36">
      <c r="A11" s="93" t="s">
        <v>9</v>
      </c>
      <c r="B11" s="567">
        <v>22</v>
      </c>
      <c r="C11" s="567">
        <v>31</v>
      </c>
      <c r="D11" s="567">
        <v>32</v>
      </c>
      <c r="E11" s="567">
        <v>25</v>
      </c>
      <c r="F11" s="567">
        <v>42</v>
      </c>
      <c r="G11" s="567">
        <v>29</v>
      </c>
      <c r="H11" s="567">
        <v>40</v>
      </c>
      <c r="I11" s="567">
        <v>45</v>
      </c>
      <c r="J11" s="567">
        <v>35</v>
      </c>
      <c r="K11" s="567">
        <v>36</v>
      </c>
      <c r="L11" s="567">
        <v>43</v>
      </c>
      <c r="M11" s="567">
        <v>43</v>
      </c>
      <c r="N11" s="567">
        <v>48</v>
      </c>
      <c r="O11" s="567">
        <v>43</v>
      </c>
      <c r="P11" s="567">
        <v>46</v>
      </c>
      <c r="Q11" s="567">
        <v>45</v>
      </c>
      <c r="R11" s="567">
        <v>43</v>
      </c>
      <c r="S11" s="567">
        <v>38</v>
      </c>
      <c r="T11" s="567">
        <v>33</v>
      </c>
      <c r="U11" s="567">
        <v>20.69</v>
      </c>
      <c r="V11" s="567">
        <v>39</v>
      </c>
      <c r="W11" s="567">
        <v>30</v>
      </c>
      <c r="X11" s="567">
        <v>35</v>
      </c>
      <c r="Y11" s="567">
        <v>43</v>
      </c>
      <c r="Z11" s="567">
        <v>47</v>
      </c>
      <c r="AA11" s="567">
        <v>28</v>
      </c>
      <c r="AB11" s="567">
        <v>29</v>
      </c>
      <c r="AC11" s="567"/>
      <c r="AG11" s="7"/>
    </row>
    <row r="12" spans="1:36">
      <c r="A12" s="93" t="s">
        <v>8</v>
      </c>
      <c r="B12" s="567">
        <v>419.77528089887636</v>
      </c>
      <c r="C12" s="567">
        <v>452.9</v>
      </c>
      <c r="D12" s="567">
        <v>478.28978622327787</v>
      </c>
      <c r="E12" s="567">
        <v>495.82985821517929</v>
      </c>
      <c r="F12" s="567">
        <v>543.45924453280327</v>
      </c>
      <c r="G12" s="567">
        <v>542</v>
      </c>
      <c r="H12" s="567">
        <v>625</v>
      </c>
      <c r="I12" s="567">
        <v>612</v>
      </c>
      <c r="J12" s="567">
        <v>684</v>
      </c>
      <c r="K12" s="567">
        <v>845</v>
      </c>
      <c r="L12" s="567">
        <v>879</v>
      </c>
      <c r="M12" s="567">
        <v>1025</v>
      </c>
      <c r="N12" s="567">
        <v>1297</v>
      </c>
      <c r="O12" s="567">
        <v>1453</v>
      </c>
      <c r="P12" s="567">
        <v>1117</v>
      </c>
      <c r="Q12" s="567">
        <v>1277</v>
      </c>
      <c r="R12" s="567">
        <v>1486</v>
      </c>
      <c r="S12" s="567">
        <v>1483</v>
      </c>
      <c r="T12" s="567">
        <v>1323</v>
      </c>
      <c r="U12" s="567">
        <v>1447</v>
      </c>
      <c r="V12" s="567">
        <v>1429</v>
      </c>
      <c r="W12" s="567">
        <v>1559</v>
      </c>
      <c r="X12" s="567">
        <v>1733</v>
      </c>
      <c r="Y12" s="567">
        <v>1875</v>
      </c>
      <c r="Z12" s="567">
        <v>1773</v>
      </c>
      <c r="AA12" s="567">
        <v>451</v>
      </c>
      <c r="AB12" s="329">
        <v>368</v>
      </c>
      <c r="AC12" s="701">
        <v>1479.9907333469741</v>
      </c>
      <c r="AG12" s="7"/>
      <c r="AJ12" s="553"/>
    </row>
    <row r="13" spans="1:36">
      <c r="A13" s="93" t="s">
        <v>6</v>
      </c>
      <c r="B13" s="567">
        <v>0</v>
      </c>
      <c r="C13" s="567">
        <v>49</v>
      </c>
      <c r="D13" s="567">
        <v>61</v>
      </c>
      <c r="E13" s="567">
        <v>61</v>
      </c>
      <c r="F13" s="567">
        <v>61</v>
      </c>
      <c r="G13" s="567">
        <v>74</v>
      </c>
      <c r="H13" s="567">
        <v>64</v>
      </c>
      <c r="I13" s="567">
        <v>65</v>
      </c>
      <c r="J13" s="567">
        <v>106</v>
      </c>
      <c r="K13" s="567">
        <v>96</v>
      </c>
      <c r="L13" s="567">
        <v>121.706717228</v>
      </c>
      <c r="M13" s="567">
        <v>143.15608843100387</v>
      </c>
      <c r="N13" s="567">
        <v>150.29759516000001</v>
      </c>
      <c r="O13" s="567">
        <v>185.43</v>
      </c>
      <c r="P13" s="567">
        <v>192.84420742384796</v>
      </c>
      <c r="Q13" s="567">
        <v>107.3123680108377</v>
      </c>
      <c r="R13" s="567">
        <v>138.14608540999998</v>
      </c>
      <c r="S13" s="567">
        <v>187.96250000000001</v>
      </c>
      <c r="T13" s="567">
        <v>195.76903182283479</v>
      </c>
      <c r="U13" s="567">
        <v>206.63088798191043</v>
      </c>
      <c r="V13" s="567">
        <v>94.926000000000002</v>
      </c>
      <c r="W13" s="567">
        <v>114</v>
      </c>
      <c r="X13" s="567">
        <v>164</v>
      </c>
      <c r="Y13" s="567">
        <v>331</v>
      </c>
      <c r="Z13" s="567">
        <v>324</v>
      </c>
      <c r="AA13" s="567">
        <v>113</v>
      </c>
      <c r="AB13" s="567">
        <v>188</v>
      </c>
      <c r="AC13" s="567"/>
      <c r="AG13" s="7"/>
    </row>
    <row r="14" spans="1:36">
      <c r="A14" s="93" t="s">
        <v>18</v>
      </c>
      <c r="B14" s="567">
        <v>278</v>
      </c>
      <c r="C14" s="567">
        <v>293</v>
      </c>
      <c r="D14" s="567">
        <v>333</v>
      </c>
      <c r="E14" s="567">
        <v>288</v>
      </c>
      <c r="F14" s="567">
        <v>287</v>
      </c>
      <c r="G14" s="567">
        <v>193</v>
      </c>
      <c r="H14" s="567">
        <v>264</v>
      </c>
      <c r="I14" s="567">
        <v>251</v>
      </c>
      <c r="J14" s="567">
        <v>383</v>
      </c>
      <c r="K14" s="567">
        <v>426</v>
      </c>
      <c r="L14" s="567">
        <v>363</v>
      </c>
      <c r="M14" s="567">
        <v>473</v>
      </c>
      <c r="N14" s="567">
        <v>542</v>
      </c>
      <c r="O14" s="567">
        <v>484</v>
      </c>
      <c r="P14" s="567">
        <v>469</v>
      </c>
      <c r="Q14" s="567">
        <v>560</v>
      </c>
      <c r="R14" s="567">
        <v>645</v>
      </c>
      <c r="S14" s="567">
        <v>598</v>
      </c>
      <c r="T14" s="567">
        <v>524</v>
      </c>
      <c r="U14" s="567">
        <v>517</v>
      </c>
      <c r="V14" s="567">
        <v>540</v>
      </c>
      <c r="W14" s="567">
        <v>295</v>
      </c>
      <c r="X14" s="567">
        <v>449</v>
      </c>
      <c r="Y14" s="567">
        <v>488</v>
      </c>
      <c r="Z14" s="567">
        <v>451</v>
      </c>
      <c r="AA14" s="567">
        <v>155</v>
      </c>
      <c r="AB14" s="567">
        <v>142.80000000000001</v>
      </c>
      <c r="AC14" s="567"/>
      <c r="AG14" s="7"/>
    </row>
    <row r="15" spans="1:36">
      <c r="A15" s="93" t="s">
        <v>4</v>
      </c>
      <c r="B15" s="567">
        <v>224</v>
      </c>
      <c r="C15" s="567">
        <v>182</v>
      </c>
      <c r="D15" s="567">
        <v>195</v>
      </c>
      <c r="E15" s="567">
        <v>191</v>
      </c>
      <c r="F15" s="567">
        <v>202</v>
      </c>
      <c r="G15" s="567">
        <v>225</v>
      </c>
      <c r="H15" s="567">
        <v>221</v>
      </c>
      <c r="I15" s="567">
        <v>247</v>
      </c>
      <c r="J15" s="567">
        <v>258</v>
      </c>
      <c r="K15" s="567">
        <v>256</v>
      </c>
      <c r="L15" s="567">
        <v>269</v>
      </c>
      <c r="M15" s="567">
        <v>323</v>
      </c>
      <c r="N15" s="567">
        <v>366</v>
      </c>
      <c r="O15" s="567">
        <v>360</v>
      </c>
      <c r="P15" s="567">
        <v>302</v>
      </c>
      <c r="Q15" s="567">
        <v>352</v>
      </c>
      <c r="R15" s="567">
        <v>378</v>
      </c>
      <c r="S15" s="567">
        <v>310</v>
      </c>
      <c r="T15" s="567">
        <v>344</v>
      </c>
      <c r="U15" s="567">
        <v>395.36829521077078</v>
      </c>
      <c r="V15" s="567">
        <v>392.64806794839222</v>
      </c>
      <c r="W15" s="567">
        <v>505</v>
      </c>
      <c r="X15" s="567">
        <v>585</v>
      </c>
      <c r="Y15" s="567">
        <v>611</v>
      </c>
      <c r="Z15" s="567">
        <v>618</v>
      </c>
      <c r="AA15" s="567">
        <v>228</v>
      </c>
      <c r="AB15" s="567">
        <v>594</v>
      </c>
      <c r="AC15" s="567"/>
      <c r="AG15" s="568"/>
    </row>
    <row r="16" spans="1:36">
      <c r="A16" s="93" t="s">
        <v>3130</v>
      </c>
      <c r="B16" s="567">
        <v>2654</v>
      </c>
      <c r="C16" s="567">
        <v>3137</v>
      </c>
      <c r="D16" s="567">
        <v>3422</v>
      </c>
      <c r="E16" s="567">
        <v>3419</v>
      </c>
      <c r="F16" s="567">
        <v>3407</v>
      </c>
      <c r="G16" s="706">
        <v>3337.2769807650716</v>
      </c>
      <c r="H16" s="706">
        <v>3249.7596473468866</v>
      </c>
      <c r="I16" s="706">
        <v>3686.2992171682595</v>
      </c>
      <c r="J16" s="706">
        <v>6619.4115918225443</v>
      </c>
      <c r="K16" s="706">
        <v>7537.6156817873143</v>
      </c>
      <c r="L16" s="706">
        <v>8616.0645954006723</v>
      </c>
      <c r="M16" s="706">
        <v>9218.3330427473702</v>
      </c>
      <c r="N16" s="706">
        <v>10188.557056656839</v>
      </c>
      <c r="O16" s="706">
        <v>9151.0731791194539</v>
      </c>
      <c r="P16" s="706">
        <v>8630.3960434077653</v>
      </c>
      <c r="Q16" s="706">
        <v>10291.913560484554</v>
      </c>
      <c r="R16" s="706">
        <v>10753.512685879143</v>
      </c>
      <c r="S16" s="706">
        <v>11200.347445479238</v>
      </c>
      <c r="T16" s="706">
        <v>10467.315355316989</v>
      </c>
      <c r="U16" s="706">
        <v>10501.015313990632</v>
      </c>
      <c r="V16" s="706">
        <v>9121.6470573286169</v>
      </c>
      <c r="W16" s="706">
        <v>8795.7005198846946</v>
      </c>
      <c r="X16" s="706">
        <v>9721.8401451997688</v>
      </c>
      <c r="Y16" s="706">
        <v>9742.3860715352239</v>
      </c>
      <c r="Z16" s="706">
        <v>9058.2191453724972</v>
      </c>
      <c r="AA16" s="706">
        <v>2573.1654246678127</v>
      </c>
      <c r="AB16" s="706">
        <v>2124.9531960185941</v>
      </c>
      <c r="AC16" s="706">
        <v>4829.1577555964514</v>
      </c>
      <c r="AG16" s="7"/>
    </row>
    <row r="17" spans="1:33">
      <c r="A17" s="93" t="s">
        <v>33</v>
      </c>
      <c r="B17" s="567">
        <v>258.10000000000002</v>
      </c>
      <c r="C17" s="567">
        <v>322</v>
      </c>
      <c r="D17" s="567">
        <v>392.4</v>
      </c>
      <c r="E17" s="567">
        <v>570</v>
      </c>
      <c r="F17" s="567">
        <v>733.3</v>
      </c>
      <c r="G17" s="567">
        <v>739.1</v>
      </c>
      <c r="H17" s="567">
        <v>725</v>
      </c>
      <c r="I17" s="567">
        <v>730</v>
      </c>
      <c r="J17" s="567">
        <v>731</v>
      </c>
      <c r="K17" s="567">
        <v>746.1</v>
      </c>
      <c r="L17" s="567">
        <v>823.1</v>
      </c>
      <c r="M17" s="567">
        <v>950</v>
      </c>
      <c r="N17" s="567">
        <v>1198</v>
      </c>
      <c r="O17" s="567">
        <v>1288.7</v>
      </c>
      <c r="P17" s="567">
        <v>1159.8</v>
      </c>
      <c r="Q17" s="567">
        <v>1254.5</v>
      </c>
      <c r="R17" s="567">
        <v>1324.8</v>
      </c>
      <c r="S17" s="567">
        <v>1712.75</v>
      </c>
      <c r="T17" s="567">
        <v>1853.28</v>
      </c>
      <c r="U17" s="567">
        <v>2000</v>
      </c>
      <c r="V17" s="567">
        <v>1900</v>
      </c>
      <c r="W17" s="567">
        <v>2149</v>
      </c>
      <c r="X17" s="567">
        <v>2265</v>
      </c>
      <c r="Y17" s="567">
        <v>2465</v>
      </c>
      <c r="Z17" s="567">
        <v>2624.5</v>
      </c>
      <c r="AA17" s="567">
        <v>726</v>
      </c>
      <c r="AB17" s="567">
        <v>1324</v>
      </c>
      <c r="AC17" s="567"/>
      <c r="AG17" s="568"/>
    </row>
    <row r="18" spans="1:33">
      <c r="A18" s="93" t="s">
        <v>1</v>
      </c>
      <c r="B18" s="567"/>
      <c r="C18" s="567"/>
      <c r="D18" s="567">
        <v>29</v>
      </c>
      <c r="E18" s="567">
        <v>40</v>
      </c>
      <c r="F18" s="567">
        <v>53</v>
      </c>
      <c r="G18" s="567"/>
      <c r="H18" s="567"/>
      <c r="I18" s="567"/>
      <c r="J18" s="567"/>
      <c r="K18" s="567"/>
      <c r="L18" s="567"/>
      <c r="M18" s="567">
        <v>332.2602739726027</v>
      </c>
      <c r="N18" s="567">
        <v>416.83561643835611</v>
      </c>
      <c r="O18" s="567">
        <v>447.04109589041087</v>
      </c>
      <c r="P18" s="567">
        <v>296.01369863013696</v>
      </c>
      <c r="Q18" s="567">
        <v>377.5684931506849</v>
      </c>
      <c r="R18" s="567">
        <v>384.36472602739718</v>
      </c>
      <c r="S18" s="567">
        <v>441</v>
      </c>
      <c r="T18" s="567">
        <v>540.20000000000005</v>
      </c>
      <c r="U18" s="567">
        <v>646.96278431869916</v>
      </c>
      <c r="V18" s="567">
        <v>504.54290335846872</v>
      </c>
      <c r="W18" s="567" t="s">
        <v>26</v>
      </c>
      <c r="X18" s="567" t="s">
        <v>26</v>
      </c>
      <c r="Y18" s="567" t="s">
        <v>26</v>
      </c>
      <c r="Z18" s="567">
        <v>820</v>
      </c>
      <c r="AA18" s="567"/>
      <c r="AB18" s="567"/>
      <c r="AC18" s="567"/>
      <c r="AD18" t="s">
        <v>15</v>
      </c>
      <c r="AG18" s="7"/>
    </row>
    <row r="19" spans="1:33">
      <c r="A19" s="93" t="s">
        <v>24</v>
      </c>
      <c r="B19" s="567">
        <v>145</v>
      </c>
      <c r="C19" s="567">
        <v>232</v>
      </c>
      <c r="D19" s="567">
        <v>205</v>
      </c>
      <c r="E19" s="567">
        <v>158</v>
      </c>
      <c r="F19" s="567">
        <v>202</v>
      </c>
      <c r="G19" s="567">
        <v>125</v>
      </c>
      <c r="H19" s="567">
        <v>81</v>
      </c>
      <c r="I19" s="567">
        <v>76</v>
      </c>
      <c r="J19" s="567">
        <v>61</v>
      </c>
      <c r="K19" s="567">
        <v>194</v>
      </c>
      <c r="L19" s="567">
        <v>99</v>
      </c>
      <c r="M19" s="567">
        <v>338</v>
      </c>
      <c r="N19" s="567">
        <v>365</v>
      </c>
      <c r="O19" s="567">
        <v>294</v>
      </c>
      <c r="P19" s="567">
        <v>523</v>
      </c>
      <c r="Q19" s="567">
        <v>634</v>
      </c>
      <c r="R19" s="567">
        <v>664</v>
      </c>
      <c r="S19" s="567">
        <v>772.68449303626539</v>
      </c>
      <c r="T19" s="567">
        <v>816.85632778868182</v>
      </c>
      <c r="U19" s="567">
        <v>697.16272705872075</v>
      </c>
      <c r="V19" s="567"/>
      <c r="W19" s="567">
        <v>194</v>
      </c>
      <c r="X19" s="567">
        <v>158</v>
      </c>
      <c r="Y19" s="567">
        <v>191</v>
      </c>
      <c r="Z19" s="567">
        <v>285</v>
      </c>
      <c r="AA19" s="567">
        <v>66</v>
      </c>
      <c r="AB19" s="567"/>
      <c r="AC19" s="567"/>
    </row>
    <row r="20" spans="1:3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95"/>
      <c r="AB20" s="195"/>
      <c r="AC20" s="195"/>
    </row>
    <row r="21" spans="1:33" ht="15" customHeight="1">
      <c r="A21" s="44" t="s">
        <v>19</v>
      </c>
      <c r="D21" s="17"/>
      <c r="E21" s="17"/>
      <c r="F21" s="17"/>
      <c r="G21" s="17"/>
      <c r="H21" s="17"/>
      <c r="I21" s="17"/>
      <c r="J21" s="17"/>
      <c r="K21" s="17"/>
      <c r="L21" s="17"/>
      <c r="M21" s="17"/>
      <c r="N21" s="17"/>
      <c r="O21" s="17"/>
      <c r="P21" s="17"/>
      <c r="Q21" s="17"/>
      <c r="R21" s="17"/>
      <c r="S21" s="17"/>
      <c r="T21" s="17"/>
      <c r="AA21" s="17"/>
      <c r="AB21" s="17"/>
      <c r="AC21" s="17"/>
    </row>
    <row r="22" spans="1:33" ht="15" customHeight="1">
      <c r="A22" s="44"/>
      <c r="D22" s="17"/>
      <c r="E22" s="17"/>
      <c r="F22" s="17"/>
      <c r="G22" s="17"/>
      <c r="H22" s="17"/>
      <c r="I22" s="17"/>
      <c r="J22" s="17"/>
      <c r="K22" s="17"/>
      <c r="L22" s="17"/>
      <c r="M22" s="17"/>
      <c r="N22" s="17"/>
      <c r="O22" s="17"/>
      <c r="P22" s="17"/>
      <c r="Q22" s="17"/>
      <c r="R22" s="17"/>
      <c r="S22" s="17"/>
      <c r="T22" s="17"/>
      <c r="AA22" s="17"/>
      <c r="AB22" s="17"/>
      <c r="AC22" s="17"/>
    </row>
    <row r="23" spans="1:33" ht="14.7" customHeight="1">
      <c r="A23" s="17" t="s">
        <v>425</v>
      </c>
      <c r="B23" s="17"/>
      <c r="D23" s="42"/>
      <c r="E23" s="42"/>
      <c r="F23" s="42"/>
      <c r="G23" s="42"/>
      <c r="H23" s="42"/>
      <c r="I23" s="42"/>
      <c r="J23" s="42"/>
      <c r="K23" s="42"/>
      <c r="L23" s="42"/>
      <c r="M23" s="42"/>
      <c r="N23" s="42"/>
      <c r="O23" s="42"/>
      <c r="P23" s="42"/>
      <c r="Q23" s="42"/>
      <c r="R23" s="42"/>
      <c r="S23" s="17"/>
      <c r="T23" s="17"/>
      <c r="AA23" s="17"/>
      <c r="AB23" s="17"/>
      <c r="AC23" s="17"/>
    </row>
    <row r="24" spans="1:33">
      <c r="A24" s="17"/>
      <c r="B24" s="17"/>
      <c r="C24" s="42"/>
      <c r="D24" s="42"/>
      <c r="E24" s="42"/>
      <c r="F24" s="42"/>
      <c r="G24" s="42"/>
      <c r="H24" s="42"/>
      <c r="I24" s="42"/>
      <c r="J24" s="42"/>
      <c r="K24" s="42"/>
      <c r="L24" s="42"/>
      <c r="M24" s="42"/>
      <c r="N24" s="42"/>
      <c r="O24" s="42"/>
      <c r="P24" s="42"/>
      <c r="Q24" s="42"/>
      <c r="R24" s="42"/>
      <c r="S24" s="17"/>
      <c r="T24" s="17"/>
      <c r="AA24" s="17"/>
      <c r="AB24" s="17"/>
      <c r="AC24" s="17"/>
    </row>
    <row r="25" spans="1:33">
      <c r="A25" s="17" t="s">
        <v>575</v>
      </c>
      <c r="B25" s="17"/>
      <c r="C25" s="42"/>
      <c r="D25" s="42"/>
      <c r="E25" s="42"/>
      <c r="F25" s="42"/>
      <c r="G25" s="42"/>
      <c r="H25" s="42"/>
      <c r="I25" s="42"/>
      <c r="J25" s="42"/>
      <c r="K25" s="42"/>
      <c r="L25" s="42"/>
      <c r="M25" s="42"/>
      <c r="N25" s="42"/>
      <c r="O25" s="42"/>
      <c r="P25" s="42"/>
      <c r="Q25" s="42"/>
      <c r="R25" s="42"/>
      <c r="S25" s="17"/>
      <c r="T25" s="17"/>
      <c r="AA25" s="17"/>
      <c r="AB25" s="17"/>
      <c r="AC25" s="17"/>
    </row>
    <row r="26" spans="1:33">
      <c r="A26" s="17"/>
      <c r="B26" s="17"/>
      <c r="C26" s="42"/>
      <c r="D26" s="42"/>
      <c r="E26" s="42"/>
      <c r="F26" s="42"/>
      <c r="G26" s="42"/>
      <c r="H26" s="42"/>
      <c r="I26" s="42"/>
      <c r="J26" s="42"/>
      <c r="K26" s="42"/>
      <c r="L26" s="42"/>
      <c r="M26" s="42"/>
      <c r="N26" s="42"/>
      <c r="O26" s="42"/>
      <c r="P26" s="42"/>
      <c r="Q26" s="42"/>
      <c r="R26" s="42"/>
      <c r="S26" s="17"/>
      <c r="T26" s="17"/>
      <c r="AA26" s="17"/>
      <c r="AB26" s="17"/>
      <c r="AC26" s="17"/>
    </row>
    <row r="27" spans="1:33">
      <c r="A27" s="17" t="s">
        <v>3188</v>
      </c>
      <c r="B27" s="17"/>
      <c r="C27" s="42"/>
      <c r="D27" s="42"/>
      <c r="E27" s="42"/>
      <c r="F27" s="42"/>
      <c r="G27" s="42"/>
      <c r="H27" s="42"/>
      <c r="I27" s="42"/>
      <c r="J27" s="42"/>
      <c r="K27" s="42"/>
      <c r="L27" s="42"/>
      <c r="M27" s="42"/>
      <c r="N27" s="42"/>
      <c r="O27" s="42"/>
      <c r="P27" s="42"/>
      <c r="Q27" s="42"/>
      <c r="R27" s="42"/>
      <c r="S27" s="17"/>
      <c r="T27" s="17"/>
      <c r="AA27" s="17"/>
      <c r="AB27" s="17"/>
      <c r="AC27" s="17"/>
    </row>
    <row r="28" spans="1:33">
      <c r="A28" s="17"/>
      <c r="B28" s="17"/>
      <c r="C28" s="42"/>
      <c r="D28" s="42"/>
      <c r="E28" s="42"/>
      <c r="F28" s="42"/>
      <c r="G28" s="42"/>
      <c r="H28" s="42"/>
      <c r="I28" s="42"/>
      <c r="J28" s="42"/>
      <c r="K28" s="42"/>
      <c r="L28" s="42"/>
      <c r="M28" s="42"/>
      <c r="N28" s="42"/>
      <c r="O28" s="42"/>
      <c r="P28" s="42"/>
      <c r="Q28" s="42"/>
      <c r="R28" s="42"/>
      <c r="S28" s="17"/>
      <c r="T28" s="17"/>
      <c r="AA28" s="17"/>
      <c r="AB28" s="17"/>
      <c r="AC28" s="17"/>
    </row>
    <row r="29" spans="1:33">
      <c r="A29" s="53" t="s">
        <v>124</v>
      </c>
      <c r="U29" s="17"/>
      <c r="V29" s="17"/>
      <c r="W29" s="17"/>
      <c r="X29" s="17"/>
      <c r="Y29" s="17"/>
      <c r="Z29" s="17"/>
      <c r="AA29" s="17"/>
      <c r="AB29" s="17"/>
      <c r="AC29" s="17"/>
    </row>
    <row r="30" spans="1:33">
      <c r="U30" s="17"/>
      <c r="V30" s="17"/>
      <c r="W30" s="17"/>
      <c r="X30" s="17"/>
      <c r="Y30" s="17"/>
      <c r="Z30" s="17"/>
      <c r="AA30" s="17"/>
      <c r="AB30" s="17"/>
      <c r="AC30" s="17"/>
    </row>
    <row r="31" spans="1:33">
      <c r="A31" s="53" t="s">
        <v>3131</v>
      </c>
      <c r="U31" s="17"/>
      <c r="V31" s="17"/>
      <c r="W31" s="17"/>
      <c r="X31" s="17"/>
      <c r="Y31" s="17"/>
      <c r="Z31" s="17"/>
      <c r="AA31" s="17"/>
      <c r="AB31" s="17"/>
      <c r="AC31" s="17"/>
    </row>
    <row r="32" spans="1:33">
      <c r="U32" s="17"/>
      <c r="V32" s="17"/>
      <c r="W32" s="17"/>
      <c r="X32" s="17"/>
      <c r="Y32" s="17"/>
      <c r="Z32" s="17"/>
      <c r="AA32" s="17"/>
      <c r="AB32" s="17"/>
      <c r="AC32" s="17"/>
    </row>
    <row r="33" spans="21:29">
      <c r="U33" s="17"/>
      <c r="V33" s="17"/>
      <c r="W33" s="17"/>
      <c r="X33" s="17"/>
      <c r="Y33" s="17"/>
      <c r="Z33" s="17"/>
      <c r="AA33" s="187"/>
      <c r="AB33" s="187"/>
      <c r="AC33" s="187"/>
    </row>
    <row r="34" spans="21:29">
      <c r="AA34" s="17"/>
      <c r="AB34" s="17"/>
      <c r="AC34" s="17"/>
    </row>
    <row r="35" spans="21:29">
      <c r="AA35" s="17"/>
      <c r="AB35" s="17"/>
      <c r="AC35" s="17"/>
    </row>
    <row r="36" spans="21:29">
      <c r="AA36" s="17"/>
      <c r="AB36" s="17"/>
      <c r="AC36" s="17"/>
    </row>
    <row r="37" spans="21:29">
      <c r="AA37" s="17"/>
      <c r="AB37" s="17"/>
      <c r="AC37" s="17"/>
    </row>
    <row r="38" spans="21:29">
      <c r="U38" s="17"/>
      <c r="V38" s="17"/>
      <c r="W38" s="17"/>
      <c r="X38" s="17"/>
      <c r="Y38" s="17"/>
      <c r="Z38" s="17"/>
      <c r="AA38" s="17"/>
      <c r="AB38" s="17"/>
      <c r="AC38" s="17"/>
    </row>
    <row r="39" spans="21:29">
      <c r="U39" s="17"/>
      <c r="V39" s="17"/>
      <c r="W39" s="17"/>
      <c r="X39" s="17"/>
      <c r="Y39" s="17"/>
      <c r="Z39" s="17"/>
      <c r="AA39" s="17"/>
      <c r="AB39" s="17"/>
      <c r="AC39" s="17"/>
    </row>
    <row r="40" spans="21:29">
      <c r="U40" s="17"/>
      <c r="V40" s="17"/>
      <c r="W40" s="17"/>
      <c r="X40" s="17"/>
      <c r="Y40" s="17"/>
      <c r="Z40" s="17"/>
      <c r="AA40" s="17"/>
      <c r="AB40" s="17"/>
      <c r="AC40" s="17"/>
    </row>
    <row r="41" spans="21:29">
      <c r="U41" s="17"/>
      <c r="V41" s="17"/>
      <c r="W41" s="17"/>
      <c r="X41" s="17"/>
      <c r="Y41" s="17"/>
      <c r="Z41" s="17"/>
      <c r="AA41" s="17"/>
      <c r="AB41" s="17"/>
      <c r="AC41" s="17"/>
    </row>
    <row r="42" spans="21:29">
      <c r="U42" s="17"/>
      <c r="V42" s="17"/>
      <c r="W42" s="17"/>
      <c r="X42" s="17"/>
      <c r="Y42" s="17"/>
      <c r="Z42" s="17"/>
      <c r="AA42" s="17"/>
      <c r="AB42" s="17"/>
      <c r="AC42" s="17"/>
    </row>
    <row r="43" spans="21:29">
      <c r="U43" s="17"/>
      <c r="V43" s="17"/>
      <c r="W43" s="17"/>
      <c r="X43" s="17"/>
      <c r="Y43" s="17"/>
      <c r="Z43" s="17"/>
      <c r="AA43" s="17"/>
      <c r="AB43" s="17"/>
      <c r="AC43" s="17"/>
    </row>
    <row r="44" spans="21:29">
      <c r="U44" s="17"/>
      <c r="V44" s="17"/>
      <c r="W44" s="17"/>
      <c r="X44" s="17"/>
      <c r="Y44" s="17"/>
      <c r="Z44" s="17"/>
      <c r="AA44" s="17"/>
      <c r="AB44" s="17"/>
      <c r="AC44" s="17"/>
    </row>
    <row r="45" spans="21:29">
      <c r="U45" s="17"/>
      <c r="V45" s="17"/>
      <c r="W45" s="17"/>
      <c r="X45" s="17"/>
      <c r="Y45" s="17"/>
      <c r="Z45" s="17"/>
      <c r="AA45" s="17"/>
      <c r="AB45" s="17"/>
      <c r="AC45" s="17"/>
    </row>
    <row r="46" spans="21:29">
      <c r="U46" s="17"/>
      <c r="V46" s="17"/>
      <c r="W46" s="17"/>
      <c r="X46" s="17"/>
      <c r="Y46" s="17"/>
      <c r="Z46" s="17"/>
      <c r="AA46" s="17"/>
      <c r="AB46" s="17"/>
      <c r="AC46" s="17"/>
    </row>
    <row r="47" spans="21:29">
      <c r="U47" s="17"/>
      <c r="V47" s="17"/>
      <c r="W47" s="17"/>
      <c r="X47" s="17"/>
      <c r="Y47" s="17"/>
      <c r="Z47" s="17"/>
      <c r="AA47" s="17"/>
      <c r="AB47" s="17"/>
      <c r="AC47" s="17"/>
    </row>
    <row r="48" spans="21:29">
      <c r="U48" s="17"/>
      <c r="V48" s="17"/>
      <c r="W48" s="17"/>
      <c r="X48" s="17"/>
      <c r="Y48" s="17"/>
      <c r="Z48" s="17"/>
    </row>
    <row r="49" spans="21:26">
      <c r="U49" s="17"/>
      <c r="V49" s="17"/>
      <c r="W49" s="17"/>
      <c r="X49" s="17"/>
      <c r="Y49" s="17"/>
      <c r="Z49" s="17"/>
    </row>
    <row r="50" spans="21:26">
      <c r="U50" s="17"/>
      <c r="V50" s="17"/>
      <c r="W50" s="17"/>
      <c r="X50" s="17"/>
      <c r="Y50" s="17"/>
      <c r="Z50" s="17"/>
    </row>
    <row r="51" spans="21:26">
      <c r="U51" s="17"/>
      <c r="V51" s="17"/>
      <c r="W51" s="17"/>
      <c r="X51" s="17"/>
      <c r="Y51" s="17"/>
      <c r="Z51" s="17"/>
    </row>
    <row r="52" spans="21:26">
      <c r="U52" s="17"/>
      <c r="V52" s="17"/>
      <c r="W52" s="17"/>
      <c r="X52" s="17"/>
      <c r="Y52" s="17"/>
      <c r="Z52" s="17"/>
    </row>
    <row r="53" spans="21:26">
      <c r="U53" s="17"/>
      <c r="V53" s="17"/>
      <c r="W53" s="17"/>
      <c r="X53" s="17"/>
      <c r="Y53" s="17"/>
      <c r="Z53" s="17"/>
    </row>
    <row r="54" spans="21:26">
      <c r="U54" s="17"/>
      <c r="V54" s="17"/>
      <c r="W54" s="17"/>
      <c r="X54" s="17"/>
      <c r="Y54" s="17"/>
      <c r="Z54" s="17"/>
    </row>
    <row r="55" spans="21:26">
      <c r="U55" s="17"/>
      <c r="V55" s="17"/>
      <c r="W55" s="17"/>
      <c r="X55" s="17"/>
      <c r="Y55" s="17"/>
      <c r="Z55" s="17"/>
    </row>
    <row r="56" spans="21:26">
      <c r="U56" s="17"/>
      <c r="V56" s="17"/>
      <c r="W56" s="17"/>
      <c r="X56" s="17"/>
      <c r="Y56" s="17"/>
      <c r="Z56" s="17"/>
    </row>
  </sheetData>
  <hyperlinks>
    <hyperlink ref="AE3" location="Content!A1" display="Back to content page" xr:uid="{00000000-0004-0000-A000-000000000000}"/>
  </hyperlinks>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AK54"/>
  <sheetViews>
    <sheetView topLeftCell="A3" zoomScale="96" zoomScaleNormal="96" workbookViewId="0">
      <selection activeCell="G20" sqref="G20"/>
    </sheetView>
  </sheetViews>
  <sheetFormatPr defaultColWidth="9.21875" defaultRowHeight="14.4"/>
  <cols>
    <col min="1" max="1" width="33.77734375" bestFit="1" customWidth="1"/>
    <col min="2" max="22" width="6.21875" customWidth="1"/>
    <col min="23" max="32" width="6.21875" bestFit="1" customWidth="1"/>
    <col min="33" max="34" width="6.21875" customWidth="1"/>
  </cols>
  <sheetData>
    <row r="1" spans="1:37">
      <c r="A1" s="44" t="s">
        <v>3196</v>
      </c>
      <c r="Z1" s="17"/>
      <c r="AA1" s="17"/>
      <c r="AB1" s="17"/>
      <c r="AC1" s="17"/>
      <c r="AD1" s="17"/>
      <c r="AE1" s="17"/>
      <c r="AF1" s="14"/>
      <c r="AG1" s="14"/>
      <c r="AH1" s="14"/>
    </row>
    <row r="2" spans="1:37">
      <c r="Z2" s="17"/>
      <c r="AA2" s="17"/>
      <c r="AB2" s="17"/>
      <c r="AC2" s="17"/>
      <c r="AD2" s="17"/>
      <c r="AE2" s="17"/>
      <c r="AF2" s="14"/>
      <c r="AG2" s="14"/>
      <c r="AH2" s="14"/>
    </row>
    <row r="3" spans="1:37">
      <c r="A3" s="393" t="s">
        <v>14</v>
      </c>
      <c r="B3" s="88">
        <v>1990</v>
      </c>
      <c r="C3" s="88">
        <v>1991</v>
      </c>
      <c r="D3" s="88">
        <v>1992</v>
      </c>
      <c r="E3" s="88">
        <v>1993</v>
      </c>
      <c r="F3" s="88">
        <v>1994</v>
      </c>
      <c r="G3" s="32">
        <v>1995</v>
      </c>
      <c r="H3" s="32">
        <v>1996</v>
      </c>
      <c r="I3" s="32">
        <v>1997</v>
      </c>
      <c r="J3" s="32">
        <v>1998</v>
      </c>
      <c r="K3" s="32">
        <v>1999</v>
      </c>
      <c r="L3" s="32">
        <v>2000</v>
      </c>
      <c r="M3" s="32">
        <v>2001</v>
      </c>
      <c r="N3" s="32">
        <v>2002</v>
      </c>
      <c r="O3" s="32">
        <v>2003</v>
      </c>
      <c r="P3" s="32">
        <v>2004</v>
      </c>
      <c r="Q3" s="32">
        <v>2005</v>
      </c>
      <c r="R3" s="32">
        <v>2006</v>
      </c>
      <c r="S3" s="32">
        <v>2007</v>
      </c>
      <c r="T3" s="32">
        <v>2008</v>
      </c>
      <c r="U3" s="32">
        <v>2009</v>
      </c>
      <c r="V3" s="3">
        <v>2010</v>
      </c>
      <c r="W3" s="3">
        <v>2011</v>
      </c>
      <c r="X3" s="3">
        <v>2012</v>
      </c>
      <c r="Y3" s="110">
        <v>2013</v>
      </c>
      <c r="Z3" s="110">
        <v>2014</v>
      </c>
      <c r="AA3" s="110">
        <v>2015</v>
      </c>
      <c r="AB3" s="110">
        <v>2016</v>
      </c>
      <c r="AC3" s="110">
        <v>2017</v>
      </c>
      <c r="AD3" s="110">
        <v>2018</v>
      </c>
      <c r="AE3" s="110">
        <v>2019</v>
      </c>
      <c r="AF3" s="110">
        <v>2020</v>
      </c>
      <c r="AG3" s="110">
        <v>2021</v>
      </c>
      <c r="AH3" s="110">
        <v>2022</v>
      </c>
      <c r="AJ3" s="1" t="s">
        <v>559</v>
      </c>
    </row>
    <row r="4" spans="1:37">
      <c r="A4" s="93" t="s">
        <v>13</v>
      </c>
      <c r="B4" s="290"/>
      <c r="C4" s="290"/>
      <c r="D4" s="290"/>
      <c r="E4" s="290"/>
      <c r="F4" s="290"/>
      <c r="G4" s="290"/>
      <c r="H4" s="290"/>
      <c r="I4" s="290"/>
      <c r="J4" s="290"/>
      <c r="K4" s="290"/>
      <c r="L4" s="290"/>
      <c r="M4" s="709">
        <v>4</v>
      </c>
      <c r="N4" s="709">
        <v>4</v>
      </c>
      <c r="O4" s="290"/>
      <c r="P4" s="290"/>
      <c r="Q4" s="290"/>
      <c r="R4" s="290"/>
      <c r="S4" s="290"/>
      <c r="T4" s="290"/>
      <c r="U4" s="290"/>
      <c r="V4" s="290"/>
      <c r="W4" s="290"/>
      <c r="X4" s="290"/>
      <c r="Y4" s="290"/>
      <c r="Z4" s="290"/>
      <c r="AA4" s="290"/>
      <c r="AB4" s="290"/>
      <c r="AC4" s="290"/>
      <c r="AD4" s="290"/>
      <c r="AE4" s="290"/>
      <c r="AF4" s="290"/>
      <c r="AG4" s="290"/>
      <c r="AH4" s="290"/>
    </row>
    <row r="5" spans="1:37">
      <c r="A5" s="93" t="s">
        <v>12</v>
      </c>
      <c r="B5" s="290"/>
      <c r="C5" s="290"/>
      <c r="D5" s="290"/>
      <c r="E5" s="290"/>
      <c r="F5" s="290"/>
      <c r="G5" s="290"/>
      <c r="H5" s="290"/>
      <c r="I5" s="290"/>
      <c r="J5" s="290"/>
      <c r="K5" s="290"/>
      <c r="L5" s="290"/>
      <c r="M5" s="290"/>
      <c r="N5" s="290"/>
      <c r="O5" s="290"/>
      <c r="P5" s="290"/>
      <c r="Q5" s="290">
        <v>5.5</v>
      </c>
      <c r="R5" s="290"/>
      <c r="S5" s="290"/>
      <c r="T5" s="290">
        <v>7.7</v>
      </c>
      <c r="U5" s="290">
        <v>7.6</v>
      </c>
      <c r="V5" s="709">
        <v>2.2000000000000002</v>
      </c>
      <c r="W5" s="709">
        <v>2.5</v>
      </c>
      <c r="X5" s="709" t="s">
        <v>26</v>
      </c>
      <c r="Y5" s="709">
        <v>2.2000000000000002</v>
      </c>
      <c r="Z5" s="709">
        <v>2.2000000000000002</v>
      </c>
      <c r="AA5" s="709">
        <v>2.2000000000000002</v>
      </c>
      <c r="AB5" s="709">
        <v>2.2999999999999998</v>
      </c>
      <c r="AC5" s="709">
        <v>1.8</v>
      </c>
      <c r="AD5" s="709">
        <v>1.8</v>
      </c>
      <c r="AE5" s="290"/>
      <c r="AF5" s="290"/>
      <c r="AG5" s="290"/>
      <c r="AH5" s="290"/>
    </row>
    <row r="6" spans="1:37">
      <c r="A6" s="93" t="s">
        <v>513</v>
      </c>
      <c r="B6" s="290"/>
      <c r="C6" s="290"/>
      <c r="D6" s="290"/>
      <c r="E6" s="290"/>
      <c r="F6" s="290"/>
      <c r="G6" s="290"/>
      <c r="H6" s="290"/>
      <c r="I6" s="290"/>
      <c r="J6" s="290"/>
      <c r="K6" s="290"/>
      <c r="L6" s="709">
        <v>7</v>
      </c>
      <c r="M6" s="709">
        <v>7</v>
      </c>
      <c r="N6" s="709">
        <v>7</v>
      </c>
      <c r="O6" s="709">
        <v>7</v>
      </c>
      <c r="P6" s="709">
        <v>7</v>
      </c>
      <c r="Q6" s="709">
        <v>7</v>
      </c>
      <c r="R6" s="709">
        <v>7</v>
      </c>
      <c r="S6" s="709">
        <v>7</v>
      </c>
      <c r="T6" s="709">
        <v>8</v>
      </c>
      <c r="U6" s="709">
        <v>6</v>
      </c>
      <c r="V6" s="709">
        <v>6</v>
      </c>
      <c r="W6" s="709">
        <v>7</v>
      </c>
      <c r="X6" s="709">
        <v>7</v>
      </c>
      <c r="Y6" s="709">
        <v>7</v>
      </c>
      <c r="Z6" s="709">
        <v>7</v>
      </c>
      <c r="AA6" s="709">
        <v>7</v>
      </c>
      <c r="AB6" s="709">
        <v>7</v>
      </c>
      <c r="AC6" s="709">
        <v>7</v>
      </c>
      <c r="AD6" s="709">
        <v>7</v>
      </c>
      <c r="AE6" s="709">
        <v>7</v>
      </c>
      <c r="AF6" s="709">
        <v>5</v>
      </c>
      <c r="AG6" s="709">
        <v>7</v>
      </c>
      <c r="AH6" s="290"/>
    </row>
    <row r="7" spans="1:37">
      <c r="A7" s="93" t="s">
        <v>100</v>
      </c>
      <c r="B7" s="290"/>
      <c r="C7" s="290"/>
      <c r="D7" s="290"/>
      <c r="E7" s="290"/>
      <c r="F7" s="290"/>
      <c r="G7" s="290"/>
      <c r="H7" s="290"/>
      <c r="I7" s="290"/>
      <c r="J7" s="290"/>
      <c r="K7" s="290"/>
      <c r="L7" s="290"/>
      <c r="M7" s="290"/>
      <c r="N7" s="290"/>
      <c r="O7" s="290"/>
      <c r="P7" s="290"/>
      <c r="Q7" s="290"/>
      <c r="R7" s="290"/>
      <c r="S7" s="290"/>
      <c r="T7" s="290">
        <v>4</v>
      </c>
      <c r="U7" s="290">
        <v>4</v>
      </c>
      <c r="V7" s="709">
        <v>4</v>
      </c>
      <c r="W7" s="709">
        <v>4</v>
      </c>
      <c r="X7" s="290"/>
      <c r="Y7" s="290"/>
      <c r="Z7" s="290"/>
      <c r="AA7" s="290"/>
      <c r="AB7" s="290"/>
      <c r="AC7" s="290"/>
      <c r="AD7" s="290"/>
      <c r="AE7" s="290"/>
      <c r="AF7" s="290"/>
      <c r="AG7" s="290"/>
      <c r="AH7" s="290"/>
    </row>
    <row r="8" spans="1:37">
      <c r="A8" s="93" t="s">
        <v>512</v>
      </c>
      <c r="B8" s="290"/>
      <c r="C8" s="290"/>
      <c r="D8" s="290"/>
      <c r="E8" s="290"/>
      <c r="F8" s="290"/>
      <c r="G8" s="290"/>
      <c r="H8" s="290"/>
      <c r="I8" s="290"/>
      <c r="J8" s="290"/>
      <c r="K8" s="290"/>
      <c r="L8" s="290"/>
      <c r="M8" s="290"/>
      <c r="N8" s="290"/>
      <c r="O8" s="290"/>
      <c r="P8" s="290"/>
      <c r="Q8" s="290">
        <v>1.1000000000000001</v>
      </c>
      <c r="R8" s="290"/>
      <c r="S8" s="290">
        <v>2.42</v>
      </c>
      <c r="T8" s="290">
        <v>2.5</v>
      </c>
      <c r="U8" s="290">
        <v>2.48</v>
      </c>
      <c r="V8" s="290">
        <v>3.16</v>
      </c>
      <c r="W8" s="290">
        <v>2.61</v>
      </c>
      <c r="X8" s="290">
        <v>2.37</v>
      </c>
      <c r="Y8" s="709">
        <v>0.91</v>
      </c>
      <c r="Z8" s="709">
        <v>0.92</v>
      </c>
      <c r="AA8" s="709">
        <v>0.88</v>
      </c>
      <c r="AB8" s="709">
        <v>0.94</v>
      </c>
      <c r="AC8" s="709">
        <v>1.07</v>
      </c>
      <c r="AD8" s="709">
        <v>0.96</v>
      </c>
      <c r="AE8" s="709">
        <v>1.0900000000000001</v>
      </c>
      <c r="AF8" s="709">
        <v>1.37</v>
      </c>
      <c r="AG8" s="709">
        <v>1.66</v>
      </c>
      <c r="AH8" s="290"/>
      <c r="AK8" s="554"/>
    </row>
    <row r="9" spans="1:37">
      <c r="A9" s="93" t="s">
        <v>11</v>
      </c>
      <c r="B9" s="290"/>
      <c r="C9" s="290"/>
      <c r="D9" s="290"/>
      <c r="E9" s="290"/>
      <c r="F9" s="290"/>
      <c r="G9" s="290"/>
      <c r="H9" s="290"/>
      <c r="I9" s="290"/>
      <c r="J9" s="290"/>
      <c r="K9" s="290"/>
      <c r="L9" s="290"/>
      <c r="M9" s="290"/>
      <c r="N9" s="290"/>
      <c r="O9" s="290"/>
      <c r="P9" s="290"/>
      <c r="Q9" s="290"/>
      <c r="R9" s="290"/>
      <c r="S9" s="290"/>
      <c r="T9" s="290">
        <v>9.1</v>
      </c>
      <c r="U9" s="290">
        <v>4</v>
      </c>
      <c r="V9" s="290">
        <v>10</v>
      </c>
      <c r="W9" s="290">
        <v>9</v>
      </c>
      <c r="X9" s="290">
        <v>10</v>
      </c>
      <c r="Y9" s="290">
        <v>12</v>
      </c>
      <c r="Z9" s="290">
        <v>5</v>
      </c>
      <c r="AA9" s="290">
        <v>5</v>
      </c>
      <c r="AB9" s="290"/>
      <c r="AC9" s="290"/>
      <c r="AD9" s="290"/>
      <c r="AE9" s="290"/>
      <c r="AF9" s="290"/>
      <c r="AG9" s="290"/>
      <c r="AH9" s="290"/>
    </row>
    <row r="10" spans="1:37">
      <c r="A10" s="93" t="s">
        <v>10</v>
      </c>
      <c r="B10" s="290"/>
      <c r="C10" s="290"/>
      <c r="D10" s="290"/>
      <c r="E10" s="290"/>
      <c r="F10" s="290"/>
      <c r="G10" s="290"/>
      <c r="H10" s="290"/>
      <c r="I10" s="290"/>
      <c r="J10" s="290"/>
      <c r="K10" s="290"/>
      <c r="L10" s="290"/>
      <c r="M10" s="290"/>
      <c r="N10" s="290"/>
      <c r="O10" s="290"/>
      <c r="P10" s="290"/>
      <c r="Q10" s="290">
        <v>20</v>
      </c>
      <c r="R10" s="290">
        <v>17</v>
      </c>
      <c r="S10" s="290">
        <v>17</v>
      </c>
      <c r="T10" s="290">
        <v>17</v>
      </c>
      <c r="U10" s="290">
        <v>21</v>
      </c>
      <c r="V10" s="290">
        <v>21</v>
      </c>
      <c r="W10" s="290">
        <v>21</v>
      </c>
      <c r="X10" s="290">
        <v>21</v>
      </c>
      <c r="Y10" s="290">
        <v>23</v>
      </c>
      <c r="Z10" s="290">
        <v>20</v>
      </c>
      <c r="AA10" s="290">
        <v>20</v>
      </c>
      <c r="AB10" s="709">
        <v>20</v>
      </c>
      <c r="AC10" s="709">
        <v>22</v>
      </c>
      <c r="AD10" s="709">
        <v>21</v>
      </c>
      <c r="AE10" s="709">
        <v>21</v>
      </c>
      <c r="AF10" s="709">
        <v>18</v>
      </c>
      <c r="AG10" s="709">
        <v>23</v>
      </c>
      <c r="AH10" s="290"/>
      <c r="AK10" s="554"/>
    </row>
    <row r="11" spans="1:37">
      <c r="A11" s="93" t="s">
        <v>9</v>
      </c>
      <c r="B11" s="290"/>
      <c r="C11" s="290"/>
      <c r="D11" s="290"/>
      <c r="E11" s="290"/>
      <c r="F11" s="290"/>
      <c r="G11" s="290"/>
      <c r="H11" s="290"/>
      <c r="I11" s="290"/>
      <c r="J11" s="290"/>
      <c r="K11" s="290"/>
      <c r="L11" s="290"/>
      <c r="M11" s="290"/>
      <c r="N11" s="290"/>
      <c r="O11" s="290"/>
      <c r="P11" s="290"/>
      <c r="Q11" s="290">
        <v>8</v>
      </c>
      <c r="R11" s="290">
        <v>9.8000000000000007</v>
      </c>
      <c r="S11" s="290">
        <v>7.7</v>
      </c>
      <c r="T11" s="290">
        <v>8.4</v>
      </c>
      <c r="U11" s="290">
        <v>7</v>
      </c>
      <c r="V11" s="290">
        <v>8.5</v>
      </c>
      <c r="W11" s="290">
        <v>7.6</v>
      </c>
      <c r="X11" s="290">
        <v>8.6999999999999993</v>
      </c>
      <c r="Y11" s="290">
        <v>7.3</v>
      </c>
      <c r="Z11" s="290">
        <v>10.1</v>
      </c>
      <c r="AA11" s="709">
        <v>8.8000000000000007</v>
      </c>
      <c r="AB11" s="709">
        <v>9.3000000000000007</v>
      </c>
      <c r="AC11" s="709">
        <v>10.199999999999999</v>
      </c>
      <c r="AD11" s="709">
        <v>10.8</v>
      </c>
      <c r="AE11" s="290"/>
      <c r="AF11" s="290"/>
      <c r="AG11" s="290"/>
      <c r="AH11" s="290"/>
    </row>
    <row r="12" spans="1:37" ht="13.5" customHeight="1">
      <c r="A12" s="93" t="s">
        <v>3132</v>
      </c>
      <c r="B12" s="290">
        <v>12.5</v>
      </c>
      <c r="C12" s="290">
        <v>12.3</v>
      </c>
      <c r="D12" s="290">
        <v>12.3</v>
      </c>
      <c r="E12" s="290">
        <v>12.3</v>
      </c>
      <c r="F12" s="290">
        <v>11.4</v>
      </c>
      <c r="G12" s="290">
        <v>10.7</v>
      </c>
      <c r="H12" s="290">
        <v>10.6</v>
      </c>
      <c r="I12" s="290">
        <v>10.5</v>
      </c>
      <c r="J12" s="290">
        <v>10.3</v>
      </c>
      <c r="K12" s="290">
        <v>10.4</v>
      </c>
      <c r="L12" s="290">
        <v>10.4</v>
      </c>
      <c r="M12" s="290">
        <v>10.4</v>
      </c>
      <c r="N12" s="290">
        <v>10.5</v>
      </c>
      <c r="O12" s="290">
        <v>10.4</v>
      </c>
      <c r="P12" s="290">
        <v>10.6</v>
      </c>
      <c r="Q12" s="290">
        <v>10.7</v>
      </c>
      <c r="R12" s="290">
        <v>10.1</v>
      </c>
      <c r="S12" s="290">
        <v>10.3</v>
      </c>
      <c r="T12" s="290">
        <v>9.9</v>
      </c>
      <c r="U12" s="290">
        <v>9.8000000000000007</v>
      </c>
      <c r="V12" s="290">
        <v>10.5</v>
      </c>
      <c r="W12" s="290">
        <v>10.1</v>
      </c>
      <c r="X12" s="290">
        <v>10.5</v>
      </c>
      <c r="Y12" s="290">
        <v>10.8</v>
      </c>
      <c r="Z12" s="290">
        <v>10.9</v>
      </c>
      <c r="AA12" s="290">
        <v>10.6</v>
      </c>
      <c r="AB12" s="290">
        <v>10.4</v>
      </c>
      <c r="AC12" s="290">
        <v>10.3</v>
      </c>
      <c r="AD12" s="290">
        <v>10.4</v>
      </c>
      <c r="AE12" s="290">
        <v>10.6</v>
      </c>
      <c r="AF12" s="290">
        <v>12.6</v>
      </c>
      <c r="AG12" s="687">
        <v>14.7</v>
      </c>
      <c r="AH12" s="687">
        <v>11.8</v>
      </c>
    </row>
    <row r="13" spans="1:37">
      <c r="A13" s="93" t="s">
        <v>6</v>
      </c>
      <c r="B13" s="290"/>
      <c r="C13" s="290"/>
      <c r="D13" s="290"/>
      <c r="E13" s="290"/>
      <c r="F13" s="290"/>
      <c r="G13" s="290"/>
      <c r="H13" s="290"/>
      <c r="I13" s="290"/>
      <c r="J13" s="290"/>
      <c r="K13" s="290"/>
      <c r="L13" s="709" t="s">
        <v>26</v>
      </c>
      <c r="M13" s="709">
        <v>2</v>
      </c>
      <c r="N13" s="709">
        <v>2.2999999999999998</v>
      </c>
      <c r="O13" s="709">
        <v>2.1</v>
      </c>
      <c r="P13" s="709">
        <v>2.19</v>
      </c>
      <c r="Q13" s="709">
        <v>2.1</v>
      </c>
      <c r="R13" s="709">
        <v>2.1</v>
      </c>
      <c r="S13" s="709">
        <v>1.7</v>
      </c>
      <c r="T13" s="709">
        <v>1.8</v>
      </c>
      <c r="U13" s="709">
        <v>1.9</v>
      </c>
      <c r="V13" s="709">
        <v>2</v>
      </c>
      <c r="W13" s="709">
        <v>2.1</v>
      </c>
      <c r="X13" s="709">
        <v>1.7</v>
      </c>
      <c r="Y13" s="709">
        <v>1.7</v>
      </c>
      <c r="Z13" s="709">
        <v>1.7</v>
      </c>
      <c r="AA13" s="709">
        <v>1.6</v>
      </c>
      <c r="AB13" s="709">
        <v>1.6</v>
      </c>
      <c r="AC13" s="709">
        <v>1.7</v>
      </c>
      <c r="AD13" s="709">
        <v>1.85</v>
      </c>
      <c r="AE13" s="709">
        <v>1.66</v>
      </c>
      <c r="AF13" s="709">
        <v>2</v>
      </c>
      <c r="AG13" s="709">
        <v>2</v>
      </c>
      <c r="AH13" s="290"/>
      <c r="AK13" s="554"/>
    </row>
    <row r="14" spans="1:37">
      <c r="A14" s="93" t="s">
        <v>18</v>
      </c>
      <c r="B14" s="290"/>
      <c r="C14" s="290"/>
      <c r="D14" s="290"/>
      <c r="E14" s="290"/>
      <c r="F14" s="290"/>
      <c r="G14" s="290"/>
      <c r="H14" s="290"/>
      <c r="I14" s="290"/>
      <c r="J14" s="290"/>
      <c r="K14" s="290"/>
      <c r="L14" s="290"/>
      <c r="M14" s="290"/>
      <c r="N14" s="290"/>
      <c r="O14" s="290"/>
      <c r="P14" s="290"/>
      <c r="Q14" s="290">
        <v>1.9</v>
      </c>
      <c r="R14" s="290"/>
      <c r="S14" s="290"/>
      <c r="T14" s="290">
        <v>17</v>
      </c>
      <c r="U14" s="290">
        <v>9.5</v>
      </c>
      <c r="V14" s="290"/>
      <c r="W14" s="290"/>
      <c r="X14" s="290"/>
      <c r="Y14" s="290"/>
      <c r="Z14" s="290"/>
      <c r="AA14" s="290"/>
      <c r="AB14" s="290">
        <v>19</v>
      </c>
      <c r="AC14" s="290">
        <v>19</v>
      </c>
      <c r="AD14" s="290">
        <v>16</v>
      </c>
      <c r="AE14" s="290">
        <v>15</v>
      </c>
      <c r="AF14" s="709">
        <v>19</v>
      </c>
      <c r="AG14" s="290"/>
      <c r="AH14" s="290"/>
    </row>
    <row r="15" spans="1:37">
      <c r="A15" s="93" t="s">
        <v>4</v>
      </c>
      <c r="B15" s="290">
        <v>10.1</v>
      </c>
      <c r="C15" s="290">
        <v>10.5</v>
      </c>
      <c r="D15" s="290">
        <v>10.199999999999999</v>
      </c>
      <c r="E15" s="290">
        <v>9.6</v>
      </c>
      <c r="F15" s="290">
        <v>10.1</v>
      </c>
      <c r="G15" s="290">
        <v>9.5</v>
      </c>
      <c r="H15" s="290">
        <v>9.6999999999999993</v>
      </c>
      <c r="I15" s="290">
        <v>10.3</v>
      </c>
      <c r="J15" s="290">
        <v>10.5</v>
      </c>
      <c r="K15" s="290">
        <v>10.4</v>
      </c>
      <c r="L15" s="290">
        <v>10.4</v>
      </c>
      <c r="M15" s="290">
        <v>10.4</v>
      </c>
      <c r="N15" s="290">
        <v>10.1</v>
      </c>
      <c r="O15" s="290">
        <v>10.1</v>
      </c>
      <c r="P15" s="290">
        <v>10</v>
      </c>
      <c r="Q15" s="290">
        <v>9.6999999999999993</v>
      </c>
      <c r="R15" s="290">
        <v>9.8000000000000007</v>
      </c>
      <c r="S15" s="290">
        <v>9.9</v>
      </c>
      <c r="T15" s="290">
        <v>10.1</v>
      </c>
      <c r="U15" s="290">
        <v>10.199999999999999</v>
      </c>
      <c r="V15" s="290">
        <v>10.4</v>
      </c>
      <c r="W15" s="290">
        <v>10</v>
      </c>
      <c r="X15" s="290">
        <v>9.9</v>
      </c>
      <c r="Y15" s="290">
        <v>10.199999999999999</v>
      </c>
      <c r="Z15" s="290">
        <v>10.199999999999999</v>
      </c>
      <c r="AA15" s="290">
        <v>9.9</v>
      </c>
      <c r="AB15" s="709">
        <v>9.9</v>
      </c>
      <c r="AC15" s="709">
        <v>9.5</v>
      </c>
      <c r="AD15" s="709">
        <v>10.4</v>
      </c>
      <c r="AE15" s="709">
        <v>9.43</v>
      </c>
      <c r="AF15" s="709">
        <v>8.6999999999999993</v>
      </c>
      <c r="AG15" s="709">
        <v>10</v>
      </c>
      <c r="AH15" s="290"/>
      <c r="AK15" s="554"/>
    </row>
    <row r="16" spans="1:37">
      <c r="A16" s="93" t="s">
        <v>3</v>
      </c>
      <c r="B16" s="290"/>
      <c r="C16" s="290"/>
      <c r="D16" s="290"/>
      <c r="E16" s="290"/>
      <c r="F16" s="290"/>
      <c r="G16" s="290"/>
      <c r="H16" s="290"/>
      <c r="I16" s="290"/>
      <c r="J16" s="290"/>
      <c r="K16" s="290"/>
      <c r="L16" s="290"/>
      <c r="M16" s="290"/>
      <c r="N16" s="290"/>
      <c r="O16" s="290"/>
      <c r="P16" s="290"/>
      <c r="Q16" s="290">
        <v>8.4</v>
      </c>
      <c r="R16" s="290"/>
      <c r="S16" s="290"/>
      <c r="T16" s="290">
        <v>8.1999999999999993</v>
      </c>
      <c r="U16" s="290">
        <v>7.5</v>
      </c>
      <c r="V16" s="709">
        <v>8.5</v>
      </c>
      <c r="W16" s="709">
        <v>8.3000000000000007</v>
      </c>
      <c r="X16" s="709">
        <v>7.7</v>
      </c>
      <c r="Y16" s="709">
        <v>8.6999999999999993</v>
      </c>
      <c r="Z16" s="290"/>
      <c r="AA16" s="290"/>
      <c r="AB16" s="290"/>
      <c r="AC16" s="290"/>
      <c r="AD16" s="290"/>
      <c r="AE16" s="290"/>
      <c r="AF16" s="290"/>
      <c r="AG16" s="290"/>
      <c r="AH16" s="290"/>
    </row>
    <row r="17" spans="1:37">
      <c r="A17" s="93" t="s">
        <v>33</v>
      </c>
      <c r="B17" s="290"/>
      <c r="C17" s="290"/>
      <c r="D17" s="290"/>
      <c r="E17" s="290"/>
      <c r="F17" s="290"/>
      <c r="G17" s="290"/>
      <c r="H17" s="290"/>
      <c r="I17" s="290"/>
      <c r="J17" s="290"/>
      <c r="K17" s="290"/>
      <c r="L17" s="290"/>
      <c r="M17" s="290"/>
      <c r="N17" s="290"/>
      <c r="O17" s="290"/>
      <c r="P17" s="290"/>
      <c r="Q17" s="290">
        <v>12</v>
      </c>
      <c r="R17" s="290"/>
      <c r="S17" s="290"/>
      <c r="T17" s="290">
        <v>12</v>
      </c>
      <c r="U17" s="290">
        <v>12</v>
      </c>
      <c r="V17" s="290">
        <v>11</v>
      </c>
      <c r="W17" s="290">
        <v>10</v>
      </c>
      <c r="X17" s="290">
        <v>10</v>
      </c>
      <c r="Y17" s="290">
        <v>10</v>
      </c>
      <c r="Z17" s="290">
        <v>10</v>
      </c>
      <c r="AA17" s="290">
        <v>10</v>
      </c>
      <c r="AB17" s="709">
        <v>9</v>
      </c>
      <c r="AC17" s="709">
        <v>10</v>
      </c>
      <c r="AD17" s="709">
        <v>10</v>
      </c>
      <c r="AE17" s="709">
        <v>13</v>
      </c>
      <c r="AF17" s="709">
        <v>10</v>
      </c>
      <c r="AG17" s="290"/>
      <c r="AH17" s="290"/>
    </row>
    <row r="18" spans="1:37">
      <c r="A18" s="93" t="s">
        <v>1</v>
      </c>
      <c r="B18" s="290"/>
      <c r="C18" s="290"/>
      <c r="D18" s="290"/>
      <c r="E18" s="290"/>
      <c r="F18" s="290"/>
      <c r="G18" s="290"/>
      <c r="H18" s="290"/>
      <c r="I18" s="290"/>
      <c r="J18" s="290"/>
      <c r="K18" s="290"/>
      <c r="L18" s="290"/>
      <c r="M18" s="290"/>
      <c r="N18" s="290"/>
      <c r="O18" s="290"/>
      <c r="P18" s="290"/>
      <c r="Q18" s="290">
        <v>7</v>
      </c>
      <c r="R18" s="290"/>
      <c r="S18" s="290"/>
      <c r="T18" s="290">
        <v>8</v>
      </c>
      <c r="U18" s="290">
        <v>8</v>
      </c>
      <c r="V18" s="290"/>
      <c r="W18" s="290"/>
      <c r="X18" s="290">
        <v>5</v>
      </c>
      <c r="Y18" s="290">
        <v>6</v>
      </c>
      <c r="Z18" s="290">
        <v>5.5</v>
      </c>
      <c r="AA18" s="290">
        <v>4</v>
      </c>
      <c r="AB18" s="709">
        <v>3.7</v>
      </c>
      <c r="AC18" s="709">
        <v>4.5</v>
      </c>
      <c r="AD18" s="709">
        <v>4</v>
      </c>
      <c r="AE18" s="709">
        <v>3.8</v>
      </c>
      <c r="AF18" s="290"/>
      <c r="AG18" s="290">
        <v>3</v>
      </c>
      <c r="AH18" s="709">
        <v>3</v>
      </c>
    </row>
    <row r="19" spans="1:37">
      <c r="A19" s="93" t="s">
        <v>24</v>
      </c>
      <c r="B19" s="290"/>
      <c r="C19" s="290"/>
      <c r="D19" s="290"/>
      <c r="E19" s="290"/>
      <c r="F19" s="290"/>
      <c r="G19" s="290"/>
      <c r="H19" s="290"/>
      <c r="I19" s="290"/>
      <c r="J19" s="290"/>
      <c r="K19" s="290"/>
      <c r="L19" s="290"/>
      <c r="M19" s="290">
        <v>2.8</v>
      </c>
      <c r="N19" s="290">
        <v>2.5</v>
      </c>
      <c r="O19" s="290">
        <v>2.2999999999999998</v>
      </c>
      <c r="P19" s="290">
        <v>2.7</v>
      </c>
      <c r="Q19" s="290">
        <v>3.3</v>
      </c>
      <c r="R19" s="290"/>
      <c r="S19" s="290"/>
      <c r="T19" s="290">
        <v>3</v>
      </c>
      <c r="U19" s="290">
        <v>3</v>
      </c>
      <c r="V19" s="290"/>
      <c r="W19" s="290"/>
      <c r="X19" s="290">
        <v>3.5</v>
      </c>
      <c r="Y19" s="290"/>
      <c r="Z19" s="290">
        <v>3.5</v>
      </c>
      <c r="AA19" s="709">
        <v>3</v>
      </c>
      <c r="AB19" s="709">
        <v>3</v>
      </c>
      <c r="AC19" s="709">
        <v>3</v>
      </c>
      <c r="AD19" s="709">
        <v>3</v>
      </c>
      <c r="AE19" s="709">
        <v>3</v>
      </c>
      <c r="AF19" s="709">
        <v>3</v>
      </c>
      <c r="AG19" s="709">
        <v>3</v>
      </c>
      <c r="AH19" s="290"/>
      <c r="AK19" s="554"/>
    </row>
    <row r="20" spans="1:37">
      <c r="A20" s="17"/>
      <c r="AF20" s="195"/>
      <c r="AG20" s="195"/>
      <c r="AH20" s="195"/>
    </row>
    <row r="21" spans="1:37" ht="15" customHeight="1">
      <c r="A21" s="44" t="s">
        <v>21</v>
      </c>
      <c r="D21" s="17"/>
      <c r="E21" s="17"/>
      <c r="F21" s="17"/>
      <c r="G21" s="17"/>
      <c r="H21" s="17"/>
      <c r="I21" s="17"/>
      <c r="J21" s="17"/>
      <c r="K21" s="17"/>
      <c r="L21" s="541"/>
      <c r="M21" s="541"/>
      <c r="N21" s="541"/>
      <c r="O21" s="541"/>
      <c r="P21" s="541"/>
      <c r="Q21" s="541"/>
      <c r="R21" s="541"/>
      <c r="S21" s="541"/>
      <c r="T21" s="541"/>
      <c r="U21" s="541"/>
      <c r="V21" s="541"/>
      <c r="W21" s="541"/>
      <c r="X21" s="541"/>
      <c r="Y21" s="541"/>
      <c r="Z21" s="541"/>
      <c r="AA21" s="541"/>
      <c r="AB21" s="541"/>
      <c r="AC21" s="541"/>
      <c r="AD21" s="541"/>
      <c r="AE21" s="541"/>
      <c r="AF21" s="517"/>
      <c r="AG21" s="517"/>
      <c r="AH21" s="517"/>
    </row>
    <row r="23" spans="1:37" ht="14.7" customHeight="1">
      <c r="A23" s="17" t="s">
        <v>125</v>
      </c>
      <c r="B23" s="17"/>
      <c r="D23" s="42"/>
      <c r="E23" s="42"/>
      <c r="F23" s="42"/>
      <c r="G23" s="42"/>
      <c r="H23" s="42"/>
      <c r="I23" s="42"/>
      <c r="J23" s="42"/>
      <c r="K23" s="42"/>
      <c r="L23" s="42"/>
      <c r="M23" s="42"/>
      <c r="N23" s="42"/>
      <c r="O23" s="42"/>
      <c r="P23" s="42"/>
      <c r="Q23" s="42"/>
      <c r="R23" s="42"/>
      <c r="S23" s="42"/>
      <c r="T23" s="42"/>
      <c r="U23" s="42"/>
      <c r="AF23" s="17"/>
      <c r="AG23" s="17"/>
      <c r="AH23" s="17"/>
    </row>
    <row r="24" spans="1:37">
      <c r="C24" s="42"/>
      <c r="D24" s="42"/>
      <c r="E24" s="42"/>
      <c r="F24" s="42"/>
      <c r="G24" s="42"/>
      <c r="H24" s="42"/>
      <c r="I24" s="42"/>
      <c r="J24" s="42"/>
      <c r="K24" s="42"/>
      <c r="L24" s="42"/>
      <c r="M24" s="42"/>
      <c r="N24" s="42"/>
      <c r="O24" s="42"/>
      <c r="P24" s="42"/>
      <c r="Q24" s="42"/>
      <c r="R24" s="42"/>
      <c r="S24" s="42"/>
      <c r="T24" s="42"/>
      <c r="U24" s="42"/>
      <c r="AF24" s="17"/>
      <c r="AG24" s="17"/>
      <c r="AH24" s="17"/>
    </row>
    <row r="25" spans="1:37">
      <c r="A25" s="17" t="s">
        <v>576</v>
      </c>
      <c r="Z25" s="17"/>
      <c r="AA25" s="17"/>
      <c r="AB25" s="17"/>
      <c r="AC25" s="17"/>
      <c r="AD25" s="17"/>
      <c r="AE25" s="17"/>
      <c r="AF25" s="17"/>
      <c r="AG25" s="17"/>
      <c r="AH25" s="17"/>
    </row>
    <row r="26" spans="1:37">
      <c r="A26" s="17"/>
      <c r="Z26" s="17"/>
      <c r="AA26" s="17"/>
      <c r="AB26" s="17"/>
      <c r="AC26" s="17"/>
      <c r="AD26" s="17"/>
      <c r="AE26" s="17"/>
      <c r="AF26" s="17"/>
      <c r="AG26" s="17"/>
      <c r="AH26" s="17"/>
    </row>
    <row r="27" spans="1:37">
      <c r="A27" s="17" t="s">
        <v>3190</v>
      </c>
      <c r="Z27" s="17"/>
      <c r="AA27" s="17"/>
      <c r="AB27" s="17"/>
      <c r="AC27" s="17"/>
      <c r="AD27" s="17"/>
      <c r="AE27" s="17"/>
      <c r="AF27" s="17"/>
      <c r="AG27" s="17"/>
      <c r="AH27" s="17"/>
    </row>
    <row r="28" spans="1:37">
      <c r="Z28" s="17"/>
      <c r="AA28" s="17"/>
      <c r="AB28" s="17"/>
      <c r="AC28" s="17"/>
      <c r="AD28" s="17"/>
      <c r="AE28" s="17"/>
      <c r="AF28" s="17"/>
      <c r="AG28" s="17"/>
      <c r="AH28" s="17"/>
    </row>
    <row r="29" spans="1:37">
      <c r="A29" s="42" t="s">
        <v>124</v>
      </c>
      <c r="Z29" s="17"/>
      <c r="AA29" s="17"/>
      <c r="AB29" s="17"/>
      <c r="AC29" s="17"/>
      <c r="AD29" s="17"/>
      <c r="AE29" s="17"/>
      <c r="AF29" s="17"/>
      <c r="AG29" s="17"/>
      <c r="AH29" s="17"/>
    </row>
    <row r="30" spans="1:37">
      <c r="Z30" s="17"/>
      <c r="AA30" s="17"/>
      <c r="AB30" s="17"/>
      <c r="AC30" s="17"/>
      <c r="AD30" s="17"/>
      <c r="AE30" s="17"/>
      <c r="AF30" s="17"/>
      <c r="AG30" s="17"/>
      <c r="AH30" s="17"/>
    </row>
    <row r="31" spans="1:37">
      <c r="A31" t="s">
        <v>3133</v>
      </c>
      <c r="Z31" s="17"/>
      <c r="AA31" s="17"/>
      <c r="AB31" s="17"/>
      <c r="AC31" s="17"/>
      <c r="AD31" s="17"/>
      <c r="AE31" s="17"/>
      <c r="AF31" s="187"/>
      <c r="AG31" s="187"/>
      <c r="AH31" s="187"/>
    </row>
    <row r="32" spans="1:37">
      <c r="AF32" s="17"/>
      <c r="AG32" s="17"/>
      <c r="AH32" s="17"/>
    </row>
    <row r="33" spans="26:34">
      <c r="AF33" s="17"/>
      <c r="AG33" s="17"/>
      <c r="AH33" s="17"/>
    </row>
    <row r="34" spans="26:34">
      <c r="AF34" s="17"/>
      <c r="AG34" s="17"/>
      <c r="AH34" s="17"/>
    </row>
    <row r="35" spans="26:34">
      <c r="AF35" s="17"/>
      <c r="AG35" s="17"/>
      <c r="AH35" s="17"/>
    </row>
    <row r="36" spans="26:34">
      <c r="Z36" s="17"/>
      <c r="AA36" s="17"/>
      <c r="AB36" s="17"/>
      <c r="AC36" s="17"/>
      <c r="AD36" s="17"/>
      <c r="AE36" s="17"/>
      <c r="AF36" s="17"/>
      <c r="AG36" s="17"/>
      <c r="AH36" s="17"/>
    </row>
    <row r="37" spans="26:34">
      <c r="Z37" s="17"/>
      <c r="AA37" s="17"/>
      <c r="AB37" s="17"/>
      <c r="AC37" s="17"/>
      <c r="AD37" s="17"/>
      <c r="AE37" s="17"/>
      <c r="AF37" s="17"/>
      <c r="AG37" s="17"/>
      <c r="AH37" s="17"/>
    </row>
    <row r="38" spans="26:34">
      <c r="Z38" s="17"/>
      <c r="AA38" s="17"/>
      <c r="AB38" s="17"/>
      <c r="AC38" s="17"/>
      <c r="AD38" s="17"/>
      <c r="AE38" s="17"/>
      <c r="AF38" s="17"/>
      <c r="AG38" s="17"/>
      <c r="AH38" s="17"/>
    </row>
    <row r="39" spans="26:34">
      <c r="Z39" s="17"/>
      <c r="AA39" s="17"/>
      <c r="AB39" s="17"/>
      <c r="AC39" s="17"/>
      <c r="AD39" s="17"/>
      <c r="AE39" s="17"/>
      <c r="AF39" s="17"/>
      <c r="AG39" s="17"/>
      <c r="AH39" s="17"/>
    </row>
    <row r="40" spans="26:34">
      <c r="Z40" s="17"/>
      <c r="AA40" s="17"/>
      <c r="AB40" s="17"/>
      <c r="AC40" s="17"/>
      <c r="AD40" s="17"/>
      <c r="AE40" s="17"/>
      <c r="AF40" s="17"/>
      <c r="AG40" s="17"/>
      <c r="AH40" s="17"/>
    </row>
    <row r="41" spans="26:34">
      <c r="Z41" s="17"/>
      <c r="AA41" s="17"/>
      <c r="AB41" s="17"/>
      <c r="AC41" s="17"/>
      <c r="AD41" s="17"/>
      <c r="AE41" s="17"/>
      <c r="AF41" s="17"/>
      <c r="AG41" s="17"/>
      <c r="AH41" s="17"/>
    </row>
    <row r="42" spans="26:34">
      <c r="Z42" s="17"/>
      <c r="AA42" s="17"/>
      <c r="AB42" s="17"/>
      <c r="AC42" s="17"/>
      <c r="AD42" s="17"/>
      <c r="AE42" s="17"/>
      <c r="AF42" s="17"/>
      <c r="AG42" s="17"/>
      <c r="AH42" s="17"/>
    </row>
    <row r="43" spans="26:34">
      <c r="Z43" s="17"/>
      <c r="AA43" s="17"/>
      <c r="AB43" s="17"/>
      <c r="AC43" s="17"/>
      <c r="AD43" s="17"/>
      <c r="AE43" s="17"/>
      <c r="AF43" s="17"/>
      <c r="AG43" s="17"/>
      <c r="AH43" s="17"/>
    </row>
    <row r="44" spans="26:34">
      <c r="Z44" s="17"/>
      <c r="AA44" s="17"/>
      <c r="AB44" s="17"/>
      <c r="AC44" s="17"/>
      <c r="AD44" s="17"/>
      <c r="AE44" s="17"/>
      <c r="AF44" s="17"/>
      <c r="AG44" s="17"/>
      <c r="AH44" s="17"/>
    </row>
    <row r="45" spans="26:34">
      <c r="Z45" s="17"/>
      <c r="AA45" s="17"/>
      <c r="AB45" s="17"/>
      <c r="AC45" s="17"/>
      <c r="AD45" s="17"/>
      <c r="AE45" s="17"/>
      <c r="AF45" s="17"/>
      <c r="AG45" s="17"/>
      <c r="AH45" s="17"/>
    </row>
    <row r="46" spans="26:34">
      <c r="Z46" s="17"/>
      <c r="AA46" s="17"/>
      <c r="AB46" s="17"/>
      <c r="AC46" s="17"/>
      <c r="AD46" s="17"/>
      <c r="AE46" s="17"/>
    </row>
    <row r="47" spans="26:34">
      <c r="Z47" s="17"/>
      <c r="AA47" s="17"/>
      <c r="AB47" s="17"/>
      <c r="AC47" s="17"/>
      <c r="AD47" s="17"/>
      <c r="AE47" s="17"/>
    </row>
    <row r="48" spans="26:34">
      <c r="Z48" s="17"/>
      <c r="AA48" s="17"/>
      <c r="AB48" s="17"/>
      <c r="AC48" s="17"/>
      <c r="AD48" s="17"/>
      <c r="AE48" s="17"/>
    </row>
    <row r="49" spans="26:31">
      <c r="Z49" s="17"/>
      <c r="AA49" s="17"/>
      <c r="AB49" s="17"/>
      <c r="AC49" s="17"/>
      <c r="AD49" s="17"/>
      <c r="AE49" s="17"/>
    </row>
    <row r="50" spans="26:31">
      <c r="Z50" s="17"/>
      <c r="AA50" s="17"/>
      <c r="AB50" s="17"/>
      <c r="AC50" s="17"/>
      <c r="AD50" s="17"/>
      <c r="AE50" s="17"/>
    </row>
    <row r="51" spans="26:31">
      <c r="Z51" s="17"/>
      <c r="AA51" s="17"/>
      <c r="AB51" s="17"/>
      <c r="AC51" s="17"/>
      <c r="AD51" s="17"/>
      <c r="AE51" s="17"/>
    </row>
    <row r="52" spans="26:31">
      <c r="Z52" s="17"/>
      <c r="AA52" s="17"/>
      <c r="AB52" s="17"/>
      <c r="AC52" s="17"/>
      <c r="AD52" s="17"/>
      <c r="AE52" s="17"/>
    </row>
    <row r="53" spans="26:31">
      <c r="Z53" s="17"/>
      <c r="AA53" s="17"/>
      <c r="AB53" s="17"/>
      <c r="AC53" s="17"/>
      <c r="AD53" s="17"/>
      <c r="AE53" s="17"/>
    </row>
    <row r="54" spans="26:31">
      <c r="Z54" s="17"/>
      <c r="AA54" s="17"/>
      <c r="AB54" s="17"/>
      <c r="AC54" s="17"/>
      <c r="AD54" s="17"/>
      <c r="AE54" s="17"/>
    </row>
  </sheetData>
  <hyperlinks>
    <hyperlink ref="AJ3" location="Content!A1" display="Back to content page" xr:uid="{00000000-0004-0000-A200-000000000000}"/>
  </hyperlinks>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Y25"/>
  <sheetViews>
    <sheetView topLeftCell="A3" workbookViewId="0">
      <selection activeCell="G20" sqref="G20"/>
    </sheetView>
  </sheetViews>
  <sheetFormatPr defaultRowHeight="14.4"/>
  <cols>
    <col min="1" max="1" width="33.21875" customWidth="1"/>
  </cols>
  <sheetData>
    <row r="1" spans="1:25">
      <c r="A1" s="44" t="s">
        <v>3198</v>
      </c>
      <c r="P1" s="17"/>
      <c r="Q1" s="17"/>
      <c r="R1" s="17"/>
      <c r="S1" s="17"/>
      <c r="T1" s="17"/>
      <c r="U1" s="17"/>
      <c r="V1" s="14"/>
      <c r="W1" s="14"/>
    </row>
    <row r="2" spans="1:25">
      <c r="P2" s="17"/>
      <c r="Q2" s="17"/>
      <c r="R2" s="17"/>
      <c r="S2" s="17"/>
      <c r="T2" s="17"/>
      <c r="U2" s="17"/>
      <c r="V2" s="14"/>
      <c r="W2" s="14"/>
    </row>
    <row r="3" spans="1:25">
      <c r="A3" s="393" t="s">
        <v>14</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Y3" s="1" t="s">
        <v>559</v>
      </c>
    </row>
    <row r="4" spans="1:25">
      <c r="A4" s="93" t="s">
        <v>13</v>
      </c>
      <c r="B4" s="293"/>
      <c r="C4" s="293"/>
      <c r="D4" s="293">
        <v>4</v>
      </c>
      <c r="E4" s="293">
        <v>4</v>
      </c>
      <c r="F4" s="293"/>
      <c r="G4" s="293"/>
      <c r="H4" s="293"/>
      <c r="I4" s="293"/>
      <c r="J4" s="293"/>
      <c r="K4" s="293"/>
      <c r="L4" s="293"/>
      <c r="M4" s="293"/>
      <c r="N4" s="293"/>
      <c r="O4" s="293"/>
      <c r="P4" s="293"/>
      <c r="Q4" s="293"/>
      <c r="R4" s="293"/>
      <c r="S4" s="293"/>
      <c r="T4" s="293"/>
      <c r="U4" s="293"/>
      <c r="V4" s="293"/>
      <c r="W4" s="293"/>
    </row>
    <row r="5" spans="1:25">
      <c r="A5" s="93" t="s">
        <v>12</v>
      </c>
      <c r="B5" s="293">
        <v>9.8000000000000007</v>
      </c>
      <c r="C5" s="293">
        <v>10.3</v>
      </c>
      <c r="D5" s="293">
        <v>8.1999999999999993</v>
      </c>
      <c r="E5" s="293">
        <v>6</v>
      </c>
      <c r="F5" s="293">
        <v>9.6</v>
      </c>
      <c r="G5" s="293">
        <v>2.5</v>
      </c>
      <c r="H5" s="293">
        <v>2.1</v>
      </c>
      <c r="I5" s="293">
        <v>2</v>
      </c>
      <c r="J5" s="293">
        <v>2.6</v>
      </c>
      <c r="K5" s="293">
        <v>2.7</v>
      </c>
      <c r="L5" s="293">
        <v>2.2000000000000002</v>
      </c>
      <c r="M5" s="293">
        <v>2.5</v>
      </c>
      <c r="N5" s="293"/>
      <c r="O5" s="293">
        <v>2.2000000000000002</v>
      </c>
      <c r="P5" s="293">
        <v>2.2000000000000002</v>
      </c>
      <c r="Q5" s="293">
        <v>2.2000000000000002</v>
      </c>
      <c r="R5" s="293">
        <v>2.2999999999999998</v>
      </c>
      <c r="S5" s="293">
        <v>1.8</v>
      </c>
      <c r="T5" s="293">
        <v>1.8</v>
      </c>
      <c r="U5" s="293"/>
      <c r="V5" s="293"/>
      <c r="W5" s="293"/>
    </row>
    <row r="6" spans="1:25">
      <c r="A6" s="93" t="s">
        <v>513</v>
      </c>
      <c r="B6" s="293">
        <v>7</v>
      </c>
      <c r="C6" s="293">
        <v>7</v>
      </c>
      <c r="D6" s="293">
        <v>7</v>
      </c>
      <c r="E6" s="293">
        <v>7</v>
      </c>
      <c r="F6" s="293">
        <v>7</v>
      </c>
      <c r="G6" s="293">
        <v>7</v>
      </c>
      <c r="H6" s="293">
        <v>7</v>
      </c>
      <c r="I6" s="293">
        <v>7</v>
      </c>
      <c r="J6" s="293">
        <v>8</v>
      </c>
      <c r="K6" s="293">
        <v>6</v>
      </c>
      <c r="L6" s="293">
        <v>6</v>
      </c>
      <c r="M6" s="293">
        <v>7</v>
      </c>
      <c r="N6" s="293">
        <v>7</v>
      </c>
      <c r="O6" s="293">
        <v>7</v>
      </c>
      <c r="P6" s="293">
        <v>7</v>
      </c>
      <c r="Q6" s="293">
        <v>7</v>
      </c>
      <c r="R6" s="293">
        <v>7</v>
      </c>
      <c r="S6" s="293">
        <v>7</v>
      </c>
      <c r="T6" s="293">
        <v>7</v>
      </c>
      <c r="U6" s="293">
        <v>7</v>
      </c>
      <c r="V6" s="293">
        <v>7</v>
      </c>
      <c r="W6" s="293">
        <v>7</v>
      </c>
    </row>
    <row r="7" spans="1:25">
      <c r="A7" s="93" t="s">
        <v>100</v>
      </c>
      <c r="B7" s="293">
        <v>4</v>
      </c>
      <c r="C7" s="293">
        <v>7</v>
      </c>
      <c r="D7" s="293">
        <v>8</v>
      </c>
      <c r="E7" s="293">
        <v>7</v>
      </c>
      <c r="F7" s="293"/>
      <c r="G7" s="293"/>
      <c r="H7" s="293"/>
      <c r="I7" s="293">
        <v>4</v>
      </c>
      <c r="J7" s="293">
        <v>4</v>
      </c>
      <c r="K7" s="293">
        <v>5</v>
      </c>
      <c r="L7" s="293">
        <v>4</v>
      </c>
      <c r="M7" s="293">
        <v>4</v>
      </c>
      <c r="N7" s="293"/>
      <c r="O7" s="293"/>
      <c r="P7" s="293"/>
      <c r="Q7" s="293"/>
      <c r="R7" s="293"/>
      <c r="S7" s="293"/>
      <c r="T7" s="293"/>
      <c r="U7" s="293"/>
      <c r="V7" s="293"/>
      <c r="W7" s="293"/>
    </row>
    <row r="8" spans="1:25">
      <c r="A8" s="93" t="s">
        <v>512</v>
      </c>
      <c r="B8" s="293">
        <v>0.8</v>
      </c>
      <c r="C8" s="293">
        <v>1</v>
      </c>
      <c r="D8" s="293">
        <v>0.83</v>
      </c>
      <c r="E8" s="293">
        <v>1</v>
      </c>
      <c r="F8" s="293"/>
      <c r="G8" s="293">
        <v>1.08</v>
      </c>
      <c r="H8" s="293">
        <v>0.97</v>
      </c>
      <c r="I8" s="293">
        <v>0.77</v>
      </c>
      <c r="J8" s="293">
        <v>1.23</v>
      </c>
      <c r="K8" s="293">
        <v>1.29</v>
      </c>
      <c r="L8" s="293">
        <v>1.27</v>
      </c>
      <c r="M8" s="293">
        <v>0.9</v>
      </c>
      <c r="N8" s="293">
        <v>1.27</v>
      </c>
      <c r="O8" s="293">
        <v>0.91</v>
      </c>
      <c r="P8" s="293">
        <v>0.92</v>
      </c>
      <c r="Q8" s="293">
        <v>0.88</v>
      </c>
      <c r="R8" s="293">
        <v>0.94</v>
      </c>
      <c r="S8" s="293">
        <v>1.07</v>
      </c>
      <c r="T8" s="293">
        <v>0.96</v>
      </c>
      <c r="U8" s="293">
        <v>1.0900000000000001</v>
      </c>
      <c r="V8" s="293">
        <v>1.37</v>
      </c>
      <c r="W8" s="293">
        <v>1.66</v>
      </c>
    </row>
    <row r="9" spans="1:25">
      <c r="A9" s="93" t="s">
        <v>11</v>
      </c>
      <c r="B9" s="293"/>
      <c r="C9" s="293"/>
      <c r="D9" s="293"/>
      <c r="E9" s="293"/>
      <c r="F9" s="293"/>
      <c r="G9" s="293"/>
      <c r="H9" s="293">
        <v>7.2</v>
      </c>
      <c r="I9" s="293">
        <v>7.96</v>
      </c>
      <c r="J9" s="293">
        <v>9.1</v>
      </c>
      <c r="K9" s="293">
        <v>9</v>
      </c>
      <c r="L9" s="293">
        <v>10</v>
      </c>
      <c r="M9" s="293">
        <v>9</v>
      </c>
      <c r="N9" s="293">
        <v>10</v>
      </c>
      <c r="O9" s="293">
        <v>12</v>
      </c>
      <c r="P9" s="293">
        <v>5</v>
      </c>
      <c r="Q9" s="293"/>
      <c r="R9" s="293"/>
      <c r="S9" s="293"/>
      <c r="T9" s="293"/>
      <c r="U9" s="293"/>
      <c r="V9" s="293"/>
      <c r="W9" s="293"/>
    </row>
    <row r="10" spans="1:25">
      <c r="A10" s="93" t="s">
        <v>10</v>
      </c>
      <c r="B10" s="293">
        <v>4</v>
      </c>
      <c r="C10" s="293">
        <v>4</v>
      </c>
      <c r="D10" s="293">
        <v>2</v>
      </c>
      <c r="E10" s="293">
        <v>4</v>
      </c>
      <c r="F10" s="293">
        <v>4</v>
      </c>
      <c r="G10" s="293">
        <v>4</v>
      </c>
      <c r="H10" s="293">
        <v>4</v>
      </c>
      <c r="I10" s="293">
        <v>4</v>
      </c>
      <c r="J10" s="293">
        <v>4</v>
      </c>
      <c r="K10" s="293">
        <v>4</v>
      </c>
      <c r="L10" s="293">
        <v>4</v>
      </c>
      <c r="M10" s="293"/>
      <c r="N10" s="293"/>
      <c r="O10" s="293"/>
      <c r="P10" s="293"/>
      <c r="Q10" s="293">
        <v>20</v>
      </c>
      <c r="R10" s="293">
        <v>20</v>
      </c>
      <c r="S10" s="293">
        <v>22</v>
      </c>
      <c r="T10" s="293">
        <v>21</v>
      </c>
      <c r="U10" s="293">
        <v>21</v>
      </c>
      <c r="V10" s="293">
        <v>18</v>
      </c>
      <c r="W10" s="293"/>
    </row>
    <row r="11" spans="1:25">
      <c r="A11" s="93" t="s">
        <v>9</v>
      </c>
      <c r="B11" s="293">
        <v>7.2</v>
      </c>
      <c r="C11" s="293">
        <v>8.1</v>
      </c>
      <c r="D11" s="293">
        <v>7.6</v>
      </c>
      <c r="E11" s="293">
        <v>8.1</v>
      </c>
      <c r="F11" s="293">
        <v>8</v>
      </c>
      <c r="G11" s="293">
        <v>8</v>
      </c>
      <c r="H11" s="293">
        <v>9.8000000000000007</v>
      </c>
      <c r="I11" s="293">
        <v>7.7</v>
      </c>
      <c r="J11" s="293">
        <v>8.4</v>
      </c>
      <c r="K11" s="293">
        <v>8</v>
      </c>
      <c r="L11" s="293">
        <v>8.5</v>
      </c>
      <c r="M11" s="293">
        <v>8</v>
      </c>
      <c r="N11" s="293">
        <v>8.6999999999999993</v>
      </c>
      <c r="O11" s="293"/>
      <c r="P11" s="293">
        <v>10.1</v>
      </c>
      <c r="Q11" s="293">
        <v>8.8000000000000007</v>
      </c>
      <c r="R11" s="293">
        <v>9.3000000000000007</v>
      </c>
      <c r="S11" s="293">
        <v>10.199999999999999</v>
      </c>
      <c r="T11" s="293">
        <v>10.8</v>
      </c>
      <c r="U11" s="293"/>
      <c r="V11" s="293"/>
      <c r="W11" s="293"/>
    </row>
    <row r="12" spans="1:25">
      <c r="A12" s="93" t="s">
        <v>8</v>
      </c>
      <c r="B12" s="688" t="s">
        <v>7</v>
      </c>
      <c r="C12" s="688" t="s">
        <v>7</v>
      </c>
      <c r="D12" s="688" t="s">
        <v>7</v>
      </c>
      <c r="E12" s="688" t="s">
        <v>7</v>
      </c>
      <c r="F12" s="688" t="s">
        <v>7</v>
      </c>
      <c r="G12" s="688" t="s">
        <v>7</v>
      </c>
      <c r="H12" s="688" t="s">
        <v>7</v>
      </c>
      <c r="I12" s="688" t="s">
        <v>7</v>
      </c>
      <c r="J12" s="688" t="s">
        <v>7</v>
      </c>
      <c r="K12" s="688" t="s">
        <v>7</v>
      </c>
      <c r="L12" s="688" t="s">
        <v>7</v>
      </c>
      <c r="M12" s="688" t="s">
        <v>7</v>
      </c>
      <c r="N12" s="688" t="s">
        <v>7</v>
      </c>
      <c r="O12" s="699">
        <v>8.9</v>
      </c>
      <c r="P12" s="699">
        <v>9.3000000000000007</v>
      </c>
      <c r="Q12" s="699">
        <v>9.1999999999999993</v>
      </c>
      <c r="R12" s="699">
        <v>9.5</v>
      </c>
      <c r="S12" s="699">
        <v>9.3000000000000007</v>
      </c>
      <c r="T12" s="699">
        <v>8.9</v>
      </c>
      <c r="U12" s="699">
        <v>9</v>
      </c>
      <c r="V12" s="699">
        <v>12.1</v>
      </c>
      <c r="W12" s="699">
        <v>15.6</v>
      </c>
    </row>
    <row r="13" spans="1:25">
      <c r="A13" s="93" t="s">
        <v>6</v>
      </c>
      <c r="B13" s="293"/>
      <c r="C13" s="293">
        <v>2</v>
      </c>
      <c r="D13" s="293">
        <v>2.2999999999999998</v>
      </c>
      <c r="E13" s="293">
        <v>2.1</v>
      </c>
      <c r="F13" s="293">
        <v>2.19</v>
      </c>
      <c r="G13" s="293">
        <v>2.1</v>
      </c>
      <c r="H13" s="293">
        <v>2.1</v>
      </c>
      <c r="I13" s="293">
        <v>1.7</v>
      </c>
      <c r="J13" s="293">
        <v>1.8</v>
      </c>
      <c r="K13" s="293">
        <v>1.9</v>
      </c>
      <c r="L13" s="293">
        <v>2</v>
      </c>
      <c r="M13" s="293">
        <v>2.1</v>
      </c>
      <c r="N13" s="293">
        <v>1.7</v>
      </c>
      <c r="O13" s="293">
        <v>1.7</v>
      </c>
      <c r="P13" s="293">
        <v>1.7</v>
      </c>
      <c r="Q13" s="293">
        <v>1.6</v>
      </c>
      <c r="R13" s="293">
        <v>1.6</v>
      </c>
      <c r="S13" s="293">
        <v>1.7</v>
      </c>
      <c r="T13" s="293">
        <v>1.85</v>
      </c>
      <c r="U13" s="293">
        <v>1.66</v>
      </c>
      <c r="V13" s="293">
        <v>2</v>
      </c>
      <c r="W13" s="293">
        <v>2</v>
      </c>
    </row>
    <row r="14" spans="1:25">
      <c r="A14" s="93" t="s">
        <v>18</v>
      </c>
      <c r="B14" s="293">
        <v>2.7471563031634645</v>
      </c>
      <c r="C14" s="293">
        <v>2.6940225381059153</v>
      </c>
      <c r="D14" s="293">
        <v>3.0645108151739193</v>
      </c>
      <c r="E14" s="293">
        <v>3.2414229479546997</v>
      </c>
      <c r="F14" s="293"/>
      <c r="G14" s="293">
        <v>3.7352010714455228</v>
      </c>
      <c r="H14" s="293"/>
      <c r="I14" s="293"/>
      <c r="J14" s="293">
        <v>5.6558196166942842</v>
      </c>
      <c r="K14" s="293">
        <v>3.9590800556837231</v>
      </c>
      <c r="L14" s="293">
        <v>3.3154354877607335</v>
      </c>
      <c r="M14" s="293">
        <v>4.3580510576816973</v>
      </c>
      <c r="N14" s="293">
        <v>14.195064008780847</v>
      </c>
      <c r="O14" s="293">
        <v>14.485745728912303</v>
      </c>
      <c r="P14" s="293">
        <v>14.800569712847482</v>
      </c>
      <c r="Q14" s="293">
        <v>15.117277153537021</v>
      </c>
      <c r="R14" s="293">
        <v>15.433978331193142</v>
      </c>
      <c r="S14" s="293"/>
      <c r="T14" s="293"/>
      <c r="U14" s="293"/>
      <c r="V14" s="293"/>
      <c r="W14" s="293"/>
    </row>
    <row r="15" spans="1:25">
      <c r="A15" s="93" t="s">
        <v>4</v>
      </c>
      <c r="B15" s="293"/>
      <c r="C15" s="293"/>
      <c r="D15" s="293"/>
      <c r="E15" s="293"/>
      <c r="F15" s="293"/>
      <c r="G15" s="293"/>
      <c r="H15" s="293"/>
      <c r="I15" s="293"/>
      <c r="J15" s="293"/>
      <c r="K15" s="293"/>
      <c r="L15" s="293"/>
      <c r="M15" s="293"/>
      <c r="N15" s="293"/>
      <c r="O15" s="293">
        <v>10.199999999999999</v>
      </c>
      <c r="P15" s="293">
        <v>10.199999999999999</v>
      </c>
      <c r="Q15" s="293">
        <v>9.9</v>
      </c>
      <c r="R15" s="293">
        <v>9.9</v>
      </c>
      <c r="S15" s="293">
        <v>9.5</v>
      </c>
      <c r="T15" s="293">
        <v>10.4</v>
      </c>
      <c r="U15" s="293">
        <v>9.43</v>
      </c>
      <c r="V15" s="293">
        <v>8.6999999999999993</v>
      </c>
      <c r="W15" s="293">
        <v>10</v>
      </c>
    </row>
    <row r="16" spans="1:25">
      <c r="A16" s="93" t="s">
        <v>3</v>
      </c>
      <c r="B16" s="293"/>
      <c r="C16" s="293"/>
      <c r="D16" s="293">
        <v>10.1</v>
      </c>
      <c r="E16" s="293">
        <v>9.6</v>
      </c>
      <c r="F16" s="293">
        <v>9</v>
      </c>
      <c r="G16" s="293">
        <v>8.4</v>
      </c>
      <c r="H16" s="293">
        <v>8.1999999999999993</v>
      </c>
      <c r="I16" s="293">
        <v>7.9</v>
      </c>
      <c r="J16" s="293">
        <v>8.1999999999999993</v>
      </c>
      <c r="K16" s="293">
        <v>8.3000000000000007</v>
      </c>
      <c r="L16" s="293">
        <v>8.5</v>
      </c>
      <c r="M16" s="293">
        <v>8.3000000000000007</v>
      </c>
      <c r="N16" s="293">
        <v>7.7</v>
      </c>
      <c r="O16" s="293">
        <v>8.6999999999999993</v>
      </c>
      <c r="P16" s="293"/>
      <c r="Q16" s="293"/>
      <c r="R16" s="293"/>
      <c r="S16" s="293"/>
      <c r="T16" s="293"/>
      <c r="U16" s="293"/>
      <c r="V16" s="293"/>
      <c r="W16" s="293"/>
    </row>
    <row r="17" spans="1:23">
      <c r="A17" s="93" t="s">
        <v>33</v>
      </c>
      <c r="B17" s="293">
        <v>8</v>
      </c>
      <c r="C17" s="293">
        <v>8</v>
      </c>
      <c r="D17" s="293">
        <v>11</v>
      </c>
      <c r="E17" s="293">
        <v>11</v>
      </c>
      <c r="F17" s="293">
        <v>11</v>
      </c>
      <c r="G17" s="293">
        <v>12</v>
      </c>
      <c r="H17" s="293">
        <v>12</v>
      </c>
      <c r="I17" s="293">
        <v>12</v>
      </c>
      <c r="J17" s="293"/>
      <c r="K17" s="293"/>
      <c r="L17" s="293"/>
      <c r="M17" s="293"/>
      <c r="N17" s="293"/>
      <c r="O17" s="293"/>
      <c r="P17" s="293"/>
      <c r="Q17" s="293"/>
      <c r="R17" s="293"/>
      <c r="S17" s="293"/>
      <c r="T17" s="293"/>
      <c r="U17" s="293"/>
      <c r="V17" s="293"/>
      <c r="W17" s="293"/>
    </row>
    <row r="18" spans="1:23">
      <c r="A18" s="93" t="s">
        <v>1</v>
      </c>
      <c r="B18" s="293"/>
      <c r="C18" s="293"/>
      <c r="D18" s="293"/>
      <c r="E18" s="293"/>
      <c r="F18" s="293"/>
      <c r="G18" s="293"/>
      <c r="H18" s="293"/>
      <c r="I18" s="293"/>
      <c r="J18" s="293"/>
      <c r="K18" s="293"/>
      <c r="L18" s="293"/>
      <c r="M18" s="293"/>
      <c r="N18" s="293">
        <v>5</v>
      </c>
      <c r="O18" s="293">
        <v>6</v>
      </c>
      <c r="P18" s="293">
        <v>5.5</v>
      </c>
      <c r="Q18" s="293">
        <v>4</v>
      </c>
      <c r="R18" s="293">
        <v>3.7</v>
      </c>
      <c r="S18" s="293">
        <v>4.5</v>
      </c>
      <c r="T18" s="293">
        <v>4</v>
      </c>
      <c r="U18" s="293">
        <v>3.8</v>
      </c>
      <c r="V18" s="293"/>
      <c r="W18" s="293"/>
    </row>
    <row r="19" spans="1:23">
      <c r="A19" s="93" t="s">
        <v>24</v>
      </c>
      <c r="B19" s="293"/>
      <c r="C19" s="293"/>
      <c r="D19" s="293">
        <v>3</v>
      </c>
      <c r="E19" s="293">
        <v>3</v>
      </c>
      <c r="F19" s="293">
        <v>4</v>
      </c>
      <c r="G19" s="293">
        <v>3</v>
      </c>
      <c r="H19" s="293">
        <v>3</v>
      </c>
      <c r="I19" s="293">
        <v>3</v>
      </c>
      <c r="J19" s="293">
        <v>3</v>
      </c>
      <c r="K19" s="293">
        <v>3</v>
      </c>
      <c r="L19" s="293">
        <v>3</v>
      </c>
      <c r="M19" s="293">
        <v>3</v>
      </c>
      <c r="N19" s="293">
        <v>3</v>
      </c>
      <c r="O19" s="293">
        <v>3</v>
      </c>
      <c r="P19" s="293">
        <v>3</v>
      </c>
      <c r="Q19" s="293">
        <v>3</v>
      </c>
      <c r="R19" s="293">
        <v>3</v>
      </c>
      <c r="S19" s="293">
        <v>3</v>
      </c>
      <c r="T19" s="293">
        <v>3</v>
      </c>
      <c r="U19" s="293">
        <v>3</v>
      </c>
      <c r="V19" s="293"/>
      <c r="W19" s="293"/>
    </row>
    <row r="22" spans="1:23">
      <c r="A22" s="139" t="s">
        <v>19</v>
      </c>
    </row>
    <row r="23" spans="1:23">
      <c r="A23" s="17" t="s">
        <v>3191</v>
      </c>
    </row>
    <row r="25" spans="1:23">
      <c r="A25" s="17" t="s">
        <v>3183</v>
      </c>
    </row>
  </sheetData>
  <hyperlinks>
    <hyperlink ref="Y3" location="Content!A1" display="Back to content page" xr:uid="{00000000-0004-0000-A300-000000000000}"/>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Z23"/>
  <sheetViews>
    <sheetView topLeftCell="A13" workbookViewId="0">
      <selection activeCell="G20" sqref="G20"/>
    </sheetView>
  </sheetViews>
  <sheetFormatPr defaultColWidth="8.77734375" defaultRowHeight="14.4"/>
  <cols>
    <col min="1" max="1" width="34" customWidth="1"/>
    <col min="2" max="24" width="11.5546875" customWidth="1"/>
  </cols>
  <sheetData>
    <row r="1" spans="1:26">
      <c r="A1" s="44" t="s">
        <v>3199</v>
      </c>
    </row>
    <row r="3" spans="1:26">
      <c r="A3" s="393" t="s">
        <v>14</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c r="A4" s="93" t="s">
        <v>13</v>
      </c>
      <c r="B4" s="291"/>
      <c r="C4" s="291"/>
      <c r="D4" s="291"/>
      <c r="E4" s="291"/>
      <c r="F4" s="291"/>
      <c r="G4" s="291"/>
      <c r="H4" s="291"/>
      <c r="I4" s="291"/>
      <c r="J4" s="291"/>
      <c r="K4" s="291"/>
      <c r="L4" s="291"/>
      <c r="M4" s="291"/>
      <c r="N4" s="291"/>
      <c r="O4" s="291"/>
      <c r="P4" s="291"/>
      <c r="Q4" s="291"/>
      <c r="R4" s="291"/>
      <c r="S4" s="291"/>
      <c r="T4" s="291"/>
      <c r="U4" s="291"/>
      <c r="V4" s="291"/>
      <c r="W4" s="291"/>
      <c r="X4" s="291"/>
    </row>
    <row r="5" spans="1:26">
      <c r="A5" s="93" t="s">
        <v>12</v>
      </c>
      <c r="B5" s="291"/>
      <c r="C5" s="291"/>
      <c r="D5" s="291"/>
      <c r="E5" s="291"/>
      <c r="F5" s="291"/>
      <c r="G5" s="291"/>
      <c r="H5" s="291"/>
      <c r="I5" s="291"/>
      <c r="J5" s="291"/>
      <c r="K5" s="291"/>
      <c r="L5" s="291"/>
      <c r="M5" s="291"/>
      <c r="N5" s="291"/>
      <c r="O5" s="291"/>
      <c r="P5" s="291"/>
      <c r="Q5" s="291"/>
      <c r="R5" s="291"/>
      <c r="S5" s="291"/>
      <c r="T5" s="291"/>
      <c r="U5" s="291"/>
      <c r="V5" s="291"/>
      <c r="W5" s="291"/>
      <c r="X5" s="291"/>
    </row>
    <row r="6" spans="1:26">
      <c r="A6" s="93" t="s">
        <v>513</v>
      </c>
      <c r="B6" s="291"/>
      <c r="C6" s="291"/>
      <c r="D6" s="291"/>
      <c r="E6" s="291"/>
      <c r="F6" s="291"/>
      <c r="G6" s="291"/>
      <c r="H6" s="291"/>
      <c r="I6" s="291"/>
      <c r="J6" s="291"/>
      <c r="K6" s="291"/>
      <c r="L6" s="291"/>
      <c r="M6" s="291"/>
      <c r="N6" s="291"/>
      <c r="O6" s="291"/>
      <c r="P6" s="291"/>
      <c r="Q6" s="291"/>
      <c r="R6" s="291"/>
      <c r="S6" s="291"/>
      <c r="T6" s="291"/>
      <c r="U6" s="291"/>
      <c r="V6" s="291"/>
      <c r="W6" s="291"/>
      <c r="X6" s="291"/>
    </row>
    <row r="7" spans="1:26">
      <c r="A7" s="93" t="s">
        <v>100</v>
      </c>
      <c r="B7" s="291"/>
      <c r="C7" s="291"/>
      <c r="D7" s="291"/>
      <c r="E7" s="291"/>
      <c r="F7" s="291"/>
      <c r="G7" s="291"/>
      <c r="H7" s="291"/>
      <c r="I7" s="291"/>
      <c r="J7" s="291"/>
      <c r="K7" s="291"/>
      <c r="L7" s="291"/>
      <c r="M7" s="291"/>
      <c r="N7" s="291"/>
      <c r="O7" s="291"/>
      <c r="P7" s="291"/>
      <c r="Q7" s="291"/>
      <c r="R7" s="291"/>
      <c r="S7" s="291"/>
      <c r="T7" s="291"/>
      <c r="U7" s="291"/>
      <c r="V7" s="291"/>
      <c r="W7" s="291"/>
      <c r="X7" s="291"/>
    </row>
    <row r="8" spans="1:26">
      <c r="A8" s="93" t="s">
        <v>512</v>
      </c>
      <c r="B8" s="291"/>
      <c r="C8" s="291"/>
      <c r="D8" s="291"/>
      <c r="E8" s="291"/>
      <c r="F8" s="291"/>
      <c r="G8" s="291"/>
      <c r="H8" s="291"/>
      <c r="I8" s="291"/>
      <c r="J8" s="291"/>
      <c r="K8" s="291"/>
      <c r="L8" s="291"/>
      <c r="M8" s="291"/>
      <c r="N8" s="291"/>
      <c r="O8" s="291"/>
      <c r="P8" s="291"/>
      <c r="Q8" s="291"/>
      <c r="R8" s="291"/>
      <c r="S8" s="291"/>
      <c r="T8" s="291"/>
      <c r="U8" s="291"/>
      <c r="V8" s="291"/>
      <c r="W8" s="291"/>
      <c r="X8" s="291"/>
    </row>
    <row r="9" spans="1:26">
      <c r="A9" s="93" t="s">
        <v>11</v>
      </c>
      <c r="B9" s="291"/>
      <c r="C9" s="291"/>
      <c r="D9" s="291"/>
      <c r="E9" s="291"/>
      <c r="F9" s="291"/>
      <c r="G9" s="291"/>
      <c r="H9" s="291"/>
      <c r="I9" s="291"/>
      <c r="J9" s="291"/>
      <c r="K9" s="291"/>
      <c r="L9" s="291"/>
      <c r="M9" s="291"/>
      <c r="N9" s="291"/>
      <c r="O9" s="291"/>
      <c r="P9" s="291"/>
      <c r="Q9" s="291"/>
      <c r="R9" s="291"/>
      <c r="S9" s="291"/>
      <c r="T9" s="291"/>
      <c r="U9" s="291"/>
      <c r="V9" s="291"/>
      <c r="W9" s="291"/>
      <c r="X9" s="291"/>
    </row>
    <row r="10" spans="1:26">
      <c r="A10" s="93" t="s">
        <v>10</v>
      </c>
      <c r="B10" s="291"/>
      <c r="C10" s="291"/>
      <c r="D10" s="291"/>
      <c r="E10" s="291"/>
      <c r="F10" s="291"/>
      <c r="G10" s="291"/>
      <c r="H10" s="291"/>
      <c r="I10" s="291"/>
      <c r="J10" s="291"/>
      <c r="K10" s="291"/>
      <c r="L10" s="291"/>
      <c r="M10" s="291"/>
      <c r="N10" s="291"/>
      <c r="O10" s="291"/>
      <c r="P10" s="291"/>
      <c r="Q10" s="291"/>
      <c r="R10" s="291"/>
      <c r="S10" s="291"/>
      <c r="T10" s="291"/>
      <c r="U10" s="291"/>
      <c r="V10" s="291"/>
      <c r="W10" s="291"/>
      <c r="X10" s="291"/>
    </row>
    <row r="11" spans="1:26">
      <c r="A11" s="93" t="s">
        <v>9</v>
      </c>
      <c r="B11" s="291"/>
      <c r="C11" s="291"/>
      <c r="D11" s="291"/>
      <c r="E11" s="291"/>
      <c r="F11" s="291"/>
      <c r="G11" s="291"/>
      <c r="H11" s="291"/>
      <c r="I11" s="291"/>
      <c r="J11" s="291"/>
      <c r="K11" s="291"/>
      <c r="L11" s="291"/>
      <c r="M11" s="291"/>
      <c r="N11" s="291"/>
      <c r="O11" s="291"/>
      <c r="P11" s="291"/>
      <c r="Q11" s="291"/>
      <c r="R11" s="291"/>
      <c r="S11" s="291"/>
      <c r="T11" s="291"/>
      <c r="U11" s="291"/>
      <c r="V11" s="291"/>
      <c r="W11" s="291"/>
      <c r="X11" s="291"/>
    </row>
    <row r="12" spans="1:26">
      <c r="A12" s="93" t="s">
        <v>8</v>
      </c>
      <c r="B12" s="458">
        <v>6412876</v>
      </c>
      <c r="C12" s="458">
        <v>6527800</v>
      </c>
      <c r="D12" s="458">
        <v>6768870</v>
      </c>
      <c r="E12" s="458">
        <v>6952313</v>
      </c>
      <c r="F12" s="458">
        <v>7118603</v>
      </c>
      <c r="G12" s="458">
        <v>7498251</v>
      </c>
      <c r="H12" s="458">
        <v>7760679</v>
      </c>
      <c r="I12" s="458">
        <v>8986934</v>
      </c>
      <c r="J12" s="458">
        <v>9218625</v>
      </c>
      <c r="K12" s="458">
        <v>8639304</v>
      </c>
      <c r="L12" s="458">
        <v>9336446</v>
      </c>
      <c r="M12" s="458">
        <v>9494297.4341128506</v>
      </c>
      <c r="N12" s="458">
        <v>10043683</v>
      </c>
      <c r="O12" s="458">
        <v>10675598</v>
      </c>
      <c r="P12" s="458">
        <v>11266751</v>
      </c>
      <c r="Q12" s="458">
        <v>12049901</v>
      </c>
      <c r="R12" s="458">
        <v>13117907</v>
      </c>
      <c r="S12" s="458">
        <v>13640751</v>
      </c>
      <c r="T12" s="458">
        <v>14296274</v>
      </c>
      <c r="U12" s="458">
        <v>14465865</v>
      </c>
      <c r="V12" s="458">
        <v>4485257</v>
      </c>
      <c r="W12" s="458">
        <v>2168241</v>
      </c>
      <c r="X12" s="458">
        <v>11363042</v>
      </c>
    </row>
    <row r="13" spans="1:26">
      <c r="A13" s="93" t="s">
        <v>6</v>
      </c>
      <c r="B13" s="291"/>
      <c r="C13" s="291"/>
      <c r="D13" s="291"/>
      <c r="E13" s="291"/>
      <c r="F13" s="291"/>
      <c r="G13" s="291"/>
      <c r="H13" s="291"/>
      <c r="I13" s="291"/>
      <c r="J13" s="291"/>
      <c r="K13" s="291"/>
      <c r="L13" s="291"/>
      <c r="M13" s="291"/>
      <c r="N13" s="291"/>
      <c r="O13" s="291"/>
      <c r="P13" s="291"/>
      <c r="Q13" s="291"/>
      <c r="R13" s="291"/>
      <c r="S13" s="291"/>
      <c r="T13" s="291"/>
      <c r="U13" s="291"/>
      <c r="V13" s="291"/>
      <c r="W13" s="291"/>
      <c r="X13" s="291"/>
    </row>
    <row r="14" spans="1:26">
      <c r="A14" s="93" t="s">
        <v>18</v>
      </c>
      <c r="B14" s="291"/>
      <c r="C14" s="291"/>
      <c r="D14" s="291"/>
      <c r="E14" s="291"/>
      <c r="F14" s="291"/>
      <c r="G14" s="291"/>
      <c r="H14" s="291"/>
      <c r="I14" s="291"/>
      <c r="J14" s="291"/>
      <c r="K14" s="291"/>
      <c r="L14" s="291"/>
      <c r="M14" s="291"/>
      <c r="N14" s="291"/>
      <c r="O14" s="291"/>
      <c r="P14" s="291"/>
      <c r="Q14" s="291"/>
      <c r="R14" s="291"/>
      <c r="S14" s="291"/>
      <c r="T14" s="291"/>
      <c r="U14" s="291"/>
      <c r="V14" s="291"/>
      <c r="W14" s="291"/>
      <c r="X14" s="291"/>
    </row>
    <row r="15" spans="1:26">
      <c r="A15" s="93" t="s">
        <v>4</v>
      </c>
      <c r="B15" s="291"/>
      <c r="C15" s="291"/>
      <c r="D15" s="291"/>
      <c r="E15" s="291"/>
      <c r="F15" s="291"/>
      <c r="G15" s="291"/>
      <c r="H15" s="291"/>
      <c r="I15" s="291"/>
      <c r="J15" s="291"/>
      <c r="K15" s="291"/>
      <c r="L15" s="291"/>
      <c r="M15" s="291"/>
      <c r="N15" s="291"/>
      <c r="O15" s="291"/>
      <c r="P15" s="291"/>
      <c r="Q15" s="291"/>
      <c r="R15" s="291"/>
      <c r="S15" s="291"/>
      <c r="T15" s="291"/>
      <c r="U15" s="291"/>
      <c r="V15" s="291"/>
      <c r="W15" s="291"/>
      <c r="X15" s="291"/>
    </row>
    <row r="16" spans="1:26">
      <c r="A16" s="93" t="s">
        <v>3</v>
      </c>
      <c r="B16" s="291"/>
      <c r="C16" s="291"/>
      <c r="D16" s="291"/>
      <c r="E16" s="291"/>
      <c r="F16" s="291"/>
      <c r="G16" s="291"/>
      <c r="H16" s="291"/>
      <c r="I16" s="291"/>
      <c r="J16" s="291"/>
      <c r="K16" s="291"/>
      <c r="L16" s="291"/>
      <c r="M16" s="291"/>
      <c r="N16" s="291"/>
      <c r="O16" s="291"/>
      <c r="P16" s="291"/>
      <c r="Q16" s="291"/>
      <c r="R16" s="291"/>
      <c r="S16" s="291"/>
      <c r="T16" s="291"/>
      <c r="U16" s="291"/>
      <c r="V16" s="291"/>
      <c r="W16" s="291"/>
      <c r="X16" s="291"/>
    </row>
    <row r="17" spans="1:24">
      <c r="A17" s="93" t="s">
        <v>33</v>
      </c>
      <c r="B17" s="291"/>
      <c r="C17" s="291"/>
      <c r="D17" s="291"/>
      <c r="E17" s="291"/>
      <c r="F17" s="291"/>
      <c r="G17" s="291"/>
      <c r="H17" s="291"/>
      <c r="I17" s="291"/>
      <c r="J17" s="291"/>
      <c r="K17" s="291"/>
      <c r="L17" s="291"/>
      <c r="M17" s="291"/>
      <c r="N17" s="291"/>
      <c r="O17" s="291"/>
      <c r="P17" s="291"/>
      <c r="Q17" s="291"/>
      <c r="R17" s="291"/>
      <c r="S17" s="291"/>
      <c r="T17" s="291"/>
      <c r="U17" s="291"/>
      <c r="V17" s="291"/>
      <c r="W17" s="291"/>
      <c r="X17" s="291"/>
    </row>
    <row r="18" spans="1:24">
      <c r="A18" s="93" t="s">
        <v>1</v>
      </c>
      <c r="B18" s="291"/>
      <c r="C18" s="291"/>
      <c r="D18" s="291"/>
      <c r="E18" s="291"/>
      <c r="F18" s="291"/>
      <c r="G18" s="291"/>
      <c r="H18" s="291"/>
      <c r="I18" s="291"/>
      <c r="J18" s="291"/>
      <c r="K18" s="291"/>
      <c r="L18" s="291"/>
      <c r="M18" s="291"/>
      <c r="N18" s="291"/>
      <c r="O18" s="291"/>
      <c r="P18" s="291"/>
      <c r="Q18" s="291"/>
      <c r="R18" s="291"/>
      <c r="S18" s="291"/>
      <c r="T18" s="291"/>
      <c r="U18" s="291"/>
      <c r="V18" s="291"/>
      <c r="W18" s="291"/>
      <c r="X18" s="291"/>
    </row>
    <row r="19" spans="1:24">
      <c r="A19" s="93" t="s">
        <v>24</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row>
    <row r="22" spans="1:24">
      <c r="A22" s="139" t="s">
        <v>19</v>
      </c>
    </row>
    <row r="23" spans="1:24">
      <c r="A23" s="17" t="s">
        <v>3191</v>
      </c>
    </row>
  </sheetData>
  <hyperlinks>
    <hyperlink ref="Z3" location="Content!A1" display="Back to content page" xr:uid="{00000000-0004-0000-A400-000000000000}"/>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AB51"/>
  <sheetViews>
    <sheetView zoomScale="98" zoomScaleNormal="98" workbookViewId="0">
      <selection activeCell="G20" sqref="G20"/>
    </sheetView>
  </sheetViews>
  <sheetFormatPr defaultColWidth="8.77734375" defaultRowHeight="14.4"/>
  <cols>
    <col min="1" max="1" width="33.77734375" customWidth="1"/>
    <col min="2" max="12" width="9.77734375" customWidth="1"/>
    <col min="13" max="15" width="10.77734375" customWidth="1"/>
    <col min="16" max="16" width="10.44140625" bestFit="1" customWidth="1"/>
    <col min="17" max="22" width="10.44140625" customWidth="1"/>
    <col min="28" max="28" width="15" customWidth="1"/>
  </cols>
  <sheetData>
    <row r="1" spans="1:28">
      <c r="A1" s="44" t="s">
        <v>3200</v>
      </c>
      <c r="P1" s="17"/>
      <c r="Q1" s="17"/>
      <c r="R1" s="17"/>
      <c r="S1" s="17"/>
      <c r="T1" s="17"/>
      <c r="U1" s="17"/>
      <c r="V1" s="17"/>
    </row>
    <row r="2" spans="1:28">
      <c r="P2" s="17"/>
      <c r="Q2" s="17"/>
      <c r="R2" s="17"/>
      <c r="S2" s="17"/>
      <c r="T2" s="17"/>
      <c r="U2" s="17"/>
      <c r="V2" s="17"/>
    </row>
    <row r="3" spans="1:28">
      <c r="A3" s="393" t="s">
        <v>14</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8">
      <c r="A4" s="93" t="s">
        <v>13</v>
      </c>
      <c r="B4" s="704"/>
      <c r="C4" s="704"/>
      <c r="D4" s="704"/>
      <c r="E4" s="704"/>
      <c r="F4" s="704"/>
      <c r="G4" s="704"/>
      <c r="H4" s="704">
        <v>50</v>
      </c>
      <c r="I4" s="704">
        <v>77</v>
      </c>
      <c r="J4" s="704">
        <v>81</v>
      </c>
      <c r="K4" s="704">
        <v>87</v>
      </c>
      <c r="L4" s="704">
        <v>136</v>
      </c>
      <c r="M4" s="704">
        <v>148</v>
      </c>
      <c r="N4" s="704">
        <v>161</v>
      </c>
      <c r="O4" s="704">
        <v>178</v>
      </c>
      <c r="P4" s="704">
        <v>183</v>
      </c>
      <c r="Q4" s="704">
        <v>196</v>
      </c>
      <c r="R4" s="704">
        <v>220</v>
      </c>
      <c r="S4" s="704">
        <v>233</v>
      </c>
      <c r="T4" s="704">
        <v>238</v>
      </c>
      <c r="U4" s="704">
        <v>235</v>
      </c>
      <c r="V4" s="704">
        <v>235</v>
      </c>
      <c r="W4" s="704">
        <v>229</v>
      </c>
      <c r="X4" s="290"/>
      <c r="AB4" s="7"/>
    </row>
    <row r="5" spans="1:28">
      <c r="A5" s="93" t="s">
        <v>12</v>
      </c>
      <c r="B5" s="704"/>
      <c r="C5" s="704"/>
      <c r="D5" s="704"/>
      <c r="E5" s="704"/>
      <c r="F5" s="704"/>
      <c r="G5" s="704"/>
      <c r="H5" s="704"/>
      <c r="I5" s="704"/>
      <c r="J5" s="704"/>
      <c r="K5" s="704">
        <v>388</v>
      </c>
      <c r="L5" s="704">
        <v>399</v>
      </c>
      <c r="M5" s="704">
        <v>428</v>
      </c>
      <c r="N5" s="704"/>
      <c r="O5" s="704">
        <v>528</v>
      </c>
      <c r="P5" s="704">
        <v>520</v>
      </c>
      <c r="Q5" s="704">
        <v>575</v>
      </c>
      <c r="R5" s="704">
        <v>708</v>
      </c>
      <c r="S5" s="704">
        <v>860</v>
      </c>
      <c r="T5" s="704">
        <v>933</v>
      </c>
      <c r="U5" s="567"/>
      <c r="V5" s="704"/>
      <c r="W5" s="704"/>
      <c r="X5" s="704"/>
      <c r="AB5" s="7"/>
    </row>
    <row r="6" spans="1:28">
      <c r="A6" s="93" t="s">
        <v>513</v>
      </c>
      <c r="B6" s="704">
        <v>17</v>
      </c>
      <c r="C6" s="704">
        <v>15</v>
      </c>
      <c r="D6" s="704">
        <v>39</v>
      </c>
      <c r="E6" s="704">
        <v>37</v>
      </c>
      <c r="F6" s="704">
        <v>39</v>
      </c>
      <c r="G6" s="704">
        <v>33</v>
      </c>
      <c r="H6" s="704">
        <v>33</v>
      </c>
      <c r="I6" s="704">
        <v>38</v>
      </c>
      <c r="J6" s="704">
        <v>39</v>
      </c>
      <c r="K6" s="704">
        <v>40</v>
      </c>
      <c r="L6" s="704">
        <v>42</v>
      </c>
      <c r="M6" s="704">
        <v>51</v>
      </c>
      <c r="N6" s="704"/>
      <c r="O6" s="704"/>
      <c r="P6" s="704"/>
      <c r="Q6" s="704"/>
      <c r="R6" s="704"/>
      <c r="S6" s="704">
        <v>63</v>
      </c>
      <c r="T6" s="704">
        <v>72</v>
      </c>
      <c r="U6" s="704">
        <v>72</v>
      </c>
      <c r="V6" s="203">
        <v>68</v>
      </c>
      <c r="W6" s="203">
        <v>71</v>
      </c>
      <c r="X6" s="290"/>
      <c r="AB6" s="7"/>
    </row>
    <row r="7" spans="1:28">
      <c r="A7" s="93" t="s">
        <v>100</v>
      </c>
      <c r="B7" s="704"/>
      <c r="C7" s="704"/>
      <c r="D7" s="704"/>
      <c r="E7" s="704"/>
      <c r="F7" s="704"/>
      <c r="G7" s="704"/>
      <c r="H7" s="704"/>
      <c r="I7" s="704"/>
      <c r="J7" s="704"/>
      <c r="K7" s="704"/>
      <c r="L7" s="704"/>
      <c r="M7" s="704"/>
      <c r="N7" s="704"/>
      <c r="O7" s="704"/>
      <c r="P7" s="704"/>
      <c r="Q7" s="704"/>
      <c r="R7" s="704"/>
      <c r="S7" s="704"/>
      <c r="T7" s="704"/>
      <c r="U7" s="704"/>
      <c r="V7" s="704"/>
      <c r="W7" s="704"/>
      <c r="X7" s="704"/>
      <c r="AB7" s="7"/>
    </row>
    <row r="8" spans="1:28">
      <c r="A8" s="93" t="s">
        <v>512</v>
      </c>
      <c r="B8" s="704"/>
      <c r="C8" s="704"/>
      <c r="D8" s="704"/>
      <c r="E8" s="704"/>
      <c r="F8" s="704"/>
      <c r="G8" s="704"/>
      <c r="H8" s="704"/>
      <c r="I8" s="704"/>
      <c r="J8" s="704">
        <v>129</v>
      </c>
      <c r="K8" s="704">
        <v>142</v>
      </c>
      <c r="L8" s="704">
        <v>142</v>
      </c>
      <c r="M8" s="704">
        <v>141</v>
      </c>
      <c r="N8" s="704">
        <v>139</v>
      </c>
      <c r="O8" s="704">
        <v>138</v>
      </c>
      <c r="P8" s="704">
        <v>137</v>
      </c>
      <c r="Q8" s="704">
        <v>140</v>
      </c>
      <c r="R8" s="704">
        <v>138</v>
      </c>
      <c r="S8" s="704">
        <v>157</v>
      </c>
      <c r="T8" s="704">
        <v>152</v>
      </c>
      <c r="U8" s="704">
        <v>165</v>
      </c>
      <c r="V8" s="704">
        <v>178</v>
      </c>
      <c r="W8" s="704">
        <v>176</v>
      </c>
      <c r="X8" s="290"/>
      <c r="AB8" s="7"/>
    </row>
    <row r="9" spans="1:28">
      <c r="A9" s="93" t="s">
        <v>11</v>
      </c>
      <c r="B9" s="704"/>
      <c r="C9" s="704"/>
      <c r="D9" s="704"/>
      <c r="E9" s="704"/>
      <c r="F9" s="704"/>
      <c r="G9" s="704"/>
      <c r="H9" s="704"/>
      <c r="I9" s="704">
        <v>103</v>
      </c>
      <c r="J9" s="704">
        <v>108</v>
      </c>
      <c r="K9" s="704">
        <v>121</v>
      </c>
      <c r="L9" s="704">
        <v>137</v>
      </c>
      <c r="M9" s="704">
        <v>135</v>
      </c>
      <c r="N9" s="704">
        <v>145</v>
      </c>
      <c r="O9" s="704"/>
      <c r="P9" s="704">
        <v>153</v>
      </c>
      <c r="Q9" s="704">
        <v>155</v>
      </c>
      <c r="R9" s="704">
        <v>143</v>
      </c>
      <c r="S9" s="704">
        <v>159</v>
      </c>
      <c r="T9" s="704">
        <v>177</v>
      </c>
      <c r="U9" s="704">
        <v>170</v>
      </c>
      <c r="V9" s="704"/>
      <c r="W9" s="704"/>
      <c r="X9" s="704"/>
      <c r="AB9" s="7"/>
    </row>
    <row r="10" spans="1:28">
      <c r="A10" s="93" t="s">
        <v>10</v>
      </c>
      <c r="B10" s="704">
        <v>644</v>
      </c>
      <c r="C10" s="704">
        <v>695</v>
      </c>
      <c r="D10" s="704">
        <v>717</v>
      </c>
      <c r="E10" s="704">
        <v>768</v>
      </c>
      <c r="F10" s="704">
        <v>853</v>
      </c>
      <c r="G10" s="704">
        <v>937</v>
      </c>
      <c r="H10" s="704">
        <v>1015</v>
      </c>
      <c r="I10" s="704">
        <v>1181</v>
      </c>
      <c r="J10" s="704">
        <v>1292</v>
      </c>
      <c r="K10" s="704">
        <v>1396</v>
      </c>
      <c r="L10" s="704">
        <v>1573</v>
      </c>
      <c r="M10" s="704">
        <v>1693</v>
      </c>
      <c r="N10" s="704">
        <v>2010</v>
      </c>
      <c r="O10" s="704">
        <v>2251</v>
      </c>
      <c r="P10" s="704">
        <v>2377</v>
      </c>
      <c r="Q10" s="704">
        <v>2558</v>
      </c>
      <c r="R10" s="704">
        <v>2715</v>
      </c>
      <c r="S10" s="704">
        <v>2931</v>
      </c>
      <c r="T10" s="704">
        <v>3078</v>
      </c>
      <c r="U10" s="704">
        <v>3200</v>
      </c>
      <c r="V10" s="704">
        <v>3361</v>
      </c>
      <c r="W10" s="704">
        <v>3527</v>
      </c>
      <c r="X10" s="290"/>
      <c r="AB10" s="7"/>
    </row>
    <row r="11" spans="1:28">
      <c r="A11" s="93" t="s">
        <v>9</v>
      </c>
      <c r="B11" s="704"/>
      <c r="C11" s="704"/>
      <c r="D11" s="704"/>
      <c r="E11" s="704"/>
      <c r="F11" s="704"/>
      <c r="G11" s="704"/>
      <c r="H11" s="704"/>
      <c r="I11" s="704"/>
      <c r="J11" s="704"/>
      <c r="K11" s="704"/>
      <c r="L11" s="704"/>
      <c r="M11" s="704"/>
      <c r="N11" s="704"/>
      <c r="O11" s="704"/>
      <c r="P11" s="704"/>
      <c r="Q11" s="704"/>
      <c r="R11" s="704"/>
      <c r="S11" s="704"/>
      <c r="T11" s="704"/>
      <c r="U11" s="704"/>
      <c r="V11" s="704"/>
      <c r="W11" s="704"/>
      <c r="X11" s="704"/>
      <c r="AB11" s="7"/>
    </row>
    <row r="12" spans="1:28">
      <c r="A12" s="93" t="s">
        <v>8</v>
      </c>
      <c r="B12" s="707">
        <v>95</v>
      </c>
      <c r="C12" s="707">
        <v>95</v>
      </c>
      <c r="D12" s="707">
        <v>95</v>
      </c>
      <c r="E12" s="707">
        <v>97</v>
      </c>
      <c r="F12" s="707">
        <v>103</v>
      </c>
      <c r="G12" s="707">
        <v>99</v>
      </c>
      <c r="H12" s="707">
        <v>98</v>
      </c>
      <c r="I12" s="707">
        <v>97</v>
      </c>
      <c r="J12" s="707">
        <v>102</v>
      </c>
      <c r="K12" s="707">
        <v>102</v>
      </c>
      <c r="L12" s="707">
        <v>112</v>
      </c>
      <c r="M12" s="707">
        <v>109</v>
      </c>
      <c r="N12" s="707">
        <v>117</v>
      </c>
      <c r="O12" s="707">
        <v>107</v>
      </c>
      <c r="P12" s="707">
        <v>112</v>
      </c>
      <c r="Q12" s="707">
        <v>115</v>
      </c>
      <c r="R12" s="707">
        <v>111</v>
      </c>
      <c r="S12" s="707">
        <v>111</v>
      </c>
      <c r="T12" s="707">
        <v>113</v>
      </c>
      <c r="U12" s="707">
        <v>112</v>
      </c>
      <c r="V12" s="701">
        <v>106</v>
      </c>
      <c r="W12" s="701">
        <v>111</v>
      </c>
      <c r="X12" s="203">
        <v>105</v>
      </c>
      <c r="Y12" s="193"/>
      <c r="Z12" s="193"/>
      <c r="AB12" s="7"/>
    </row>
    <row r="13" spans="1:28">
      <c r="A13" s="93" t="s">
        <v>6</v>
      </c>
      <c r="B13" s="704"/>
      <c r="C13" s="704"/>
      <c r="D13" s="704"/>
      <c r="E13" s="704">
        <v>320</v>
      </c>
      <c r="F13" s="704"/>
      <c r="G13" s="704"/>
      <c r="H13" s="704">
        <v>519</v>
      </c>
      <c r="I13" s="704">
        <v>568</v>
      </c>
      <c r="J13" s="704">
        <v>682</v>
      </c>
      <c r="K13" s="704">
        <v>848</v>
      </c>
      <c r="L13" s="704">
        <v>1162</v>
      </c>
      <c r="M13" s="704">
        <v>1208</v>
      </c>
      <c r="N13" s="704">
        <v>1294</v>
      </c>
      <c r="O13" s="704">
        <v>1422</v>
      </c>
      <c r="P13" s="704">
        <v>1514</v>
      </c>
      <c r="Q13" s="704">
        <v>1663</v>
      </c>
      <c r="R13" s="704">
        <v>2094</v>
      </c>
      <c r="S13" s="704">
        <v>2103</v>
      </c>
      <c r="T13" s="704">
        <v>2188</v>
      </c>
      <c r="U13" s="704">
        <v>2188</v>
      </c>
      <c r="V13" s="704">
        <v>2188</v>
      </c>
      <c r="W13" s="704">
        <v>2707</v>
      </c>
      <c r="X13" s="290"/>
      <c r="AB13" s="7"/>
    </row>
    <row r="14" spans="1:28">
      <c r="A14" s="93" t="s">
        <v>18</v>
      </c>
      <c r="B14" s="704">
        <v>64</v>
      </c>
      <c r="C14" s="704">
        <v>68</v>
      </c>
      <c r="D14" s="704">
        <v>94</v>
      </c>
      <c r="E14" s="704"/>
      <c r="F14" s="704"/>
      <c r="G14" s="704">
        <v>61</v>
      </c>
      <c r="H14" s="704"/>
      <c r="I14" s="704"/>
      <c r="J14" s="704">
        <v>394</v>
      </c>
      <c r="K14" s="704">
        <v>266</v>
      </c>
      <c r="L14" s="704">
        <v>239</v>
      </c>
      <c r="M14" s="704">
        <v>278</v>
      </c>
      <c r="N14" s="704">
        <v>1830</v>
      </c>
      <c r="O14" s="704">
        <v>1952</v>
      </c>
      <c r="P14" s="704">
        <v>2123</v>
      </c>
      <c r="Q14" s="704">
        <v>2337</v>
      </c>
      <c r="R14" s="704">
        <v>2326</v>
      </c>
      <c r="S14" s="704">
        <v>2195</v>
      </c>
      <c r="T14" s="704">
        <v>2233</v>
      </c>
      <c r="U14" s="704">
        <v>2336</v>
      </c>
      <c r="V14" s="704"/>
      <c r="W14" s="704"/>
      <c r="X14" s="704"/>
      <c r="AB14" s="7"/>
    </row>
    <row r="15" spans="1:28">
      <c r="A15" s="93" t="s">
        <v>4</v>
      </c>
      <c r="B15" s="704"/>
      <c r="C15" s="704"/>
      <c r="D15" s="704"/>
      <c r="E15" s="704"/>
      <c r="F15" s="704"/>
      <c r="G15" s="704"/>
      <c r="H15" s="704"/>
      <c r="I15" s="704"/>
      <c r="J15" s="704"/>
      <c r="K15" s="704"/>
      <c r="L15" s="704">
        <v>225</v>
      </c>
      <c r="M15" s="704">
        <v>391</v>
      </c>
      <c r="N15" s="704">
        <v>417</v>
      </c>
      <c r="O15" s="704">
        <v>438</v>
      </c>
      <c r="P15" s="704">
        <v>435</v>
      </c>
      <c r="Q15" s="704">
        <v>487</v>
      </c>
      <c r="R15" s="704">
        <v>539</v>
      </c>
      <c r="S15" s="704">
        <v>585</v>
      </c>
      <c r="T15" s="704">
        <v>646</v>
      </c>
      <c r="U15" s="704">
        <v>697</v>
      </c>
      <c r="V15" s="704">
        <v>712</v>
      </c>
      <c r="W15" s="704">
        <v>776</v>
      </c>
      <c r="X15" s="290"/>
      <c r="AB15" s="7"/>
    </row>
    <row r="16" spans="1:28">
      <c r="A16" s="93" t="s">
        <v>3</v>
      </c>
      <c r="B16" s="704"/>
      <c r="C16" s="704"/>
      <c r="D16" s="704"/>
      <c r="E16" s="704"/>
      <c r="F16" s="704"/>
      <c r="G16" s="704"/>
      <c r="H16" s="704"/>
      <c r="I16" s="704">
        <v>2555</v>
      </c>
      <c r="J16" s="704">
        <v>2584</v>
      </c>
      <c r="K16" s="704">
        <v>2813</v>
      </c>
      <c r="L16" s="704">
        <v>2808</v>
      </c>
      <c r="M16" s="704">
        <v>2670</v>
      </c>
      <c r="N16" s="704">
        <v>2657</v>
      </c>
      <c r="O16" s="704">
        <v>2651</v>
      </c>
      <c r="P16" s="704">
        <v>2689</v>
      </c>
      <c r="Q16" s="704">
        <v>2725</v>
      </c>
      <c r="R16" s="704">
        <v>2855</v>
      </c>
      <c r="S16" s="704">
        <v>3005</v>
      </c>
      <c r="T16" s="704">
        <v>3003</v>
      </c>
      <c r="U16" s="704">
        <v>3023</v>
      </c>
      <c r="V16" s="704">
        <v>3295</v>
      </c>
      <c r="W16" s="704">
        <v>3189</v>
      </c>
      <c r="X16" s="290"/>
      <c r="AB16" s="7"/>
    </row>
    <row r="17" spans="1:28" ht="14.1" customHeight="1">
      <c r="A17" s="93" t="s">
        <v>33</v>
      </c>
      <c r="B17" s="704">
        <v>326</v>
      </c>
      <c r="C17" s="704">
        <v>329</v>
      </c>
      <c r="D17" s="704">
        <v>465</v>
      </c>
      <c r="E17" s="704">
        <v>469</v>
      </c>
      <c r="F17" s="704">
        <v>474</v>
      </c>
      <c r="G17" s="704">
        <v>495</v>
      </c>
      <c r="H17" s="704">
        <v>496</v>
      </c>
      <c r="I17" s="704"/>
      <c r="J17" s="704"/>
      <c r="K17" s="704"/>
      <c r="L17" s="704"/>
      <c r="M17" s="704"/>
      <c r="N17" s="704"/>
      <c r="O17" s="704"/>
      <c r="P17" s="704"/>
      <c r="Q17" s="704"/>
      <c r="R17" s="704"/>
      <c r="S17" s="704"/>
      <c r="T17" s="704"/>
      <c r="U17" s="704"/>
      <c r="V17" s="704"/>
      <c r="W17" s="704"/>
      <c r="X17" s="203"/>
      <c r="AB17" s="7"/>
    </row>
    <row r="18" spans="1:28">
      <c r="A18" s="93" t="s">
        <v>1</v>
      </c>
      <c r="B18" s="704">
        <v>336</v>
      </c>
      <c r="C18" s="704">
        <v>415</v>
      </c>
      <c r="D18" s="704">
        <v>474</v>
      </c>
      <c r="E18" s="704">
        <v>556</v>
      </c>
      <c r="F18" s="704">
        <v>559</v>
      </c>
      <c r="G18" s="704">
        <v>592</v>
      </c>
      <c r="H18" s="704">
        <v>639</v>
      </c>
      <c r="I18" s="704">
        <v>687</v>
      </c>
      <c r="J18" s="704"/>
      <c r="K18" s="704"/>
      <c r="L18" s="704"/>
      <c r="M18" s="704"/>
      <c r="N18" s="704">
        <v>897</v>
      </c>
      <c r="O18" s="704">
        <v>1092</v>
      </c>
      <c r="P18" s="704">
        <v>1115</v>
      </c>
      <c r="Q18" s="704">
        <v>1172</v>
      </c>
      <c r="R18" s="704">
        <v>1192</v>
      </c>
      <c r="S18" s="704">
        <v>1227</v>
      </c>
      <c r="T18" s="704">
        <v>1268</v>
      </c>
      <c r="U18" s="704">
        <v>1388</v>
      </c>
      <c r="V18" s="704">
        <v>1792</v>
      </c>
      <c r="W18" s="704">
        <v>2103</v>
      </c>
      <c r="X18" s="203">
        <v>2223</v>
      </c>
      <c r="AB18" s="7"/>
    </row>
    <row r="19" spans="1:28">
      <c r="A19" s="93" t="s">
        <v>24</v>
      </c>
      <c r="B19" s="704"/>
      <c r="C19" s="704"/>
      <c r="D19" s="704"/>
      <c r="E19" s="704"/>
      <c r="F19" s="704"/>
      <c r="G19" s="704"/>
      <c r="H19" s="704"/>
      <c r="I19" s="704"/>
      <c r="J19" s="704"/>
      <c r="K19" s="704">
        <v>120</v>
      </c>
      <c r="L19" s="704">
        <v>121</v>
      </c>
      <c r="M19" s="704">
        <v>116</v>
      </c>
      <c r="N19" s="704">
        <v>116</v>
      </c>
      <c r="O19" s="704">
        <v>99</v>
      </c>
      <c r="P19" s="704">
        <v>99</v>
      </c>
      <c r="Q19" s="704">
        <v>96</v>
      </c>
      <c r="R19" s="704">
        <v>96</v>
      </c>
      <c r="S19" s="704">
        <v>96</v>
      </c>
      <c r="T19" s="704">
        <v>96</v>
      </c>
      <c r="U19" s="704">
        <v>97</v>
      </c>
      <c r="V19" s="704">
        <v>95</v>
      </c>
      <c r="W19" s="704">
        <v>95</v>
      </c>
      <c r="X19" s="290"/>
      <c r="AB19" s="7"/>
    </row>
    <row r="20" spans="1:28">
      <c r="A20" s="17"/>
    </row>
    <row r="21" spans="1:28" ht="14.7" customHeight="1">
      <c r="A21" s="44" t="s">
        <v>19</v>
      </c>
      <c r="B21" s="516"/>
      <c r="C21" s="516"/>
      <c r="D21" s="516"/>
      <c r="E21" s="516"/>
      <c r="F21" s="516"/>
      <c r="G21" s="516"/>
      <c r="H21" s="516"/>
      <c r="I21" s="516"/>
      <c r="J21" s="516"/>
      <c r="K21" s="516"/>
      <c r="L21" s="516"/>
      <c r="M21" s="516"/>
      <c r="N21" s="516"/>
      <c r="O21" s="516"/>
      <c r="P21" s="516"/>
      <c r="Q21" s="516"/>
      <c r="R21" s="516"/>
      <c r="S21" s="516"/>
      <c r="T21" s="516"/>
      <c r="U21" s="516"/>
      <c r="V21" s="519"/>
      <c r="W21" s="519"/>
      <c r="X21" s="519"/>
    </row>
    <row r="23" spans="1:28">
      <c r="A23" s="17" t="s">
        <v>3192</v>
      </c>
    </row>
    <row r="24" spans="1:28">
      <c r="A24" s="17"/>
      <c r="P24" s="17"/>
      <c r="Q24" s="17"/>
      <c r="R24" s="17"/>
      <c r="S24" s="17"/>
      <c r="T24" s="17"/>
      <c r="U24" s="17"/>
      <c r="V24" s="17"/>
    </row>
    <row r="25" spans="1:28">
      <c r="A25" s="42" t="s">
        <v>124</v>
      </c>
      <c r="P25" s="17"/>
      <c r="Q25" s="17"/>
      <c r="R25" s="17"/>
      <c r="S25" s="17"/>
      <c r="T25" s="17"/>
      <c r="U25" s="17"/>
      <c r="V25" s="17"/>
    </row>
    <row r="26" spans="1:28">
      <c r="P26" s="17"/>
      <c r="Q26" s="17"/>
      <c r="R26" s="17"/>
      <c r="S26" s="17"/>
      <c r="T26" s="17"/>
      <c r="U26" s="17"/>
      <c r="V26" s="17"/>
    </row>
    <row r="27" spans="1:28">
      <c r="P27" s="17"/>
      <c r="Q27" s="17"/>
      <c r="R27" s="17"/>
      <c r="S27" s="17"/>
      <c r="T27" s="17"/>
      <c r="U27" s="17"/>
      <c r="V27" s="17"/>
    </row>
    <row r="28" spans="1:28">
      <c r="P28" s="17"/>
      <c r="Q28" s="17"/>
      <c r="R28" s="17"/>
      <c r="S28" s="17"/>
      <c r="T28" s="17"/>
      <c r="U28" s="17"/>
      <c r="V28" s="17"/>
    </row>
    <row r="33" spans="16:22">
      <c r="P33" s="17"/>
      <c r="Q33" s="17"/>
      <c r="R33" s="17"/>
      <c r="S33" s="17"/>
      <c r="T33" s="17"/>
      <c r="U33" s="17"/>
      <c r="V33" s="17"/>
    </row>
    <row r="34" spans="16:22">
      <c r="P34" s="17"/>
      <c r="Q34" s="17"/>
      <c r="R34" s="17"/>
      <c r="S34" s="17"/>
      <c r="T34" s="17"/>
      <c r="U34" s="17"/>
      <c r="V34" s="17"/>
    </row>
    <row r="35" spans="16:22">
      <c r="P35" s="17"/>
      <c r="Q35" s="17"/>
      <c r="R35" s="17"/>
      <c r="S35" s="17"/>
      <c r="T35" s="17"/>
      <c r="U35" s="17"/>
      <c r="V35" s="17"/>
    </row>
    <row r="36" spans="16:22">
      <c r="P36" s="17"/>
      <c r="Q36" s="17"/>
      <c r="R36" s="17"/>
      <c r="S36" s="17"/>
      <c r="T36" s="17"/>
      <c r="U36" s="17"/>
      <c r="V36" s="17"/>
    </row>
    <row r="37" spans="16:22">
      <c r="P37" s="17"/>
      <c r="Q37" s="17"/>
      <c r="R37" s="17"/>
      <c r="S37" s="17"/>
      <c r="T37" s="17"/>
      <c r="U37" s="17"/>
      <c r="V37" s="17"/>
    </row>
    <row r="38" spans="16:22">
      <c r="P38" s="17"/>
      <c r="Q38" s="17"/>
      <c r="R38" s="17"/>
      <c r="S38" s="17"/>
      <c r="T38" s="17"/>
      <c r="U38" s="17"/>
      <c r="V38" s="17"/>
    </row>
    <row r="39" spans="16:22">
      <c r="P39" s="17"/>
      <c r="Q39" s="17"/>
      <c r="R39" s="17"/>
      <c r="S39" s="17"/>
      <c r="T39" s="17"/>
      <c r="U39" s="17"/>
      <c r="V39" s="17"/>
    </row>
    <row r="40" spans="16:22">
      <c r="P40" s="17"/>
      <c r="Q40" s="17"/>
      <c r="R40" s="17"/>
      <c r="S40" s="17"/>
      <c r="T40" s="17"/>
      <c r="U40" s="17"/>
      <c r="V40" s="17"/>
    </row>
    <row r="41" spans="16:22">
      <c r="P41" s="17"/>
      <c r="Q41" s="17"/>
      <c r="R41" s="17"/>
      <c r="S41" s="17"/>
      <c r="T41" s="17"/>
      <c r="U41" s="17"/>
      <c r="V41" s="17"/>
    </row>
    <row r="42" spans="16:22">
      <c r="P42" s="17"/>
      <c r="Q42" s="17"/>
      <c r="R42" s="17"/>
      <c r="S42" s="17"/>
      <c r="T42" s="17"/>
      <c r="U42" s="17"/>
      <c r="V42" s="17"/>
    </row>
    <row r="43" spans="16:22">
      <c r="P43" s="17"/>
      <c r="Q43" s="17"/>
      <c r="R43" s="17"/>
      <c r="S43" s="17"/>
      <c r="T43" s="17"/>
      <c r="U43" s="17"/>
      <c r="V43" s="17"/>
    </row>
    <row r="44" spans="16:22">
      <c r="P44" s="17"/>
      <c r="Q44" s="17"/>
      <c r="R44" s="17"/>
      <c r="S44" s="17"/>
      <c r="T44" s="17"/>
      <c r="U44" s="17"/>
      <c r="V44" s="17"/>
    </row>
    <row r="45" spans="16:22">
      <c r="P45" s="17"/>
      <c r="Q45" s="17"/>
      <c r="R45" s="17"/>
      <c r="S45" s="17"/>
      <c r="T45" s="17"/>
      <c r="U45" s="17"/>
      <c r="V45" s="17"/>
    </row>
    <row r="46" spans="16:22">
      <c r="P46" s="17"/>
      <c r="Q46" s="17"/>
      <c r="R46" s="17"/>
      <c r="S46" s="17"/>
      <c r="T46" s="17"/>
      <c r="U46" s="17"/>
      <c r="V46" s="17"/>
    </row>
    <row r="47" spans="16:22">
      <c r="P47" s="17"/>
      <c r="Q47" s="17"/>
      <c r="R47" s="17"/>
      <c r="S47" s="17"/>
      <c r="T47" s="17"/>
      <c r="U47" s="17"/>
      <c r="V47" s="17"/>
    </row>
    <row r="48" spans="16:22">
      <c r="P48" s="17"/>
      <c r="Q48" s="17"/>
      <c r="R48" s="17"/>
      <c r="S48" s="17"/>
      <c r="T48" s="17"/>
      <c r="U48" s="17"/>
      <c r="V48" s="17"/>
    </row>
    <row r="49" spans="16:22">
      <c r="P49" s="17"/>
      <c r="Q49" s="17"/>
      <c r="R49" s="17"/>
      <c r="S49" s="17"/>
      <c r="T49" s="17"/>
      <c r="U49" s="17"/>
      <c r="V49" s="17"/>
    </row>
    <row r="50" spans="16:22">
      <c r="P50" s="17"/>
      <c r="Q50" s="17"/>
      <c r="R50" s="17"/>
      <c r="S50" s="17"/>
      <c r="T50" s="17"/>
      <c r="U50" s="17"/>
      <c r="V50" s="17"/>
    </row>
    <row r="51" spans="16:22">
      <c r="P51" s="17"/>
      <c r="Q51" s="17"/>
      <c r="R51" s="17"/>
      <c r="S51" s="17"/>
      <c r="T51" s="17"/>
      <c r="U51" s="17"/>
      <c r="V51" s="17"/>
    </row>
  </sheetData>
  <hyperlinks>
    <hyperlink ref="Z3" location="Content!A1" display="Back to content page" xr:uid="{00000000-0004-0000-A5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Z23"/>
  <sheetViews>
    <sheetView workbookViewId="0">
      <selection activeCell="B4" sqref="B4:X20"/>
    </sheetView>
  </sheetViews>
  <sheetFormatPr defaultRowHeight="14.4"/>
  <cols>
    <col min="1" max="1" width="28.77734375" customWidth="1"/>
    <col min="2" max="24" width="9.77734375" customWidth="1"/>
  </cols>
  <sheetData>
    <row r="1" spans="1:26">
      <c r="A1" s="44" t="s">
        <v>2904</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672">
        <f>'1.1.15'!B6</f>
        <v>11</v>
      </c>
      <c r="C4" s="672">
        <f>'1.1.15'!C6</f>
        <v>60.2</v>
      </c>
      <c r="D4" s="672">
        <f>'1.1.15'!D6</f>
        <v>74.8</v>
      </c>
      <c r="E4" s="672">
        <f>'1.1.15'!E6</f>
        <v>37</v>
      </c>
      <c r="F4" s="672">
        <f>'1.1.15'!F6</f>
        <v>165</v>
      </c>
      <c r="G4" s="672">
        <f>'1.1.15'!G6</f>
        <v>340.08306220999998</v>
      </c>
      <c r="H4" s="672">
        <f>'1.1.15'!H6</f>
        <v>543.09577719000004</v>
      </c>
      <c r="I4" s="672">
        <f>'1.1.15'!I6</f>
        <v>1805.0102229580002</v>
      </c>
      <c r="J4" s="672">
        <f>'1.1.15'!J6</f>
        <v>2503.38261741</v>
      </c>
      <c r="K4" s="672">
        <f>'1.1.15'!K6</f>
        <v>1422.0181714</v>
      </c>
      <c r="L4" s="672">
        <f>'1.1.15'!L6</f>
        <v>1709.7648994299998</v>
      </c>
      <c r="M4" s="672">
        <f>'1.1.15'!M6</f>
        <v>1699.9564800400001</v>
      </c>
      <c r="N4" s="672">
        <f>'1.1.15'!N6</f>
        <v>3002.7155094686091</v>
      </c>
      <c r="O4" s="672">
        <f>'1.1.15'!O6</f>
        <v>1756.0899899816354</v>
      </c>
      <c r="P4" s="672">
        <f>'1.1.15'!P6</f>
        <v>1952.8422866599999</v>
      </c>
      <c r="Q4" s="672">
        <f>'1.1.15'!Q6</f>
        <v>1487.5417798573296</v>
      </c>
      <c r="R4" s="672">
        <f>'1.1.15'!R6</f>
        <v>1520.8857688924181</v>
      </c>
      <c r="S4" s="672">
        <f>'1.1.15'!S6</f>
        <v>1476.896924118721</v>
      </c>
      <c r="T4" s="672">
        <f>'1.1.15'!T6</f>
        <v>1324.4124210102646</v>
      </c>
      <c r="U4" s="672">
        <f>'1.1.15'!U6</f>
        <v>564.61859545170046</v>
      </c>
      <c r="V4" s="672">
        <f>'1.1.15'!V6</f>
        <v>333.31973499202655</v>
      </c>
      <c r="W4" s="672">
        <f>'1.1.15'!W6</f>
        <v>1183.8918842035014</v>
      </c>
      <c r="X4" s="672">
        <f>'1.1.15'!X6</f>
        <v>914.57254105087793</v>
      </c>
    </row>
    <row r="5" spans="1:26">
      <c r="A5" s="389" t="s">
        <v>12</v>
      </c>
      <c r="B5" s="672">
        <f>'1.1.16'!B6</f>
        <v>320.41058179338575</v>
      </c>
      <c r="C5" s="672">
        <f>'1.1.16'!C6</f>
        <v>254.64976410789956</v>
      </c>
      <c r="D5" s="672">
        <f>'1.1.16'!D6</f>
        <v>258.48839616076378</v>
      </c>
      <c r="E5" s="672">
        <f>'1.1.16'!E6</f>
        <v>351.10288495387556</v>
      </c>
      <c r="F5" s="672">
        <f>'1.1.16'!F6</f>
        <v>477.04343483500003</v>
      </c>
      <c r="G5" s="672">
        <f>'1.1.16'!G6</f>
        <v>610.34097551439993</v>
      </c>
      <c r="H5" s="672">
        <f>'1.1.16'!H6</f>
        <v>595.84820246699996</v>
      </c>
      <c r="I5" s="672">
        <f>'1.1.16'!I6</f>
        <v>826.17164048815187</v>
      </c>
      <c r="J5" s="672">
        <f>'1.1.16'!J6</f>
        <v>1250.8378923278001</v>
      </c>
      <c r="K5" s="672">
        <f>'1.1.16'!K6</f>
        <v>755.67260783289998</v>
      </c>
      <c r="L5" s="672">
        <f>'1.1.16'!L6</f>
        <v>919.0740422167089</v>
      </c>
      <c r="M5" s="672">
        <f>'1.1.16'!M6</f>
        <v>1004.085599682123</v>
      </c>
      <c r="N5" s="672">
        <f>'1.1.16'!N6</f>
        <v>1071.3665133235997</v>
      </c>
      <c r="O5" s="672">
        <f>'1.1.16'!O6</f>
        <v>2245.9840663183013</v>
      </c>
      <c r="P5" s="672">
        <f>'1.1.16'!P6</f>
        <v>1626.7284214650183</v>
      </c>
      <c r="Q5" s="672">
        <f>'1.1.16'!Q6</f>
        <v>1774.0570874588391</v>
      </c>
      <c r="R5" s="672">
        <f>'1.1.16'!R6</f>
        <v>1958.2559482786514</v>
      </c>
      <c r="S5" s="672">
        <f>'1.1.16'!S6</f>
        <v>745.71754131540206</v>
      </c>
      <c r="T5" s="672">
        <f>'1.1.16'!T6</f>
        <v>907.84032094269799</v>
      </c>
      <c r="U5" s="672">
        <f>'1.1.16'!U6</f>
        <v>753.77718936849317</v>
      </c>
      <c r="V5" s="672">
        <f>'1.1.16'!V6</f>
        <v>732.03417274699996</v>
      </c>
      <c r="W5" s="672">
        <f>'1.1.16'!W6</f>
        <v>908.16820122700005</v>
      </c>
      <c r="X5" s="672">
        <f>'1.1.16'!X6</f>
        <v>1157.72894131</v>
      </c>
    </row>
    <row r="6" spans="1:26">
      <c r="A6" s="389" t="s">
        <v>513</v>
      </c>
      <c r="B6" s="672"/>
      <c r="C6" s="672"/>
      <c r="D6" s="672"/>
      <c r="E6" s="672"/>
      <c r="F6" s="672"/>
      <c r="G6" s="672"/>
      <c r="H6" s="672"/>
      <c r="I6" s="672"/>
      <c r="J6" s="672"/>
      <c r="K6" s="672">
        <f>'1.1.17'!B6</f>
        <v>0.88186904099999996</v>
      </c>
      <c r="L6" s="672">
        <f>'1.1.17'!C6</f>
        <v>1.9616108720000001</v>
      </c>
      <c r="M6" s="672">
        <f>'1.1.17'!D6</f>
        <v>2.7663561579999998</v>
      </c>
      <c r="N6" s="672">
        <f>'1.1.17'!E6</f>
        <v>1.0032508680000001</v>
      </c>
      <c r="O6" s="672">
        <f>'1.1.17'!F6</f>
        <v>2.0649287470000002</v>
      </c>
      <c r="P6" s="672">
        <f>'1.1.17'!G6</f>
        <v>8.8410705729999997</v>
      </c>
      <c r="Q6" s="672">
        <f>'1.1.17'!H6</f>
        <v>3.7237113869999998</v>
      </c>
      <c r="R6" s="672">
        <f>'1.1.17'!I6</f>
        <v>3.9489030770000002</v>
      </c>
      <c r="S6" s="672">
        <f>'1.1.17'!J6</f>
        <v>3.4951076329999999</v>
      </c>
      <c r="T6" s="672">
        <f>'1.1.17'!K6</f>
        <v>0.99535447200000005</v>
      </c>
      <c r="U6" s="672">
        <f>'1.1.17'!L6</f>
        <v>5.6930821119999999</v>
      </c>
      <c r="V6" s="672">
        <f>'1.1.17'!M6</f>
        <v>2.277457282253982</v>
      </c>
      <c r="W6" s="672">
        <f>'1.1.17'!N6</f>
        <v>3.8284300775715074</v>
      </c>
      <c r="X6" s="672">
        <f>'1.1.17'!O6</f>
        <v>3.2578863153650977</v>
      </c>
    </row>
    <row r="7" spans="1:26">
      <c r="A7" s="389" t="s">
        <v>100</v>
      </c>
      <c r="B7" s="672">
        <f>'1.1.18'!B6</f>
        <v>22.052069728010583</v>
      </c>
      <c r="C7" s="672">
        <f>'1.1.18'!C6</f>
        <v>7.1822062111933294</v>
      </c>
      <c r="D7" s="672">
        <f>'1.1.18'!D6</f>
        <v>12.11886083449536</v>
      </c>
      <c r="E7" s="672">
        <f>'1.1.18'!E6</f>
        <v>23.923900529505399</v>
      </c>
      <c r="F7" s="672">
        <f>'1.1.18'!F6</f>
        <v>28.446647640392921</v>
      </c>
      <c r="G7" s="672">
        <f>'1.1.18'!G6</f>
        <v>42.632582201905471</v>
      </c>
      <c r="H7" s="672">
        <f>'1.1.18'!H6</f>
        <v>58.325002245760572</v>
      </c>
      <c r="I7" s="672">
        <f>'1.1.18'!I6</f>
        <v>158.24522310620154</v>
      </c>
      <c r="J7" s="672">
        <f>'1.1.18'!J6</f>
        <v>504.99491557064556</v>
      </c>
      <c r="K7" s="672">
        <f>'1.1.18'!K6</f>
        <v>456.42152371640412</v>
      </c>
      <c r="L7" s="672">
        <f>'1.1.18'!L6</f>
        <v>2698</v>
      </c>
      <c r="M7" s="672">
        <f>'1.1.18'!M6</f>
        <v>1123.9575376760981</v>
      </c>
      <c r="N7" s="672">
        <f>'1.1.18'!N6</f>
        <v>4275</v>
      </c>
      <c r="O7" s="672">
        <f>'1.1.18'!O6</f>
        <v>5261</v>
      </c>
      <c r="P7" s="672">
        <f>'1.1.18'!P6</f>
        <v>8391</v>
      </c>
      <c r="Q7" s="672">
        <f>'1.1.18'!Q6</f>
        <v>2056.9547119938911</v>
      </c>
      <c r="R7" s="672">
        <f>'1.1.18'!R6</f>
        <v>1983.4654464378364</v>
      </c>
      <c r="S7" s="672">
        <f>'1.1.18'!S6</f>
        <v>2089</v>
      </c>
      <c r="T7" s="672">
        <f>'1.1.18'!T6</f>
        <v>2180</v>
      </c>
      <c r="U7" s="672">
        <f>'1.1.18'!U6</f>
        <v>1752.3026057500001</v>
      </c>
      <c r="V7" s="672">
        <f>'1.1.18'!V6</f>
        <v>3748</v>
      </c>
      <c r="W7" s="672">
        <f>'1.1.18'!W6</f>
        <v>4437.0600000000004</v>
      </c>
      <c r="X7" s="672">
        <f>'1.1.18'!X6</f>
        <v>3438.9436331636994</v>
      </c>
    </row>
    <row r="8" spans="1:26">
      <c r="A8" s="389" t="s">
        <v>512</v>
      </c>
      <c r="B8" s="666">
        <f>'1.1.19'!B6</f>
        <v>618.69932666666671</v>
      </c>
      <c r="C8" s="666">
        <f>'1.1.19'!C6</f>
        <v>642.97973186046522</v>
      </c>
      <c r="D8" s="666">
        <f>'1.1.19'!D6</f>
        <v>855.88791780952374</v>
      </c>
      <c r="E8" s="666">
        <f>'1.1.19'!E6</f>
        <v>1236.24449</v>
      </c>
      <c r="F8" s="666">
        <f>'1.1.19'!F6</f>
        <v>1175.6739275</v>
      </c>
      <c r="G8" s="666">
        <f>'1.1.19'!G6</f>
        <v>1035.5773595312501</v>
      </c>
      <c r="H8" s="666">
        <f>'1.1.19'!H6</f>
        <v>999.4465119411766</v>
      </c>
      <c r="I8" s="666">
        <f>'1.1.19'!I6</f>
        <v>1142.0117860893617</v>
      </c>
      <c r="J8" s="666">
        <f>'1.1.19'!J6</f>
        <v>1055.7146131084337</v>
      </c>
      <c r="K8" s="666">
        <f>'1.1.19'!K6</f>
        <v>800.56031698999823</v>
      </c>
      <c r="L8" s="666">
        <f>'1.1.19'!L6</f>
        <v>996.98572895000109</v>
      </c>
      <c r="M8" s="666">
        <f>'1.1.19'!M6</f>
        <v>1719.7457802499982</v>
      </c>
      <c r="N8" s="666">
        <f>'1.1.19'!N6</f>
        <v>1516.1327567499852</v>
      </c>
      <c r="O8" s="666">
        <f>'1.1.19'!O6</f>
        <v>1404.4140544999948</v>
      </c>
      <c r="P8" s="666">
        <f>'1.1.19'!P6</f>
        <v>1394.618465679999</v>
      </c>
      <c r="Q8" s="666">
        <f>'1.1.19'!Q6</f>
        <v>1367.9166611500009</v>
      </c>
      <c r="R8" s="666">
        <f>'1.1.19'!R6</f>
        <v>1327.011187879998</v>
      </c>
      <c r="S8" s="666">
        <f>'1.1.19'!S6</f>
        <v>1589.3984554400047</v>
      </c>
      <c r="T8" s="666">
        <f>'1.1.19'!T6</f>
        <v>1609.6697417799917</v>
      </c>
      <c r="U8" s="666">
        <f>'1.1.19'!U6</f>
        <v>1647.9610496000082</v>
      </c>
      <c r="V8" s="666">
        <f>'1.1.19'!V6</f>
        <v>1368.1123358899986</v>
      </c>
      <c r="W8" s="666">
        <f>'1.1.19'!W6</f>
        <v>1683.9374877099942</v>
      </c>
      <c r="X8" s="666">
        <f>'1.1.19'!X6</f>
        <v>1743.0219195399966</v>
      </c>
    </row>
    <row r="9" spans="1:26">
      <c r="A9" s="389" t="s">
        <v>11</v>
      </c>
      <c r="B9" s="674">
        <f>'1.1.20'!B6</f>
        <v>92.523301742762499</v>
      </c>
      <c r="C9" s="674">
        <f>'1.1.20'!C6</f>
        <v>197.79353127906978</v>
      </c>
      <c r="D9" s="674">
        <f>'1.1.20'!D6</f>
        <v>141.28309609523808</v>
      </c>
      <c r="E9" s="674">
        <f>'1.1.20'!E6</f>
        <v>80.423601315789483</v>
      </c>
      <c r="F9" s="674">
        <f>'1.1.20'!F6</f>
        <v>840.0143015624999</v>
      </c>
      <c r="G9" s="674">
        <f>'1.1.20'!G6</f>
        <v>160.68333828124997</v>
      </c>
      <c r="H9" s="674">
        <f>'1.1.20'!H6</f>
        <v>123.13177264705882</v>
      </c>
      <c r="I9" s="674">
        <f>'1.1.20'!I6</f>
        <v>253.337335035461</v>
      </c>
      <c r="J9" s="674">
        <f>'1.1.20'!J6</f>
        <v>292.15442216867467</v>
      </c>
      <c r="K9" s="674">
        <f>'1.1.20'!K6</f>
        <v>312.19894678571427</v>
      </c>
      <c r="L9" s="674">
        <f>'1.1.20'!L6</f>
        <v>378.71144955430879</v>
      </c>
      <c r="M9" s="674">
        <f>'1.1.20'!M6</f>
        <v>358.47019396225375</v>
      </c>
      <c r="N9" s="674">
        <f>'1.1.20'!N6</f>
        <v>335.87009177497765</v>
      </c>
      <c r="O9" s="674">
        <f>'1.1.20'!O6</f>
        <v>276.58539608105843</v>
      </c>
      <c r="P9" s="674">
        <f>'1.1.20'!P6</f>
        <v>190.68020476085115</v>
      </c>
      <c r="Q9" s="674">
        <f>'1.1.20'!Q6</f>
        <v>168.60040826798667</v>
      </c>
      <c r="R9" s="674">
        <f>'1.1.20'!R6</f>
        <v>359.69597515364114</v>
      </c>
      <c r="S9" s="674">
        <f>'1.1.20'!S6</f>
        <v>394.40078183811221</v>
      </c>
      <c r="T9" s="674">
        <f>'1.1.20'!T6</f>
        <v>358.13271007018875</v>
      </c>
      <c r="U9" s="674">
        <f>'1.1.20'!U6</f>
        <v>356.48047069087136</v>
      </c>
      <c r="V9" s="674">
        <f>'1.1.20'!V6</f>
        <v>319.1958578570563</v>
      </c>
      <c r="W9" s="674">
        <f>'1.1.20'!W6</f>
        <v>435.76629542731581</v>
      </c>
      <c r="X9" s="674">
        <f>'1.1.20'!X6</f>
        <v>465.09745475091353</v>
      </c>
    </row>
    <row r="10" spans="1:26">
      <c r="A10" s="389" t="s">
        <v>10</v>
      </c>
      <c r="B10" s="666">
        <f>'1.1.21'!B6</f>
        <v>26.102596019936264</v>
      </c>
      <c r="C10" s="666">
        <f>'1.1.21'!C6</f>
        <v>51.756553212795566</v>
      </c>
      <c r="D10" s="666">
        <f>'1.1.21'!D6</f>
        <v>37.28901617497683</v>
      </c>
      <c r="E10" s="666">
        <f>'1.1.21'!E6</f>
        <v>78.256663201973225</v>
      </c>
      <c r="F10" s="666">
        <f>'1.1.21'!F6</f>
        <v>66.20224000621721</v>
      </c>
      <c r="G10" s="666">
        <f>'1.1.21'!G6</f>
        <v>40.660952930675698</v>
      </c>
      <c r="H10" s="666">
        <f>'1.1.21'!H6</f>
        <v>39.032542430394592</v>
      </c>
      <c r="I10" s="666">
        <f>'1.1.21'!I6</f>
        <v>36.53137018647962</v>
      </c>
      <c r="J10" s="666">
        <f>'1.1.21'!J6</f>
        <v>59.869475318304843</v>
      </c>
      <c r="K10" s="666">
        <f>'1.1.21'!K6</f>
        <v>48.670407703705109</v>
      </c>
      <c r="L10" s="666">
        <f>'1.1.21'!L6</f>
        <v>63.525585245418085</v>
      </c>
      <c r="M10" s="666">
        <f>'1.1.21'!M6</f>
        <v>60.629705313934089</v>
      </c>
      <c r="N10" s="666">
        <f>'1.1.21'!N6</f>
        <v>60.938668632443402</v>
      </c>
      <c r="O10" s="666">
        <f>'1.1.21'!O6</f>
        <v>109.50856649198869</v>
      </c>
      <c r="P10" s="666">
        <f>'1.1.21'!P6</f>
        <v>145.35277054825161</v>
      </c>
      <c r="Q10" s="666">
        <f>'1.1.21'!Q6</f>
        <v>134.04454956729791</v>
      </c>
      <c r="R10" s="666">
        <f>'1.1.21'!R6</f>
        <v>157.07296220175286</v>
      </c>
      <c r="S10" s="666">
        <f>'1.1.21'!S6</f>
        <v>182.80845526051721</v>
      </c>
      <c r="T10" s="666">
        <f>'1.1.21'!T6</f>
        <v>190.21622945594973</v>
      </c>
      <c r="U10" s="666">
        <f>'1.1.21'!U6</f>
        <v>150.77769226109675</v>
      </c>
      <c r="V10" s="666">
        <f>'1.1.21'!V6</f>
        <v>92.612712032039681</v>
      </c>
      <c r="W10" s="666">
        <f>'1.1.21'!W6</f>
        <v>138.66371751595742</v>
      </c>
      <c r="X10" s="666">
        <f>'1.1.21'!X6</f>
        <v>176.16995934953772</v>
      </c>
    </row>
    <row r="11" spans="1:26">
      <c r="A11" s="389" t="s">
        <v>9</v>
      </c>
      <c r="B11" s="666">
        <f>'1.1.22'!B6</f>
        <v>36.430774999999997</v>
      </c>
      <c r="C11" s="666">
        <f>'1.1.22'!C6</f>
        <v>45.467435999999999</v>
      </c>
      <c r="D11" s="666">
        <f>'1.1.22'!D6</f>
        <v>45.470773999999999</v>
      </c>
      <c r="E11" s="666">
        <f>'1.1.22'!E6</f>
        <v>66.103913000000006</v>
      </c>
      <c r="F11" s="666">
        <f>'1.1.22'!F6</f>
        <v>73.191726000000003</v>
      </c>
      <c r="G11" s="666">
        <f>'1.1.22'!G6</f>
        <v>76.225294000000005</v>
      </c>
      <c r="H11" s="666">
        <f>'1.1.22'!H6</f>
        <v>86.743962460000006</v>
      </c>
      <c r="I11" s="666">
        <f>'1.1.22'!I6</f>
        <v>115.17805608999998</v>
      </c>
      <c r="J11" s="666">
        <f>'1.1.22'!J6</f>
        <v>108.18502493999999</v>
      </c>
      <c r="K11" s="666">
        <f>'1.1.22'!K6</f>
        <v>164.85415585999999</v>
      </c>
      <c r="L11" s="666">
        <f>'1.1.22'!L6</f>
        <v>155.03517274999999</v>
      </c>
      <c r="M11" s="666">
        <f>'1.1.22'!M6</f>
        <v>227.96866461999997</v>
      </c>
      <c r="N11" s="666">
        <f>'1.1.22'!N6</f>
        <v>144.91250506999998</v>
      </c>
      <c r="O11" s="666">
        <f>'1.1.22'!O6</f>
        <v>251.97914103299999</v>
      </c>
      <c r="P11" s="666">
        <f>'1.1.22'!P6</f>
        <v>394.87105548699998</v>
      </c>
      <c r="Q11" s="666">
        <f>'1.1.22'!Q6</f>
        <v>311.82221784899997</v>
      </c>
      <c r="R11" s="666">
        <f>'1.1.22'!R6</f>
        <v>300.26875478300002</v>
      </c>
      <c r="S11" s="666">
        <f>'1.1.22'!S6</f>
        <v>149.61609996200002</v>
      </c>
      <c r="T11" s="666">
        <f>'1.1.22'!T6</f>
        <v>174.05522923699999</v>
      </c>
      <c r="U11" s="666">
        <f>'1.1.22'!U6</f>
        <v>169.491205433</v>
      </c>
      <c r="V11" s="666">
        <f>'1.1.22'!V6</f>
        <v>159.93624833700002</v>
      </c>
      <c r="W11" s="666">
        <f>'1.1.22'!W6</f>
        <v>229.88643339700002</v>
      </c>
      <c r="X11" s="666">
        <f>'1.1.22'!X6</f>
        <v>255.02578243299999</v>
      </c>
    </row>
    <row r="12" spans="1:26">
      <c r="A12" s="389" t="s">
        <v>8</v>
      </c>
      <c r="B12" s="675">
        <f>'1.1.23'!B6</f>
        <v>26.689146991622238</v>
      </c>
      <c r="C12" s="675">
        <f>'1.1.23'!C6</f>
        <v>28.575094599243204</v>
      </c>
      <c r="D12" s="675">
        <f>'1.1.23'!D6</f>
        <v>47.476969292389853</v>
      </c>
      <c r="E12" s="675">
        <f>'1.1.23'!E6</f>
        <v>47.040591966173359</v>
      </c>
      <c r="F12" s="675">
        <f>'1.1.23'!F6</f>
        <v>55.906918918918919</v>
      </c>
      <c r="G12" s="675">
        <f>'1.1.23'!G6</f>
        <v>34.653951419774202</v>
      </c>
      <c r="H12" s="675">
        <f>'1.1.23'!H6</f>
        <v>162.5906260032103</v>
      </c>
      <c r="I12" s="675">
        <f>'1.1.23'!I6</f>
        <v>195.40516416958877</v>
      </c>
      <c r="J12" s="675">
        <f>'1.1.23'!J6</f>
        <v>232.62038081805358</v>
      </c>
      <c r="K12" s="675">
        <f>'1.1.23'!K6</f>
        <v>230.19001252348153</v>
      </c>
      <c r="L12" s="675">
        <f>'1.1.23'!L6</f>
        <v>266.02363224344447</v>
      </c>
      <c r="M12" s="675">
        <f>'1.1.23'!M6</f>
        <v>351.79686956521738</v>
      </c>
      <c r="N12" s="675">
        <f>'1.1.23'!N6</f>
        <v>425.48008686936186</v>
      </c>
      <c r="O12" s="675">
        <f>'1.1.23'!O6</f>
        <v>389.84807566862361</v>
      </c>
      <c r="P12" s="675">
        <f>'1.1.23'!P6</f>
        <v>402.37929457870672</v>
      </c>
      <c r="Q12" s="675">
        <f>'1.1.23'!Q6</f>
        <v>417.17</v>
      </c>
      <c r="R12" s="675">
        <f>'1.1.23'!R6</f>
        <v>375.72</v>
      </c>
      <c r="S12" s="675">
        <f>'1.1.23'!S6</f>
        <v>370.17</v>
      </c>
      <c r="T12" s="675">
        <f>'1.1.23'!T6</f>
        <v>391.46</v>
      </c>
      <c r="U12" s="675">
        <f>'1.1.23'!U6</f>
        <v>375.65</v>
      </c>
      <c r="V12" s="675">
        <f>'1.1.23'!V6</f>
        <v>331.24</v>
      </c>
      <c r="W12" s="675">
        <f>'1.1.23'!W6</f>
        <v>405.26</v>
      </c>
      <c r="X12" s="675">
        <f>'1.1.23'!X6</f>
        <v>479.7</v>
      </c>
    </row>
    <row r="13" spans="1:26">
      <c r="A13" s="389" t="s">
        <v>6</v>
      </c>
      <c r="B13" s="672">
        <f>'1.1.24'!B6</f>
        <v>201.79961549601387</v>
      </c>
      <c r="C13" s="672">
        <f>'1.1.24'!C6</f>
        <v>576.52273018174617</v>
      </c>
      <c r="D13" s="672">
        <f>'1.1.24'!D6</f>
        <v>261.36344643229518</v>
      </c>
      <c r="E13" s="672">
        <f>'1.1.24'!E6</f>
        <v>314.34512833377289</v>
      </c>
      <c r="F13" s="672">
        <f>'1.1.24'!F6</f>
        <v>352.40736735942039</v>
      </c>
      <c r="G13" s="672">
        <f>'1.1.24'!G6</f>
        <v>389.0509821299276</v>
      </c>
      <c r="H13" s="672">
        <f>'1.1.24'!H6</f>
        <v>551.54840214928629</v>
      </c>
      <c r="I13" s="672">
        <f>'1.1.24'!I6</f>
        <v>540.24054354439261</v>
      </c>
      <c r="J13" s="672">
        <f>'1.1.24'!J6</f>
        <v>736.56869557937057</v>
      </c>
      <c r="K13" s="672">
        <f>'1.1.24'!K6</f>
        <v>599.65001197419042</v>
      </c>
      <c r="L13" s="672">
        <f>'1.1.24'!L6</f>
        <v>619.21053853040996</v>
      </c>
      <c r="M13" s="672">
        <f>'1.1.24'!M6</f>
        <v>791.94373597300898</v>
      </c>
      <c r="N13" s="672">
        <f>'1.1.24'!N6</f>
        <v>974.37706900000001</v>
      </c>
      <c r="O13" s="672">
        <f>'1.1.24'!O6</f>
        <v>1126.7135207178592</v>
      </c>
      <c r="P13" s="672">
        <f>'1.1.24'!P6</f>
        <v>1261.095</v>
      </c>
      <c r="Q13" s="672">
        <f>'1.1.24'!Q6</f>
        <v>878.10691517474208</v>
      </c>
      <c r="R13" s="672">
        <f>'1.1.24'!R6</f>
        <v>928.16383868506375</v>
      </c>
      <c r="S13" s="672">
        <f>'1.1.24'!S6</f>
        <v>1022.1714448838036</v>
      </c>
      <c r="T13" s="672">
        <f>'1.1.24'!T6</f>
        <v>1039.0458466212551</v>
      </c>
      <c r="U13" s="672">
        <f>'1.1.24'!U6</f>
        <v>1053.384634429281</v>
      </c>
      <c r="V13" s="672">
        <f>'1.1.24'!V6</f>
        <v>1053.1265572166901</v>
      </c>
      <c r="W13" s="672">
        <f>'1.1.24'!W6</f>
        <v>1338.6302958346582</v>
      </c>
      <c r="X13" s="672">
        <f>'1.1.24'!X6</f>
        <v>1643.2561529005047</v>
      </c>
    </row>
    <row r="14" spans="1:26">
      <c r="A14" s="389" t="s">
        <v>5</v>
      </c>
      <c r="B14" s="666">
        <f>'1.1.25'!B6</f>
        <v>444.16167931500007</v>
      </c>
      <c r="C14" s="666">
        <f>'1.1.25'!C6</f>
        <v>369.70196559300001</v>
      </c>
      <c r="D14" s="666">
        <f>'1.1.25'!D6</f>
        <v>547.95489553300001</v>
      </c>
      <c r="E14" s="666">
        <f>'1.1.25'!E6</f>
        <v>910.72172671199996</v>
      </c>
      <c r="F14" s="666">
        <f>'1.1.25'!F6</f>
        <v>1093.7903652299999</v>
      </c>
      <c r="G14" s="666">
        <f>'1.1.25'!G6</f>
        <v>984.92345649999993</v>
      </c>
      <c r="H14" s="666">
        <f>'1.1.25'!H6</f>
        <v>1213.1853251510004</v>
      </c>
      <c r="I14" s="666">
        <f>'1.1.25'!I6</f>
        <v>1727.8697460450001</v>
      </c>
      <c r="J14" s="666">
        <f>'1.1.25'!J6</f>
        <v>2243.5040574139998</v>
      </c>
      <c r="K14" s="666">
        <f>'1.1.25'!K6</f>
        <v>2918.1004967600002</v>
      </c>
      <c r="L14" s="666">
        <f>'1.1.25'!L6</f>
        <v>2487.6163821979994</v>
      </c>
      <c r="M14" s="666">
        <f>'1.1.25'!M6</f>
        <v>2455.8563441939991</v>
      </c>
      <c r="N14" s="666">
        <f>'1.1.25'!N6</f>
        <v>2134.6170771719999</v>
      </c>
      <c r="O14" s="666">
        <f>'1.1.25'!O6</f>
        <v>2778.7203559249997</v>
      </c>
      <c r="P14" s="666">
        <f>'1.1.25'!P6</f>
        <v>2515.4682992210005</v>
      </c>
      <c r="Q14" s="666">
        <f>'1.1.25'!Q6</f>
        <v>2267.1140911920002</v>
      </c>
      <c r="R14" s="666">
        <f>'1.1.25'!R6</f>
        <v>1855.62788798</v>
      </c>
      <c r="S14" s="666">
        <f>'1.1.25'!S6</f>
        <v>1650.030371869</v>
      </c>
      <c r="T14" s="666">
        <f>'1.1.25'!T6</f>
        <v>1894.6928478060001</v>
      </c>
      <c r="U14" s="666">
        <f>'1.1.25'!U6</f>
        <v>1813.7814547649998</v>
      </c>
      <c r="V14" s="666">
        <f>'1.1.25'!V6</f>
        <v>1302.3864595349999</v>
      </c>
      <c r="W14" s="666">
        <f>'1.1.25'!W6</f>
        <v>1723.1067463219999</v>
      </c>
      <c r="X14" s="666">
        <f>'1.1.25'!X6</f>
        <v>2560.3160626820004</v>
      </c>
    </row>
    <row r="15" spans="1:26">
      <c r="A15" s="389" t="s">
        <v>4</v>
      </c>
      <c r="B15" s="666">
        <f>'1.1.26'!B6</f>
        <v>6.029955000030002</v>
      </c>
      <c r="C15" s="666">
        <f>'1.1.26'!C6</f>
        <v>5.5153643154945886</v>
      </c>
      <c r="D15" s="666">
        <f>'1.1.26'!D6</f>
        <v>3.2740054544552755</v>
      </c>
      <c r="E15" s="666">
        <f>'1.1.26'!E6</f>
        <v>0.92439834559052514</v>
      </c>
      <c r="F15" s="666">
        <f>'1.1.26'!F6</f>
        <v>1.1248572727272728</v>
      </c>
      <c r="G15" s="666">
        <f>'1.1.26'!G6</f>
        <v>2.8410032727272725</v>
      </c>
      <c r="H15" s="666">
        <f>'1.1.26'!H6</f>
        <v>0.65284266444412009</v>
      </c>
      <c r="I15" s="666">
        <f>'1.1.26'!I6</f>
        <v>1.4119159452056553</v>
      </c>
      <c r="J15" s="666">
        <f>'1.1.26'!J6</f>
        <v>1.9607645872746602</v>
      </c>
      <c r="K15" s="666">
        <f>'1.1.26'!K6</f>
        <v>4.3050793574655888</v>
      </c>
      <c r="L15" s="666">
        <f>'1.1.26'!L6</f>
        <v>1.8017271056046744</v>
      </c>
      <c r="M15" s="666">
        <f>'1.1.26'!M6</f>
        <v>0.68176559942323989</v>
      </c>
      <c r="N15" s="666">
        <f>'1.1.26'!N6</f>
        <v>3.6717366584671538</v>
      </c>
      <c r="O15" s="666">
        <f>'1.1.26'!O6</f>
        <v>4.1407322438928249</v>
      </c>
      <c r="P15" s="666">
        <f>'1.1.26'!P6</f>
        <v>2.3730478090465552</v>
      </c>
      <c r="Q15" s="666">
        <f>'1.1.26'!Q6</f>
        <v>1.1797094200000002</v>
      </c>
      <c r="R15" s="666">
        <f>'1.1.26'!R6</f>
        <v>0.59435257171600364</v>
      </c>
      <c r="S15" s="666">
        <f>'1.1.26'!S6</f>
        <v>0.86309392369633875</v>
      </c>
      <c r="T15" s="666">
        <f>'1.1.26'!T6</f>
        <v>0.80402764870790355</v>
      </c>
      <c r="U15" s="666">
        <f>'1.1.26'!U6</f>
        <v>1.2267316763458866</v>
      </c>
      <c r="V15" s="666">
        <f>'1.1.26'!V6</f>
        <v>1.385230898423758</v>
      </c>
      <c r="W15" s="666">
        <f>'1.1.26'!W6</f>
        <v>0.93998125484487527</v>
      </c>
      <c r="X15" s="666">
        <f>'1.1.26'!X6</f>
        <v>1.1050353289847052</v>
      </c>
    </row>
    <row r="16" spans="1:26">
      <c r="A16" s="389" t="s">
        <v>3</v>
      </c>
      <c r="B16" s="666">
        <f>'1.1.27'!B6</f>
        <v>3212.3841438726517</v>
      </c>
      <c r="C16" s="666">
        <f>'1.1.27'!C6</f>
        <v>2999.6614880682546</v>
      </c>
      <c r="D16" s="666">
        <f>'1.1.27'!D6</f>
        <v>3155.2760895735273</v>
      </c>
      <c r="E16" s="666">
        <f>'1.1.27'!E6</f>
        <v>3951.8311741377715</v>
      </c>
      <c r="F16" s="666">
        <f>'1.1.27'!F6</f>
        <v>4801.4029726042263</v>
      </c>
      <c r="G16" s="666">
        <f>'1.1.27'!G6</f>
        <v>6297.9889496683327</v>
      </c>
      <c r="H16" s="666">
        <f>'1.1.27'!H6</f>
        <v>7462.9818478839115</v>
      </c>
      <c r="I16" s="666">
        <f>'1.1.27'!I6</f>
        <v>13277.280649948967</v>
      </c>
      <c r="J16" s="666">
        <f>'1.1.27'!J6</f>
        <v>17141.635434395339</v>
      </c>
      <c r="K16" s="666">
        <f>'1.1.27'!K6</f>
        <v>15544.417516356136</v>
      </c>
      <c r="L16" s="666">
        <f>'1.1.27'!L6</f>
        <v>18957.763953320038</v>
      </c>
      <c r="M16" s="666">
        <f>'1.1.27'!M6</f>
        <v>21742.743940108368</v>
      </c>
      <c r="N16" s="666">
        <f>'1.1.27'!N6</f>
        <v>22399.870745687665</v>
      </c>
      <c r="O16" s="666">
        <f>'1.1.27'!O6</f>
        <v>22419.407896115459</v>
      </c>
      <c r="P16" s="666">
        <f>'1.1.27'!P6</f>
        <v>22423.329725427007</v>
      </c>
      <c r="Q16" s="666">
        <f>'1.1.27'!Q6</f>
        <v>18903.472363667683</v>
      </c>
      <c r="R16" s="666">
        <f>'1.1.27'!R6</f>
        <v>18604.513866131085</v>
      </c>
      <c r="S16" s="666">
        <f>'1.1.27'!S6</f>
        <v>20205.677992477984</v>
      </c>
      <c r="T16" s="666">
        <f>'1.1.27'!T6</f>
        <v>21670.8766555699</v>
      </c>
      <c r="U16" s="666">
        <f>'1.1.27'!U6</f>
        <v>20896.556205124303</v>
      </c>
      <c r="V16" s="666">
        <f>'1.1.27'!V6</f>
        <v>17268.228710909745</v>
      </c>
      <c r="W16" s="666">
        <f>'1.1.27'!W6</f>
        <v>23135.958765097497</v>
      </c>
      <c r="X16" s="666">
        <f>'1.1.27'!X6</f>
        <v>26800.651858523997</v>
      </c>
    </row>
    <row r="17" spans="1:24">
      <c r="A17" s="389" t="s">
        <v>460</v>
      </c>
      <c r="B17" s="672">
        <f>'1.1.28'!B6</f>
        <v>52.561114478883738</v>
      </c>
      <c r="C17" s="672">
        <f>'1.1.28'!C6</f>
        <v>68.738950335334195</v>
      </c>
      <c r="D17" s="672">
        <f>'1.1.28'!D6</f>
        <v>98.740864890125835</v>
      </c>
      <c r="E17" s="672">
        <f>'1.1.28'!E6</f>
        <v>62.67185978578383</v>
      </c>
      <c r="F17" s="672">
        <f>'1.1.28'!F6</f>
        <v>157.79240037071361</v>
      </c>
      <c r="G17" s="672">
        <f>'1.1.28'!G6</f>
        <v>340.4257602862254</v>
      </c>
      <c r="H17" s="672">
        <f>'1.1.28'!H6</f>
        <v>356.53031527890056</v>
      </c>
      <c r="I17" s="672">
        <f>'1.1.28'!I6</f>
        <v>431.87256493506493</v>
      </c>
      <c r="J17" s="672">
        <f>'1.1.28'!J6</f>
        <v>481.02284263959388</v>
      </c>
      <c r="K17" s="672">
        <f>'1.1.28'!K6</f>
        <v>409.05563851307943</v>
      </c>
      <c r="L17" s="672">
        <f>'1.1.28'!L6</f>
        <v>736.88840399999981</v>
      </c>
      <c r="M17" s="672">
        <f>'1.1.28'!M6</f>
        <v>1239.4875360000001</v>
      </c>
      <c r="N17" s="672">
        <f>'1.1.28'!N6</f>
        <v>1495.143401</v>
      </c>
      <c r="O17" s="672">
        <f>'1.1.28'!O6</f>
        <v>1278.9055006321983</v>
      </c>
      <c r="P17" s="672">
        <f>'1.1.28'!P6</f>
        <v>1241.9425825015203</v>
      </c>
      <c r="Q17" s="672">
        <f>'1.1.28'!Q6</f>
        <v>915.97</v>
      </c>
      <c r="R17" s="672">
        <f>'1.1.28'!R6</f>
        <v>934.93090292705187</v>
      </c>
      <c r="S17" s="672">
        <f>'1.1.28'!S6</f>
        <v>1008.44</v>
      </c>
      <c r="T17" s="672">
        <f>'1.1.28'!T6</f>
        <v>1055.3336135228387</v>
      </c>
      <c r="U17" s="672">
        <f>'1.1.28'!U6</f>
        <v>1326.3360108505572</v>
      </c>
      <c r="V17" s="672">
        <f>'1.1.28'!V6</f>
        <v>1453.5641768211269</v>
      </c>
      <c r="W17" s="672">
        <f>'1.1.28'!W6</f>
        <v>1296.7401168972331</v>
      </c>
      <c r="X17" s="672">
        <f>'1.1.28'!X6</f>
        <v>1441.7599775850001</v>
      </c>
    </row>
    <row r="18" spans="1:24">
      <c r="A18" s="389" t="s">
        <v>1</v>
      </c>
      <c r="B18" s="672">
        <f>'1.1.29'!B6</f>
        <v>253.02458300000001</v>
      </c>
      <c r="C18" s="672">
        <f>'1.1.29'!C6</f>
        <v>286.615275</v>
      </c>
      <c r="D18" s="672">
        <f>'1.1.29'!D6</f>
        <v>348.394383</v>
      </c>
      <c r="E18" s="672">
        <f>'1.1.29'!E6</f>
        <v>430.30043400000005</v>
      </c>
      <c r="F18" s="672">
        <f>'1.1.29'!F6</f>
        <v>777.16034100000002</v>
      </c>
      <c r="G18" s="672">
        <f>'1.1.29'!G6</f>
        <v>509.58853300000004</v>
      </c>
      <c r="H18" s="672">
        <f>'1.1.29'!H6</f>
        <v>684.36828100000002</v>
      </c>
      <c r="I18" s="672">
        <f>'1.1.29'!I6</f>
        <v>1052.508415</v>
      </c>
      <c r="J18" s="672">
        <f>'1.1.29'!J6</f>
        <v>924.38149499999986</v>
      </c>
      <c r="K18" s="672">
        <f>'1.1.29'!K6</f>
        <v>838.65910000000008</v>
      </c>
      <c r="L18" s="672">
        <f>'1.1.29'!L6</f>
        <v>1205.2030530000002</v>
      </c>
      <c r="M18" s="672">
        <f>'1.1.29'!M6</f>
        <v>1836.2795081199999</v>
      </c>
      <c r="N18" s="672">
        <f>'1.1.29'!N6</f>
        <v>2865.5129273700004</v>
      </c>
      <c r="O18" s="672">
        <f>'1.1.29'!O6</f>
        <v>2643.3487823300079</v>
      </c>
      <c r="P18" s="672">
        <f>'1.1.29'!P6</f>
        <v>1868.0309330199998</v>
      </c>
      <c r="Q18" s="672">
        <f>'1.1.29'!Q6</f>
        <v>1466.6914747799926</v>
      </c>
      <c r="R18" s="672">
        <f>'1.1.29'!R6</f>
        <v>1227.8573723999989</v>
      </c>
      <c r="S18" s="672">
        <f>'1.1.29'!S6</f>
        <v>1218.3140838000002</v>
      </c>
      <c r="T18" s="672">
        <f>'1.1.29'!T6</f>
        <v>1508.5585430766582</v>
      </c>
      <c r="U18" s="672">
        <f>'1.1.29'!U6</f>
        <v>1371.478576906788</v>
      </c>
      <c r="V18" s="672">
        <f>'1.1.29'!V6</f>
        <v>1378.2152907910333</v>
      </c>
      <c r="W18" s="672">
        <f>'1.1.29'!W6</f>
        <v>1729.0401214782635</v>
      </c>
      <c r="X18" s="672">
        <f>'1.1.29'!X6</f>
        <v>2097.7018137266577</v>
      </c>
    </row>
    <row r="19" spans="1:24">
      <c r="A19" s="389" t="s">
        <v>0</v>
      </c>
      <c r="B19" s="672">
        <f>'1.1.30'!B6</f>
        <v>1317.108805201</v>
      </c>
      <c r="C19" s="672">
        <f>'1.1.30'!C6</f>
        <v>1085.6744155969998</v>
      </c>
      <c r="D19" s="672">
        <f>'1.1.30'!D6</f>
        <v>1389.919028823</v>
      </c>
      <c r="E19" s="672">
        <f>'1.1.30'!E6</f>
        <v>747.0450284069999</v>
      </c>
      <c r="F19" s="672">
        <f>'1.1.30'!F6</f>
        <v>1701.9435865989999</v>
      </c>
      <c r="G19" s="672">
        <f>'1.1.30'!G6</f>
        <v>1063.9320411219999</v>
      </c>
      <c r="H19" s="672">
        <f>'1.1.30'!H6</f>
        <v>3937.528432263</v>
      </c>
      <c r="I19" s="672">
        <f>'1.1.30'!I6</f>
        <v>1819.2241435369999</v>
      </c>
      <c r="J19" s="672">
        <f>'1.1.30'!J6</f>
        <v>744.24790417400004</v>
      </c>
      <c r="K19" s="672">
        <f>'1.1.30'!K6</f>
        <v>1031.882779114</v>
      </c>
      <c r="L19" s="672">
        <f>'1.1.30'!L6</f>
        <v>1471.4707913599998</v>
      </c>
      <c r="M19" s="672">
        <f>'1.1.30'!M6</f>
        <v>2299.5159125159998</v>
      </c>
      <c r="N19" s="672">
        <f>'1.1.30'!N6</f>
        <v>3128.53375508</v>
      </c>
      <c r="O19" s="672">
        <f>'1.1.30'!O6</f>
        <v>3170.0208833769998</v>
      </c>
      <c r="P19" s="672">
        <f>'1.1.30'!P6</f>
        <v>2781.1321920560003</v>
      </c>
      <c r="Q19" s="672">
        <f>'1.1.30'!Q6</f>
        <v>2627.026561526</v>
      </c>
      <c r="R19" s="672">
        <f>'1.1.30'!R6</f>
        <v>2651.7138181700002</v>
      </c>
      <c r="S19" s="672">
        <f>'1.1.30'!S6</f>
        <v>2641.44521807</v>
      </c>
      <c r="T19" s="672">
        <f>'1.1.30'!T6</f>
        <v>2584.2315524529999</v>
      </c>
      <c r="U19" s="672">
        <f>'1.1.30'!U6</f>
        <v>2598.755320709</v>
      </c>
      <c r="V19" s="672">
        <f>'1.1.30'!V6</f>
        <v>3121.7657681000001</v>
      </c>
      <c r="W19" s="672">
        <f>'1.1.30'!W6</f>
        <v>3541.917779676</v>
      </c>
      <c r="X19" s="672">
        <f>'1.1.30'!X6</f>
        <v>3134.6844489499999</v>
      </c>
    </row>
    <row r="20" spans="1:24">
      <c r="A20" s="389" t="s">
        <v>2266</v>
      </c>
      <c r="B20" s="673">
        <f>SUM(B4:B19)</f>
        <v>6640.9776943059642</v>
      </c>
      <c r="C20" s="673">
        <f t="shared" ref="C20:X20" si="0">SUM(C4:C19)</f>
        <v>6681.0345063614959</v>
      </c>
      <c r="D20" s="673">
        <f t="shared" si="0"/>
        <v>7277.7377440737901</v>
      </c>
      <c r="E20" s="673">
        <f t="shared" si="0"/>
        <v>8337.935794689236</v>
      </c>
      <c r="F20" s="673">
        <f t="shared" si="0"/>
        <v>11767.101086899118</v>
      </c>
      <c r="G20" s="673">
        <f t="shared" si="0"/>
        <v>11929.608242068469</v>
      </c>
      <c r="H20" s="673">
        <f t="shared" si="0"/>
        <v>16815.009843775144</v>
      </c>
      <c r="I20" s="673">
        <f t="shared" si="0"/>
        <v>23382.298777078875</v>
      </c>
      <c r="J20" s="673">
        <f t="shared" si="0"/>
        <v>28281.080535451492</v>
      </c>
      <c r="K20" s="673">
        <f t="shared" si="0"/>
        <v>25537.538633928074</v>
      </c>
      <c r="L20" s="673">
        <f t="shared" si="0"/>
        <v>32669.036970775938</v>
      </c>
      <c r="M20" s="673">
        <f t="shared" si="0"/>
        <v>36915.885929778422</v>
      </c>
      <c r="N20" s="673">
        <f t="shared" si="0"/>
        <v>43835.146094725111</v>
      </c>
      <c r="O20" s="673">
        <f t="shared" si="0"/>
        <v>45118.731890163028</v>
      </c>
      <c r="P20" s="673">
        <f t="shared" si="0"/>
        <v>46600.685349787396</v>
      </c>
      <c r="Q20" s="673">
        <f t="shared" si="0"/>
        <v>34781.392243291768</v>
      </c>
      <c r="R20" s="673">
        <f t="shared" si="0"/>
        <v>34189.726985569214</v>
      </c>
      <c r="S20" s="673">
        <f t="shared" si="0"/>
        <v>34748.445570592237</v>
      </c>
      <c r="T20" s="673">
        <f t="shared" si="0"/>
        <v>36890.325093666455</v>
      </c>
      <c r="U20" s="673">
        <f t="shared" si="0"/>
        <v>34838.270825128449</v>
      </c>
      <c r="V20" s="673">
        <f t="shared" si="0"/>
        <v>32665.400713409399</v>
      </c>
      <c r="W20" s="673">
        <f t="shared" si="0"/>
        <v>42192.79625611884</v>
      </c>
      <c r="X20" s="673">
        <f t="shared" si="0"/>
        <v>46312.99346761054</v>
      </c>
    </row>
    <row r="22" spans="1:24">
      <c r="A22" s="250" t="s">
        <v>3123</v>
      </c>
    </row>
    <row r="23" spans="1:24">
      <c r="A23" t="s">
        <v>3124</v>
      </c>
    </row>
  </sheetData>
  <hyperlinks>
    <hyperlink ref="Z3" location="Content!A1" display="Back to content page" xr:uid="{00000000-0004-0000-0C00-000000000000}"/>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AK54"/>
  <sheetViews>
    <sheetView topLeftCell="A4" zoomScale="102" zoomScaleNormal="102" workbookViewId="0">
      <selection activeCell="G20" sqref="G20"/>
    </sheetView>
  </sheetViews>
  <sheetFormatPr defaultRowHeight="14.4"/>
  <cols>
    <col min="1" max="1" width="33.77734375" bestFit="1" customWidth="1"/>
    <col min="2" max="2" width="6.21875" customWidth="1"/>
    <col min="3" max="6" width="6.77734375" customWidth="1"/>
    <col min="7" max="34" width="10" customWidth="1"/>
    <col min="35" max="35" width="12.44140625" customWidth="1"/>
    <col min="36" max="36" width="19.44140625" customWidth="1"/>
  </cols>
  <sheetData>
    <row r="1" spans="1:37">
      <c r="A1" s="44" t="s">
        <v>3201</v>
      </c>
      <c r="H1" s="133"/>
      <c r="Z1" s="17"/>
      <c r="AA1" s="17"/>
      <c r="AB1" s="17"/>
      <c r="AC1" s="17"/>
      <c r="AD1" s="17"/>
      <c r="AE1" s="17"/>
      <c r="AF1" s="14"/>
      <c r="AG1" s="14"/>
      <c r="AH1" s="14"/>
    </row>
    <row r="2" spans="1:37">
      <c r="Z2" s="17"/>
      <c r="AA2" s="17"/>
      <c r="AB2" s="17"/>
      <c r="AC2" s="17"/>
      <c r="AD2" s="17"/>
      <c r="AE2" s="17"/>
      <c r="AF2" s="14"/>
      <c r="AG2" s="14"/>
      <c r="AH2" s="14"/>
    </row>
    <row r="3" spans="1:37">
      <c r="A3" s="393" t="s">
        <v>14</v>
      </c>
      <c r="B3" s="225">
        <v>1990</v>
      </c>
      <c r="C3" s="225">
        <v>1991</v>
      </c>
      <c r="D3" s="225">
        <v>1992</v>
      </c>
      <c r="E3" s="225">
        <v>1993</v>
      </c>
      <c r="F3" s="225">
        <v>1994</v>
      </c>
      <c r="G3" s="225">
        <v>1995</v>
      </c>
      <c r="H3" s="225">
        <v>1996</v>
      </c>
      <c r="I3" s="225">
        <v>1997</v>
      </c>
      <c r="J3" s="225">
        <v>1998</v>
      </c>
      <c r="K3" s="225">
        <v>1999</v>
      </c>
      <c r="L3" s="225">
        <v>2000</v>
      </c>
      <c r="M3" s="225">
        <v>2001</v>
      </c>
      <c r="N3" s="225">
        <v>2002</v>
      </c>
      <c r="O3" s="225">
        <v>2003</v>
      </c>
      <c r="P3" s="225">
        <v>2004</v>
      </c>
      <c r="Q3" s="225">
        <v>2005</v>
      </c>
      <c r="R3" s="225">
        <v>2006</v>
      </c>
      <c r="S3" s="225">
        <v>2007</v>
      </c>
      <c r="T3" s="225">
        <v>2008</v>
      </c>
      <c r="U3" s="225">
        <v>2009</v>
      </c>
      <c r="V3" s="225">
        <v>2010</v>
      </c>
      <c r="W3" s="225">
        <v>2011</v>
      </c>
      <c r="X3" s="393">
        <v>2012</v>
      </c>
      <c r="Y3" s="225">
        <v>2013</v>
      </c>
      <c r="Z3" s="225">
        <v>2014</v>
      </c>
      <c r="AA3" s="225">
        <v>2015</v>
      </c>
      <c r="AB3" s="225">
        <v>2016</v>
      </c>
      <c r="AC3" s="225">
        <v>2017</v>
      </c>
      <c r="AD3" s="225">
        <v>2018</v>
      </c>
      <c r="AE3" s="225">
        <v>2019</v>
      </c>
      <c r="AF3" s="225">
        <v>2020</v>
      </c>
      <c r="AG3" s="225">
        <v>2021</v>
      </c>
      <c r="AH3" s="225">
        <v>2022</v>
      </c>
      <c r="AJ3" s="1" t="s">
        <v>559</v>
      </c>
    </row>
    <row r="4" spans="1:37">
      <c r="A4" s="93" t="s">
        <v>13</v>
      </c>
      <c r="B4" s="567"/>
      <c r="C4" s="567"/>
      <c r="D4" s="567"/>
      <c r="E4" s="567"/>
      <c r="F4" s="567"/>
      <c r="G4" s="567"/>
      <c r="H4" s="567"/>
      <c r="I4" s="567"/>
      <c r="J4" s="567"/>
      <c r="K4" s="567"/>
      <c r="L4" s="704">
        <v>9119</v>
      </c>
      <c r="M4" s="704">
        <v>14060</v>
      </c>
      <c r="N4" s="704">
        <v>14893</v>
      </c>
      <c r="O4" s="704">
        <v>10612</v>
      </c>
      <c r="P4" s="704">
        <v>10736</v>
      </c>
      <c r="Q4" s="704">
        <v>10723</v>
      </c>
      <c r="R4" s="704">
        <v>7242</v>
      </c>
      <c r="S4" s="567"/>
      <c r="T4" s="567"/>
      <c r="U4" s="567"/>
      <c r="V4" s="567"/>
      <c r="W4" s="567"/>
      <c r="X4" s="567"/>
      <c r="Y4" s="704">
        <v>19121</v>
      </c>
      <c r="Z4" s="704">
        <v>14617</v>
      </c>
      <c r="AA4" s="704">
        <v>15035</v>
      </c>
      <c r="AB4" s="704">
        <v>16411</v>
      </c>
      <c r="AC4" s="704">
        <v>16879</v>
      </c>
      <c r="AD4" s="704">
        <v>17023</v>
      </c>
      <c r="AE4" s="704">
        <v>17902</v>
      </c>
      <c r="AF4" s="704">
        <v>17902</v>
      </c>
      <c r="AG4" s="704">
        <v>16112</v>
      </c>
      <c r="AH4" s="290"/>
      <c r="AK4" s="7"/>
    </row>
    <row r="5" spans="1:37">
      <c r="A5" s="93" t="s">
        <v>12</v>
      </c>
      <c r="B5" s="567"/>
      <c r="C5" s="567"/>
      <c r="D5" s="567"/>
      <c r="E5" s="567"/>
      <c r="F5" s="567"/>
      <c r="G5" s="704">
        <v>3226</v>
      </c>
      <c r="H5" s="704">
        <v>3340</v>
      </c>
      <c r="I5" s="704">
        <v>3560</v>
      </c>
      <c r="J5" s="704">
        <v>3260</v>
      </c>
      <c r="K5" s="704">
        <v>3720</v>
      </c>
      <c r="L5" s="704">
        <v>4700</v>
      </c>
      <c r="M5" s="704">
        <v>5400</v>
      </c>
      <c r="N5" s="704">
        <v>6450</v>
      </c>
      <c r="O5" s="704">
        <v>6646</v>
      </c>
      <c r="P5" s="704">
        <v>7800</v>
      </c>
      <c r="Q5" s="704">
        <v>8040</v>
      </c>
      <c r="R5" s="704">
        <v>8468</v>
      </c>
      <c r="S5" s="704">
        <v>8509</v>
      </c>
      <c r="T5" s="704">
        <v>8681</v>
      </c>
      <c r="U5" s="704">
        <v>11275</v>
      </c>
      <c r="V5" s="704">
        <v>12686</v>
      </c>
      <c r="W5" s="704">
        <v>14386</v>
      </c>
      <c r="X5" s="704"/>
      <c r="Y5" s="704">
        <v>15804</v>
      </c>
      <c r="Z5" s="704">
        <v>14958</v>
      </c>
      <c r="AA5" s="704">
        <v>16806</v>
      </c>
      <c r="AB5" s="704">
        <v>20769</v>
      </c>
      <c r="AC5" s="704">
        <v>22562</v>
      </c>
      <c r="AD5" s="704">
        <v>25330</v>
      </c>
      <c r="AE5" s="704"/>
      <c r="AF5" s="704"/>
      <c r="AG5" s="704"/>
      <c r="AH5" s="704"/>
      <c r="AK5" s="7"/>
    </row>
    <row r="6" spans="1:37">
      <c r="A6" s="93" t="s">
        <v>513</v>
      </c>
      <c r="B6" s="567"/>
      <c r="C6" s="567"/>
      <c r="D6" s="567"/>
      <c r="E6" s="567"/>
      <c r="F6" s="567"/>
      <c r="G6" s="704">
        <v>784</v>
      </c>
      <c r="H6" s="704">
        <v>784</v>
      </c>
      <c r="I6" s="704">
        <v>742</v>
      </c>
      <c r="J6" s="704">
        <v>772</v>
      </c>
      <c r="K6" s="704">
        <v>778</v>
      </c>
      <c r="L6" s="704">
        <v>778</v>
      </c>
      <c r="M6" s="704">
        <v>820</v>
      </c>
      <c r="N6" s="704">
        <v>752</v>
      </c>
      <c r="O6" s="704">
        <v>862</v>
      </c>
      <c r="P6" s="704">
        <v>862</v>
      </c>
      <c r="Q6" s="704">
        <v>656</v>
      </c>
      <c r="R6" s="704">
        <v>656</v>
      </c>
      <c r="S6" s="704">
        <v>470</v>
      </c>
      <c r="T6" s="704">
        <v>760</v>
      </c>
      <c r="U6" s="704">
        <v>820</v>
      </c>
      <c r="V6" s="704">
        <v>1026</v>
      </c>
      <c r="W6" s="704">
        <v>1026</v>
      </c>
      <c r="X6" s="704">
        <v>1026</v>
      </c>
      <c r="Y6" s="704">
        <v>1026</v>
      </c>
      <c r="Z6" s="704">
        <v>1030</v>
      </c>
      <c r="AA6" s="704">
        <v>1096</v>
      </c>
      <c r="AB6" s="704">
        <v>1195</v>
      </c>
      <c r="AC6" s="704">
        <v>1270</v>
      </c>
      <c r="AD6" s="704">
        <v>1540</v>
      </c>
      <c r="AE6" s="704">
        <v>1536</v>
      </c>
      <c r="AF6" s="704">
        <v>1530</v>
      </c>
      <c r="AG6" s="704">
        <v>1800</v>
      </c>
      <c r="AH6" s="290"/>
      <c r="AK6" s="7"/>
    </row>
    <row r="7" spans="1:37">
      <c r="A7" s="93" t="s">
        <v>100</v>
      </c>
      <c r="B7" s="567"/>
      <c r="C7" s="567"/>
      <c r="D7" s="567"/>
      <c r="E7" s="567"/>
      <c r="F7" s="567"/>
      <c r="G7" s="704">
        <v>27342</v>
      </c>
      <c r="H7" s="704"/>
      <c r="I7" s="704"/>
      <c r="J7" s="704"/>
      <c r="K7" s="704">
        <v>9000</v>
      </c>
      <c r="L7" s="704">
        <v>10000</v>
      </c>
      <c r="M7" s="704">
        <v>10000</v>
      </c>
      <c r="N7" s="704">
        <v>10000</v>
      </c>
      <c r="O7" s="704">
        <v>10000</v>
      </c>
      <c r="P7" s="704"/>
      <c r="Q7" s="704"/>
      <c r="R7" s="704"/>
      <c r="S7" s="704"/>
      <c r="T7" s="704"/>
      <c r="U7" s="704"/>
      <c r="V7" s="704"/>
      <c r="W7" s="704"/>
      <c r="X7" s="704"/>
      <c r="Y7" s="704"/>
      <c r="Z7" s="704"/>
      <c r="AA7" s="704"/>
      <c r="AB7" s="704"/>
      <c r="AC7" s="704"/>
      <c r="AD7" s="704"/>
      <c r="AE7" s="704"/>
      <c r="AF7" s="704"/>
      <c r="AG7" s="704"/>
      <c r="AH7" s="704"/>
      <c r="AK7" s="7"/>
    </row>
    <row r="8" spans="1:37">
      <c r="A8" s="93" t="s">
        <v>512</v>
      </c>
      <c r="B8" s="567"/>
      <c r="C8" s="567"/>
      <c r="D8" s="567"/>
      <c r="E8" s="567"/>
      <c r="F8" s="567"/>
      <c r="G8" s="704">
        <v>2284</v>
      </c>
      <c r="H8" s="704">
        <v>2284</v>
      </c>
      <c r="I8" s="704">
        <v>2284</v>
      </c>
      <c r="J8" s="704">
        <v>2284</v>
      </c>
      <c r="K8" s="704">
        <v>1989</v>
      </c>
      <c r="L8" s="704">
        <v>2193</v>
      </c>
      <c r="M8" s="704">
        <v>2585</v>
      </c>
      <c r="N8" s="704">
        <v>2283</v>
      </c>
      <c r="O8" s="704">
        <v>2436</v>
      </c>
      <c r="P8" s="704">
        <v>2490</v>
      </c>
      <c r="Q8" s="704">
        <v>2377</v>
      </c>
      <c r="R8" s="704">
        <v>2520</v>
      </c>
      <c r="S8" s="704">
        <v>3296</v>
      </c>
      <c r="T8" s="704">
        <v>2778</v>
      </c>
      <c r="U8" s="704">
        <v>3309</v>
      </c>
      <c r="V8" s="704">
        <v>3004</v>
      </c>
      <c r="W8" s="704">
        <v>5364</v>
      </c>
      <c r="X8" s="704">
        <v>5441</v>
      </c>
      <c r="Y8" s="704">
        <v>5382</v>
      </c>
      <c r="Z8" s="704">
        <v>5383</v>
      </c>
      <c r="AA8" s="704">
        <v>5439</v>
      </c>
      <c r="AB8" s="704">
        <v>5303</v>
      </c>
      <c r="AC8" s="704">
        <v>6169</v>
      </c>
      <c r="AD8" s="704">
        <v>6365</v>
      </c>
      <c r="AE8" s="704">
        <v>6658</v>
      </c>
      <c r="AF8" s="704">
        <v>6881</v>
      </c>
      <c r="AG8" s="704">
        <v>6185</v>
      </c>
      <c r="AH8" s="290"/>
      <c r="AK8" s="7"/>
    </row>
    <row r="9" spans="1:37">
      <c r="A9" s="93" t="s">
        <v>11</v>
      </c>
      <c r="B9" s="567"/>
      <c r="C9" s="567"/>
      <c r="D9" s="567"/>
      <c r="E9" s="567"/>
      <c r="F9" s="567"/>
      <c r="G9" s="704">
        <v>1988</v>
      </c>
      <c r="H9" s="704">
        <v>3922</v>
      </c>
      <c r="I9" s="704">
        <v>1922</v>
      </c>
      <c r="J9" s="704"/>
      <c r="K9" s="704"/>
      <c r="L9" s="704"/>
      <c r="M9" s="704"/>
      <c r="N9" s="704"/>
      <c r="O9" s="704"/>
      <c r="P9" s="704">
        <v>3072</v>
      </c>
      <c r="Q9" s="704">
        <v>2498</v>
      </c>
      <c r="R9" s="704">
        <v>3574</v>
      </c>
      <c r="S9" s="704">
        <v>4350</v>
      </c>
      <c r="T9" s="704">
        <v>4532</v>
      </c>
      <c r="U9" s="704">
        <v>4791</v>
      </c>
      <c r="V9" s="704">
        <v>5013</v>
      </c>
      <c r="W9" s="704">
        <v>5025</v>
      </c>
      <c r="X9" s="704">
        <v>4846</v>
      </c>
      <c r="Y9" s="704"/>
      <c r="Z9" s="704">
        <v>5225</v>
      </c>
      <c r="AA9" s="704">
        <v>5649</v>
      </c>
      <c r="AB9" s="704">
        <v>5757</v>
      </c>
      <c r="AC9" s="704">
        <v>6881</v>
      </c>
      <c r="AD9" s="704">
        <v>6251</v>
      </c>
      <c r="AE9" s="704">
        <v>5971</v>
      </c>
      <c r="AF9" s="704"/>
      <c r="AG9" s="704">
        <v>3631</v>
      </c>
      <c r="AH9" s="290"/>
      <c r="AK9" s="7"/>
    </row>
    <row r="10" spans="1:37">
      <c r="A10" s="93" t="s">
        <v>10</v>
      </c>
      <c r="B10" s="567"/>
      <c r="C10" s="567"/>
      <c r="D10" s="567"/>
      <c r="E10" s="567"/>
      <c r="F10" s="567"/>
      <c r="G10" s="704">
        <v>6904</v>
      </c>
      <c r="H10" s="704">
        <v>9588</v>
      </c>
      <c r="I10" s="704">
        <v>9911</v>
      </c>
      <c r="J10" s="704">
        <v>10271</v>
      </c>
      <c r="K10" s="704">
        <v>12900</v>
      </c>
      <c r="L10" s="704">
        <v>14000</v>
      </c>
      <c r="M10" s="704">
        <v>15100</v>
      </c>
      <c r="N10" s="704">
        <v>15800</v>
      </c>
      <c r="O10" s="704">
        <v>16700</v>
      </c>
      <c r="P10" s="704">
        <v>17390</v>
      </c>
      <c r="Q10" s="704">
        <v>18494</v>
      </c>
      <c r="R10" s="704">
        <v>20182</v>
      </c>
      <c r="S10" s="704">
        <v>22678</v>
      </c>
      <c r="T10" s="704">
        <v>23534</v>
      </c>
      <c r="U10" s="704">
        <v>25688</v>
      </c>
      <c r="V10" s="704">
        <v>28179</v>
      </c>
      <c r="W10" s="704">
        <v>30388</v>
      </c>
      <c r="X10" s="704">
        <v>32627</v>
      </c>
      <c r="Y10" s="704">
        <v>35398</v>
      </c>
      <c r="Z10" s="704">
        <v>37154</v>
      </c>
      <c r="AA10" s="704">
        <v>41612</v>
      </c>
      <c r="AB10" s="704">
        <v>44325</v>
      </c>
      <c r="AC10" s="704">
        <v>47089</v>
      </c>
      <c r="AD10" s="704">
        <v>49702</v>
      </c>
      <c r="AE10" s="704">
        <v>53147</v>
      </c>
      <c r="AF10" s="704">
        <v>56206</v>
      </c>
      <c r="AG10" s="704"/>
      <c r="AH10" s="704"/>
      <c r="AK10" s="7"/>
    </row>
    <row r="11" spans="1:37">
      <c r="A11" s="93" t="s">
        <v>9</v>
      </c>
      <c r="B11" s="567"/>
      <c r="C11" s="567"/>
      <c r="D11" s="567"/>
      <c r="E11" s="567"/>
      <c r="F11" s="567"/>
      <c r="G11" s="704"/>
      <c r="H11" s="704"/>
      <c r="I11" s="704"/>
      <c r="J11" s="704"/>
      <c r="K11" s="704"/>
      <c r="L11" s="704">
        <v>64110</v>
      </c>
      <c r="M11" s="704">
        <v>44251</v>
      </c>
      <c r="N11" s="704">
        <v>63585</v>
      </c>
      <c r="O11" s="704">
        <v>113874</v>
      </c>
      <c r="P11" s="704">
        <v>113874</v>
      </c>
      <c r="Q11" s="704"/>
      <c r="R11" s="704"/>
      <c r="S11" s="704"/>
      <c r="T11" s="704"/>
      <c r="U11" s="704"/>
      <c r="V11" s="704"/>
      <c r="W11" s="704"/>
      <c r="X11" s="704"/>
      <c r="Y11" s="704"/>
      <c r="Z11" s="704"/>
      <c r="AA11" s="704"/>
      <c r="AB11" s="704"/>
      <c r="AC11" s="704"/>
      <c r="AD11" s="704"/>
      <c r="AE11" s="704"/>
      <c r="AF11" s="704"/>
      <c r="AG11" s="704"/>
      <c r="AH11" s="704"/>
      <c r="AK11" s="7"/>
    </row>
    <row r="12" spans="1:37">
      <c r="A12" s="93" t="s">
        <v>8</v>
      </c>
      <c r="B12" s="567">
        <v>9572</v>
      </c>
      <c r="C12" s="567">
        <v>10482</v>
      </c>
      <c r="D12" s="567">
        <v>10917</v>
      </c>
      <c r="E12" s="567">
        <v>11058</v>
      </c>
      <c r="F12" s="567">
        <v>12187</v>
      </c>
      <c r="G12" s="567">
        <v>12359</v>
      </c>
      <c r="H12" s="567">
        <v>13833</v>
      </c>
      <c r="I12" s="567">
        <v>14126</v>
      </c>
      <c r="J12" s="567">
        <v>14995</v>
      </c>
      <c r="K12" s="567">
        <v>16947</v>
      </c>
      <c r="L12" s="567">
        <v>17776</v>
      </c>
      <c r="M12" s="567">
        <v>18350</v>
      </c>
      <c r="N12" s="567">
        <v>19597</v>
      </c>
      <c r="O12" s="567">
        <v>19727</v>
      </c>
      <c r="P12" s="567">
        <v>21355</v>
      </c>
      <c r="Q12" s="567">
        <v>21072</v>
      </c>
      <c r="R12" s="567">
        <v>21403</v>
      </c>
      <c r="S12" s="567">
        <v>21788</v>
      </c>
      <c r="T12" s="567">
        <v>23095</v>
      </c>
      <c r="U12" s="567">
        <v>23235</v>
      </c>
      <c r="V12" s="567">
        <v>24698</v>
      </c>
      <c r="W12" s="567">
        <v>24242</v>
      </c>
      <c r="X12" s="567">
        <v>25496</v>
      </c>
      <c r="Y12" s="567">
        <v>25105</v>
      </c>
      <c r="Z12" s="567">
        <v>26174</v>
      </c>
      <c r="AA12" s="567">
        <v>28732</v>
      </c>
      <c r="AB12" s="567">
        <v>29139</v>
      </c>
      <c r="AC12" s="567">
        <v>29650</v>
      </c>
      <c r="AD12" s="567">
        <v>30427</v>
      </c>
      <c r="AE12" s="567">
        <v>31024</v>
      </c>
      <c r="AF12" s="567">
        <v>28104</v>
      </c>
      <c r="AG12" s="329">
        <v>32157</v>
      </c>
      <c r="AH12" s="329">
        <v>30145</v>
      </c>
      <c r="AI12" s="44"/>
      <c r="AK12" s="7"/>
    </row>
    <row r="13" spans="1:37">
      <c r="A13" s="93" t="s">
        <v>6</v>
      </c>
      <c r="B13" s="567"/>
      <c r="C13" s="567"/>
      <c r="D13" s="567"/>
      <c r="E13" s="567"/>
      <c r="F13" s="567"/>
      <c r="G13" s="704"/>
      <c r="H13" s="704"/>
      <c r="I13" s="704"/>
      <c r="J13" s="704"/>
      <c r="K13" s="704"/>
      <c r="L13" s="704">
        <v>10559</v>
      </c>
      <c r="M13" s="704">
        <v>11790</v>
      </c>
      <c r="N13" s="704">
        <v>12292</v>
      </c>
      <c r="O13" s="704">
        <v>13601</v>
      </c>
      <c r="P13" s="704">
        <v>13807</v>
      </c>
      <c r="Q13" s="704">
        <v>14827</v>
      </c>
      <c r="R13" s="704">
        <v>15740</v>
      </c>
      <c r="S13" s="704">
        <v>17035</v>
      </c>
      <c r="T13" s="704">
        <v>17505</v>
      </c>
      <c r="U13" s="704">
        <v>18412</v>
      </c>
      <c r="V13" s="704">
        <v>37550</v>
      </c>
      <c r="W13" s="704">
        <v>38461</v>
      </c>
      <c r="X13" s="704">
        <v>40883</v>
      </c>
      <c r="Y13" s="704">
        <v>45403</v>
      </c>
      <c r="Z13" s="704">
        <v>45403</v>
      </c>
      <c r="AA13" s="704">
        <v>56426</v>
      </c>
      <c r="AB13" s="704">
        <v>56571</v>
      </c>
      <c r="AC13" s="704">
        <v>56999</v>
      </c>
      <c r="AD13" s="704">
        <v>57995</v>
      </c>
      <c r="AE13" s="704">
        <v>57995</v>
      </c>
      <c r="AF13" s="704">
        <v>57995</v>
      </c>
      <c r="AG13" s="704">
        <v>69712</v>
      </c>
      <c r="AH13" s="290"/>
      <c r="AK13" s="7"/>
    </row>
    <row r="14" spans="1:37">
      <c r="A14" s="93" t="s">
        <v>18</v>
      </c>
      <c r="B14" s="567"/>
      <c r="C14" s="567"/>
      <c r="D14" s="567"/>
      <c r="E14" s="567"/>
      <c r="F14" s="567"/>
      <c r="G14" s="704">
        <v>5624</v>
      </c>
      <c r="H14" s="704"/>
      <c r="I14" s="704">
        <v>5501</v>
      </c>
      <c r="J14" s="704">
        <v>5767</v>
      </c>
      <c r="K14" s="704">
        <v>4898</v>
      </c>
      <c r="L14" s="704">
        <v>4930</v>
      </c>
      <c r="M14" s="704">
        <v>4913</v>
      </c>
      <c r="N14" s="704">
        <v>5674</v>
      </c>
      <c r="O14" s="704">
        <v>6091</v>
      </c>
      <c r="P14" s="704"/>
      <c r="Q14" s="704">
        <v>7240</v>
      </c>
      <c r="R14" s="704"/>
      <c r="S14" s="704"/>
      <c r="T14" s="704">
        <v>11557</v>
      </c>
      <c r="U14" s="704">
        <v>8239</v>
      </c>
      <c r="V14" s="704">
        <v>7025</v>
      </c>
      <c r="W14" s="704">
        <v>9399</v>
      </c>
      <c r="X14" s="704">
        <v>31155</v>
      </c>
      <c r="Y14" s="704">
        <v>32354</v>
      </c>
      <c r="Z14" s="704">
        <v>33648</v>
      </c>
      <c r="AA14" s="704">
        <v>34995</v>
      </c>
      <c r="AB14" s="704">
        <v>36394</v>
      </c>
      <c r="AC14" s="704"/>
      <c r="AD14" s="704"/>
      <c r="AE14" s="704"/>
      <c r="AF14" s="704"/>
      <c r="AG14" s="704"/>
      <c r="AH14" s="704"/>
      <c r="AK14" s="7"/>
    </row>
    <row r="15" spans="1:37">
      <c r="A15" s="93" t="s">
        <v>4</v>
      </c>
      <c r="B15" s="567">
        <v>3590</v>
      </c>
      <c r="C15" s="567">
        <v>3680</v>
      </c>
      <c r="D15" s="567">
        <v>3880</v>
      </c>
      <c r="E15" s="567">
        <v>3960</v>
      </c>
      <c r="F15" s="567">
        <v>4240</v>
      </c>
      <c r="G15" s="704">
        <v>4340</v>
      </c>
      <c r="H15" s="704">
        <v>4478</v>
      </c>
      <c r="I15" s="704">
        <v>4600</v>
      </c>
      <c r="J15" s="704">
        <v>4732</v>
      </c>
      <c r="K15" s="704">
        <v>4777</v>
      </c>
      <c r="L15" s="704">
        <v>5000</v>
      </c>
      <c r="M15" s="704">
        <v>4940</v>
      </c>
      <c r="N15" s="704">
        <v>4780</v>
      </c>
      <c r="O15" s="704">
        <v>4930</v>
      </c>
      <c r="P15" s="704">
        <v>5030</v>
      </c>
      <c r="Q15" s="704">
        <v>4920</v>
      </c>
      <c r="R15" s="704">
        <v>5140</v>
      </c>
      <c r="S15" s="704">
        <v>5460</v>
      </c>
      <c r="T15" s="704">
        <v>4840</v>
      </c>
      <c r="U15" s="704">
        <v>5050</v>
      </c>
      <c r="V15" s="704">
        <v>5280</v>
      </c>
      <c r="W15" s="704">
        <v>6040</v>
      </c>
      <c r="X15" s="704">
        <v>6550</v>
      </c>
      <c r="Y15" s="704">
        <v>6490</v>
      </c>
      <c r="Z15" s="704">
        <v>9080</v>
      </c>
      <c r="AA15" s="704">
        <v>10280</v>
      </c>
      <c r="AB15" s="704">
        <v>10350</v>
      </c>
      <c r="AC15" s="704">
        <v>11680</v>
      </c>
      <c r="AD15" s="704">
        <v>12024</v>
      </c>
      <c r="AE15" s="704">
        <v>12673</v>
      </c>
      <c r="AF15" s="704">
        <v>5493</v>
      </c>
      <c r="AG15" s="704">
        <v>14217</v>
      </c>
      <c r="AH15" s="290"/>
      <c r="AK15" s="7"/>
    </row>
    <row r="16" spans="1:37">
      <c r="A16" s="93" t="s">
        <v>3</v>
      </c>
      <c r="B16" s="567"/>
      <c r="C16" s="567"/>
      <c r="D16" s="567"/>
      <c r="E16" s="567"/>
      <c r="F16" s="567"/>
      <c r="G16" s="704">
        <v>94744</v>
      </c>
      <c r="H16" s="704">
        <v>96340</v>
      </c>
      <c r="I16" s="704">
        <v>103267</v>
      </c>
      <c r="J16" s="704">
        <v>107408</v>
      </c>
      <c r="K16" s="704">
        <v>110418</v>
      </c>
      <c r="L16" s="704">
        <v>108737</v>
      </c>
      <c r="M16" s="704">
        <v>108906</v>
      </c>
      <c r="N16" s="704">
        <v>110133</v>
      </c>
      <c r="O16" s="704">
        <v>110479</v>
      </c>
      <c r="P16" s="704">
        <v>105691</v>
      </c>
      <c r="Q16" s="704"/>
      <c r="R16" s="704"/>
      <c r="S16" s="704"/>
      <c r="T16" s="704"/>
      <c r="U16" s="704"/>
      <c r="V16" s="704"/>
      <c r="W16" s="704"/>
      <c r="X16" s="704"/>
      <c r="Y16" s="704"/>
      <c r="Z16" s="704"/>
      <c r="AA16" s="704"/>
      <c r="AB16" s="704"/>
      <c r="AC16" s="704"/>
      <c r="AD16" s="704"/>
      <c r="AE16" s="704"/>
      <c r="AF16" s="704"/>
      <c r="AG16" s="704"/>
      <c r="AH16" s="704"/>
      <c r="AK16" s="7"/>
    </row>
    <row r="17" spans="1:37">
      <c r="A17" s="93" t="s">
        <v>33</v>
      </c>
      <c r="B17" s="567"/>
      <c r="C17" s="567"/>
      <c r="D17" s="567"/>
      <c r="E17" s="567"/>
      <c r="F17" s="567"/>
      <c r="G17" s="704">
        <v>12145</v>
      </c>
      <c r="H17" s="704">
        <v>12348</v>
      </c>
      <c r="I17" s="704">
        <v>13248</v>
      </c>
      <c r="J17" s="704">
        <v>13400</v>
      </c>
      <c r="K17" s="704">
        <v>17235</v>
      </c>
      <c r="L17" s="704">
        <v>17303</v>
      </c>
      <c r="M17" s="704">
        <v>18284</v>
      </c>
      <c r="N17" s="704">
        <v>45500</v>
      </c>
      <c r="O17" s="704">
        <v>55500</v>
      </c>
      <c r="P17" s="704">
        <v>55932</v>
      </c>
      <c r="Q17" s="704">
        <v>56562</v>
      </c>
      <c r="R17" s="704"/>
      <c r="S17" s="704"/>
      <c r="T17" s="704"/>
      <c r="U17" s="704"/>
      <c r="V17" s="704"/>
      <c r="W17" s="704"/>
      <c r="X17" s="704"/>
      <c r="Y17" s="704"/>
      <c r="Z17" s="704"/>
      <c r="AA17" s="704"/>
      <c r="AB17" s="704"/>
      <c r="AC17" s="704"/>
      <c r="AD17" s="704"/>
      <c r="AE17" s="704"/>
      <c r="AF17" s="704"/>
      <c r="AG17" s="704"/>
      <c r="AH17" s="704"/>
      <c r="AK17" s="7"/>
    </row>
    <row r="18" spans="1:37">
      <c r="A18" s="93" t="s">
        <v>1</v>
      </c>
      <c r="B18" s="567"/>
      <c r="C18" s="567"/>
      <c r="D18" s="567"/>
      <c r="E18" s="567"/>
      <c r="F18" s="567"/>
      <c r="G18" s="704">
        <v>6283</v>
      </c>
      <c r="H18" s="704">
        <v>6737</v>
      </c>
      <c r="I18" s="704">
        <v>7348</v>
      </c>
      <c r="J18" s="704">
        <v>7424</v>
      </c>
      <c r="K18" s="704">
        <v>7892</v>
      </c>
      <c r="L18" s="704">
        <v>7920</v>
      </c>
      <c r="M18" s="704">
        <v>8136</v>
      </c>
      <c r="N18" s="704">
        <v>8601</v>
      </c>
      <c r="O18" s="704">
        <v>8774</v>
      </c>
      <c r="P18" s="704">
        <v>9115</v>
      </c>
      <c r="Q18" s="704">
        <v>9417</v>
      </c>
      <c r="R18" s="704">
        <v>9960</v>
      </c>
      <c r="S18" s="704">
        <v>9660</v>
      </c>
      <c r="T18" s="704">
        <v>9894</v>
      </c>
      <c r="U18" s="704">
        <v>10129</v>
      </c>
      <c r="V18" s="704"/>
      <c r="W18" s="704"/>
      <c r="X18" s="704">
        <v>51662</v>
      </c>
      <c r="Y18" s="704">
        <v>73991</v>
      </c>
      <c r="Z18" s="704">
        <v>74853</v>
      </c>
      <c r="AA18" s="704">
        <v>75253</v>
      </c>
      <c r="AB18" s="704">
        <v>69576</v>
      </c>
      <c r="AC18" s="704">
        <v>70054</v>
      </c>
      <c r="AD18" s="704">
        <v>70126</v>
      </c>
      <c r="AE18" s="704">
        <v>70404</v>
      </c>
      <c r="AF18" s="704">
        <v>67838</v>
      </c>
      <c r="AG18" s="704">
        <v>65517</v>
      </c>
      <c r="AH18" s="704">
        <v>68933</v>
      </c>
      <c r="AI18" t="s">
        <v>15</v>
      </c>
      <c r="AK18" s="7"/>
    </row>
    <row r="19" spans="1:37">
      <c r="A19" s="93" t="s">
        <v>24</v>
      </c>
      <c r="B19" s="291"/>
      <c r="C19" s="291"/>
      <c r="D19" s="291"/>
      <c r="E19" s="291">
        <v>2865.1680000000001</v>
      </c>
      <c r="F19" s="291">
        <v>2922.7939999999999</v>
      </c>
      <c r="G19" s="291">
        <v>2990.9380000000001</v>
      </c>
      <c r="H19" s="291">
        <v>3344.5729999999999</v>
      </c>
      <c r="I19" s="291">
        <v>5495.6260000000002</v>
      </c>
      <c r="J19" s="291">
        <v>2352.0419999999999</v>
      </c>
      <c r="K19" s="291">
        <v>1057.289</v>
      </c>
      <c r="L19" s="291">
        <v>3433.8690000000001</v>
      </c>
      <c r="M19" s="291">
        <v>2826.8820000000001</v>
      </c>
      <c r="N19" s="291">
        <v>2720.4929999999999</v>
      </c>
      <c r="O19" s="291">
        <v>3425</v>
      </c>
      <c r="P19" s="291">
        <v>4091</v>
      </c>
      <c r="Q19" s="291">
        <v>4094</v>
      </c>
      <c r="R19" s="291">
        <v>4093</v>
      </c>
      <c r="S19" s="291">
        <v>3430</v>
      </c>
      <c r="T19" s="291">
        <v>2013</v>
      </c>
      <c r="U19" s="291">
        <v>1698</v>
      </c>
      <c r="V19" s="291">
        <v>3328</v>
      </c>
      <c r="W19" s="291">
        <v>3166</v>
      </c>
      <c r="X19" s="291">
        <v>3495</v>
      </c>
      <c r="Y19" s="291">
        <v>3895.5730659025789</v>
      </c>
      <c r="Z19" s="291">
        <v>3075</v>
      </c>
      <c r="AA19" s="291">
        <v>2881</v>
      </c>
      <c r="AB19" s="291"/>
      <c r="AC19" s="291"/>
      <c r="AD19" s="291"/>
      <c r="AE19" s="291"/>
      <c r="AF19" s="291"/>
      <c r="AG19" s="289"/>
      <c r="AH19" s="289"/>
    </row>
    <row r="20" spans="1:37">
      <c r="A20" s="17"/>
      <c r="AF20" s="195"/>
      <c r="AG20" s="195"/>
      <c r="AH20" s="195"/>
    </row>
    <row r="21" spans="1:37">
      <c r="A21" s="44" t="s">
        <v>19</v>
      </c>
      <c r="B21" s="17"/>
      <c r="D21" s="17"/>
      <c r="E21" s="17"/>
      <c r="G21" s="433"/>
      <c r="H21" s="433"/>
      <c r="I21" s="433"/>
      <c r="J21" s="433"/>
      <c r="K21" s="433"/>
      <c r="L21" s="516"/>
      <c r="M21" s="516"/>
      <c r="N21" s="516"/>
      <c r="O21" s="516"/>
      <c r="P21" s="516"/>
      <c r="Q21" s="516"/>
      <c r="R21" s="516"/>
      <c r="S21" s="516"/>
      <c r="T21" s="516"/>
      <c r="U21" s="516"/>
      <c r="V21" s="516"/>
      <c r="W21" s="516"/>
      <c r="X21" s="516"/>
      <c r="Y21" s="516"/>
      <c r="Z21" s="516"/>
      <c r="AA21" s="516"/>
      <c r="AB21" s="516"/>
      <c r="AC21" s="516"/>
      <c r="AD21" s="516"/>
      <c r="AE21" s="516"/>
      <c r="AF21" s="518"/>
      <c r="AG21" s="519"/>
      <c r="AH21" s="519"/>
    </row>
    <row r="23" spans="1:37">
      <c r="A23" s="17" t="s">
        <v>126</v>
      </c>
      <c r="B23" s="17"/>
      <c r="AF23" s="17"/>
      <c r="AG23" s="17"/>
      <c r="AH23" s="17"/>
    </row>
    <row r="24" spans="1:37">
      <c r="AF24" s="17"/>
      <c r="AG24" s="17"/>
      <c r="AH24" s="17"/>
    </row>
    <row r="25" spans="1:37">
      <c r="A25" s="17" t="s">
        <v>3193</v>
      </c>
      <c r="Z25" s="17"/>
      <c r="AA25" s="17"/>
      <c r="AB25" s="17"/>
      <c r="AC25" s="17"/>
      <c r="AD25" s="17"/>
      <c r="AE25" s="17"/>
      <c r="AF25" s="17"/>
      <c r="AG25" s="17"/>
      <c r="AH25" s="17"/>
    </row>
    <row r="26" spans="1:37">
      <c r="A26" s="17"/>
      <c r="Z26" s="17"/>
      <c r="AA26" s="17"/>
      <c r="AB26" s="17"/>
      <c r="AC26" s="17"/>
      <c r="AD26" s="17"/>
      <c r="AE26" s="17"/>
      <c r="AF26" s="17"/>
      <c r="AG26" s="17"/>
      <c r="AH26" s="17"/>
    </row>
    <row r="27" spans="1:37">
      <c r="A27" s="42" t="s">
        <v>124</v>
      </c>
      <c r="B27" s="8" t="s">
        <v>15</v>
      </c>
      <c r="AF27" s="17"/>
      <c r="AG27" s="17"/>
      <c r="AH27" s="17"/>
    </row>
    <row r="28" spans="1:37">
      <c r="Z28" s="17"/>
      <c r="AA28" s="17"/>
      <c r="AB28" s="17"/>
      <c r="AC28" s="17"/>
      <c r="AD28" s="17"/>
      <c r="AE28" s="17"/>
      <c r="AF28" s="17"/>
      <c r="AG28" s="17"/>
      <c r="AH28" s="17"/>
    </row>
    <row r="29" spans="1:37">
      <c r="Z29" s="17"/>
      <c r="AA29" s="17"/>
      <c r="AB29" s="17"/>
      <c r="AC29" s="17"/>
      <c r="AD29" s="17"/>
      <c r="AE29" s="17"/>
      <c r="AF29" s="17"/>
      <c r="AG29" s="17"/>
      <c r="AH29" s="17"/>
    </row>
    <row r="30" spans="1:37">
      <c r="Z30" s="17"/>
      <c r="AA30" s="17"/>
      <c r="AB30" s="17"/>
      <c r="AC30" s="17"/>
      <c r="AD30" s="17"/>
      <c r="AE30" s="17"/>
      <c r="AF30" s="17"/>
      <c r="AG30" s="17"/>
      <c r="AH30" s="17"/>
    </row>
    <row r="31" spans="1:37">
      <c r="Z31" s="17"/>
      <c r="AA31" s="17"/>
      <c r="AB31" s="17"/>
      <c r="AC31" s="17"/>
      <c r="AD31" s="17"/>
      <c r="AE31" s="17"/>
      <c r="AF31" s="187"/>
      <c r="AG31" s="187"/>
      <c r="AH31" s="187"/>
    </row>
    <row r="32" spans="1:37">
      <c r="AF32" s="17"/>
      <c r="AG32" s="17"/>
      <c r="AH32" s="17"/>
    </row>
    <row r="33" spans="26:34">
      <c r="AF33" s="17"/>
      <c r="AG33" s="17"/>
      <c r="AH33" s="17"/>
    </row>
    <row r="34" spans="26:34">
      <c r="AF34" s="17"/>
      <c r="AG34" s="17"/>
      <c r="AH34" s="17"/>
    </row>
    <row r="35" spans="26:34">
      <c r="AF35" s="17"/>
      <c r="AG35" s="17"/>
      <c r="AH35" s="17"/>
    </row>
    <row r="36" spans="26:34">
      <c r="Z36" s="17"/>
      <c r="AA36" s="17"/>
      <c r="AB36" s="17"/>
      <c r="AC36" s="17"/>
      <c r="AD36" s="17"/>
      <c r="AE36" s="17"/>
      <c r="AF36" s="17"/>
      <c r="AG36" s="17"/>
      <c r="AH36" s="17"/>
    </row>
    <row r="37" spans="26:34">
      <c r="Z37" s="17"/>
      <c r="AA37" s="17"/>
      <c r="AB37" s="17"/>
      <c r="AC37" s="17"/>
      <c r="AD37" s="17"/>
      <c r="AE37" s="17"/>
      <c r="AF37" s="17"/>
      <c r="AG37" s="17"/>
      <c r="AH37" s="17"/>
    </row>
    <row r="38" spans="26:34">
      <c r="Z38" s="17"/>
      <c r="AA38" s="17"/>
      <c r="AB38" s="17"/>
      <c r="AC38" s="17"/>
      <c r="AD38" s="17"/>
      <c r="AE38" s="17"/>
      <c r="AF38" s="17"/>
      <c r="AG38" s="17"/>
      <c r="AH38" s="17"/>
    </row>
    <row r="39" spans="26:34">
      <c r="Z39" s="17"/>
      <c r="AA39" s="17"/>
      <c r="AB39" s="17"/>
      <c r="AC39" s="17"/>
      <c r="AD39" s="17"/>
      <c r="AE39" s="17"/>
      <c r="AF39" s="17"/>
      <c r="AG39" s="17"/>
      <c r="AH39" s="17"/>
    </row>
    <row r="40" spans="26:34">
      <c r="Z40" s="17"/>
      <c r="AA40" s="17"/>
      <c r="AB40" s="17"/>
      <c r="AC40" s="17"/>
      <c r="AD40" s="17"/>
      <c r="AE40" s="17"/>
      <c r="AF40" s="17"/>
      <c r="AG40" s="17"/>
      <c r="AH40" s="17"/>
    </row>
    <row r="41" spans="26:34">
      <c r="Z41" s="17"/>
      <c r="AA41" s="17"/>
      <c r="AB41" s="17"/>
      <c r="AC41" s="17"/>
      <c r="AD41" s="17"/>
      <c r="AE41" s="17"/>
      <c r="AF41" s="17"/>
      <c r="AG41" s="17"/>
      <c r="AH41" s="17"/>
    </row>
    <row r="42" spans="26:34">
      <c r="Z42" s="17"/>
      <c r="AA42" s="17"/>
      <c r="AB42" s="17"/>
      <c r="AC42" s="17"/>
      <c r="AD42" s="17"/>
      <c r="AE42" s="17"/>
      <c r="AF42" s="17"/>
      <c r="AG42" s="17"/>
      <c r="AH42" s="17"/>
    </row>
    <row r="43" spans="26:34">
      <c r="Z43" s="17"/>
      <c r="AA43" s="17"/>
      <c r="AB43" s="17"/>
      <c r="AC43" s="17"/>
      <c r="AD43" s="17"/>
      <c r="AE43" s="17"/>
      <c r="AF43" s="17"/>
      <c r="AG43" s="17"/>
      <c r="AH43" s="17"/>
    </row>
    <row r="44" spans="26:34">
      <c r="Z44" s="17"/>
      <c r="AA44" s="17"/>
      <c r="AB44" s="17"/>
      <c r="AC44" s="17"/>
      <c r="AD44" s="17"/>
      <c r="AE44" s="17"/>
      <c r="AF44" s="17"/>
      <c r="AG44" s="17"/>
      <c r="AH44" s="17"/>
    </row>
    <row r="45" spans="26:34">
      <c r="Z45" s="17"/>
      <c r="AA45" s="17"/>
      <c r="AB45" s="17"/>
      <c r="AC45" s="17"/>
      <c r="AD45" s="17"/>
      <c r="AE45" s="17"/>
      <c r="AF45" s="17"/>
      <c r="AG45" s="17"/>
      <c r="AH45" s="17"/>
    </row>
    <row r="46" spans="26:34">
      <c r="Z46" s="17"/>
      <c r="AA46" s="17"/>
      <c r="AB46" s="17"/>
      <c r="AC46" s="17"/>
      <c r="AD46" s="17"/>
      <c r="AE46" s="17"/>
    </row>
    <row r="47" spans="26:34">
      <c r="Z47" s="17"/>
      <c r="AA47" s="17"/>
      <c r="AB47" s="17"/>
      <c r="AC47" s="17"/>
      <c r="AD47" s="17"/>
      <c r="AE47" s="17"/>
    </row>
    <row r="48" spans="26:34">
      <c r="Z48" s="17"/>
      <c r="AA48" s="17"/>
      <c r="AB48" s="17"/>
      <c r="AC48" s="17"/>
      <c r="AD48" s="17"/>
      <c r="AE48" s="17"/>
    </row>
    <row r="49" spans="26:31">
      <c r="Z49" s="17"/>
      <c r="AA49" s="17"/>
      <c r="AB49" s="17"/>
      <c r="AC49" s="17"/>
      <c r="AD49" s="17"/>
      <c r="AE49" s="17"/>
    </row>
    <row r="50" spans="26:31">
      <c r="Z50" s="17"/>
      <c r="AA50" s="17"/>
      <c r="AB50" s="17"/>
      <c r="AC50" s="17"/>
      <c r="AD50" s="17"/>
      <c r="AE50" s="17"/>
    </row>
    <row r="51" spans="26:31">
      <c r="Z51" s="17"/>
      <c r="AA51" s="17"/>
      <c r="AB51" s="17"/>
      <c r="AC51" s="17"/>
      <c r="AD51" s="17"/>
      <c r="AE51" s="17"/>
    </row>
    <row r="52" spans="26:31">
      <c r="Z52" s="17"/>
      <c r="AA52" s="17"/>
      <c r="AB52" s="17"/>
      <c r="AC52" s="17"/>
      <c r="AD52" s="17"/>
      <c r="AE52" s="17"/>
    </row>
    <row r="53" spans="26:31">
      <c r="Z53" s="17"/>
      <c r="AA53" s="17"/>
      <c r="AB53" s="17"/>
      <c r="AC53" s="17"/>
      <c r="AD53" s="17"/>
      <c r="AE53" s="17"/>
    </row>
    <row r="54" spans="26:31">
      <c r="Z54" s="17"/>
      <c r="AA54" s="17"/>
      <c r="AB54" s="17"/>
      <c r="AC54" s="17"/>
      <c r="AD54" s="17"/>
      <c r="AE54" s="17"/>
    </row>
  </sheetData>
  <hyperlinks>
    <hyperlink ref="AJ3" location="Content!A1" display="Back to content page" xr:uid="{00000000-0004-0000-A600-000000000000}"/>
  </hyperlinks>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AJ58"/>
  <sheetViews>
    <sheetView topLeftCell="A4" zoomScale="102" zoomScaleNormal="102" workbookViewId="0">
      <selection activeCell="G20" sqref="G20"/>
    </sheetView>
  </sheetViews>
  <sheetFormatPr defaultRowHeight="14.4"/>
  <cols>
    <col min="1" max="1" width="33.77734375" bestFit="1" customWidth="1"/>
    <col min="2" max="31" width="7" customWidth="1"/>
    <col min="32" max="34" width="6.21875" customWidth="1"/>
  </cols>
  <sheetData>
    <row r="1" spans="1:36">
      <c r="A1" s="44" t="s">
        <v>3202</v>
      </c>
      <c r="Z1" s="17"/>
      <c r="AA1" s="17"/>
      <c r="AB1" s="17"/>
      <c r="AC1" s="17"/>
      <c r="AD1" s="17"/>
      <c r="AE1" s="17"/>
      <c r="AF1" s="14"/>
      <c r="AG1" s="14"/>
      <c r="AH1" s="14"/>
    </row>
    <row r="2" spans="1:36">
      <c r="Z2" s="17"/>
      <c r="AA2" s="17"/>
      <c r="AB2" s="17"/>
      <c r="AC2" s="17"/>
      <c r="AD2" s="17"/>
      <c r="AE2" s="17"/>
      <c r="AF2" s="14"/>
      <c r="AG2" s="14"/>
      <c r="AH2" s="14"/>
    </row>
    <row r="3" spans="1:36">
      <c r="A3" s="393" t="s">
        <v>14</v>
      </c>
      <c r="B3" s="225">
        <v>1990</v>
      </c>
      <c r="C3" s="225">
        <v>1991</v>
      </c>
      <c r="D3" s="225">
        <v>1992</v>
      </c>
      <c r="E3" s="225">
        <v>1993</v>
      </c>
      <c r="F3" s="225">
        <v>1994</v>
      </c>
      <c r="G3" s="225">
        <v>1995</v>
      </c>
      <c r="H3" s="225">
        <v>1996</v>
      </c>
      <c r="I3" s="225">
        <v>1997</v>
      </c>
      <c r="J3" s="225">
        <v>1998</v>
      </c>
      <c r="K3" s="225">
        <v>1999</v>
      </c>
      <c r="L3" s="225">
        <v>2000</v>
      </c>
      <c r="M3" s="225">
        <v>2001</v>
      </c>
      <c r="N3" s="225">
        <v>2002</v>
      </c>
      <c r="O3" s="225">
        <v>2003</v>
      </c>
      <c r="P3" s="225">
        <v>2004</v>
      </c>
      <c r="Q3" s="225">
        <v>2005</v>
      </c>
      <c r="R3" s="225">
        <v>2006</v>
      </c>
      <c r="S3" s="225">
        <v>2007</v>
      </c>
      <c r="T3" s="225">
        <v>2008</v>
      </c>
      <c r="U3" s="225">
        <v>2009</v>
      </c>
      <c r="V3" s="225">
        <v>2010</v>
      </c>
      <c r="W3" s="225">
        <v>2011</v>
      </c>
      <c r="X3" s="393">
        <v>2012</v>
      </c>
      <c r="Y3" s="225">
        <v>2013</v>
      </c>
      <c r="Z3" s="225">
        <v>2014</v>
      </c>
      <c r="AA3" s="225">
        <v>2015</v>
      </c>
      <c r="AB3" s="225">
        <v>2016</v>
      </c>
      <c r="AC3" s="225">
        <v>2017</v>
      </c>
      <c r="AD3" s="225">
        <v>2018</v>
      </c>
      <c r="AE3" s="225">
        <v>2019</v>
      </c>
      <c r="AF3" s="225">
        <v>2020</v>
      </c>
      <c r="AG3" s="225">
        <v>2021</v>
      </c>
      <c r="AH3" s="225">
        <v>2022</v>
      </c>
      <c r="AJ3" s="1" t="s">
        <v>559</v>
      </c>
    </row>
    <row r="4" spans="1:36">
      <c r="A4" s="93" t="s">
        <v>13</v>
      </c>
      <c r="B4" s="289"/>
      <c r="C4" s="289"/>
      <c r="D4" s="289"/>
      <c r="E4" s="289"/>
      <c r="F4" s="289"/>
      <c r="G4" s="289"/>
      <c r="H4" s="289"/>
      <c r="I4" s="289"/>
      <c r="J4" s="289"/>
      <c r="K4" s="289"/>
      <c r="L4" s="457">
        <v>46</v>
      </c>
      <c r="M4" s="457">
        <v>71</v>
      </c>
      <c r="N4" s="457">
        <v>79</v>
      </c>
      <c r="O4" s="457">
        <v>82</v>
      </c>
      <c r="P4" s="457">
        <v>96</v>
      </c>
      <c r="Q4" s="289">
        <v>97.6</v>
      </c>
      <c r="R4" s="457">
        <v>84</v>
      </c>
      <c r="S4" s="457">
        <v>79</v>
      </c>
      <c r="T4" s="289">
        <v>92</v>
      </c>
      <c r="U4" s="457">
        <v>75</v>
      </c>
      <c r="V4" s="457">
        <v>78.599999999999994</v>
      </c>
      <c r="W4" s="289">
        <v>67.5</v>
      </c>
      <c r="X4" s="457">
        <v>75</v>
      </c>
      <c r="Y4" s="457">
        <v>79</v>
      </c>
      <c r="Z4" s="457">
        <v>78.7</v>
      </c>
      <c r="AA4" s="457">
        <v>80.900000000000006</v>
      </c>
      <c r="AB4" s="457">
        <v>74.400000000000006</v>
      </c>
      <c r="AC4" s="457">
        <v>54.4</v>
      </c>
      <c r="AD4" s="457">
        <v>52.3</v>
      </c>
      <c r="AE4" s="457">
        <v>44.3</v>
      </c>
      <c r="AF4" s="457">
        <v>22.15</v>
      </c>
      <c r="AG4" s="457">
        <v>19.940000000000001</v>
      </c>
      <c r="AH4" s="289"/>
    </row>
    <row r="5" spans="1:36">
      <c r="A5" s="93" t="s">
        <v>12</v>
      </c>
      <c r="B5" s="289"/>
      <c r="C5" s="289"/>
      <c r="D5" s="289"/>
      <c r="E5" s="289"/>
      <c r="F5" s="289"/>
      <c r="G5" s="289"/>
      <c r="H5" s="289"/>
      <c r="I5" s="289"/>
      <c r="J5" s="289"/>
      <c r="K5" s="289"/>
      <c r="L5" s="289"/>
      <c r="M5" s="289"/>
      <c r="N5" s="289"/>
      <c r="O5" s="289"/>
      <c r="P5" s="289"/>
      <c r="Q5" s="289">
        <v>41.5</v>
      </c>
      <c r="R5" s="457">
        <v>43.9</v>
      </c>
      <c r="S5" s="457">
        <v>27.2</v>
      </c>
      <c r="T5" s="289">
        <v>36.1</v>
      </c>
      <c r="U5" s="289">
        <v>27.2</v>
      </c>
      <c r="V5" s="289">
        <v>40.700000000000003</v>
      </c>
      <c r="W5" s="289">
        <v>43.3</v>
      </c>
      <c r="X5" s="289"/>
      <c r="Y5" s="289">
        <v>38.6</v>
      </c>
      <c r="Z5" s="289">
        <v>45.2</v>
      </c>
      <c r="AA5" s="289">
        <v>47.3</v>
      </c>
      <c r="AB5" s="457">
        <v>32.200000000000003</v>
      </c>
      <c r="AC5" s="457">
        <v>26.7</v>
      </c>
      <c r="AD5" s="457">
        <v>27.7</v>
      </c>
      <c r="AE5" s="289"/>
      <c r="AF5" s="289"/>
      <c r="AG5" s="289"/>
      <c r="AH5" s="289"/>
    </row>
    <row r="6" spans="1:36">
      <c r="A6" s="93" t="s">
        <v>513</v>
      </c>
      <c r="B6" s="289"/>
      <c r="C6" s="289"/>
      <c r="D6" s="289"/>
      <c r="E6" s="289"/>
      <c r="F6" s="289"/>
      <c r="G6" s="289"/>
      <c r="H6" s="289"/>
      <c r="I6" s="289"/>
      <c r="J6" s="457">
        <v>45</v>
      </c>
      <c r="K6" s="457">
        <v>30</v>
      </c>
      <c r="L6" s="457">
        <v>27</v>
      </c>
      <c r="M6" s="457">
        <v>17</v>
      </c>
      <c r="N6" s="457">
        <v>19</v>
      </c>
      <c r="O6" s="457">
        <v>14</v>
      </c>
      <c r="P6" s="457">
        <v>16</v>
      </c>
      <c r="Q6" s="289"/>
      <c r="R6" s="289"/>
      <c r="S6" s="289"/>
      <c r="T6" s="289"/>
      <c r="U6" s="289"/>
      <c r="V6" s="289"/>
      <c r="W6" s="289"/>
      <c r="X6" s="289"/>
      <c r="Y6" s="289"/>
      <c r="Z6" s="289"/>
      <c r="AA6" s="289"/>
      <c r="AB6" s="289"/>
      <c r="AC6" s="289"/>
      <c r="AD6" s="289"/>
      <c r="AE6" s="289"/>
      <c r="AF6" s="289"/>
      <c r="AG6" s="289"/>
      <c r="AH6" s="289"/>
    </row>
    <row r="7" spans="1:36">
      <c r="A7" s="93" t="s">
        <v>100</v>
      </c>
      <c r="B7" s="289"/>
      <c r="C7" s="289"/>
      <c r="D7" s="289"/>
      <c r="E7" s="289"/>
      <c r="F7" s="289"/>
      <c r="G7" s="457">
        <v>50</v>
      </c>
      <c r="H7" s="457"/>
      <c r="I7" s="457"/>
      <c r="J7" s="457"/>
      <c r="K7" s="457">
        <v>40</v>
      </c>
      <c r="L7" s="457">
        <v>50</v>
      </c>
      <c r="M7" s="457">
        <v>50</v>
      </c>
      <c r="N7" s="457">
        <v>50</v>
      </c>
      <c r="O7" s="457">
        <v>50</v>
      </c>
      <c r="P7" s="289"/>
      <c r="Q7" s="289"/>
      <c r="R7" s="289"/>
      <c r="S7" s="289">
        <v>76</v>
      </c>
      <c r="T7" s="289">
        <v>76</v>
      </c>
      <c r="U7" s="457">
        <v>76</v>
      </c>
      <c r="V7" s="289"/>
      <c r="W7" s="289"/>
      <c r="X7" s="289"/>
      <c r="Y7" s="289"/>
      <c r="Z7" s="289"/>
      <c r="AA7" s="289"/>
      <c r="AB7" s="289"/>
      <c r="AC7" s="289"/>
      <c r="AD7" s="289"/>
      <c r="AE7" s="289"/>
      <c r="AF7" s="289"/>
      <c r="AG7" s="289"/>
      <c r="AH7" s="289"/>
    </row>
    <row r="8" spans="1:36">
      <c r="A8" s="93" t="s">
        <v>512</v>
      </c>
      <c r="B8" s="289"/>
      <c r="C8" s="289"/>
      <c r="D8" s="289"/>
      <c r="E8" s="289"/>
      <c r="F8" s="289"/>
      <c r="G8" s="289"/>
      <c r="H8" s="289"/>
      <c r="I8" s="289"/>
      <c r="J8" s="289"/>
      <c r="K8" s="289"/>
      <c r="L8" s="457">
        <v>46.99</v>
      </c>
      <c r="M8" s="457">
        <v>42</v>
      </c>
      <c r="N8" s="457">
        <v>33.299999999999997</v>
      </c>
      <c r="O8" s="457">
        <v>33.6</v>
      </c>
      <c r="P8" s="289"/>
      <c r="Q8" s="289">
        <v>46.7</v>
      </c>
      <c r="R8" s="289"/>
      <c r="S8" s="289">
        <v>25.47</v>
      </c>
      <c r="T8" s="289">
        <v>44.72</v>
      </c>
      <c r="U8" s="289">
        <v>37.69</v>
      </c>
      <c r="V8" s="289">
        <v>38.049999999999997</v>
      </c>
      <c r="W8" s="289">
        <v>34.409999999999997</v>
      </c>
      <c r="X8" s="289">
        <v>37.51</v>
      </c>
      <c r="Y8" s="289">
        <v>34.909999999999997</v>
      </c>
      <c r="Z8" s="289">
        <v>36</v>
      </c>
      <c r="AA8" s="289">
        <v>34.5</v>
      </c>
      <c r="AB8" s="457">
        <v>40.51</v>
      </c>
      <c r="AC8" s="457">
        <v>43.06</v>
      </c>
      <c r="AD8" s="457">
        <v>27.15</v>
      </c>
      <c r="AE8" s="457">
        <v>27.7</v>
      </c>
      <c r="AF8" s="457">
        <v>17.78</v>
      </c>
      <c r="AG8" s="457">
        <v>16.7</v>
      </c>
      <c r="AH8" s="289"/>
    </row>
    <row r="9" spans="1:36">
      <c r="A9" s="93" t="s">
        <v>11</v>
      </c>
      <c r="B9" s="289"/>
      <c r="C9" s="289"/>
      <c r="D9" s="289"/>
      <c r="E9" s="289"/>
      <c r="F9" s="289"/>
      <c r="G9" s="289"/>
      <c r="H9" s="289"/>
      <c r="I9" s="289"/>
      <c r="J9" s="289"/>
      <c r="K9" s="289"/>
      <c r="L9" s="289"/>
      <c r="M9" s="289"/>
      <c r="N9" s="289"/>
      <c r="O9" s="289"/>
      <c r="P9" s="289"/>
      <c r="Q9" s="289">
        <v>14.6</v>
      </c>
      <c r="R9" s="289">
        <v>17.25</v>
      </c>
      <c r="S9" s="289">
        <v>22.7</v>
      </c>
      <c r="T9" s="289">
        <v>18.2</v>
      </c>
      <c r="U9" s="289">
        <v>18.5</v>
      </c>
      <c r="V9" s="289">
        <v>17.100000000000001</v>
      </c>
      <c r="W9" s="289">
        <v>19.399999999999999</v>
      </c>
      <c r="X9" s="289">
        <v>20.059999999999999</v>
      </c>
      <c r="Y9" s="289">
        <v>21.26</v>
      </c>
      <c r="Z9" s="289">
        <v>19</v>
      </c>
      <c r="AA9" s="289">
        <v>18</v>
      </c>
      <c r="AB9" s="457">
        <v>21</v>
      </c>
      <c r="AC9" s="457">
        <v>20</v>
      </c>
      <c r="AD9" s="457">
        <v>19.8</v>
      </c>
      <c r="AE9" s="457">
        <v>20.010000000000002</v>
      </c>
      <c r="AF9" s="289"/>
      <c r="AG9" s="457">
        <v>17.010000000000002</v>
      </c>
      <c r="AH9" s="289"/>
    </row>
    <row r="10" spans="1:36">
      <c r="A10" s="93" t="s">
        <v>10</v>
      </c>
      <c r="B10" s="289"/>
      <c r="C10" s="289"/>
      <c r="D10" s="289"/>
      <c r="E10" s="289"/>
      <c r="F10" s="289"/>
      <c r="G10" s="289"/>
      <c r="H10" s="289"/>
      <c r="I10" s="289"/>
      <c r="J10" s="289"/>
      <c r="K10" s="289"/>
      <c r="L10" s="289"/>
      <c r="M10" s="289"/>
      <c r="N10" s="289"/>
      <c r="O10" s="289"/>
      <c r="P10" s="289"/>
      <c r="Q10" s="289">
        <v>57</v>
      </c>
      <c r="R10" s="289"/>
      <c r="S10" s="289"/>
      <c r="T10" s="289">
        <v>64</v>
      </c>
      <c r="U10" s="289">
        <v>39</v>
      </c>
      <c r="V10" s="289"/>
      <c r="W10" s="289"/>
      <c r="X10" s="289"/>
      <c r="Y10" s="289"/>
      <c r="Z10" s="289"/>
      <c r="AA10" s="289">
        <v>57.999999999999993</v>
      </c>
      <c r="AB10" s="289">
        <v>51</v>
      </c>
      <c r="AC10" s="289">
        <v>53</v>
      </c>
      <c r="AD10" s="289">
        <v>56.999999999999993</v>
      </c>
      <c r="AE10" s="289">
        <v>60</v>
      </c>
      <c r="AF10" s="289">
        <v>29</v>
      </c>
      <c r="AG10" s="289"/>
      <c r="AH10" s="289"/>
    </row>
    <row r="11" spans="1:36">
      <c r="A11" s="93" t="s">
        <v>9</v>
      </c>
      <c r="B11" s="289"/>
      <c r="C11" s="289"/>
      <c r="D11" s="289"/>
      <c r="E11" s="289"/>
      <c r="F11" s="289"/>
      <c r="G11" s="289"/>
      <c r="H11" s="289"/>
      <c r="I11" s="289"/>
      <c r="J11" s="289"/>
      <c r="K11" s="289"/>
      <c r="L11" s="289"/>
      <c r="M11" s="289"/>
      <c r="N11" s="289"/>
      <c r="O11" s="289"/>
      <c r="P11" s="289"/>
      <c r="Q11" s="289">
        <v>54</v>
      </c>
      <c r="R11" s="289"/>
      <c r="S11" s="289"/>
      <c r="T11" s="289">
        <v>53.4</v>
      </c>
      <c r="U11" s="289">
        <v>55.1</v>
      </c>
      <c r="V11" s="457">
        <v>42.7</v>
      </c>
      <c r="W11" s="457">
        <v>42.3</v>
      </c>
      <c r="X11" s="457">
        <v>44.8</v>
      </c>
      <c r="Y11" s="289"/>
      <c r="Z11" s="289"/>
      <c r="AA11" s="289"/>
      <c r="AB11" s="289"/>
      <c r="AC11" s="289"/>
      <c r="AD11" s="289"/>
      <c r="AE11" s="289"/>
      <c r="AF11" s="289"/>
      <c r="AG11" s="289"/>
      <c r="AH11" s="289"/>
    </row>
    <row r="12" spans="1:36">
      <c r="A12" s="93" t="s">
        <v>8</v>
      </c>
      <c r="B12" s="289">
        <v>54.3</v>
      </c>
      <c r="C12" s="289">
        <v>47.1</v>
      </c>
      <c r="D12" s="289">
        <v>47.3</v>
      </c>
      <c r="E12" s="289">
        <v>53</v>
      </c>
      <c r="F12" s="289">
        <v>60</v>
      </c>
      <c r="G12" s="289">
        <v>59</v>
      </c>
      <c r="H12" s="289">
        <v>60</v>
      </c>
      <c r="I12" s="289">
        <v>64</v>
      </c>
      <c r="J12" s="289">
        <v>63</v>
      </c>
      <c r="K12" s="289">
        <v>62</v>
      </c>
      <c r="L12" s="289">
        <v>62</v>
      </c>
      <c r="M12" s="289">
        <v>58</v>
      </c>
      <c r="N12" s="289">
        <v>59</v>
      </c>
      <c r="O12" s="289">
        <v>55</v>
      </c>
      <c r="P12" s="289">
        <v>56</v>
      </c>
      <c r="Q12" s="289">
        <v>57</v>
      </c>
      <c r="R12" s="289">
        <v>59</v>
      </c>
      <c r="S12" s="289">
        <v>68</v>
      </c>
      <c r="T12" s="289">
        <v>61</v>
      </c>
      <c r="U12" s="289">
        <v>54</v>
      </c>
      <c r="V12" s="289">
        <v>57</v>
      </c>
      <c r="W12" s="289">
        <v>57</v>
      </c>
      <c r="X12" s="289">
        <v>55</v>
      </c>
      <c r="Y12" s="289">
        <v>55</v>
      </c>
      <c r="Z12" s="289">
        <v>58</v>
      </c>
      <c r="AA12" s="289">
        <v>63</v>
      </c>
      <c r="AB12" s="289">
        <v>65</v>
      </c>
      <c r="AC12" s="289">
        <v>68</v>
      </c>
      <c r="AD12" s="289">
        <v>67</v>
      </c>
      <c r="AE12" s="289">
        <v>64</v>
      </c>
      <c r="AF12" s="289">
        <v>20</v>
      </c>
      <c r="AG12" s="197">
        <v>17</v>
      </c>
      <c r="AH12" s="289">
        <v>55</v>
      </c>
    </row>
    <row r="13" spans="1:36">
      <c r="A13" s="93" t="s">
        <v>6</v>
      </c>
      <c r="B13" s="289"/>
      <c r="C13" s="289"/>
      <c r="D13" s="289"/>
      <c r="E13" s="289"/>
      <c r="F13" s="289"/>
      <c r="G13" s="289"/>
      <c r="H13" s="289"/>
      <c r="I13" s="289"/>
      <c r="J13" s="289"/>
      <c r="K13" s="289"/>
      <c r="L13" s="289"/>
      <c r="M13" s="457">
        <v>20.9</v>
      </c>
      <c r="N13" s="457">
        <v>19</v>
      </c>
      <c r="O13" s="289">
        <v>12</v>
      </c>
      <c r="P13" s="289">
        <v>23</v>
      </c>
      <c r="Q13" s="289">
        <v>23</v>
      </c>
      <c r="R13" s="289">
        <v>28</v>
      </c>
      <c r="S13" s="289">
        <v>27</v>
      </c>
      <c r="T13" s="289">
        <v>27</v>
      </c>
      <c r="U13" s="289">
        <v>28</v>
      </c>
      <c r="V13" s="289">
        <v>31</v>
      </c>
      <c r="W13" s="289">
        <v>35</v>
      </c>
      <c r="X13" s="289">
        <v>25</v>
      </c>
      <c r="Y13" s="289">
        <v>24.6</v>
      </c>
      <c r="Z13" s="289">
        <v>25</v>
      </c>
      <c r="AA13" s="289">
        <v>24</v>
      </c>
      <c r="AB13" s="457">
        <v>20</v>
      </c>
      <c r="AC13" s="457">
        <v>17.899999999999999</v>
      </c>
      <c r="AD13" s="457">
        <v>21.3</v>
      </c>
      <c r="AE13" s="457">
        <v>20.04</v>
      </c>
      <c r="AF13" s="289">
        <v>13.1</v>
      </c>
      <c r="AG13" s="289">
        <v>14.4</v>
      </c>
      <c r="AH13" s="289"/>
    </row>
    <row r="14" spans="1:36">
      <c r="A14" s="93" t="s">
        <v>18</v>
      </c>
      <c r="B14" s="289"/>
      <c r="C14" s="289"/>
      <c r="D14" s="289"/>
      <c r="E14" s="289"/>
      <c r="F14" s="289"/>
      <c r="G14" s="289"/>
      <c r="H14" s="289"/>
      <c r="I14" s="289"/>
      <c r="J14" s="289"/>
      <c r="K14" s="289"/>
      <c r="L14" s="457">
        <v>45</v>
      </c>
      <c r="M14" s="457">
        <v>49.8</v>
      </c>
      <c r="N14" s="457">
        <v>59.1</v>
      </c>
      <c r="O14" s="457">
        <v>43.3</v>
      </c>
      <c r="P14" s="289"/>
      <c r="Q14" s="289">
        <v>39</v>
      </c>
      <c r="R14" s="457">
        <v>59.6</v>
      </c>
      <c r="S14" s="289"/>
      <c r="T14" s="289">
        <v>32</v>
      </c>
      <c r="U14" s="289">
        <v>31</v>
      </c>
      <c r="V14" s="289">
        <v>28</v>
      </c>
      <c r="W14" s="289">
        <v>29</v>
      </c>
      <c r="X14" s="289">
        <v>29</v>
      </c>
      <c r="Y14" s="289">
        <v>36</v>
      </c>
      <c r="Z14" s="457">
        <v>38</v>
      </c>
      <c r="AA14" s="457">
        <v>28</v>
      </c>
      <c r="AB14" s="457">
        <v>33</v>
      </c>
      <c r="AC14" s="457">
        <v>36</v>
      </c>
      <c r="AD14" s="289"/>
      <c r="AE14" s="289"/>
      <c r="AF14" s="289"/>
      <c r="AG14" s="289"/>
      <c r="AH14" s="289"/>
    </row>
    <row r="15" spans="1:36">
      <c r="A15" s="93" t="s">
        <v>4</v>
      </c>
      <c r="B15" s="289">
        <v>67</v>
      </c>
      <c r="C15" s="289">
        <v>56</v>
      </c>
      <c r="D15" s="289">
        <v>55</v>
      </c>
      <c r="E15" s="289">
        <v>58</v>
      </c>
      <c r="F15" s="289">
        <v>54</v>
      </c>
      <c r="G15" s="289">
        <v>53</v>
      </c>
      <c r="H15" s="289">
        <v>57</v>
      </c>
      <c r="I15" s="289">
        <v>56</v>
      </c>
      <c r="J15" s="289">
        <v>53</v>
      </c>
      <c r="K15" s="289">
        <v>53</v>
      </c>
      <c r="L15" s="289">
        <v>52</v>
      </c>
      <c r="M15" s="289">
        <v>51</v>
      </c>
      <c r="N15" s="289">
        <v>51</v>
      </c>
      <c r="O15" s="289">
        <v>51</v>
      </c>
      <c r="P15" s="289">
        <v>44</v>
      </c>
      <c r="Q15" s="289">
        <v>46</v>
      </c>
      <c r="R15" s="289">
        <v>51</v>
      </c>
      <c r="S15" s="289">
        <v>56</v>
      </c>
      <c r="T15" s="289">
        <v>57</v>
      </c>
      <c r="U15" s="289">
        <v>54</v>
      </c>
      <c r="V15" s="289">
        <v>57</v>
      </c>
      <c r="W15" s="289">
        <v>61</v>
      </c>
      <c r="X15" s="289">
        <v>57</v>
      </c>
      <c r="Y15" s="289">
        <v>64</v>
      </c>
      <c r="Z15" s="289">
        <v>58</v>
      </c>
      <c r="AA15" s="289">
        <v>59</v>
      </c>
      <c r="AB15" s="457">
        <v>60</v>
      </c>
      <c r="AC15" s="457">
        <v>60</v>
      </c>
      <c r="AD15" s="457">
        <v>63</v>
      </c>
      <c r="AE15" s="457">
        <v>63</v>
      </c>
      <c r="AF15" s="289">
        <v>44</v>
      </c>
      <c r="AG15" s="289">
        <v>32</v>
      </c>
      <c r="AH15" s="289"/>
    </row>
    <row r="16" spans="1:36">
      <c r="A16" s="93" t="s">
        <v>3</v>
      </c>
      <c r="B16" s="289"/>
      <c r="C16" s="289"/>
      <c r="D16" s="289"/>
      <c r="E16" s="289"/>
      <c r="F16" s="289"/>
      <c r="G16" s="289"/>
      <c r="H16" s="289"/>
      <c r="I16" s="289"/>
      <c r="J16" s="289"/>
      <c r="K16" s="289"/>
      <c r="L16" s="289"/>
      <c r="M16" s="289"/>
      <c r="N16" s="289"/>
      <c r="O16" s="289"/>
      <c r="P16" s="289"/>
      <c r="Q16" s="289"/>
      <c r="R16" s="289"/>
      <c r="S16" s="289"/>
      <c r="T16" s="289"/>
      <c r="U16" s="289"/>
      <c r="V16" s="289"/>
      <c r="W16" s="289"/>
      <c r="X16" s="289"/>
      <c r="Y16" s="289"/>
      <c r="Z16" s="289"/>
      <c r="AA16" s="289"/>
      <c r="AB16" s="289"/>
      <c r="AC16" s="289"/>
      <c r="AD16" s="289"/>
      <c r="AE16" s="289"/>
      <c r="AF16" s="289"/>
      <c r="AG16" s="289"/>
      <c r="AH16" s="289"/>
    </row>
    <row r="17" spans="1:34">
      <c r="A17" s="93" t="s">
        <v>33</v>
      </c>
      <c r="B17" s="289"/>
      <c r="C17" s="289"/>
      <c r="D17" s="289"/>
      <c r="E17" s="289"/>
      <c r="F17" s="289"/>
      <c r="G17" s="289"/>
      <c r="H17" s="289"/>
      <c r="I17" s="289"/>
      <c r="J17" s="289"/>
      <c r="K17" s="289"/>
      <c r="L17" s="457">
        <v>54.2</v>
      </c>
      <c r="M17" s="457">
        <v>58.6</v>
      </c>
      <c r="N17" s="457">
        <v>51</v>
      </c>
      <c r="O17" s="289">
        <v>47.389855609033695</v>
      </c>
      <c r="P17" s="289">
        <v>47.146290162516323</v>
      </c>
      <c r="Q17" s="289">
        <v>51.280858972551883</v>
      </c>
      <c r="R17" s="289">
        <v>56.79226754398006</v>
      </c>
      <c r="S17" s="289">
        <v>61.279107636214178</v>
      </c>
      <c r="T17" s="289">
        <v>65.939249969767459</v>
      </c>
      <c r="U17" s="289">
        <v>50.445210778318739</v>
      </c>
      <c r="V17" s="289">
        <v>35.31666666666667</v>
      </c>
      <c r="W17" s="289">
        <v>36.824999999999996</v>
      </c>
      <c r="X17" s="289">
        <v>34.991666666666667</v>
      </c>
      <c r="Y17" s="289">
        <v>32.125</v>
      </c>
      <c r="Z17" s="289">
        <v>32.927500000000002</v>
      </c>
      <c r="AA17" s="289">
        <v>30.924999999999997</v>
      </c>
      <c r="AB17" s="289"/>
      <c r="AC17" s="289"/>
      <c r="AD17" s="289"/>
      <c r="AE17" s="289"/>
      <c r="AF17" s="289"/>
      <c r="AG17" s="289"/>
      <c r="AH17" s="289"/>
    </row>
    <row r="18" spans="1:34">
      <c r="A18" s="93" t="s">
        <v>1</v>
      </c>
      <c r="B18" s="289"/>
      <c r="C18" s="289"/>
      <c r="D18" s="289"/>
      <c r="E18" s="289"/>
      <c r="F18" s="289"/>
      <c r="G18" s="289"/>
      <c r="H18" s="289"/>
      <c r="I18" s="289"/>
      <c r="J18" s="289"/>
      <c r="K18" s="289"/>
      <c r="L18" s="289"/>
      <c r="M18" s="289"/>
      <c r="N18" s="289"/>
      <c r="O18" s="289"/>
      <c r="P18" s="289"/>
      <c r="Q18" s="289">
        <v>57.2</v>
      </c>
      <c r="R18" s="289"/>
      <c r="S18" s="289"/>
      <c r="T18" s="289">
        <v>63.1</v>
      </c>
      <c r="U18" s="289"/>
      <c r="V18" s="289"/>
      <c r="W18" s="289"/>
      <c r="X18" s="289">
        <v>54</v>
      </c>
      <c r="Y18" s="289">
        <v>60</v>
      </c>
      <c r="Z18" s="289">
        <v>72.2</v>
      </c>
      <c r="AA18" s="289">
        <v>71.400000000000006</v>
      </c>
      <c r="AB18" s="457">
        <v>39.700000000000003</v>
      </c>
      <c r="AC18" s="457">
        <v>41.8</v>
      </c>
      <c r="AD18" s="457">
        <v>39.799999999999997</v>
      </c>
      <c r="AE18" s="457">
        <v>44.6</v>
      </c>
      <c r="AF18" s="289">
        <v>36.6</v>
      </c>
      <c r="AG18" s="289">
        <v>38.4</v>
      </c>
      <c r="AH18" s="457">
        <v>44.5</v>
      </c>
    </row>
    <row r="19" spans="1:34">
      <c r="A19" s="93" t="s">
        <v>24</v>
      </c>
      <c r="B19" s="289"/>
      <c r="C19" s="289"/>
      <c r="D19" s="289"/>
      <c r="E19" s="289"/>
      <c r="F19" s="289"/>
      <c r="G19" s="289"/>
      <c r="H19" s="289"/>
      <c r="I19" s="289"/>
      <c r="J19" s="289"/>
      <c r="K19" s="289"/>
      <c r="L19" s="457">
        <v>29</v>
      </c>
      <c r="M19" s="457">
        <v>31</v>
      </c>
      <c r="N19" s="457">
        <v>36</v>
      </c>
      <c r="O19" s="289">
        <v>36</v>
      </c>
      <c r="P19" s="289">
        <v>28</v>
      </c>
      <c r="Q19" s="289">
        <v>29</v>
      </c>
      <c r="R19" s="289">
        <v>26</v>
      </c>
      <c r="S19" s="289">
        <v>32</v>
      </c>
      <c r="T19" s="289">
        <v>34</v>
      </c>
      <c r="U19" s="289">
        <v>25</v>
      </c>
      <c r="V19" s="289">
        <v>32</v>
      </c>
      <c r="W19" s="289">
        <v>35</v>
      </c>
      <c r="X19" s="289">
        <v>37</v>
      </c>
      <c r="Y19" s="289">
        <v>37</v>
      </c>
      <c r="Z19" s="289">
        <v>37</v>
      </c>
      <c r="AA19" s="289">
        <v>31</v>
      </c>
      <c r="AB19" s="457">
        <v>33</v>
      </c>
      <c r="AC19" s="457">
        <v>35</v>
      </c>
      <c r="AD19" s="457">
        <v>39</v>
      </c>
      <c r="AE19" s="457">
        <v>32</v>
      </c>
      <c r="AF19" s="289"/>
      <c r="AG19" s="289"/>
      <c r="AH19" s="289"/>
    </row>
    <row r="20" spans="1:34">
      <c r="A20" s="17"/>
      <c r="Z20" s="17"/>
      <c r="AA20" s="17"/>
      <c r="AB20" s="17"/>
      <c r="AC20" s="17"/>
      <c r="AD20" s="17"/>
      <c r="AE20" s="17"/>
      <c r="AF20" s="195"/>
      <c r="AG20" s="195"/>
      <c r="AH20" s="195"/>
    </row>
    <row r="21" spans="1:34" ht="15.6" customHeight="1">
      <c r="A21" s="44" t="s">
        <v>21</v>
      </c>
      <c r="D21" s="17"/>
      <c r="E21" s="17"/>
      <c r="F21" s="17"/>
      <c r="G21" s="17"/>
      <c r="H21" s="17"/>
      <c r="I21" s="17"/>
      <c r="J21" s="17"/>
      <c r="K21" s="17"/>
      <c r="L21" s="520"/>
      <c r="M21" s="520"/>
      <c r="N21" s="520"/>
      <c r="O21" s="520"/>
      <c r="P21" s="520"/>
      <c r="Q21" s="521"/>
      <c r="R21" s="521"/>
      <c r="S21" s="521"/>
      <c r="T21" s="521"/>
      <c r="U21" s="521"/>
      <c r="V21" s="521"/>
      <c r="W21" s="521"/>
      <c r="X21" s="521"/>
      <c r="Y21" s="521"/>
      <c r="Z21" s="521"/>
      <c r="AA21" s="521"/>
      <c r="AB21" s="521"/>
      <c r="AC21" s="521"/>
      <c r="AD21" s="521"/>
      <c r="AE21" s="521"/>
      <c r="AF21" s="521"/>
      <c r="AG21" s="17"/>
      <c r="AH21" s="17"/>
    </row>
    <row r="22" spans="1:34" ht="15.6" customHeight="1">
      <c r="A22" s="44"/>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row>
    <row r="23" spans="1:34">
      <c r="A23" s="17" t="s">
        <v>127</v>
      </c>
      <c r="AF23" s="17"/>
      <c r="AG23" s="17"/>
      <c r="AH23" s="17"/>
    </row>
    <row r="24" spans="1:34" ht="14.7" customHeight="1">
      <c r="D24" s="42"/>
      <c r="E24" s="42"/>
      <c r="F24" s="42"/>
      <c r="G24" s="42"/>
      <c r="H24" s="42"/>
      <c r="I24" s="42"/>
      <c r="J24" s="42"/>
      <c r="K24" s="42"/>
      <c r="L24" s="42"/>
      <c r="M24" s="42"/>
      <c r="N24" s="42"/>
      <c r="O24" s="42"/>
      <c r="P24" s="42"/>
      <c r="Q24" s="42"/>
      <c r="R24" s="42"/>
      <c r="S24" s="42"/>
      <c r="T24" s="42"/>
      <c r="U24" s="42"/>
      <c r="V24" s="42"/>
      <c r="AF24" s="17"/>
      <c r="AG24" s="17"/>
      <c r="AH24" s="17"/>
    </row>
    <row r="25" spans="1:34" ht="14.7" customHeight="1">
      <c r="A25" s="42" t="s">
        <v>124</v>
      </c>
      <c r="C25" s="42"/>
      <c r="D25" s="42"/>
      <c r="E25" s="42"/>
      <c r="F25" s="42"/>
      <c r="G25" s="42"/>
      <c r="H25" s="42"/>
      <c r="I25" s="42"/>
      <c r="J25" s="42"/>
      <c r="K25" s="42"/>
      <c r="L25" s="42"/>
      <c r="M25" s="42"/>
      <c r="N25" s="42"/>
      <c r="O25" s="42"/>
      <c r="P25" s="42"/>
      <c r="Q25" s="42"/>
      <c r="R25" s="42"/>
      <c r="S25" s="42"/>
      <c r="T25" s="42"/>
      <c r="U25" s="42"/>
      <c r="V25" s="42"/>
      <c r="AF25" s="17"/>
      <c r="AG25" s="17"/>
      <c r="AH25" s="17"/>
    </row>
    <row r="26" spans="1:34">
      <c r="AF26" s="17"/>
      <c r="AG26" s="17"/>
      <c r="AH26" s="17"/>
    </row>
    <row r="27" spans="1:34">
      <c r="A27" s="17" t="s">
        <v>577</v>
      </c>
      <c r="AF27" s="17"/>
      <c r="AG27" s="17"/>
      <c r="AH27" s="17"/>
    </row>
    <row r="28" spans="1:34">
      <c r="A28" s="17"/>
      <c r="AF28" s="17"/>
      <c r="AG28" s="17"/>
      <c r="AH28" s="17"/>
    </row>
    <row r="29" spans="1:34">
      <c r="A29" s="17" t="s">
        <v>3194</v>
      </c>
      <c r="AF29" s="17"/>
      <c r="AG29" s="17"/>
      <c r="AH29" s="17"/>
    </row>
    <row r="30" spans="1:34">
      <c r="A30" s="17"/>
      <c r="AF30" s="17"/>
      <c r="AG30" s="17"/>
      <c r="AH30" s="17"/>
    </row>
    <row r="31" spans="1:34" ht="14.7" customHeight="1">
      <c r="A31" s="44" t="s">
        <v>295</v>
      </c>
      <c r="D31" s="17"/>
      <c r="E31" s="17"/>
      <c r="F31" s="17"/>
      <c r="G31" s="17"/>
      <c r="H31" s="17"/>
      <c r="I31" s="17"/>
      <c r="J31" s="17"/>
      <c r="K31" s="17"/>
      <c r="L31" s="17"/>
      <c r="M31" s="17"/>
      <c r="N31" s="17"/>
      <c r="O31" s="17"/>
      <c r="P31" s="17"/>
      <c r="Q31" s="17"/>
      <c r="R31" s="17"/>
      <c r="S31" s="17"/>
      <c r="T31" s="17"/>
      <c r="U31" s="17"/>
      <c r="Z31" s="17"/>
      <c r="AA31" s="17"/>
      <c r="AB31" s="17"/>
      <c r="AC31" s="17"/>
      <c r="AD31" s="17"/>
      <c r="AE31" s="17"/>
      <c r="AF31" s="17"/>
      <c r="AG31" s="17"/>
      <c r="AH31" s="17"/>
    </row>
    <row r="32" spans="1:34">
      <c r="C32" s="17"/>
      <c r="D32" s="17"/>
      <c r="E32" s="17"/>
      <c r="F32" s="17"/>
      <c r="G32" s="17"/>
      <c r="H32" s="17"/>
      <c r="I32" s="17"/>
      <c r="J32" s="17"/>
      <c r="K32" s="17"/>
      <c r="L32" s="17"/>
      <c r="M32" s="17"/>
      <c r="N32" s="17"/>
      <c r="O32" s="17"/>
      <c r="P32" s="17"/>
      <c r="Q32" s="17"/>
      <c r="R32" s="17"/>
      <c r="S32" s="17"/>
      <c r="T32" s="17"/>
      <c r="U32" s="17"/>
      <c r="Z32" s="17"/>
      <c r="AA32" s="17"/>
      <c r="AB32" s="17"/>
      <c r="AC32" s="17"/>
      <c r="AD32" s="17"/>
      <c r="AE32" s="17"/>
      <c r="AF32" s="17"/>
      <c r="AG32" s="17"/>
      <c r="AH32" s="17"/>
    </row>
    <row r="33" spans="1:34">
      <c r="A33" s="17" t="s">
        <v>296</v>
      </c>
      <c r="Z33" s="17"/>
      <c r="AA33" s="17"/>
      <c r="AB33" s="17"/>
      <c r="AC33" s="17"/>
      <c r="AD33" s="17"/>
      <c r="AE33" s="17"/>
      <c r="AF33" s="17"/>
      <c r="AG33" s="17"/>
      <c r="AH33" s="17"/>
    </row>
    <row r="34" spans="1:34">
      <c r="Z34" s="17"/>
      <c r="AA34" s="17"/>
      <c r="AB34" s="17"/>
      <c r="AC34" s="17"/>
      <c r="AD34" s="17"/>
      <c r="AE34" s="17"/>
      <c r="AF34" s="187"/>
      <c r="AG34" s="187"/>
      <c r="AH34" s="187"/>
    </row>
    <row r="35" spans="1:34">
      <c r="Z35" s="17"/>
      <c r="AA35" s="17"/>
      <c r="AB35" s="17"/>
      <c r="AC35" s="17"/>
      <c r="AD35" s="17"/>
      <c r="AE35" s="17"/>
      <c r="AF35" s="17"/>
      <c r="AG35" s="17"/>
      <c r="AH35" s="17"/>
    </row>
    <row r="36" spans="1:34">
      <c r="AF36" s="17"/>
      <c r="AG36" s="17"/>
      <c r="AH36" s="17"/>
    </row>
    <row r="37" spans="1:34">
      <c r="AF37" s="17"/>
      <c r="AG37" s="17"/>
      <c r="AH37" s="17"/>
    </row>
    <row r="38" spans="1:34">
      <c r="AF38" s="17"/>
      <c r="AG38" s="17"/>
      <c r="AH38" s="17"/>
    </row>
    <row r="39" spans="1:34">
      <c r="AF39" s="17"/>
      <c r="AG39" s="17"/>
      <c r="AH39" s="17"/>
    </row>
    <row r="40" spans="1:34">
      <c r="Z40" s="17"/>
      <c r="AA40" s="17"/>
      <c r="AB40" s="17"/>
      <c r="AC40" s="17"/>
      <c r="AD40" s="17"/>
      <c r="AE40" s="17"/>
      <c r="AF40" s="17"/>
      <c r="AG40" s="17"/>
      <c r="AH40" s="17"/>
    </row>
    <row r="41" spans="1:34">
      <c r="Z41" s="17"/>
      <c r="AA41" s="17"/>
      <c r="AB41" s="17"/>
      <c r="AC41" s="17"/>
      <c r="AD41" s="17"/>
      <c r="AE41" s="17"/>
      <c r="AF41" s="17"/>
      <c r="AG41" s="17"/>
      <c r="AH41" s="17"/>
    </row>
    <row r="42" spans="1:34">
      <c r="Z42" s="17"/>
      <c r="AA42" s="17"/>
      <c r="AB42" s="17"/>
      <c r="AC42" s="17"/>
      <c r="AD42" s="17"/>
      <c r="AE42" s="17"/>
      <c r="AF42" s="17"/>
      <c r="AG42" s="17"/>
      <c r="AH42" s="17"/>
    </row>
    <row r="43" spans="1:34">
      <c r="Z43" s="17"/>
      <c r="AA43" s="17"/>
      <c r="AB43" s="17"/>
      <c r="AC43" s="17"/>
      <c r="AD43" s="17"/>
      <c r="AE43" s="17"/>
      <c r="AF43" s="17"/>
      <c r="AG43" s="17"/>
      <c r="AH43" s="17"/>
    </row>
    <row r="44" spans="1:34">
      <c r="Z44" s="17"/>
      <c r="AA44" s="17"/>
      <c r="AB44" s="17"/>
      <c r="AC44" s="17"/>
      <c r="AD44" s="17"/>
      <c r="AE44" s="17"/>
      <c r="AF44" s="17"/>
      <c r="AG44" s="17"/>
      <c r="AH44" s="17"/>
    </row>
    <row r="45" spans="1:34">
      <c r="Z45" s="17"/>
      <c r="AA45" s="17"/>
      <c r="AB45" s="17"/>
      <c r="AC45" s="17"/>
      <c r="AD45" s="17"/>
      <c r="AE45" s="17"/>
      <c r="AF45" s="17"/>
      <c r="AG45" s="17"/>
      <c r="AH45" s="17"/>
    </row>
    <row r="46" spans="1:34">
      <c r="Z46" s="17"/>
      <c r="AA46" s="17"/>
      <c r="AB46" s="17"/>
      <c r="AC46" s="17"/>
      <c r="AD46" s="17"/>
      <c r="AE46" s="17"/>
      <c r="AF46" s="17"/>
      <c r="AG46" s="17"/>
      <c r="AH46" s="17"/>
    </row>
    <row r="47" spans="1:34">
      <c r="Z47" s="17"/>
      <c r="AA47" s="17"/>
      <c r="AB47" s="17"/>
      <c r="AC47" s="17"/>
      <c r="AD47" s="17"/>
      <c r="AE47" s="17"/>
      <c r="AF47" s="17"/>
      <c r="AG47" s="17"/>
      <c r="AH47" s="17"/>
    </row>
    <row r="48" spans="1:34">
      <c r="Z48" s="17"/>
      <c r="AA48" s="17"/>
      <c r="AB48" s="17"/>
      <c r="AC48" s="17"/>
      <c r="AD48" s="17"/>
      <c r="AE48" s="17"/>
      <c r="AF48" s="17"/>
      <c r="AG48" s="17"/>
      <c r="AH48" s="17"/>
    </row>
    <row r="49" spans="26:31">
      <c r="Z49" s="17"/>
      <c r="AA49" s="17"/>
      <c r="AB49" s="17"/>
      <c r="AC49" s="17"/>
      <c r="AD49" s="17"/>
      <c r="AE49" s="17"/>
    </row>
    <row r="50" spans="26:31">
      <c r="Z50" s="17"/>
      <c r="AA50" s="17"/>
      <c r="AB50" s="17"/>
      <c r="AC50" s="17"/>
      <c r="AD50" s="17"/>
      <c r="AE50" s="17"/>
    </row>
    <row r="51" spans="26:31">
      <c r="Z51" s="17"/>
      <c r="AA51" s="17"/>
      <c r="AB51" s="17"/>
      <c r="AC51" s="17"/>
      <c r="AD51" s="17"/>
      <c r="AE51" s="17"/>
    </row>
    <row r="52" spans="26:31">
      <c r="Z52" s="17"/>
      <c r="AA52" s="17"/>
      <c r="AB52" s="17"/>
      <c r="AC52" s="17"/>
      <c r="AD52" s="17"/>
      <c r="AE52" s="17"/>
    </row>
    <row r="53" spans="26:31">
      <c r="Z53" s="17"/>
      <c r="AA53" s="17"/>
      <c r="AB53" s="17"/>
      <c r="AC53" s="17"/>
      <c r="AD53" s="17"/>
      <c r="AE53" s="17"/>
    </row>
    <row r="54" spans="26:31">
      <c r="Z54" s="17"/>
      <c r="AA54" s="17"/>
      <c r="AB54" s="17"/>
      <c r="AC54" s="17"/>
      <c r="AD54" s="17"/>
      <c r="AE54" s="17"/>
    </row>
    <row r="55" spans="26:31">
      <c r="Z55" s="17"/>
      <c r="AA55" s="17"/>
      <c r="AB55" s="17"/>
      <c r="AC55" s="17"/>
      <c r="AD55" s="17"/>
      <c r="AE55" s="17"/>
    </row>
    <row r="56" spans="26:31">
      <c r="Z56" s="17"/>
      <c r="AA56" s="17"/>
      <c r="AB56" s="17"/>
      <c r="AC56" s="17"/>
      <c r="AD56" s="17"/>
      <c r="AE56" s="17"/>
    </row>
    <row r="57" spans="26:31">
      <c r="Z57" s="17"/>
      <c r="AA57" s="17"/>
      <c r="AB57" s="17"/>
      <c r="AC57" s="17"/>
      <c r="AD57" s="17"/>
      <c r="AE57" s="17"/>
    </row>
    <row r="58" spans="26:31">
      <c r="Z58" s="17"/>
      <c r="AA58" s="17"/>
      <c r="AB58" s="17"/>
      <c r="AC58" s="17"/>
      <c r="AD58" s="17"/>
      <c r="AE58" s="17"/>
    </row>
  </sheetData>
  <hyperlinks>
    <hyperlink ref="AJ3" location="Content!A1" display="Back to content page" xr:uid="{00000000-0004-0000-A700-000000000000}"/>
  </hyperlinks>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AA55"/>
  <sheetViews>
    <sheetView topLeftCell="K4" zoomScale="98" zoomScaleNormal="98" workbookViewId="0">
      <selection activeCell="G20" sqref="G20"/>
    </sheetView>
  </sheetViews>
  <sheetFormatPr defaultRowHeight="14.4"/>
  <cols>
    <col min="1" max="1" width="33.77734375" customWidth="1"/>
    <col min="2" max="12" width="9.77734375" style="321" customWidth="1"/>
    <col min="13" max="15" width="10.77734375" style="321" customWidth="1"/>
    <col min="16" max="16" width="10.44140625" style="321" bestFit="1" customWidth="1"/>
    <col min="17" max="21" width="10.44140625" style="321" customWidth="1"/>
    <col min="22" max="24" width="9.77734375" style="321" customWidth="1"/>
    <col min="27" max="27" width="13.6640625" customWidth="1"/>
  </cols>
  <sheetData>
    <row r="1" spans="1:27">
      <c r="A1" s="44" t="s">
        <v>3374</v>
      </c>
      <c r="P1" s="13"/>
      <c r="Q1" s="13"/>
      <c r="R1" s="13"/>
      <c r="S1" s="13"/>
      <c r="T1" s="13"/>
      <c r="U1" s="13"/>
      <c r="V1" s="13"/>
      <c r="W1" s="13"/>
      <c r="X1" s="13"/>
    </row>
    <row r="2" spans="1:27">
      <c r="P2" s="13"/>
      <c r="Q2" s="13"/>
      <c r="R2" s="13"/>
      <c r="S2" s="13"/>
      <c r="T2" s="13"/>
      <c r="U2" s="13"/>
      <c r="V2" s="13"/>
      <c r="W2" s="13"/>
      <c r="X2" s="13"/>
    </row>
    <row r="3" spans="1:27">
      <c r="A3" s="393" t="s">
        <v>14</v>
      </c>
      <c r="B3" s="225">
        <v>2000</v>
      </c>
      <c r="C3" s="225">
        <v>2001</v>
      </c>
      <c r="D3" s="225">
        <v>2002</v>
      </c>
      <c r="E3" s="225">
        <v>2003</v>
      </c>
      <c r="F3" s="225">
        <v>2004</v>
      </c>
      <c r="G3" s="225">
        <v>2005</v>
      </c>
      <c r="H3" s="225">
        <v>2006</v>
      </c>
      <c r="I3" s="225">
        <v>2007</v>
      </c>
      <c r="J3" s="225">
        <v>2008</v>
      </c>
      <c r="K3" s="225">
        <v>2009</v>
      </c>
      <c r="L3" s="225">
        <v>2010</v>
      </c>
      <c r="M3" s="225">
        <v>2011</v>
      </c>
      <c r="N3" s="393">
        <v>2012</v>
      </c>
      <c r="O3" s="225">
        <v>2013</v>
      </c>
      <c r="P3" s="225">
        <v>2014</v>
      </c>
      <c r="Q3" s="225">
        <v>2015</v>
      </c>
      <c r="R3" s="225">
        <v>2016</v>
      </c>
      <c r="S3" s="225">
        <v>2017</v>
      </c>
      <c r="T3" s="225">
        <v>2018</v>
      </c>
      <c r="U3" s="225">
        <v>2019</v>
      </c>
      <c r="V3" s="225">
        <v>2020</v>
      </c>
      <c r="W3" s="225">
        <v>2021</v>
      </c>
      <c r="X3" s="225">
        <v>2022</v>
      </c>
      <c r="Z3" s="1" t="s">
        <v>559</v>
      </c>
    </row>
    <row r="4" spans="1:27">
      <c r="A4" s="93" t="s">
        <v>13</v>
      </c>
      <c r="B4" s="291"/>
      <c r="C4" s="291"/>
      <c r="D4" s="291"/>
      <c r="E4" s="291"/>
      <c r="F4" s="291"/>
      <c r="G4" s="291">
        <v>9593</v>
      </c>
      <c r="H4" s="291"/>
      <c r="I4" s="291"/>
      <c r="J4" s="291"/>
      <c r="K4" s="291"/>
      <c r="L4" s="291"/>
      <c r="M4" s="291"/>
      <c r="N4" s="291"/>
      <c r="O4" s="307">
        <v>9156</v>
      </c>
      <c r="P4" s="307">
        <v>10626</v>
      </c>
      <c r="Q4" s="307">
        <v>11172</v>
      </c>
      <c r="R4" s="307">
        <v>12950</v>
      </c>
      <c r="S4" s="307">
        <v>13344</v>
      </c>
      <c r="T4" s="307">
        <v>13427</v>
      </c>
      <c r="U4" s="307">
        <v>14323</v>
      </c>
      <c r="V4" s="727">
        <v>14323</v>
      </c>
      <c r="W4" s="307">
        <v>14037</v>
      </c>
      <c r="X4" s="291"/>
      <c r="AA4" s="7"/>
    </row>
    <row r="5" spans="1:27">
      <c r="A5" s="93" t="s">
        <v>12</v>
      </c>
      <c r="B5" s="307">
        <v>2400</v>
      </c>
      <c r="C5" s="307">
        <v>2800</v>
      </c>
      <c r="D5" s="307">
        <v>3350</v>
      </c>
      <c r="E5" s="307">
        <v>3589</v>
      </c>
      <c r="F5" s="307">
        <v>4050</v>
      </c>
      <c r="G5" s="291">
        <v>4795</v>
      </c>
      <c r="H5" s="307">
        <v>4801</v>
      </c>
      <c r="I5" s="307">
        <v>4832</v>
      </c>
      <c r="J5" s="291">
        <v>4942</v>
      </c>
      <c r="K5" s="291">
        <v>6396</v>
      </c>
      <c r="L5" s="291">
        <v>6693</v>
      </c>
      <c r="M5" s="291">
        <v>7131</v>
      </c>
      <c r="N5" s="291">
        <v>7457</v>
      </c>
      <c r="O5" s="291">
        <v>8362</v>
      </c>
      <c r="P5" s="291">
        <v>8900</v>
      </c>
      <c r="Q5" s="291">
        <v>8944</v>
      </c>
      <c r="R5" s="307">
        <v>10938</v>
      </c>
      <c r="S5" s="307">
        <v>11829</v>
      </c>
      <c r="T5" s="307">
        <v>12690</v>
      </c>
      <c r="U5" s="291"/>
      <c r="V5" s="291"/>
      <c r="W5" s="291"/>
      <c r="X5" s="291"/>
      <c r="AA5" s="7"/>
    </row>
    <row r="6" spans="1:27">
      <c r="A6" s="93" t="s">
        <v>513</v>
      </c>
      <c r="B6" s="307">
        <v>389</v>
      </c>
      <c r="C6" s="307">
        <v>410</v>
      </c>
      <c r="D6" s="307">
        <v>376</v>
      </c>
      <c r="E6" s="307">
        <v>375</v>
      </c>
      <c r="F6" s="307">
        <v>375</v>
      </c>
      <c r="G6" s="307">
        <v>328</v>
      </c>
      <c r="H6" s="307">
        <v>328</v>
      </c>
      <c r="I6" s="307">
        <v>235</v>
      </c>
      <c r="J6" s="307">
        <v>245</v>
      </c>
      <c r="K6" s="307">
        <v>260</v>
      </c>
      <c r="L6" s="307">
        <v>311</v>
      </c>
      <c r="M6" s="307">
        <v>311</v>
      </c>
      <c r="N6" s="291"/>
      <c r="O6" s="291"/>
      <c r="P6" s="291"/>
      <c r="Q6" s="291"/>
      <c r="R6" s="291"/>
      <c r="S6" s="307">
        <v>739</v>
      </c>
      <c r="T6" s="307">
        <v>770</v>
      </c>
      <c r="U6" s="307">
        <v>768</v>
      </c>
      <c r="V6" s="307">
        <v>765</v>
      </c>
      <c r="W6" s="307">
        <v>900</v>
      </c>
      <c r="X6" s="291"/>
      <c r="AA6" s="7"/>
    </row>
    <row r="7" spans="1:27">
      <c r="A7" s="93" t="s">
        <v>100</v>
      </c>
      <c r="B7" s="307">
        <v>5829</v>
      </c>
      <c r="C7" s="307">
        <v>5829</v>
      </c>
      <c r="D7" s="307">
        <v>5829</v>
      </c>
      <c r="E7" s="307">
        <v>5829</v>
      </c>
      <c r="F7" s="291"/>
      <c r="G7" s="291"/>
      <c r="H7" s="291"/>
      <c r="I7" s="291"/>
      <c r="J7" s="291"/>
      <c r="K7" s="291"/>
      <c r="L7" s="291"/>
      <c r="M7" s="291"/>
      <c r="N7" s="291"/>
      <c r="O7" s="291"/>
      <c r="P7" s="291"/>
      <c r="Q7" s="291"/>
      <c r="R7" s="291"/>
      <c r="S7" s="291"/>
      <c r="T7" s="291"/>
      <c r="U7" s="291"/>
      <c r="V7" s="291"/>
      <c r="W7" s="291"/>
      <c r="X7" s="291"/>
      <c r="AA7" s="7"/>
    </row>
    <row r="8" spans="1:27">
      <c r="A8" s="93" t="s">
        <v>512</v>
      </c>
      <c r="B8" s="307">
        <v>1162</v>
      </c>
      <c r="C8" s="307">
        <v>1276</v>
      </c>
      <c r="D8" s="307">
        <v>1153</v>
      </c>
      <c r="E8" s="307">
        <v>1339</v>
      </c>
      <c r="F8" s="307">
        <v>1307</v>
      </c>
      <c r="G8" s="291">
        <v>1244</v>
      </c>
      <c r="H8" s="307">
        <v>1250</v>
      </c>
      <c r="I8" s="291">
        <v>1596</v>
      </c>
      <c r="J8" s="291">
        <v>1781</v>
      </c>
      <c r="K8" s="291">
        <v>1797</v>
      </c>
      <c r="L8" s="291">
        <v>1570</v>
      </c>
      <c r="M8" s="291">
        <v>1557</v>
      </c>
      <c r="N8" s="291">
        <v>1487</v>
      </c>
      <c r="O8" s="291">
        <v>1696</v>
      </c>
      <c r="P8" s="291">
        <v>1696</v>
      </c>
      <c r="Q8" s="291">
        <v>2729</v>
      </c>
      <c r="R8" s="307">
        <v>2724</v>
      </c>
      <c r="S8" s="307">
        <v>2989</v>
      </c>
      <c r="T8" s="307">
        <v>3075</v>
      </c>
      <c r="U8" s="307">
        <v>3298</v>
      </c>
      <c r="V8" s="307">
        <v>3389</v>
      </c>
      <c r="W8" s="307">
        <v>3038</v>
      </c>
      <c r="X8" s="291"/>
      <c r="AA8" s="7"/>
    </row>
    <row r="9" spans="1:27">
      <c r="A9" s="93" t="s">
        <v>11</v>
      </c>
      <c r="B9" s="291"/>
      <c r="C9" s="291"/>
      <c r="D9" s="291"/>
      <c r="E9" s="291"/>
      <c r="F9" s="307">
        <v>1492</v>
      </c>
      <c r="G9" s="291">
        <v>1209</v>
      </c>
      <c r="H9" s="307">
        <v>1770</v>
      </c>
      <c r="I9" s="307">
        <v>2105</v>
      </c>
      <c r="J9" s="291">
        <v>2254</v>
      </c>
      <c r="K9" s="291">
        <v>2368</v>
      </c>
      <c r="L9" s="291">
        <v>2506</v>
      </c>
      <c r="M9" s="291">
        <v>2756</v>
      </c>
      <c r="N9" s="291">
        <v>3018</v>
      </c>
      <c r="O9" s="291">
        <v>2627</v>
      </c>
      <c r="P9" s="291">
        <v>2746</v>
      </c>
      <c r="Q9" s="291">
        <v>2917</v>
      </c>
      <c r="R9" s="307">
        <v>2899</v>
      </c>
      <c r="S9" s="307">
        <v>3501</v>
      </c>
      <c r="T9" s="307">
        <v>3350</v>
      </c>
      <c r="U9" s="307">
        <v>4028</v>
      </c>
      <c r="V9" s="291"/>
      <c r="W9" s="307">
        <v>2457</v>
      </c>
      <c r="X9" s="291"/>
      <c r="AA9" s="7"/>
    </row>
    <row r="10" spans="1:27">
      <c r="A10" s="93" t="s">
        <v>10</v>
      </c>
      <c r="B10" s="307">
        <v>7779</v>
      </c>
      <c r="C10" s="307">
        <v>8435</v>
      </c>
      <c r="D10" s="307">
        <v>8780</v>
      </c>
      <c r="E10" s="307">
        <v>9325</v>
      </c>
      <c r="F10" s="307">
        <v>10230</v>
      </c>
      <c r="G10" s="291">
        <v>10879</v>
      </c>
      <c r="H10" s="291">
        <v>11872</v>
      </c>
      <c r="I10" s="291">
        <v>13340</v>
      </c>
      <c r="J10" s="291">
        <v>14443</v>
      </c>
      <c r="K10" s="291">
        <v>16055</v>
      </c>
      <c r="L10" s="291">
        <v>17612</v>
      </c>
      <c r="M10" s="291">
        <v>19112</v>
      </c>
      <c r="N10" s="291">
        <v>20520</v>
      </c>
      <c r="O10" s="291">
        <v>22263</v>
      </c>
      <c r="P10" s="291">
        <v>23382</v>
      </c>
      <c r="Q10" s="291">
        <v>24046</v>
      </c>
      <c r="R10" s="307">
        <v>25272</v>
      </c>
      <c r="S10" s="307">
        <v>26848</v>
      </c>
      <c r="T10" s="307">
        <v>28170</v>
      </c>
      <c r="U10" s="307">
        <v>29746</v>
      </c>
      <c r="V10" s="307">
        <v>29907</v>
      </c>
      <c r="W10" s="307">
        <v>32137</v>
      </c>
      <c r="X10" s="291"/>
      <c r="AA10" s="7"/>
    </row>
    <row r="11" spans="1:27">
      <c r="A11" s="93" t="s">
        <v>9</v>
      </c>
      <c r="B11" s="307">
        <v>42261</v>
      </c>
      <c r="C11" s="307">
        <v>39600</v>
      </c>
      <c r="D11" s="307">
        <v>59396</v>
      </c>
      <c r="E11" s="307">
        <v>20871</v>
      </c>
      <c r="F11" s="307">
        <v>20871</v>
      </c>
      <c r="G11" s="291"/>
      <c r="H11" s="291"/>
      <c r="I11" s="291"/>
      <c r="J11" s="291"/>
      <c r="K11" s="291"/>
      <c r="L11" s="291"/>
      <c r="M11" s="291"/>
      <c r="N11" s="291"/>
      <c r="O11" s="291"/>
      <c r="P11" s="291"/>
      <c r="Q11" s="291"/>
      <c r="R11" s="291"/>
      <c r="S11" s="291"/>
      <c r="T11" s="291"/>
      <c r="U11" s="291"/>
      <c r="V11" s="291"/>
      <c r="W11" s="291"/>
      <c r="X11" s="291"/>
      <c r="AA11" s="7"/>
    </row>
    <row r="12" spans="1:27">
      <c r="A12" s="93" t="s">
        <v>8</v>
      </c>
      <c r="B12" s="291">
        <v>8657</v>
      </c>
      <c r="C12" s="291">
        <v>9024</v>
      </c>
      <c r="D12" s="291">
        <v>9623</v>
      </c>
      <c r="E12" s="291">
        <v>9647</v>
      </c>
      <c r="F12" s="291">
        <v>10640</v>
      </c>
      <c r="G12" s="291">
        <v>10497</v>
      </c>
      <c r="H12" s="291">
        <v>10666</v>
      </c>
      <c r="I12" s="291">
        <v>10857</v>
      </c>
      <c r="J12" s="291">
        <v>11488</v>
      </c>
      <c r="K12" s="291">
        <v>11456</v>
      </c>
      <c r="L12" s="291">
        <v>12075</v>
      </c>
      <c r="M12" s="291">
        <v>11925</v>
      </c>
      <c r="N12" s="291">
        <v>12527</v>
      </c>
      <c r="O12" s="291">
        <v>12376</v>
      </c>
      <c r="P12" s="291">
        <v>12799</v>
      </c>
      <c r="Q12" s="291">
        <v>13617</v>
      </c>
      <c r="R12" s="291">
        <v>13547</v>
      </c>
      <c r="S12" s="291">
        <v>13511</v>
      </c>
      <c r="T12" s="291">
        <v>13574</v>
      </c>
      <c r="U12" s="291">
        <v>13489</v>
      </c>
      <c r="V12" s="291">
        <v>12171</v>
      </c>
      <c r="W12" s="326">
        <v>13902</v>
      </c>
      <c r="X12" s="326">
        <v>13017</v>
      </c>
      <c r="Y12" s="44"/>
      <c r="AA12" s="7"/>
    </row>
    <row r="13" spans="1:27">
      <c r="A13" s="93" t="s">
        <v>6</v>
      </c>
      <c r="B13" s="291"/>
      <c r="C13" s="291"/>
      <c r="D13" s="291"/>
      <c r="E13" s="307">
        <v>6899</v>
      </c>
      <c r="F13" s="291"/>
      <c r="G13" s="291">
        <v>9168</v>
      </c>
      <c r="H13" s="291">
        <v>9780</v>
      </c>
      <c r="I13" s="291">
        <v>11583</v>
      </c>
      <c r="J13" s="291">
        <v>13503</v>
      </c>
      <c r="K13" s="291">
        <v>16359</v>
      </c>
      <c r="L13" s="291">
        <v>20779</v>
      </c>
      <c r="M13" s="291">
        <v>21061</v>
      </c>
      <c r="N13" s="291">
        <v>22145</v>
      </c>
      <c r="O13" s="291">
        <v>20306</v>
      </c>
      <c r="P13" s="291">
        <v>27640</v>
      </c>
      <c r="Q13" s="291">
        <v>29022</v>
      </c>
      <c r="R13" s="307">
        <v>34431</v>
      </c>
      <c r="S13" s="307">
        <v>34687</v>
      </c>
      <c r="T13" s="307">
        <v>35331</v>
      </c>
      <c r="U13" s="307">
        <v>35331</v>
      </c>
      <c r="V13" s="307">
        <v>35331</v>
      </c>
      <c r="W13" s="307">
        <v>43317</v>
      </c>
      <c r="X13" s="291"/>
      <c r="AA13" s="7"/>
    </row>
    <row r="14" spans="1:27">
      <c r="A14" s="93" t="s">
        <v>18</v>
      </c>
      <c r="B14" s="307">
        <v>2344</v>
      </c>
      <c r="C14" s="307">
        <v>2352</v>
      </c>
      <c r="D14" s="307">
        <v>2726</v>
      </c>
      <c r="E14" s="307">
        <v>2749</v>
      </c>
      <c r="F14" s="307" t="s">
        <v>26</v>
      </c>
      <c r="G14" s="291">
        <v>2900</v>
      </c>
      <c r="H14" s="291"/>
      <c r="I14" s="291"/>
      <c r="J14" s="307">
        <v>5704</v>
      </c>
      <c r="K14" s="307">
        <v>4035</v>
      </c>
      <c r="L14" s="307">
        <v>3334</v>
      </c>
      <c r="M14" s="307">
        <v>4734</v>
      </c>
      <c r="N14" s="307">
        <v>15541</v>
      </c>
      <c r="O14" s="307">
        <v>16133</v>
      </c>
      <c r="P14" s="307">
        <v>16778</v>
      </c>
      <c r="Q14" s="307">
        <v>17450</v>
      </c>
      <c r="R14" s="307">
        <v>18148</v>
      </c>
      <c r="S14" s="307">
        <v>22148</v>
      </c>
      <c r="T14" s="307">
        <v>25706</v>
      </c>
      <c r="U14" s="307">
        <v>25707</v>
      </c>
      <c r="V14" s="291"/>
      <c r="W14" s="291"/>
      <c r="X14" s="291"/>
      <c r="AA14" s="7"/>
    </row>
    <row r="15" spans="1:27">
      <c r="A15" s="93" t="s">
        <v>4</v>
      </c>
      <c r="B15" s="307">
        <v>2471</v>
      </c>
      <c r="C15" s="307">
        <v>2444</v>
      </c>
      <c r="D15" s="307">
        <v>2458</v>
      </c>
      <c r="E15" s="307">
        <v>2435</v>
      </c>
      <c r="F15" s="307">
        <v>2477</v>
      </c>
      <c r="G15" s="307">
        <v>2419</v>
      </c>
      <c r="H15" s="307">
        <v>2529</v>
      </c>
      <c r="I15" s="307">
        <v>2712</v>
      </c>
      <c r="J15" s="307">
        <v>2361</v>
      </c>
      <c r="K15" s="307">
        <v>2600</v>
      </c>
      <c r="L15" s="307">
        <v>2609</v>
      </c>
      <c r="M15" s="307">
        <v>2874</v>
      </c>
      <c r="N15" s="307">
        <v>3105</v>
      </c>
      <c r="O15" s="307">
        <v>3169</v>
      </c>
      <c r="P15" s="307">
        <v>4519</v>
      </c>
      <c r="Q15" s="307">
        <v>5150</v>
      </c>
      <c r="R15" s="307">
        <v>5509</v>
      </c>
      <c r="S15" s="307">
        <v>5692</v>
      </c>
      <c r="T15" s="307">
        <v>6059</v>
      </c>
      <c r="U15" s="307">
        <v>6215</v>
      </c>
      <c r="V15" s="307">
        <v>2676</v>
      </c>
      <c r="W15" s="728">
        <v>6754</v>
      </c>
      <c r="X15" s="291"/>
      <c r="AA15" s="7"/>
    </row>
    <row r="16" spans="1:27">
      <c r="A16" s="93" t="s">
        <v>3</v>
      </c>
      <c r="B16" s="307">
        <v>52819</v>
      </c>
      <c r="C16" s="307">
        <v>51874</v>
      </c>
      <c r="D16" s="307">
        <v>52257</v>
      </c>
      <c r="E16" s="307">
        <v>52329</v>
      </c>
      <c r="F16" s="307">
        <v>68400</v>
      </c>
      <c r="G16" s="307">
        <v>125250</v>
      </c>
      <c r="H16" s="307">
        <v>130083.33333333334</v>
      </c>
      <c r="I16" s="307">
        <v>130083.33333333334</v>
      </c>
      <c r="J16" s="307">
        <v>128924.99999999999</v>
      </c>
      <c r="K16" s="307">
        <v>129750.00000000003</v>
      </c>
      <c r="L16" s="307">
        <v>132350</v>
      </c>
      <c r="M16" s="307">
        <v>130941.66666666669</v>
      </c>
      <c r="N16" s="307">
        <v>133083.33333333337</v>
      </c>
      <c r="O16" s="307">
        <v>133916.66666666666</v>
      </c>
      <c r="P16" s="307">
        <v>134950</v>
      </c>
      <c r="Q16" s="307">
        <v>136450.00000000003</v>
      </c>
      <c r="R16" s="307">
        <v>136999.99999999997</v>
      </c>
      <c r="S16" s="307">
        <v>137200.00000000003</v>
      </c>
      <c r="T16" s="307">
        <v>137441.66666666666</v>
      </c>
      <c r="U16" s="307">
        <v>137350</v>
      </c>
      <c r="V16" s="307">
        <v>137258.33333333334</v>
      </c>
      <c r="W16" s="307">
        <v>137216.66666666663</v>
      </c>
      <c r="X16" s="307">
        <v>137566.66666666669</v>
      </c>
      <c r="AA16" s="7"/>
    </row>
    <row r="17" spans="1:27" ht="14.1" customHeight="1">
      <c r="A17" s="93" t="s">
        <v>33</v>
      </c>
      <c r="B17" s="307">
        <v>10025</v>
      </c>
      <c r="C17" s="307">
        <v>10325</v>
      </c>
      <c r="D17" s="307">
        <v>25300</v>
      </c>
      <c r="E17" s="307">
        <v>30600</v>
      </c>
      <c r="F17" s="307">
        <v>30840</v>
      </c>
      <c r="G17" s="291">
        <v>31365</v>
      </c>
      <c r="H17" s="291"/>
      <c r="I17" s="291"/>
      <c r="J17" s="291"/>
      <c r="K17" s="291"/>
      <c r="L17" s="291"/>
      <c r="M17" s="291"/>
      <c r="N17" s="291"/>
      <c r="O17" s="291"/>
      <c r="P17" s="291"/>
      <c r="Q17" s="291"/>
      <c r="R17" s="291"/>
      <c r="S17" s="291"/>
      <c r="T17" s="291"/>
      <c r="U17" s="291"/>
      <c r="V17" s="291"/>
      <c r="W17" s="291"/>
      <c r="X17" s="291"/>
      <c r="AA17" s="7"/>
    </row>
    <row r="18" spans="1:27">
      <c r="A18" s="93" t="s">
        <v>1</v>
      </c>
      <c r="B18" s="307">
        <v>4744</v>
      </c>
      <c r="C18" s="307">
        <v>4822</v>
      </c>
      <c r="D18" s="307">
        <v>5060</v>
      </c>
      <c r="E18" s="307">
        <v>5202</v>
      </c>
      <c r="F18" s="307">
        <v>5360</v>
      </c>
      <c r="G18" s="291">
        <v>5521</v>
      </c>
      <c r="H18" s="307">
        <v>5667</v>
      </c>
      <c r="I18" s="307">
        <v>5549</v>
      </c>
      <c r="J18" s="291">
        <v>5979</v>
      </c>
      <c r="K18" s="291">
        <v>5768</v>
      </c>
      <c r="L18" s="291"/>
      <c r="M18" s="291"/>
      <c r="N18" s="291">
        <v>35580</v>
      </c>
      <c r="O18" s="291">
        <v>42426</v>
      </c>
      <c r="P18" s="291">
        <v>42932</v>
      </c>
      <c r="Q18" s="291">
        <v>43119</v>
      </c>
      <c r="R18" s="307">
        <v>43439</v>
      </c>
      <c r="S18" s="307">
        <v>48306</v>
      </c>
      <c r="T18" s="307">
        <v>48418</v>
      </c>
      <c r="U18" s="307">
        <v>48481</v>
      </c>
      <c r="V18" s="307">
        <v>47915</v>
      </c>
      <c r="W18" s="307">
        <v>47570</v>
      </c>
      <c r="X18" s="307">
        <v>48058</v>
      </c>
      <c r="Y18" t="s">
        <v>15</v>
      </c>
      <c r="AA18" s="7"/>
    </row>
    <row r="19" spans="1:27">
      <c r="A19" s="93" t="s">
        <v>24</v>
      </c>
      <c r="B19" s="307">
        <v>5206</v>
      </c>
      <c r="C19" s="307">
        <v>5590</v>
      </c>
      <c r="D19" s="307">
        <v>5766</v>
      </c>
      <c r="E19" s="307">
        <v>5766</v>
      </c>
      <c r="F19" s="307">
        <v>5766</v>
      </c>
      <c r="G19" s="307">
        <v>5657</v>
      </c>
      <c r="H19" s="307">
        <v>6022</v>
      </c>
      <c r="I19" s="307">
        <v>6266</v>
      </c>
      <c r="J19" s="291">
        <v>8510</v>
      </c>
      <c r="K19" s="291">
        <v>12180</v>
      </c>
      <c r="L19" s="307">
        <v>6248</v>
      </c>
      <c r="M19" s="307">
        <v>6360</v>
      </c>
      <c r="N19" s="307">
        <v>6427</v>
      </c>
      <c r="O19" s="307">
        <v>6722</v>
      </c>
      <c r="P19" s="291">
        <v>6427</v>
      </c>
      <c r="Q19" s="291">
        <v>6427</v>
      </c>
      <c r="R19" s="307">
        <v>6483</v>
      </c>
      <c r="S19" s="307">
        <v>6483</v>
      </c>
      <c r="T19" s="307">
        <v>6483</v>
      </c>
      <c r="U19" s="307">
        <v>6676</v>
      </c>
      <c r="V19" s="307">
        <v>7217</v>
      </c>
      <c r="W19" s="307">
        <v>7217</v>
      </c>
      <c r="X19" s="291"/>
      <c r="AA19" s="7"/>
    </row>
    <row r="20" spans="1:27">
      <c r="A20" s="17"/>
      <c r="V20" s="195"/>
      <c r="W20" s="195"/>
      <c r="X20" s="195"/>
    </row>
    <row r="21" spans="1:27" ht="14.7" customHeight="1">
      <c r="A21" s="44" t="s">
        <v>19</v>
      </c>
      <c r="B21" s="522"/>
      <c r="C21" s="522"/>
      <c r="D21" s="522"/>
      <c r="E21" s="522"/>
      <c r="F21" s="522"/>
      <c r="G21" s="522"/>
      <c r="H21" s="522"/>
      <c r="I21" s="522"/>
      <c r="J21" s="522"/>
      <c r="K21" s="522"/>
      <c r="L21" s="522"/>
      <c r="M21" s="522"/>
      <c r="N21" s="523"/>
      <c r="O21" s="523"/>
      <c r="P21" s="523"/>
      <c r="Q21" s="523"/>
      <c r="R21" s="523"/>
      <c r="S21" s="522"/>
      <c r="T21" s="522"/>
      <c r="U21" s="522"/>
      <c r="V21" s="523"/>
      <c r="W21" s="519"/>
      <c r="X21" s="519"/>
    </row>
    <row r="23" spans="1:27">
      <c r="A23" s="17" t="s">
        <v>128</v>
      </c>
      <c r="B23" s="53"/>
      <c r="C23" s="53"/>
      <c r="D23" s="53"/>
      <c r="E23" s="53"/>
      <c r="F23" s="53"/>
      <c r="G23" s="53"/>
      <c r="V23" s="13"/>
      <c r="W23" s="13"/>
      <c r="X23" s="13"/>
    </row>
    <row r="24" spans="1:27">
      <c r="V24" s="13"/>
      <c r="W24" s="13"/>
      <c r="X24" s="13"/>
    </row>
    <row r="25" spans="1:27">
      <c r="A25" s="17" t="s">
        <v>578</v>
      </c>
      <c r="P25" s="13"/>
      <c r="Q25" s="13"/>
      <c r="R25" s="13"/>
      <c r="S25" s="13"/>
      <c r="T25" s="13"/>
      <c r="U25" s="13"/>
      <c r="V25" s="13"/>
      <c r="W25" s="13"/>
      <c r="X25" s="13"/>
    </row>
    <row r="26" spans="1:27">
      <c r="A26" s="17"/>
      <c r="P26" s="13"/>
      <c r="Q26" s="13"/>
      <c r="R26" s="13"/>
      <c r="S26" s="13"/>
      <c r="T26" s="13"/>
      <c r="U26" s="13"/>
      <c r="V26" s="13"/>
      <c r="W26" s="13"/>
      <c r="X26" s="13"/>
    </row>
    <row r="27" spans="1:27">
      <c r="A27" s="17" t="s">
        <v>3195</v>
      </c>
      <c r="P27" s="13"/>
      <c r="Q27" s="13"/>
      <c r="R27" s="13"/>
      <c r="S27" s="13"/>
      <c r="T27" s="13"/>
      <c r="U27" s="13"/>
      <c r="V27" s="13"/>
      <c r="W27" s="13"/>
      <c r="X27" s="13"/>
    </row>
    <row r="28" spans="1:27">
      <c r="A28" s="17"/>
      <c r="P28" s="13"/>
      <c r="Q28" s="13"/>
      <c r="R28" s="13"/>
      <c r="S28" s="13"/>
      <c r="T28" s="13"/>
      <c r="U28" s="13"/>
      <c r="V28" s="13"/>
      <c r="W28" s="13"/>
      <c r="X28" s="13"/>
    </row>
    <row r="29" spans="1:27">
      <c r="A29" s="42" t="s">
        <v>124</v>
      </c>
      <c r="P29" s="13"/>
      <c r="Q29" s="13"/>
      <c r="R29" s="13"/>
      <c r="S29" s="13"/>
      <c r="T29" s="13"/>
      <c r="U29" s="13"/>
      <c r="V29" s="13"/>
      <c r="W29" s="13"/>
      <c r="X29" s="13"/>
    </row>
    <row r="30" spans="1:27">
      <c r="P30" s="13"/>
      <c r="Q30" s="13"/>
      <c r="R30" s="13"/>
      <c r="S30" s="13"/>
      <c r="T30" s="13"/>
      <c r="U30" s="13"/>
      <c r="V30" s="13"/>
      <c r="W30" s="13"/>
      <c r="X30" s="13"/>
    </row>
    <row r="31" spans="1:27">
      <c r="P31" s="13"/>
      <c r="Q31" s="13"/>
      <c r="R31" s="13"/>
      <c r="S31" s="13"/>
      <c r="T31" s="13"/>
      <c r="U31" s="13"/>
      <c r="V31" s="13"/>
      <c r="W31" s="13"/>
      <c r="X31" s="13"/>
    </row>
    <row r="32" spans="1:27">
      <c r="P32" s="13"/>
      <c r="Q32" s="13"/>
      <c r="R32" s="13"/>
      <c r="S32" s="13"/>
      <c r="T32" s="13"/>
      <c r="U32" s="13"/>
      <c r="V32" s="187"/>
      <c r="W32" s="187"/>
      <c r="X32" s="187"/>
    </row>
    <row r="33" spans="16:24">
      <c r="V33" s="13"/>
      <c r="W33" s="13"/>
      <c r="X33" s="13"/>
    </row>
    <row r="34" spans="16:24">
      <c r="V34" s="13"/>
      <c r="W34" s="13"/>
      <c r="X34" s="13"/>
    </row>
    <row r="35" spans="16:24">
      <c r="V35" s="13"/>
      <c r="W35" s="13"/>
      <c r="X35" s="13"/>
    </row>
    <row r="36" spans="16:24">
      <c r="V36" s="13"/>
      <c r="W36" s="13"/>
      <c r="X36" s="13"/>
    </row>
    <row r="37" spans="16:24">
      <c r="P37" s="13"/>
      <c r="Q37" s="13"/>
      <c r="R37" s="13"/>
      <c r="S37" s="13"/>
      <c r="T37" s="13"/>
      <c r="U37" s="13"/>
      <c r="V37" s="13"/>
      <c r="W37" s="13"/>
      <c r="X37" s="13"/>
    </row>
    <row r="38" spans="16:24">
      <c r="P38" s="13"/>
      <c r="Q38" s="13"/>
      <c r="R38" s="13"/>
      <c r="S38" s="13"/>
      <c r="T38" s="13"/>
      <c r="U38" s="13"/>
      <c r="V38" s="13"/>
      <c r="W38" s="13"/>
      <c r="X38" s="13"/>
    </row>
    <row r="39" spans="16:24">
      <c r="P39" s="13"/>
      <c r="Q39" s="13"/>
      <c r="R39" s="13"/>
      <c r="S39" s="13"/>
      <c r="T39" s="13"/>
      <c r="U39" s="13"/>
      <c r="V39" s="13"/>
      <c r="W39" s="13"/>
      <c r="X39" s="13"/>
    </row>
    <row r="40" spans="16:24">
      <c r="P40" s="13"/>
      <c r="Q40" s="13"/>
      <c r="R40" s="13"/>
      <c r="S40" s="13"/>
      <c r="T40" s="13"/>
      <c r="U40" s="13"/>
      <c r="V40" s="13"/>
      <c r="W40" s="13"/>
      <c r="X40" s="13"/>
    </row>
    <row r="41" spans="16:24">
      <c r="P41" s="13"/>
      <c r="Q41" s="13"/>
      <c r="R41" s="13"/>
      <c r="S41" s="13"/>
      <c r="T41" s="13"/>
      <c r="U41" s="13"/>
      <c r="V41" s="13"/>
      <c r="W41" s="13"/>
      <c r="X41" s="13"/>
    </row>
    <row r="42" spans="16:24">
      <c r="P42" s="13"/>
      <c r="Q42" s="13"/>
      <c r="R42" s="13"/>
      <c r="S42" s="13"/>
      <c r="T42" s="13"/>
      <c r="U42" s="13"/>
      <c r="V42" s="13"/>
      <c r="W42" s="13"/>
      <c r="X42" s="13"/>
    </row>
    <row r="43" spans="16:24">
      <c r="P43" s="13"/>
      <c r="Q43" s="13"/>
      <c r="R43" s="13"/>
      <c r="S43" s="13"/>
      <c r="T43" s="13"/>
      <c r="U43" s="13"/>
      <c r="V43" s="13"/>
      <c r="W43" s="13"/>
      <c r="X43" s="13"/>
    </row>
    <row r="44" spans="16:24">
      <c r="P44" s="13"/>
      <c r="Q44" s="13"/>
      <c r="R44" s="13"/>
      <c r="S44" s="13"/>
      <c r="T44" s="13"/>
      <c r="U44" s="13"/>
      <c r="V44" s="13"/>
      <c r="W44" s="13"/>
      <c r="X44" s="13"/>
    </row>
    <row r="45" spans="16:24">
      <c r="P45" s="13"/>
      <c r="Q45" s="13"/>
      <c r="R45" s="13"/>
      <c r="S45" s="13"/>
      <c r="T45" s="13"/>
      <c r="U45" s="13"/>
      <c r="V45" s="13"/>
      <c r="W45" s="13"/>
      <c r="X45" s="13"/>
    </row>
    <row r="46" spans="16:24">
      <c r="P46" s="13"/>
      <c r="Q46" s="13"/>
      <c r="R46" s="13"/>
      <c r="S46" s="13"/>
      <c r="T46" s="13"/>
      <c r="U46" s="13"/>
      <c r="V46" s="13"/>
      <c r="W46" s="13"/>
      <c r="X46" s="13"/>
    </row>
    <row r="47" spans="16:24">
      <c r="P47" s="13"/>
      <c r="Q47" s="13"/>
      <c r="R47" s="13"/>
      <c r="S47" s="13"/>
      <c r="T47" s="13"/>
      <c r="U47" s="13"/>
    </row>
    <row r="48" spans="16:24">
      <c r="P48" s="13"/>
      <c r="Q48" s="13"/>
      <c r="R48" s="13"/>
      <c r="S48" s="13"/>
      <c r="T48" s="13"/>
      <c r="U48" s="13"/>
    </row>
    <row r="49" spans="16:21">
      <c r="P49" s="13"/>
      <c r="Q49" s="13"/>
      <c r="R49" s="13"/>
      <c r="S49" s="13"/>
      <c r="T49" s="13"/>
      <c r="U49" s="13"/>
    </row>
    <row r="50" spans="16:21">
      <c r="P50" s="13"/>
      <c r="Q50" s="13"/>
      <c r="R50" s="13"/>
      <c r="S50" s="13"/>
      <c r="T50" s="13"/>
      <c r="U50" s="13"/>
    </row>
    <row r="51" spans="16:21">
      <c r="P51" s="13"/>
      <c r="Q51" s="13"/>
      <c r="R51" s="13"/>
      <c r="S51" s="13"/>
      <c r="T51" s="13"/>
      <c r="U51" s="13"/>
    </row>
    <row r="52" spans="16:21">
      <c r="P52" s="13"/>
      <c r="Q52" s="13"/>
      <c r="R52" s="13"/>
      <c r="S52" s="13"/>
      <c r="T52" s="13"/>
      <c r="U52" s="13"/>
    </row>
    <row r="53" spans="16:21">
      <c r="P53" s="13"/>
      <c r="Q53" s="13"/>
      <c r="R53" s="13"/>
      <c r="S53" s="13"/>
      <c r="T53" s="13"/>
      <c r="U53" s="13"/>
    </row>
    <row r="54" spans="16:21">
      <c r="P54" s="13"/>
      <c r="Q54" s="13"/>
      <c r="R54" s="13"/>
      <c r="S54" s="13"/>
      <c r="T54" s="13"/>
      <c r="U54" s="13"/>
    </row>
    <row r="55" spans="16:21">
      <c r="P55" s="13"/>
      <c r="Q55" s="13"/>
      <c r="R55" s="13"/>
      <c r="S55" s="13"/>
      <c r="T55" s="13"/>
      <c r="U55" s="13"/>
    </row>
  </sheetData>
  <hyperlinks>
    <hyperlink ref="Z3" location="Content!A1" display="Back to content page" xr:uid="{00000000-0004-0000-A800-000000000000}"/>
  </hyperlinks>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Z121"/>
  <sheetViews>
    <sheetView topLeftCell="G1" workbookViewId="0">
      <selection activeCell="G20" sqref="G20"/>
    </sheetView>
  </sheetViews>
  <sheetFormatPr defaultColWidth="8.77734375" defaultRowHeight="14.4"/>
  <cols>
    <col min="1" max="1" width="31.5546875" customWidth="1"/>
    <col min="2" max="2" width="59.21875" customWidth="1"/>
    <col min="3" max="17" width="8.77734375" customWidth="1"/>
  </cols>
  <sheetData>
    <row r="1" spans="1:26">
      <c r="A1" s="44" t="s">
        <v>3203</v>
      </c>
      <c r="C1" s="17"/>
      <c r="D1" s="17"/>
      <c r="E1" s="17"/>
      <c r="F1" s="17"/>
      <c r="G1" s="17"/>
      <c r="H1" s="17"/>
      <c r="I1" s="17"/>
      <c r="J1" s="17"/>
      <c r="K1" s="17"/>
      <c r="L1" s="17"/>
      <c r="M1" s="17"/>
      <c r="N1" s="17"/>
      <c r="O1" s="17"/>
      <c r="P1" s="17"/>
      <c r="Q1" s="17"/>
      <c r="R1" s="17"/>
      <c r="S1" s="17"/>
      <c r="T1" s="17"/>
      <c r="U1" s="17"/>
      <c r="V1" s="17"/>
      <c r="W1" s="17"/>
      <c r="X1" s="17"/>
    </row>
    <row r="2" spans="1:26">
      <c r="A2" s="44"/>
      <c r="C2" s="17"/>
      <c r="D2" s="17"/>
      <c r="E2" s="17"/>
      <c r="F2" s="17"/>
      <c r="G2" s="17"/>
      <c r="H2" s="17"/>
      <c r="I2" s="17"/>
      <c r="J2" s="17"/>
      <c r="K2" s="17"/>
      <c r="L2" s="17"/>
      <c r="M2" s="17"/>
      <c r="N2" s="17"/>
      <c r="O2" s="17"/>
      <c r="P2" s="17"/>
      <c r="Q2" s="17"/>
      <c r="R2" s="17"/>
      <c r="S2" s="17"/>
      <c r="T2" s="17"/>
      <c r="U2" s="17"/>
      <c r="V2" s="17"/>
      <c r="W2" s="17"/>
      <c r="X2" s="17"/>
    </row>
    <row r="3" spans="1:26">
      <c r="A3" s="393" t="s">
        <v>14</v>
      </c>
      <c r="B3" s="393" t="s">
        <v>2628</v>
      </c>
      <c r="C3" s="225">
        <v>2000</v>
      </c>
      <c r="D3" s="225">
        <v>2001</v>
      </c>
      <c r="E3" s="225">
        <v>2002</v>
      </c>
      <c r="F3" s="225">
        <v>2003</v>
      </c>
      <c r="G3" s="225">
        <v>2004</v>
      </c>
      <c r="H3" s="225">
        <v>2005</v>
      </c>
      <c r="I3" s="225">
        <v>2006</v>
      </c>
      <c r="J3" s="225">
        <v>2007</v>
      </c>
      <c r="K3" s="225">
        <v>2008</v>
      </c>
      <c r="L3" s="225">
        <v>2009</v>
      </c>
      <c r="M3" s="225">
        <v>2010</v>
      </c>
      <c r="N3" s="225">
        <v>2011</v>
      </c>
      <c r="O3" s="225">
        <v>2012</v>
      </c>
      <c r="P3" s="225">
        <v>2013</v>
      </c>
      <c r="Q3" s="225">
        <v>2014</v>
      </c>
      <c r="R3" s="225">
        <v>2015</v>
      </c>
      <c r="S3" s="225">
        <v>2016</v>
      </c>
      <c r="T3" s="225">
        <v>2017</v>
      </c>
      <c r="U3" s="225">
        <v>2018</v>
      </c>
      <c r="V3" s="225">
        <v>2019</v>
      </c>
      <c r="W3" s="225">
        <v>2020</v>
      </c>
      <c r="X3" s="225">
        <v>2021</v>
      </c>
      <c r="Z3" s="1" t="s">
        <v>559</v>
      </c>
    </row>
    <row r="4" spans="1:26">
      <c r="A4" s="751" t="s">
        <v>13</v>
      </c>
      <c r="B4" s="294" t="s">
        <v>538</v>
      </c>
      <c r="C4" s="710"/>
      <c r="D4" s="710"/>
      <c r="E4" s="710"/>
      <c r="F4" s="710"/>
      <c r="G4" s="710"/>
      <c r="H4" s="710"/>
      <c r="I4" s="710"/>
      <c r="J4" s="710">
        <v>72.149000000000001</v>
      </c>
      <c r="K4" s="710">
        <v>102.726</v>
      </c>
      <c r="L4" s="710">
        <v>134.64099999999999</v>
      </c>
      <c r="M4" s="710">
        <v>138.86699999999999</v>
      </c>
      <c r="N4" s="710">
        <v>145.56399999999999</v>
      </c>
      <c r="O4" s="710">
        <v>157.95399999999998</v>
      </c>
      <c r="P4" s="710">
        <v>173.47800000000001</v>
      </c>
      <c r="Q4" s="710">
        <v>202.76599999999999</v>
      </c>
      <c r="R4" s="710">
        <v>219.3</v>
      </c>
      <c r="S4" s="710">
        <v>221</v>
      </c>
      <c r="T4" s="710">
        <v>223</v>
      </c>
      <c r="U4" s="710">
        <v>579</v>
      </c>
      <c r="V4" s="710">
        <v>215.5</v>
      </c>
      <c r="W4" s="710">
        <v>64.2</v>
      </c>
      <c r="X4" s="710">
        <v>50.2</v>
      </c>
    </row>
    <row r="5" spans="1:26" ht="27.6">
      <c r="A5" s="751"/>
      <c r="B5" s="294" t="s">
        <v>544</v>
      </c>
      <c r="C5" s="710"/>
      <c r="D5" s="710"/>
      <c r="E5" s="710"/>
      <c r="F5" s="710"/>
      <c r="G5" s="710"/>
      <c r="H5" s="710"/>
      <c r="I5" s="710"/>
      <c r="J5" s="710">
        <v>33.462000000000003</v>
      </c>
      <c r="K5" s="710">
        <v>46.241999999999997</v>
      </c>
      <c r="L5" s="710">
        <v>70.41</v>
      </c>
      <c r="M5" s="710">
        <v>72.593999999999994</v>
      </c>
      <c r="N5" s="710">
        <v>72.084000000000003</v>
      </c>
      <c r="O5" s="710">
        <v>78.7</v>
      </c>
      <c r="P5" s="710">
        <v>84.141000000000005</v>
      </c>
      <c r="Q5" s="710">
        <v>88.978999999999999</v>
      </c>
      <c r="R5" s="710">
        <v>92.3</v>
      </c>
      <c r="S5" s="710">
        <v>93</v>
      </c>
      <c r="T5" s="710">
        <v>94</v>
      </c>
      <c r="U5" s="710">
        <v>161</v>
      </c>
      <c r="V5" s="710">
        <v>107.2</v>
      </c>
      <c r="W5" s="710">
        <v>35.700000000000003</v>
      </c>
      <c r="X5" s="710">
        <v>28.5</v>
      </c>
    </row>
    <row r="6" spans="1:26">
      <c r="A6" s="751"/>
      <c r="B6" s="294" t="s">
        <v>545</v>
      </c>
      <c r="C6" s="710"/>
      <c r="D6" s="710"/>
      <c r="E6" s="710"/>
      <c r="F6" s="710"/>
      <c r="G6" s="710"/>
      <c r="H6" s="710"/>
      <c r="I6" s="710"/>
      <c r="J6" s="710"/>
      <c r="K6" s="710"/>
      <c r="L6" s="710"/>
      <c r="M6" s="710"/>
      <c r="N6" s="710"/>
      <c r="O6" s="710"/>
      <c r="P6" s="710"/>
      <c r="Q6" s="710"/>
      <c r="R6" s="710"/>
      <c r="S6" s="710"/>
      <c r="T6" s="710"/>
      <c r="U6" s="710"/>
      <c r="V6" s="710"/>
      <c r="W6" s="710"/>
      <c r="X6" s="710"/>
    </row>
    <row r="7" spans="1:26">
      <c r="A7" s="751"/>
      <c r="B7" s="294" t="s">
        <v>546</v>
      </c>
      <c r="C7" s="710"/>
      <c r="D7" s="710"/>
      <c r="E7" s="710"/>
      <c r="F7" s="710"/>
      <c r="G7" s="710"/>
      <c r="H7" s="710"/>
      <c r="I7" s="710"/>
      <c r="J7" s="710">
        <v>35.731999999999999</v>
      </c>
      <c r="K7" s="710">
        <v>48.555</v>
      </c>
      <c r="L7" s="710">
        <v>54.313000000000002</v>
      </c>
      <c r="M7" s="710">
        <v>55.927</v>
      </c>
      <c r="N7" s="710">
        <v>61.292000000000002</v>
      </c>
      <c r="O7" s="710">
        <v>65.718999999999994</v>
      </c>
      <c r="P7" s="710">
        <v>74.843999999999994</v>
      </c>
      <c r="Q7" s="710">
        <v>98.475999999999999</v>
      </c>
      <c r="R7" s="710">
        <v>104</v>
      </c>
      <c r="S7" s="710">
        <v>105</v>
      </c>
      <c r="T7" s="710">
        <v>106</v>
      </c>
      <c r="U7" s="710">
        <v>169</v>
      </c>
      <c r="V7" s="710">
        <v>55.4</v>
      </c>
      <c r="W7" s="710">
        <v>18.399999999999999</v>
      </c>
      <c r="X7" s="710">
        <v>14.7</v>
      </c>
    </row>
    <row r="8" spans="1:26">
      <c r="A8" s="751"/>
      <c r="B8" s="294" t="s">
        <v>547</v>
      </c>
      <c r="C8" s="710"/>
      <c r="D8" s="710"/>
      <c r="E8" s="710"/>
      <c r="F8" s="710"/>
      <c r="G8" s="710"/>
      <c r="H8" s="710"/>
      <c r="I8" s="710"/>
      <c r="J8" s="710"/>
      <c r="K8" s="710"/>
      <c r="L8" s="710"/>
      <c r="M8" s="710"/>
      <c r="N8" s="710"/>
      <c r="O8" s="710"/>
      <c r="P8" s="710"/>
      <c r="Q8" s="710"/>
      <c r="R8" s="710"/>
      <c r="S8" s="710"/>
      <c r="T8" s="710"/>
      <c r="U8" s="710"/>
      <c r="V8" s="710"/>
      <c r="W8" s="710"/>
      <c r="X8" s="710"/>
    </row>
    <row r="9" spans="1:26">
      <c r="A9" s="751"/>
      <c r="B9" s="294" t="s">
        <v>548</v>
      </c>
      <c r="C9" s="710"/>
      <c r="D9" s="710"/>
      <c r="E9" s="710"/>
      <c r="F9" s="710"/>
      <c r="G9" s="710"/>
      <c r="H9" s="710"/>
      <c r="I9" s="710"/>
      <c r="J9" s="710">
        <v>2.9550000000000001</v>
      </c>
      <c r="K9" s="710">
        <v>7.9290000000000003</v>
      </c>
      <c r="L9" s="710">
        <v>9.9179999999999993</v>
      </c>
      <c r="M9" s="710">
        <v>10.346</v>
      </c>
      <c r="N9" s="710">
        <v>12.188000000000001</v>
      </c>
      <c r="O9" s="710">
        <v>13.535</v>
      </c>
      <c r="P9" s="710">
        <v>14.493</v>
      </c>
      <c r="Q9" s="710">
        <v>15.311</v>
      </c>
      <c r="R9" s="710">
        <v>23</v>
      </c>
      <c r="S9" s="710">
        <v>23</v>
      </c>
      <c r="T9" s="710">
        <v>23</v>
      </c>
      <c r="U9" s="710">
        <v>249</v>
      </c>
      <c r="V9" s="710">
        <v>52.9</v>
      </c>
      <c r="W9" s="710">
        <v>10.1</v>
      </c>
      <c r="X9" s="710">
        <v>7</v>
      </c>
    </row>
    <row r="10" spans="1:26">
      <c r="A10" s="751"/>
      <c r="B10" s="294" t="s">
        <v>549</v>
      </c>
      <c r="C10" s="710"/>
      <c r="D10" s="710"/>
      <c r="E10" s="710"/>
      <c r="F10" s="710"/>
      <c r="G10" s="710"/>
      <c r="H10" s="710"/>
      <c r="I10" s="710"/>
      <c r="J10" s="710"/>
      <c r="K10" s="710"/>
      <c r="L10" s="710"/>
      <c r="M10" s="710"/>
      <c r="N10" s="710"/>
      <c r="O10" s="710"/>
      <c r="P10" s="710"/>
      <c r="Q10" s="710"/>
      <c r="R10" s="710"/>
      <c r="S10" s="710"/>
      <c r="T10" s="710"/>
      <c r="U10" s="710"/>
      <c r="V10" s="710"/>
      <c r="W10" s="710"/>
      <c r="X10" s="710"/>
    </row>
    <row r="11" spans="1:26">
      <c r="A11" s="751" t="s">
        <v>12</v>
      </c>
      <c r="B11" s="294" t="s">
        <v>538</v>
      </c>
      <c r="C11" s="710"/>
      <c r="D11" s="710"/>
      <c r="E11" s="710"/>
      <c r="F11" s="710"/>
      <c r="G11" s="710"/>
      <c r="H11" s="710"/>
      <c r="I11" s="710"/>
      <c r="J11" s="710"/>
      <c r="K11" s="710"/>
      <c r="L11" s="710"/>
      <c r="M11" s="710"/>
      <c r="N11" s="710"/>
      <c r="O11" s="710"/>
      <c r="P11" s="710"/>
      <c r="Q11" s="710"/>
      <c r="R11" s="710"/>
      <c r="S11" s="710"/>
      <c r="T11" s="710"/>
      <c r="U11" s="710"/>
      <c r="V11" s="710"/>
      <c r="W11" s="710"/>
      <c r="X11" s="710"/>
    </row>
    <row r="12" spans="1:26" ht="27.6">
      <c r="A12" s="751"/>
      <c r="B12" s="294" t="s">
        <v>544</v>
      </c>
      <c r="C12" s="710"/>
      <c r="D12" s="710"/>
      <c r="E12" s="710"/>
      <c r="F12" s="710"/>
      <c r="G12" s="710"/>
      <c r="H12" s="710"/>
      <c r="I12" s="710"/>
      <c r="J12" s="710"/>
      <c r="K12" s="710"/>
      <c r="L12" s="710"/>
      <c r="M12" s="710"/>
      <c r="N12" s="710"/>
      <c r="O12" s="710"/>
      <c r="P12" s="710"/>
      <c r="Q12" s="710"/>
      <c r="R12" s="710"/>
      <c r="S12" s="710"/>
      <c r="T12" s="710"/>
      <c r="U12" s="710"/>
      <c r="V12" s="710"/>
      <c r="W12" s="710"/>
      <c r="X12" s="710"/>
    </row>
    <row r="13" spans="1:26">
      <c r="A13" s="751"/>
      <c r="B13" s="294" t="s">
        <v>545</v>
      </c>
      <c r="C13" s="710"/>
      <c r="D13" s="710"/>
      <c r="E13" s="710"/>
      <c r="F13" s="710"/>
      <c r="G13" s="710"/>
      <c r="H13" s="710"/>
      <c r="I13" s="710"/>
      <c r="J13" s="710"/>
      <c r="K13" s="710"/>
      <c r="L13" s="710"/>
      <c r="M13" s="710"/>
      <c r="N13" s="710"/>
      <c r="O13" s="710"/>
      <c r="P13" s="710"/>
      <c r="Q13" s="710"/>
      <c r="R13" s="710"/>
      <c r="S13" s="710"/>
      <c r="T13" s="710"/>
      <c r="U13" s="710"/>
      <c r="V13" s="710"/>
      <c r="W13" s="710"/>
      <c r="X13" s="710"/>
    </row>
    <row r="14" spans="1:26">
      <c r="A14" s="751"/>
      <c r="B14" s="294" t="s">
        <v>546</v>
      </c>
      <c r="C14" s="710"/>
      <c r="D14" s="710"/>
      <c r="E14" s="710"/>
      <c r="F14" s="710"/>
      <c r="G14" s="710"/>
      <c r="H14" s="710"/>
      <c r="I14" s="710"/>
      <c r="J14" s="710"/>
      <c r="K14" s="710"/>
      <c r="L14" s="710"/>
      <c r="M14" s="710"/>
      <c r="N14" s="710"/>
      <c r="O14" s="710"/>
      <c r="P14" s="710"/>
      <c r="Q14" s="710"/>
      <c r="R14" s="710"/>
      <c r="S14" s="710"/>
      <c r="T14" s="710"/>
      <c r="U14" s="710"/>
      <c r="V14" s="710"/>
      <c r="W14" s="710"/>
      <c r="X14" s="710"/>
    </row>
    <row r="15" spans="1:26">
      <c r="A15" s="751"/>
      <c r="B15" s="294" t="s">
        <v>547</v>
      </c>
      <c r="C15" s="710"/>
      <c r="D15" s="710"/>
      <c r="E15" s="710"/>
      <c r="F15" s="710"/>
      <c r="G15" s="710"/>
      <c r="H15" s="710"/>
      <c r="I15" s="710"/>
      <c r="J15" s="710"/>
      <c r="K15" s="710"/>
      <c r="L15" s="710"/>
      <c r="M15" s="710"/>
      <c r="N15" s="710"/>
      <c r="O15" s="710"/>
      <c r="P15" s="710"/>
      <c r="Q15" s="710"/>
      <c r="R15" s="710"/>
      <c r="S15" s="710"/>
      <c r="T15" s="710"/>
      <c r="U15" s="710"/>
      <c r="V15" s="710"/>
      <c r="W15" s="710"/>
      <c r="X15" s="710"/>
    </row>
    <row r="16" spans="1:26">
      <c r="A16" s="751"/>
      <c r="B16" s="294" t="s">
        <v>548</v>
      </c>
      <c r="C16" s="710"/>
      <c r="D16" s="710"/>
      <c r="E16" s="710"/>
      <c r="F16" s="710"/>
      <c r="G16" s="710"/>
      <c r="H16" s="710"/>
      <c r="I16" s="710"/>
      <c r="J16" s="710"/>
      <c r="K16" s="710"/>
      <c r="L16" s="710"/>
      <c r="M16" s="710"/>
      <c r="N16" s="710"/>
      <c r="O16" s="710"/>
      <c r="P16" s="710"/>
      <c r="Q16" s="710"/>
      <c r="R16" s="710"/>
      <c r="S16" s="710"/>
      <c r="T16" s="710"/>
      <c r="U16" s="710"/>
      <c r="V16" s="710"/>
      <c r="W16" s="710"/>
      <c r="X16" s="710"/>
    </row>
    <row r="17" spans="1:24">
      <c r="A17" s="751"/>
      <c r="B17" s="294" t="s">
        <v>549</v>
      </c>
      <c r="C17" s="710"/>
      <c r="D17" s="710"/>
      <c r="E17" s="710"/>
      <c r="F17" s="710"/>
      <c r="G17" s="710"/>
      <c r="H17" s="710"/>
      <c r="I17" s="710"/>
      <c r="J17" s="710"/>
      <c r="K17" s="710"/>
      <c r="L17" s="710"/>
      <c r="M17" s="710"/>
      <c r="N17" s="710"/>
      <c r="O17" s="710"/>
      <c r="P17" s="710"/>
      <c r="Q17" s="710"/>
      <c r="R17" s="710"/>
      <c r="S17" s="710"/>
      <c r="T17" s="710"/>
      <c r="U17" s="710"/>
      <c r="V17" s="710"/>
      <c r="W17" s="710"/>
      <c r="X17" s="710"/>
    </row>
    <row r="18" spans="1:24">
      <c r="A18" s="751" t="s">
        <v>513</v>
      </c>
      <c r="B18" s="294" t="s">
        <v>538</v>
      </c>
      <c r="C18" s="710"/>
      <c r="D18" s="710"/>
      <c r="E18" s="710"/>
      <c r="F18" s="710"/>
      <c r="G18" s="710"/>
      <c r="H18" s="710"/>
      <c r="I18" s="710"/>
      <c r="J18" s="710"/>
      <c r="K18" s="710"/>
      <c r="L18" s="710"/>
      <c r="M18" s="710"/>
      <c r="N18" s="710"/>
      <c r="O18" s="710"/>
      <c r="P18" s="710"/>
      <c r="Q18" s="710"/>
      <c r="R18" s="710"/>
      <c r="S18" s="710"/>
      <c r="T18" s="710"/>
      <c r="U18" s="710"/>
      <c r="V18" s="710">
        <v>2</v>
      </c>
      <c r="W18" s="710">
        <v>1</v>
      </c>
      <c r="X18" s="710">
        <v>1.6999999999999997</v>
      </c>
    </row>
    <row r="19" spans="1:24" ht="27.6">
      <c r="A19" s="751"/>
      <c r="B19" s="294" t="s">
        <v>544</v>
      </c>
      <c r="C19" s="710"/>
      <c r="D19" s="710"/>
      <c r="E19" s="710"/>
      <c r="F19" s="710"/>
      <c r="G19" s="710"/>
      <c r="H19" s="710"/>
      <c r="I19" s="710"/>
      <c r="J19" s="710"/>
      <c r="K19" s="710"/>
      <c r="L19" s="710"/>
      <c r="M19" s="710"/>
      <c r="N19" s="710"/>
      <c r="O19" s="710"/>
      <c r="P19" s="710"/>
      <c r="Q19" s="710"/>
      <c r="R19" s="710"/>
      <c r="S19" s="710"/>
      <c r="T19" s="710"/>
      <c r="U19" s="710"/>
      <c r="V19" s="710">
        <v>1</v>
      </c>
      <c r="W19" s="710">
        <v>0.2</v>
      </c>
      <c r="X19" s="710">
        <v>0.6</v>
      </c>
    </row>
    <row r="20" spans="1:24">
      <c r="A20" s="751"/>
      <c r="B20" s="294" t="s">
        <v>545</v>
      </c>
      <c r="C20" s="710"/>
      <c r="D20" s="710"/>
      <c r="E20" s="710"/>
      <c r="F20" s="710"/>
      <c r="G20" s="710"/>
      <c r="H20" s="710"/>
      <c r="I20" s="710"/>
      <c r="J20" s="710"/>
      <c r="K20" s="710"/>
      <c r="L20" s="710"/>
      <c r="M20" s="710"/>
      <c r="N20" s="710"/>
      <c r="O20" s="710"/>
      <c r="P20" s="710"/>
      <c r="Q20" s="710"/>
      <c r="R20" s="710"/>
      <c r="S20" s="710"/>
      <c r="T20" s="710"/>
      <c r="U20" s="710"/>
      <c r="V20" s="710"/>
      <c r="W20" s="710"/>
      <c r="X20" s="710"/>
    </row>
    <row r="21" spans="1:24">
      <c r="A21" s="751"/>
      <c r="B21" s="294" t="s">
        <v>546</v>
      </c>
      <c r="C21" s="710"/>
      <c r="D21" s="710"/>
      <c r="E21" s="710"/>
      <c r="F21" s="710"/>
      <c r="G21" s="710"/>
      <c r="H21" s="710"/>
      <c r="I21" s="710"/>
      <c r="J21" s="710"/>
      <c r="K21" s="710"/>
      <c r="L21" s="710"/>
      <c r="M21" s="710"/>
      <c r="N21" s="710"/>
      <c r="O21" s="710"/>
      <c r="P21" s="710"/>
      <c r="Q21" s="710"/>
      <c r="R21" s="710"/>
      <c r="S21" s="710"/>
      <c r="T21" s="710"/>
      <c r="U21" s="710"/>
      <c r="V21" s="710">
        <v>0.5</v>
      </c>
      <c r="W21" s="710">
        <v>0.5</v>
      </c>
      <c r="X21" s="710">
        <v>0.7</v>
      </c>
    </row>
    <row r="22" spans="1:24">
      <c r="A22" s="751"/>
      <c r="B22" s="294" t="s">
        <v>547</v>
      </c>
      <c r="C22" s="710"/>
      <c r="D22" s="710"/>
      <c r="E22" s="710"/>
      <c r="F22" s="710"/>
      <c r="G22" s="710"/>
      <c r="H22" s="710"/>
      <c r="I22" s="710"/>
      <c r="J22" s="710"/>
      <c r="K22" s="710"/>
      <c r="L22" s="710"/>
      <c r="M22" s="710"/>
      <c r="N22" s="710"/>
      <c r="O22" s="710"/>
      <c r="P22" s="710"/>
      <c r="Q22" s="710"/>
      <c r="R22" s="710"/>
      <c r="S22" s="710"/>
      <c r="T22" s="710"/>
      <c r="U22" s="710"/>
      <c r="V22" s="710"/>
      <c r="W22" s="710"/>
      <c r="X22" s="710"/>
    </row>
    <row r="23" spans="1:24">
      <c r="A23" s="751"/>
      <c r="B23" s="294" t="s">
        <v>548</v>
      </c>
      <c r="C23" s="710"/>
      <c r="D23" s="710"/>
      <c r="E23" s="710"/>
      <c r="F23" s="710"/>
      <c r="G23" s="710"/>
      <c r="H23" s="710"/>
      <c r="I23" s="710"/>
      <c r="J23" s="710"/>
      <c r="K23" s="710"/>
      <c r="L23" s="710"/>
      <c r="M23" s="710"/>
      <c r="N23" s="710"/>
      <c r="O23" s="710"/>
      <c r="P23" s="710"/>
      <c r="Q23" s="710"/>
      <c r="R23" s="710"/>
      <c r="S23" s="710"/>
      <c r="T23" s="710"/>
      <c r="U23" s="710"/>
      <c r="V23" s="710">
        <v>0.5</v>
      </c>
      <c r="W23" s="710">
        <v>0.3</v>
      </c>
      <c r="X23" s="710">
        <v>0.4</v>
      </c>
    </row>
    <row r="24" spans="1:24">
      <c r="A24" s="751"/>
      <c r="B24" s="294" t="s">
        <v>549</v>
      </c>
      <c r="C24" s="710"/>
      <c r="D24" s="710"/>
      <c r="E24" s="710"/>
      <c r="F24" s="710"/>
      <c r="G24" s="710"/>
      <c r="H24" s="710"/>
      <c r="I24" s="710"/>
      <c r="J24" s="710"/>
      <c r="K24" s="710"/>
      <c r="L24" s="710"/>
      <c r="M24" s="710"/>
      <c r="N24" s="710"/>
      <c r="O24" s="710"/>
      <c r="P24" s="710"/>
      <c r="Q24" s="710"/>
      <c r="R24" s="710"/>
      <c r="S24" s="710"/>
      <c r="T24" s="710"/>
      <c r="U24" s="710"/>
      <c r="V24" s="710"/>
      <c r="W24" s="710"/>
      <c r="X24" s="710"/>
    </row>
    <row r="25" spans="1:24">
      <c r="A25" s="751" t="s">
        <v>100</v>
      </c>
      <c r="B25" s="294" t="s">
        <v>538</v>
      </c>
      <c r="C25" s="710"/>
      <c r="D25" s="710"/>
      <c r="E25" s="710"/>
      <c r="F25" s="710"/>
      <c r="G25" s="710"/>
      <c r="H25" s="710"/>
      <c r="I25" s="710"/>
      <c r="J25" s="710"/>
      <c r="K25" s="710"/>
      <c r="L25" s="710"/>
      <c r="M25" s="710"/>
      <c r="N25" s="710"/>
      <c r="O25" s="710"/>
      <c r="P25" s="710"/>
      <c r="Q25" s="710"/>
      <c r="R25" s="710"/>
      <c r="S25" s="710"/>
      <c r="T25" s="710"/>
      <c r="U25" s="710"/>
      <c r="V25" s="710"/>
      <c r="W25" s="710"/>
      <c r="X25" s="710"/>
    </row>
    <row r="26" spans="1:24" ht="27.6">
      <c r="A26" s="751"/>
      <c r="B26" s="294" t="s">
        <v>544</v>
      </c>
      <c r="C26" s="710"/>
      <c r="D26" s="710"/>
      <c r="E26" s="710"/>
      <c r="F26" s="710"/>
      <c r="G26" s="710"/>
      <c r="H26" s="710"/>
      <c r="I26" s="710"/>
      <c r="J26" s="710"/>
      <c r="K26" s="710"/>
      <c r="L26" s="710"/>
      <c r="M26" s="710"/>
      <c r="N26" s="710"/>
      <c r="O26" s="710"/>
      <c r="P26" s="710"/>
      <c r="Q26" s="710"/>
      <c r="R26" s="710"/>
      <c r="S26" s="710"/>
      <c r="T26" s="710"/>
      <c r="U26" s="710"/>
      <c r="V26" s="710"/>
      <c r="W26" s="710"/>
      <c r="X26" s="710"/>
    </row>
    <row r="27" spans="1:24">
      <c r="A27" s="751"/>
      <c r="B27" s="294" t="s">
        <v>545</v>
      </c>
      <c r="C27" s="710"/>
      <c r="D27" s="710"/>
      <c r="E27" s="710"/>
      <c r="F27" s="710"/>
      <c r="G27" s="710"/>
      <c r="H27" s="710"/>
      <c r="I27" s="710"/>
      <c r="J27" s="710"/>
      <c r="K27" s="710"/>
      <c r="L27" s="710"/>
      <c r="M27" s="710"/>
      <c r="N27" s="710"/>
      <c r="O27" s="710"/>
      <c r="P27" s="710"/>
      <c r="Q27" s="710"/>
      <c r="R27" s="710"/>
      <c r="S27" s="710"/>
      <c r="T27" s="710"/>
      <c r="U27" s="710"/>
      <c r="V27" s="710"/>
      <c r="W27" s="710"/>
      <c r="X27" s="710"/>
    </row>
    <row r="28" spans="1:24">
      <c r="A28" s="751"/>
      <c r="B28" s="294" t="s">
        <v>546</v>
      </c>
      <c r="C28" s="710"/>
      <c r="D28" s="710"/>
      <c r="E28" s="710"/>
      <c r="F28" s="710"/>
      <c r="G28" s="710"/>
      <c r="H28" s="710"/>
      <c r="I28" s="710"/>
      <c r="J28" s="710"/>
      <c r="K28" s="710"/>
      <c r="L28" s="710"/>
      <c r="M28" s="710"/>
      <c r="N28" s="710"/>
      <c r="O28" s="710"/>
      <c r="P28" s="710"/>
      <c r="Q28" s="710"/>
      <c r="R28" s="710"/>
      <c r="S28" s="710"/>
      <c r="T28" s="710"/>
      <c r="U28" s="710"/>
      <c r="V28" s="710"/>
      <c r="W28" s="710"/>
      <c r="X28" s="710"/>
    </row>
    <row r="29" spans="1:24">
      <c r="A29" s="751"/>
      <c r="B29" s="294" t="s">
        <v>547</v>
      </c>
      <c r="C29" s="710"/>
      <c r="D29" s="710"/>
      <c r="E29" s="710"/>
      <c r="F29" s="710"/>
      <c r="G29" s="710"/>
      <c r="H29" s="710"/>
      <c r="I29" s="710"/>
      <c r="J29" s="710"/>
      <c r="K29" s="710"/>
      <c r="L29" s="710"/>
      <c r="M29" s="710"/>
      <c r="N29" s="710"/>
      <c r="O29" s="710"/>
      <c r="P29" s="710"/>
      <c r="Q29" s="710"/>
      <c r="R29" s="710"/>
      <c r="S29" s="710"/>
      <c r="T29" s="710"/>
      <c r="U29" s="710"/>
      <c r="V29" s="710"/>
      <c r="W29" s="710"/>
      <c r="X29" s="710"/>
    </row>
    <row r="30" spans="1:24">
      <c r="A30" s="751"/>
      <c r="B30" s="294" t="s">
        <v>548</v>
      </c>
      <c r="C30" s="710"/>
      <c r="D30" s="710"/>
      <c r="E30" s="710"/>
      <c r="F30" s="710"/>
      <c r="G30" s="710"/>
      <c r="H30" s="710"/>
      <c r="I30" s="710"/>
      <c r="J30" s="710"/>
      <c r="K30" s="710"/>
      <c r="L30" s="710"/>
      <c r="M30" s="710"/>
      <c r="N30" s="710"/>
      <c r="O30" s="710"/>
      <c r="P30" s="710"/>
      <c r="Q30" s="710"/>
      <c r="R30" s="710"/>
      <c r="S30" s="710"/>
      <c r="T30" s="710"/>
      <c r="U30" s="710"/>
      <c r="V30" s="710"/>
      <c r="W30" s="710"/>
      <c r="X30" s="710"/>
    </row>
    <row r="31" spans="1:24">
      <c r="A31" s="751"/>
      <c r="B31" s="294" t="s">
        <v>549</v>
      </c>
      <c r="C31" s="710"/>
      <c r="D31" s="710"/>
      <c r="E31" s="710"/>
      <c r="F31" s="710"/>
      <c r="G31" s="710"/>
      <c r="H31" s="710"/>
      <c r="I31" s="710"/>
      <c r="J31" s="710"/>
      <c r="K31" s="710"/>
      <c r="L31" s="710"/>
      <c r="M31" s="710"/>
      <c r="N31" s="710"/>
      <c r="O31" s="710"/>
      <c r="P31" s="710"/>
      <c r="Q31" s="710"/>
      <c r="R31" s="710"/>
      <c r="S31" s="710"/>
      <c r="T31" s="710"/>
      <c r="U31" s="710"/>
      <c r="V31" s="710"/>
      <c r="W31" s="710"/>
      <c r="X31" s="710"/>
    </row>
    <row r="32" spans="1:24">
      <c r="A32" s="751" t="s">
        <v>512</v>
      </c>
      <c r="B32" s="294" t="s">
        <v>538</v>
      </c>
      <c r="C32" s="710"/>
      <c r="D32" s="710"/>
      <c r="E32" s="710"/>
      <c r="F32" s="710"/>
      <c r="G32" s="710"/>
      <c r="H32" s="710"/>
      <c r="I32" s="710"/>
      <c r="J32" s="710">
        <v>11.931000000000001</v>
      </c>
      <c r="K32" s="710"/>
      <c r="L32" s="710"/>
      <c r="M32" s="710">
        <v>14.363000000000001</v>
      </c>
      <c r="N32" s="710"/>
      <c r="O32" s="710"/>
      <c r="P32" s="710"/>
      <c r="Q32" s="710"/>
      <c r="R32" s="710"/>
      <c r="S32" s="710"/>
      <c r="T32" s="710"/>
      <c r="U32" s="710"/>
      <c r="V32" s="710"/>
      <c r="W32" s="710"/>
      <c r="X32" s="710"/>
    </row>
    <row r="33" spans="1:24" ht="27.6">
      <c r="A33" s="751"/>
      <c r="B33" s="294" t="s">
        <v>544</v>
      </c>
      <c r="C33" s="710"/>
      <c r="D33" s="710"/>
      <c r="E33" s="710"/>
      <c r="F33" s="710"/>
      <c r="G33" s="710"/>
      <c r="H33" s="710"/>
      <c r="I33" s="710"/>
      <c r="J33" s="710">
        <v>1.29</v>
      </c>
      <c r="K33" s="710"/>
      <c r="L33" s="710"/>
      <c r="M33" s="710">
        <v>2.4900000000000002</v>
      </c>
      <c r="N33" s="710"/>
      <c r="O33" s="710"/>
      <c r="P33" s="710"/>
      <c r="Q33" s="710"/>
      <c r="R33" s="710"/>
      <c r="S33" s="710"/>
      <c r="T33" s="710"/>
      <c r="U33" s="710"/>
      <c r="V33" s="710"/>
      <c r="W33" s="710"/>
      <c r="X33" s="710"/>
    </row>
    <row r="34" spans="1:24">
      <c r="A34" s="751"/>
      <c r="B34" s="294" t="s">
        <v>545</v>
      </c>
      <c r="C34" s="710"/>
      <c r="D34" s="710"/>
      <c r="E34" s="710"/>
      <c r="F34" s="710"/>
      <c r="G34" s="710"/>
      <c r="H34" s="710"/>
      <c r="I34" s="710"/>
      <c r="J34" s="710"/>
      <c r="K34" s="710"/>
      <c r="L34" s="710"/>
      <c r="M34" s="710"/>
      <c r="N34" s="710"/>
      <c r="O34" s="710"/>
      <c r="P34" s="710"/>
      <c r="Q34" s="710"/>
      <c r="R34" s="710"/>
      <c r="S34" s="710"/>
      <c r="T34" s="710"/>
      <c r="U34" s="710"/>
      <c r="V34" s="710"/>
      <c r="W34" s="710"/>
      <c r="X34" s="710"/>
    </row>
    <row r="35" spans="1:24">
      <c r="A35" s="751"/>
      <c r="B35" s="294" t="s">
        <v>546</v>
      </c>
      <c r="C35" s="710"/>
      <c r="D35" s="710"/>
      <c r="E35" s="710"/>
      <c r="F35" s="710"/>
      <c r="G35" s="710"/>
      <c r="H35" s="710"/>
      <c r="I35" s="710"/>
      <c r="J35" s="710">
        <v>3.5409999999999999</v>
      </c>
      <c r="K35" s="710"/>
      <c r="L35" s="710"/>
      <c r="M35" s="710">
        <v>3.3969999999999998</v>
      </c>
      <c r="N35" s="710"/>
      <c r="O35" s="710"/>
      <c r="P35" s="710"/>
      <c r="Q35" s="710"/>
      <c r="R35" s="710"/>
      <c r="S35" s="710"/>
      <c r="T35" s="710"/>
      <c r="U35" s="710"/>
      <c r="V35" s="710"/>
      <c r="W35" s="710"/>
      <c r="X35" s="710"/>
    </row>
    <row r="36" spans="1:24">
      <c r="A36" s="751"/>
      <c r="B36" s="294" t="s">
        <v>547</v>
      </c>
      <c r="C36" s="710"/>
      <c r="D36" s="710"/>
      <c r="E36" s="710"/>
      <c r="F36" s="710"/>
      <c r="G36" s="710"/>
      <c r="H36" s="710"/>
      <c r="I36" s="710"/>
      <c r="J36" s="710">
        <v>6.19</v>
      </c>
      <c r="K36" s="710"/>
      <c r="L36" s="710"/>
      <c r="M36" s="710">
        <v>6.8659999999999997</v>
      </c>
      <c r="N36" s="710"/>
      <c r="O36" s="710"/>
      <c r="P36" s="710"/>
      <c r="Q36" s="710"/>
      <c r="R36" s="710"/>
      <c r="S36" s="710"/>
      <c r="T36" s="710"/>
      <c r="U36" s="710"/>
      <c r="V36" s="710"/>
      <c r="W36" s="710"/>
      <c r="X36" s="710"/>
    </row>
    <row r="37" spans="1:24">
      <c r="A37" s="751"/>
      <c r="B37" s="294" t="s">
        <v>548</v>
      </c>
      <c r="C37" s="710"/>
      <c r="D37" s="710"/>
      <c r="E37" s="710"/>
      <c r="F37" s="710"/>
      <c r="G37" s="710"/>
      <c r="H37" s="710"/>
      <c r="I37" s="710"/>
      <c r="J37" s="710">
        <v>0.45300000000000001</v>
      </c>
      <c r="K37" s="710"/>
      <c r="L37" s="710"/>
      <c r="M37" s="710">
        <v>0.27800000000000002</v>
      </c>
      <c r="N37" s="710"/>
      <c r="O37" s="710"/>
      <c r="P37" s="710"/>
      <c r="Q37" s="710"/>
      <c r="R37" s="710"/>
      <c r="S37" s="710"/>
      <c r="T37" s="710"/>
      <c r="U37" s="710"/>
      <c r="V37" s="710"/>
      <c r="W37" s="710"/>
      <c r="X37" s="710"/>
    </row>
    <row r="38" spans="1:24">
      <c r="A38" s="751"/>
      <c r="B38" s="294" t="s">
        <v>549</v>
      </c>
      <c r="C38" s="710"/>
      <c r="D38" s="710"/>
      <c r="E38" s="710"/>
      <c r="F38" s="710"/>
      <c r="G38" s="710"/>
      <c r="H38" s="710"/>
      <c r="I38" s="710"/>
      <c r="J38" s="710">
        <v>0.45700000000000002</v>
      </c>
      <c r="K38" s="710"/>
      <c r="L38" s="710"/>
      <c r="M38" s="710">
        <v>1.3320000000000001</v>
      </c>
      <c r="N38" s="710"/>
      <c r="O38" s="710"/>
      <c r="P38" s="710"/>
      <c r="Q38" s="710"/>
      <c r="R38" s="710"/>
      <c r="S38" s="710"/>
      <c r="T38" s="710"/>
      <c r="U38" s="710"/>
      <c r="V38" s="710"/>
      <c r="W38" s="710"/>
      <c r="X38" s="710"/>
    </row>
    <row r="39" spans="1:24">
      <c r="A39" s="751" t="s">
        <v>11</v>
      </c>
      <c r="B39" s="294" t="s">
        <v>538</v>
      </c>
      <c r="C39" s="710"/>
      <c r="D39" s="710"/>
      <c r="E39" s="710"/>
      <c r="F39" s="710"/>
      <c r="G39" s="710"/>
      <c r="H39" s="710"/>
      <c r="I39" s="710"/>
      <c r="J39" s="710"/>
      <c r="K39" s="710"/>
      <c r="L39" s="710"/>
      <c r="M39" s="710"/>
      <c r="N39" s="710"/>
      <c r="O39" s="710"/>
      <c r="P39" s="710"/>
      <c r="Q39" s="710"/>
      <c r="R39" s="710"/>
      <c r="S39" s="710"/>
      <c r="T39" s="710"/>
      <c r="U39" s="710"/>
      <c r="V39" s="710"/>
      <c r="W39" s="710"/>
      <c r="X39" s="710"/>
    </row>
    <row r="40" spans="1:24" ht="27.6">
      <c r="A40" s="751"/>
      <c r="B40" s="294" t="s">
        <v>544</v>
      </c>
      <c r="C40" s="710"/>
      <c r="D40" s="710"/>
      <c r="E40" s="710"/>
      <c r="F40" s="710"/>
      <c r="G40" s="710"/>
      <c r="H40" s="710"/>
      <c r="I40" s="710"/>
      <c r="J40" s="710">
        <v>1.8</v>
      </c>
      <c r="K40" s="710">
        <v>2.2000000000000002</v>
      </c>
      <c r="L40" s="710">
        <v>2.6</v>
      </c>
      <c r="M40" s="710">
        <v>2.48</v>
      </c>
      <c r="N40" s="710">
        <v>2.2789999999999999</v>
      </c>
      <c r="O40" s="710">
        <v>2.6779999999999999</v>
      </c>
      <c r="P40" s="710"/>
      <c r="Q40" s="710">
        <v>2.5670000000000002</v>
      </c>
      <c r="R40" s="710">
        <v>2.2999999999999998</v>
      </c>
      <c r="S40" s="710">
        <v>2.1</v>
      </c>
      <c r="T40" s="710">
        <v>2.7</v>
      </c>
      <c r="U40" s="710">
        <v>2.6</v>
      </c>
      <c r="V40" s="710">
        <v>2.6</v>
      </c>
      <c r="W40" s="710"/>
      <c r="X40" s="710"/>
    </row>
    <row r="41" spans="1:24">
      <c r="A41" s="751"/>
      <c r="B41" s="294" t="s">
        <v>545</v>
      </c>
      <c r="C41" s="710"/>
      <c r="D41" s="710"/>
      <c r="E41" s="710"/>
      <c r="F41" s="710"/>
      <c r="G41" s="710"/>
      <c r="H41" s="710"/>
      <c r="I41" s="710"/>
      <c r="J41" s="710"/>
      <c r="K41" s="710"/>
      <c r="L41" s="710"/>
      <c r="M41" s="710"/>
      <c r="N41" s="710"/>
      <c r="O41" s="710"/>
      <c r="P41" s="710"/>
      <c r="Q41" s="710"/>
      <c r="R41" s="710"/>
      <c r="S41" s="710"/>
      <c r="T41" s="710"/>
      <c r="U41" s="710"/>
      <c r="V41" s="710"/>
      <c r="W41" s="710"/>
      <c r="X41" s="710"/>
    </row>
    <row r="42" spans="1:24">
      <c r="A42" s="751"/>
      <c r="B42" s="294" t="s">
        <v>546</v>
      </c>
      <c r="C42" s="710"/>
      <c r="D42" s="710"/>
      <c r="E42" s="710"/>
      <c r="F42" s="710"/>
      <c r="G42" s="710"/>
      <c r="H42" s="710"/>
      <c r="I42" s="710"/>
      <c r="J42" s="710"/>
      <c r="K42" s="710"/>
      <c r="L42" s="710"/>
      <c r="M42" s="710"/>
      <c r="N42" s="710"/>
      <c r="O42" s="710"/>
      <c r="P42" s="710"/>
      <c r="Q42" s="710"/>
      <c r="R42" s="710"/>
      <c r="S42" s="710"/>
      <c r="T42" s="710"/>
      <c r="U42" s="710"/>
      <c r="V42" s="710"/>
      <c r="W42" s="710"/>
      <c r="X42" s="710"/>
    </row>
    <row r="43" spans="1:24">
      <c r="A43" s="751"/>
      <c r="B43" s="294" t="s">
        <v>547</v>
      </c>
      <c r="C43" s="710"/>
      <c r="D43" s="710"/>
      <c r="E43" s="710"/>
      <c r="F43" s="710"/>
      <c r="G43" s="710"/>
      <c r="H43" s="710"/>
      <c r="I43" s="710"/>
      <c r="J43" s="710"/>
      <c r="K43" s="710"/>
      <c r="L43" s="710"/>
      <c r="M43" s="710"/>
      <c r="N43" s="710"/>
      <c r="O43" s="710"/>
      <c r="P43" s="710"/>
      <c r="Q43" s="710"/>
      <c r="R43" s="710"/>
      <c r="S43" s="710"/>
      <c r="T43" s="710"/>
      <c r="U43" s="710"/>
      <c r="V43" s="710"/>
      <c r="W43" s="710"/>
      <c r="X43" s="710"/>
    </row>
    <row r="44" spans="1:24">
      <c r="A44" s="751"/>
      <c r="B44" s="294" t="s">
        <v>548</v>
      </c>
      <c r="C44" s="710"/>
      <c r="D44" s="710"/>
      <c r="E44" s="710"/>
      <c r="F44" s="710"/>
      <c r="G44" s="710"/>
      <c r="H44" s="710"/>
      <c r="I44" s="710"/>
      <c r="J44" s="710"/>
      <c r="K44" s="710"/>
      <c r="L44" s="710"/>
      <c r="M44" s="710"/>
      <c r="N44" s="710"/>
      <c r="O44" s="710"/>
      <c r="P44" s="710"/>
      <c r="Q44" s="710"/>
      <c r="R44" s="710"/>
      <c r="S44" s="710"/>
      <c r="T44" s="710"/>
      <c r="U44" s="710"/>
      <c r="V44" s="710"/>
      <c r="W44" s="710"/>
      <c r="X44" s="710"/>
    </row>
    <row r="45" spans="1:24">
      <c r="A45" s="751"/>
      <c r="B45" s="294" t="s">
        <v>549</v>
      </c>
      <c r="C45" s="710"/>
      <c r="D45" s="710"/>
      <c r="E45" s="710"/>
      <c r="F45" s="710"/>
      <c r="G45" s="710"/>
      <c r="H45" s="710"/>
      <c r="I45" s="710"/>
      <c r="J45" s="710"/>
      <c r="K45" s="710"/>
      <c r="L45" s="710"/>
      <c r="M45" s="710"/>
      <c r="N45" s="710"/>
      <c r="O45" s="710"/>
      <c r="P45" s="710"/>
      <c r="Q45" s="710"/>
      <c r="R45" s="710"/>
      <c r="S45" s="710"/>
      <c r="T45" s="710"/>
      <c r="U45" s="710"/>
      <c r="V45" s="710"/>
      <c r="W45" s="710"/>
      <c r="X45" s="710"/>
    </row>
    <row r="46" spans="1:24">
      <c r="A46" s="751" t="s">
        <v>10</v>
      </c>
      <c r="B46" s="294" t="s">
        <v>538</v>
      </c>
      <c r="C46" s="710">
        <v>16.859000000000002</v>
      </c>
      <c r="D46" s="710">
        <v>17.564</v>
      </c>
      <c r="E46" s="710">
        <v>17.594000000000001</v>
      </c>
      <c r="F46" s="710">
        <v>18.59</v>
      </c>
      <c r="G46" s="710">
        <v>19.844999999999999</v>
      </c>
      <c r="H46" s="710">
        <v>21.186999999999998</v>
      </c>
      <c r="I46" s="710">
        <v>22.332000000000001</v>
      </c>
      <c r="J46" s="710">
        <v>24.247</v>
      </c>
      <c r="K46" s="710">
        <v>25.661999999999999</v>
      </c>
      <c r="L46" s="710">
        <v>27.298999999999999</v>
      </c>
      <c r="M46" s="710">
        <v>29.388999999999999</v>
      </c>
      <c r="N46" s="710">
        <v>31.207000000000001</v>
      </c>
      <c r="O46" s="710">
        <v>34.325000000000003</v>
      </c>
      <c r="P46" s="710">
        <v>36.699999999999996</v>
      </c>
      <c r="Q46" s="710">
        <v>38</v>
      </c>
      <c r="R46" s="710">
        <v>39.384</v>
      </c>
      <c r="S46" s="710">
        <v>41.106999999999999</v>
      </c>
      <c r="T46" s="710">
        <v>44.483000000000004</v>
      </c>
      <c r="U46" s="710">
        <v>46</v>
      </c>
      <c r="V46" s="710">
        <v>47.400000000000006</v>
      </c>
      <c r="W46" s="710">
        <v>40.5</v>
      </c>
      <c r="X46" s="710">
        <v>50.922000000000004</v>
      </c>
    </row>
    <row r="47" spans="1:24" ht="27.6">
      <c r="A47" s="751"/>
      <c r="B47" s="294" t="s">
        <v>544</v>
      </c>
      <c r="C47" s="710">
        <v>13.628</v>
      </c>
      <c r="D47" s="710">
        <v>14.01</v>
      </c>
      <c r="E47" s="710">
        <v>14.031000000000001</v>
      </c>
      <c r="F47" s="710">
        <v>14.808999999999999</v>
      </c>
      <c r="G47" s="710">
        <v>15.906000000000001</v>
      </c>
      <c r="H47" s="710">
        <v>16.876999999999999</v>
      </c>
      <c r="I47" s="710">
        <v>17.805</v>
      </c>
      <c r="J47" s="710">
        <v>19.395</v>
      </c>
      <c r="K47" s="710">
        <v>20.623000000000001</v>
      </c>
      <c r="L47" s="710">
        <v>21.998000000000001</v>
      </c>
      <c r="M47" s="710">
        <v>23.844999999999999</v>
      </c>
      <c r="N47" s="710">
        <v>25.411999999999999</v>
      </c>
      <c r="O47" s="710">
        <v>28.324999999999999</v>
      </c>
      <c r="P47" s="710">
        <v>30.4</v>
      </c>
      <c r="Q47" s="710">
        <v>31.5</v>
      </c>
      <c r="R47" s="710">
        <v>32.692999999999998</v>
      </c>
      <c r="S47" s="710">
        <v>33.777999999999999</v>
      </c>
      <c r="T47" s="710">
        <v>36.581000000000003</v>
      </c>
      <c r="U47" s="710">
        <v>37.799999999999997</v>
      </c>
      <c r="V47" s="710">
        <v>39.1</v>
      </c>
      <c r="W47" s="710">
        <v>40.4</v>
      </c>
      <c r="X47" s="710">
        <v>42.465000000000003</v>
      </c>
    </row>
    <row r="48" spans="1:24">
      <c r="A48" s="751"/>
      <c r="B48" s="294" t="s">
        <v>545</v>
      </c>
      <c r="C48" s="710"/>
      <c r="D48" s="710"/>
      <c r="E48" s="710"/>
      <c r="F48" s="710"/>
      <c r="G48" s="710"/>
      <c r="H48" s="710"/>
      <c r="I48" s="710"/>
      <c r="J48" s="710"/>
      <c r="K48" s="710"/>
      <c r="L48" s="710"/>
      <c r="M48" s="710"/>
      <c r="N48" s="710"/>
      <c r="O48" s="710"/>
      <c r="P48" s="710"/>
      <c r="Q48" s="710"/>
      <c r="R48" s="710"/>
      <c r="S48" s="710"/>
      <c r="T48" s="710"/>
      <c r="U48" s="710"/>
      <c r="V48" s="710"/>
      <c r="W48" s="710"/>
      <c r="X48" s="710"/>
    </row>
    <row r="49" spans="1:24">
      <c r="A49" s="751"/>
      <c r="B49" s="294" t="s">
        <v>546</v>
      </c>
      <c r="C49" s="710"/>
      <c r="D49" s="710"/>
      <c r="E49" s="710"/>
      <c r="F49" s="710"/>
      <c r="G49" s="710"/>
      <c r="H49" s="710"/>
      <c r="I49" s="710"/>
      <c r="J49" s="710"/>
      <c r="K49" s="710"/>
      <c r="L49" s="710"/>
      <c r="M49" s="710"/>
      <c r="N49" s="710"/>
      <c r="O49" s="710"/>
      <c r="P49" s="710"/>
      <c r="Q49" s="710"/>
      <c r="R49" s="710"/>
      <c r="S49" s="710"/>
      <c r="T49" s="710"/>
      <c r="U49" s="710"/>
      <c r="V49" s="710"/>
      <c r="W49" s="710"/>
      <c r="X49" s="710"/>
    </row>
    <row r="50" spans="1:24">
      <c r="A50" s="751"/>
      <c r="B50" s="294" t="s">
        <v>547</v>
      </c>
      <c r="C50" s="710"/>
      <c r="D50" s="710"/>
      <c r="E50" s="710"/>
      <c r="F50" s="710"/>
      <c r="G50" s="710"/>
      <c r="H50" s="710"/>
      <c r="I50" s="710"/>
      <c r="J50" s="710"/>
      <c r="K50" s="710"/>
      <c r="L50" s="710"/>
      <c r="M50" s="710"/>
      <c r="N50" s="710"/>
      <c r="O50" s="710"/>
      <c r="P50" s="710"/>
      <c r="Q50" s="710"/>
      <c r="R50" s="710"/>
      <c r="S50" s="710"/>
      <c r="T50" s="710"/>
      <c r="U50" s="710"/>
      <c r="V50" s="710"/>
      <c r="W50" s="710"/>
      <c r="X50" s="710"/>
    </row>
    <row r="51" spans="1:24">
      <c r="A51" s="751"/>
      <c r="B51" s="294" t="s">
        <v>548</v>
      </c>
      <c r="C51" s="710">
        <v>3.2309999999999999</v>
      </c>
      <c r="D51" s="710">
        <v>3.5539999999999998</v>
      </c>
      <c r="E51" s="710">
        <v>3.5630000000000002</v>
      </c>
      <c r="F51" s="710">
        <v>3.7810000000000001</v>
      </c>
      <c r="G51" s="710">
        <v>3.9390000000000001</v>
      </c>
      <c r="H51" s="710">
        <v>4.3099999999999996</v>
      </c>
      <c r="I51" s="710">
        <v>4.5270000000000001</v>
      </c>
      <c r="J51" s="710">
        <v>4.8520000000000003</v>
      </c>
      <c r="K51" s="710">
        <v>5.0389999999999997</v>
      </c>
      <c r="L51" s="710">
        <v>5.3010000000000002</v>
      </c>
      <c r="M51" s="710">
        <v>5.5439999999999996</v>
      </c>
      <c r="N51" s="710">
        <v>5.7949999999999999</v>
      </c>
      <c r="O51" s="710">
        <v>6</v>
      </c>
      <c r="P51" s="710">
        <v>6.3</v>
      </c>
      <c r="Q51" s="710">
        <v>6.5</v>
      </c>
      <c r="R51" s="710">
        <v>6.6909999999999998</v>
      </c>
      <c r="S51" s="710">
        <v>7.3289999999999997</v>
      </c>
      <c r="T51" s="710">
        <v>7.9020000000000001</v>
      </c>
      <c r="U51" s="710">
        <v>8.1999999999999993</v>
      </c>
      <c r="V51" s="710">
        <v>8.3000000000000007</v>
      </c>
      <c r="W51" s="710">
        <v>0.1</v>
      </c>
      <c r="X51" s="710">
        <v>8.4570000000000007</v>
      </c>
    </row>
    <row r="52" spans="1:24">
      <c r="A52" s="751"/>
      <c r="B52" s="294" t="s">
        <v>549</v>
      </c>
      <c r="C52" s="710"/>
      <c r="D52" s="710"/>
      <c r="E52" s="710"/>
      <c r="F52" s="710"/>
      <c r="G52" s="710"/>
      <c r="H52" s="710"/>
      <c r="I52" s="710"/>
      <c r="J52" s="710"/>
      <c r="K52" s="710"/>
      <c r="L52" s="710"/>
      <c r="M52" s="710"/>
      <c r="N52" s="710"/>
      <c r="O52" s="710"/>
      <c r="P52" s="710"/>
      <c r="Q52" s="710"/>
      <c r="R52" s="710"/>
      <c r="S52" s="710"/>
      <c r="T52" s="710"/>
      <c r="U52" s="710"/>
      <c r="V52" s="710"/>
      <c r="W52" s="710"/>
      <c r="X52" s="710"/>
    </row>
    <row r="53" spans="1:24">
      <c r="A53" s="751" t="s">
        <v>9</v>
      </c>
      <c r="B53" s="294" t="s">
        <v>538</v>
      </c>
      <c r="C53" s="710"/>
      <c r="D53" s="710"/>
      <c r="E53" s="710"/>
      <c r="F53" s="710"/>
      <c r="G53" s="710"/>
      <c r="H53" s="710"/>
      <c r="I53" s="710"/>
      <c r="J53" s="710"/>
      <c r="K53" s="710"/>
      <c r="L53" s="710"/>
      <c r="M53" s="710"/>
      <c r="N53" s="710"/>
      <c r="O53" s="710"/>
      <c r="P53" s="710"/>
      <c r="Q53" s="710"/>
      <c r="R53" s="710"/>
      <c r="S53" s="710"/>
      <c r="T53" s="710"/>
      <c r="U53" s="710"/>
      <c r="V53" s="710"/>
      <c r="W53" s="710"/>
      <c r="X53" s="710"/>
    </row>
    <row r="54" spans="1:24" ht="27.6">
      <c r="A54" s="751"/>
      <c r="B54" s="294" t="s">
        <v>544</v>
      </c>
      <c r="C54" s="710"/>
      <c r="D54" s="710"/>
      <c r="E54" s="710"/>
      <c r="F54" s="710"/>
      <c r="G54" s="710"/>
      <c r="H54" s="710"/>
      <c r="I54" s="710"/>
      <c r="J54" s="710"/>
      <c r="K54" s="710"/>
      <c r="L54" s="710"/>
      <c r="M54" s="710"/>
      <c r="N54" s="710"/>
      <c r="O54" s="710"/>
      <c r="P54" s="710"/>
      <c r="Q54" s="710"/>
      <c r="R54" s="710"/>
      <c r="S54" s="710"/>
      <c r="T54" s="710"/>
      <c r="U54" s="710"/>
      <c r="V54" s="710"/>
      <c r="W54" s="710"/>
      <c r="X54" s="710"/>
    </row>
    <row r="55" spans="1:24">
      <c r="A55" s="751"/>
      <c r="B55" s="294" t="s">
        <v>545</v>
      </c>
      <c r="C55" s="710"/>
      <c r="D55" s="710"/>
      <c r="E55" s="710"/>
      <c r="F55" s="710"/>
      <c r="G55" s="710"/>
      <c r="H55" s="710"/>
      <c r="I55" s="710"/>
      <c r="J55" s="710"/>
      <c r="K55" s="710"/>
      <c r="L55" s="710"/>
      <c r="M55" s="710"/>
      <c r="N55" s="710"/>
      <c r="O55" s="710"/>
      <c r="P55" s="710"/>
      <c r="Q55" s="710"/>
      <c r="R55" s="710"/>
      <c r="S55" s="710"/>
      <c r="T55" s="710"/>
      <c r="U55" s="710"/>
      <c r="V55" s="710"/>
      <c r="W55" s="710"/>
      <c r="X55" s="710"/>
    </row>
    <row r="56" spans="1:24">
      <c r="A56" s="751"/>
      <c r="B56" s="294" t="s">
        <v>546</v>
      </c>
      <c r="C56" s="710"/>
      <c r="D56" s="710"/>
      <c r="E56" s="710"/>
      <c r="F56" s="710"/>
      <c r="G56" s="710"/>
      <c r="H56" s="710"/>
      <c r="I56" s="710"/>
      <c r="J56" s="710"/>
      <c r="K56" s="710"/>
      <c r="L56" s="710"/>
      <c r="M56" s="710"/>
      <c r="N56" s="710"/>
      <c r="O56" s="710"/>
      <c r="P56" s="710"/>
      <c r="Q56" s="710"/>
      <c r="R56" s="710"/>
      <c r="S56" s="710"/>
      <c r="T56" s="710"/>
      <c r="U56" s="710"/>
      <c r="V56" s="710"/>
      <c r="W56" s="710"/>
      <c r="X56" s="710"/>
    </row>
    <row r="57" spans="1:24">
      <c r="A57" s="751"/>
      <c r="B57" s="294" t="s">
        <v>547</v>
      </c>
      <c r="C57" s="710"/>
      <c r="D57" s="710"/>
      <c r="E57" s="710"/>
      <c r="F57" s="710"/>
      <c r="G57" s="710"/>
      <c r="H57" s="710"/>
      <c r="I57" s="710"/>
      <c r="J57" s="710"/>
      <c r="K57" s="710"/>
      <c r="L57" s="710"/>
      <c r="M57" s="710"/>
      <c r="N57" s="710"/>
      <c r="O57" s="710"/>
      <c r="P57" s="710"/>
      <c r="Q57" s="710"/>
      <c r="R57" s="710"/>
      <c r="S57" s="710"/>
      <c r="T57" s="710"/>
      <c r="U57" s="710"/>
      <c r="V57" s="710"/>
      <c r="W57" s="710"/>
      <c r="X57" s="710"/>
    </row>
    <row r="58" spans="1:24">
      <c r="A58" s="751"/>
      <c r="B58" s="294" t="s">
        <v>548</v>
      </c>
      <c r="C58" s="710"/>
      <c r="D58" s="710"/>
      <c r="E58" s="710"/>
      <c r="F58" s="710"/>
      <c r="G58" s="710"/>
      <c r="H58" s="710"/>
      <c r="I58" s="710"/>
      <c r="J58" s="710"/>
      <c r="K58" s="710"/>
      <c r="L58" s="710"/>
      <c r="M58" s="710"/>
      <c r="N58" s="710"/>
      <c r="O58" s="710"/>
      <c r="P58" s="710"/>
      <c r="Q58" s="710"/>
      <c r="R58" s="710"/>
      <c r="S58" s="710"/>
      <c r="T58" s="710"/>
      <c r="U58" s="710"/>
      <c r="V58" s="710"/>
      <c r="W58" s="710"/>
      <c r="X58" s="710"/>
    </row>
    <row r="59" spans="1:24">
      <c r="A59" s="751"/>
      <c r="B59" s="294" t="s">
        <v>549</v>
      </c>
      <c r="C59" s="710"/>
      <c r="D59" s="710"/>
      <c r="E59" s="710"/>
      <c r="F59" s="710"/>
      <c r="G59" s="710"/>
      <c r="H59" s="710"/>
      <c r="I59" s="710"/>
      <c r="J59" s="710"/>
      <c r="K59" s="710"/>
      <c r="L59" s="710"/>
      <c r="M59" s="710"/>
      <c r="N59" s="710"/>
      <c r="O59" s="710"/>
      <c r="P59" s="710"/>
      <c r="Q59" s="710"/>
      <c r="R59" s="710"/>
      <c r="S59" s="710"/>
      <c r="T59" s="710"/>
      <c r="U59" s="710"/>
      <c r="V59" s="710"/>
      <c r="W59" s="710"/>
      <c r="X59" s="710"/>
    </row>
    <row r="60" spans="1:24">
      <c r="A60" s="751" t="s">
        <v>8</v>
      </c>
      <c r="B60" s="294" t="s">
        <v>538</v>
      </c>
      <c r="C60" s="710"/>
      <c r="D60" s="710"/>
      <c r="E60" s="710"/>
      <c r="F60" s="710"/>
      <c r="G60" s="710"/>
      <c r="H60" s="710"/>
      <c r="I60" s="710">
        <v>25.798000000000002</v>
      </c>
      <c r="J60" s="710">
        <v>26.6</v>
      </c>
      <c r="K60" s="710">
        <v>29.1</v>
      </c>
      <c r="L60" s="710">
        <v>27.7</v>
      </c>
      <c r="M60" s="710">
        <v>27.741</v>
      </c>
      <c r="N60" s="710">
        <v>28.607999999999997</v>
      </c>
      <c r="O60" s="710">
        <v>29.177000000000003</v>
      </c>
      <c r="P60" s="710">
        <v>29.418999999999997</v>
      </c>
      <c r="Q60" s="710">
        <v>29.631000000000004</v>
      </c>
      <c r="R60" s="710">
        <v>29.633999999999997</v>
      </c>
      <c r="S60" s="710">
        <v>30.800999999999998</v>
      </c>
      <c r="T60" s="710">
        <v>31.085000000000001</v>
      </c>
      <c r="U60" s="710">
        <v>31.366999999999997</v>
      </c>
      <c r="V60" s="710">
        <v>31.55</v>
      </c>
      <c r="W60" s="710">
        <v>32.253</v>
      </c>
      <c r="X60" s="710">
        <v>27.858000000000004</v>
      </c>
    </row>
    <row r="61" spans="1:24" ht="27.6">
      <c r="A61" s="751"/>
      <c r="B61" s="294" t="s">
        <v>544</v>
      </c>
      <c r="C61" s="710"/>
      <c r="D61" s="710"/>
      <c r="E61" s="710"/>
      <c r="F61" s="710"/>
      <c r="G61" s="710"/>
      <c r="H61" s="710"/>
      <c r="I61" s="710">
        <v>19.536000000000001</v>
      </c>
      <c r="J61" s="710">
        <v>20.5</v>
      </c>
      <c r="K61" s="710">
        <v>22.7</v>
      </c>
      <c r="L61" s="710">
        <v>20.9</v>
      </c>
      <c r="M61" s="710">
        <v>21.27</v>
      </c>
      <c r="N61" s="710">
        <v>21.83</v>
      </c>
      <c r="O61" s="710">
        <v>22.225000000000001</v>
      </c>
      <c r="P61" s="710">
        <v>22.396999999999998</v>
      </c>
      <c r="Q61" s="710">
        <v>22.559000000000001</v>
      </c>
      <c r="R61" s="710">
        <v>22.582999999999998</v>
      </c>
      <c r="S61" s="710">
        <v>23.638999999999999</v>
      </c>
      <c r="T61" s="710">
        <v>24.183</v>
      </c>
      <c r="U61" s="710">
        <v>24.411999999999999</v>
      </c>
      <c r="V61" s="710">
        <v>24.51</v>
      </c>
      <c r="W61" s="710">
        <v>25.039000000000001</v>
      </c>
      <c r="X61" s="710">
        <v>21.693000000000001</v>
      </c>
    </row>
    <row r="62" spans="1:24">
      <c r="A62" s="751"/>
      <c r="B62" s="294" t="s">
        <v>545</v>
      </c>
      <c r="C62" s="710"/>
      <c r="D62" s="710"/>
      <c r="E62" s="710"/>
      <c r="F62" s="710"/>
      <c r="G62" s="710"/>
      <c r="H62" s="710"/>
      <c r="I62" s="710"/>
      <c r="J62" s="710"/>
      <c r="K62" s="710"/>
      <c r="L62" s="710"/>
      <c r="M62" s="710"/>
      <c r="N62" s="710"/>
      <c r="O62" s="710"/>
      <c r="P62" s="710"/>
      <c r="Q62" s="710"/>
      <c r="R62" s="710"/>
      <c r="S62" s="710"/>
      <c r="T62" s="710"/>
      <c r="U62" s="710"/>
      <c r="V62" s="710"/>
      <c r="W62" s="710"/>
      <c r="X62" s="710"/>
    </row>
    <row r="63" spans="1:24">
      <c r="A63" s="751"/>
      <c r="B63" s="294" t="s">
        <v>546</v>
      </c>
      <c r="C63" s="710"/>
      <c r="D63" s="710"/>
      <c r="E63" s="710"/>
      <c r="F63" s="710"/>
      <c r="G63" s="710"/>
      <c r="H63" s="710"/>
      <c r="I63" s="710">
        <v>1.8049999999999999</v>
      </c>
      <c r="J63" s="710">
        <v>1.7</v>
      </c>
      <c r="K63" s="710">
        <v>2.1</v>
      </c>
      <c r="L63" s="710">
        <v>2.6</v>
      </c>
      <c r="M63" s="710">
        <v>2.5720000000000001</v>
      </c>
      <c r="N63" s="710">
        <v>2.6779999999999999</v>
      </c>
      <c r="O63" s="710">
        <v>3.0059999999999998</v>
      </c>
      <c r="P63" s="710">
        <v>3.157</v>
      </c>
      <c r="Q63" s="710">
        <v>3.266</v>
      </c>
      <c r="R63" s="710">
        <v>3.258</v>
      </c>
      <c r="S63" s="710">
        <v>3.407</v>
      </c>
      <c r="T63" s="710">
        <v>3.238</v>
      </c>
      <c r="U63" s="710">
        <v>3.351</v>
      </c>
      <c r="V63" s="710">
        <v>3.5259999999999998</v>
      </c>
      <c r="W63" s="710">
        <v>3.6619999999999999</v>
      </c>
      <c r="X63" s="710">
        <v>3.4630000000000001</v>
      </c>
    </row>
    <row r="64" spans="1:24">
      <c r="A64" s="751"/>
      <c r="B64" s="294" t="s">
        <v>547</v>
      </c>
      <c r="C64" s="710"/>
      <c r="D64" s="710"/>
      <c r="E64" s="710"/>
      <c r="F64" s="710"/>
      <c r="G64" s="710"/>
      <c r="H64" s="710"/>
      <c r="I64" s="710"/>
      <c r="J64" s="710"/>
      <c r="K64" s="710"/>
      <c r="L64" s="710"/>
      <c r="M64" s="710"/>
      <c r="N64" s="710"/>
      <c r="O64" s="710"/>
      <c r="P64" s="710"/>
      <c r="Q64" s="710"/>
      <c r="R64" s="710"/>
      <c r="S64" s="710"/>
      <c r="T64" s="710"/>
      <c r="U64" s="710"/>
      <c r="V64" s="710"/>
      <c r="W64" s="710"/>
      <c r="X64" s="710"/>
    </row>
    <row r="65" spans="1:24">
      <c r="A65" s="751"/>
      <c r="B65" s="294" t="s">
        <v>548</v>
      </c>
      <c r="C65" s="710"/>
      <c r="D65" s="710"/>
      <c r="E65" s="710"/>
      <c r="F65" s="710"/>
      <c r="G65" s="710"/>
      <c r="H65" s="710"/>
      <c r="I65" s="710">
        <v>4.4569999999999999</v>
      </c>
      <c r="J65" s="710">
        <v>4.4000000000000004</v>
      </c>
      <c r="K65" s="710">
        <v>4.3</v>
      </c>
      <c r="L65" s="710">
        <v>4.2</v>
      </c>
      <c r="M65" s="710">
        <v>3.899</v>
      </c>
      <c r="N65" s="710">
        <v>4.0999999999999996</v>
      </c>
      <c r="O65" s="710">
        <v>3.9460000000000002</v>
      </c>
      <c r="P65" s="710">
        <v>3.8650000000000002</v>
      </c>
      <c r="Q65" s="710">
        <v>3.806</v>
      </c>
      <c r="R65" s="710">
        <v>3.7930000000000001</v>
      </c>
      <c r="S65" s="710">
        <v>3.7549999999999999</v>
      </c>
      <c r="T65" s="710">
        <v>3.6640000000000001</v>
      </c>
      <c r="U65" s="710">
        <v>3.6040000000000001</v>
      </c>
      <c r="V65" s="710">
        <v>3.5139999999999998</v>
      </c>
      <c r="W65" s="710">
        <v>3.552</v>
      </c>
      <c r="X65" s="710">
        <v>2.702</v>
      </c>
    </row>
    <row r="66" spans="1:24">
      <c r="A66" s="751"/>
      <c r="B66" s="294" t="s">
        <v>549</v>
      </c>
      <c r="C66" s="710"/>
      <c r="D66" s="710"/>
      <c r="E66" s="710"/>
      <c r="F66" s="710"/>
      <c r="G66" s="710"/>
      <c r="H66" s="710"/>
      <c r="I66" s="710"/>
      <c r="J66" s="710"/>
      <c r="K66" s="710"/>
      <c r="L66" s="710"/>
      <c r="M66" s="710"/>
      <c r="N66" s="710"/>
      <c r="O66" s="710"/>
      <c r="P66" s="710"/>
      <c r="Q66" s="710"/>
      <c r="R66" s="710"/>
      <c r="S66" s="710"/>
      <c r="T66" s="710"/>
      <c r="U66" s="710"/>
      <c r="V66" s="710"/>
      <c r="W66" s="710"/>
      <c r="X66" s="710"/>
    </row>
    <row r="67" spans="1:24">
      <c r="A67" s="751" t="s">
        <v>6</v>
      </c>
      <c r="B67" s="294" t="s">
        <v>538</v>
      </c>
      <c r="C67" s="710"/>
      <c r="D67" s="710"/>
      <c r="E67" s="710"/>
      <c r="F67" s="710"/>
      <c r="G67" s="710"/>
      <c r="H67" s="710"/>
      <c r="I67" s="710"/>
      <c r="J67" s="710"/>
      <c r="K67" s="710"/>
      <c r="L67" s="710"/>
      <c r="M67" s="710">
        <v>33.700000000000003</v>
      </c>
      <c r="N67" s="710">
        <v>42.000000000000007</v>
      </c>
      <c r="O67" s="710">
        <v>45.300000000000004</v>
      </c>
      <c r="P67" s="710"/>
      <c r="Q67" s="710"/>
      <c r="R67" s="710"/>
      <c r="S67" s="710">
        <v>43.9</v>
      </c>
      <c r="T67" s="710"/>
      <c r="U67" s="710"/>
      <c r="V67" s="710"/>
      <c r="W67" s="710"/>
      <c r="X67" s="710"/>
    </row>
    <row r="68" spans="1:24" ht="27.6">
      <c r="A68" s="751"/>
      <c r="B68" s="294" t="s">
        <v>544</v>
      </c>
      <c r="C68" s="710"/>
      <c r="D68" s="710"/>
      <c r="E68" s="710"/>
      <c r="F68" s="710"/>
      <c r="G68" s="710"/>
      <c r="H68" s="710"/>
      <c r="I68" s="710"/>
      <c r="J68" s="710"/>
      <c r="K68" s="710"/>
      <c r="L68" s="710"/>
      <c r="M68" s="710">
        <v>9</v>
      </c>
      <c r="N68" s="710">
        <v>12.6</v>
      </c>
      <c r="O68" s="710">
        <v>15.1</v>
      </c>
      <c r="P68" s="710"/>
      <c r="Q68" s="710"/>
      <c r="R68" s="710"/>
      <c r="S68" s="710">
        <v>21.5</v>
      </c>
      <c r="T68" s="710"/>
      <c r="U68" s="710"/>
      <c r="V68" s="710"/>
      <c r="W68" s="710"/>
      <c r="X68" s="710"/>
    </row>
    <row r="69" spans="1:24">
      <c r="A69" s="751"/>
      <c r="B69" s="294" t="s">
        <v>545</v>
      </c>
      <c r="C69" s="710"/>
      <c r="D69" s="710"/>
      <c r="E69" s="710"/>
      <c r="F69" s="710"/>
      <c r="G69" s="710"/>
      <c r="H69" s="710"/>
      <c r="I69" s="710"/>
      <c r="J69" s="710"/>
      <c r="K69" s="710"/>
      <c r="L69" s="710"/>
      <c r="M69" s="710"/>
      <c r="N69" s="710"/>
      <c r="O69" s="710"/>
      <c r="P69" s="710"/>
      <c r="Q69" s="710"/>
      <c r="R69" s="710"/>
      <c r="S69" s="710"/>
      <c r="T69" s="710"/>
      <c r="U69" s="710"/>
      <c r="V69" s="710"/>
      <c r="W69" s="710"/>
      <c r="X69" s="710"/>
    </row>
    <row r="70" spans="1:24">
      <c r="A70" s="751"/>
      <c r="B70" s="294" t="s">
        <v>546</v>
      </c>
      <c r="C70" s="710"/>
      <c r="D70" s="710"/>
      <c r="E70" s="710"/>
      <c r="F70" s="710"/>
      <c r="G70" s="710"/>
      <c r="H70" s="710"/>
      <c r="I70" s="710"/>
      <c r="J70" s="710"/>
      <c r="K70" s="710"/>
      <c r="L70" s="710"/>
      <c r="M70" s="710">
        <v>14.1</v>
      </c>
      <c r="N70" s="710">
        <v>17.100000000000001</v>
      </c>
      <c r="O70" s="710">
        <v>17.399999999999999</v>
      </c>
      <c r="P70" s="710"/>
      <c r="Q70" s="710"/>
      <c r="R70" s="710"/>
      <c r="S70" s="710">
        <v>21.1</v>
      </c>
      <c r="T70" s="710"/>
      <c r="U70" s="710"/>
      <c r="V70" s="710"/>
      <c r="W70" s="710"/>
      <c r="X70" s="710"/>
    </row>
    <row r="71" spans="1:24">
      <c r="A71" s="751"/>
      <c r="B71" s="294" t="s">
        <v>547</v>
      </c>
      <c r="C71" s="710"/>
      <c r="D71" s="710"/>
      <c r="E71" s="710"/>
      <c r="F71" s="710"/>
      <c r="G71" s="710"/>
      <c r="H71" s="710"/>
      <c r="I71" s="710"/>
      <c r="J71" s="710"/>
      <c r="K71" s="710"/>
      <c r="L71" s="710"/>
      <c r="M71" s="710">
        <v>8.3000000000000007</v>
      </c>
      <c r="N71" s="710">
        <v>10</v>
      </c>
      <c r="O71" s="710">
        <v>10</v>
      </c>
      <c r="P71" s="710"/>
      <c r="Q71" s="710"/>
      <c r="R71" s="710"/>
      <c r="S71" s="710"/>
      <c r="T71" s="710"/>
      <c r="U71" s="710"/>
      <c r="V71" s="710"/>
      <c r="W71" s="710"/>
      <c r="X71" s="710"/>
    </row>
    <row r="72" spans="1:24">
      <c r="A72" s="751"/>
      <c r="B72" s="294" t="s">
        <v>548</v>
      </c>
      <c r="C72" s="710"/>
      <c r="D72" s="710"/>
      <c r="E72" s="710"/>
      <c r="F72" s="710"/>
      <c r="G72" s="710"/>
      <c r="H72" s="710"/>
      <c r="I72" s="710"/>
      <c r="J72" s="710"/>
      <c r="K72" s="710"/>
      <c r="L72" s="710"/>
      <c r="M72" s="710">
        <v>0.2</v>
      </c>
      <c r="N72" s="710">
        <v>0.2</v>
      </c>
      <c r="O72" s="710">
        <v>0.7</v>
      </c>
      <c r="P72" s="710"/>
      <c r="Q72" s="710"/>
      <c r="R72" s="710"/>
      <c r="S72" s="710">
        <v>1.3</v>
      </c>
      <c r="T72" s="710"/>
      <c r="U72" s="710"/>
      <c r="V72" s="710"/>
      <c r="W72" s="710"/>
      <c r="X72" s="710"/>
    </row>
    <row r="73" spans="1:24">
      <c r="A73" s="751"/>
      <c r="B73" s="294" t="s">
        <v>549</v>
      </c>
      <c r="C73" s="710"/>
      <c r="D73" s="710"/>
      <c r="E73" s="710"/>
      <c r="F73" s="710"/>
      <c r="G73" s="710"/>
      <c r="H73" s="710"/>
      <c r="I73" s="710"/>
      <c r="J73" s="710"/>
      <c r="K73" s="710"/>
      <c r="L73" s="710"/>
      <c r="M73" s="710">
        <v>2.1</v>
      </c>
      <c r="N73" s="710">
        <v>2.1</v>
      </c>
      <c r="O73" s="710">
        <v>2.1</v>
      </c>
      <c r="P73" s="710"/>
      <c r="Q73" s="710"/>
      <c r="R73" s="710"/>
      <c r="S73" s="710"/>
      <c r="T73" s="710"/>
      <c r="U73" s="710"/>
      <c r="V73" s="710"/>
      <c r="W73" s="710"/>
      <c r="X73" s="710"/>
    </row>
    <row r="74" spans="1:24">
      <c r="A74" s="751" t="s">
        <v>5</v>
      </c>
      <c r="B74" s="294" t="s">
        <v>538</v>
      </c>
      <c r="C74" s="710"/>
      <c r="D74" s="710"/>
      <c r="E74" s="710"/>
      <c r="F74" s="710"/>
      <c r="G74" s="710"/>
      <c r="H74" s="710"/>
      <c r="I74" s="710"/>
      <c r="J74" s="710"/>
      <c r="K74" s="710"/>
      <c r="L74" s="710"/>
      <c r="M74" s="710"/>
      <c r="N74" s="710">
        <v>21.9</v>
      </c>
      <c r="O74" s="710">
        <v>48.1</v>
      </c>
      <c r="P74" s="710">
        <v>41.5</v>
      </c>
      <c r="Q74" s="710">
        <v>37.9</v>
      </c>
      <c r="R74" s="710">
        <v>44.7</v>
      </c>
      <c r="S74" s="710">
        <v>42.4</v>
      </c>
      <c r="T74" s="710"/>
      <c r="U74" s="710"/>
      <c r="V74" s="710"/>
      <c r="W74" s="710"/>
      <c r="X74" s="710"/>
    </row>
    <row r="75" spans="1:24" ht="27.6">
      <c r="A75" s="751"/>
      <c r="B75" s="294" t="s">
        <v>544</v>
      </c>
      <c r="C75" s="710"/>
      <c r="D75" s="710"/>
      <c r="E75" s="710"/>
      <c r="F75" s="710"/>
      <c r="G75" s="710"/>
      <c r="H75" s="710"/>
      <c r="I75" s="710"/>
      <c r="J75" s="710"/>
      <c r="K75" s="710"/>
      <c r="L75" s="710"/>
      <c r="M75" s="710"/>
      <c r="N75" s="710"/>
      <c r="O75" s="710"/>
      <c r="P75" s="710"/>
      <c r="Q75" s="710"/>
      <c r="R75" s="710"/>
      <c r="S75" s="710"/>
      <c r="T75" s="710"/>
      <c r="U75" s="710"/>
      <c r="V75" s="710"/>
      <c r="W75" s="710"/>
      <c r="X75" s="710"/>
    </row>
    <row r="76" spans="1:24">
      <c r="A76" s="751"/>
      <c r="B76" s="294" t="s">
        <v>545</v>
      </c>
      <c r="C76" s="710"/>
      <c r="D76" s="710"/>
      <c r="E76" s="710"/>
      <c r="F76" s="710"/>
      <c r="G76" s="710"/>
      <c r="H76" s="710"/>
      <c r="I76" s="710"/>
      <c r="J76" s="710"/>
      <c r="K76" s="710"/>
      <c r="L76" s="710"/>
      <c r="M76" s="710"/>
      <c r="N76" s="710"/>
      <c r="O76" s="710"/>
      <c r="P76" s="710"/>
      <c r="Q76" s="710"/>
      <c r="R76" s="710"/>
      <c r="S76" s="710"/>
      <c r="T76" s="710"/>
      <c r="U76" s="710"/>
      <c r="V76" s="710"/>
      <c r="W76" s="710"/>
      <c r="X76" s="710"/>
    </row>
    <row r="77" spans="1:24">
      <c r="A77" s="751"/>
      <c r="B77" s="294" t="s">
        <v>546</v>
      </c>
      <c r="C77" s="710"/>
      <c r="D77" s="710"/>
      <c r="E77" s="710"/>
      <c r="F77" s="710"/>
      <c r="G77" s="710"/>
      <c r="H77" s="710"/>
      <c r="I77" s="710"/>
      <c r="J77" s="710"/>
      <c r="K77" s="710"/>
      <c r="L77" s="710"/>
      <c r="M77" s="710"/>
      <c r="N77" s="710"/>
      <c r="O77" s="710"/>
      <c r="P77" s="710"/>
      <c r="Q77" s="710"/>
      <c r="R77" s="710"/>
      <c r="S77" s="710"/>
      <c r="T77" s="710"/>
      <c r="U77" s="710"/>
      <c r="V77" s="710"/>
      <c r="W77" s="710"/>
      <c r="X77" s="710"/>
    </row>
    <row r="78" spans="1:24">
      <c r="A78" s="751"/>
      <c r="B78" s="294" t="s">
        <v>547</v>
      </c>
      <c r="C78" s="710"/>
      <c r="D78" s="710"/>
      <c r="E78" s="710"/>
      <c r="F78" s="710"/>
      <c r="G78" s="710"/>
      <c r="H78" s="710"/>
      <c r="I78" s="710"/>
      <c r="J78" s="710"/>
      <c r="K78" s="710"/>
      <c r="L78" s="710"/>
      <c r="M78" s="710"/>
      <c r="N78" s="710"/>
      <c r="O78" s="710"/>
      <c r="P78" s="710"/>
      <c r="Q78" s="710"/>
      <c r="R78" s="710"/>
      <c r="S78" s="710"/>
      <c r="T78" s="710"/>
      <c r="U78" s="710"/>
      <c r="V78" s="710"/>
      <c r="W78" s="710"/>
      <c r="X78" s="710"/>
    </row>
    <row r="79" spans="1:24">
      <c r="A79" s="751"/>
      <c r="B79" s="294" t="s">
        <v>548</v>
      </c>
      <c r="C79" s="710"/>
      <c r="D79" s="710"/>
      <c r="E79" s="710"/>
      <c r="F79" s="710"/>
      <c r="G79" s="710"/>
      <c r="H79" s="710"/>
      <c r="I79" s="710"/>
      <c r="J79" s="710"/>
      <c r="K79" s="710"/>
      <c r="L79" s="710"/>
      <c r="M79" s="710"/>
      <c r="N79" s="710"/>
      <c r="O79" s="710"/>
      <c r="P79" s="710"/>
      <c r="Q79" s="710"/>
      <c r="R79" s="710"/>
      <c r="S79" s="710"/>
      <c r="T79" s="710"/>
      <c r="U79" s="710"/>
      <c r="V79" s="710"/>
      <c r="W79" s="710"/>
      <c r="X79" s="710"/>
    </row>
    <row r="80" spans="1:24">
      <c r="A80" s="751"/>
      <c r="B80" s="294" t="s">
        <v>549</v>
      </c>
      <c r="C80" s="710"/>
      <c r="D80" s="710"/>
      <c r="E80" s="710"/>
      <c r="F80" s="710"/>
      <c r="G80" s="710"/>
      <c r="H80" s="710"/>
      <c r="I80" s="710"/>
      <c r="J80" s="710"/>
      <c r="K80" s="710"/>
      <c r="L80" s="710"/>
      <c r="M80" s="710"/>
      <c r="N80" s="710"/>
      <c r="O80" s="710"/>
      <c r="P80" s="710"/>
      <c r="Q80" s="710"/>
      <c r="R80" s="710"/>
      <c r="S80" s="710"/>
      <c r="T80" s="710"/>
      <c r="U80" s="710"/>
      <c r="V80" s="710"/>
      <c r="W80" s="710"/>
      <c r="X80" s="710"/>
    </row>
    <row r="81" spans="1:24">
      <c r="A81" s="751" t="s">
        <v>4</v>
      </c>
      <c r="B81" s="294" t="s">
        <v>538</v>
      </c>
      <c r="C81" s="710"/>
      <c r="D81" s="710"/>
      <c r="E81" s="710"/>
      <c r="F81" s="710"/>
      <c r="G81" s="710"/>
      <c r="H81" s="710"/>
      <c r="I81" s="710"/>
      <c r="J81" s="710"/>
      <c r="K81" s="710"/>
      <c r="L81" s="710"/>
      <c r="M81" s="710"/>
      <c r="N81" s="710"/>
      <c r="O81" s="710"/>
      <c r="P81" s="710"/>
      <c r="Q81" s="710"/>
      <c r="R81" s="710"/>
      <c r="S81" s="710"/>
      <c r="T81" s="710"/>
      <c r="U81" s="710"/>
      <c r="V81" s="710"/>
      <c r="W81" s="710"/>
      <c r="X81" s="710"/>
    </row>
    <row r="82" spans="1:24" ht="27.6">
      <c r="A82" s="751"/>
      <c r="B82" s="294" t="s">
        <v>544</v>
      </c>
      <c r="C82" s="710"/>
      <c r="D82" s="710"/>
      <c r="E82" s="710"/>
      <c r="F82" s="710"/>
      <c r="G82" s="710"/>
      <c r="H82" s="710"/>
      <c r="I82" s="710"/>
      <c r="J82" s="710"/>
      <c r="K82" s="710"/>
      <c r="L82" s="710"/>
      <c r="M82" s="710"/>
      <c r="N82" s="710"/>
      <c r="O82" s="710"/>
      <c r="P82" s="710"/>
      <c r="Q82" s="710"/>
      <c r="R82" s="710"/>
      <c r="S82" s="710"/>
      <c r="T82" s="710"/>
      <c r="U82" s="710"/>
      <c r="V82" s="710"/>
      <c r="W82" s="710"/>
      <c r="X82" s="710"/>
    </row>
    <row r="83" spans="1:24">
      <c r="A83" s="751"/>
      <c r="B83" s="294" t="s">
        <v>545</v>
      </c>
      <c r="C83" s="710"/>
      <c r="D83" s="710"/>
      <c r="E83" s="710"/>
      <c r="F83" s="710"/>
      <c r="G83" s="710"/>
      <c r="H83" s="710"/>
      <c r="I83" s="710"/>
      <c r="J83" s="710"/>
      <c r="K83" s="710"/>
      <c r="L83" s="710"/>
      <c r="M83" s="710"/>
      <c r="N83" s="710"/>
      <c r="O83" s="710"/>
      <c r="P83" s="710"/>
      <c r="Q83" s="710"/>
      <c r="R83" s="710"/>
      <c r="S83" s="710"/>
      <c r="T83" s="710"/>
      <c r="U83" s="710"/>
      <c r="V83" s="710"/>
      <c r="W83" s="710"/>
      <c r="X83" s="710"/>
    </row>
    <row r="84" spans="1:24">
      <c r="A84" s="751"/>
      <c r="B84" s="294" t="s">
        <v>546</v>
      </c>
      <c r="C84" s="710"/>
      <c r="D84" s="710"/>
      <c r="E84" s="710"/>
      <c r="F84" s="710"/>
      <c r="G84" s="710"/>
      <c r="H84" s="710"/>
      <c r="I84" s="710"/>
      <c r="J84" s="710"/>
      <c r="K84" s="710"/>
      <c r="L84" s="710"/>
      <c r="M84" s="710"/>
      <c r="N84" s="710"/>
      <c r="O84" s="710"/>
      <c r="P84" s="710"/>
      <c r="Q84" s="710"/>
      <c r="R84" s="710"/>
      <c r="S84" s="710"/>
      <c r="T84" s="710"/>
      <c r="U84" s="710"/>
      <c r="V84" s="710"/>
      <c r="W84" s="710"/>
      <c r="X84" s="710"/>
    </row>
    <row r="85" spans="1:24">
      <c r="A85" s="751"/>
      <c r="B85" s="294" t="s">
        <v>547</v>
      </c>
      <c r="C85" s="710"/>
      <c r="D85" s="710"/>
      <c r="E85" s="710"/>
      <c r="F85" s="710"/>
      <c r="G85" s="710"/>
      <c r="H85" s="710"/>
      <c r="I85" s="710"/>
      <c r="J85" s="710"/>
      <c r="K85" s="710"/>
      <c r="L85" s="710"/>
      <c r="M85" s="710"/>
      <c r="N85" s="710"/>
      <c r="O85" s="710"/>
      <c r="P85" s="710"/>
      <c r="Q85" s="710"/>
      <c r="R85" s="710"/>
      <c r="S85" s="710"/>
      <c r="T85" s="710"/>
      <c r="U85" s="710"/>
      <c r="V85" s="710"/>
      <c r="W85" s="710"/>
      <c r="X85" s="710"/>
    </row>
    <row r="86" spans="1:24">
      <c r="A86" s="751"/>
      <c r="B86" s="294" t="s">
        <v>548</v>
      </c>
      <c r="C86" s="710"/>
      <c r="D86" s="710"/>
      <c r="E86" s="710"/>
      <c r="F86" s="710"/>
      <c r="G86" s="710"/>
      <c r="H86" s="710"/>
      <c r="I86" s="710"/>
      <c r="J86" s="710"/>
      <c r="K86" s="710"/>
      <c r="L86" s="710"/>
      <c r="M86" s="710"/>
      <c r="N86" s="710"/>
      <c r="O86" s="710"/>
      <c r="P86" s="710"/>
      <c r="Q86" s="710"/>
      <c r="R86" s="710"/>
      <c r="S86" s="710"/>
      <c r="T86" s="710"/>
      <c r="U86" s="710"/>
      <c r="V86" s="710"/>
      <c r="W86" s="710"/>
      <c r="X86" s="710"/>
    </row>
    <row r="87" spans="1:24">
      <c r="A87" s="751"/>
      <c r="B87" s="294" t="s">
        <v>549</v>
      </c>
      <c r="C87" s="710"/>
      <c r="D87" s="710"/>
      <c r="E87" s="710"/>
      <c r="F87" s="710"/>
      <c r="G87" s="710"/>
      <c r="H87" s="710"/>
      <c r="I87" s="710"/>
      <c r="J87" s="710"/>
      <c r="K87" s="710"/>
      <c r="L87" s="710"/>
      <c r="M87" s="710"/>
      <c r="N87" s="710"/>
      <c r="O87" s="710"/>
      <c r="P87" s="710"/>
      <c r="Q87" s="710"/>
      <c r="R87" s="710"/>
      <c r="S87" s="710"/>
      <c r="T87" s="710"/>
      <c r="U87" s="710"/>
      <c r="V87" s="710"/>
      <c r="W87" s="710"/>
      <c r="X87" s="710"/>
    </row>
    <row r="88" spans="1:24">
      <c r="A88" s="751" t="s">
        <v>3</v>
      </c>
      <c r="B88" s="294" t="s">
        <v>538</v>
      </c>
      <c r="C88" s="710"/>
      <c r="D88" s="710"/>
      <c r="E88" s="710"/>
      <c r="F88" s="710"/>
      <c r="G88" s="710"/>
      <c r="H88" s="710">
        <v>507.38499999999999</v>
      </c>
      <c r="I88" s="710">
        <v>553.71299999999997</v>
      </c>
      <c r="J88" s="710">
        <v>569.67700000000002</v>
      </c>
      <c r="K88" s="710">
        <v>607</v>
      </c>
      <c r="L88" s="710">
        <v>554</v>
      </c>
      <c r="M88" s="710">
        <v>567.29999999999995</v>
      </c>
      <c r="N88" s="710">
        <v>622.9</v>
      </c>
      <c r="O88" s="710">
        <v>646.40000000000009</v>
      </c>
      <c r="P88" s="710">
        <v>658.9</v>
      </c>
      <c r="Q88" s="710">
        <v>688.5</v>
      </c>
      <c r="R88" s="710">
        <v>635.5</v>
      </c>
      <c r="S88" s="710">
        <v>630.5</v>
      </c>
      <c r="T88" s="710">
        <v>575.9</v>
      </c>
      <c r="U88" s="710">
        <v>611.70000000000005</v>
      </c>
      <c r="V88" s="710">
        <v>773.5</v>
      </c>
      <c r="W88" s="710"/>
      <c r="X88" s="710"/>
    </row>
    <row r="89" spans="1:24" ht="27.6">
      <c r="A89" s="751"/>
      <c r="B89" s="294" t="s">
        <v>544</v>
      </c>
      <c r="C89" s="710"/>
      <c r="D89" s="710"/>
      <c r="E89" s="710"/>
      <c r="F89" s="710"/>
      <c r="G89" s="710"/>
      <c r="H89" s="710">
        <v>101.608</v>
      </c>
      <c r="I89" s="710">
        <v>100.04</v>
      </c>
      <c r="J89" s="710">
        <v>108.605</v>
      </c>
      <c r="K89" s="710">
        <v>109</v>
      </c>
      <c r="L89" s="710">
        <v>107.6</v>
      </c>
      <c r="M89" s="710">
        <v>112.7</v>
      </c>
      <c r="N89" s="710">
        <v>125.3</v>
      </c>
      <c r="O89" s="710">
        <v>119.4</v>
      </c>
      <c r="P89" s="710">
        <v>102.1</v>
      </c>
      <c r="Q89" s="710">
        <v>113.8</v>
      </c>
      <c r="R89" s="710">
        <v>132.9</v>
      </c>
      <c r="S89" s="710">
        <v>127.6</v>
      </c>
      <c r="T89" s="710">
        <v>127.3</v>
      </c>
      <c r="U89" s="710">
        <v>125.8</v>
      </c>
      <c r="V89" s="710">
        <v>118.3</v>
      </c>
      <c r="W89" s="710"/>
      <c r="X89" s="710"/>
    </row>
    <row r="90" spans="1:24">
      <c r="A90" s="751"/>
      <c r="B90" s="294" t="s">
        <v>545</v>
      </c>
      <c r="C90" s="710"/>
      <c r="D90" s="710"/>
      <c r="E90" s="710"/>
      <c r="F90" s="710"/>
      <c r="G90" s="710"/>
      <c r="H90" s="710"/>
      <c r="I90" s="710"/>
      <c r="J90" s="710"/>
      <c r="K90" s="710"/>
      <c r="L90" s="710"/>
      <c r="M90" s="710"/>
      <c r="N90" s="710"/>
      <c r="O90" s="710"/>
      <c r="P90" s="710"/>
      <c r="Q90" s="710"/>
      <c r="R90" s="710"/>
      <c r="S90" s="710"/>
      <c r="T90" s="710"/>
      <c r="U90" s="710"/>
      <c r="V90" s="710"/>
      <c r="W90" s="710"/>
      <c r="X90" s="710"/>
    </row>
    <row r="91" spans="1:24">
      <c r="A91" s="751"/>
      <c r="B91" s="294" t="s">
        <v>546</v>
      </c>
      <c r="C91" s="710"/>
      <c r="D91" s="710"/>
      <c r="E91" s="710"/>
      <c r="F91" s="710"/>
      <c r="G91" s="710"/>
      <c r="H91" s="710">
        <v>79.683000000000007</v>
      </c>
      <c r="I91" s="710">
        <v>104.27</v>
      </c>
      <c r="J91" s="710">
        <v>105.827</v>
      </c>
      <c r="K91" s="710">
        <v>107.7</v>
      </c>
      <c r="L91" s="710">
        <v>101.6</v>
      </c>
      <c r="M91" s="710">
        <v>107.8</v>
      </c>
      <c r="N91" s="710">
        <v>123.7</v>
      </c>
      <c r="O91" s="710">
        <v>121.2</v>
      </c>
      <c r="P91" s="710">
        <v>117.7</v>
      </c>
      <c r="Q91" s="710">
        <v>125.3</v>
      </c>
      <c r="R91" s="710">
        <v>113.1</v>
      </c>
      <c r="S91" s="710">
        <v>122.3</v>
      </c>
      <c r="T91" s="710">
        <v>94.4</v>
      </c>
      <c r="U91" s="710">
        <v>96.7</v>
      </c>
      <c r="V91" s="710">
        <v>147.80000000000001</v>
      </c>
      <c r="W91" s="710"/>
      <c r="X91" s="710"/>
    </row>
    <row r="92" spans="1:24">
      <c r="A92" s="751"/>
      <c r="B92" s="294" t="s">
        <v>547</v>
      </c>
      <c r="C92" s="710"/>
      <c r="D92" s="710"/>
      <c r="E92" s="710"/>
      <c r="F92" s="710"/>
      <c r="G92" s="710"/>
      <c r="H92" s="710">
        <v>179.41800000000001</v>
      </c>
      <c r="I92" s="710">
        <v>192.80699999999999</v>
      </c>
      <c r="J92" s="710">
        <v>191.233</v>
      </c>
      <c r="K92" s="710">
        <v>215</v>
      </c>
      <c r="L92" s="710">
        <v>194.3</v>
      </c>
      <c r="M92" s="710">
        <v>202.7</v>
      </c>
      <c r="N92" s="710">
        <v>222.4</v>
      </c>
      <c r="O92" s="710">
        <v>244</v>
      </c>
      <c r="P92" s="710">
        <v>239.5</v>
      </c>
      <c r="Q92" s="710">
        <v>233</v>
      </c>
      <c r="R92" s="710">
        <v>209.2</v>
      </c>
      <c r="S92" s="710">
        <v>195.6</v>
      </c>
      <c r="T92" s="710">
        <v>187</v>
      </c>
      <c r="U92" s="710">
        <v>201.7</v>
      </c>
      <c r="V92" s="710">
        <v>276.39999999999998</v>
      </c>
      <c r="W92" s="710"/>
      <c r="X92" s="710"/>
    </row>
    <row r="93" spans="1:24">
      <c r="A93" s="751"/>
      <c r="B93" s="294" t="s">
        <v>548</v>
      </c>
      <c r="C93" s="710"/>
      <c r="D93" s="710"/>
      <c r="E93" s="710"/>
      <c r="F93" s="710"/>
      <c r="G93" s="710"/>
      <c r="H93" s="710">
        <v>22.869</v>
      </c>
      <c r="I93" s="710">
        <v>15.571999999999999</v>
      </c>
      <c r="J93" s="710">
        <v>16.579999999999998</v>
      </c>
      <c r="K93" s="710">
        <v>20.2</v>
      </c>
      <c r="L93" s="710">
        <v>21.8</v>
      </c>
      <c r="M93" s="710">
        <v>22.2</v>
      </c>
      <c r="N93" s="710">
        <v>19.2</v>
      </c>
      <c r="O93" s="710">
        <v>17.8</v>
      </c>
      <c r="P93" s="710">
        <v>24.7</v>
      </c>
      <c r="Q93" s="710">
        <v>30.1</v>
      </c>
      <c r="R93" s="710">
        <v>29.1</v>
      </c>
      <c r="S93" s="710">
        <v>30.8</v>
      </c>
      <c r="T93" s="710">
        <v>31</v>
      </c>
      <c r="U93" s="710">
        <v>31.3</v>
      </c>
      <c r="V93" s="710">
        <v>32.5</v>
      </c>
      <c r="W93" s="710"/>
      <c r="X93" s="710"/>
    </row>
    <row r="94" spans="1:24">
      <c r="A94" s="751"/>
      <c r="B94" s="294" t="s">
        <v>549</v>
      </c>
      <c r="C94" s="710"/>
      <c r="D94" s="710"/>
      <c r="E94" s="710"/>
      <c r="F94" s="710"/>
      <c r="G94" s="710"/>
      <c r="H94" s="710">
        <v>123.807</v>
      </c>
      <c r="I94" s="710">
        <v>141.024</v>
      </c>
      <c r="J94" s="710">
        <v>147.43199999999999</v>
      </c>
      <c r="K94" s="710">
        <v>155.1</v>
      </c>
      <c r="L94" s="710">
        <v>128.69999999999999</v>
      </c>
      <c r="M94" s="710">
        <v>121.9</v>
      </c>
      <c r="N94" s="710">
        <v>132.30000000000001</v>
      </c>
      <c r="O94" s="710">
        <v>144</v>
      </c>
      <c r="P94" s="710">
        <v>174.9</v>
      </c>
      <c r="Q94" s="710">
        <v>186.3</v>
      </c>
      <c r="R94" s="710">
        <v>151.19999999999999</v>
      </c>
      <c r="S94" s="710">
        <v>154.19999999999999</v>
      </c>
      <c r="T94" s="710">
        <v>136.19999999999999</v>
      </c>
      <c r="U94" s="710">
        <v>156.19999999999999</v>
      </c>
      <c r="V94" s="710">
        <v>198.5</v>
      </c>
      <c r="W94" s="710"/>
      <c r="X94" s="710"/>
    </row>
    <row r="95" spans="1:24">
      <c r="A95" s="751" t="s">
        <v>33</v>
      </c>
      <c r="B95" s="294" t="s">
        <v>538</v>
      </c>
      <c r="C95" s="710"/>
      <c r="D95" s="710"/>
      <c r="E95" s="710"/>
      <c r="F95" s="710"/>
      <c r="G95" s="710"/>
      <c r="H95" s="710"/>
      <c r="I95" s="710"/>
      <c r="J95" s="710"/>
      <c r="K95" s="710"/>
      <c r="L95" s="710"/>
      <c r="M95" s="710"/>
      <c r="N95" s="710"/>
      <c r="O95" s="710"/>
      <c r="P95" s="710"/>
      <c r="Q95" s="710"/>
      <c r="R95" s="710"/>
      <c r="S95" s="710"/>
      <c r="T95" s="710"/>
      <c r="U95" s="710"/>
      <c r="V95" s="710"/>
      <c r="W95" s="710"/>
      <c r="X95" s="710"/>
    </row>
    <row r="96" spans="1:24" ht="27.6">
      <c r="A96" s="751"/>
      <c r="B96" s="294" t="s">
        <v>544</v>
      </c>
      <c r="C96" s="710"/>
      <c r="D96" s="710"/>
      <c r="E96" s="710"/>
      <c r="F96" s="710"/>
      <c r="G96" s="710"/>
      <c r="H96" s="710"/>
      <c r="I96" s="710"/>
      <c r="J96" s="710"/>
      <c r="K96" s="710"/>
      <c r="L96" s="710"/>
      <c r="M96" s="710"/>
      <c r="N96" s="710"/>
      <c r="O96" s="710"/>
      <c r="P96" s="710"/>
      <c r="Q96" s="710"/>
      <c r="R96" s="710"/>
      <c r="S96" s="710"/>
      <c r="T96" s="710"/>
      <c r="U96" s="710"/>
      <c r="V96" s="710"/>
      <c r="W96" s="710"/>
      <c r="X96" s="710"/>
    </row>
    <row r="97" spans="1:24">
      <c r="A97" s="751"/>
      <c r="B97" s="294" t="s">
        <v>545</v>
      </c>
      <c r="C97" s="710"/>
      <c r="D97" s="710"/>
      <c r="E97" s="710"/>
      <c r="F97" s="710"/>
      <c r="G97" s="710"/>
      <c r="H97" s="710"/>
      <c r="I97" s="710"/>
      <c r="J97" s="710"/>
      <c r="K97" s="710"/>
      <c r="L97" s="710"/>
      <c r="M97" s="710"/>
      <c r="N97" s="710"/>
      <c r="O97" s="710"/>
      <c r="P97" s="710"/>
      <c r="Q97" s="710"/>
      <c r="R97" s="710"/>
      <c r="S97" s="710"/>
      <c r="T97" s="710"/>
      <c r="U97" s="710"/>
      <c r="V97" s="710"/>
      <c r="W97" s="710"/>
      <c r="X97" s="710"/>
    </row>
    <row r="98" spans="1:24">
      <c r="A98" s="751"/>
      <c r="B98" s="294" t="s">
        <v>546</v>
      </c>
      <c r="C98" s="710"/>
      <c r="D98" s="710"/>
      <c r="E98" s="710"/>
      <c r="F98" s="710"/>
      <c r="G98" s="710"/>
      <c r="H98" s="710"/>
      <c r="I98" s="710"/>
      <c r="J98" s="710"/>
      <c r="K98" s="710"/>
      <c r="L98" s="710"/>
      <c r="M98" s="710"/>
      <c r="N98" s="710"/>
      <c r="O98" s="710"/>
      <c r="P98" s="710"/>
      <c r="Q98" s="710"/>
      <c r="R98" s="710"/>
      <c r="S98" s="710"/>
      <c r="T98" s="710"/>
      <c r="U98" s="710"/>
      <c r="V98" s="710"/>
      <c r="W98" s="710"/>
      <c r="X98" s="710"/>
    </row>
    <row r="99" spans="1:24">
      <c r="A99" s="751"/>
      <c r="B99" s="294" t="s">
        <v>547</v>
      </c>
      <c r="C99" s="710"/>
      <c r="D99" s="710"/>
      <c r="E99" s="710"/>
      <c r="F99" s="710"/>
      <c r="G99" s="710"/>
      <c r="H99" s="710"/>
      <c r="I99" s="710"/>
      <c r="J99" s="710"/>
      <c r="K99" s="710"/>
      <c r="L99" s="710"/>
      <c r="M99" s="710"/>
      <c r="N99" s="710"/>
      <c r="O99" s="710"/>
      <c r="P99" s="710"/>
      <c r="Q99" s="710"/>
      <c r="R99" s="710"/>
      <c r="S99" s="710"/>
      <c r="T99" s="710"/>
      <c r="U99" s="710"/>
      <c r="V99" s="710"/>
      <c r="W99" s="710"/>
      <c r="X99" s="710"/>
    </row>
    <row r="100" spans="1:24">
      <c r="A100" s="751"/>
      <c r="B100" s="294" t="s">
        <v>548</v>
      </c>
      <c r="C100" s="710"/>
      <c r="D100" s="710"/>
      <c r="E100" s="710"/>
      <c r="F100" s="710"/>
      <c r="G100" s="710"/>
      <c r="H100" s="710"/>
      <c r="I100" s="710"/>
      <c r="J100" s="710"/>
      <c r="K100" s="710"/>
      <c r="L100" s="710"/>
      <c r="M100" s="710"/>
      <c r="N100" s="710"/>
      <c r="O100" s="710"/>
      <c r="P100" s="710"/>
      <c r="Q100" s="710"/>
      <c r="R100" s="710"/>
      <c r="S100" s="710"/>
      <c r="T100" s="710"/>
      <c r="U100" s="710"/>
      <c r="V100" s="710"/>
      <c r="W100" s="710"/>
      <c r="X100" s="710"/>
    </row>
    <row r="101" spans="1:24">
      <c r="A101" s="751"/>
      <c r="B101" s="294" t="s">
        <v>549</v>
      </c>
      <c r="C101" s="710"/>
      <c r="D101" s="710"/>
      <c r="E101" s="710"/>
      <c r="F101" s="710"/>
      <c r="G101" s="710"/>
      <c r="H101" s="710"/>
      <c r="I101" s="710"/>
      <c r="J101" s="710"/>
      <c r="K101" s="710"/>
      <c r="L101" s="710"/>
      <c r="M101" s="710"/>
      <c r="N101" s="710"/>
      <c r="O101" s="710"/>
      <c r="P101" s="710"/>
      <c r="Q101" s="710"/>
      <c r="R101" s="710"/>
      <c r="S101" s="710"/>
      <c r="T101" s="710"/>
      <c r="U101" s="710"/>
      <c r="V101" s="710"/>
      <c r="W101" s="710"/>
      <c r="X101" s="710"/>
    </row>
    <row r="102" spans="1:24">
      <c r="A102" s="751" t="s">
        <v>1</v>
      </c>
      <c r="B102" s="294" t="s">
        <v>538</v>
      </c>
      <c r="C102" s="710"/>
      <c r="D102" s="710"/>
      <c r="E102" s="710"/>
      <c r="F102" s="710"/>
      <c r="G102" s="710"/>
      <c r="H102" s="710"/>
      <c r="I102" s="710"/>
      <c r="J102" s="710"/>
      <c r="K102" s="710"/>
      <c r="L102" s="710"/>
      <c r="M102" s="710"/>
      <c r="N102" s="710"/>
      <c r="O102" s="710">
        <v>44.292000000000002</v>
      </c>
      <c r="P102" s="710">
        <v>57.337000000000003</v>
      </c>
      <c r="Q102" s="710">
        <v>57.003</v>
      </c>
      <c r="R102" s="710">
        <v>57.347000000000001</v>
      </c>
      <c r="S102" s="710">
        <v>58.801000000000002</v>
      </c>
      <c r="T102" s="710">
        <v>57.347000000000001</v>
      </c>
      <c r="U102" s="710">
        <v>57.899000000000001</v>
      </c>
      <c r="V102" s="710">
        <v>58.124000000000002</v>
      </c>
      <c r="W102" s="710">
        <v>92.102999999999994</v>
      </c>
      <c r="X102" s="710"/>
    </row>
    <row r="103" spans="1:24" ht="27.6">
      <c r="A103" s="751"/>
      <c r="B103" s="294" t="s">
        <v>544</v>
      </c>
      <c r="C103" s="710"/>
      <c r="D103" s="710"/>
      <c r="E103" s="710"/>
      <c r="F103" s="710"/>
      <c r="G103" s="710"/>
      <c r="H103" s="710"/>
      <c r="I103" s="710"/>
      <c r="J103" s="710"/>
      <c r="K103" s="710"/>
      <c r="L103" s="710"/>
      <c r="M103" s="710"/>
      <c r="N103" s="710"/>
      <c r="O103" s="710">
        <v>44.292000000000002</v>
      </c>
      <c r="P103" s="710">
        <v>57.337000000000003</v>
      </c>
      <c r="Q103" s="710">
        <v>57.003</v>
      </c>
      <c r="R103" s="710">
        <v>57.347000000000001</v>
      </c>
      <c r="S103" s="710">
        <v>58.801000000000002</v>
      </c>
      <c r="T103" s="710">
        <v>57.347000000000001</v>
      </c>
      <c r="U103" s="710">
        <v>57.899000000000001</v>
      </c>
      <c r="V103" s="710">
        <v>58.124000000000002</v>
      </c>
      <c r="W103" s="710">
        <v>72.135999999999996</v>
      </c>
      <c r="X103" s="710"/>
    </row>
    <row r="104" spans="1:24">
      <c r="A104" s="751"/>
      <c r="B104" s="294" t="s">
        <v>545</v>
      </c>
      <c r="C104" s="710"/>
      <c r="D104" s="710"/>
      <c r="E104" s="710"/>
      <c r="F104" s="710"/>
      <c r="G104" s="710"/>
      <c r="H104" s="710"/>
      <c r="I104" s="710"/>
      <c r="J104" s="710"/>
      <c r="K104" s="710"/>
      <c r="L104" s="710"/>
      <c r="M104" s="710"/>
      <c r="N104" s="710"/>
      <c r="O104" s="710"/>
      <c r="P104" s="710"/>
      <c r="Q104" s="710"/>
      <c r="R104" s="710"/>
      <c r="S104" s="710"/>
      <c r="T104" s="710"/>
      <c r="U104" s="710"/>
      <c r="V104" s="710"/>
      <c r="W104" s="710"/>
      <c r="X104" s="710"/>
    </row>
    <row r="105" spans="1:24">
      <c r="A105" s="751"/>
      <c r="B105" s="294" t="s">
        <v>546</v>
      </c>
      <c r="C105" s="710"/>
      <c r="D105" s="710"/>
      <c r="E105" s="710"/>
      <c r="F105" s="710"/>
      <c r="G105" s="710"/>
      <c r="H105" s="710"/>
      <c r="I105" s="710"/>
      <c r="J105" s="710"/>
      <c r="K105" s="710"/>
      <c r="L105" s="710"/>
      <c r="M105" s="710"/>
      <c r="N105" s="710"/>
      <c r="O105" s="710"/>
      <c r="P105" s="710"/>
      <c r="Q105" s="710"/>
      <c r="R105" s="710"/>
      <c r="S105" s="710"/>
      <c r="T105" s="710"/>
      <c r="U105" s="710"/>
      <c r="V105" s="710"/>
      <c r="W105" s="710"/>
      <c r="X105" s="710"/>
    </row>
    <row r="106" spans="1:24">
      <c r="A106" s="751"/>
      <c r="B106" s="294" t="s">
        <v>547</v>
      </c>
      <c r="C106" s="710"/>
      <c r="D106" s="710"/>
      <c r="E106" s="710"/>
      <c r="F106" s="710"/>
      <c r="G106" s="710"/>
      <c r="H106" s="710"/>
      <c r="I106" s="710"/>
      <c r="J106" s="710"/>
      <c r="K106" s="710"/>
      <c r="L106" s="710"/>
      <c r="M106" s="710"/>
      <c r="N106" s="710"/>
      <c r="O106" s="710"/>
      <c r="P106" s="710"/>
      <c r="Q106" s="710"/>
      <c r="R106" s="710"/>
      <c r="S106" s="710"/>
      <c r="T106" s="710"/>
      <c r="U106" s="710"/>
      <c r="V106" s="710"/>
      <c r="W106" s="710"/>
      <c r="X106" s="710"/>
    </row>
    <row r="107" spans="1:24">
      <c r="A107" s="751"/>
      <c r="B107" s="294" t="s">
        <v>548</v>
      </c>
      <c r="C107" s="710"/>
      <c r="D107" s="710"/>
      <c r="E107" s="710"/>
      <c r="F107" s="710"/>
      <c r="G107" s="710"/>
      <c r="H107" s="710"/>
      <c r="I107" s="710"/>
      <c r="J107" s="710"/>
      <c r="K107" s="710"/>
      <c r="L107" s="710"/>
      <c r="M107" s="710"/>
      <c r="N107" s="710"/>
      <c r="O107" s="710"/>
      <c r="P107" s="710"/>
      <c r="Q107" s="710"/>
      <c r="R107" s="710"/>
      <c r="S107" s="710"/>
      <c r="T107" s="710"/>
      <c r="U107" s="710"/>
      <c r="V107" s="710"/>
      <c r="W107" s="710"/>
      <c r="X107" s="710"/>
    </row>
    <row r="108" spans="1:24">
      <c r="A108" s="751"/>
      <c r="B108" s="294" t="s">
        <v>549</v>
      </c>
      <c r="C108" s="710"/>
      <c r="D108" s="710"/>
      <c r="E108" s="710"/>
      <c r="F108" s="710"/>
      <c r="G108" s="710"/>
      <c r="H108" s="710"/>
      <c r="I108" s="710"/>
      <c r="J108" s="710"/>
      <c r="K108" s="710"/>
      <c r="L108" s="710"/>
      <c r="M108" s="710"/>
      <c r="N108" s="710"/>
      <c r="O108" s="710"/>
      <c r="P108" s="710"/>
      <c r="Q108" s="710"/>
      <c r="R108" s="710"/>
      <c r="S108" s="710"/>
      <c r="T108" s="710"/>
      <c r="U108" s="710"/>
      <c r="V108" s="710"/>
      <c r="W108" s="710">
        <v>19.966999999999999</v>
      </c>
      <c r="X108" s="710"/>
    </row>
    <row r="109" spans="1:24">
      <c r="A109" s="751" t="s">
        <v>0</v>
      </c>
      <c r="B109" s="294" t="s">
        <v>538</v>
      </c>
      <c r="C109" s="710"/>
      <c r="D109" s="710"/>
      <c r="E109" s="710"/>
      <c r="F109" s="710"/>
      <c r="G109" s="710"/>
      <c r="H109" s="710"/>
      <c r="I109" s="710"/>
      <c r="J109" s="710"/>
      <c r="K109" s="710"/>
      <c r="L109" s="710"/>
      <c r="M109" s="710"/>
      <c r="N109" s="710"/>
      <c r="O109" s="710"/>
      <c r="P109" s="710"/>
      <c r="Q109" s="710"/>
      <c r="R109" s="710"/>
      <c r="S109" s="710"/>
      <c r="T109" s="710"/>
      <c r="U109" s="710"/>
      <c r="V109" s="710"/>
      <c r="W109" s="710"/>
      <c r="X109" s="710"/>
    </row>
    <row r="110" spans="1:24" ht="27.6">
      <c r="A110" s="751"/>
      <c r="B110" s="294" t="s">
        <v>544</v>
      </c>
      <c r="C110" s="710"/>
      <c r="D110" s="710"/>
      <c r="E110" s="710"/>
      <c r="F110" s="710"/>
      <c r="G110" s="710"/>
      <c r="H110" s="710"/>
      <c r="I110" s="710"/>
      <c r="J110" s="710"/>
      <c r="K110" s="710"/>
      <c r="L110" s="710"/>
      <c r="M110" s="710"/>
      <c r="N110" s="710"/>
      <c r="O110" s="710"/>
      <c r="P110" s="710"/>
      <c r="Q110" s="710"/>
      <c r="R110" s="710"/>
      <c r="S110" s="710"/>
      <c r="T110" s="710"/>
      <c r="U110" s="710"/>
      <c r="V110" s="710"/>
      <c r="W110" s="710"/>
      <c r="X110" s="710"/>
    </row>
    <row r="111" spans="1:24">
      <c r="A111" s="751"/>
      <c r="B111" s="294" t="s">
        <v>545</v>
      </c>
      <c r="C111" s="710"/>
      <c r="D111" s="710"/>
      <c r="E111" s="710"/>
      <c r="F111" s="710"/>
      <c r="G111" s="710"/>
      <c r="H111" s="710"/>
      <c r="I111" s="710"/>
      <c r="J111" s="710"/>
      <c r="K111" s="710"/>
      <c r="L111" s="710"/>
      <c r="M111" s="710"/>
      <c r="N111" s="710"/>
      <c r="O111" s="710"/>
      <c r="P111" s="710"/>
      <c r="Q111" s="710"/>
      <c r="R111" s="710"/>
      <c r="S111" s="710"/>
      <c r="T111" s="710"/>
      <c r="U111" s="710"/>
      <c r="V111" s="710"/>
      <c r="W111" s="710"/>
      <c r="X111" s="710"/>
    </row>
    <row r="112" spans="1:24">
      <c r="A112" s="751"/>
      <c r="B112" s="294" t="s">
        <v>546</v>
      </c>
      <c r="C112" s="710"/>
      <c r="D112" s="710"/>
      <c r="E112" s="710"/>
      <c r="F112" s="710"/>
      <c r="G112" s="710"/>
      <c r="H112" s="710"/>
      <c r="I112" s="710"/>
      <c r="J112" s="710"/>
      <c r="K112" s="710"/>
      <c r="L112" s="710"/>
      <c r="M112" s="710"/>
      <c r="N112" s="710"/>
      <c r="O112" s="710"/>
      <c r="P112" s="710"/>
      <c r="Q112" s="710"/>
      <c r="R112" s="710"/>
      <c r="S112" s="710"/>
      <c r="T112" s="710"/>
      <c r="U112" s="710"/>
      <c r="V112" s="710"/>
      <c r="W112" s="710"/>
      <c r="X112" s="710"/>
    </row>
    <row r="113" spans="1:24">
      <c r="A113" s="751"/>
      <c r="B113" s="294" t="s">
        <v>547</v>
      </c>
      <c r="C113" s="710"/>
      <c r="D113" s="710"/>
      <c r="E113" s="710"/>
      <c r="F113" s="710"/>
      <c r="G113" s="710"/>
      <c r="H113" s="710"/>
      <c r="I113" s="710"/>
      <c r="J113" s="710"/>
      <c r="K113" s="710"/>
      <c r="L113" s="710"/>
      <c r="M113" s="710"/>
      <c r="N113" s="710"/>
      <c r="O113" s="710"/>
      <c r="P113" s="710"/>
      <c r="Q113" s="710"/>
      <c r="R113" s="710"/>
      <c r="S113" s="710"/>
      <c r="T113" s="710"/>
      <c r="U113" s="710"/>
      <c r="V113" s="710"/>
      <c r="W113" s="710"/>
      <c r="X113" s="710"/>
    </row>
    <row r="114" spans="1:24">
      <c r="A114" s="751"/>
      <c r="B114" s="294" t="s">
        <v>548</v>
      </c>
      <c r="C114" s="710"/>
      <c r="D114" s="710"/>
      <c r="E114" s="710"/>
      <c r="F114" s="710"/>
      <c r="G114" s="710"/>
      <c r="H114" s="710"/>
      <c r="I114" s="710"/>
      <c r="J114" s="710"/>
      <c r="K114" s="710"/>
      <c r="L114" s="710"/>
      <c r="M114" s="710"/>
      <c r="N114" s="710"/>
      <c r="O114" s="710"/>
      <c r="P114" s="710"/>
      <c r="Q114" s="710"/>
      <c r="R114" s="710"/>
      <c r="S114" s="710"/>
      <c r="T114" s="710"/>
      <c r="U114" s="710"/>
      <c r="V114" s="710"/>
      <c r="W114" s="710"/>
      <c r="X114" s="710"/>
    </row>
    <row r="115" spans="1:24">
      <c r="A115" s="751"/>
      <c r="B115" s="294" t="s">
        <v>549</v>
      </c>
      <c r="C115" s="710"/>
      <c r="D115" s="710"/>
      <c r="E115" s="710"/>
      <c r="F115" s="710"/>
      <c r="G115" s="710"/>
      <c r="H115" s="710"/>
      <c r="I115" s="710"/>
      <c r="J115" s="710"/>
      <c r="K115" s="710"/>
      <c r="L115" s="710"/>
      <c r="M115" s="710"/>
      <c r="N115" s="710"/>
      <c r="O115" s="710"/>
      <c r="P115" s="710"/>
      <c r="Q115" s="710"/>
      <c r="R115" s="710"/>
      <c r="S115" s="710"/>
      <c r="T115" s="710"/>
      <c r="U115" s="710"/>
      <c r="V115" s="710"/>
      <c r="W115" s="710"/>
      <c r="X115" s="710"/>
    </row>
    <row r="116" spans="1:24">
      <c r="B116" s="17"/>
      <c r="C116" s="17"/>
      <c r="D116" s="17"/>
      <c r="E116" s="17"/>
      <c r="F116" s="17"/>
      <c r="G116" s="17"/>
      <c r="H116" s="17"/>
      <c r="I116" s="17"/>
      <c r="J116" s="17"/>
      <c r="K116" s="17"/>
      <c r="L116" s="17"/>
      <c r="M116" s="17"/>
      <c r="N116" s="17"/>
      <c r="O116" s="17"/>
      <c r="P116" s="17"/>
      <c r="Q116" s="274"/>
      <c r="R116" s="274"/>
      <c r="S116" s="17"/>
      <c r="T116" s="17"/>
      <c r="U116" s="17"/>
      <c r="V116" s="17"/>
      <c r="W116" s="17"/>
      <c r="X116" s="17"/>
    </row>
    <row r="117" spans="1:24">
      <c r="A117" s="139" t="s">
        <v>19</v>
      </c>
      <c r="C117" s="17"/>
      <c r="D117" s="17"/>
      <c r="E117" s="17"/>
      <c r="F117" s="17"/>
      <c r="G117" s="17"/>
      <c r="H117" s="17"/>
      <c r="I117" s="17"/>
      <c r="J117" s="17"/>
      <c r="K117" s="17"/>
      <c r="L117" s="17"/>
      <c r="M117" s="17"/>
      <c r="N117" s="17"/>
      <c r="R117" s="273"/>
    </row>
    <row r="118" spans="1:24">
      <c r="C118" s="135"/>
      <c r="D118" s="135"/>
      <c r="E118" s="135"/>
      <c r="F118" s="135"/>
      <c r="G118" s="135"/>
      <c r="H118" s="135"/>
      <c r="I118" s="135"/>
      <c r="J118" s="135"/>
      <c r="K118" s="135"/>
      <c r="L118" s="135"/>
      <c r="M118" s="135"/>
      <c r="N118" s="135"/>
      <c r="Q118" s="133"/>
      <c r="R118" s="133"/>
      <c r="S118" s="133"/>
      <c r="T118" s="133"/>
      <c r="U118" s="133"/>
      <c r="V118" s="133"/>
      <c r="W118" s="133"/>
      <c r="X118" s="133"/>
    </row>
    <row r="119" spans="1:24">
      <c r="A119" s="135"/>
      <c r="C119" s="42"/>
      <c r="D119" s="42"/>
      <c r="E119" s="42"/>
      <c r="F119" s="42"/>
      <c r="G119" s="42"/>
      <c r="H119" s="42"/>
      <c r="I119" s="42"/>
      <c r="J119" s="42"/>
      <c r="K119" s="42"/>
      <c r="L119" s="42"/>
      <c r="M119" s="42"/>
      <c r="N119" s="42"/>
    </row>
    <row r="120" spans="1:24">
      <c r="A120" s="17" t="s">
        <v>3083</v>
      </c>
      <c r="C120" s="42"/>
      <c r="D120" s="42"/>
      <c r="E120" s="42"/>
      <c r="F120" s="42"/>
      <c r="G120" s="42"/>
      <c r="H120" s="42"/>
      <c r="I120" s="42"/>
      <c r="J120" s="42"/>
      <c r="K120" s="42"/>
      <c r="L120" s="42"/>
      <c r="M120" s="42"/>
      <c r="N120" s="42"/>
    </row>
    <row r="121" spans="1:24">
      <c r="B121" s="135"/>
      <c r="C121" s="42"/>
      <c r="D121" s="42"/>
      <c r="E121" s="42"/>
      <c r="F121" s="42"/>
      <c r="G121" s="42"/>
      <c r="H121" s="42"/>
      <c r="I121" s="42"/>
      <c r="J121" s="42"/>
      <c r="K121" s="42"/>
      <c r="L121" s="42"/>
      <c r="M121" s="42"/>
      <c r="N121" s="42"/>
    </row>
  </sheetData>
  <mergeCells count="16">
    <mergeCell ref="A88:A94"/>
    <mergeCell ref="A95:A101"/>
    <mergeCell ref="A102:A108"/>
    <mergeCell ref="A109:A115"/>
    <mergeCell ref="A81:A87"/>
    <mergeCell ref="A4:A10"/>
    <mergeCell ref="A11:A17"/>
    <mergeCell ref="A18:A24"/>
    <mergeCell ref="A25:A31"/>
    <mergeCell ref="A32:A38"/>
    <mergeCell ref="A74:A80"/>
    <mergeCell ref="A39:A45"/>
    <mergeCell ref="A46:A52"/>
    <mergeCell ref="A53:A59"/>
    <mergeCell ref="A60:A66"/>
    <mergeCell ref="A67:A73"/>
  </mergeCells>
  <hyperlinks>
    <hyperlink ref="Z3" location="Content!A1" display="Back to content page" xr:uid="{00000000-0004-0000-A900-000000000000}"/>
  </hyperlinks>
  <pageMargins left="0.7" right="0.7" top="0.75" bottom="0.75" header="0.3" footer="0.3"/>
  <pageSetup paperSize="9" orientation="portrait" horizontalDpi="4294967293"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P23"/>
  <sheetViews>
    <sheetView topLeftCell="B3" workbookViewId="0">
      <selection activeCell="G20" sqref="G20"/>
    </sheetView>
  </sheetViews>
  <sheetFormatPr defaultRowHeight="14.4"/>
  <cols>
    <col min="1" max="1" width="34.5546875" customWidth="1"/>
  </cols>
  <sheetData>
    <row r="1" spans="1:16">
      <c r="A1" s="44" t="s">
        <v>3204</v>
      </c>
    </row>
    <row r="3" spans="1:16">
      <c r="A3" s="393" t="s">
        <v>14</v>
      </c>
      <c r="B3" s="225">
        <v>2008</v>
      </c>
      <c r="C3" s="225">
        <v>2009</v>
      </c>
      <c r="D3" s="225">
        <v>2010</v>
      </c>
      <c r="E3" s="225">
        <v>2011</v>
      </c>
      <c r="F3" s="225">
        <v>2012</v>
      </c>
      <c r="G3" s="225">
        <v>2013</v>
      </c>
      <c r="H3" s="225">
        <v>2014</v>
      </c>
      <c r="I3" s="225">
        <v>2015</v>
      </c>
      <c r="J3" s="225">
        <v>2016</v>
      </c>
      <c r="K3" s="225">
        <v>2017</v>
      </c>
      <c r="L3" s="225">
        <v>2018</v>
      </c>
      <c r="M3" s="225">
        <v>2019</v>
      </c>
      <c r="N3" s="225">
        <v>2020</v>
      </c>
      <c r="P3" s="1" t="s">
        <v>559</v>
      </c>
    </row>
    <row r="4" spans="1:16">
      <c r="A4" s="93" t="s">
        <v>13</v>
      </c>
      <c r="B4" s="659"/>
      <c r="C4" s="659"/>
      <c r="D4" s="659"/>
      <c r="E4" s="659"/>
      <c r="F4" s="659"/>
      <c r="G4" s="659"/>
      <c r="H4" s="659"/>
      <c r="I4" s="659"/>
      <c r="J4" s="659"/>
      <c r="K4" s="659"/>
      <c r="L4" s="659"/>
      <c r="M4" s="659"/>
      <c r="N4" s="659"/>
    </row>
    <row r="5" spans="1:16">
      <c r="A5" s="93" t="s">
        <v>12</v>
      </c>
      <c r="B5" s="659"/>
      <c r="C5" s="659">
        <v>3.7</v>
      </c>
      <c r="D5" s="659"/>
      <c r="E5" s="659"/>
      <c r="F5" s="659"/>
      <c r="G5" s="659"/>
      <c r="H5" s="659"/>
      <c r="I5" s="659"/>
      <c r="J5" s="659">
        <v>4.9000000000000004</v>
      </c>
      <c r="K5" s="659"/>
      <c r="L5" s="659"/>
      <c r="M5" s="659"/>
      <c r="N5" s="659"/>
    </row>
    <row r="6" spans="1:16">
      <c r="A6" s="93" t="s">
        <v>513</v>
      </c>
      <c r="B6" s="659"/>
      <c r="C6" s="659"/>
      <c r="D6" s="659"/>
      <c r="E6" s="659"/>
      <c r="F6" s="659"/>
      <c r="G6" s="659"/>
      <c r="H6" s="659"/>
      <c r="I6" s="659"/>
      <c r="J6" s="659"/>
      <c r="K6" s="659"/>
      <c r="L6" s="659"/>
      <c r="M6" s="659"/>
      <c r="N6" s="659"/>
    </row>
    <row r="7" spans="1:16">
      <c r="A7" s="93" t="s">
        <v>100</v>
      </c>
      <c r="B7" s="659"/>
      <c r="C7" s="659"/>
      <c r="D7" s="659"/>
      <c r="E7" s="659"/>
      <c r="F7" s="659"/>
      <c r="G7" s="659"/>
      <c r="H7" s="659"/>
      <c r="I7" s="659"/>
      <c r="J7" s="659"/>
      <c r="K7" s="659"/>
      <c r="L7" s="659"/>
      <c r="M7" s="659"/>
      <c r="N7" s="659"/>
    </row>
    <row r="8" spans="1:16">
      <c r="A8" s="93" t="s">
        <v>512</v>
      </c>
      <c r="B8" s="659"/>
      <c r="C8" s="659"/>
      <c r="D8" s="659"/>
      <c r="E8" s="659"/>
      <c r="F8" s="659"/>
      <c r="G8" s="659">
        <v>0.5</v>
      </c>
      <c r="H8" s="659"/>
      <c r="I8" s="659"/>
      <c r="J8" s="659"/>
      <c r="K8" s="659"/>
      <c r="L8" s="659"/>
      <c r="M8" s="659"/>
      <c r="N8" s="659"/>
    </row>
    <row r="9" spans="1:16">
      <c r="A9" s="93" t="s">
        <v>11</v>
      </c>
      <c r="B9" s="659"/>
      <c r="C9" s="659"/>
      <c r="D9" s="659"/>
      <c r="E9" s="659"/>
      <c r="F9" s="659"/>
      <c r="G9" s="659"/>
      <c r="H9" s="659"/>
      <c r="I9" s="659"/>
      <c r="J9" s="659"/>
      <c r="K9" s="659"/>
      <c r="L9" s="659"/>
      <c r="M9" s="659"/>
      <c r="N9" s="659"/>
    </row>
    <row r="10" spans="1:16">
      <c r="A10" s="93" t="s">
        <v>10</v>
      </c>
      <c r="B10" s="659"/>
      <c r="C10" s="659"/>
      <c r="D10" s="659"/>
      <c r="E10" s="659"/>
      <c r="F10" s="659"/>
      <c r="G10" s="659"/>
      <c r="H10" s="659"/>
      <c r="I10" s="659"/>
      <c r="J10" s="659"/>
      <c r="K10" s="659"/>
      <c r="L10" s="659"/>
      <c r="M10" s="659"/>
      <c r="N10" s="659"/>
    </row>
    <row r="11" spans="1:16">
      <c r="A11" s="93" t="s">
        <v>9</v>
      </c>
      <c r="B11" s="659"/>
      <c r="C11" s="659"/>
      <c r="D11" s="659"/>
      <c r="E11" s="659"/>
      <c r="F11" s="659"/>
      <c r="G11" s="659"/>
      <c r="H11" s="659"/>
      <c r="I11" s="659"/>
      <c r="J11" s="659"/>
      <c r="K11" s="659"/>
      <c r="L11" s="659"/>
      <c r="M11" s="659"/>
      <c r="N11" s="659"/>
    </row>
    <row r="12" spans="1:16">
      <c r="A12" s="93" t="s">
        <v>8</v>
      </c>
      <c r="B12" s="659"/>
      <c r="C12" s="659"/>
      <c r="D12" s="659">
        <v>9.6</v>
      </c>
      <c r="E12" s="659">
        <v>10</v>
      </c>
      <c r="F12" s="659">
        <v>9.9</v>
      </c>
      <c r="G12" s="659">
        <v>9</v>
      </c>
      <c r="H12" s="659">
        <v>9.1</v>
      </c>
      <c r="I12" s="659">
        <v>9.1999999999999993</v>
      </c>
      <c r="J12" s="659">
        <v>9.1999999999999993</v>
      </c>
      <c r="K12" s="659">
        <v>9.1</v>
      </c>
      <c r="L12" s="659">
        <v>9.1</v>
      </c>
      <c r="M12" s="659"/>
      <c r="N12" s="659"/>
    </row>
    <row r="13" spans="1:16">
      <c r="A13" s="93" t="s">
        <v>6</v>
      </c>
      <c r="B13" s="659"/>
      <c r="C13" s="659"/>
      <c r="D13" s="659"/>
      <c r="E13" s="659"/>
      <c r="F13" s="659"/>
      <c r="G13" s="659"/>
      <c r="H13" s="659"/>
      <c r="I13" s="659">
        <v>5.2</v>
      </c>
      <c r="J13" s="659">
        <v>4.4000000000000004</v>
      </c>
      <c r="K13" s="659">
        <v>4.3</v>
      </c>
      <c r="L13" s="659">
        <v>4.7</v>
      </c>
      <c r="M13" s="659">
        <v>4.7</v>
      </c>
      <c r="N13" s="659">
        <v>2.4</v>
      </c>
    </row>
    <row r="14" spans="1:16">
      <c r="A14" s="93" t="s">
        <v>18</v>
      </c>
      <c r="B14" s="659"/>
      <c r="C14" s="659"/>
      <c r="D14" s="659"/>
      <c r="E14" s="659"/>
      <c r="F14" s="659"/>
      <c r="G14" s="659"/>
      <c r="H14" s="659"/>
      <c r="I14" s="659"/>
      <c r="J14" s="659"/>
      <c r="K14" s="659"/>
      <c r="L14" s="659"/>
      <c r="M14" s="659"/>
      <c r="N14" s="659"/>
    </row>
    <row r="15" spans="1:16">
      <c r="A15" s="93" t="s">
        <v>4</v>
      </c>
      <c r="B15" s="659"/>
      <c r="C15" s="659"/>
      <c r="D15" s="659"/>
      <c r="E15" s="659"/>
      <c r="F15" s="659"/>
      <c r="G15" s="659"/>
      <c r="H15" s="659"/>
      <c r="I15" s="659"/>
      <c r="J15" s="659"/>
      <c r="K15" s="659"/>
      <c r="L15" s="659"/>
      <c r="M15" s="659"/>
      <c r="N15" s="659"/>
    </row>
    <row r="16" spans="1:16">
      <c r="A16" s="93" t="s">
        <v>3</v>
      </c>
      <c r="B16" s="659">
        <v>3</v>
      </c>
      <c r="C16" s="659">
        <v>2.9</v>
      </c>
      <c r="D16" s="659">
        <v>2.9</v>
      </c>
      <c r="E16" s="659">
        <v>2.8</v>
      </c>
      <c r="F16" s="659">
        <v>2.9</v>
      </c>
      <c r="G16" s="659">
        <v>2.9</v>
      </c>
      <c r="H16" s="659">
        <v>3</v>
      </c>
      <c r="I16" s="659">
        <v>2.7</v>
      </c>
      <c r="J16" s="659">
        <v>2.9</v>
      </c>
      <c r="K16" s="659">
        <v>2.6</v>
      </c>
      <c r="L16" s="659">
        <v>2.7</v>
      </c>
      <c r="M16" s="659"/>
      <c r="N16" s="659"/>
    </row>
    <row r="17" spans="1:14">
      <c r="A17" s="93" t="s">
        <v>33</v>
      </c>
      <c r="B17" s="659"/>
      <c r="C17" s="659"/>
      <c r="D17" s="659"/>
      <c r="E17" s="659"/>
      <c r="F17" s="659"/>
      <c r="G17" s="659"/>
      <c r="H17" s="659"/>
      <c r="I17" s="659"/>
      <c r="J17" s="659"/>
      <c r="K17" s="659"/>
      <c r="L17" s="659"/>
      <c r="M17" s="659"/>
      <c r="N17" s="659"/>
    </row>
    <row r="18" spans="1:14">
      <c r="A18" s="93" t="s">
        <v>1</v>
      </c>
      <c r="B18" s="659"/>
      <c r="C18" s="659"/>
      <c r="D18" s="659"/>
      <c r="E18" s="659"/>
      <c r="F18" s="659"/>
      <c r="G18" s="659"/>
      <c r="H18" s="659"/>
      <c r="I18" s="659"/>
      <c r="J18" s="659"/>
      <c r="K18" s="659"/>
      <c r="L18" s="659"/>
      <c r="M18" s="659"/>
      <c r="N18" s="659"/>
    </row>
    <row r="19" spans="1:14">
      <c r="A19" s="93" t="s">
        <v>24</v>
      </c>
      <c r="B19" s="659"/>
      <c r="C19" s="659"/>
      <c r="D19" s="659"/>
      <c r="E19" s="659"/>
      <c r="F19" s="659"/>
      <c r="G19" s="659"/>
      <c r="H19" s="659"/>
      <c r="I19" s="659"/>
      <c r="J19" s="659"/>
      <c r="K19" s="659"/>
      <c r="L19" s="659"/>
      <c r="M19" s="659"/>
      <c r="N19" s="659"/>
    </row>
    <row r="22" spans="1:14">
      <c r="A22" s="139" t="s">
        <v>19</v>
      </c>
    </row>
    <row r="23" spans="1:14">
      <c r="A23" s="17" t="s">
        <v>2577</v>
      </c>
    </row>
  </sheetData>
  <hyperlinks>
    <hyperlink ref="P3" location="Content!A1" display="Back to content page" xr:uid="{00000000-0004-0000-AB00-000000000000}"/>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B8:J9"/>
  <sheetViews>
    <sheetView workbookViewId="0">
      <selection activeCell="G20" sqref="G20"/>
    </sheetView>
  </sheetViews>
  <sheetFormatPr defaultColWidth="9.21875" defaultRowHeight="14.4"/>
  <cols>
    <col min="2" max="2" width="9.77734375" customWidth="1"/>
  </cols>
  <sheetData>
    <row r="8" spans="2:10" ht="58.8">
      <c r="B8" s="742">
        <v>3</v>
      </c>
      <c r="C8" s="742"/>
      <c r="D8" s="742"/>
      <c r="E8" s="742"/>
      <c r="F8" s="742"/>
      <c r="G8" s="742"/>
      <c r="H8" s="742"/>
      <c r="I8" s="742"/>
      <c r="J8" s="742"/>
    </row>
    <row r="9" spans="2:10" ht="58.8">
      <c r="B9" s="752" t="s">
        <v>532</v>
      </c>
      <c r="C9" s="752"/>
      <c r="D9" s="752"/>
      <c r="E9" s="752"/>
      <c r="F9" s="752"/>
      <c r="G9" s="752"/>
      <c r="H9" s="752"/>
      <c r="I9" s="752"/>
      <c r="J9" s="752"/>
    </row>
  </sheetData>
  <mergeCells count="2">
    <mergeCell ref="B8:J8"/>
    <mergeCell ref="B9:J9"/>
  </mergeCell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pageSetUpPr fitToPage="1"/>
  </sheetPr>
  <dimension ref="B8:H9"/>
  <sheetViews>
    <sheetView workbookViewId="0">
      <selection activeCell="G20" sqref="G20"/>
    </sheetView>
  </sheetViews>
  <sheetFormatPr defaultColWidth="9.21875" defaultRowHeight="14.4"/>
  <cols>
    <col min="2" max="2" width="9.77734375" customWidth="1"/>
  </cols>
  <sheetData>
    <row r="8" spans="2:8" ht="58.8">
      <c r="B8" s="742">
        <v>3.1</v>
      </c>
      <c r="C8" s="742"/>
      <c r="D8" s="742"/>
      <c r="E8" s="742"/>
      <c r="F8" s="742"/>
      <c r="G8" s="742"/>
      <c r="H8" s="742"/>
    </row>
    <row r="9" spans="2:8" ht="58.8">
      <c r="B9" s="752" t="s">
        <v>515</v>
      </c>
      <c r="C9" s="752"/>
      <c r="D9" s="752"/>
      <c r="E9" s="752"/>
      <c r="F9" s="752"/>
      <c r="G9" s="752"/>
      <c r="H9" s="752"/>
    </row>
  </sheetData>
  <mergeCells count="2">
    <mergeCell ref="B8:H8"/>
    <mergeCell ref="B9:H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AB25"/>
  <sheetViews>
    <sheetView zoomScale="95" zoomScaleNormal="95" workbookViewId="0">
      <selection activeCell="G20" sqref="G20"/>
    </sheetView>
  </sheetViews>
  <sheetFormatPr defaultColWidth="9.21875" defaultRowHeight="18" customHeight="1"/>
  <cols>
    <col min="1" max="1" width="34" style="17" customWidth="1"/>
    <col min="2" max="26" width="11.77734375" style="17" customWidth="1"/>
    <col min="27" max="16384" width="9.21875" style="17"/>
  </cols>
  <sheetData>
    <row r="1" spans="1:28" s="44" customFormat="1" ht="18" customHeight="1">
      <c r="A1" s="18" t="s">
        <v>3000</v>
      </c>
    </row>
    <row r="2" spans="1:28" ht="18" customHeight="1">
      <c r="A2" s="261"/>
      <c r="B2" s="753" t="s">
        <v>464</v>
      </c>
      <c r="C2" s="754"/>
      <c r="D2" s="754"/>
      <c r="E2" s="754"/>
      <c r="F2" s="754"/>
      <c r="G2" s="754"/>
      <c r="H2" s="754"/>
      <c r="I2" s="754"/>
      <c r="J2" s="754"/>
      <c r="K2" s="754"/>
      <c r="L2" s="754"/>
      <c r="M2" s="754"/>
      <c r="N2" s="754"/>
      <c r="O2" s="754"/>
      <c r="P2" s="754"/>
      <c r="Q2" s="754"/>
      <c r="R2" s="754"/>
      <c r="S2" s="754"/>
      <c r="T2" s="754"/>
      <c r="U2" s="754"/>
      <c r="V2" s="754"/>
      <c r="W2" s="754"/>
      <c r="X2" s="754"/>
      <c r="Y2" s="754"/>
      <c r="Z2" s="543"/>
    </row>
    <row r="3" spans="1:28" s="40" customFormat="1" ht="18" customHeight="1">
      <c r="A3" s="261" t="s">
        <v>32</v>
      </c>
      <c r="B3" s="137" t="s">
        <v>465</v>
      </c>
      <c r="C3" s="137" t="s">
        <v>466</v>
      </c>
      <c r="D3" s="137" t="s">
        <v>467</v>
      </c>
      <c r="E3" s="137">
        <v>2001</v>
      </c>
      <c r="F3" s="137">
        <v>2002</v>
      </c>
      <c r="G3" s="137">
        <v>2003</v>
      </c>
      <c r="H3" s="137">
        <v>2004</v>
      </c>
      <c r="I3" s="137" t="s">
        <v>468</v>
      </c>
      <c r="J3" s="137" t="s">
        <v>469</v>
      </c>
      <c r="K3" s="137" t="s">
        <v>470</v>
      </c>
      <c r="L3" s="137" t="s">
        <v>35</v>
      </c>
      <c r="M3" s="137" t="s">
        <v>471</v>
      </c>
      <c r="N3" s="137" t="s">
        <v>34</v>
      </c>
      <c r="O3" s="137">
        <v>2011</v>
      </c>
      <c r="P3" s="137">
        <v>2012</v>
      </c>
      <c r="Q3" s="137">
        <v>2013</v>
      </c>
      <c r="R3" s="137">
        <v>2014</v>
      </c>
      <c r="S3" s="137">
        <v>2015</v>
      </c>
      <c r="T3" s="137">
        <v>2016</v>
      </c>
      <c r="U3" s="137">
        <v>2017</v>
      </c>
      <c r="V3" s="137">
        <v>2018</v>
      </c>
      <c r="W3" s="137">
        <v>2019</v>
      </c>
      <c r="X3" s="137">
        <v>2020</v>
      </c>
      <c r="Y3" s="137">
        <v>2021</v>
      </c>
      <c r="Z3" s="137">
        <v>2022</v>
      </c>
      <c r="AB3" s="1" t="s">
        <v>559</v>
      </c>
    </row>
    <row r="4" spans="1:28" s="14" customFormat="1" ht="18" customHeight="1">
      <c r="A4" s="93" t="s">
        <v>13</v>
      </c>
      <c r="B4" s="567">
        <v>51429</v>
      </c>
      <c r="C4" s="567">
        <v>51429</v>
      </c>
      <c r="D4" s="567">
        <v>51429</v>
      </c>
      <c r="E4" s="711"/>
      <c r="F4" s="711"/>
      <c r="G4" s="711"/>
      <c r="H4" s="711"/>
      <c r="I4" s="567">
        <v>97267</v>
      </c>
      <c r="J4" s="711"/>
      <c r="K4" s="711"/>
      <c r="L4" s="711"/>
      <c r="M4" s="711"/>
      <c r="N4" s="711"/>
      <c r="O4" s="711"/>
      <c r="P4" s="711"/>
      <c r="Q4" s="711"/>
      <c r="R4" s="711"/>
      <c r="S4" s="711"/>
      <c r="T4" s="711"/>
      <c r="U4" s="711"/>
      <c r="V4" s="711"/>
      <c r="W4" s="711"/>
      <c r="X4" s="711"/>
      <c r="Y4" s="711"/>
      <c r="Z4" s="711"/>
    </row>
    <row r="5" spans="1:28" s="14" customFormat="1" ht="18" customHeight="1">
      <c r="A5" s="93" t="s">
        <v>12</v>
      </c>
      <c r="B5" s="567">
        <v>9132</v>
      </c>
      <c r="C5" s="567">
        <v>9132</v>
      </c>
      <c r="D5" s="567">
        <v>9132</v>
      </c>
      <c r="E5" s="567"/>
      <c r="F5" s="567"/>
      <c r="G5" s="567"/>
      <c r="H5" s="567"/>
      <c r="I5" s="567">
        <v>8916</v>
      </c>
      <c r="J5" s="567">
        <v>8916</v>
      </c>
      <c r="K5" s="567">
        <v>8916</v>
      </c>
      <c r="L5" s="567">
        <v>8916</v>
      </c>
      <c r="M5" s="567">
        <v>8946</v>
      </c>
      <c r="N5" s="567">
        <v>8946</v>
      </c>
      <c r="O5" s="567">
        <v>18042</v>
      </c>
      <c r="P5" s="567">
        <v>18042</v>
      </c>
      <c r="Q5" s="567">
        <v>30905</v>
      </c>
      <c r="R5" s="567">
        <v>30276</v>
      </c>
      <c r="S5" s="567">
        <v>30276</v>
      </c>
      <c r="T5" s="711"/>
      <c r="U5" s="567">
        <v>31746</v>
      </c>
      <c r="V5" s="567">
        <v>31761</v>
      </c>
      <c r="W5" s="567">
        <v>32115</v>
      </c>
      <c r="X5" s="567">
        <v>32563</v>
      </c>
      <c r="Y5" s="203">
        <v>32564.343000000004</v>
      </c>
      <c r="Z5" s="203">
        <v>32564.499000000003</v>
      </c>
    </row>
    <row r="6" spans="1:28" s="14" customFormat="1" ht="18" customHeight="1">
      <c r="A6" s="93" t="s">
        <v>513</v>
      </c>
      <c r="B6" s="711"/>
      <c r="C6" s="711"/>
      <c r="D6" s="711"/>
      <c r="E6" s="711"/>
      <c r="F6" s="711"/>
      <c r="G6" s="711"/>
      <c r="H6" s="711"/>
      <c r="I6" s="711"/>
      <c r="J6" s="711"/>
      <c r="K6" s="711"/>
      <c r="L6" s="711"/>
      <c r="M6" s="711"/>
      <c r="N6" s="711"/>
      <c r="O6" s="711"/>
      <c r="P6" s="711"/>
      <c r="Q6" s="711"/>
      <c r="R6" s="711"/>
      <c r="S6" s="711"/>
      <c r="T6" s="711"/>
      <c r="U6" s="711"/>
      <c r="V6" s="711"/>
      <c r="W6" s="711"/>
      <c r="X6" s="711"/>
      <c r="Y6" s="711"/>
      <c r="Z6" s="711"/>
    </row>
    <row r="7" spans="1:28" s="14" customFormat="1" ht="18" customHeight="1">
      <c r="A7" s="93" t="s">
        <v>100</v>
      </c>
      <c r="B7" s="567">
        <v>157000</v>
      </c>
      <c r="C7" s="567">
        <v>157000</v>
      </c>
      <c r="D7" s="567">
        <v>157000</v>
      </c>
      <c r="E7" s="567"/>
      <c r="F7" s="567"/>
      <c r="G7" s="567"/>
      <c r="H7" s="567"/>
      <c r="I7" s="567">
        <v>153497</v>
      </c>
      <c r="J7" s="567"/>
      <c r="K7" s="567"/>
      <c r="L7" s="567"/>
      <c r="M7" s="567"/>
      <c r="N7" s="567"/>
      <c r="O7" s="567"/>
      <c r="P7" s="567">
        <v>152400</v>
      </c>
      <c r="Q7" s="567"/>
      <c r="R7" s="567">
        <v>151529</v>
      </c>
      <c r="S7" s="711"/>
      <c r="T7" s="711"/>
      <c r="U7" s="711"/>
      <c r="V7" s="711"/>
      <c r="W7" s="711"/>
      <c r="X7" s="711"/>
      <c r="Y7" s="711"/>
      <c r="Z7" s="711"/>
    </row>
    <row r="8" spans="1:28" s="14" customFormat="1" ht="18" customHeight="1">
      <c r="A8" s="93" t="s">
        <v>512</v>
      </c>
      <c r="B8" s="567">
        <v>2801</v>
      </c>
      <c r="C8" s="567">
        <v>3724</v>
      </c>
      <c r="D8" s="567">
        <v>3107</v>
      </c>
      <c r="E8" s="567"/>
      <c r="F8" s="567"/>
      <c r="G8" s="567"/>
      <c r="H8" s="567"/>
      <c r="I8" s="567">
        <v>3594</v>
      </c>
      <c r="J8" s="711"/>
      <c r="K8" s="711"/>
      <c r="L8" s="711"/>
      <c r="M8" s="711"/>
      <c r="N8" s="711"/>
      <c r="O8" s="711"/>
      <c r="P8" s="711"/>
      <c r="Q8" s="711"/>
      <c r="R8" s="711"/>
      <c r="S8" s="711"/>
      <c r="T8" s="711"/>
      <c r="U8" s="711"/>
      <c r="V8" s="711"/>
      <c r="W8" s="711"/>
      <c r="X8" s="711"/>
      <c r="Y8" s="711"/>
      <c r="Z8" s="711"/>
    </row>
    <row r="9" spans="1:28" s="14" customFormat="1" ht="18" customHeight="1">
      <c r="A9" s="93" t="s">
        <v>11</v>
      </c>
      <c r="B9" s="567"/>
      <c r="C9" s="567"/>
      <c r="D9" s="567"/>
      <c r="E9" s="567"/>
      <c r="F9" s="567"/>
      <c r="G9" s="567"/>
      <c r="H9" s="567"/>
      <c r="I9" s="567">
        <v>2329</v>
      </c>
      <c r="J9" s="567">
        <v>2370</v>
      </c>
      <c r="K9" s="567">
        <v>2371</v>
      </c>
      <c r="L9" s="567" t="s">
        <v>472</v>
      </c>
      <c r="M9" s="567"/>
      <c r="N9" s="567">
        <v>5843</v>
      </c>
      <c r="O9" s="567">
        <v>5860</v>
      </c>
      <c r="P9" s="567">
        <v>5865</v>
      </c>
      <c r="Q9" s="567">
        <v>5865</v>
      </c>
      <c r="R9" s="567">
        <v>5865</v>
      </c>
      <c r="S9" s="567">
        <v>6906</v>
      </c>
      <c r="T9" s="711"/>
      <c r="U9" s="711"/>
      <c r="V9" s="711"/>
      <c r="W9" s="711"/>
      <c r="X9" s="711"/>
      <c r="Y9" s="711"/>
      <c r="Z9" s="711"/>
    </row>
    <row r="10" spans="1:28" s="14" customFormat="1" ht="18" customHeight="1">
      <c r="A10" s="93" t="s">
        <v>10</v>
      </c>
      <c r="B10" s="567">
        <v>49837</v>
      </c>
      <c r="C10" s="567">
        <v>49837</v>
      </c>
      <c r="D10" s="567">
        <v>49827</v>
      </c>
      <c r="E10" s="567"/>
      <c r="F10" s="567"/>
      <c r="G10" s="567"/>
      <c r="H10" s="567"/>
      <c r="I10" s="567"/>
      <c r="J10" s="567"/>
      <c r="K10" s="567"/>
      <c r="L10" s="567"/>
      <c r="M10" s="567">
        <v>37476</v>
      </c>
      <c r="N10" s="567">
        <v>37476</v>
      </c>
      <c r="O10" s="711"/>
      <c r="P10" s="711"/>
      <c r="Q10" s="711"/>
      <c r="R10" s="711"/>
      <c r="S10" s="711"/>
      <c r="T10" s="711"/>
      <c r="U10" s="711"/>
      <c r="V10" s="711"/>
      <c r="W10" s="711"/>
      <c r="X10" s="711"/>
      <c r="Y10" s="711"/>
      <c r="Z10" s="711"/>
    </row>
    <row r="11" spans="1:28" s="14" customFormat="1" ht="18" customHeight="1">
      <c r="A11" s="93" t="s">
        <v>9</v>
      </c>
      <c r="B11" s="567">
        <v>10204</v>
      </c>
      <c r="C11" s="567">
        <v>14594</v>
      </c>
      <c r="D11" s="567">
        <v>14594</v>
      </c>
      <c r="E11" s="567"/>
      <c r="F11" s="567"/>
      <c r="G11" s="567"/>
      <c r="H11" s="567"/>
      <c r="I11" s="567">
        <v>15451</v>
      </c>
      <c r="J11" s="711"/>
      <c r="K11" s="711"/>
      <c r="L11" s="711"/>
      <c r="M11" s="711"/>
      <c r="N11" s="711"/>
      <c r="O11" s="711"/>
      <c r="P11" s="711"/>
      <c r="Q11" s="711"/>
      <c r="R11" s="711"/>
      <c r="S11" s="711"/>
      <c r="T11" s="711"/>
      <c r="U11" s="711"/>
      <c r="V11" s="711"/>
      <c r="W11" s="711"/>
      <c r="X11" s="711"/>
      <c r="Y11" s="711"/>
      <c r="Z11" s="711"/>
    </row>
    <row r="12" spans="1:28" s="14" customFormat="1" ht="18" customHeight="1">
      <c r="A12" s="93" t="s">
        <v>8</v>
      </c>
      <c r="B12" s="567">
        <v>1801</v>
      </c>
      <c r="C12" s="567">
        <v>1899</v>
      </c>
      <c r="D12" s="712">
        <v>1926</v>
      </c>
      <c r="E12" s="712">
        <v>2000</v>
      </c>
      <c r="F12" s="712">
        <v>2000</v>
      </c>
      <c r="G12" s="712">
        <v>2015</v>
      </c>
      <c r="H12" s="712">
        <v>2020</v>
      </c>
      <c r="I12" s="712">
        <v>2020</v>
      </c>
      <c r="J12" s="712">
        <v>2021</v>
      </c>
      <c r="K12" s="712">
        <v>2028</v>
      </c>
      <c r="L12" s="712">
        <v>2028</v>
      </c>
      <c r="M12" s="712">
        <v>2066</v>
      </c>
      <c r="N12" s="712">
        <v>2080</v>
      </c>
      <c r="O12" s="712">
        <v>2112</v>
      </c>
      <c r="P12" s="712">
        <v>2170</v>
      </c>
      <c r="Q12" s="712">
        <v>2275</v>
      </c>
      <c r="R12" s="712">
        <v>2356</v>
      </c>
      <c r="S12" s="712">
        <v>2428</v>
      </c>
      <c r="T12" s="712">
        <v>2502</v>
      </c>
      <c r="U12" s="712">
        <v>2631</v>
      </c>
      <c r="V12" s="712">
        <v>2701</v>
      </c>
      <c r="W12" s="712">
        <v>2772</v>
      </c>
      <c r="X12" s="711">
        <v>2839</v>
      </c>
      <c r="Y12" s="712">
        <v>2975</v>
      </c>
      <c r="Z12" s="567">
        <v>3055</v>
      </c>
    </row>
    <row r="13" spans="1:28" s="14" customFormat="1" ht="18" customHeight="1">
      <c r="A13" s="93" t="s">
        <v>6</v>
      </c>
      <c r="B13" s="567">
        <v>27000</v>
      </c>
      <c r="C13" s="567">
        <v>29900</v>
      </c>
      <c r="D13" s="567">
        <v>30400</v>
      </c>
      <c r="E13" s="567"/>
      <c r="F13" s="567"/>
      <c r="G13" s="567"/>
      <c r="H13" s="567"/>
      <c r="I13" s="567">
        <v>30400</v>
      </c>
      <c r="J13" s="567">
        <v>30400</v>
      </c>
      <c r="K13" s="567">
        <v>30400</v>
      </c>
      <c r="L13" s="567">
        <v>30331</v>
      </c>
      <c r="M13" s="567">
        <v>30331</v>
      </c>
      <c r="N13" s="567">
        <v>30331</v>
      </c>
      <c r="O13" s="567">
        <v>30331</v>
      </c>
      <c r="P13" s="567">
        <v>30562</v>
      </c>
      <c r="Q13" s="567">
        <v>30464</v>
      </c>
      <c r="R13" s="567">
        <v>30554</v>
      </c>
      <c r="S13" s="567">
        <v>30983</v>
      </c>
      <c r="T13" s="712"/>
      <c r="U13" s="712">
        <v>30352</v>
      </c>
      <c r="V13" s="712">
        <v>30504</v>
      </c>
      <c r="W13" s="712">
        <v>30616</v>
      </c>
      <c r="X13" s="712">
        <v>30616</v>
      </c>
      <c r="Y13" s="712">
        <v>30616</v>
      </c>
      <c r="Z13" s="712">
        <v>30616</v>
      </c>
    </row>
    <row r="14" spans="1:28" s="14" customFormat="1" ht="18" customHeight="1">
      <c r="A14" s="93" t="s">
        <v>5</v>
      </c>
      <c r="B14" s="567">
        <v>65254</v>
      </c>
      <c r="C14" s="567">
        <v>63251</v>
      </c>
      <c r="D14" s="567">
        <v>66467</v>
      </c>
      <c r="E14" s="567"/>
      <c r="F14" s="567"/>
      <c r="G14" s="567"/>
      <c r="H14" s="567"/>
      <c r="I14" s="567"/>
      <c r="J14" s="567"/>
      <c r="K14" s="567"/>
      <c r="L14" s="567"/>
      <c r="M14" s="567">
        <v>42100</v>
      </c>
      <c r="N14" s="567">
        <v>44138</v>
      </c>
      <c r="O14" s="711"/>
      <c r="P14" s="711"/>
      <c r="Q14" s="711"/>
      <c r="R14" s="711"/>
      <c r="S14" s="711"/>
      <c r="T14" s="711"/>
      <c r="U14" s="711"/>
      <c r="V14" s="711"/>
      <c r="W14" s="711"/>
      <c r="X14" s="711"/>
      <c r="Y14" s="711"/>
      <c r="Z14" s="711"/>
    </row>
    <row r="15" spans="1:28" s="14" customFormat="1" ht="18" customHeight="1">
      <c r="A15" s="93" t="s">
        <v>4</v>
      </c>
      <c r="B15" s="567">
        <v>498</v>
      </c>
      <c r="C15" s="567">
        <v>498</v>
      </c>
      <c r="D15" s="567">
        <v>498</v>
      </c>
      <c r="E15" s="567"/>
      <c r="F15" s="567"/>
      <c r="G15" s="567"/>
      <c r="H15" s="567"/>
      <c r="I15" s="567">
        <v>498</v>
      </c>
      <c r="J15" s="567">
        <v>502</v>
      </c>
      <c r="K15" s="567">
        <v>508</v>
      </c>
      <c r="L15" s="567">
        <v>508</v>
      </c>
      <c r="M15" s="567">
        <v>508</v>
      </c>
      <c r="N15" s="567">
        <v>508</v>
      </c>
      <c r="O15" s="567">
        <v>508</v>
      </c>
      <c r="P15" s="567">
        <v>515</v>
      </c>
      <c r="Q15" s="567">
        <v>520</v>
      </c>
      <c r="R15" s="567">
        <v>526</v>
      </c>
      <c r="S15" s="567">
        <v>526</v>
      </c>
      <c r="T15" s="711"/>
      <c r="U15" s="711"/>
      <c r="V15" s="711"/>
      <c r="W15" s="711"/>
      <c r="X15" s="711"/>
      <c r="Y15" s="711"/>
      <c r="Z15" s="711"/>
    </row>
    <row r="16" spans="1:28" s="14" customFormat="1" ht="18" customHeight="1">
      <c r="A16" s="93" t="s">
        <v>3</v>
      </c>
      <c r="B16" s="567">
        <v>331265</v>
      </c>
      <c r="C16" s="567">
        <v>331265</v>
      </c>
      <c r="D16" s="567">
        <v>362099</v>
      </c>
      <c r="E16" s="711"/>
      <c r="F16" s="711"/>
      <c r="G16" s="711"/>
      <c r="H16" s="711"/>
      <c r="I16" s="711"/>
      <c r="J16" s="711"/>
      <c r="K16" s="711"/>
      <c r="L16" s="711"/>
      <c r="M16" s="711"/>
      <c r="N16" s="711"/>
      <c r="O16" s="711"/>
      <c r="P16" s="711"/>
      <c r="Q16" s="711"/>
      <c r="R16" s="711"/>
      <c r="S16" s="711"/>
      <c r="T16" s="711"/>
      <c r="U16" s="711"/>
      <c r="V16" s="711"/>
      <c r="W16" s="711"/>
      <c r="X16" s="567">
        <v>750000</v>
      </c>
      <c r="Y16" s="711"/>
      <c r="Z16" s="711"/>
    </row>
    <row r="17" spans="1:26" s="14" customFormat="1" ht="18" customHeight="1">
      <c r="A17" s="93" t="s">
        <v>33</v>
      </c>
      <c r="B17" s="567">
        <v>88100</v>
      </c>
      <c r="C17" s="567">
        <v>88100</v>
      </c>
      <c r="D17" s="567">
        <v>88200</v>
      </c>
      <c r="E17" s="567"/>
      <c r="F17" s="567"/>
      <c r="G17" s="567"/>
      <c r="H17" s="567"/>
      <c r="I17" s="567">
        <v>78891</v>
      </c>
      <c r="J17" s="567"/>
      <c r="K17" s="567"/>
      <c r="L17" s="567">
        <v>87524</v>
      </c>
      <c r="M17" s="567">
        <v>85000</v>
      </c>
      <c r="N17" s="567">
        <v>83739</v>
      </c>
      <c r="O17" s="567">
        <v>86472</v>
      </c>
      <c r="P17" s="567">
        <v>88484</v>
      </c>
      <c r="Q17" s="567">
        <v>88485</v>
      </c>
      <c r="R17" s="567">
        <v>88485</v>
      </c>
      <c r="S17" s="567">
        <v>108946</v>
      </c>
      <c r="T17" s="711"/>
      <c r="U17" s="711"/>
      <c r="V17" s="711"/>
      <c r="W17" s="711"/>
      <c r="X17" s="711"/>
      <c r="Y17" s="711"/>
      <c r="Z17" s="711"/>
    </row>
    <row r="18" spans="1:26" s="14" customFormat="1" ht="18" customHeight="1">
      <c r="A18" s="93" t="s">
        <v>1</v>
      </c>
      <c r="B18" s="567"/>
      <c r="C18" s="567"/>
      <c r="D18" s="567"/>
      <c r="E18" s="567"/>
      <c r="F18" s="567"/>
      <c r="G18" s="567"/>
      <c r="H18" s="567"/>
      <c r="I18" s="567">
        <v>67761</v>
      </c>
      <c r="J18" s="567">
        <v>67761</v>
      </c>
      <c r="K18" s="567">
        <v>67761</v>
      </c>
      <c r="L18" s="567">
        <v>67761</v>
      </c>
      <c r="M18" s="567">
        <v>67761</v>
      </c>
      <c r="N18" s="567">
        <v>67761</v>
      </c>
      <c r="O18" s="567">
        <v>67761</v>
      </c>
      <c r="P18" s="567">
        <v>67761</v>
      </c>
      <c r="Q18" s="567">
        <v>67761</v>
      </c>
      <c r="R18" s="567">
        <v>67761</v>
      </c>
      <c r="S18" s="567">
        <v>67761</v>
      </c>
      <c r="T18" s="711"/>
      <c r="U18" s="711"/>
      <c r="V18" s="711"/>
      <c r="W18" s="711"/>
      <c r="X18" s="711"/>
      <c r="Y18" s="711"/>
      <c r="Z18" s="711"/>
    </row>
    <row r="19" spans="1:26" s="14" customFormat="1" ht="18" customHeight="1">
      <c r="A19" s="93" t="s">
        <v>0</v>
      </c>
      <c r="B19" s="567"/>
      <c r="C19" s="567"/>
      <c r="D19" s="567"/>
      <c r="E19" s="567"/>
      <c r="F19" s="567"/>
      <c r="G19" s="567"/>
      <c r="H19" s="567"/>
      <c r="I19" s="567">
        <v>97267</v>
      </c>
      <c r="J19" s="711"/>
      <c r="K19" s="711"/>
      <c r="L19" s="711"/>
      <c r="M19" s="711"/>
      <c r="N19" s="711"/>
      <c r="O19" s="711"/>
      <c r="P19" s="711"/>
      <c r="Q19" s="711"/>
      <c r="R19" s="711"/>
      <c r="S19" s="711"/>
      <c r="T19" s="711"/>
      <c r="U19" s="711"/>
      <c r="V19" s="712">
        <v>87654</v>
      </c>
      <c r="W19" s="712">
        <v>87654</v>
      </c>
      <c r="X19" s="712">
        <v>87654</v>
      </c>
      <c r="Y19" s="711"/>
      <c r="Z19" s="711"/>
    </row>
    <row r="20" spans="1:26" s="14" customFormat="1" ht="18" customHeight="1"/>
    <row r="21" spans="1:26" ht="18" customHeight="1">
      <c r="A21" s="250" t="s">
        <v>463</v>
      </c>
    </row>
    <row r="22" spans="1:26" ht="18" customHeight="1">
      <c r="A22" s="250" t="s">
        <v>580</v>
      </c>
    </row>
    <row r="23" spans="1:26" ht="18" customHeight="1">
      <c r="A23" s="250" t="s">
        <v>579</v>
      </c>
    </row>
    <row r="24" spans="1:26" ht="18" customHeight="1">
      <c r="A24" s="250" t="s">
        <v>2888</v>
      </c>
    </row>
    <row r="25" spans="1:26" ht="18" customHeight="1">
      <c r="A25" s="250" t="s">
        <v>3128</v>
      </c>
    </row>
  </sheetData>
  <mergeCells count="1">
    <mergeCell ref="B2:Y2"/>
  </mergeCells>
  <hyperlinks>
    <hyperlink ref="AB3" location="Content!A1" display="Back to content page" xr:uid="{00000000-0004-0000-B000-000000000000}"/>
  </hyperlinks>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S25"/>
  <sheetViews>
    <sheetView workbookViewId="0">
      <selection activeCell="G22" sqref="G22"/>
    </sheetView>
  </sheetViews>
  <sheetFormatPr defaultRowHeight="14.4"/>
  <cols>
    <col min="1" max="1" width="33.21875" customWidth="1"/>
    <col min="2" max="16" width="11.5546875" customWidth="1"/>
    <col min="19" max="19" width="25.21875" customWidth="1"/>
  </cols>
  <sheetData>
    <row r="1" spans="1:19" s="17" customFormat="1" ht="18" customHeight="1">
      <c r="A1" s="18" t="s">
        <v>3001</v>
      </c>
    </row>
    <row r="2" spans="1:19" s="40" customFormat="1" ht="18" customHeight="1">
      <c r="A2" s="261" t="s">
        <v>32</v>
      </c>
      <c r="B2" s="137" t="s">
        <v>470</v>
      </c>
      <c r="C2" s="137" t="s">
        <v>35</v>
      </c>
      <c r="D2" s="137" t="s">
        <v>471</v>
      </c>
      <c r="E2" s="137" t="s">
        <v>34</v>
      </c>
      <c r="F2" s="137">
        <v>2011</v>
      </c>
      <c r="G2" s="137">
        <v>2012</v>
      </c>
      <c r="H2" s="137">
        <v>2013</v>
      </c>
      <c r="I2" s="137">
        <v>2014</v>
      </c>
      <c r="J2" s="137">
        <v>2015</v>
      </c>
      <c r="K2" s="137">
        <v>2016</v>
      </c>
      <c r="L2" s="137">
        <v>2017</v>
      </c>
      <c r="M2" s="137">
        <v>2018</v>
      </c>
      <c r="N2" s="137">
        <v>2019</v>
      </c>
      <c r="O2" s="137">
        <v>2020</v>
      </c>
      <c r="P2" s="137">
        <v>2021</v>
      </c>
      <c r="Q2" s="137">
        <v>2022</v>
      </c>
      <c r="R2" s="33"/>
      <c r="S2" s="1" t="s">
        <v>559</v>
      </c>
    </row>
    <row r="3" spans="1:19" s="14" customFormat="1" ht="18" customHeight="1">
      <c r="A3" s="93" t="s">
        <v>13</v>
      </c>
      <c r="B3" s="567"/>
      <c r="C3" s="567"/>
      <c r="D3" s="567"/>
      <c r="E3" s="567"/>
      <c r="F3" s="567"/>
      <c r="G3" s="567"/>
      <c r="H3" s="567">
        <v>59599</v>
      </c>
      <c r="I3" s="567">
        <v>98007</v>
      </c>
      <c r="J3" s="567"/>
      <c r="K3" s="567"/>
      <c r="L3" s="567"/>
      <c r="M3" s="567"/>
      <c r="N3" s="567"/>
      <c r="O3" s="567"/>
      <c r="P3" s="713"/>
      <c r="Q3" s="713"/>
    </row>
    <row r="4" spans="1:19" s="14" customFormat="1" ht="18" customHeight="1">
      <c r="A4" s="93" t="s">
        <v>12</v>
      </c>
      <c r="B4" s="292">
        <v>219403</v>
      </c>
      <c r="C4" s="292">
        <v>245738</v>
      </c>
      <c r="D4" s="292">
        <v>270860</v>
      </c>
      <c r="E4" s="292">
        <v>333451</v>
      </c>
      <c r="F4" s="292">
        <v>357104</v>
      </c>
      <c r="G4" s="292">
        <v>389815</v>
      </c>
      <c r="H4" s="292">
        <v>405155</v>
      </c>
      <c r="I4" s="292">
        <v>435750</v>
      </c>
      <c r="J4" s="292">
        <v>469664</v>
      </c>
      <c r="K4" s="292">
        <v>500316</v>
      </c>
      <c r="L4" s="292">
        <v>527901</v>
      </c>
      <c r="M4" s="292">
        <v>553648</v>
      </c>
      <c r="N4" s="292">
        <v>601190</v>
      </c>
      <c r="O4" s="292">
        <v>579789</v>
      </c>
      <c r="P4" s="203">
        <v>613845</v>
      </c>
      <c r="Q4" s="203">
        <v>601081</v>
      </c>
    </row>
    <row r="5" spans="1:19" s="14" customFormat="1" ht="18" customHeight="1">
      <c r="A5" s="93" t="s">
        <v>513</v>
      </c>
      <c r="B5" s="567"/>
      <c r="C5" s="567"/>
      <c r="D5" s="567"/>
      <c r="E5" s="567"/>
      <c r="F5" s="567"/>
      <c r="G5" s="567"/>
      <c r="H5" s="567"/>
      <c r="I5" s="567"/>
      <c r="J5" s="567"/>
      <c r="K5" s="567"/>
      <c r="L5" s="567"/>
      <c r="M5" s="567"/>
      <c r="N5" s="567"/>
      <c r="O5" s="567"/>
      <c r="P5" s="567"/>
      <c r="Q5" s="567"/>
    </row>
    <row r="6" spans="1:19" s="14" customFormat="1" ht="18" customHeight="1">
      <c r="A6" s="93" t="s">
        <v>100</v>
      </c>
      <c r="B6" s="567"/>
      <c r="C6" s="567"/>
      <c r="D6" s="567"/>
      <c r="E6" s="567"/>
      <c r="F6" s="567"/>
      <c r="G6" s="567"/>
      <c r="H6" s="567"/>
      <c r="I6" s="567"/>
      <c r="J6" s="567"/>
      <c r="K6" s="567"/>
      <c r="L6" s="567"/>
      <c r="M6" s="567"/>
      <c r="N6" s="567"/>
      <c r="O6" s="567"/>
      <c r="P6" s="567"/>
      <c r="Q6" s="567"/>
    </row>
    <row r="7" spans="1:19" s="14" customFormat="1" ht="18" customHeight="1">
      <c r="A7" s="93" t="s">
        <v>512</v>
      </c>
      <c r="B7" s="567"/>
      <c r="C7" s="567"/>
      <c r="D7" s="567"/>
      <c r="E7" s="567"/>
      <c r="F7" s="567"/>
      <c r="G7" s="567"/>
      <c r="H7" s="567"/>
      <c r="I7" s="567"/>
      <c r="J7" s="567"/>
      <c r="K7" s="567"/>
      <c r="L7" s="567"/>
      <c r="M7" s="567"/>
      <c r="N7" s="567"/>
      <c r="O7" s="567"/>
      <c r="P7" s="567"/>
      <c r="Q7" s="567"/>
    </row>
    <row r="8" spans="1:19" s="14" customFormat="1" ht="18" customHeight="1">
      <c r="A8" s="93" t="s">
        <v>11</v>
      </c>
      <c r="B8" s="567"/>
      <c r="C8" s="567"/>
      <c r="D8" s="567"/>
      <c r="E8" s="567"/>
      <c r="F8" s="567"/>
      <c r="G8" s="567"/>
      <c r="H8" s="567"/>
      <c r="I8" s="567"/>
      <c r="J8" s="567"/>
      <c r="K8" s="567"/>
      <c r="L8" s="567"/>
      <c r="M8" s="567"/>
      <c r="N8" s="567"/>
      <c r="O8" s="567"/>
      <c r="P8" s="567"/>
      <c r="Q8" s="567"/>
    </row>
    <row r="9" spans="1:19" s="14" customFormat="1" ht="18" customHeight="1">
      <c r="A9" s="93" t="s">
        <v>10</v>
      </c>
      <c r="B9" s="567"/>
      <c r="C9" s="567"/>
      <c r="D9" s="567"/>
      <c r="E9" s="567"/>
      <c r="F9" s="567"/>
      <c r="G9" s="567"/>
      <c r="H9" s="567"/>
      <c r="I9" s="567"/>
      <c r="J9" s="567"/>
      <c r="K9" s="567"/>
      <c r="L9" s="567"/>
      <c r="M9" s="567"/>
      <c r="N9" s="567"/>
      <c r="O9" s="567"/>
      <c r="P9" s="567"/>
      <c r="Q9" s="567"/>
    </row>
    <row r="10" spans="1:19" s="14" customFormat="1" ht="18" customHeight="1">
      <c r="A10" s="93" t="s">
        <v>9</v>
      </c>
      <c r="B10" s="567"/>
      <c r="C10" s="567"/>
      <c r="D10" s="567"/>
      <c r="E10" s="567"/>
      <c r="F10" s="567"/>
      <c r="G10" s="567"/>
      <c r="H10" s="567"/>
      <c r="I10" s="567"/>
      <c r="J10" s="567"/>
      <c r="K10" s="567"/>
      <c r="L10" s="567"/>
      <c r="M10" s="567"/>
      <c r="N10" s="567"/>
      <c r="O10" s="567"/>
      <c r="P10" s="567"/>
      <c r="Q10" s="567"/>
    </row>
    <row r="11" spans="1:19" s="14" customFormat="1" ht="18" customHeight="1">
      <c r="A11" s="93" t="s">
        <v>8</v>
      </c>
      <c r="B11" s="712">
        <v>332350</v>
      </c>
      <c r="C11" s="712">
        <v>349597</v>
      </c>
      <c r="D11" s="712">
        <v>364697</v>
      </c>
      <c r="E11" s="712">
        <v>382294</v>
      </c>
      <c r="F11" s="712">
        <v>399085</v>
      </c>
      <c r="G11" s="712">
        <v>420081</v>
      </c>
      <c r="H11" s="712">
        <v>441649</v>
      </c>
      <c r="I11" s="712">
        <v>463210</v>
      </c>
      <c r="J11" s="712">
        <v>484294</v>
      </c>
      <c r="K11" s="712">
        <v>505823</v>
      </c>
      <c r="L11" s="712">
        <v>529884</v>
      </c>
      <c r="M11" s="712">
        <v>554002</v>
      </c>
      <c r="N11" s="712">
        <v>578544</v>
      </c>
      <c r="O11" s="712">
        <v>597835</v>
      </c>
      <c r="P11" s="712">
        <v>620711</v>
      </c>
      <c r="Q11" s="329">
        <v>648176</v>
      </c>
    </row>
    <row r="12" spans="1:19" s="14" customFormat="1" ht="18" customHeight="1">
      <c r="A12" s="93" t="s">
        <v>6</v>
      </c>
      <c r="B12" s="567">
        <v>441693</v>
      </c>
      <c r="C12" s="567">
        <v>471522</v>
      </c>
      <c r="D12" s="567">
        <v>514787</v>
      </c>
      <c r="E12" s="567">
        <v>555953</v>
      </c>
      <c r="F12" s="567">
        <v>598014</v>
      </c>
      <c r="G12" s="567">
        <v>648907</v>
      </c>
      <c r="H12" s="567">
        <v>542336</v>
      </c>
      <c r="I12" s="567">
        <v>604979</v>
      </c>
      <c r="J12" s="567">
        <v>661355</v>
      </c>
      <c r="K12" s="567">
        <v>697354</v>
      </c>
      <c r="L12" s="567">
        <v>735664</v>
      </c>
      <c r="M12" s="567">
        <v>782757</v>
      </c>
      <c r="N12" s="567">
        <v>835607</v>
      </c>
      <c r="O12" s="567">
        <v>883659</v>
      </c>
      <c r="P12" s="712"/>
      <c r="Q12" s="712"/>
    </row>
    <row r="13" spans="1:19" s="14" customFormat="1" ht="18" customHeight="1">
      <c r="A13" s="93" t="s">
        <v>5</v>
      </c>
      <c r="B13" s="567"/>
      <c r="C13" s="567"/>
      <c r="D13" s="567"/>
      <c r="E13" s="567"/>
      <c r="F13" s="567"/>
      <c r="G13" s="567"/>
      <c r="H13" s="567"/>
      <c r="I13" s="567"/>
      <c r="J13" s="567"/>
      <c r="K13" s="567"/>
      <c r="L13" s="567"/>
      <c r="M13" s="567"/>
      <c r="N13" s="567"/>
      <c r="O13" s="567"/>
      <c r="P13" s="567"/>
      <c r="Q13" s="567"/>
    </row>
    <row r="14" spans="1:19" s="14" customFormat="1" ht="18" customHeight="1">
      <c r="A14" s="93" t="s">
        <v>4</v>
      </c>
      <c r="B14" s="567"/>
      <c r="C14" s="567"/>
      <c r="D14" s="567"/>
      <c r="E14" s="567"/>
      <c r="F14" s="567"/>
      <c r="G14" s="567"/>
      <c r="H14" s="567"/>
      <c r="I14" s="567"/>
      <c r="J14" s="567"/>
      <c r="K14" s="567"/>
      <c r="L14" s="567"/>
      <c r="M14" s="567"/>
      <c r="N14" s="567"/>
      <c r="O14" s="567"/>
      <c r="P14" s="567"/>
      <c r="Q14" s="567"/>
    </row>
    <row r="15" spans="1:19" s="14" customFormat="1" ht="18" customHeight="1">
      <c r="A15" s="93" t="s">
        <v>3</v>
      </c>
      <c r="B15" s="567"/>
      <c r="C15" s="567"/>
      <c r="D15" s="567"/>
      <c r="E15" s="567"/>
      <c r="F15" s="567"/>
      <c r="G15" s="567"/>
      <c r="H15" s="567"/>
      <c r="I15" s="567"/>
      <c r="J15" s="567"/>
      <c r="K15" s="567"/>
      <c r="L15" s="567"/>
      <c r="M15" s="567"/>
      <c r="N15" s="567"/>
      <c r="O15" s="567"/>
      <c r="P15" s="567"/>
      <c r="Q15" s="567"/>
    </row>
    <row r="16" spans="1:19" s="14" customFormat="1" ht="18" customHeight="1">
      <c r="A16" s="93" t="s">
        <v>33</v>
      </c>
      <c r="B16" s="567">
        <v>70587</v>
      </c>
      <c r="C16" s="567">
        <v>95364</v>
      </c>
      <c r="D16" s="567">
        <v>147499</v>
      </c>
      <c r="E16" s="567">
        <v>177749</v>
      </c>
      <c r="F16" s="567">
        <v>173700</v>
      </c>
      <c r="G16" s="567">
        <v>176296</v>
      </c>
      <c r="H16" s="567">
        <v>223658</v>
      </c>
      <c r="I16" s="567">
        <v>306347</v>
      </c>
      <c r="J16" s="567">
        <v>244195</v>
      </c>
      <c r="K16" s="567"/>
      <c r="L16" s="567"/>
      <c r="M16" s="567"/>
      <c r="N16" s="567"/>
      <c r="O16" s="567"/>
      <c r="P16" s="567"/>
      <c r="Q16" s="567"/>
    </row>
    <row r="17" spans="1:17" s="14" customFormat="1" ht="18" customHeight="1">
      <c r="A17" s="93" t="s">
        <v>1</v>
      </c>
      <c r="B17" s="567">
        <v>31138</v>
      </c>
      <c r="C17" s="567">
        <v>41517</v>
      </c>
      <c r="D17" s="567">
        <v>25697</v>
      </c>
      <c r="E17" s="567">
        <v>28592</v>
      </c>
      <c r="F17" s="567">
        <v>41696</v>
      </c>
      <c r="G17" s="567">
        <v>65184</v>
      </c>
      <c r="H17" s="567">
        <v>78448</v>
      </c>
      <c r="I17" s="567">
        <v>70520</v>
      </c>
      <c r="J17" s="567">
        <v>56574</v>
      </c>
      <c r="K17" s="567"/>
      <c r="L17" s="567"/>
      <c r="M17" s="567"/>
      <c r="N17" s="567"/>
      <c r="O17" s="567"/>
      <c r="P17" s="567"/>
      <c r="Q17" s="567"/>
    </row>
    <row r="18" spans="1:17" s="14" customFormat="1" ht="18" customHeight="1">
      <c r="A18" s="93" t="s">
        <v>0</v>
      </c>
      <c r="B18" s="567"/>
      <c r="C18" s="567"/>
      <c r="D18" s="567"/>
      <c r="E18" s="567"/>
      <c r="F18" s="567"/>
      <c r="G18" s="567"/>
      <c r="H18" s="567"/>
      <c r="I18" s="567"/>
      <c r="J18" s="567"/>
      <c r="K18" s="567"/>
      <c r="L18" s="567"/>
      <c r="M18" s="567"/>
      <c r="N18" s="567">
        <v>1251328</v>
      </c>
      <c r="O18" s="567">
        <v>1307620</v>
      </c>
      <c r="P18" s="567"/>
      <c r="Q18" s="567"/>
    </row>
    <row r="21" spans="1:17">
      <c r="A21" s="250" t="s">
        <v>463</v>
      </c>
    </row>
    <row r="22" spans="1:17">
      <c r="A22" s="250" t="s">
        <v>580</v>
      </c>
    </row>
    <row r="23" spans="1:17">
      <c r="A23" s="250" t="s">
        <v>579</v>
      </c>
    </row>
    <row r="24" spans="1:17">
      <c r="A24" s="250" t="s">
        <v>2888</v>
      </c>
    </row>
    <row r="25" spans="1:17">
      <c r="A25" s="250" t="s">
        <v>3128</v>
      </c>
    </row>
  </sheetData>
  <hyperlinks>
    <hyperlink ref="S2" location="Content!A1" display="Back to content page" xr:uid="{00000000-0004-0000-B100-000000000000}"/>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AA25"/>
  <sheetViews>
    <sheetView zoomScale="95" zoomScaleNormal="95" workbookViewId="0">
      <selection activeCell="B4" sqref="B4:X19"/>
    </sheetView>
  </sheetViews>
  <sheetFormatPr defaultColWidth="9.21875" defaultRowHeight="18" customHeight="1"/>
  <cols>
    <col min="1" max="1" width="35" style="44" customWidth="1"/>
    <col min="2" max="26" width="9.21875" style="17"/>
    <col min="27" max="27" width="19" style="17" customWidth="1"/>
    <col min="28" max="16384" width="9.21875" style="17"/>
  </cols>
  <sheetData>
    <row r="1" spans="1:27" ht="18" customHeight="1">
      <c r="A1" s="18" t="s">
        <v>3002</v>
      </c>
    </row>
    <row r="2" spans="1:27" ht="18" customHeight="1">
      <c r="A2" s="261"/>
      <c r="B2" s="755" t="s">
        <v>473</v>
      </c>
      <c r="C2" s="756"/>
      <c r="D2" s="756"/>
      <c r="E2" s="756"/>
      <c r="F2" s="756"/>
      <c r="G2" s="756"/>
      <c r="H2" s="756"/>
      <c r="I2" s="756"/>
      <c r="J2" s="756"/>
      <c r="K2" s="756"/>
      <c r="L2" s="756"/>
      <c r="M2" s="756"/>
      <c r="N2" s="756"/>
      <c r="O2" s="756"/>
      <c r="P2" s="756"/>
      <c r="Q2" s="756"/>
      <c r="R2" s="756"/>
      <c r="S2" s="756"/>
      <c r="T2" s="756"/>
      <c r="U2" s="756"/>
      <c r="V2" s="756"/>
      <c r="W2" s="756"/>
      <c r="X2" s="543"/>
    </row>
    <row r="3" spans="1:27" s="40" customFormat="1" ht="18" customHeight="1">
      <c r="A3" s="261" t="s">
        <v>32</v>
      </c>
      <c r="B3" s="137" t="s">
        <v>467</v>
      </c>
      <c r="C3" s="137" t="s">
        <v>474</v>
      </c>
      <c r="D3" s="137" t="s">
        <v>475</v>
      </c>
      <c r="E3" s="137" t="s">
        <v>476</v>
      </c>
      <c r="F3" s="137" t="s">
        <v>477</v>
      </c>
      <c r="G3" s="137" t="s">
        <v>468</v>
      </c>
      <c r="H3" s="137" t="s">
        <v>469</v>
      </c>
      <c r="I3" s="137" t="s">
        <v>470</v>
      </c>
      <c r="J3" s="137" t="s">
        <v>35</v>
      </c>
      <c r="K3" s="137" t="s">
        <v>471</v>
      </c>
      <c r="L3" s="137" t="s">
        <v>34</v>
      </c>
      <c r="M3" s="137">
        <v>2011</v>
      </c>
      <c r="N3" s="137">
        <v>2012</v>
      </c>
      <c r="O3" s="137">
        <v>2013</v>
      </c>
      <c r="P3" s="137">
        <v>2014</v>
      </c>
      <c r="Q3" s="137">
        <v>2015</v>
      </c>
      <c r="R3" s="137">
        <v>2016</v>
      </c>
      <c r="S3" s="137">
        <v>2017</v>
      </c>
      <c r="T3" s="137">
        <v>2018</v>
      </c>
      <c r="U3" s="137">
        <v>2019</v>
      </c>
      <c r="V3" s="137">
        <v>2020</v>
      </c>
      <c r="W3" s="137">
        <v>2021</v>
      </c>
      <c r="X3" s="137">
        <v>2022</v>
      </c>
      <c r="Z3" s="33"/>
      <c r="AA3" s="1" t="s">
        <v>559</v>
      </c>
    </row>
    <row r="4" spans="1:27" s="14" customFormat="1" ht="18" customHeight="1">
      <c r="A4" s="93" t="s">
        <v>13</v>
      </c>
      <c r="B4" s="713"/>
      <c r="C4" s="713"/>
      <c r="D4" s="713">
        <v>57.490674688440052</v>
      </c>
      <c r="E4" s="713">
        <v>58.523760945337074</v>
      </c>
      <c r="F4" s="713">
        <v>59.016524787180771</v>
      </c>
      <c r="G4" s="713">
        <v>62.00532544378698</v>
      </c>
      <c r="H4" s="713">
        <v>62.619650291423817</v>
      </c>
      <c r="I4" s="713"/>
      <c r="J4" s="713"/>
      <c r="K4" s="713"/>
      <c r="L4" s="713"/>
      <c r="M4" s="713"/>
      <c r="N4" s="713"/>
      <c r="O4" s="713"/>
      <c r="P4" s="713"/>
      <c r="Q4" s="713"/>
      <c r="R4" s="713"/>
      <c r="S4" s="713"/>
      <c r="T4" s="713"/>
      <c r="U4" s="713"/>
      <c r="V4" s="713"/>
      <c r="W4" s="713"/>
      <c r="X4" s="713"/>
    </row>
    <row r="5" spans="1:27" s="14" customFormat="1" ht="18" customHeight="1">
      <c r="A5" s="93" t="s">
        <v>12</v>
      </c>
      <c r="B5" s="567">
        <v>84.4</v>
      </c>
      <c r="C5" s="567">
        <v>89.6</v>
      </c>
      <c r="D5" s="567">
        <v>79.599999999999994</v>
      </c>
      <c r="E5" s="567">
        <v>99</v>
      </c>
      <c r="F5" s="567">
        <v>106</v>
      </c>
      <c r="G5" s="567">
        <v>110.7</v>
      </c>
      <c r="H5" s="567">
        <v>116.4</v>
      </c>
      <c r="I5" s="686">
        <v>126.3</v>
      </c>
      <c r="J5" s="686">
        <v>140</v>
      </c>
      <c r="K5" s="686">
        <v>152.5</v>
      </c>
      <c r="L5" s="686">
        <v>185.3</v>
      </c>
      <c r="M5" s="686">
        <v>176.3</v>
      </c>
      <c r="N5" s="686">
        <v>192.5</v>
      </c>
      <c r="O5" s="686">
        <v>200.1</v>
      </c>
      <c r="P5" s="686">
        <v>210</v>
      </c>
      <c r="Q5" s="686">
        <v>209</v>
      </c>
      <c r="R5" s="686">
        <v>220.3</v>
      </c>
      <c r="S5" s="686">
        <v>227.6</v>
      </c>
      <c r="T5" s="686">
        <v>235</v>
      </c>
      <c r="U5" s="686">
        <v>251.2</v>
      </c>
      <c r="V5" s="686">
        <v>242</v>
      </c>
      <c r="W5" s="203">
        <v>257.04475703324806</v>
      </c>
      <c r="X5" s="203">
        <v>250.85170398337041</v>
      </c>
    </row>
    <row r="6" spans="1:27" s="14" customFormat="1" ht="18" customHeight="1">
      <c r="A6" s="93" t="s">
        <v>513</v>
      </c>
      <c r="B6" s="711"/>
      <c r="C6" s="711"/>
      <c r="D6" s="711"/>
      <c r="E6" s="711"/>
      <c r="F6" s="711"/>
      <c r="G6" s="711"/>
      <c r="H6" s="711"/>
      <c r="I6" s="711"/>
      <c r="J6" s="711"/>
      <c r="K6" s="711"/>
      <c r="L6" s="711"/>
      <c r="M6" s="711"/>
      <c r="N6" s="711"/>
      <c r="O6" s="711"/>
      <c r="P6" s="711"/>
      <c r="Q6" s="711"/>
      <c r="R6" s="711"/>
      <c r="S6" s="711"/>
      <c r="T6" s="711"/>
      <c r="U6" s="711"/>
      <c r="V6" s="711"/>
      <c r="W6" s="711"/>
      <c r="X6" s="711"/>
    </row>
    <row r="7" spans="1:27" s="14" customFormat="1" ht="18" customHeight="1">
      <c r="A7" s="93" t="s">
        <v>100</v>
      </c>
      <c r="B7" s="711"/>
      <c r="C7" s="711"/>
      <c r="D7" s="711"/>
      <c r="E7" s="711"/>
      <c r="F7" s="711"/>
      <c r="G7" s="711"/>
      <c r="H7" s="711"/>
      <c r="I7" s="567">
        <v>5</v>
      </c>
      <c r="J7" s="711"/>
      <c r="K7" s="711"/>
      <c r="L7" s="711"/>
      <c r="M7" s="711"/>
      <c r="N7" s="711"/>
      <c r="O7" s="711"/>
      <c r="P7" s="711"/>
      <c r="Q7" s="711"/>
      <c r="R7" s="711"/>
      <c r="S7" s="711"/>
      <c r="T7" s="711"/>
      <c r="U7" s="711"/>
      <c r="V7" s="711"/>
      <c r="W7" s="711"/>
      <c r="X7" s="711"/>
    </row>
    <row r="8" spans="1:27" s="14" customFormat="1" ht="18" customHeight="1">
      <c r="A8" s="93" t="s">
        <v>512</v>
      </c>
      <c r="B8" s="711"/>
      <c r="C8" s="711"/>
      <c r="D8" s="567">
        <v>107.79450757575758</v>
      </c>
      <c r="E8" s="567">
        <v>116.64569842738206</v>
      </c>
      <c r="F8" s="567">
        <v>119.70226244343891</v>
      </c>
      <c r="G8" s="567">
        <v>138.24727992087043</v>
      </c>
      <c r="H8" s="567">
        <v>144.46995073891625</v>
      </c>
      <c r="I8" s="567">
        <v>150.76227897838899</v>
      </c>
      <c r="J8" s="567">
        <v>156.15310077519379</v>
      </c>
      <c r="K8" s="567">
        <v>162.84770114942529</v>
      </c>
      <c r="L8" s="711"/>
      <c r="M8" s="711"/>
      <c r="N8" s="711"/>
      <c r="O8" s="711"/>
      <c r="P8" s="711"/>
      <c r="Q8" s="711"/>
      <c r="R8" s="711"/>
      <c r="S8" s="711"/>
      <c r="T8" s="711"/>
      <c r="U8" s="711"/>
      <c r="V8" s="711"/>
      <c r="W8" s="711"/>
      <c r="X8" s="711"/>
    </row>
    <row r="9" spans="1:27" s="14" customFormat="1" ht="18" customHeight="1">
      <c r="A9" s="93" t="s">
        <v>11</v>
      </c>
      <c r="B9" s="711"/>
      <c r="C9" s="711"/>
      <c r="D9" s="711"/>
      <c r="E9" s="711"/>
      <c r="F9" s="711"/>
      <c r="G9" s="711"/>
      <c r="H9" s="711"/>
      <c r="I9" s="711"/>
      <c r="J9" s="711"/>
      <c r="K9" s="711"/>
      <c r="L9" s="711"/>
      <c r="M9" s="711"/>
      <c r="N9" s="711"/>
      <c r="O9" s="711"/>
      <c r="P9" s="711"/>
      <c r="Q9" s="711"/>
      <c r="R9" s="711"/>
      <c r="S9" s="711"/>
      <c r="T9" s="711"/>
      <c r="U9" s="711"/>
      <c r="V9" s="711"/>
      <c r="W9" s="711"/>
      <c r="X9" s="711"/>
    </row>
    <row r="10" spans="1:27" s="14" customFormat="1" ht="18" customHeight="1">
      <c r="A10" s="93" t="s">
        <v>10</v>
      </c>
      <c r="B10" s="711"/>
      <c r="C10" s="711"/>
      <c r="D10" s="567">
        <v>9.9799615360754395</v>
      </c>
      <c r="E10" s="567">
        <v>10.531805848658426</v>
      </c>
      <c r="F10" s="567">
        <v>11</v>
      </c>
      <c r="G10" s="567">
        <v>12</v>
      </c>
      <c r="H10" s="567">
        <v>13</v>
      </c>
      <c r="I10" s="567">
        <v>16</v>
      </c>
      <c r="J10" s="567">
        <v>19</v>
      </c>
      <c r="K10" s="567">
        <v>26</v>
      </c>
      <c r="L10" s="711"/>
      <c r="M10" s="711"/>
      <c r="N10" s="711"/>
      <c r="O10" s="711"/>
      <c r="P10" s="711"/>
      <c r="Q10" s="711"/>
      <c r="R10" s="711"/>
      <c r="S10" s="711"/>
      <c r="T10" s="711"/>
      <c r="U10" s="711"/>
      <c r="V10" s="711"/>
      <c r="W10" s="711"/>
      <c r="X10" s="711"/>
    </row>
    <row r="11" spans="1:27" s="14" customFormat="1" ht="18" customHeight="1">
      <c r="A11" s="93" t="s">
        <v>9</v>
      </c>
      <c r="B11" s="711"/>
      <c r="C11" s="711"/>
      <c r="D11" s="711"/>
      <c r="E11" s="711"/>
      <c r="F11" s="711"/>
      <c r="G11" s="711"/>
      <c r="H11" s="711"/>
      <c r="I11" s="567">
        <v>8</v>
      </c>
      <c r="J11" s="711"/>
      <c r="K11" s="711"/>
      <c r="L11" s="711"/>
      <c r="M11" s="711"/>
      <c r="N11" s="711"/>
      <c r="O11" s="711"/>
      <c r="P11" s="711"/>
      <c r="Q11" s="711"/>
      <c r="R11" s="711"/>
      <c r="S11" s="711"/>
      <c r="T11" s="711"/>
      <c r="U11" s="711"/>
      <c r="V11" s="711"/>
      <c r="W11" s="711"/>
      <c r="X11" s="711"/>
    </row>
    <row r="12" spans="1:27" s="14" customFormat="1" ht="18" customHeight="1">
      <c r="A12" s="93" t="s">
        <v>8</v>
      </c>
      <c r="B12" s="712">
        <v>210.48845706779812</v>
      </c>
      <c r="C12" s="712">
        <v>217.69777682311246</v>
      </c>
      <c r="D12" s="712">
        <v>226</v>
      </c>
      <c r="E12" s="712">
        <v>233</v>
      </c>
      <c r="F12" s="712">
        <v>245</v>
      </c>
      <c r="G12" s="712">
        <v>255</v>
      </c>
      <c r="H12" s="712">
        <v>266</v>
      </c>
      <c r="I12" s="712">
        <v>277</v>
      </c>
      <c r="J12" s="712">
        <v>290</v>
      </c>
      <c r="K12" s="712">
        <v>302</v>
      </c>
      <c r="L12" s="712">
        <v>316</v>
      </c>
      <c r="M12" s="712">
        <v>329</v>
      </c>
      <c r="N12" s="712">
        <v>346</v>
      </c>
      <c r="O12" s="712">
        <v>363</v>
      </c>
      <c r="P12" s="712">
        <v>380</v>
      </c>
      <c r="Q12" s="712">
        <v>397</v>
      </c>
      <c r="R12" s="712">
        <v>414.19719573899067</v>
      </c>
      <c r="S12" s="712">
        <v>433.62916589946605</v>
      </c>
      <c r="T12" s="712">
        <v>453.25738708695638</v>
      </c>
      <c r="U12" s="712">
        <v>473.30857208305383</v>
      </c>
      <c r="V12" s="712">
        <v>489.2484866042895</v>
      </c>
      <c r="W12" s="712">
        <v>508</v>
      </c>
      <c r="X12" s="567">
        <v>522</v>
      </c>
    </row>
    <row r="13" spans="1:27" s="14" customFormat="1" ht="18" customHeight="1">
      <c r="A13" s="93" t="s">
        <v>6</v>
      </c>
      <c r="B13" s="711"/>
      <c r="C13" s="711"/>
      <c r="D13" s="713">
        <v>57.490674688440052</v>
      </c>
      <c r="E13" s="713">
        <v>58.523760945337074</v>
      </c>
      <c r="F13" s="713">
        <v>59.016524787180771</v>
      </c>
      <c r="G13" s="713">
        <v>62.00532544378698</v>
      </c>
      <c r="H13" s="713">
        <v>62.619650291423817</v>
      </c>
      <c r="I13" s="567">
        <v>21</v>
      </c>
      <c r="J13" s="567">
        <v>22</v>
      </c>
      <c r="K13" s="567">
        <v>24</v>
      </c>
      <c r="L13" s="567">
        <v>24</v>
      </c>
      <c r="M13" s="567">
        <v>26</v>
      </c>
      <c r="N13" s="567">
        <v>27</v>
      </c>
      <c r="O13" s="567">
        <v>22</v>
      </c>
      <c r="P13" s="567">
        <v>24</v>
      </c>
      <c r="Q13" s="567">
        <v>26</v>
      </c>
      <c r="R13" s="712">
        <v>26.39</v>
      </c>
      <c r="S13" s="712">
        <v>27.84</v>
      </c>
      <c r="T13" s="712">
        <v>28.11</v>
      </c>
      <c r="U13" s="712">
        <v>28.5</v>
      </c>
      <c r="V13" s="712">
        <v>29.39</v>
      </c>
      <c r="W13" s="712"/>
      <c r="X13" s="712"/>
    </row>
    <row r="14" spans="1:27" s="14" customFormat="1" ht="18" customHeight="1">
      <c r="A14" s="93" t="s">
        <v>5</v>
      </c>
      <c r="B14" s="711"/>
      <c r="C14" s="711"/>
      <c r="D14" s="711"/>
      <c r="E14" s="711"/>
      <c r="F14" s="711"/>
      <c r="G14" s="711"/>
      <c r="H14" s="711"/>
      <c r="I14" s="567">
        <v>110</v>
      </c>
      <c r="J14" s="567"/>
      <c r="K14" s="567">
        <v>103</v>
      </c>
      <c r="L14" s="567">
        <v>107</v>
      </c>
      <c r="M14" s="711"/>
      <c r="N14" s="711"/>
      <c r="O14" s="711"/>
      <c r="P14" s="711"/>
      <c r="Q14" s="711"/>
      <c r="R14" s="711"/>
      <c r="S14" s="711"/>
      <c r="T14" s="711"/>
      <c r="U14" s="711"/>
      <c r="V14" s="711"/>
      <c r="W14" s="711"/>
      <c r="X14" s="711"/>
    </row>
    <row r="15" spans="1:27" s="14" customFormat="1" ht="18" customHeight="1">
      <c r="A15" s="93" t="s">
        <v>4</v>
      </c>
      <c r="B15" s="567">
        <v>117</v>
      </c>
      <c r="C15" s="567">
        <v>100</v>
      </c>
      <c r="D15" s="567">
        <v>121</v>
      </c>
      <c r="E15" s="567">
        <v>120</v>
      </c>
      <c r="F15" s="567">
        <v>122.57047590178841</v>
      </c>
      <c r="G15" s="567">
        <v>126.92799729657969</v>
      </c>
      <c r="H15" s="567">
        <v>130.16548463356975</v>
      </c>
      <c r="I15" s="567">
        <v>139.39294156386345</v>
      </c>
      <c r="J15" s="567">
        <v>154.42292653755925</v>
      </c>
      <c r="K15" s="567">
        <v>155.69657953217714</v>
      </c>
      <c r="L15" s="567">
        <v>170.61379079870781</v>
      </c>
      <c r="M15" s="567">
        <v>181.29939044612939</v>
      </c>
      <c r="N15" s="567">
        <v>187.64934373690591</v>
      </c>
      <c r="O15" s="567">
        <v>206.85054864423171</v>
      </c>
      <c r="P15" s="711"/>
      <c r="Q15" s="711"/>
      <c r="R15" s="711"/>
      <c r="S15" s="711"/>
      <c r="T15" s="711"/>
      <c r="U15" s="711"/>
      <c r="V15" s="711"/>
      <c r="W15" s="711"/>
      <c r="X15" s="711"/>
    </row>
    <row r="16" spans="1:27" s="14" customFormat="1" ht="18" customHeight="1">
      <c r="A16" s="93" t="s">
        <v>3</v>
      </c>
      <c r="B16" s="711"/>
      <c r="C16" s="711"/>
      <c r="D16" s="711"/>
      <c r="E16" s="711"/>
      <c r="F16" s="567">
        <v>135</v>
      </c>
      <c r="G16" s="567">
        <v>142</v>
      </c>
      <c r="H16" s="567">
        <v>150</v>
      </c>
      <c r="I16" s="567">
        <v>158</v>
      </c>
      <c r="J16" s="567">
        <v>160</v>
      </c>
      <c r="K16" s="567">
        <v>162</v>
      </c>
      <c r="L16" s="567">
        <v>165.13855410841501</v>
      </c>
      <c r="M16" s="711"/>
      <c r="N16" s="711"/>
      <c r="O16" s="711"/>
      <c r="P16" s="711"/>
      <c r="Q16" s="711"/>
      <c r="R16" s="711"/>
      <c r="S16" s="711"/>
      <c r="T16" s="711"/>
      <c r="U16" s="711"/>
      <c r="V16" s="711"/>
      <c r="W16" s="711"/>
      <c r="X16" s="711"/>
    </row>
    <row r="17" spans="1:24" s="14" customFormat="1" ht="18" customHeight="1">
      <c r="A17" s="93" t="s">
        <v>33</v>
      </c>
      <c r="B17" s="711"/>
      <c r="C17" s="711"/>
      <c r="D17" s="711"/>
      <c r="E17" s="711"/>
      <c r="F17" s="711"/>
      <c r="G17" s="711"/>
      <c r="H17" s="711"/>
      <c r="I17" s="567">
        <v>1.8434251066732734</v>
      </c>
      <c r="J17" s="567">
        <v>2.4158275463314807</v>
      </c>
      <c r="K17" s="567">
        <v>3.6255422188773601</v>
      </c>
      <c r="L17" s="567">
        <v>4.2407711294598158</v>
      </c>
      <c r="M17" s="567">
        <v>4.0236922971078641</v>
      </c>
      <c r="N17" s="567">
        <v>4.0411362621836835</v>
      </c>
      <c r="O17" s="567">
        <v>4.8442120104827033</v>
      </c>
      <c r="P17" s="567">
        <v>6.4559552339448452</v>
      </c>
      <c r="Q17" s="567">
        <v>5.0065025384533204</v>
      </c>
      <c r="R17" s="711"/>
      <c r="S17" s="711"/>
      <c r="T17" s="711"/>
      <c r="U17" s="711"/>
      <c r="V17" s="711"/>
      <c r="W17" s="711"/>
      <c r="X17" s="711"/>
    </row>
    <row r="18" spans="1:24" s="14" customFormat="1" ht="18" customHeight="1">
      <c r="A18" s="93" t="s">
        <v>1</v>
      </c>
      <c r="B18" s="711"/>
      <c r="C18" s="711"/>
      <c r="D18" s="711"/>
      <c r="E18" s="711"/>
      <c r="F18" s="567">
        <v>10.050775986454447</v>
      </c>
      <c r="G18" s="567">
        <v>12.255864875997917</v>
      </c>
      <c r="H18" s="567">
        <v>15.569625681792486</v>
      </c>
      <c r="I18" s="567">
        <v>18.745092724683722</v>
      </c>
      <c r="J18" s="567">
        <v>22.183828550228881</v>
      </c>
      <c r="K18" s="567">
        <v>23.82298595856501</v>
      </c>
      <c r="L18" s="567">
        <v>25.778630570733263</v>
      </c>
      <c r="M18" s="711"/>
      <c r="N18" s="711"/>
      <c r="O18" s="711"/>
      <c r="P18" s="711"/>
      <c r="Q18" s="711"/>
      <c r="R18" s="711"/>
      <c r="S18" s="711"/>
      <c r="T18" s="711"/>
      <c r="U18" s="711"/>
      <c r="V18" s="711"/>
      <c r="W18" s="711"/>
      <c r="X18" s="711"/>
    </row>
    <row r="19" spans="1:24" s="14" customFormat="1" ht="18" customHeight="1">
      <c r="A19" s="93" t="s">
        <v>0</v>
      </c>
      <c r="B19" s="711"/>
      <c r="C19" s="711"/>
      <c r="D19" s="567">
        <v>57.490674688440052</v>
      </c>
      <c r="E19" s="567">
        <v>58.523760945337074</v>
      </c>
      <c r="F19" s="567">
        <v>59.016524787180771</v>
      </c>
      <c r="G19" s="567">
        <v>62.00532544378698</v>
      </c>
      <c r="H19" s="567">
        <v>62.619650291423817</v>
      </c>
      <c r="I19" s="567">
        <v>64.413953488372087</v>
      </c>
      <c r="J19" s="567">
        <v>65.910245834020785</v>
      </c>
      <c r="K19" s="567">
        <v>67.72913089690131</v>
      </c>
      <c r="L19" s="567"/>
      <c r="M19" s="567"/>
      <c r="N19" s="567"/>
      <c r="O19" s="567"/>
      <c r="P19" s="567"/>
      <c r="Q19" s="567"/>
      <c r="R19" s="712"/>
      <c r="S19" s="712"/>
      <c r="T19" s="712"/>
      <c r="U19" s="712">
        <v>96</v>
      </c>
      <c r="V19" s="712">
        <v>100</v>
      </c>
      <c r="W19" s="711"/>
      <c r="X19" s="711"/>
    </row>
    <row r="20" spans="1:24" s="14" customFormat="1" ht="18" customHeight="1">
      <c r="A20" s="40"/>
    </row>
    <row r="21" spans="1:24" s="14" customFormat="1" ht="18" customHeight="1">
      <c r="A21" s="250" t="s">
        <v>463</v>
      </c>
    </row>
    <row r="22" spans="1:24" ht="18" customHeight="1">
      <c r="A22" s="250" t="s">
        <v>580</v>
      </c>
    </row>
    <row r="23" spans="1:24" ht="18" customHeight="1">
      <c r="A23" s="250" t="s">
        <v>579</v>
      </c>
    </row>
    <row r="24" spans="1:24" ht="18" customHeight="1">
      <c r="A24" s="250" t="s">
        <v>2888</v>
      </c>
    </row>
    <row r="25" spans="1:24" ht="18" customHeight="1">
      <c r="A25" s="250" t="s">
        <v>3128</v>
      </c>
    </row>
  </sheetData>
  <mergeCells count="1">
    <mergeCell ref="B2:W2"/>
  </mergeCells>
  <hyperlinks>
    <hyperlink ref="AA3" location="Content!A1" display="Back to content page" xr:uid="{00000000-0004-0000-B2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Z23"/>
  <sheetViews>
    <sheetView workbookViewId="0">
      <selection activeCell="B4" sqref="B4:X20"/>
    </sheetView>
  </sheetViews>
  <sheetFormatPr defaultColWidth="8.77734375" defaultRowHeight="14.4"/>
  <cols>
    <col min="1" max="1" width="28.77734375" customWidth="1"/>
    <col min="2" max="24" width="9.21875" customWidth="1"/>
  </cols>
  <sheetData>
    <row r="1" spans="1:26">
      <c r="A1" s="44" t="s">
        <v>2905</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666">
        <f>'1.1.15'!B7</f>
        <v>0</v>
      </c>
      <c r="C4" s="666">
        <f>'1.1.15'!C7</f>
        <v>0</v>
      </c>
      <c r="D4" s="672">
        <f>'1.1.15'!D7</f>
        <v>346.62834765999997</v>
      </c>
      <c r="E4" s="672">
        <f>'1.1.15'!E7</f>
        <v>739.62432095999998</v>
      </c>
      <c r="F4" s="672">
        <f>'1.1.15'!F7</f>
        <v>629.84336727269499</v>
      </c>
      <c r="G4" s="672">
        <f>'1.1.15'!G7</f>
        <v>141.9749037334698</v>
      </c>
      <c r="H4" s="672">
        <f>'1.1.15'!H7</f>
        <v>603.6335724999999</v>
      </c>
      <c r="I4" s="672">
        <f>'1.1.15'!I7</f>
        <v>689.79098687999704</v>
      </c>
      <c r="J4" s="672">
        <f>'1.1.15'!J7</f>
        <v>1253.1886300300043</v>
      </c>
      <c r="K4" s="672">
        <f>'1.1.15'!K7</f>
        <v>2354.9811863948621</v>
      </c>
      <c r="L4" s="672">
        <f>'1.1.15'!L7</f>
        <v>953.75286248000089</v>
      </c>
      <c r="M4" s="672">
        <f>'1.1.15'!M7</f>
        <v>1205.7716425400001</v>
      </c>
      <c r="N4" s="672">
        <f>'1.1.15'!N7</f>
        <v>1958.6142142300055</v>
      </c>
      <c r="O4" s="672">
        <f>'1.1.15'!O7</f>
        <v>1503.0099128599984</v>
      </c>
      <c r="P4" s="672">
        <f>'1.1.15'!P7</f>
        <v>1501.6810579599996</v>
      </c>
      <c r="Q4" s="672">
        <f>'1.1.15'!Q7</f>
        <v>1131.8141590100058</v>
      </c>
      <c r="R4" s="672">
        <f>'1.1.15'!R7</f>
        <v>769.88996384000018</v>
      </c>
      <c r="S4" s="672">
        <f>'1.1.15'!S7</f>
        <v>868.34945921000963</v>
      </c>
      <c r="T4" s="672">
        <f>'1.1.15'!T7</f>
        <v>697.88318969999102</v>
      </c>
      <c r="U4" s="672">
        <f>'1.1.15'!U7</f>
        <v>570.49675579000098</v>
      </c>
      <c r="V4" s="672">
        <f>'1.1.15'!V7</f>
        <v>446.02679810000245</v>
      </c>
      <c r="W4" s="672">
        <f>'1.1.15'!W7</f>
        <v>418.95270594999749</v>
      </c>
      <c r="X4" s="672">
        <f>'1.1.15'!X7</f>
        <v>640.42668937000224</v>
      </c>
    </row>
    <row r="5" spans="1:26">
      <c r="A5" s="389" t="s">
        <v>12</v>
      </c>
      <c r="B5" s="672">
        <f>'1.1.16'!B7</f>
        <v>1615.9611950649855</v>
      </c>
      <c r="C5" s="672">
        <f>'1.1.16'!C7</f>
        <v>1417.5907849043313</v>
      </c>
      <c r="D5" s="672">
        <f>'1.1.16'!D7</f>
        <v>1765.94618515305</v>
      </c>
      <c r="E5" s="672">
        <f>'1.1.16'!E7</f>
        <v>2171.1949100359438</v>
      </c>
      <c r="F5" s="672">
        <f>'1.1.16'!F7</f>
        <v>2765.9659005693879</v>
      </c>
      <c r="G5" s="672">
        <f>'1.1.16'!G7</f>
        <v>2848.154117877536</v>
      </c>
      <c r="H5" s="672">
        <f>'1.1.16'!H7</f>
        <v>2696.3797398992579</v>
      </c>
      <c r="I5" s="672">
        <f>'1.1.16'!I7</f>
        <v>3491.1873078042863</v>
      </c>
      <c r="J5" s="672">
        <f>'1.1.16'!J7</f>
        <v>4176.1002854409926</v>
      </c>
      <c r="K5" s="672">
        <f>'1.1.16'!K7</f>
        <v>3970.2576584029484</v>
      </c>
      <c r="L5" s="672">
        <f>'1.1.16'!L7</f>
        <v>4506.4502980908119</v>
      </c>
      <c r="M5" s="672">
        <f>'1.1.16'!M7</f>
        <v>4545.6993363282245</v>
      </c>
      <c r="N5" s="672">
        <f>'1.1.16'!N7</f>
        <v>5586.5257492702676</v>
      </c>
      <c r="O5" s="672">
        <f>'1.1.16'!O7</f>
        <v>6121.2196821984207</v>
      </c>
      <c r="P5" s="672">
        <f>'1.1.16'!P7</f>
        <v>4672.0164701565818</v>
      </c>
      <c r="Q5" s="672">
        <f>'1.1.16'!Q7</f>
        <v>5617.4022198973662</v>
      </c>
      <c r="R5" s="672">
        <f>'1.1.16'!R7</f>
        <v>4808.5585059953637</v>
      </c>
      <c r="S5" s="672">
        <f>'1.1.16'!S7</f>
        <v>3893.3224175903511</v>
      </c>
      <c r="T5" s="672">
        <f>'1.1.16'!T7</f>
        <v>4631.1903503572858</v>
      </c>
      <c r="U5" s="672">
        <f>'1.1.16'!U7</f>
        <v>4582.4202803742373</v>
      </c>
      <c r="V5" s="672">
        <f>'1.1.16'!V7</f>
        <v>4432.8685505640005</v>
      </c>
      <c r="W5" s="672">
        <f>'1.1.16'!W7</f>
        <v>5188.0392869699999</v>
      </c>
      <c r="X5" s="672">
        <f>'1.1.16'!X7</f>
        <v>5869.2900166789996</v>
      </c>
    </row>
    <row r="6" spans="1:26">
      <c r="A6" s="389" t="s">
        <v>513</v>
      </c>
      <c r="B6" s="672"/>
      <c r="C6" s="672"/>
      <c r="D6" s="672"/>
      <c r="E6" s="672"/>
      <c r="F6" s="672"/>
      <c r="G6" s="672"/>
      <c r="H6" s="672"/>
      <c r="I6" s="672"/>
      <c r="J6" s="672"/>
      <c r="K6" s="672">
        <f>'1.1.17'!B7</f>
        <v>14.877444668000001</v>
      </c>
      <c r="L6" s="672">
        <f>'1.1.17'!C7</f>
        <v>24.468311660000001</v>
      </c>
      <c r="M6" s="672">
        <f>'1.1.17'!D7</f>
        <v>17.509215776000001</v>
      </c>
      <c r="N6" s="672">
        <f>'1.1.17'!E7</f>
        <v>22.072027557999998</v>
      </c>
      <c r="O6" s="672">
        <f>'1.1.17'!F7</f>
        <v>32.844365521</v>
      </c>
      <c r="P6" s="672">
        <f>'1.1.17'!G7</f>
        <v>23.388620946</v>
      </c>
      <c r="Q6" s="672">
        <f>'1.1.17'!H7</f>
        <v>15.546587887999999</v>
      </c>
      <c r="R6" s="672">
        <f>'1.1.17'!I7</f>
        <v>16.063967535</v>
      </c>
      <c r="S6" s="672">
        <f>'1.1.17'!J7</f>
        <v>13.098481072</v>
      </c>
      <c r="T6" s="672">
        <f>'1.1.17'!K7</f>
        <v>21.079594451999998</v>
      </c>
      <c r="U6" s="672">
        <f>'1.1.17'!L7</f>
        <v>15.572038620000001</v>
      </c>
      <c r="V6" s="672">
        <f>'1.1.17'!M7</f>
        <v>19.123736691825034</v>
      </c>
      <c r="W6" s="672">
        <f>'1.1.17'!N7</f>
        <v>20.709238934652607</v>
      </c>
      <c r="X6" s="672">
        <f>'1.1.17'!O7</f>
        <v>17.916617954095528</v>
      </c>
    </row>
    <row r="7" spans="1:26">
      <c r="A7" s="389" t="s">
        <v>100</v>
      </c>
      <c r="B7" s="672">
        <f>'1.1.18'!B7</f>
        <v>195.49876000000344</v>
      </c>
      <c r="C7" s="672">
        <f>'1.1.18'!C7</f>
        <v>192.14161200561566</v>
      </c>
      <c r="D7" s="672">
        <f>'1.1.18'!D7</f>
        <v>275.01361926496554</v>
      </c>
      <c r="E7" s="672">
        <f>'1.1.18'!E7</f>
        <v>313.9477024859163</v>
      </c>
      <c r="F7" s="672">
        <f>'1.1.18'!F7</f>
        <v>441.78510076287694</v>
      </c>
      <c r="G7" s="672">
        <f>'1.1.18'!G7</f>
        <v>523.30753235304758</v>
      </c>
      <c r="H7" s="672">
        <f>'1.1.18'!H7</f>
        <v>1722.8897865014169</v>
      </c>
      <c r="I7" s="672">
        <f>'1.1.18'!I7</f>
        <v>1235.7295666598068</v>
      </c>
      <c r="J7" s="672">
        <f>'1.1.18'!J7</f>
        <v>1849.1189634031975</v>
      </c>
      <c r="K7" s="672">
        <f>'1.1.18'!K7</f>
        <v>1295.8885392775071</v>
      </c>
      <c r="L7" s="672">
        <f>'1.1.18'!L7</f>
        <v>1207</v>
      </c>
      <c r="M7" s="672">
        <f>'1.1.18'!M7</f>
        <v>2172.2268017259689</v>
      </c>
      <c r="N7" s="672">
        <f>'1.1.18'!N7</f>
        <v>3931</v>
      </c>
      <c r="O7" s="672">
        <f>'1.1.18'!O7</f>
        <v>5351</v>
      </c>
      <c r="P7" s="672">
        <f>'1.1.18'!P7</f>
        <v>6769</v>
      </c>
      <c r="Q7" s="672">
        <f>'1.1.18'!Q7</f>
        <v>2643.6523636089978</v>
      </c>
      <c r="R7" s="672">
        <f>'1.1.18'!R7</f>
        <v>2530.3599476670029</v>
      </c>
      <c r="S7" s="672">
        <f>'1.1.18'!S7</f>
        <v>2659.75</v>
      </c>
      <c r="T7" s="672">
        <f>'1.1.18'!T7</f>
        <v>2937.5</v>
      </c>
      <c r="U7" s="672">
        <f>'1.1.18'!U7</f>
        <v>1902.7795452</v>
      </c>
      <c r="V7" s="672">
        <f>'1.1.18'!V7</f>
        <v>3737</v>
      </c>
      <c r="W7" s="672">
        <f>'1.1.18'!W7</f>
        <v>5473.62</v>
      </c>
      <c r="X7" s="672">
        <f>'1.1.18'!X7</f>
        <v>3454.0731182908034</v>
      </c>
    </row>
    <row r="8" spans="1:26">
      <c r="A8" s="389" t="s">
        <v>512</v>
      </c>
      <c r="B8" s="666">
        <f>'1.1.19'!B7</f>
        <v>1006.7545589855072</v>
      </c>
      <c r="C8" s="666">
        <f>'1.1.19'!C7</f>
        <v>824.9622706976744</v>
      </c>
      <c r="D8" s="666">
        <f>'1.1.19'!D7</f>
        <v>923.36031773523814</v>
      </c>
      <c r="E8" s="666">
        <f>'1.1.19'!E7</f>
        <v>1286.0291638644735</v>
      </c>
      <c r="F8" s="666">
        <f>'1.1.19'!F7</f>
        <v>1648.9908668374999</v>
      </c>
      <c r="G8" s="666">
        <f>'1.1.19'!G7</f>
        <v>1509.0267697834374</v>
      </c>
      <c r="H8" s="666">
        <f>'1.1.19'!H7</f>
        <v>1059.6578247808825</v>
      </c>
      <c r="I8" s="666">
        <f>'1.1.19'!I7</f>
        <v>1167.1730324297873</v>
      </c>
      <c r="J8" s="666">
        <f>'1.1.19'!J7</f>
        <v>1241.0235539831324</v>
      </c>
      <c r="K8" s="666">
        <f>'1.1.19'!K7</f>
        <v>1326.042874680006</v>
      </c>
      <c r="L8" s="666">
        <f>'1.1.19'!L7</f>
        <v>1828.9118359899974</v>
      </c>
      <c r="M8" s="666">
        <f>'1.1.19'!M7</f>
        <v>2657.4113692799951</v>
      </c>
      <c r="N8" s="666">
        <f>'1.1.19'!N7</f>
        <v>1765.0472876700203</v>
      </c>
      <c r="O8" s="666">
        <f>'1.1.19'!O7</f>
        <v>1721.8381716600079</v>
      </c>
      <c r="P8" s="666">
        <f>'1.1.19'!P7</f>
        <v>1504.5281816700071</v>
      </c>
      <c r="Q8" s="666">
        <f>'1.1.19'!Q7</f>
        <v>1223.092278210004</v>
      </c>
      <c r="R8" s="666">
        <f>'1.1.19'!R7</f>
        <v>1212.4896539699971</v>
      </c>
      <c r="S8" s="666">
        <f>'1.1.19'!S7</f>
        <v>1690.131777010009</v>
      </c>
      <c r="T8" s="666">
        <f>'1.1.19'!T7</f>
        <v>1930.4616921000184</v>
      </c>
      <c r="U8" s="666">
        <f>'1.1.19'!U7</f>
        <v>1884.2884715499781</v>
      </c>
      <c r="V8" s="666">
        <f>'1.1.19'!V7</f>
        <v>1605.1223094600075</v>
      </c>
      <c r="W8" s="666">
        <f>'1.1.19'!W7</f>
        <v>2028.6587109300169</v>
      </c>
      <c r="X8" s="666">
        <f>'1.1.19'!X7</f>
        <v>2172.7601815099856</v>
      </c>
    </row>
    <row r="9" spans="1:26">
      <c r="A9" s="389" t="s">
        <v>11</v>
      </c>
      <c r="B9" s="674">
        <f>'1.1.20'!B7</f>
        <v>362.47391304347826</v>
      </c>
      <c r="C9" s="674">
        <f>'1.1.20'!C7</f>
        <v>577.31627906976746</v>
      </c>
      <c r="D9" s="674">
        <f>'1.1.20'!D7</f>
        <v>620.29142857142858</v>
      </c>
      <c r="E9" s="674">
        <f>'1.1.20'!E7</f>
        <v>905.78947368421052</v>
      </c>
      <c r="F9" s="674">
        <f>'1.1.20'!F7</f>
        <v>1098.0999999999999</v>
      </c>
      <c r="G9" s="674">
        <f>'1.1.20'!G7</f>
        <v>791.08906249999995</v>
      </c>
      <c r="H9" s="674">
        <f>'1.1.20'!H7</f>
        <v>815.36029411764707</v>
      </c>
      <c r="I9" s="674">
        <f>'1.1.20'!I7</f>
        <v>931.77304964539007</v>
      </c>
      <c r="J9" s="674">
        <f>'1.1.20'!J7</f>
        <v>767.13855421686742</v>
      </c>
      <c r="K9" s="674">
        <f>'1.1.20'!K7</f>
        <v>859.65</v>
      </c>
      <c r="L9" s="674">
        <f>'1.1.20'!L7</f>
        <v>1015.9534242461471</v>
      </c>
      <c r="M9" s="674">
        <f>'1.1.20'!M7</f>
        <v>1425.6378709579724</v>
      </c>
      <c r="N9" s="674">
        <f>'1.1.20'!N7</f>
        <v>1454.7581218374839</v>
      </c>
      <c r="O9" s="674">
        <f>'1.1.20'!O7</f>
        <v>1451.6084300159105</v>
      </c>
      <c r="P9" s="674">
        <f>'1.1.20'!P7</f>
        <v>1312.7477123640151</v>
      </c>
      <c r="Q9" s="674">
        <f>'1.1.20'!Q7</f>
        <v>1223.7398801751281</v>
      </c>
      <c r="R9" s="674">
        <f>'1.1.20'!R7</f>
        <v>1174.3392070484583</v>
      </c>
      <c r="S9" s="674">
        <f>'1.1.20'!S7</f>
        <v>1517.7662154349766</v>
      </c>
      <c r="T9" s="674">
        <f>'1.1.20'!T7</f>
        <v>1261.0203773584906</v>
      </c>
      <c r="U9" s="674">
        <f>'1.1.20'!U7</f>
        <v>1330.119640387275</v>
      </c>
      <c r="V9" s="674">
        <f>'1.1.20'!V7</f>
        <v>1029.9291338582677</v>
      </c>
      <c r="W9" s="674">
        <f>'1.1.20'!W7</f>
        <v>1424.4969574036513</v>
      </c>
      <c r="X9" s="674">
        <f>'1.1.20'!X7</f>
        <v>1526.1898356715592</v>
      </c>
    </row>
    <row r="10" spans="1:26">
      <c r="A10" s="389" t="s">
        <v>10</v>
      </c>
      <c r="B10" s="666">
        <f>'1.1.21'!B7</f>
        <v>96.59701194064931</v>
      </c>
      <c r="C10" s="666">
        <f>'1.1.21'!C7</f>
        <v>98.300057765135776</v>
      </c>
      <c r="D10" s="666">
        <f>'1.1.21'!D7</f>
        <v>73.992598058488383</v>
      </c>
      <c r="E10" s="666">
        <f>'1.1.21'!E7</f>
        <v>187.87740422184706</v>
      </c>
      <c r="F10" s="666">
        <f>'1.1.21'!F7</f>
        <v>189.54868991507502</v>
      </c>
      <c r="G10" s="666">
        <f>'1.1.21'!G7</f>
        <v>272.63871130105326</v>
      </c>
      <c r="H10" s="666">
        <f>'1.1.21'!H7</f>
        <v>202.62955543757809</v>
      </c>
      <c r="I10" s="666">
        <f>'1.1.21'!I7</f>
        <v>250.4948013412037</v>
      </c>
      <c r="J10" s="666">
        <f>'1.1.21'!J7</f>
        <v>359.66456808514448</v>
      </c>
      <c r="K10" s="666">
        <f>'1.1.21'!K7</f>
        <v>328.38297682147567</v>
      </c>
      <c r="L10" s="666">
        <f>'1.1.21'!L7</f>
        <v>288.31394016152899</v>
      </c>
      <c r="M10" s="666">
        <f>'1.1.21'!M7</f>
        <v>309.26222149522943</v>
      </c>
      <c r="N10" s="666">
        <f>'1.1.21'!N7</f>
        <v>243.75960039702332</v>
      </c>
      <c r="O10" s="666">
        <f>'1.1.21'!O7</f>
        <v>247.65897945290473</v>
      </c>
      <c r="P10" s="666">
        <f>'1.1.21'!P7</f>
        <v>281.31583694662066</v>
      </c>
      <c r="Q10" s="666">
        <f>'1.1.21'!Q7</f>
        <v>266.5767131967807</v>
      </c>
      <c r="R10" s="666">
        <f>'1.1.21'!R7</f>
        <v>272.2025315967428</v>
      </c>
      <c r="S10" s="666">
        <f>'1.1.21'!S7</f>
        <v>327.63745058907216</v>
      </c>
      <c r="T10" s="666">
        <f>'1.1.21'!T7</f>
        <v>470.14281959849484</v>
      </c>
      <c r="U10" s="666">
        <f>'1.1.21'!U7</f>
        <v>436.3896035008483</v>
      </c>
      <c r="V10" s="666">
        <f>'1.1.21'!V7</f>
        <v>348.02104134838618</v>
      </c>
      <c r="W10" s="666">
        <f>'1.1.21'!W7</f>
        <v>527.77151557836748</v>
      </c>
      <c r="X10" s="666">
        <f>'1.1.21'!X7</f>
        <v>576.61552667206536</v>
      </c>
    </row>
    <row r="11" spans="1:26">
      <c r="A11" s="389" t="s">
        <v>9</v>
      </c>
      <c r="B11" s="666">
        <f>'1.1.22'!B7</f>
        <v>154.621814</v>
      </c>
      <c r="C11" s="666">
        <f>'1.1.22'!C7</f>
        <v>194.27091899999999</v>
      </c>
      <c r="D11" s="666">
        <f>'1.1.22'!D7</f>
        <v>226.31983500000001</v>
      </c>
      <c r="E11" s="666">
        <f>'1.1.22'!E7</f>
        <v>274.764004</v>
      </c>
      <c r="F11" s="666">
        <f>'1.1.22'!F7</f>
        <v>301.10661099999999</v>
      </c>
      <c r="G11" s="666">
        <f>'1.1.22'!G7</f>
        <v>416.03538153999995</v>
      </c>
      <c r="H11" s="666">
        <f>'1.1.22'!H7</f>
        <v>497.79965551999999</v>
      </c>
      <c r="I11" s="666">
        <f>'1.1.22'!I7</f>
        <v>428.93013609000002</v>
      </c>
      <c r="J11" s="666">
        <f>'1.1.22'!J7</f>
        <v>674.18701425999996</v>
      </c>
      <c r="K11" s="666">
        <f>'1.1.22'!K7</f>
        <v>756.39477549000003</v>
      </c>
      <c r="L11" s="666">
        <f>'1.1.22'!L7</f>
        <v>541.63462348000007</v>
      </c>
      <c r="M11" s="666">
        <f>'1.1.22'!M7</f>
        <v>552.28146998999989</v>
      </c>
      <c r="N11" s="666">
        <f>'1.1.22'!N7</f>
        <v>552.77397710000002</v>
      </c>
      <c r="O11" s="666">
        <f>'1.1.22'!O7</f>
        <v>1194.318278706</v>
      </c>
      <c r="P11" s="666">
        <f>'1.1.22'!P7</f>
        <v>1116.106948121</v>
      </c>
      <c r="Q11" s="666">
        <f>'1.1.22'!Q7</f>
        <v>719.23713739100003</v>
      </c>
      <c r="R11" s="666">
        <f>'1.1.22'!R7</f>
        <v>688.92664896500003</v>
      </c>
      <c r="S11" s="666">
        <f>'1.1.22'!S7</f>
        <v>697.95851129599998</v>
      </c>
      <c r="T11" s="666">
        <f>'1.1.22'!T7</f>
        <v>731.86254466399998</v>
      </c>
      <c r="U11" s="666">
        <f>'1.1.22'!U7</f>
        <v>734.83843215699994</v>
      </c>
      <c r="V11" s="666">
        <f>'1.1.22'!V7</f>
        <v>841.50087784000004</v>
      </c>
      <c r="W11" s="666">
        <f>'1.1.22'!W7</f>
        <v>824.74013835800008</v>
      </c>
      <c r="X11" s="666">
        <f>'1.1.22'!X7</f>
        <v>342.24701866000004</v>
      </c>
    </row>
    <row r="12" spans="1:26">
      <c r="A12" s="389" t="s">
        <v>8</v>
      </c>
      <c r="B12" s="675">
        <f>'1.1.23'!B7</f>
        <v>330.74082254379283</v>
      </c>
      <c r="C12" s="675">
        <f>'1.1.23'!C7</f>
        <v>300.10956312349504</v>
      </c>
      <c r="D12" s="675">
        <f>'1.1.23'!D7</f>
        <v>330.87182910547398</v>
      </c>
      <c r="E12" s="675">
        <f>'1.1.23'!E7</f>
        <v>313.58883016208597</v>
      </c>
      <c r="F12" s="675">
        <f>'1.1.23'!F7</f>
        <v>349.77430630630636</v>
      </c>
      <c r="G12" s="675">
        <f>'1.1.23'!G7</f>
        <v>314.17759151556618</v>
      </c>
      <c r="H12" s="675">
        <f>'1.1.23'!H7</f>
        <v>317.80975922953451</v>
      </c>
      <c r="I12" s="675">
        <f>'1.1.23'!I7</f>
        <v>335.87000318775893</v>
      </c>
      <c r="J12" s="675">
        <f>'1.1.23'!J7</f>
        <v>461.96918194640341</v>
      </c>
      <c r="K12" s="675">
        <f>'1.1.23'!K7</f>
        <v>374.86120851596746</v>
      </c>
      <c r="L12" s="675">
        <f>'1.1.23'!L7</f>
        <v>437.59203625768856</v>
      </c>
      <c r="M12" s="675">
        <f>'1.1.23'!M7</f>
        <v>470.75366956521742</v>
      </c>
      <c r="N12" s="675">
        <f>'1.1.23'!N7</f>
        <v>453.10648179084529</v>
      </c>
      <c r="O12" s="675">
        <f>'1.1.23'!O7</f>
        <v>464.37348336594914</v>
      </c>
      <c r="P12" s="675">
        <f>'1.1.23'!P7</f>
        <v>488.36172436316133</v>
      </c>
      <c r="Q12" s="675">
        <f>'1.1.23'!Q7</f>
        <v>472.67</v>
      </c>
      <c r="R12" s="675">
        <f>'1.1.23'!R7</f>
        <v>522.94000000000005</v>
      </c>
      <c r="S12" s="675">
        <f>'1.1.23'!S7</f>
        <v>634.29999999999995</v>
      </c>
      <c r="T12" s="675">
        <f>'1.1.23'!T7</f>
        <v>665.09</v>
      </c>
      <c r="U12" s="675">
        <f>'1.1.23'!U7</f>
        <v>606.75</v>
      </c>
      <c r="V12" s="675">
        <f>'1.1.23'!V7</f>
        <v>416.07</v>
      </c>
      <c r="W12" s="675">
        <f>'1.1.23'!W7</f>
        <v>526.61</v>
      </c>
      <c r="X12" s="675">
        <f>'1.1.23'!X7</f>
        <v>757.6</v>
      </c>
    </row>
    <row r="13" spans="1:26">
      <c r="A13" s="389" t="s">
        <v>6</v>
      </c>
      <c r="B13" s="672">
        <f>'1.1.24'!B7</f>
        <v>738.76307509524077</v>
      </c>
      <c r="C13" s="672">
        <f>'1.1.24'!C7</f>
        <v>690.06045336112629</v>
      </c>
      <c r="D13" s="672">
        <f>'1.1.24'!D7</f>
        <v>664.17012633604315</v>
      </c>
      <c r="E13" s="672">
        <f>'1.1.24'!E7</f>
        <v>892.07518000810569</v>
      </c>
      <c r="F13" s="672">
        <f>'1.1.24'!F7</f>
        <v>1056.7279703920876</v>
      </c>
      <c r="G13" s="672">
        <f>'1.1.24'!G7</f>
        <v>1175.0589891754148</v>
      </c>
      <c r="H13" s="672">
        <f>'1.1.24'!H7</f>
        <v>1140.9517657114795</v>
      </c>
      <c r="I13" s="672">
        <f>'1.1.24'!I7</f>
        <v>1424.8457494871143</v>
      </c>
      <c r="J13" s="672">
        <f>'1.1.24'!J7</f>
        <v>1369.3721122083991</v>
      </c>
      <c r="K13" s="672">
        <f>'1.1.24'!K7</f>
        <v>1436.8789963042007</v>
      </c>
      <c r="L13" s="672">
        <f>'1.1.24'!L7</f>
        <v>2513.0001674843611</v>
      </c>
      <c r="M13" s="672">
        <f>'1.1.24'!M7</f>
        <v>2297.0459806728586</v>
      </c>
      <c r="N13" s="672">
        <f>'1.1.24'!N7</f>
        <v>2603.7294665708405</v>
      </c>
      <c r="O13" s="672">
        <f>'1.1.24'!O7</f>
        <v>3544.9394768763209</v>
      </c>
      <c r="P13" s="672">
        <f>'1.1.24'!P7</f>
        <v>3098.0177361895985</v>
      </c>
      <c r="Q13" s="672">
        <f>'1.1.24'!Q7</f>
        <v>2659.4701829672081</v>
      </c>
      <c r="R13" s="672">
        <f>'1.1.24'!R7</f>
        <v>1743.9810386775837</v>
      </c>
      <c r="S13" s="672">
        <f>'1.1.24'!S7</f>
        <v>1849.6825038099998</v>
      </c>
      <c r="T13" s="672">
        <f>'1.1.24'!T7</f>
        <v>2136.1020412321873</v>
      </c>
      <c r="U13" s="672">
        <f>'1.1.24'!U7</f>
        <v>2373.4686338854885</v>
      </c>
      <c r="V13" s="672">
        <f>'1.1.24'!V7</f>
        <v>2183.5752501651818</v>
      </c>
      <c r="W13" s="672">
        <f>'1.1.24'!W7</f>
        <v>2584.3889353283489</v>
      </c>
      <c r="X13" s="672">
        <f>'1.1.24'!X7</f>
        <v>2675.5240373358379</v>
      </c>
    </row>
    <row r="14" spans="1:26">
      <c r="A14" s="389" t="s">
        <v>5</v>
      </c>
      <c r="B14" s="666">
        <f>'1.1.25'!B7</f>
        <v>1239.9595907070002</v>
      </c>
      <c r="C14" s="666">
        <f>'1.1.25'!C7</f>
        <v>1083.0691144620002</v>
      </c>
      <c r="D14" s="666">
        <f>'1.1.25'!D7</f>
        <v>990.11468335100005</v>
      </c>
      <c r="E14" s="666">
        <f>'1.1.25'!E7</f>
        <v>1850.5339942530002</v>
      </c>
      <c r="F14" s="666">
        <f>'1.1.25'!F7</f>
        <v>2494.726492241</v>
      </c>
      <c r="G14" s="666">
        <f>'1.1.25'!G7</f>
        <v>2036.7492774469999</v>
      </c>
      <c r="H14" s="666">
        <f>'1.1.25'!H7</f>
        <v>2525.4489672480004</v>
      </c>
      <c r="I14" s="666">
        <f>'1.1.25'!I7</f>
        <v>3493.8938255590001</v>
      </c>
      <c r="J14" s="666">
        <f>'1.1.25'!J7</f>
        <v>3595.4297922619994</v>
      </c>
      <c r="K14" s="666">
        <f>'1.1.25'!K7</f>
        <v>4536.6608381269998</v>
      </c>
      <c r="L14" s="666">
        <f>'1.1.25'!L7</f>
        <v>4696.1842026389995</v>
      </c>
      <c r="M14" s="666">
        <f>'1.1.25'!M7</f>
        <v>5136.3496558739998</v>
      </c>
      <c r="N14" s="666">
        <f>'1.1.25'!N7</f>
        <v>5452.952983991001</v>
      </c>
      <c r="O14" s="666">
        <f>'1.1.25'!O7</f>
        <v>5160.0443316009996</v>
      </c>
      <c r="P14" s="666">
        <f>'1.1.25'!P7</f>
        <v>5308.3542706559992</v>
      </c>
      <c r="Q14" s="666">
        <f>'1.1.25'!Q7</f>
        <v>5565.0706208150004</v>
      </c>
      <c r="R14" s="666">
        <f>'1.1.25'!R7</f>
        <v>5006.2531177489991</v>
      </c>
      <c r="S14" s="666">
        <f>'1.1.25'!S7</f>
        <v>4094.728861908</v>
      </c>
      <c r="T14" s="666">
        <f>'1.1.25'!T7</f>
        <v>4457.7741473469996</v>
      </c>
      <c r="U14" s="666">
        <f>'1.1.25'!U7</f>
        <v>3674.1141263979998</v>
      </c>
      <c r="V14" s="666">
        <f>'1.1.25'!V7</f>
        <v>2737.5103552629998</v>
      </c>
      <c r="W14" s="666">
        <f>'1.1.25'!W7</f>
        <v>3319.0881237640001</v>
      </c>
      <c r="X14" s="666">
        <f>'1.1.25'!X7</f>
        <v>3356.6079294359997</v>
      </c>
    </row>
    <row r="15" spans="1:26">
      <c r="A15" s="389" t="s">
        <v>4</v>
      </c>
      <c r="B15" s="666">
        <f>'1.1.26'!B7</f>
        <v>45.936429999570024</v>
      </c>
      <c r="C15" s="666">
        <f>'1.1.26'!C7</f>
        <v>32.580182017000006</v>
      </c>
      <c r="D15" s="666">
        <f>'1.1.26'!D7</f>
        <v>51.265089996999997</v>
      </c>
      <c r="E15" s="666">
        <f>'1.1.26'!E7</f>
        <v>44.011864970000005</v>
      </c>
      <c r="F15" s="666">
        <f>'1.1.26'!F7</f>
        <v>53.911826999999995</v>
      </c>
      <c r="G15" s="666">
        <f>'1.1.26'!G7</f>
        <v>47.346096999999993</v>
      </c>
      <c r="H15" s="666">
        <f>'1.1.26'!H7</f>
        <v>57.786039410000008</v>
      </c>
      <c r="I15" s="666">
        <f>'1.1.26'!I7</f>
        <v>62.639824020000006</v>
      </c>
      <c r="J15" s="666">
        <f>'1.1.26'!J7</f>
        <v>78.955428600000019</v>
      </c>
      <c r="K15" s="666">
        <f>'1.1.26'!K7</f>
        <v>91.908005329999995</v>
      </c>
      <c r="L15" s="666">
        <f>'1.1.26'!L7</f>
        <v>88.666374630000007</v>
      </c>
      <c r="M15" s="666">
        <f>'1.1.26'!M7</f>
        <v>94.051132549999991</v>
      </c>
      <c r="N15" s="666">
        <f>'1.1.26'!N7</f>
        <v>74.547563090000025</v>
      </c>
      <c r="O15" s="666">
        <f>'1.1.26'!O7</f>
        <v>64.813268500000007</v>
      </c>
      <c r="P15" s="666">
        <f>'1.1.26'!P7</f>
        <v>69.159322709999998</v>
      </c>
      <c r="Q15" s="666">
        <f>'1.1.26'!Q7</f>
        <v>120.95069943</v>
      </c>
      <c r="R15" s="666">
        <f>'1.1.26'!R7</f>
        <v>104.75077574999999</v>
      </c>
      <c r="S15" s="666">
        <f>'1.1.26'!S7</f>
        <v>91.770879520000008</v>
      </c>
      <c r="T15" s="666">
        <f>'1.1.26'!T7</f>
        <v>98.025189660000009</v>
      </c>
      <c r="U15" s="666">
        <f>'1.1.26'!U7</f>
        <v>92.919389490000029</v>
      </c>
      <c r="V15" s="666">
        <f>'1.1.26'!V7</f>
        <v>98.611969034622845</v>
      </c>
      <c r="W15" s="666">
        <f>'1.1.26'!W7</f>
        <v>139.03693199638664</v>
      </c>
      <c r="X15" s="666">
        <f>'1.1.26'!X7</f>
        <v>163.93051930398588</v>
      </c>
    </row>
    <row r="16" spans="1:26">
      <c r="A16" s="389" t="s">
        <v>3</v>
      </c>
      <c r="B16" s="666">
        <f>'1.1.27'!B7</f>
        <v>343.7660262713942</v>
      </c>
      <c r="C16" s="666">
        <f>'1.1.27'!C7</f>
        <v>322.23733851751115</v>
      </c>
      <c r="D16" s="666">
        <f>'1.1.27'!D7</f>
        <v>413.62978243712257</v>
      </c>
      <c r="E16" s="666">
        <f>'1.1.27'!E7</f>
        <v>633.43674170819725</v>
      </c>
      <c r="F16" s="666">
        <f>'1.1.27'!F7</f>
        <v>1228.2422581745452</v>
      </c>
      <c r="G16" s="666">
        <f>'1.1.27'!G7</f>
        <v>2022.4108994309788</v>
      </c>
      <c r="H16" s="666">
        <f>'1.1.27'!H7</f>
        <v>2352.2880742404541</v>
      </c>
      <c r="I16" s="666">
        <f>'1.1.27'!I7</f>
        <v>4868.3648677421179</v>
      </c>
      <c r="J16" s="666">
        <f>'1.1.27'!J7</f>
        <v>6214.3704162778577</v>
      </c>
      <c r="K16" s="666">
        <f>'1.1.27'!K7</f>
        <v>4017.7223449722651</v>
      </c>
      <c r="L16" s="666">
        <f>'1.1.27'!L7</f>
        <v>5482.6519270164699</v>
      </c>
      <c r="M16" s="666">
        <f>'1.1.27'!M7</f>
        <v>6082.0196442900278</v>
      </c>
      <c r="N16" s="666">
        <f>'1.1.27'!N7</f>
        <v>7733.6698666763996</v>
      </c>
      <c r="O16" s="666">
        <f>'1.1.27'!O7</f>
        <v>7061.8911101793183</v>
      </c>
      <c r="P16" s="666">
        <f>'1.1.27'!P7</f>
        <v>6466.4555615303161</v>
      </c>
      <c r="Q16" s="666">
        <f>'1.1.27'!Q7</f>
        <v>5481.5371924742212</v>
      </c>
      <c r="R16" s="666">
        <f>'1.1.27'!R7</f>
        <v>5134.1934598209737</v>
      </c>
      <c r="S16" s="666">
        <f>'1.1.27'!S7</f>
        <v>5884.0782583759355</v>
      </c>
      <c r="T16" s="666">
        <f>'1.1.27'!T7</f>
        <v>6176.4379176574494</v>
      </c>
      <c r="U16" s="666">
        <f>'1.1.27'!U7</f>
        <v>5269.626992861392</v>
      </c>
      <c r="V16" s="666">
        <f>'1.1.27'!V7</f>
        <v>3794.3055482201748</v>
      </c>
      <c r="W16" s="666">
        <f>'1.1.27'!W7</f>
        <v>5357.5332696427968</v>
      </c>
      <c r="X16" s="666">
        <f>'1.1.27'!X7</f>
        <v>6209.8120336239999</v>
      </c>
    </row>
    <row r="17" spans="1:24">
      <c r="A17" s="389" t="s">
        <v>460</v>
      </c>
      <c r="B17" s="672">
        <f>'1.1.28'!B7</f>
        <v>197.29723881699803</v>
      </c>
      <c r="C17" s="672">
        <f>'1.1.28'!C7</f>
        <v>224.32547403987581</v>
      </c>
      <c r="D17" s="672">
        <f>'1.1.28'!D7</f>
        <v>210.70604354871861</v>
      </c>
      <c r="E17" s="672">
        <f>'1.1.28'!E7</f>
        <v>332.35345666991242</v>
      </c>
      <c r="F17" s="672">
        <f>'1.1.28'!F7</f>
        <v>375.26784059314178</v>
      </c>
      <c r="G17" s="672">
        <f>'1.1.28'!G7</f>
        <v>447.82558139534888</v>
      </c>
      <c r="H17" s="672">
        <f>'1.1.28'!H7</f>
        <v>639.61115602263544</v>
      </c>
      <c r="I17" s="672">
        <f>'1.1.28'!I7</f>
        <v>758.19724025974017</v>
      </c>
      <c r="J17" s="672">
        <f>'1.1.28'!J7</f>
        <v>970.92893401015215</v>
      </c>
      <c r="K17" s="672">
        <f>'1.1.28'!K7</f>
        <v>749.87358082783703</v>
      </c>
      <c r="L17" s="672">
        <f>'1.1.28'!L7</f>
        <v>878.75301863662185</v>
      </c>
      <c r="M17" s="672">
        <f>'1.1.28'!M7</f>
        <v>1177.312185</v>
      </c>
      <c r="N17" s="672">
        <f>'1.1.28'!N7</f>
        <v>1110.774161</v>
      </c>
      <c r="O17" s="672">
        <f>'1.1.28'!O7</f>
        <v>947.81229699999994</v>
      </c>
      <c r="P17" s="672">
        <f>'1.1.28'!P7</f>
        <v>779.87502593069928</v>
      </c>
      <c r="Q17" s="672">
        <f>'1.1.28'!Q7</f>
        <v>625.52710657899149</v>
      </c>
      <c r="R17" s="672">
        <f>'1.1.28'!R7</f>
        <v>618.51651600000002</v>
      </c>
      <c r="S17" s="672">
        <f>'1.1.28'!S7</f>
        <v>1195.1481647661828</v>
      </c>
      <c r="T17" s="672">
        <f>'1.1.28'!T7</f>
        <v>603.75439304927147</v>
      </c>
      <c r="U17" s="672">
        <f>'1.1.28'!U7</f>
        <v>653.42999999999995</v>
      </c>
      <c r="V17" s="672">
        <f>'1.1.28'!V7</f>
        <v>544.6</v>
      </c>
      <c r="W17" s="672">
        <f>'1.1.28'!W7</f>
        <v>616.58620281660012</v>
      </c>
      <c r="X17" s="672">
        <f>'1.1.28'!X7</f>
        <v>779.24751337500004</v>
      </c>
    </row>
    <row r="18" spans="1:24">
      <c r="A18" s="389" t="s">
        <v>1</v>
      </c>
      <c r="B18" s="672">
        <f>'1.1.29'!B7</f>
        <v>597.73573400000009</v>
      </c>
      <c r="C18" s="672">
        <f>'1.1.29'!C7</f>
        <v>731.98145999999997</v>
      </c>
      <c r="D18" s="672">
        <f>'1.1.29'!D7</f>
        <v>739.51802199999997</v>
      </c>
      <c r="E18" s="672">
        <f>'1.1.29'!E7</f>
        <v>1047.5883759999999</v>
      </c>
      <c r="F18" s="672">
        <f>'1.1.29'!F7</f>
        <v>1215.421908</v>
      </c>
      <c r="G18" s="672">
        <f>'1.1.29'!G7</f>
        <v>1478.0016740000001</v>
      </c>
      <c r="H18" s="672">
        <f>'1.1.29'!H7</f>
        <v>1742.8724089999998</v>
      </c>
      <c r="I18" s="672">
        <f>'1.1.29'!I7</f>
        <v>2279.927291</v>
      </c>
      <c r="J18" s="672">
        <f>'1.1.29'!J7</f>
        <v>2967.5970790000006</v>
      </c>
      <c r="K18" s="672">
        <f>'1.1.29'!K7</f>
        <v>2213.7017000000001</v>
      </c>
      <c r="L18" s="672">
        <f>'1.1.29'!L7</f>
        <v>3290.8686020000005</v>
      </c>
      <c r="M18" s="672">
        <f>'1.1.29'!M7</f>
        <v>4185.6344170000002</v>
      </c>
      <c r="N18" s="672">
        <f>'1.1.29'!N7</f>
        <v>4595.6214432299994</v>
      </c>
      <c r="O18" s="672">
        <f>'1.1.29'!O7</f>
        <v>5308.4596389470662</v>
      </c>
      <c r="P18" s="672">
        <f>'1.1.29'!P7</f>
        <v>5304.7794658297225</v>
      </c>
      <c r="Q18" s="672">
        <f>'1.1.29'!Q7</f>
        <v>3911.5066002299882</v>
      </c>
      <c r="R18" s="672">
        <f>'1.1.29'!R7</f>
        <v>4060.7877321699984</v>
      </c>
      <c r="S18" s="672">
        <f>'1.1.29'!S7</f>
        <v>4288.0419453900013</v>
      </c>
      <c r="T18" s="672">
        <f>'1.1.29'!T7</f>
        <v>4874.39236272989</v>
      </c>
      <c r="U18" s="672">
        <f>'1.1.29'!U7</f>
        <v>3168.2200214123468</v>
      </c>
      <c r="V18" s="672">
        <f>'1.1.29'!V7</f>
        <v>2265.9857919999999</v>
      </c>
      <c r="W18" s="672">
        <f>'1.1.29'!W7</f>
        <v>3060.195678</v>
      </c>
      <c r="X18" s="672">
        <f>'1.1.29'!X7</f>
        <v>4047.3193236477796</v>
      </c>
    </row>
    <row r="19" spans="1:24">
      <c r="A19" s="389" t="s">
        <v>0</v>
      </c>
      <c r="B19" s="672">
        <f>'1.1.30'!B7</f>
        <v>1283.164411103</v>
      </c>
      <c r="C19" s="672">
        <f>'1.1.30'!C7</f>
        <v>983.14330200100005</v>
      </c>
      <c r="D19" s="672">
        <f>'1.1.30'!D7</f>
        <v>1495.944799243</v>
      </c>
      <c r="E19" s="672">
        <f>'1.1.30'!E7</f>
        <v>642.89595705900001</v>
      </c>
      <c r="F19" s="672">
        <f>'1.1.30'!F7</f>
        <v>1851.239476687</v>
      </c>
      <c r="G19" s="672">
        <f>'1.1.30'!G7</f>
        <v>1429.3569767409999</v>
      </c>
      <c r="H19" s="672">
        <f>'1.1.30'!H7</f>
        <v>1367.8106120469999</v>
      </c>
      <c r="I19" s="672">
        <f>'1.1.30'!I7</f>
        <v>2056.8842969269999</v>
      </c>
      <c r="J19" s="672">
        <f>'1.1.30'!J7</f>
        <v>1385.422659866</v>
      </c>
      <c r="K19" s="672">
        <f>'1.1.30'!K7</f>
        <v>4897.2444998149995</v>
      </c>
      <c r="L19" s="672">
        <f>'1.1.30'!L7</f>
        <v>3092.6012555500001</v>
      </c>
      <c r="M19" s="672">
        <f>'1.1.30'!M7</f>
        <v>5251.0095224589995</v>
      </c>
      <c r="N19" s="672">
        <f>'1.1.30'!N7</f>
        <v>3712.8604762319997</v>
      </c>
      <c r="O19" s="672">
        <f>'1.1.30'!O7</f>
        <v>4105.9639905969998</v>
      </c>
      <c r="P19" s="672">
        <f>'1.1.30'!P7</f>
        <v>3148.659913251</v>
      </c>
      <c r="Q19" s="672">
        <f>'1.1.30'!Q7</f>
        <v>2993.7493056759999</v>
      </c>
      <c r="R19" s="672">
        <f>'1.1.30'!R7</f>
        <v>2759.2549525100003</v>
      </c>
      <c r="S19" s="672">
        <f>'1.1.30'!S7</f>
        <v>2515.9713607800004</v>
      </c>
      <c r="T19" s="672">
        <f>'1.1.30'!T7</f>
        <v>3139.2190693030002</v>
      </c>
      <c r="U19" s="672">
        <f>'1.1.30'!U7</f>
        <v>2294.4368023229999</v>
      </c>
      <c r="V19" s="672">
        <f>'1.1.30'!V7</f>
        <v>3085.3523412210002</v>
      </c>
      <c r="W19" s="672">
        <f>'1.1.30'!W7</f>
        <v>4037.838073896</v>
      </c>
      <c r="X19" s="672">
        <f>'1.1.30'!X7</f>
        <v>4559.564619404</v>
      </c>
    </row>
    <row r="20" spans="1:24">
      <c r="A20" s="389" t="s">
        <v>2266</v>
      </c>
      <c r="B20" s="673">
        <f>SUM(B4:B19)</f>
        <v>8209.2705815716199</v>
      </c>
      <c r="C20" s="673">
        <f t="shared" ref="C20:X20" si="0">SUM(C4:C19)</f>
        <v>7672.0888109645339</v>
      </c>
      <c r="D20" s="673">
        <f t="shared" si="0"/>
        <v>9127.7727074615286</v>
      </c>
      <c r="E20" s="673">
        <f t="shared" si="0"/>
        <v>11635.711380082694</v>
      </c>
      <c r="F20" s="673">
        <f t="shared" si="0"/>
        <v>15700.652615751615</v>
      </c>
      <c r="G20" s="673">
        <f t="shared" si="0"/>
        <v>15453.153565793855</v>
      </c>
      <c r="H20" s="673">
        <f t="shared" si="0"/>
        <v>17742.929211665887</v>
      </c>
      <c r="I20" s="673">
        <f t="shared" si="0"/>
        <v>23475.701979033201</v>
      </c>
      <c r="J20" s="673">
        <f t="shared" si="0"/>
        <v>27364.467173590154</v>
      </c>
      <c r="K20" s="673">
        <f t="shared" si="0"/>
        <v>29225.326629627067</v>
      </c>
      <c r="L20" s="673">
        <f t="shared" si="0"/>
        <v>30846.802880322626</v>
      </c>
      <c r="M20" s="673">
        <f t="shared" si="0"/>
        <v>37579.976135504498</v>
      </c>
      <c r="N20" s="673">
        <f t="shared" si="0"/>
        <v>41251.813420643884</v>
      </c>
      <c r="O20" s="673">
        <f t="shared" si="0"/>
        <v>44281.795417480898</v>
      </c>
      <c r="P20" s="673">
        <f t="shared" si="0"/>
        <v>41844.447848624717</v>
      </c>
      <c r="Q20" s="673">
        <f t="shared" si="0"/>
        <v>34671.543047548694</v>
      </c>
      <c r="R20" s="673">
        <f t="shared" si="0"/>
        <v>31423.508019295121</v>
      </c>
      <c r="S20" s="673">
        <f t="shared" si="0"/>
        <v>32221.736286752537</v>
      </c>
      <c r="T20" s="673">
        <f t="shared" si="0"/>
        <v>34831.935689209073</v>
      </c>
      <c r="U20" s="673">
        <f t="shared" si="0"/>
        <v>29589.870733949567</v>
      </c>
      <c r="V20" s="673">
        <f t="shared" si="0"/>
        <v>27585.603703766468</v>
      </c>
      <c r="W20" s="673">
        <f t="shared" si="0"/>
        <v>35548.265769568818</v>
      </c>
      <c r="X20" s="673">
        <f t="shared" si="0"/>
        <v>37149.124980934117</v>
      </c>
    </row>
    <row r="22" spans="1:24">
      <c r="A22" s="250" t="s">
        <v>3123</v>
      </c>
    </row>
    <row r="23" spans="1:24">
      <c r="A23" t="s">
        <v>3124</v>
      </c>
    </row>
  </sheetData>
  <hyperlinks>
    <hyperlink ref="Z3" location="Content!A1" display="Back to content page" xr:uid="{00000000-0004-0000-0D00-000000000000}"/>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AA24"/>
  <sheetViews>
    <sheetView topLeftCell="I13" workbookViewId="0">
      <selection activeCell="I9" sqref="I9"/>
    </sheetView>
  </sheetViews>
  <sheetFormatPr defaultRowHeight="14.4"/>
  <cols>
    <col min="1" max="1" width="32.5546875" customWidth="1"/>
    <col min="15" max="16" width="10.21875" customWidth="1"/>
  </cols>
  <sheetData>
    <row r="1" spans="1:27">
      <c r="A1" s="18" t="s">
        <v>3003</v>
      </c>
      <c r="B1" s="17"/>
      <c r="C1" s="17"/>
      <c r="D1" s="17"/>
      <c r="E1" s="17"/>
      <c r="F1" s="17"/>
      <c r="G1" s="17"/>
      <c r="H1" s="17"/>
      <c r="I1" s="17"/>
      <c r="J1" s="17"/>
      <c r="K1" s="17"/>
      <c r="L1" s="17"/>
      <c r="M1" s="17"/>
      <c r="N1" s="17"/>
      <c r="O1" s="17"/>
      <c r="P1" s="17"/>
      <c r="Q1" s="17"/>
      <c r="R1" s="17"/>
      <c r="S1" s="17"/>
      <c r="T1" s="17"/>
      <c r="U1" s="17"/>
      <c r="V1" s="17"/>
      <c r="W1" s="17"/>
      <c r="X1" s="17"/>
    </row>
    <row r="2" spans="1:27">
      <c r="A2" s="261" t="s">
        <v>32</v>
      </c>
      <c r="B2" s="251" t="s">
        <v>467</v>
      </c>
      <c r="C2" s="251" t="s">
        <v>474</v>
      </c>
      <c r="D2" s="251" t="s">
        <v>475</v>
      </c>
      <c r="E2" s="251" t="s">
        <v>476</v>
      </c>
      <c r="F2" s="251" t="s">
        <v>477</v>
      </c>
      <c r="G2" s="251" t="s">
        <v>468</v>
      </c>
      <c r="H2" s="251" t="s">
        <v>469</v>
      </c>
      <c r="I2" s="251" t="s">
        <v>470</v>
      </c>
      <c r="J2" s="251" t="s">
        <v>35</v>
      </c>
      <c r="K2" s="251" t="s">
        <v>471</v>
      </c>
      <c r="L2" s="251" t="s">
        <v>34</v>
      </c>
      <c r="M2" s="251">
        <v>2011</v>
      </c>
      <c r="N2" s="251">
        <v>2012</v>
      </c>
      <c r="O2" s="251">
        <v>2013</v>
      </c>
      <c r="P2" s="251">
        <v>2014</v>
      </c>
      <c r="Q2" s="251">
        <v>2015</v>
      </c>
      <c r="R2" s="251">
        <v>2016</v>
      </c>
      <c r="S2" s="251">
        <v>2017</v>
      </c>
      <c r="T2" s="251">
        <v>2018</v>
      </c>
      <c r="U2" s="251">
        <v>2019</v>
      </c>
      <c r="V2" s="251">
        <v>2020</v>
      </c>
      <c r="W2" s="251">
        <v>2021</v>
      </c>
      <c r="X2" s="251">
        <v>2022</v>
      </c>
      <c r="Z2" s="1" t="s">
        <v>559</v>
      </c>
    </row>
    <row r="3" spans="1:27">
      <c r="A3" s="93" t="s">
        <v>13</v>
      </c>
      <c r="B3" s="309"/>
      <c r="C3" s="309"/>
      <c r="D3" s="309"/>
      <c r="E3" s="309"/>
      <c r="F3" s="309"/>
      <c r="G3" s="309"/>
      <c r="H3" s="309"/>
      <c r="I3" s="309"/>
      <c r="J3" s="309"/>
      <c r="K3" s="309"/>
      <c r="L3" s="309"/>
      <c r="M3" s="309"/>
      <c r="N3" s="309"/>
      <c r="O3" s="309"/>
      <c r="P3" s="309"/>
      <c r="Q3" s="309"/>
      <c r="R3" s="309"/>
      <c r="S3" s="309"/>
      <c r="T3" s="309"/>
      <c r="U3" s="309"/>
      <c r="V3" s="309"/>
      <c r="W3" s="309"/>
      <c r="X3" s="309"/>
    </row>
    <row r="4" spans="1:27">
      <c r="A4" s="93" t="s">
        <v>12</v>
      </c>
      <c r="B4" s="309"/>
      <c r="C4" s="309"/>
      <c r="D4" s="309"/>
      <c r="E4" s="309"/>
      <c r="F4" s="309"/>
      <c r="G4" s="309"/>
      <c r="H4" s="309"/>
      <c r="I4" s="196">
        <v>103980</v>
      </c>
      <c r="J4" s="196">
        <v>119618</v>
      </c>
      <c r="K4" s="196">
        <v>133295</v>
      </c>
      <c r="L4" s="196">
        <v>174781</v>
      </c>
      <c r="M4" s="196">
        <v>196031</v>
      </c>
      <c r="N4" s="196">
        <v>223124</v>
      </c>
      <c r="O4" s="196">
        <v>237060</v>
      </c>
      <c r="P4" s="196">
        <v>250788</v>
      </c>
      <c r="Q4" s="196">
        <v>277730</v>
      </c>
      <c r="R4" s="196">
        <v>300884</v>
      </c>
      <c r="S4" s="196">
        <v>325745</v>
      </c>
      <c r="T4" s="196">
        <v>347982</v>
      </c>
      <c r="U4" s="196">
        <v>386049</v>
      </c>
      <c r="V4" s="196">
        <v>366453</v>
      </c>
      <c r="W4" s="196">
        <v>392482</v>
      </c>
      <c r="X4" s="196">
        <v>382839</v>
      </c>
      <c r="AA4" s="14"/>
    </row>
    <row r="5" spans="1:27">
      <c r="A5" s="93" t="s">
        <v>513</v>
      </c>
      <c r="B5" s="309"/>
      <c r="C5" s="309"/>
      <c r="D5" s="309"/>
      <c r="E5" s="309"/>
      <c r="F5" s="309"/>
      <c r="G5" s="309"/>
      <c r="H5" s="309"/>
      <c r="I5" s="309"/>
      <c r="J5" s="309"/>
      <c r="K5" s="309"/>
      <c r="L5" s="309"/>
      <c r="M5" s="309"/>
      <c r="N5" s="309"/>
      <c r="O5" s="309"/>
      <c r="P5" s="309"/>
      <c r="Q5" s="309"/>
      <c r="R5" s="309"/>
      <c r="S5" s="309"/>
      <c r="T5" s="309"/>
      <c r="U5" s="309"/>
      <c r="V5" s="309"/>
      <c r="W5" s="309"/>
      <c r="X5" s="309"/>
    </row>
    <row r="6" spans="1:27">
      <c r="A6" s="93" t="s">
        <v>100</v>
      </c>
      <c r="B6" s="309"/>
      <c r="C6" s="309"/>
      <c r="D6" s="309"/>
      <c r="E6" s="309"/>
      <c r="F6" s="309"/>
      <c r="G6" s="309"/>
      <c r="H6" s="309"/>
      <c r="I6" s="309"/>
      <c r="J6" s="309"/>
      <c r="K6" s="309"/>
      <c r="L6" s="309"/>
      <c r="M6" s="309"/>
      <c r="N6" s="309"/>
      <c r="O6" s="309"/>
      <c r="P6" s="309"/>
      <c r="Q6" s="309"/>
      <c r="R6" s="309"/>
      <c r="S6" s="309"/>
      <c r="T6" s="309"/>
      <c r="U6" s="309"/>
      <c r="V6" s="309"/>
      <c r="W6" s="309"/>
      <c r="X6" s="309"/>
    </row>
    <row r="7" spans="1:27">
      <c r="A7" s="93" t="s">
        <v>512</v>
      </c>
      <c r="B7" s="309"/>
      <c r="C7" s="309"/>
      <c r="D7" s="309"/>
      <c r="E7" s="309"/>
      <c r="F7" s="309"/>
      <c r="G7" s="309"/>
      <c r="H7" s="309"/>
      <c r="I7" s="309"/>
      <c r="J7" s="309"/>
      <c r="K7" s="309"/>
      <c r="L7" s="309"/>
      <c r="M7" s="309"/>
      <c r="N7" s="309"/>
      <c r="O7" s="309"/>
      <c r="P7" s="309"/>
      <c r="Q7" s="309"/>
      <c r="R7" s="309"/>
      <c r="S7" s="309"/>
      <c r="T7" s="309"/>
      <c r="U7" s="309"/>
      <c r="V7" s="309"/>
      <c r="W7" s="309"/>
      <c r="X7" s="309"/>
    </row>
    <row r="8" spans="1:27">
      <c r="A8" s="93" t="s">
        <v>11</v>
      </c>
      <c r="B8" s="309"/>
      <c r="C8" s="309"/>
      <c r="D8" s="309"/>
      <c r="E8" s="309"/>
      <c r="F8" s="309"/>
      <c r="G8" s="309"/>
      <c r="H8" s="309"/>
      <c r="I8" s="309"/>
      <c r="J8" s="309"/>
      <c r="K8" s="309"/>
      <c r="L8" s="309"/>
      <c r="M8" s="309"/>
      <c r="N8" s="309"/>
      <c r="O8" s="309"/>
      <c r="P8" s="309"/>
      <c r="Q8" s="309"/>
      <c r="R8" s="309"/>
      <c r="S8" s="309"/>
      <c r="T8" s="309"/>
      <c r="U8" s="309"/>
      <c r="V8" s="309"/>
      <c r="W8" s="309"/>
      <c r="X8" s="309"/>
    </row>
    <row r="9" spans="1:27">
      <c r="A9" s="93" t="s">
        <v>10</v>
      </c>
      <c r="B9" s="309"/>
      <c r="C9" s="309"/>
      <c r="D9" s="309"/>
      <c r="E9" s="309"/>
      <c r="F9" s="309"/>
      <c r="G9" s="309"/>
      <c r="H9" s="309"/>
      <c r="I9" s="309"/>
      <c r="J9" s="309"/>
      <c r="K9" s="309"/>
      <c r="L9" s="309"/>
      <c r="M9" s="309"/>
      <c r="N9" s="309"/>
      <c r="O9" s="309"/>
      <c r="P9" s="309"/>
      <c r="Q9" s="309"/>
      <c r="R9" s="309"/>
      <c r="S9" s="309"/>
      <c r="T9" s="309"/>
      <c r="U9" s="309"/>
      <c r="V9" s="309"/>
      <c r="W9" s="309"/>
      <c r="X9" s="309"/>
    </row>
    <row r="10" spans="1:27">
      <c r="A10" s="93" t="s">
        <v>9</v>
      </c>
      <c r="B10" s="309"/>
      <c r="C10" s="309"/>
      <c r="D10" s="309"/>
      <c r="E10" s="309"/>
      <c r="F10" s="309"/>
      <c r="G10" s="309"/>
      <c r="H10" s="309"/>
      <c r="I10" s="309"/>
      <c r="J10" s="309"/>
      <c r="K10" s="309"/>
      <c r="L10" s="309"/>
      <c r="M10" s="309"/>
      <c r="N10" s="309"/>
      <c r="O10" s="309"/>
      <c r="P10" s="309"/>
      <c r="Q10" s="309"/>
      <c r="R10" s="309"/>
      <c r="S10" s="309"/>
      <c r="T10" s="309"/>
      <c r="U10" s="309"/>
      <c r="V10" s="309"/>
      <c r="W10" s="309"/>
      <c r="X10" s="309"/>
    </row>
    <row r="11" spans="1:27">
      <c r="A11" s="93" t="s">
        <v>155</v>
      </c>
      <c r="B11" s="662">
        <v>54911</v>
      </c>
      <c r="C11" s="662">
        <v>58082</v>
      </c>
      <c r="D11" s="662">
        <v>63307</v>
      </c>
      <c r="E11" s="662">
        <v>68524</v>
      </c>
      <c r="F11" s="662">
        <v>77342</v>
      </c>
      <c r="G11" s="662">
        <v>84818</v>
      </c>
      <c r="H11" s="663">
        <v>91911</v>
      </c>
      <c r="I11" s="663">
        <v>99770</v>
      </c>
      <c r="J11" s="663">
        <v>109507</v>
      </c>
      <c r="K11" s="663">
        <v>117890</v>
      </c>
      <c r="L11" s="663">
        <v>127363</v>
      </c>
      <c r="M11" s="663">
        <v>136225</v>
      </c>
      <c r="N11" s="663">
        <v>147733</v>
      </c>
      <c r="O11" s="663">
        <v>160701</v>
      </c>
      <c r="P11" s="663">
        <v>173954</v>
      </c>
      <c r="Q11" s="663">
        <v>188299</v>
      </c>
      <c r="R11" s="664">
        <v>202696</v>
      </c>
      <c r="S11" s="664">
        <v>218976</v>
      </c>
      <c r="T11" s="664">
        <v>235598</v>
      </c>
      <c r="U11" s="664">
        <v>251973</v>
      </c>
      <c r="V11" s="664">
        <v>264120</v>
      </c>
      <c r="W11" s="663">
        <v>277066</v>
      </c>
      <c r="X11" s="461">
        <v>292631</v>
      </c>
      <c r="AA11" s="14"/>
    </row>
    <row r="12" spans="1:27">
      <c r="A12" s="93" t="s">
        <v>6</v>
      </c>
      <c r="B12" s="309"/>
      <c r="C12" s="309"/>
      <c r="D12" s="309"/>
      <c r="E12" s="309"/>
      <c r="F12" s="309"/>
      <c r="G12" s="309"/>
      <c r="H12" s="309"/>
      <c r="I12" s="309"/>
      <c r="J12" s="309"/>
      <c r="K12" s="309"/>
      <c r="L12" s="309"/>
      <c r="M12" s="309"/>
      <c r="N12" s="309"/>
      <c r="O12" s="309"/>
      <c r="P12" s="309"/>
      <c r="Q12" s="309"/>
      <c r="R12" s="309"/>
      <c r="S12" s="309"/>
      <c r="T12" s="309"/>
      <c r="U12" s="309"/>
      <c r="V12" s="309"/>
      <c r="W12" s="309"/>
      <c r="X12" s="309"/>
    </row>
    <row r="13" spans="1:27">
      <c r="A13" s="93" t="s">
        <v>5</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row>
    <row r="14" spans="1:27">
      <c r="A14" s="93" t="s">
        <v>4</v>
      </c>
      <c r="B14" s="309"/>
      <c r="C14" s="309"/>
      <c r="D14" s="309"/>
      <c r="E14" s="309"/>
      <c r="F14" s="309"/>
      <c r="G14" s="309"/>
      <c r="H14" s="309"/>
      <c r="I14" s="309"/>
      <c r="J14" s="309"/>
      <c r="K14" s="309"/>
      <c r="L14" s="309"/>
      <c r="M14" s="309"/>
      <c r="N14" s="309"/>
      <c r="O14" s="309"/>
      <c r="P14" s="309"/>
      <c r="Q14" s="309"/>
      <c r="R14" s="309"/>
      <c r="S14" s="309"/>
      <c r="T14" s="309"/>
      <c r="U14" s="309"/>
      <c r="V14" s="309"/>
      <c r="W14" s="309"/>
      <c r="X14" s="309"/>
    </row>
    <row r="15" spans="1:27">
      <c r="A15" s="93" t="s">
        <v>3</v>
      </c>
      <c r="B15" s="309"/>
      <c r="C15" s="309"/>
      <c r="D15" s="309"/>
      <c r="E15" s="309"/>
      <c r="F15" s="309"/>
      <c r="G15" s="309"/>
      <c r="H15" s="309"/>
      <c r="I15" s="309"/>
      <c r="J15" s="309"/>
      <c r="K15" s="309"/>
      <c r="L15" s="309"/>
      <c r="M15" s="309"/>
      <c r="N15" s="309"/>
      <c r="O15" s="309"/>
      <c r="P15" s="309"/>
      <c r="Q15" s="309"/>
      <c r="R15" s="309"/>
      <c r="S15" s="309"/>
      <c r="T15" s="309"/>
      <c r="U15" s="309"/>
      <c r="V15" s="309"/>
      <c r="W15" s="309"/>
      <c r="X15" s="309"/>
    </row>
    <row r="16" spans="1:27">
      <c r="A16" s="93" t="s">
        <v>33</v>
      </c>
      <c r="B16" s="309"/>
      <c r="C16" s="309"/>
      <c r="D16" s="309"/>
      <c r="E16" s="309"/>
      <c r="F16" s="309"/>
      <c r="G16" s="309"/>
      <c r="H16" s="309"/>
      <c r="I16" s="309"/>
      <c r="J16" s="309"/>
      <c r="K16" s="309"/>
      <c r="L16" s="309"/>
      <c r="M16" s="309"/>
      <c r="N16" s="309"/>
      <c r="O16" s="309"/>
      <c r="P16" s="309"/>
      <c r="Q16" s="309"/>
      <c r="R16" s="309"/>
      <c r="S16" s="309"/>
      <c r="T16" s="309"/>
      <c r="U16" s="309"/>
      <c r="V16" s="309"/>
      <c r="W16" s="309"/>
      <c r="X16" s="309"/>
    </row>
    <row r="17" spans="1:24">
      <c r="A17" s="93" t="s">
        <v>1</v>
      </c>
      <c r="B17" s="309"/>
      <c r="C17" s="309"/>
      <c r="D17" s="309"/>
      <c r="E17" s="309"/>
      <c r="F17" s="309"/>
      <c r="G17" s="309"/>
      <c r="H17" s="309"/>
      <c r="I17" s="309"/>
      <c r="J17" s="309"/>
      <c r="K17" s="309"/>
      <c r="L17" s="309"/>
      <c r="M17" s="309"/>
      <c r="N17" s="309"/>
      <c r="O17" s="309"/>
      <c r="P17" s="309"/>
      <c r="Q17" s="309"/>
      <c r="R17" s="309"/>
      <c r="S17" s="309"/>
      <c r="T17" s="309"/>
      <c r="U17" s="309"/>
      <c r="V17" s="309"/>
      <c r="W17" s="309"/>
      <c r="X17" s="309"/>
    </row>
    <row r="18" spans="1:24">
      <c r="A18" s="93" t="s">
        <v>0</v>
      </c>
      <c r="B18" s="309"/>
      <c r="C18" s="309"/>
      <c r="D18" s="309"/>
      <c r="E18" s="309"/>
      <c r="F18" s="309"/>
      <c r="G18" s="309"/>
      <c r="H18" s="309"/>
      <c r="I18" s="309"/>
      <c r="J18" s="309"/>
      <c r="K18" s="309"/>
      <c r="L18" s="309"/>
      <c r="M18" s="309"/>
      <c r="N18" s="309"/>
      <c r="O18" s="309"/>
      <c r="P18" s="309"/>
      <c r="Q18" s="309"/>
      <c r="R18" s="309"/>
      <c r="S18" s="309"/>
      <c r="T18" s="309"/>
      <c r="U18" s="309"/>
      <c r="V18" s="309"/>
      <c r="W18" s="309"/>
      <c r="X18" s="309"/>
    </row>
    <row r="21" spans="1:24">
      <c r="A21" s="17" t="s">
        <v>2629</v>
      </c>
    </row>
    <row r="22" spans="1:24">
      <c r="A22" s="95" t="s">
        <v>21</v>
      </c>
    </row>
    <row r="23" spans="1:24">
      <c r="A23" s="250" t="s">
        <v>2888</v>
      </c>
    </row>
    <row r="24" spans="1:24">
      <c r="A24" s="250" t="s">
        <v>3128</v>
      </c>
    </row>
  </sheetData>
  <hyperlinks>
    <hyperlink ref="Z2" location="Content!A1" display="Back to content page" xr:uid="{00000000-0004-0000-B300-000000000000}"/>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AA24"/>
  <sheetViews>
    <sheetView topLeftCell="A4" zoomScale="86" zoomScaleNormal="86" workbookViewId="0">
      <selection activeCell="B4" sqref="B4:X18"/>
    </sheetView>
  </sheetViews>
  <sheetFormatPr defaultColWidth="9.21875" defaultRowHeight="18" customHeight="1"/>
  <cols>
    <col min="1" max="1" width="33.21875" style="44" customWidth="1"/>
    <col min="2" max="25" width="9.21875" style="17"/>
    <col min="26" max="26" width="20.77734375" style="17" customWidth="1"/>
    <col min="27" max="16384" width="9.21875" style="17"/>
  </cols>
  <sheetData>
    <row r="1" spans="1:27" ht="18" customHeight="1">
      <c r="A1" s="18" t="s">
        <v>3004</v>
      </c>
    </row>
    <row r="2" spans="1:27" ht="18" customHeight="1">
      <c r="A2" s="261"/>
      <c r="B2" s="753" t="s">
        <v>478</v>
      </c>
      <c r="C2" s="754"/>
      <c r="D2" s="754"/>
      <c r="E2" s="754"/>
      <c r="F2" s="754"/>
      <c r="G2" s="754"/>
      <c r="H2" s="754"/>
      <c r="I2" s="754"/>
      <c r="J2" s="754"/>
      <c r="K2" s="754"/>
      <c r="L2" s="754"/>
      <c r="M2" s="754"/>
      <c r="N2" s="754"/>
      <c r="O2" s="754"/>
      <c r="P2" s="754"/>
      <c r="Q2" s="754"/>
      <c r="R2" s="754"/>
      <c r="S2" s="754"/>
      <c r="T2" s="754"/>
      <c r="U2" s="754"/>
      <c r="V2" s="754"/>
      <c r="W2" s="754"/>
      <c r="X2" s="754"/>
    </row>
    <row r="3" spans="1:27" s="40" customFormat="1" ht="18" customHeight="1">
      <c r="A3" s="261" t="s">
        <v>32</v>
      </c>
      <c r="B3" s="251" t="s">
        <v>467</v>
      </c>
      <c r="C3" s="251" t="s">
        <v>474</v>
      </c>
      <c r="D3" s="251" t="s">
        <v>475</v>
      </c>
      <c r="E3" s="251" t="s">
        <v>476</v>
      </c>
      <c r="F3" s="251" t="s">
        <v>477</v>
      </c>
      <c r="G3" s="251" t="s">
        <v>468</v>
      </c>
      <c r="H3" s="251" t="s">
        <v>469</v>
      </c>
      <c r="I3" s="251" t="s">
        <v>470</v>
      </c>
      <c r="J3" s="251" t="s">
        <v>35</v>
      </c>
      <c r="K3" s="251" t="s">
        <v>471</v>
      </c>
      <c r="L3" s="251" t="s">
        <v>34</v>
      </c>
      <c r="M3" s="251">
        <v>2011</v>
      </c>
      <c r="N3" s="251">
        <v>2012</v>
      </c>
      <c r="O3" s="251">
        <v>2013</v>
      </c>
      <c r="P3" s="251">
        <v>2014</v>
      </c>
      <c r="Q3" s="251">
        <v>2015</v>
      </c>
      <c r="R3" s="251">
        <v>2016</v>
      </c>
      <c r="S3" s="251">
        <v>2017</v>
      </c>
      <c r="T3" s="251">
        <v>2018</v>
      </c>
      <c r="U3" s="251">
        <v>2019</v>
      </c>
      <c r="V3" s="251">
        <v>2020</v>
      </c>
      <c r="W3" s="251">
        <v>2021</v>
      </c>
      <c r="X3" s="251">
        <v>2022</v>
      </c>
      <c r="Z3" s="1" t="s">
        <v>559</v>
      </c>
    </row>
    <row r="4" spans="1:27" ht="18" customHeight="1">
      <c r="A4" s="93" t="s">
        <v>13</v>
      </c>
      <c r="B4" s="714"/>
      <c r="C4" s="714"/>
      <c r="D4" s="686">
        <v>8</v>
      </c>
      <c r="E4" s="714"/>
      <c r="F4" s="714"/>
      <c r="G4" s="714"/>
      <c r="H4" s="714"/>
      <c r="I4" s="714"/>
      <c r="J4" s="714"/>
      <c r="K4" s="714"/>
      <c r="L4" s="714"/>
      <c r="M4" s="714"/>
      <c r="N4" s="714"/>
      <c r="O4" s="714"/>
      <c r="P4" s="714"/>
      <c r="Q4" s="714"/>
      <c r="R4" s="714"/>
      <c r="S4" s="714"/>
      <c r="T4" s="714"/>
      <c r="U4" s="714"/>
      <c r="V4" s="714"/>
      <c r="W4" s="714"/>
      <c r="X4" s="714"/>
      <c r="Y4" s="33"/>
    </row>
    <row r="5" spans="1:27" ht="18" customHeight="1">
      <c r="A5" s="93" t="s">
        <v>12</v>
      </c>
      <c r="B5" s="686">
        <v>29.2</v>
      </c>
      <c r="C5" s="686">
        <v>31.97</v>
      </c>
      <c r="D5" s="686">
        <v>35.86</v>
      </c>
      <c r="E5" s="686">
        <v>38.71</v>
      </c>
      <c r="F5" s="686">
        <v>43.51</v>
      </c>
      <c r="G5" s="686">
        <v>48.07</v>
      </c>
      <c r="H5" s="686">
        <v>52.81</v>
      </c>
      <c r="I5" s="715">
        <v>59.73</v>
      </c>
      <c r="J5" s="715">
        <v>68</v>
      </c>
      <c r="K5" s="715">
        <v>75.25</v>
      </c>
      <c r="L5" s="715">
        <v>97.17</v>
      </c>
      <c r="M5" s="715">
        <v>97</v>
      </c>
      <c r="N5" s="715">
        <v>110</v>
      </c>
      <c r="O5" s="715">
        <v>117.1</v>
      </c>
      <c r="P5" s="715">
        <v>124</v>
      </c>
      <c r="Q5" s="715">
        <v>127</v>
      </c>
      <c r="R5" s="716">
        <v>135.5</v>
      </c>
      <c r="S5" s="716">
        <v>144.5</v>
      </c>
      <c r="T5" s="716">
        <v>152</v>
      </c>
      <c r="U5" s="716">
        <v>166.2</v>
      </c>
      <c r="V5" s="716">
        <v>155.4</v>
      </c>
      <c r="W5" s="716">
        <v>164</v>
      </c>
      <c r="X5" s="717">
        <v>163.19999999999999</v>
      </c>
      <c r="AA5" s="14"/>
    </row>
    <row r="6" spans="1:27" ht="18" customHeight="1">
      <c r="A6" s="93" t="s">
        <v>513</v>
      </c>
      <c r="B6" s="714"/>
      <c r="C6" s="714"/>
      <c r="D6" s="714"/>
      <c r="E6" s="714"/>
      <c r="F6" s="714"/>
      <c r="G6" s="714"/>
      <c r="H6" s="714"/>
      <c r="I6" s="714"/>
      <c r="J6" s="714"/>
      <c r="K6" s="714"/>
      <c r="L6" s="714"/>
      <c r="M6" s="714"/>
      <c r="N6" s="714"/>
      <c r="O6" s="714"/>
      <c r="P6" s="714"/>
      <c r="Q6" s="714"/>
      <c r="R6" s="714"/>
      <c r="S6" s="714"/>
      <c r="T6" s="714"/>
      <c r="U6" s="714"/>
      <c r="V6" s="714"/>
      <c r="W6" s="716"/>
      <c r="X6" s="716"/>
    </row>
    <row r="7" spans="1:27" ht="18" customHeight="1">
      <c r="A7" s="93" t="s">
        <v>100</v>
      </c>
      <c r="B7" s="714"/>
      <c r="C7" s="714"/>
      <c r="D7" s="714"/>
      <c r="E7" s="714"/>
      <c r="F7" s="714"/>
      <c r="G7" s="714"/>
      <c r="H7" s="714"/>
      <c r="I7" s="714"/>
      <c r="J7" s="714"/>
      <c r="K7" s="714"/>
      <c r="L7" s="714"/>
      <c r="M7" s="714"/>
      <c r="N7" s="714"/>
      <c r="O7" s="714"/>
      <c r="P7" s="714"/>
      <c r="Q7" s="714"/>
      <c r="R7" s="714"/>
      <c r="S7" s="714"/>
      <c r="T7" s="714"/>
      <c r="U7" s="714"/>
      <c r="V7" s="714"/>
      <c r="W7" s="716"/>
      <c r="X7" s="716"/>
    </row>
    <row r="8" spans="1:27" ht="18" customHeight="1">
      <c r="A8" s="93" t="s">
        <v>512</v>
      </c>
      <c r="B8" s="714"/>
      <c r="C8" s="714"/>
      <c r="D8" s="714"/>
      <c r="E8" s="686">
        <v>40</v>
      </c>
      <c r="F8" s="714"/>
      <c r="G8" s="714"/>
      <c r="H8" s="714"/>
      <c r="I8" s="686">
        <v>45</v>
      </c>
      <c r="J8" s="686">
        <v>46</v>
      </c>
      <c r="K8" s="714"/>
      <c r="L8" s="714"/>
      <c r="M8" s="714"/>
      <c r="N8" s="714"/>
      <c r="O8" s="714"/>
      <c r="P8" s="714"/>
      <c r="Q8" s="714"/>
      <c r="R8" s="714"/>
      <c r="S8" s="714"/>
      <c r="T8" s="714"/>
      <c r="U8" s="714"/>
      <c r="V8" s="714"/>
      <c r="W8" s="716"/>
      <c r="X8" s="716"/>
    </row>
    <row r="9" spans="1:27" ht="18" customHeight="1">
      <c r="A9" s="93" t="s">
        <v>11</v>
      </c>
      <c r="B9" s="714"/>
      <c r="C9" s="714"/>
      <c r="D9" s="714"/>
      <c r="E9" s="714"/>
      <c r="F9" s="714"/>
      <c r="G9" s="714"/>
      <c r="H9" s="714"/>
      <c r="I9" s="714"/>
      <c r="J9" s="714"/>
      <c r="K9" s="714"/>
      <c r="L9" s="714"/>
      <c r="M9" s="714"/>
      <c r="N9" s="714"/>
      <c r="O9" s="714"/>
      <c r="P9" s="714"/>
      <c r="Q9" s="714"/>
      <c r="R9" s="714"/>
      <c r="S9" s="714"/>
      <c r="T9" s="714"/>
      <c r="U9" s="714"/>
      <c r="V9" s="714"/>
      <c r="W9" s="716"/>
      <c r="X9" s="716"/>
    </row>
    <row r="10" spans="1:27" ht="18" customHeight="1">
      <c r="A10" s="93" t="s">
        <v>10</v>
      </c>
      <c r="B10" s="714"/>
      <c r="C10" s="714"/>
      <c r="D10" s="714"/>
      <c r="E10" s="714"/>
      <c r="F10" s="686">
        <v>6</v>
      </c>
      <c r="G10" s="686">
        <v>6</v>
      </c>
      <c r="H10" s="686">
        <v>6</v>
      </c>
      <c r="I10" s="686">
        <v>7</v>
      </c>
      <c r="J10" s="686">
        <v>7</v>
      </c>
      <c r="K10" s="686">
        <v>7.19672785213577</v>
      </c>
      <c r="L10" s="714"/>
      <c r="M10" s="714"/>
      <c r="N10" s="714"/>
      <c r="O10" s="714"/>
      <c r="P10" s="714"/>
      <c r="Q10" s="714"/>
      <c r="R10" s="714"/>
      <c r="S10" s="714"/>
      <c r="T10" s="714"/>
      <c r="U10" s="714"/>
      <c r="V10" s="714"/>
      <c r="W10" s="716"/>
      <c r="X10" s="716"/>
    </row>
    <row r="11" spans="1:27" ht="18" customHeight="1">
      <c r="A11" s="93" t="s">
        <v>9</v>
      </c>
      <c r="B11" s="714"/>
      <c r="C11" s="714"/>
      <c r="D11" s="714"/>
      <c r="E11" s="714"/>
      <c r="F11" s="714"/>
      <c r="G11" s="714"/>
      <c r="H11" s="714"/>
      <c r="I11" s="686">
        <v>4</v>
      </c>
      <c r="J11" s="714"/>
      <c r="K11" s="714"/>
      <c r="L11" s="714"/>
      <c r="M11" s="714"/>
      <c r="N11" s="714"/>
      <c r="O11" s="714"/>
      <c r="P11" s="714"/>
      <c r="Q11" s="714"/>
      <c r="R11" s="714"/>
      <c r="S11" s="714"/>
      <c r="T11" s="714"/>
      <c r="U11" s="714"/>
      <c r="V11" s="714"/>
      <c r="W11" s="716"/>
      <c r="X11" s="716"/>
    </row>
    <row r="12" spans="1:27" ht="18" customHeight="1">
      <c r="A12" s="93" t="s">
        <v>8</v>
      </c>
      <c r="B12" s="717">
        <v>47.703315280941432</v>
      </c>
      <c r="C12" s="717">
        <v>49.903984534421653</v>
      </c>
      <c r="D12" s="717">
        <v>53.923226245527125</v>
      </c>
      <c r="E12" s="717">
        <v>57.759724468817723</v>
      </c>
      <c r="F12" s="717">
        <v>64.629613535935604</v>
      </c>
      <c r="G12" s="717">
        <v>71</v>
      </c>
      <c r="H12" s="717">
        <v>77</v>
      </c>
      <c r="I12" s="717">
        <v>83</v>
      </c>
      <c r="J12" s="717">
        <v>91</v>
      </c>
      <c r="K12" s="717">
        <v>98</v>
      </c>
      <c r="L12" s="717">
        <v>105</v>
      </c>
      <c r="M12" s="717">
        <v>112</v>
      </c>
      <c r="N12" s="717">
        <v>122</v>
      </c>
      <c r="O12" s="717">
        <v>132</v>
      </c>
      <c r="P12" s="717">
        <v>179.12266816483702</v>
      </c>
      <c r="Q12" s="717">
        <v>190.96015853679515</v>
      </c>
      <c r="R12" s="717">
        <v>202.72876230436461</v>
      </c>
      <c r="S12" s="717">
        <v>215.34401276621861</v>
      </c>
      <c r="T12" s="717">
        <v>229.31468385002307</v>
      </c>
      <c r="U12" s="717">
        <v>244.23891879509793</v>
      </c>
      <c r="V12" s="717">
        <v>255.75384988063877</v>
      </c>
      <c r="W12" s="717">
        <v>267.58331696457799</v>
      </c>
      <c r="X12" s="717">
        <v>281</v>
      </c>
      <c r="AA12" s="14"/>
    </row>
    <row r="13" spans="1:27" ht="18" customHeight="1">
      <c r="A13" s="93" t="s">
        <v>6</v>
      </c>
      <c r="B13" s="714"/>
      <c r="C13" s="714"/>
      <c r="D13" s="714"/>
      <c r="E13" s="686">
        <v>23</v>
      </c>
      <c r="F13" s="686">
        <v>21</v>
      </c>
      <c r="G13" s="686">
        <v>24</v>
      </c>
      <c r="H13" s="686">
        <v>27</v>
      </c>
      <c r="I13" s="686">
        <v>29</v>
      </c>
      <c r="J13" s="686">
        <v>33</v>
      </c>
      <c r="K13" s="686">
        <v>38</v>
      </c>
      <c r="L13" s="686">
        <v>43</v>
      </c>
      <c r="M13" s="686">
        <v>47</v>
      </c>
      <c r="N13" s="686">
        <v>51</v>
      </c>
      <c r="O13" s="686">
        <v>51</v>
      </c>
      <c r="P13" s="686"/>
      <c r="Q13" s="686"/>
      <c r="R13" s="686"/>
      <c r="S13" s="686"/>
      <c r="T13" s="686"/>
      <c r="U13" s="686"/>
      <c r="V13" s="686"/>
      <c r="W13" s="686"/>
      <c r="X13" s="686"/>
    </row>
    <row r="14" spans="1:27" ht="18" customHeight="1">
      <c r="A14" s="93" t="s">
        <v>5</v>
      </c>
      <c r="B14" s="714"/>
      <c r="C14" s="714"/>
      <c r="D14" s="714"/>
      <c r="E14" s="714"/>
      <c r="F14" s="714"/>
      <c r="G14" s="714"/>
      <c r="H14" s="714"/>
      <c r="I14" s="686">
        <v>52</v>
      </c>
      <c r="J14" s="714"/>
      <c r="K14" s="686">
        <v>46.270686741555203</v>
      </c>
      <c r="L14" s="686">
        <v>47.504717974816202</v>
      </c>
      <c r="M14" s="714"/>
      <c r="N14" s="714"/>
      <c r="O14" s="714"/>
      <c r="P14" s="714"/>
      <c r="Q14" s="714"/>
      <c r="R14" s="714"/>
      <c r="S14" s="714"/>
      <c r="T14" s="714"/>
      <c r="U14" s="714"/>
      <c r="V14" s="714"/>
      <c r="W14" s="686"/>
      <c r="X14" s="686"/>
    </row>
    <row r="15" spans="1:27" ht="18" customHeight="1">
      <c r="A15" s="93" t="s">
        <v>4</v>
      </c>
      <c r="B15" s="686">
        <v>85</v>
      </c>
      <c r="C15" s="686">
        <v>66</v>
      </c>
      <c r="D15" s="686">
        <v>77</v>
      </c>
      <c r="E15" s="686">
        <v>89</v>
      </c>
      <c r="F15" s="686">
        <v>74</v>
      </c>
      <c r="G15" s="686">
        <v>94</v>
      </c>
      <c r="H15" s="686">
        <v>96</v>
      </c>
      <c r="I15" s="686">
        <v>107</v>
      </c>
      <c r="J15" s="686">
        <v>119</v>
      </c>
      <c r="K15" s="686">
        <v>119</v>
      </c>
      <c r="L15" s="686">
        <v>134</v>
      </c>
      <c r="M15" s="714"/>
      <c r="N15" s="714"/>
      <c r="O15" s="714"/>
      <c r="P15" s="714"/>
      <c r="Q15" s="714"/>
      <c r="R15" s="714"/>
      <c r="S15" s="714"/>
      <c r="T15" s="714"/>
      <c r="U15" s="714"/>
      <c r="V15" s="714"/>
      <c r="W15" s="686"/>
      <c r="X15" s="686"/>
    </row>
    <row r="16" spans="1:27" ht="18" customHeight="1">
      <c r="A16" s="93" t="s">
        <v>3</v>
      </c>
      <c r="B16" s="714"/>
      <c r="C16" s="714"/>
      <c r="D16" s="714"/>
      <c r="E16" s="714"/>
      <c r="F16" s="686">
        <v>92</v>
      </c>
      <c r="G16" s="686">
        <v>97</v>
      </c>
      <c r="H16" s="686">
        <v>102</v>
      </c>
      <c r="I16" s="686">
        <v>107</v>
      </c>
      <c r="J16" s="686">
        <v>108</v>
      </c>
      <c r="K16" s="686">
        <v>109.713636312947</v>
      </c>
      <c r="L16" s="686">
        <v>111.946338662927</v>
      </c>
      <c r="M16" s="714"/>
      <c r="N16" s="714"/>
      <c r="O16" s="714"/>
      <c r="P16" s="714"/>
      <c r="Q16" s="714"/>
      <c r="R16" s="714"/>
      <c r="S16" s="714"/>
      <c r="T16" s="714"/>
      <c r="U16" s="714"/>
      <c r="V16" s="714"/>
      <c r="W16" s="686"/>
      <c r="X16" s="686"/>
    </row>
    <row r="17" spans="1:24" ht="18" customHeight="1">
      <c r="A17" s="93" t="s">
        <v>33</v>
      </c>
      <c r="B17" s="714"/>
      <c r="C17" s="686">
        <v>0.36172898242854712</v>
      </c>
      <c r="D17" s="686">
        <v>0.37305781187196851</v>
      </c>
      <c r="E17" s="686">
        <v>0.39612133775378783</v>
      </c>
      <c r="F17" s="686">
        <v>0.40722975959775298</v>
      </c>
      <c r="G17" s="686">
        <v>0.4122405553207929</v>
      </c>
      <c r="H17" s="686">
        <v>0.42030771775862447</v>
      </c>
      <c r="I17" s="686">
        <v>0.67114598745373022</v>
      </c>
      <c r="J17" s="686">
        <v>0.82346472695200612</v>
      </c>
      <c r="K17" s="686">
        <v>1.0304966947858254</v>
      </c>
      <c r="L17" s="686">
        <v>1.0629305107747089</v>
      </c>
      <c r="M17" s="686">
        <v>0.86698175937740951</v>
      </c>
      <c r="N17" s="686">
        <v>0.94353389086538986</v>
      </c>
      <c r="O17" s="686">
        <v>1.0495320120522649</v>
      </c>
      <c r="P17" s="686">
        <v>1</v>
      </c>
      <c r="Q17" s="686">
        <v>1</v>
      </c>
      <c r="R17" s="714"/>
      <c r="S17" s="714"/>
      <c r="T17" s="714"/>
      <c r="U17" s="714"/>
      <c r="V17" s="714"/>
      <c r="W17" s="686"/>
      <c r="X17" s="686"/>
    </row>
    <row r="18" spans="1:24" ht="18" customHeight="1">
      <c r="A18" s="93" t="s">
        <v>1</v>
      </c>
      <c r="B18" s="714"/>
      <c r="C18" s="714"/>
      <c r="D18" s="714"/>
      <c r="E18" s="714"/>
      <c r="F18" s="714"/>
      <c r="G18" s="714"/>
      <c r="H18" s="714"/>
      <c r="I18" s="686">
        <v>11.769977523980069</v>
      </c>
      <c r="J18" s="686">
        <v>13.785157360521183</v>
      </c>
      <c r="K18" s="686">
        <v>14.803637793163126</v>
      </c>
      <c r="L18" s="686">
        <v>16.11428871705732</v>
      </c>
      <c r="M18" s="714"/>
      <c r="N18" s="714"/>
      <c r="O18" s="714"/>
      <c r="P18" s="714"/>
      <c r="Q18" s="714"/>
      <c r="R18" s="714"/>
      <c r="S18" s="714"/>
      <c r="T18" s="714"/>
      <c r="U18" s="714"/>
      <c r="V18" s="714"/>
      <c r="W18" s="686"/>
      <c r="X18" s="686"/>
    </row>
    <row r="19" spans="1:24" ht="18" customHeight="1">
      <c r="A19" s="93" t="s">
        <v>0</v>
      </c>
      <c r="B19" s="540"/>
      <c r="C19" s="540"/>
      <c r="D19" s="540"/>
      <c r="E19" s="540"/>
      <c r="F19" s="540"/>
      <c r="G19" s="540"/>
      <c r="H19" s="540"/>
      <c r="I19" s="540"/>
      <c r="J19" s="306">
        <v>91</v>
      </c>
      <c r="K19" s="540"/>
      <c r="L19" s="540"/>
      <c r="M19" s="540"/>
      <c r="N19" s="540"/>
      <c r="O19" s="540"/>
      <c r="P19" s="540"/>
      <c r="Q19" s="540"/>
      <c r="R19" s="540"/>
      <c r="S19" s="540"/>
      <c r="T19" s="540"/>
      <c r="U19" s="540"/>
      <c r="V19" s="540"/>
      <c r="W19" s="306"/>
      <c r="X19" s="306"/>
    </row>
    <row r="20" spans="1:24" ht="18" customHeight="1">
      <c r="A20" s="40"/>
      <c r="B20" s="14"/>
      <c r="C20" s="14"/>
      <c r="D20" s="14"/>
      <c r="E20" s="14"/>
      <c r="F20" s="14"/>
      <c r="G20" s="14"/>
      <c r="H20" s="14"/>
      <c r="I20" s="14"/>
      <c r="J20" s="14"/>
      <c r="K20" s="14"/>
      <c r="L20" s="14"/>
      <c r="M20" s="14"/>
      <c r="N20" s="14"/>
      <c r="O20" s="14"/>
      <c r="P20" s="14"/>
      <c r="Q20" s="14"/>
      <c r="R20" s="14"/>
      <c r="S20" s="14"/>
      <c r="T20" s="14"/>
      <c r="U20" s="14"/>
      <c r="V20" s="14"/>
      <c r="W20" s="14"/>
    </row>
    <row r="21" spans="1:24" s="14" customFormat="1" ht="18" customHeight="1">
      <c r="A21" s="250" t="s">
        <v>463</v>
      </c>
    </row>
    <row r="22" spans="1:24" ht="18" customHeight="1">
      <c r="A22" s="250" t="s">
        <v>580</v>
      </c>
    </row>
    <row r="23" spans="1:24" ht="18" customHeight="1">
      <c r="A23" s="250" t="s">
        <v>2888</v>
      </c>
    </row>
    <row r="24" spans="1:24" ht="18" customHeight="1">
      <c r="A24" s="250" t="s">
        <v>3128</v>
      </c>
    </row>
  </sheetData>
  <mergeCells count="1">
    <mergeCell ref="B2:X2"/>
  </mergeCells>
  <hyperlinks>
    <hyperlink ref="Z3" location="Content!A1" display="Back to content page" xr:uid="{00000000-0004-0000-B400-000000000000}"/>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Z24"/>
  <sheetViews>
    <sheetView zoomScale="96" zoomScaleNormal="96" workbookViewId="0">
      <selection activeCell="B4" sqref="B4:X19"/>
    </sheetView>
  </sheetViews>
  <sheetFormatPr defaultColWidth="9.21875" defaultRowHeight="18" customHeight="1"/>
  <cols>
    <col min="1" max="1" width="33.77734375" style="44" customWidth="1"/>
    <col min="2" max="22" width="9.77734375" style="17" customWidth="1"/>
    <col min="23" max="25" width="9.21875" style="17"/>
    <col min="26" max="26" width="28.21875" style="17" customWidth="1"/>
    <col min="27" max="16384" width="9.21875" style="17"/>
  </cols>
  <sheetData>
    <row r="1" spans="1:26" s="44" customFormat="1" ht="18" customHeight="1">
      <c r="A1" s="18" t="s">
        <v>3005</v>
      </c>
    </row>
    <row r="2" spans="1:26" ht="18" customHeight="1">
      <c r="A2" s="261"/>
      <c r="B2" s="753" t="s">
        <v>479</v>
      </c>
      <c r="C2" s="754"/>
      <c r="D2" s="754"/>
      <c r="E2" s="754"/>
      <c r="F2" s="754"/>
      <c r="G2" s="754"/>
      <c r="H2" s="754"/>
      <c r="I2" s="754"/>
      <c r="J2" s="754"/>
      <c r="K2" s="754"/>
      <c r="L2" s="754"/>
      <c r="M2" s="754"/>
      <c r="N2" s="754"/>
      <c r="O2" s="754"/>
      <c r="P2" s="754"/>
      <c r="Q2" s="754"/>
      <c r="R2" s="754"/>
      <c r="S2" s="754"/>
      <c r="T2" s="754"/>
      <c r="U2" s="754"/>
      <c r="V2" s="754"/>
      <c r="W2" s="754"/>
      <c r="X2" s="543"/>
      <c r="Y2" s="33"/>
    </row>
    <row r="3" spans="1:26" s="40" customFormat="1" ht="18" customHeight="1">
      <c r="A3" s="261" t="s">
        <v>32</v>
      </c>
      <c r="B3" s="251" t="s">
        <v>480</v>
      </c>
      <c r="C3" s="251" t="s">
        <v>481</v>
      </c>
      <c r="D3" s="251" t="s">
        <v>465</v>
      </c>
      <c r="E3" s="251" t="s">
        <v>466</v>
      </c>
      <c r="F3" s="251" t="s">
        <v>467</v>
      </c>
      <c r="G3" s="251" t="s">
        <v>468</v>
      </c>
      <c r="H3" s="251" t="s">
        <v>469</v>
      </c>
      <c r="I3" s="251" t="s">
        <v>470</v>
      </c>
      <c r="J3" s="251" t="s">
        <v>35</v>
      </c>
      <c r="K3" s="251" t="s">
        <v>471</v>
      </c>
      <c r="L3" s="251" t="s">
        <v>34</v>
      </c>
      <c r="M3" s="251">
        <v>2011</v>
      </c>
      <c r="N3" s="251">
        <v>2012</v>
      </c>
      <c r="O3" s="251">
        <v>2013</v>
      </c>
      <c r="P3" s="251">
        <v>2014</v>
      </c>
      <c r="Q3" s="251">
        <v>2015</v>
      </c>
      <c r="R3" s="251">
        <v>2016</v>
      </c>
      <c r="S3" s="251">
        <v>2017</v>
      </c>
      <c r="T3" s="251">
        <v>2018</v>
      </c>
      <c r="U3" s="251">
        <v>2019</v>
      </c>
      <c r="V3" s="251">
        <v>2020</v>
      </c>
      <c r="W3" s="251">
        <v>2021</v>
      </c>
      <c r="X3" s="251">
        <v>2022</v>
      </c>
      <c r="Z3" s="1" t="s">
        <v>559</v>
      </c>
    </row>
    <row r="4" spans="1:26" s="14" customFormat="1" ht="18" customHeight="1">
      <c r="A4" s="93" t="s">
        <v>13</v>
      </c>
      <c r="B4" s="686"/>
      <c r="C4" s="686"/>
      <c r="D4" s="686"/>
      <c r="E4" s="686"/>
      <c r="F4" s="686"/>
      <c r="G4" s="686"/>
      <c r="H4" s="686"/>
      <c r="I4" s="718">
        <v>2204</v>
      </c>
      <c r="J4" s="718">
        <v>2683</v>
      </c>
      <c r="K4" s="718">
        <v>2683</v>
      </c>
      <c r="L4" s="718">
        <v>2683</v>
      </c>
      <c r="M4" s="718">
        <v>2683</v>
      </c>
      <c r="N4" s="718">
        <v>2683</v>
      </c>
      <c r="O4" s="718">
        <v>2683</v>
      </c>
      <c r="P4" s="718">
        <v>2683</v>
      </c>
      <c r="Q4" s="718">
        <v>2683</v>
      </c>
      <c r="R4" s="718">
        <v>2683</v>
      </c>
      <c r="S4" s="718">
        <v>2683</v>
      </c>
      <c r="T4" s="718">
        <v>2683</v>
      </c>
      <c r="U4" s="718">
        <v>2628</v>
      </c>
      <c r="V4" s="718">
        <v>2628</v>
      </c>
      <c r="W4" s="718">
        <v>2628</v>
      </c>
      <c r="X4" s="686"/>
    </row>
    <row r="5" spans="1:26" s="14" customFormat="1" ht="18" customHeight="1">
      <c r="A5" s="93" t="s">
        <v>12</v>
      </c>
      <c r="B5" s="567"/>
      <c r="C5" s="567"/>
      <c r="D5" s="567"/>
      <c r="E5" s="567"/>
      <c r="F5" s="567"/>
      <c r="G5" s="567">
        <v>891</v>
      </c>
      <c r="H5" s="567">
        <v>891</v>
      </c>
      <c r="I5" s="567">
        <v>891</v>
      </c>
      <c r="J5" s="567">
        <v>891</v>
      </c>
      <c r="K5" s="567">
        <v>891</v>
      </c>
      <c r="L5" s="567">
        <v>891</v>
      </c>
      <c r="M5" s="567">
        <v>891</v>
      </c>
      <c r="N5" s="567">
        <v>891</v>
      </c>
      <c r="O5" s="567">
        <v>891</v>
      </c>
      <c r="P5" s="567">
        <v>891</v>
      </c>
      <c r="Q5" s="567">
        <v>891</v>
      </c>
      <c r="R5" s="714"/>
      <c r="S5" s="714"/>
      <c r="T5" s="714"/>
      <c r="U5" s="714"/>
      <c r="V5" s="714"/>
      <c r="W5" s="714"/>
      <c r="X5" s="714"/>
    </row>
    <row r="6" spans="1:26" s="14" customFormat="1" ht="18" customHeight="1">
      <c r="A6" s="93" t="s">
        <v>513</v>
      </c>
      <c r="B6" s="719" t="s">
        <v>30</v>
      </c>
      <c r="C6" s="719" t="s">
        <v>30</v>
      </c>
      <c r="D6" s="719" t="s">
        <v>30</v>
      </c>
      <c r="E6" s="719" t="s">
        <v>30</v>
      </c>
      <c r="F6" s="719" t="s">
        <v>30</v>
      </c>
      <c r="G6" s="719" t="s">
        <v>30</v>
      </c>
      <c r="H6" s="719" t="s">
        <v>30</v>
      </c>
      <c r="I6" s="719" t="s">
        <v>30</v>
      </c>
      <c r="J6" s="719" t="s">
        <v>30</v>
      </c>
      <c r="K6" s="719" t="s">
        <v>30</v>
      </c>
      <c r="L6" s="719" t="s">
        <v>30</v>
      </c>
      <c r="M6" s="719" t="s">
        <v>30</v>
      </c>
      <c r="N6" s="719" t="s">
        <v>30</v>
      </c>
      <c r="O6" s="719" t="s">
        <v>30</v>
      </c>
      <c r="P6" s="719" t="s">
        <v>30</v>
      </c>
      <c r="Q6" s="719" t="s">
        <v>30</v>
      </c>
      <c r="R6" s="719" t="s">
        <v>30</v>
      </c>
      <c r="S6" s="719" t="s">
        <v>30</v>
      </c>
      <c r="T6" s="719" t="s">
        <v>30</v>
      </c>
      <c r="U6" s="719" t="s">
        <v>30</v>
      </c>
      <c r="V6" s="719" t="s">
        <v>30</v>
      </c>
      <c r="W6" s="719" t="s">
        <v>30</v>
      </c>
      <c r="X6" s="719" t="s">
        <v>30</v>
      </c>
    </row>
    <row r="7" spans="1:26" s="14" customFormat="1" ht="18" customHeight="1">
      <c r="A7" s="93" t="s">
        <v>100</v>
      </c>
      <c r="B7" s="567">
        <v>4511</v>
      </c>
      <c r="C7" s="567">
        <v>4511</v>
      </c>
      <c r="D7" s="567">
        <v>4511</v>
      </c>
      <c r="E7" s="567">
        <v>4752</v>
      </c>
      <c r="F7" s="567">
        <v>3641</v>
      </c>
      <c r="G7" s="567">
        <v>3641</v>
      </c>
      <c r="H7" s="567">
        <v>3641</v>
      </c>
      <c r="I7" s="567">
        <v>3641</v>
      </c>
      <c r="J7" s="567">
        <v>4007</v>
      </c>
      <c r="K7" s="567">
        <v>3641</v>
      </c>
      <c r="L7" s="567">
        <v>3641</v>
      </c>
      <c r="M7" s="567">
        <v>3641</v>
      </c>
      <c r="N7" s="567">
        <v>5033</v>
      </c>
      <c r="O7" s="686"/>
      <c r="P7" s="686"/>
      <c r="Q7" s="686"/>
      <c r="R7" s="686"/>
      <c r="S7" s="686"/>
      <c r="T7" s="686"/>
      <c r="U7" s="686"/>
      <c r="V7" s="686"/>
      <c r="W7" s="686"/>
      <c r="X7" s="686"/>
    </row>
    <row r="8" spans="1:26" s="14" customFormat="1" ht="18" customHeight="1">
      <c r="A8" s="93" t="s">
        <v>512</v>
      </c>
      <c r="B8" s="686"/>
      <c r="C8" s="686"/>
      <c r="D8" s="686"/>
      <c r="E8" s="686"/>
      <c r="F8" s="567">
        <v>336</v>
      </c>
      <c r="G8" s="567">
        <v>332</v>
      </c>
      <c r="H8" s="567">
        <v>332</v>
      </c>
      <c r="I8" s="567">
        <v>332</v>
      </c>
      <c r="J8" s="567">
        <v>300</v>
      </c>
      <c r="K8" s="567">
        <v>300</v>
      </c>
      <c r="L8" s="567">
        <v>300</v>
      </c>
      <c r="M8" s="567">
        <v>300</v>
      </c>
      <c r="N8" s="567">
        <v>300</v>
      </c>
      <c r="O8" s="567">
        <v>300</v>
      </c>
      <c r="P8" s="567">
        <v>300</v>
      </c>
      <c r="Q8" s="567">
        <v>300</v>
      </c>
      <c r="R8" s="686"/>
      <c r="S8" s="686"/>
      <c r="T8" s="686"/>
      <c r="U8" s="686"/>
      <c r="V8" s="686"/>
      <c r="W8" s="686"/>
      <c r="X8" s="686"/>
    </row>
    <row r="9" spans="1:26" s="14" customFormat="1" ht="18" customHeight="1">
      <c r="A9" s="93" t="s">
        <v>11</v>
      </c>
      <c r="B9" s="719" t="s">
        <v>30</v>
      </c>
      <c r="C9" s="719" t="s">
        <v>30</v>
      </c>
      <c r="D9" s="719" t="s">
        <v>30</v>
      </c>
      <c r="E9" s="719" t="s">
        <v>30</v>
      </c>
      <c r="F9" s="719" t="s">
        <v>30</v>
      </c>
      <c r="G9" s="719" t="s">
        <v>30</v>
      </c>
      <c r="H9" s="719" t="s">
        <v>30</v>
      </c>
      <c r="I9" s="719" t="s">
        <v>30</v>
      </c>
      <c r="J9" s="719" t="s">
        <v>30</v>
      </c>
      <c r="K9" s="719" t="s">
        <v>30</v>
      </c>
      <c r="L9" s="719" t="s">
        <v>30</v>
      </c>
      <c r="M9" s="719" t="s">
        <v>30</v>
      </c>
      <c r="N9" s="719" t="s">
        <v>30</v>
      </c>
      <c r="O9" s="719" t="s">
        <v>30</v>
      </c>
      <c r="P9" s="719" t="s">
        <v>30</v>
      </c>
      <c r="Q9" s="719" t="s">
        <v>30</v>
      </c>
      <c r="R9" s="719" t="s">
        <v>30</v>
      </c>
      <c r="S9" s="719" t="s">
        <v>30</v>
      </c>
      <c r="T9" s="719" t="s">
        <v>30</v>
      </c>
      <c r="U9" s="719" t="s">
        <v>30</v>
      </c>
      <c r="V9" s="719" t="s">
        <v>30</v>
      </c>
      <c r="W9" s="719" t="s">
        <v>30</v>
      </c>
      <c r="X9" s="719" t="s">
        <v>30</v>
      </c>
    </row>
    <row r="10" spans="1:26" s="14" customFormat="1" ht="18" customHeight="1">
      <c r="A10" s="93" t="s">
        <v>10</v>
      </c>
      <c r="B10" s="686"/>
      <c r="C10" s="686"/>
      <c r="D10" s="686"/>
      <c r="E10" s="686"/>
      <c r="F10" s="686"/>
      <c r="G10" s="567">
        <v>872.3</v>
      </c>
      <c r="H10" s="567">
        <v>872.3</v>
      </c>
      <c r="I10" s="567">
        <v>872.3</v>
      </c>
      <c r="J10" s="567">
        <v>872.3</v>
      </c>
      <c r="K10" s="567">
        <v>872.3</v>
      </c>
      <c r="L10" s="567">
        <v>872.3</v>
      </c>
      <c r="M10" s="567">
        <v>872.3</v>
      </c>
      <c r="N10" s="567">
        <v>872.3</v>
      </c>
      <c r="O10" s="567">
        <v>872.3</v>
      </c>
      <c r="P10" s="567">
        <v>872.3</v>
      </c>
      <c r="Q10" s="567">
        <v>872</v>
      </c>
      <c r="R10" s="686"/>
      <c r="S10" s="686"/>
      <c r="T10" s="686"/>
      <c r="U10" s="686"/>
      <c r="V10" s="686"/>
      <c r="W10" s="686"/>
      <c r="X10" s="686"/>
    </row>
    <row r="11" spans="1:26" s="14" customFormat="1" ht="18" customHeight="1">
      <c r="A11" s="93" t="s">
        <v>9</v>
      </c>
      <c r="B11" s="567">
        <v>789</v>
      </c>
      <c r="C11" s="567">
        <v>789</v>
      </c>
      <c r="D11" s="567">
        <v>789</v>
      </c>
      <c r="E11" s="567">
        <v>789</v>
      </c>
      <c r="F11" s="567">
        <v>710</v>
      </c>
      <c r="G11" s="567"/>
      <c r="H11" s="567"/>
      <c r="I11" s="567"/>
      <c r="J11" s="567">
        <v>797</v>
      </c>
      <c r="K11" s="686"/>
      <c r="L11" s="686"/>
      <c r="M11" s="686"/>
      <c r="N11" s="686"/>
      <c r="O11" s="686"/>
      <c r="P11" s="686"/>
      <c r="Q11" s="686"/>
      <c r="R11" s="686"/>
      <c r="S11" s="686"/>
      <c r="T11" s="686"/>
      <c r="U11" s="686"/>
      <c r="V11" s="686"/>
      <c r="W11" s="686"/>
      <c r="X11" s="686"/>
    </row>
    <row r="12" spans="1:26" s="14" customFormat="1" ht="18" customHeight="1">
      <c r="A12" s="93" t="s">
        <v>8</v>
      </c>
      <c r="B12" s="719" t="s">
        <v>30</v>
      </c>
      <c r="C12" s="719" t="s">
        <v>30</v>
      </c>
      <c r="D12" s="719" t="s">
        <v>30</v>
      </c>
      <c r="E12" s="719" t="s">
        <v>30</v>
      </c>
      <c r="F12" s="719" t="s">
        <v>30</v>
      </c>
      <c r="G12" s="719" t="s">
        <v>30</v>
      </c>
      <c r="H12" s="719" t="s">
        <v>30</v>
      </c>
      <c r="I12" s="719" t="s">
        <v>30</v>
      </c>
      <c r="J12" s="719" t="s">
        <v>30</v>
      </c>
      <c r="K12" s="719" t="s">
        <v>30</v>
      </c>
      <c r="L12" s="719" t="s">
        <v>30</v>
      </c>
      <c r="M12" s="719" t="s">
        <v>30</v>
      </c>
      <c r="N12" s="719" t="s">
        <v>30</v>
      </c>
      <c r="O12" s="719" t="s">
        <v>30</v>
      </c>
      <c r="P12" s="719" t="s">
        <v>30</v>
      </c>
      <c r="Q12" s="719" t="s">
        <v>30</v>
      </c>
      <c r="R12" s="719" t="s">
        <v>30</v>
      </c>
      <c r="S12" s="719" t="s">
        <v>30</v>
      </c>
      <c r="T12" s="719" t="s">
        <v>30</v>
      </c>
      <c r="U12" s="719" t="s">
        <v>30</v>
      </c>
      <c r="V12" s="719" t="s">
        <v>30</v>
      </c>
      <c r="W12" s="719" t="s">
        <v>30</v>
      </c>
      <c r="X12" s="719" t="s">
        <v>30</v>
      </c>
    </row>
    <row r="13" spans="1:26" s="14" customFormat="1" ht="18" customHeight="1">
      <c r="A13" s="93" t="s">
        <v>6</v>
      </c>
      <c r="B13" s="567"/>
      <c r="C13" s="567"/>
      <c r="D13" s="567"/>
      <c r="E13" s="567"/>
      <c r="F13" s="567"/>
      <c r="G13" s="567">
        <v>3070</v>
      </c>
      <c r="H13" s="567">
        <v>3070</v>
      </c>
      <c r="I13" s="567">
        <v>3070</v>
      </c>
      <c r="J13" s="567">
        <v>3116</v>
      </c>
      <c r="K13" s="567">
        <v>3116</v>
      </c>
      <c r="L13" s="567">
        <v>3116</v>
      </c>
      <c r="M13" s="567">
        <v>3116</v>
      </c>
      <c r="N13" s="567">
        <v>3159</v>
      </c>
      <c r="O13" s="567">
        <v>3116</v>
      </c>
      <c r="P13" s="567">
        <v>3116</v>
      </c>
      <c r="Q13" s="567">
        <v>3116</v>
      </c>
      <c r="R13" s="567">
        <v>4052</v>
      </c>
      <c r="S13" s="567">
        <v>4052</v>
      </c>
      <c r="T13" s="567">
        <v>4052</v>
      </c>
      <c r="U13" s="567">
        <v>4052</v>
      </c>
      <c r="V13" s="567">
        <v>4052</v>
      </c>
      <c r="W13" s="711"/>
      <c r="X13" s="567">
        <v>2943</v>
      </c>
    </row>
    <row r="14" spans="1:26" s="14" customFormat="1" ht="18" customHeight="1">
      <c r="A14" s="93" t="s">
        <v>5</v>
      </c>
      <c r="B14" s="719" t="s">
        <v>30</v>
      </c>
      <c r="C14" s="719" t="s">
        <v>30</v>
      </c>
      <c r="D14" s="719" t="s">
        <v>30</v>
      </c>
      <c r="E14" s="719" t="s">
        <v>30</v>
      </c>
      <c r="F14" s="719" t="s">
        <v>30</v>
      </c>
      <c r="G14" s="719" t="s">
        <v>30</v>
      </c>
      <c r="H14" s="719" t="s">
        <v>30</v>
      </c>
      <c r="I14" s="719" t="s">
        <v>30</v>
      </c>
      <c r="J14" s="719" t="s">
        <v>30</v>
      </c>
      <c r="K14" s="719" t="s">
        <v>30</v>
      </c>
      <c r="L14" s="719" t="s">
        <v>30</v>
      </c>
      <c r="M14" s="719" t="s">
        <v>30</v>
      </c>
      <c r="N14" s="719" t="s">
        <v>30</v>
      </c>
      <c r="O14" s="719" t="s">
        <v>30</v>
      </c>
      <c r="P14" s="719" t="s">
        <v>30</v>
      </c>
      <c r="Q14" s="719" t="s">
        <v>30</v>
      </c>
      <c r="R14" s="719" t="s">
        <v>30</v>
      </c>
      <c r="S14" s="719" t="s">
        <v>30</v>
      </c>
      <c r="T14" s="719" t="s">
        <v>30</v>
      </c>
      <c r="U14" s="719" t="s">
        <v>30</v>
      </c>
      <c r="V14" s="719" t="s">
        <v>30</v>
      </c>
      <c r="W14" s="719" t="s">
        <v>30</v>
      </c>
      <c r="X14" s="719" t="s">
        <v>30</v>
      </c>
    </row>
    <row r="15" spans="1:26" s="14" customFormat="1" ht="18" customHeight="1">
      <c r="A15" s="93" t="s">
        <v>4</v>
      </c>
      <c r="B15" s="719" t="s">
        <v>30</v>
      </c>
      <c r="C15" s="719" t="s">
        <v>30</v>
      </c>
      <c r="D15" s="719" t="s">
        <v>30</v>
      </c>
      <c r="E15" s="719" t="s">
        <v>30</v>
      </c>
      <c r="F15" s="719" t="s">
        <v>30</v>
      </c>
      <c r="G15" s="719" t="s">
        <v>30</v>
      </c>
      <c r="H15" s="719" t="s">
        <v>30</v>
      </c>
      <c r="I15" s="719" t="s">
        <v>30</v>
      </c>
      <c r="J15" s="719" t="s">
        <v>30</v>
      </c>
      <c r="K15" s="719" t="s">
        <v>30</v>
      </c>
      <c r="L15" s="719" t="s">
        <v>30</v>
      </c>
      <c r="M15" s="719" t="s">
        <v>30</v>
      </c>
      <c r="N15" s="719" t="s">
        <v>30</v>
      </c>
      <c r="O15" s="719" t="s">
        <v>30</v>
      </c>
      <c r="P15" s="719" t="s">
        <v>30</v>
      </c>
      <c r="Q15" s="719" t="s">
        <v>30</v>
      </c>
      <c r="R15" s="719" t="s">
        <v>30</v>
      </c>
      <c r="S15" s="719" t="s">
        <v>30</v>
      </c>
      <c r="T15" s="719" t="s">
        <v>30</v>
      </c>
      <c r="U15" s="719" t="s">
        <v>30</v>
      </c>
      <c r="V15" s="719" t="s">
        <v>30</v>
      </c>
      <c r="W15" s="719" t="s">
        <v>30</v>
      </c>
      <c r="X15" s="719" t="s">
        <v>30</v>
      </c>
    </row>
    <row r="16" spans="1:26" s="14" customFormat="1" ht="18" customHeight="1">
      <c r="A16" s="93" t="s">
        <v>3</v>
      </c>
      <c r="B16" s="567">
        <v>23596</v>
      </c>
      <c r="C16" s="567">
        <v>23821</v>
      </c>
      <c r="D16" s="567">
        <v>21617.062999999998</v>
      </c>
      <c r="E16" s="567">
        <v>20319</v>
      </c>
      <c r="F16" s="567">
        <v>22657</v>
      </c>
      <c r="G16" s="567">
        <v>20047</v>
      </c>
      <c r="H16" s="567">
        <v>20047</v>
      </c>
      <c r="I16" s="567">
        <v>24487</v>
      </c>
      <c r="J16" s="567">
        <v>24487</v>
      </c>
      <c r="K16" s="567">
        <v>22051</v>
      </c>
      <c r="L16" s="567">
        <v>22051</v>
      </c>
      <c r="M16" s="567">
        <v>22051</v>
      </c>
      <c r="N16" s="686"/>
      <c r="O16" s="686"/>
      <c r="P16" s="686"/>
      <c r="Q16" s="686"/>
      <c r="R16" s="686"/>
      <c r="S16" s="686"/>
      <c r="T16" s="686"/>
      <c r="U16" s="686"/>
      <c r="V16" s="686"/>
      <c r="W16" s="686"/>
      <c r="X16" s="686"/>
    </row>
    <row r="17" spans="1:24" s="14" customFormat="1" ht="18" customHeight="1">
      <c r="A17" s="93" t="s">
        <v>33</v>
      </c>
      <c r="B17" s="686"/>
      <c r="C17" s="686"/>
      <c r="D17" s="686"/>
      <c r="E17" s="686"/>
      <c r="F17" s="567"/>
      <c r="G17" s="567">
        <v>3057</v>
      </c>
      <c r="H17" s="567">
        <v>3057</v>
      </c>
      <c r="I17" s="567">
        <v>3057</v>
      </c>
      <c r="J17" s="567">
        <v>3057</v>
      </c>
      <c r="K17" s="567">
        <v>3057</v>
      </c>
      <c r="L17" s="567">
        <v>3057</v>
      </c>
      <c r="M17" s="567">
        <v>3057</v>
      </c>
      <c r="N17" s="567">
        <v>3057</v>
      </c>
      <c r="O17" s="567">
        <v>3057</v>
      </c>
      <c r="P17" s="567">
        <v>3682</v>
      </c>
      <c r="Q17" s="567">
        <v>3682</v>
      </c>
      <c r="R17" s="686"/>
      <c r="S17" s="686"/>
      <c r="T17" s="686"/>
      <c r="U17" s="686"/>
      <c r="V17" s="686"/>
      <c r="W17" s="686"/>
      <c r="X17" s="686"/>
    </row>
    <row r="18" spans="1:24" s="14" customFormat="1" ht="18" customHeight="1">
      <c r="A18" s="93" t="s">
        <v>1</v>
      </c>
      <c r="B18" s="686"/>
      <c r="C18" s="686"/>
      <c r="D18" s="686"/>
      <c r="E18" s="686"/>
      <c r="F18" s="567">
        <v>2164</v>
      </c>
      <c r="G18" s="567">
        <v>2164</v>
      </c>
      <c r="H18" s="567">
        <v>2164</v>
      </c>
      <c r="I18" s="567">
        <v>2164</v>
      </c>
      <c r="J18" s="567">
        <v>2164</v>
      </c>
      <c r="K18" s="567">
        <v>2164</v>
      </c>
      <c r="L18" s="567">
        <v>2164</v>
      </c>
      <c r="M18" s="567">
        <v>2164</v>
      </c>
      <c r="N18" s="567">
        <v>2164</v>
      </c>
      <c r="O18" s="567">
        <v>2164</v>
      </c>
      <c r="P18" s="567">
        <v>2164</v>
      </c>
      <c r="Q18" s="567">
        <v>2164</v>
      </c>
      <c r="R18" s="686"/>
      <c r="S18" s="686"/>
      <c r="T18" s="686"/>
      <c r="U18" s="686"/>
      <c r="V18" s="686"/>
      <c r="W18" s="686"/>
      <c r="X18" s="686"/>
    </row>
    <row r="19" spans="1:24" s="14" customFormat="1" ht="18" customHeight="1">
      <c r="A19" s="93" t="s">
        <v>0</v>
      </c>
      <c r="B19" s="567">
        <v>3394</v>
      </c>
      <c r="C19" s="567">
        <v>3394</v>
      </c>
      <c r="D19" s="567">
        <v>2759</v>
      </c>
      <c r="E19" s="567">
        <v>2759</v>
      </c>
      <c r="F19" s="686"/>
      <c r="G19" s="686"/>
      <c r="H19" s="686"/>
      <c r="I19" s="686"/>
      <c r="J19" s="567">
        <v>2583</v>
      </c>
      <c r="K19" s="686"/>
      <c r="L19" s="686"/>
      <c r="M19" s="686"/>
      <c r="N19" s="686"/>
      <c r="O19" s="686"/>
      <c r="P19" s="686"/>
      <c r="Q19" s="686"/>
      <c r="R19" s="686"/>
      <c r="S19" s="686"/>
      <c r="T19" s="567">
        <v>2853</v>
      </c>
      <c r="U19" s="567">
        <v>2853</v>
      </c>
      <c r="V19" s="567">
        <v>2853</v>
      </c>
      <c r="W19" s="686"/>
      <c r="X19" s="686"/>
    </row>
    <row r="20" spans="1:24" ht="18" customHeight="1">
      <c r="A20" s="40"/>
    </row>
    <row r="21" spans="1:24" ht="18" customHeight="1">
      <c r="A21" s="250" t="s">
        <v>463</v>
      </c>
    </row>
    <row r="22" spans="1:24" s="14" customFormat="1" ht="18" customHeight="1">
      <c r="A22" s="250" t="s">
        <v>580</v>
      </c>
    </row>
    <row r="23" spans="1:24" ht="18" customHeight="1">
      <c r="A23" s="250" t="s">
        <v>2888</v>
      </c>
    </row>
    <row r="24" spans="1:24" ht="18" customHeight="1">
      <c r="A24" s="250" t="s">
        <v>3128</v>
      </c>
    </row>
  </sheetData>
  <mergeCells count="1">
    <mergeCell ref="B2:W2"/>
  </mergeCells>
  <hyperlinks>
    <hyperlink ref="Z3" location="Content!A1" display="Back to content page" xr:uid="{00000000-0004-0000-B500-000000000000}"/>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Z23"/>
  <sheetViews>
    <sheetView workbookViewId="0">
      <selection activeCell="B3" sqref="B3:X18"/>
    </sheetView>
  </sheetViews>
  <sheetFormatPr defaultColWidth="8.77734375" defaultRowHeight="14.4"/>
  <cols>
    <col min="1" max="1" width="32.5546875" customWidth="1"/>
    <col min="2" max="24" width="12.77734375" customWidth="1"/>
  </cols>
  <sheetData>
    <row r="1" spans="1:26">
      <c r="A1" s="18" t="s">
        <v>3006</v>
      </c>
      <c r="B1" s="17"/>
      <c r="C1" s="17"/>
      <c r="D1" s="17"/>
      <c r="E1" s="17"/>
      <c r="F1" s="17"/>
      <c r="G1" s="17"/>
      <c r="H1" s="17"/>
      <c r="I1" s="17"/>
      <c r="J1" s="17"/>
      <c r="K1" s="17"/>
      <c r="L1" s="17"/>
      <c r="M1" s="17"/>
      <c r="N1" s="17"/>
      <c r="O1" s="17"/>
      <c r="P1" s="17"/>
      <c r="Q1" s="17"/>
      <c r="R1" s="17"/>
      <c r="S1" s="17"/>
      <c r="T1" s="17"/>
      <c r="U1" s="17"/>
      <c r="V1" s="17"/>
      <c r="W1" s="17"/>
      <c r="X1" s="17"/>
    </row>
    <row r="2" spans="1:26">
      <c r="A2" s="261" t="s">
        <v>32</v>
      </c>
      <c r="B2" s="251" t="s">
        <v>467</v>
      </c>
      <c r="C2" s="251" t="s">
        <v>474</v>
      </c>
      <c r="D2" s="251" t="s">
        <v>475</v>
      </c>
      <c r="E2" s="251" t="s">
        <v>476</v>
      </c>
      <c r="F2" s="251" t="s">
        <v>477</v>
      </c>
      <c r="G2" s="251" t="s">
        <v>468</v>
      </c>
      <c r="H2" s="251" t="s">
        <v>469</v>
      </c>
      <c r="I2" s="251" t="s">
        <v>470</v>
      </c>
      <c r="J2" s="251" t="s">
        <v>35</v>
      </c>
      <c r="K2" s="251" t="s">
        <v>471</v>
      </c>
      <c r="L2" s="251" t="s">
        <v>34</v>
      </c>
      <c r="M2" s="251">
        <v>2011</v>
      </c>
      <c r="N2" s="251">
        <v>2012</v>
      </c>
      <c r="O2" s="251">
        <v>2013</v>
      </c>
      <c r="P2" s="251">
        <v>2014</v>
      </c>
      <c r="Q2" s="251">
        <v>2015</v>
      </c>
      <c r="R2" s="251">
        <v>2016</v>
      </c>
      <c r="S2" s="251">
        <v>2017</v>
      </c>
      <c r="T2" s="251">
        <v>2018</v>
      </c>
      <c r="U2" s="251">
        <v>2019</v>
      </c>
      <c r="V2" s="251">
        <v>2020</v>
      </c>
      <c r="W2" s="251">
        <v>2021</v>
      </c>
      <c r="X2" s="251">
        <v>2022</v>
      </c>
      <c r="Z2" s="1" t="s">
        <v>559</v>
      </c>
    </row>
    <row r="3" spans="1:26">
      <c r="A3" s="93" t="s">
        <v>13</v>
      </c>
      <c r="B3" s="306"/>
      <c r="C3" s="306"/>
      <c r="D3" s="306"/>
      <c r="E3" s="306"/>
      <c r="F3" s="306"/>
      <c r="G3" s="306"/>
      <c r="H3" s="306"/>
      <c r="I3" s="460">
        <v>1548181</v>
      </c>
      <c r="J3" s="460">
        <v>4116899</v>
      </c>
      <c r="K3" s="460">
        <v>4046890</v>
      </c>
      <c r="L3" s="460">
        <v>3288366</v>
      </c>
      <c r="M3" s="460">
        <v>2990009</v>
      </c>
      <c r="N3" s="460">
        <v>1743452</v>
      </c>
      <c r="O3" s="460">
        <v>3601809</v>
      </c>
      <c r="P3" s="460">
        <v>3941957</v>
      </c>
      <c r="Q3" s="460">
        <v>4229137</v>
      </c>
      <c r="R3" s="460">
        <v>4399821</v>
      </c>
      <c r="S3" s="460">
        <v>3120137</v>
      </c>
      <c r="T3" s="460">
        <v>3878362</v>
      </c>
      <c r="U3" s="460">
        <v>4155124</v>
      </c>
      <c r="V3" s="460">
        <v>1644094</v>
      </c>
      <c r="W3" s="460">
        <v>1641795</v>
      </c>
      <c r="X3" s="306"/>
    </row>
    <row r="4" spans="1:26">
      <c r="A4" s="93" t="s">
        <v>12</v>
      </c>
      <c r="B4" s="306"/>
      <c r="C4" s="306"/>
      <c r="D4" s="306"/>
      <c r="E4" s="306"/>
      <c r="F4" s="306"/>
      <c r="G4" s="306"/>
      <c r="H4" s="306"/>
      <c r="I4" s="460">
        <v>382811</v>
      </c>
      <c r="J4" s="460">
        <v>391050</v>
      </c>
      <c r="K4" s="665"/>
      <c r="L4" s="665"/>
      <c r="M4" s="665"/>
      <c r="N4" s="665"/>
      <c r="O4" s="665"/>
      <c r="P4" s="665"/>
      <c r="Q4" s="665"/>
      <c r="R4" s="665"/>
      <c r="S4" s="665"/>
      <c r="T4" s="665"/>
      <c r="U4" s="665"/>
      <c r="V4" s="665"/>
      <c r="W4" s="665"/>
      <c r="X4" s="665"/>
      <c r="Z4" s="14"/>
    </row>
    <row r="5" spans="1:26">
      <c r="A5" s="93" t="s">
        <v>513</v>
      </c>
      <c r="B5" s="310" t="s">
        <v>30</v>
      </c>
      <c r="C5" s="310" t="s">
        <v>30</v>
      </c>
      <c r="D5" s="310" t="s">
        <v>30</v>
      </c>
      <c r="E5" s="310" t="s">
        <v>30</v>
      </c>
      <c r="F5" s="310" t="s">
        <v>30</v>
      </c>
      <c r="G5" s="310" t="s">
        <v>30</v>
      </c>
      <c r="H5" s="310" t="s">
        <v>30</v>
      </c>
      <c r="I5" s="310" t="s">
        <v>30</v>
      </c>
      <c r="J5" s="310" t="s">
        <v>30</v>
      </c>
      <c r="K5" s="310" t="s">
        <v>30</v>
      </c>
      <c r="L5" s="310" t="s">
        <v>30</v>
      </c>
      <c r="M5" s="310" t="s">
        <v>30</v>
      </c>
      <c r="N5" s="310" t="s">
        <v>30</v>
      </c>
      <c r="O5" s="310" t="s">
        <v>30</v>
      </c>
      <c r="P5" s="310" t="s">
        <v>30</v>
      </c>
      <c r="Q5" s="310" t="s">
        <v>30</v>
      </c>
      <c r="R5" s="310" t="s">
        <v>30</v>
      </c>
      <c r="S5" s="310" t="s">
        <v>30</v>
      </c>
      <c r="T5" s="310" t="s">
        <v>30</v>
      </c>
      <c r="U5" s="310" t="s">
        <v>30</v>
      </c>
      <c r="V5" s="310" t="s">
        <v>30</v>
      </c>
      <c r="W5" s="310" t="s">
        <v>30</v>
      </c>
      <c r="X5" s="310" t="s">
        <v>30</v>
      </c>
    </row>
    <row r="6" spans="1:26">
      <c r="A6" s="93" t="s">
        <v>100</v>
      </c>
      <c r="B6" s="306"/>
      <c r="C6" s="306"/>
      <c r="D6" s="306"/>
      <c r="E6" s="306"/>
      <c r="F6" s="306"/>
      <c r="G6" s="306"/>
      <c r="H6" s="306"/>
      <c r="I6" s="306"/>
      <c r="J6" s="306"/>
      <c r="K6" s="306"/>
      <c r="L6" s="306"/>
      <c r="M6" s="306"/>
      <c r="N6" s="306"/>
      <c r="O6" s="306"/>
      <c r="P6" s="306"/>
      <c r="Q6" s="306"/>
      <c r="R6" s="306"/>
      <c r="S6" s="306"/>
      <c r="T6" s="306"/>
      <c r="U6" s="306"/>
      <c r="V6" s="306"/>
      <c r="W6" s="306"/>
      <c r="X6" s="306"/>
    </row>
    <row r="7" spans="1:26">
      <c r="A7" s="93" t="s">
        <v>512</v>
      </c>
      <c r="B7" s="306"/>
      <c r="C7" s="306"/>
      <c r="D7" s="306"/>
      <c r="E7" s="306"/>
      <c r="F7" s="306"/>
      <c r="G7" s="306"/>
      <c r="H7" s="306"/>
      <c r="I7" s="306"/>
      <c r="J7" s="306"/>
      <c r="K7" s="306"/>
      <c r="L7" s="306"/>
      <c r="M7" s="306"/>
      <c r="N7" s="306"/>
      <c r="O7" s="306"/>
      <c r="P7" s="306"/>
      <c r="Q7" s="306"/>
      <c r="R7" s="306"/>
      <c r="S7" s="306"/>
      <c r="T7" s="306"/>
      <c r="U7" s="306"/>
      <c r="V7" s="306"/>
      <c r="W7" s="306"/>
      <c r="X7" s="306"/>
    </row>
    <row r="8" spans="1:26">
      <c r="A8" s="93" t="s">
        <v>11</v>
      </c>
      <c r="B8" s="310" t="s">
        <v>30</v>
      </c>
      <c r="C8" s="310" t="s">
        <v>30</v>
      </c>
      <c r="D8" s="310" t="s">
        <v>30</v>
      </c>
      <c r="E8" s="310" t="s">
        <v>30</v>
      </c>
      <c r="F8" s="310" t="s">
        <v>30</v>
      </c>
      <c r="G8" s="310" t="s">
        <v>30</v>
      </c>
      <c r="H8" s="310" t="s">
        <v>30</v>
      </c>
      <c r="I8" s="310" t="s">
        <v>30</v>
      </c>
      <c r="J8" s="310" t="s">
        <v>30</v>
      </c>
      <c r="K8" s="310" t="s">
        <v>30</v>
      </c>
      <c r="L8" s="310" t="s">
        <v>30</v>
      </c>
      <c r="M8" s="310" t="s">
        <v>30</v>
      </c>
      <c r="N8" s="310" t="s">
        <v>30</v>
      </c>
      <c r="O8" s="310" t="s">
        <v>30</v>
      </c>
      <c r="P8" s="310" t="s">
        <v>30</v>
      </c>
      <c r="Q8" s="310" t="s">
        <v>30</v>
      </c>
      <c r="R8" s="310" t="s">
        <v>30</v>
      </c>
      <c r="S8" s="310" t="s">
        <v>30</v>
      </c>
      <c r="T8" s="310" t="s">
        <v>30</v>
      </c>
      <c r="U8" s="310" t="s">
        <v>30</v>
      </c>
      <c r="V8" s="310" t="s">
        <v>30</v>
      </c>
      <c r="W8" s="310" t="s">
        <v>30</v>
      </c>
      <c r="X8" s="310" t="s">
        <v>30</v>
      </c>
    </row>
    <row r="9" spans="1:26">
      <c r="A9" s="93" t="s">
        <v>10</v>
      </c>
      <c r="B9" s="306"/>
      <c r="C9" s="306"/>
      <c r="D9" s="306"/>
      <c r="E9" s="306"/>
      <c r="F9" s="306"/>
      <c r="G9" s="306"/>
      <c r="H9" s="306"/>
      <c r="I9" s="306"/>
      <c r="J9" s="306"/>
      <c r="K9" s="306"/>
      <c r="L9" s="306"/>
      <c r="M9" s="306"/>
      <c r="N9" s="306"/>
      <c r="O9" s="306"/>
      <c r="P9" s="306"/>
      <c r="Q9" s="306"/>
      <c r="R9" s="306"/>
      <c r="S9" s="306"/>
      <c r="T9" s="306"/>
      <c r="U9" s="306"/>
      <c r="V9" s="306"/>
      <c r="W9" s="306"/>
      <c r="X9" s="306"/>
    </row>
    <row r="10" spans="1:26">
      <c r="A10" s="93" t="s">
        <v>9</v>
      </c>
      <c r="B10" s="306"/>
      <c r="C10" s="306"/>
      <c r="D10" s="306"/>
      <c r="E10" s="306"/>
      <c r="F10" s="306"/>
      <c r="G10" s="306"/>
      <c r="H10" s="306"/>
      <c r="I10" s="306"/>
      <c r="J10" s="306"/>
      <c r="K10" s="306"/>
      <c r="L10" s="306"/>
      <c r="M10" s="306"/>
      <c r="N10" s="306"/>
      <c r="O10" s="306"/>
      <c r="P10" s="306"/>
      <c r="Q10" s="306"/>
      <c r="R10" s="306"/>
      <c r="S10" s="306"/>
      <c r="T10" s="306"/>
      <c r="U10" s="306"/>
      <c r="V10" s="306"/>
      <c r="W10" s="306"/>
      <c r="X10" s="306"/>
    </row>
    <row r="11" spans="1:26">
      <c r="A11" s="93" t="s">
        <v>8</v>
      </c>
      <c r="B11" s="310" t="s">
        <v>30</v>
      </c>
      <c r="C11" s="310" t="s">
        <v>30</v>
      </c>
      <c r="D11" s="310" t="s">
        <v>30</v>
      </c>
      <c r="E11" s="310" t="s">
        <v>30</v>
      </c>
      <c r="F11" s="310" t="s">
        <v>30</v>
      </c>
      <c r="G11" s="310" t="s">
        <v>30</v>
      </c>
      <c r="H11" s="310" t="s">
        <v>30</v>
      </c>
      <c r="I11" s="310" t="s">
        <v>30</v>
      </c>
      <c r="J11" s="310" t="s">
        <v>30</v>
      </c>
      <c r="K11" s="310" t="s">
        <v>30</v>
      </c>
      <c r="L11" s="310" t="s">
        <v>30</v>
      </c>
      <c r="M11" s="310" t="s">
        <v>30</v>
      </c>
      <c r="N11" s="310" t="s">
        <v>30</v>
      </c>
      <c r="O11" s="310" t="s">
        <v>30</v>
      </c>
      <c r="P11" s="310" t="s">
        <v>30</v>
      </c>
      <c r="Q11" s="310" t="s">
        <v>30</v>
      </c>
      <c r="R11" s="310" t="s">
        <v>30</v>
      </c>
      <c r="S11" s="310" t="s">
        <v>30</v>
      </c>
      <c r="T11" s="310" t="s">
        <v>30</v>
      </c>
      <c r="U11" s="310" t="s">
        <v>30</v>
      </c>
      <c r="V11" s="310" t="s">
        <v>30</v>
      </c>
      <c r="W11" s="310" t="s">
        <v>30</v>
      </c>
      <c r="X11" s="310" t="s">
        <v>30</v>
      </c>
      <c r="Z11" s="14"/>
    </row>
    <row r="12" spans="1:26">
      <c r="A12" s="93" t="s">
        <v>6</v>
      </c>
      <c r="B12" s="306"/>
      <c r="C12" s="306"/>
      <c r="D12" s="306"/>
      <c r="E12" s="306"/>
      <c r="F12" s="306"/>
      <c r="G12" s="306"/>
      <c r="H12" s="306"/>
      <c r="I12" s="306"/>
      <c r="J12" s="306"/>
      <c r="K12" s="306"/>
      <c r="L12" s="306"/>
      <c r="M12" s="460" t="s">
        <v>2652</v>
      </c>
      <c r="N12" s="460" t="s">
        <v>2653</v>
      </c>
      <c r="O12" s="460" t="s">
        <v>2654</v>
      </c>
      <c r="P12" s="460" t="s">
        <v>2655</v>
      </c>
      <c r="Q12" s="460">
        <v>4770.6000000000004</v>
      </c>
      <c r="R12" s="306"/>
      <c r="S12" s="306"/>
      <c r="T12" s="306"/>
      <c r="U12" s="306"/>
      <c r="V12" s="306"/>
      <c r="W12" s="196">
        <v>3078658</v>
      </c>
      <c r="X12" s="196">
        <v>5568969</v>
      </c>
      <c r="Z12" s="14"/>
    </row>
    <row r="13" spans="1:26">
      <c r="A13" s="93" t="s">
        <v>5</v>
      </c>
      <c r="B13" s="306"/>
      <c r="C13" s="306"/>
      <c r="D13" s="306"/>
      <c r="E13" s="306"/>
      <c r="F13" s="306"/>
      <c r="G13" s="306"/>
      <c r="H13" s="306"/>
      <c r="I13" s="306"/>
      <c r="J13" s="306"/>
      <c r="K13" s="306"/>
      <c r="L13" s="306"/>
      <c r="M13" s="306"/>
      <c r="N13" s="306"/>
      <c r="O13" s="306"/>
      <c r="P13" s="306"/>
      <c r="Q13" s="306"/>
      <c r="R13" s="306"/>
      <c r="S13" s="306"/>
      <c r="T13" s="306"/>
      <c r="U13" s="306"/>
      <c r="V13" s="306"/>
      <c r="W13" s="306"/>
      <c r="X13" s="306"/>
    </row>
    <row r="14" spans="1:26">
      <c r="A14" s="93" t="s">
        <v>4</v>
      </c>
      <c r="B14" s="310" t="s">
        <v>30</v>
      </c>
      <c r="C14" s="310" t="s">
        <v>30</v>
      </c>
      <c r="D14" s="310" t="s">
        <v>30</v>
      </c>
      <c r="E14" s="310" t="s">
        <v>30</v>
      </c>
      <c r="F14" s="310" t="s">
        <v>30</v>
      </c>
      <c r="G14" s="310" t="s">
        <v>30</v>
      </c>
      <c r="H14" s="310" t="s">
        <v>30</v>
      </c>
      <c r="I14" s="310" t="s">
        <v>30</v>
      </c>
      <c r="J14" s="310" t="s">
        <v>30</v>
      </c>
      <c r="K14" s="310" t="s">
        <v>30</v>
      </c>
      <c r="L14" s="310" t="s">
        <v>30</v>
      </c>
      <c r="M14" s="310" t="s">
        <v>30</v>
      </c>
      <c r="N14" s="310" t="s">
        <v>30</v>
      </c>
      <c r="O14" s="310" t="s">
        <v>30</v>
      </c>
      <c r="P14" s="310" t="s">
        <v>30</v>
      </c>
      <c r="Q14" s="310" t="s">
        <v>30</v>
      </c>
      <c r="R14" s="310" t="s">
        <v>30</v>
      </c>
      <c r="S14" s="310" t="s">
        <v>30</v>
      </c>
      <c r="T14" s="310" t="s">
        <v>30</v>
      </c>
      <c r="U14" s="310" t="s">
        <v>30</v>
      </c>
      <c r="V14" s="310" t="s">
        <v>30</v>
      </c>
      <c r="W14" s="310" t="s">
        <v>30</v>
      </c>
      <c r="X14" s="310" t="s">
        <v>30</v>
      </c>
    </row>
    <row r="15" spans="1:26">
      <c r="A15" s="93" t="s">
        <v>3</v>
      </c>
      <c r="B15" s="306"/>
      <c r="C15" s="306"/>
      <c r="D15" s="306"/>
      <c r="E15" s="306"/>
      <c r="F15" s="306"/>
      <c r="G15" s="306"/>
      <c r="H15" s="306"/>
      <c r="I15" s="306"/>
      <c r="J15" s="306"/>
      <c r="K15" s="306"/>
      <c r="L15" s="306"/>
      <c r="M15" s="306"/>
      <c r="N15" s="306"/>
      <c r="O15" s="306"/>
      <c r="P15" s="306"/>
      <c r="Q15" s="306"/>
      <c r="R15" s="306"/>
      <c r="S15" s="306"/>
      <c r="T15" s="306"/>
      <c r="U15" s="306"/>
      <c r="V15" s="306"/>
      <c r="W15" s="306"/>
      <c r="X15" s="306"/>
    </row>
    <row r="16" spans="1:26">
      <c r="A16" s="93" t="s">
        <v>33</v>
      </c>
      <c r="B16" s="306"/>
      <c r="C16" s="306"/>
      <c r="D16" s="306"/>
      <c r="E16" s="306"/>
      <c r="F16" s="306"/>
      <c r="G16" s="306"/>
      <c r="H16" s="306"/>
      <c r="I16" s="306"/>
      <c r="J16" s="306"/>
      <c r="K16" s="306"/>
      <c r="L16" s="306"/>
      <c r="M16" s="306"/>
      <c r="N16" s="306"/>
      <c r="O16" s="306"/>
      <c r="P16" s="306"/>
      <c r="Q16" s="306"/>
      <c r="R16" s="306"/>
      <c r="S16" s="306"/>
      <c r="T16" s="306"/>
      <c r="U16" s="306"/>
      <c r="V16" s="306"/>
      <c r="W16" s="306"/>
      <c r="X16" s="306"/>
    </row>
    <row r="17" spans="1:24">
      <c r="A17" s="93" t="s">
        <v>1</v>
      </c>
      <c r="B17" s="306"/>
      <c r="C17" s="306"/>
      <c r="D17" s="306"/>
      <c r="E17" s="306"/>
      <c r="F17" s="306"/>
      <c r="G17" s="306"/>
      <c r="H17" s="306"/>
      <c r="I17" s="306"/>
      <c r="J17" s="306"/>
      <c r="K17" s="306"/>
      <c r="L17" s="306"/>
      <c r="M17" s="306"/>
      <c r="N17" s="306"/>
      <c r="O17" s="306"/>
      <c r="P17" s="306"/>
      <c r="Q17" s="306"/>
      <c r="R17" s="306"/>
      <c r="S17" s="306"/>
      <c r="T17" s="306"/>
      <c r="U17" s="306"/>
      <c r="V17" s="306"/>
      <c r="W17" s="306"/>
      <c r="X17" s="306"/>
    </row>
    <row r="18" spans="1:24">
      <c r="A18" s="93" t="s">
        <v>0</v>
      </c>
      <c r="B18" s="306"/>
      <c r="C18" s="306"/>
      <c r="D18" s="306"/>
      <c r="E18" s="306"/>
      <c r="F18" s="306"/>
      <c r="G18" s="306"/>
      <c r="H18" s="306"/>
      <c r="I18" s="306"/>
      <c r="J18" s="306"/>
      <c r="K18" s="306"/>
      <c r="L18" s="306"/>
      <c r="M18" s="306"/>
      <c r="N18" s="306"/>
      <c r="O18" s="306"/>
      <c r="P18" s="306"/>
      <c r="Q18" s="306"/>
      <c r="R18" s="306"/>
      <c r="S18" s="306"/>
      <c r="T18" s="306"/>
      <c r="U18" s="306"/>
      <c r="V18" s="306"/>
      <c r="W18" s="306"/>
      <c r="X18" s="306"/>
    </row>
    <row r="21" spans="1:24">
      <c r="A21" s="95" t="s">
        <v>21</v>
      </c>
    </row>
    <row r="22" spans="1:24">
      <c r="A22" s="250" t="s">
        <v>2888</v>
      </c>
    </row>
    <row r="23" spans="1:24">
      <c r="A23" s="250" t="s">
        <v>3128</v>
      </c>
    </row>
  </sheetData>
  <hyperlinks>
    <hyperlink ref="Z2" location="Content!A1" display="Back to content page" xr:uid="{00000000-0004-0000-B600-000000000000}"/>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AT28"/>
  <sheetViews>
    <sheetView zoomScale="89" zoomScaleNormal="89" workbookViewId="0">
      <selection activeCell="B4" sqref="B4:AR19"/>
    </sheetView>
  </sheetViews>
  <sheetFormatPr defaultColWidth="9.21875" defaultRowHeight="18" customHeight="1"/>
  <cols>
    <col min="1" max="1" width="34.5546875" style="44" customWidth="1"/>
    <col min="2" max="43" width="9.77734375" style="17" customWidth="1"/>
    <col min="44" max="45" width="9.21875" style="17"/>
    <col min="46" max="46" width="25.77734375" style="17" customWidth="1"/>
    <col min="47" max="16384" width="9.21875" style="17"/>
  </cols>
  <sheetData>
    <row r="1" spans="1:46" ht="18" customHeight="1">
      <c r="A1" s="40" t="s">
        <v>3007</v>
      </c>
    </row>
    <row r="2" spans="1:46" ht="18" customHeight="1">
      <c r="A2" s="261"/>
      <c r="B2" s="757" t="s">
        <v>482</v>
      </c>
      <c r="C2" s="758"/>
      <c r="D2" s="758"/>
      <c r="E2" s="758"/>
      <c r="F2" s="758"/>
      <c r="G2" s="758"/>
      <c r="H2" s="758"/>
      <c r="I2" s="758"/>
      <c r="J2" s="758"/>
      <c r="K2" s="758"/>
      <c r="L2" s="758"/>
      <c r="M2" s="758"/>
      <c r="N2" s="758"/>
      <c r="O2" s="758"/>
      <c r="P2" s="758"/>
      <c r="Q2" s="758"/>
      <c r="R2" s="758"/>
      <c r="S2" s="758"/>
      <c r="T2" s="758"/>
      <c r="U2" s="758"/>
      <c r="V2" s="758"/>
      <c r="W2" s="758"/>
      <c r="X2" s="758"/>
      <c r="Y2" s="758"/>
      <c r="Z2" s="758"/>
      <c r="AA2" s="758"/>
      <c r="AB2" s="758"/>
      <c r="AC2" s="758"/>
      <c r="AD2" s="758"/>
      <c r="AE2" s="758"/>
      <c r="AF2" s="758"/>
      <c r="AG2" s="758"/>
      <c r="AH2" s="758"/>
      <c r="AI2" s="758"/>
      <c r="AJ2" s="758"/>
      <c r="AK2" s="758"/>
      <c r="AL2" s="758"/>
      <c r="AM2" s="758"/>
      <c r="AN2" s="758"/>
      <c r="AO2" s="758"/>
      <c r="AP2" s="758"/>
      <c r="AQ2" s="758"/>
      <c r="AR2" s="758"/>
    </row>
    <row r="3" spans="1:46" s="40" customFormat="1" ht="18" customHeight="1">
      <c r="A3" s="261" t="s">
        <v>32</v>
      </c>
      <c r="B3" s="251" t="s">
        <v>480</v>
      </c>
      <c r="C3" s="251" t="s">
        <v>483</v>
      </c>
      <c r="D3" s="251" t="s">
        <v>484</v>
      </c>
      <c r="E3" s="251" t="s">
        <v>485</v>
      </c>
      <c r="F3" s="251" t="s">
        <v>486</v>
      </c>
      <c r="G3" s="251" t="s">
        <v>481</v>
      </c>
      <c r="H3" s="251" t="s">
        <v>487</v>
      </c>
      <c r="I3" s="251" t="s">
        <v>488</v>
      </c>
      <c r="J3" s="251" t="s">
        <v>489</v>
      </c>
      <c r="K3" s="251" t="s">
        <v>490</v>
      </c>
      <c r="L3" s="251" t="s">
        <v>465</v>
      </c>
      <c r="M3" s="251" t="s">
        <v>491</v>
      </c>
      <c r="N3" s="251" t="s">
        <v>492</v>
      </c>
      <c r="O3" s="251" t="s">
        <v>493</v>
      </c>
      <c r="P3" s="251" t="s">
        <v>494</v>
      </c>
      <c r="Q3" s="251" t="s">
        <v>466</v>
      </c>
      <c r="R3" s="251" t="s">
        <v>495</v>
      </c>
      <c r="S3" s="251" t="s">
        <v>496</v>
      </c>
      <c r="T3" s="251" t="s">
        <v>497</v>
      </c>
      <c r="U3" s="251" t="s">
        <v>498</v>
      </c>
      <c r="V3" s="251" t="s">
        <v>467</v>
      </c>
      <c r="W3" s="251" t="s">
        <v>474</v>
      </c>
      <c r="X3" s="251" t="s">
        <v>475</v>
      </c>
      <c r="Y3" s="251" t="s">
        <v>476</v>
      </c>
      <c r="Z3" s="251" t="s">
        <v>477</v>
      </c>
      <c r="AA3" s="251" t="s">
        <v>468</v>
      </c>
      <c r="AB3" s="251" t="s">
        <v>469</v>
      </c>
      <c r="AC3" s="251" t="s">
        <v>470</v>
      </c>
      <c r="AD3" s="251" t="s">
        <v>35</v>
      </c>
      <c r="AE3" s="251" t="s">
        <v>471</v>
      </c>
      <c r="AF3" s="251" t="s">
        <v>34</v>
      </c>
      <c r="AG3" s="251">
        <v>2011</v>
      </c>
      <c r="AH3" s="251">
        <v>2012</v>
      </c>
      <c r="AI3" s="251">
        <v>2013</v>
      </c>
      <c r="AJ3" s="251">
        <v>2014</v>
      </c>
      <c r="AK3" s="251">
        <v>2015</v>
      </c>
      <c r="AL3" s="251">
        <v>2016</v>
      </c>
      <c r="AM3" s="251">
        <v>2017</v>
      </c>
      <c r="AN3" s="251">
        <v>2018</v>
      </c>
      <c r="AO3" s="251">
        <v>2019</v>
      </c>
      <c r="AP3" s="251">
        <v>2020</v>
      </c>
      <c r="AQ3" s="251">
        <v>2021</v>
      </c>
      <c r="AR3" s="251">
        <v>2022</v>
      </c>
      <c r="AS3" s="17"/>
      <c r="AT3" s="1" t="s">
        <v>559</v>
      </c>
    </row>
    <row r="4" spans="1:46" s="14" customFormat="1" ht="18" customHeight="1">
      <c r="A4" s="93" t="s">
        <v>13</v>
      </c>
      <c r="B4" s="567"/>
      <c r="C4" s="567"/>
      <c r="D4" s="567"/>
      <c r="E4" s="567"/>
      <c r="F4" s="567"/>
      <c r="G4" s="567"/>
      <c r="H4" s="567"/>
      <c r="I4" s="567"/>
      <c r="J4" s="567"/>
      <c r="K4" s="567"/>
      <c r="L4" s="567"/>
      <c r="M4" s="567"/>
      <c r="N4" s="567"/>
      <c r="O4" s="567"/>
      <c r="P4" s="567"/>
      <c r="Q4" s="567"/>
      <c r="R4" s="567"/>
      <c r="S4" s="567"/>
      <c r="T4" s="567"/>
      <c r="U4" s="567"/>
      <c r="V4" s="567"/>
      <c r="W4" s="567"/>
      <c r="X4" s="720">
        <v>796</v>
      </c>
      <c r="Y4" s="720">
        <v>902</v>
      </c>
      <c r="Z4" s="720">
        <v>811</v>
      </c>
      <c r="AA4" s="720">
        <v>1104</v>
      </c>
      <c r="AB4" s="720">
        <v>1366</v>
      </c>
      <c r="AC4" s="718">
        <v>19999.621921999998</v>
      </c>
      <c r="AD4" s="718">
        <v>181753.85561900001</v>
      </c>
      <c r="AE4" s="718">
        <v>196018.76717400001</v>
      </c>
      <c r="AF4" s="718">
        <v>136985.31032700001</v>
      </c>
      <c r="AG4" s="718">
        <v>135007.88648399999</v>
      </c>
      <c r="AH4" s="718">
        <v>74765.849468</v>
      </c>
      <c r="AI4" s="718">
        <v>158082.338093</v>
      </c>
      <c r="AJ4" s="718">
        <v>177031.67443499999</v>
      </c>
      <c r="AK4" s="718">
        <v>237353.199418</v>
      </c>
      <c r="AL4" s="718">
        <v>458564.05294200004</v>
      </c>
      <c r="AM4" s="718">
        <v>444645.92714599997</v>
      </c>
      <c r="AN4" s="718">
        <v>713436.63778999995</v>
      </c>
      <c r="AO4" s="718">
        <v>626135.58346799994</v>
      </c>
      <c r="AP4" s="718">
        <v>47601.143738999999</v>
      </c>
      <c r="AQ4" s="718">
        <v>26951.005464999998</v>
      </c>
      <c r="AR4" s="714"/>
      <c r="AS4" s="33"/>
    </row>
    <row r="5" spans="1:46" s="14" customFormat="1" ht="18" customHeight="1">
      <c r="A5" s="93" t="s">
        <v>12</v>
      </c>
      <c r="B5" s="567"/>
      <c r="C5" s="567"/>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714"/>
      <c r="AR5" s="714"/>
      <c r="AS5" s="17"/>
    </row>
    <row r="6" spans="1:46" s="14" customFormat="1" ht="18" customHeight="1">
      <c r="A6" s="93" t="s">
        <v>513</v>
      </c>
      <c r="B6" s="719" t="s">
        <v>30</v>
      </c>
      <c r="C6" s="719" t="s">
        <v>30</v>
      </c>
      <c r="D6" s="719" t="s">
        <v>30</v>
      </c>
      <c r="E6" s="719" t="s">
        <v>30</v>
      </c>
      <c r="F6" s="719" t="s">
        <v>30</v>
      </c>
      <c r="G6" s="719" t="s">
        <v>30</v>
      </c>
      <c r="H6" s="719" t="s">
        <v>30</v>
      </c>
      <c r="I6" s="719" t="s">
        <v>30</v>
      </c>
      <c r="J6" s="719" t="s">
        <v>30</v>
      </c>
      <c r="K6" s="719" t="s">
        <v>30</v>
      </c>
      <c r="L6" s="719" t="s">
        <v>30</v>
      </c>
      <c r="M6" s="719" t="s">
        <v>30</v>
      </c>
      <c r="N6" s="719" t="s">
        <v>30</v>
      </c>
      <c r="O6" s="719" t="s">
        <v>30</v>
      </c>
      <c r="P6" s="719" t="s">
        <v>30</v>
      </c>
      <c r="Q6" s="719" t="s">
        <v>30</v>
      </c>
      <c r="R6" s="719" t="s">
        <v>30</v>
      </c>
      <c r="S6" s="719" t="s">
        <v>30</v>
      </c>
      <c r="T6" s="719" t="s">
        <v>30</v>
      </c>
      <c r="U6" s="719" t="s">
        <v>30</v>
      </c>
      <c r="V6" s="719" t="s">
        <v>30</v>
      </c>
      <c r="W6" s="719" t="s">
        <v>30</v>
      </c>
      <c r="X6" s="719" t="s">
        <v>30</v>
      </c>
      <c r="Y6" s="719" t="s">
        <v>30</v>
      </c>
      <c r="Z6" s="719" t="s">
        <v>30</v>
      </c>
      <c r="AA6" s="719" t="s">
        <v>30</v>
      </c>
      <c r="AB6" s="719" t="s">
        <v>30</v>
      </c>
      <c r="AC6" s="719" t="s">
        <v>30</v>
      </c>
      <c r="AD6" s="719" t="s">
        <v>30</v>
      </c>
      <c r="AE6" s="719" t="s">
        <v>30</v>
      </c>
      <c r="AF6" s="719" t="s">
        <v>30</v>
      </c>
      <c r="AG6" s="719" t="s">
        <v>30</v>
      </c>
      <c r="AH6" s="719" t="s">
        <v>30</v>
      </c>
      <c r="AI6" s="719" t="s">
        <v>30</v>
      </c>
      <c r="AJ6" s="719" t="s">
        <v>30</v>
      </c>
      <c r="AK6" s="719" t="s">
        <v>30</v>
      </c>
      <c r="AL6" s="719" t="s">
        <v>30</v>
      </c>
      <c r="AM6" s="719" t="s">
        <v>30</v>
      </c>
      <c r="AN6" s="719" t="s">
        <v>30</v>
      </c>
      <c r="AO6" s="719" t="s">
        <v>30</v>
      </c>
      <c r="AP6" s="719" t="s">
        <v>30</v>
      </c>
      <c r="AQ6" s="719" t="s">
        <v>30</v>
      </c>
      <c r="AR6" s="719" t="s">
        <v>30</v>
      </c>
      <c r="AS6" s="17"/>
    </row>
    <row r="7" spans="1:46" s="14" customFormat="1" ht="18" customHeight="1">
      <c r="A7" s="93" t="s">
        <v>100</v>
      </c>
      <c r="B7" s="567">
        <v>429.4</v>
      </c>
      <c r="C7" s="567">
        <v>613.20000000000005</v>
      </c>
      <c r="D7" s="567">
        <v>405.6</v>
      </c>
      <c r="E7" s="567">
        <v>372.6</v>
      </c>
      <c r="F7" s="567">
        <v>345.6</v>
      </c>
      <c r="G7" s="567">
        <v>292</v>
      </c>
      <c r="H7" s="567">
        <v>320</v>
      </c>
      <c r="I7" s="567">
        <v>359</v>
      </c>
      <c r="J7" s="567">
        <v>389</v>
      </c>
      <c r="K7" s="567"/>
      <c r="L7" s="567">
        <v>260</v>
      </c>
      <c r="M7" s="567"/>
      <c r="N7" s="567"/>
      <c r="O7" s="567"/>
      <c r="P7" s="567">
        <v>29</v>
      </c>
      <c r="Q7" s="567">
        <v>29</v>
      </c>
      <c r="R7" s="567"/>
      <c r="S7" s="567"/>
      <c r="T7" s="567">
        <v>71</v>
      </c>
      <c r="U7" s="567">
        <v>73</v>
      </c>
      <c r="V7" s="567">
        <v>94</v>
      </c>
      <c r="W7" s="567">
        <v>111</v>
      </c>
      <c r="X7" s="567">
        <v>80</v>
      </c>
      <c r="Y7" s="567">
        <v>71</v>
      </c>
      <c r="Z7" s="567">
        <v>70</v>
      </c>
      <c r="AA7" s="567">
        <v>140</v>
      </c>
      <c r="AB7" s="567">
        <v>86</v>
      </c>
      <c r="AC7" s="567">
        <v>79</v>
      </c>
      <c r="AD7" s="567">
        <v>95</v>
      </c>
      <c r="AE7" s="567">
        <v>85</v>
      </c>
      <c r="AF7" s="567"/>
      <c r="AG7" s="567"/>
      <c r="AH7" s="567"/>
      <c r="AI7" s="567"/>
      <c r="AJ7" s="567"/>
      <c r="AK7" s="567"/>
      <c r="AL7" s="567"/>
      <c r="AM7" s="567"/>
      <c r="AN7" s="567"/>
      <c r="AO7" s="567"/>
      <c r="AP7" s="567"/>
      <c r="AQ7" s="567"/>
      <c r="AR7" s="567"/>
    </row>
    <row r="8" spans="1:46" s="14" customFormat="1" ht="18" customHeight="1">
      <c r="A8" s="93" t="s">
        <v>512</v>
      </c>
      <c r="B8" s="567"/>
      <c r="C8" s="567"/>
      <c r="D8" s="567"/>
      <c r="E8" s="567"/>
      <c r="F8" s="567"/>
      <c r="G8" s="567"/>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567"/>
      <c r="AN8" s="567"/>
      <c r="AO8" s="567"/>
      <c r="AP8" s="567"/>
      <c r="AQ8" s="567"/>
      <c r="AR8" s="567"/>
    </row>
    <row r="9" spans="1:46" s="14" customFormat="1" ht="18" customHeight="1">
      <c r="A9" s="93" t="s">
        <v>11</v>
      </c>
      <c r="B9" s="567"/>
      <c r="C9" s="567"/>
      <c r="D9" s="567"/>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567"/>
      <c r="AN9" s="567"/>
      <c r="AO9" s="567"/>
      <c r="AP9" s="567"/>
      <c r="AQ9" s="567"/>
      <c r="AR9" s="567"/>
    </row>
    <row r="10" spans="1:46" s="14" customFormat="1" ht="18" customHeight="1">
      <c r="A10" s="93" t="s">
        <v>10</v>
      </c>
      <c r="B10" s="567"/>
      <c r="C10" s="567"/>
      <c r="D10" s="567"/>
      <c r="E10" s="567"/>
      <c r="F10" s="567"/>
      <c r="G10" s="567"/>
      <c r="H10" s="567"/>
      <c r="I10" s="567"/>
      <c r="J10" s="567"/>
      <c r="K10" s="567"/>
      <c r="L10" s="567"/>
      <c r="M10" s="567"/>
      <c r="N10" s="567"/>
      <c r="O10" s="567"/>
      <c r="P10" s="567"/>
      <c r="Q10" s="567"/>
      <c r="R10" s="567"/>
      <c r="S10" s="567"/>
      <c r="T10" s="567"/>
      <c r="U10" s="567"/>
      <c r="V10" s="567"/>
      <c r="W10" s="567"/>
      <c r="X10" s="567"/>
      <c r="Y10" s="567"/>
      <c r="Z10" s="567"/>
      <c r="AA10" s="567"/>
      <c r="AB10" s="567"/>
      <c r="AC10" s="567"/>
      <c r="AD10" s="567">
        <v>10</v>
      </c>
      <c r="AE10" s="567"/>
      <c r="AF10" s="567"/>
      <c r="AG10" s="567"/>
      <c r="AH10" s="567"/>
      <c r="AI10" s="567"/>
      <c r="AJ10" s="567"/>
      <c r="AK10" s="567"/>
      <c r="AL10" s="567"/>
      <c r="AM10" s="567"/>
      <c r="AN10" s="567"/>
      <c r="AO10" s="567"/>
      <c r="AP10" s="567"/>
      <c r="AQ10" s="567"/>
      <c r="AR10" s="567"/>
    </row>
    <row r="11" spans="1:46" s="14" customFormat="1" ht="18" customHeight="1">
      <c r="A11" s="93" t="s">
        <v>9</v>
      </c>
      <c r="B11" s="567">
        <v>79.722999999999999</v>
      </c>
      <c r="C11" s="567">
        <v>77.936999999999998</v>
      </c>
      <c r="D11" s="567">
        <v>97</v>
      </c>
      <c r="E11" s="567">
        <v>102.354</v>
      </c>
      <c r="F11" s="567">
        <v>102.294</v>
      </c>
      <c r="G11" s="567">
        <v>113.48399999999999</v>
      </c>
      <c r="H11" s="567">
        <v>121.45699999999999</v>
      </c>
      <c r="I11" s="567">
        <v>107</v>
      </c>
      <c r="J11" s="567">
        <v>114</v>
      </c>
      <c r="K11" s="567">
        <v>111</v>
      </c>
      <c r="L11" s="567">
        <v>115.46899999999999</v>
      </c>
      <c r="M11" s="567">
        <v>101.08</v>
      </c>
      <c r="N11" s="567">
        <v>87.873000000000005</v>
      </c>
      <c r="O11" s="567">
        <v>65.361999999999995</v>
      </c>
      <c r="P11" s="567">
        <v>41</v>
      </c>
      <c r="Q11" s="567">
        <v>22</v>
      </c>
      <c r="R11" s="567">
        <v>26</v>
      </c>
      <c r="S11" s="567">
        <v>17</v>
      </c>
      <c r="T11" s="567">
        <v>21</v>
      </c>
      <c r="U11" s="567">
        <v>19.245415384615384</v>
      </c>
      <c r="V11" s="567">
        <v>27</v>
      </c>
      <c r="W11" s="567">
        <v>22</v>
      </c>
      <c r="X11" s="567">
        <v>37</v>
      </c>
      <c r="Y11" s="567">
        <v>30</v>
      </c>
      <c r="Z11" s="567">
        <v>26</v>
      </c>
      <c r="AA11" s="567"/>
      <c r="AB11" s="567"/>
      <c r="AC11" s="567"/>
      <c r="AD11" s="567">
        <v>54.3</v>
      </c>
      <c r="AE11" s="567">
        <v>38.299999999999997</v>
      </c>
      <c r="AF11" s="567">
        <v>36</v>
      </c>
      <c r="AG11" s="567">
        <v>17.399999999999999</v>
      </c>
      <c r="AH11" s="567">
        <v>48</v>
      </c>
      <c r="AI11" s="567">
        <v>44.3</v>
      </c>
      <c r="AJ11" s="567">
        <v>9.3000000000000007</v>
      </c>
      <c r="AK11" s="567">
        <v>7</v>
      </c>
      <c r="AL11" s="567"/>
      <c r="AM11" s="567"/>
      <c r="AN11" s="567"/>
      <c r="AO11" s="567"/>
      <c r="AP11" s="567"/>
      <c r="AQ11" s="567"/>
      <c r="AR11" s="567"/>
    </row>
    <row r="12" spans="1:46" s="14" customFormat="1" ht="18" customHeight="1">
      <c r="A12" s="93" t="s">
        <v>8</v>
      </c>
      <c r="B12" s="719" t="s">
        <v>30</v>
      </c>
      <c r="C12" s="719" t="s">
        <v>30</v>
      </c>
      <c r="D12" s="719" t="s">
        <v>30</v>
      </c>
      <c r="E12" s="719" t="s">
        <v>30</v>
      </c>
      <c r="F12" s="719" t="s">
        <v>30</v>
      </c>
      <c r="G12" s="719" t="s">
        <v>30</v>
      </c>
      <c r="H12" s="719" t="s">
        <v>30</v>
      </c>
      <c r="I12" s="719" t="s">
        <v>30</v>
      </c>
      <c r="J12" s="719" t="s">
        <v>30</v>
      </c>
      <c r="K12" s="719" t="s">
        <v>30</v>
      </c>
      <c r="L12" s="719" t="s">
        <v>30</v>
      </c>
      <c r="M12" s="719" t="s">
        <v>30</v>
      </c>
      <c r="N12" s="719" t="s">
        <v>30</v>
      </c>
      <c r="O12" s="719" t="s">
        <v>30</v>
      </c>
      <c r="P12" s="719" t="s">
        <v>30</v>
      </c>
      <c r="Q12" s="719" t="s">
        <v>30</v>
      </c>
      <c r="R12" s="719" t="s">
        <v>30</v>
      </c>
      <c r="S12" s="719" t="s">
        <v>30</v>
      </c>
      <c r="T12" s="719" t="s">
        <v>30</v>
      </c>
      <c r="U12" s="719" t="s">
        <v>30</v>
      </c>
      <c r="V12" s="719" t="s">
        <v>30</v>
      </c>
      <c r="W12" s="719" t="s">
        <v>30</v>
      </c>
      <c r="X12" s="719" t="s">
        <v>30</v>
      </c>
      <c r="Y12" s="719" t="s">
        <v>30</v>
      </c>
      <c r="Z12" s="719" t="s">
        <v>30</v>
      </c>
      <c r="AA12" s="719" t="s">
        <v>30</v>
      </c>
      <c r="AB12" s="719" t="s">
        <v>30</v>
      </c>
      <c r="AC12" s="719" t="s">
        <v>30</v>
      </c>
      <c r="AD12" s="719" t="s">
        <v>30</v>
      </c>
      <c r="AE12" s="719" t="s">
        <v>30</v>
      </c>
      <c r="AF12" s="719" t="s">
        <v>30</v>
      </c>
      <c r="AG12" s="719" t="s">
        <v>30</v>
      </c>
      <c r="AH12" s="719" t="s">
        <v>30</v>
      </c>
      <c r="AI12" s="719" t="s">
        <v>30</v>
      </c>
      <c r="AJ12" s="719" t="s">
        <v>30</v>
      </c>
      <c r="AK12" s="719" t="s">
        <v>30</v>
      </c>
      <c r="AL12" s="719" t="s">
        <v>30</v>
      </c>
      <c r="AM12" s="719" t="s">
        <v>30</v>
      </c>
      <c r="AN12" s="719" t="s">
        <v>30</v>
      </c>
      <c r="AO12" s="719" t="s">
        <v>30</v>
      </c>
      <c r="AP12" s="719" t="s">
        <v>30</v>
      </c>
      <c r="AQ12" s="719" t="s">
        <v>30</v>
      </c>
      <c r="AR12" s="719" t="s">
        <v>30</v>
      </c>
    </row>
    <row r="13" spans="1:46" s="14" customFormat="1" ht="18" customHeight="1">
      <c r="A13" s="93" t="s">
        <v>6</v>
      </c>
      <c r="B13" s="567"/>
      <c r="C13" s="567"/>
      <c r="D13" s="567"/>
      <c r="E13" s="567"/>
      <c r="F13" s="567"/>
      <c r="G13" s="567"/>
      <c r="H13" s="567"/>
      <c r="I13" s="567"/>
      <c r="J13" s="567"/>
      <c r="K13" s="567"/>
      <c r="L13" s="567"/>
      <c r="M13" s="567"/>
      <c r="N13" s="567"/>
      <c r="O13" s="567"/>
      <c r="P13" s="567"/>
      <c r="Q13" s="567"/>
      <c r="R13" s="567"/>
      <c r="S13" s="567"/>
      <c r="T13" s="567"/>
      <c r="U13" s="567"/>
      <c r="V13" s="567"/>
      <c r="W13" s="567"/>
      <c r="X13" s="567"/>
      <c r="Y13" s="567">
        <v>82</v>
      </c>
      <c r="Z13" s="567">
        <v>106</v>
      </c>
      <c r="AA13" s="567">
        <v>172</v>
      </c>
      <c r="AB13" s="567">
        <v>342</v>
      </c>
      <c r="AC13" s="567">
        <v>320</v>
      </c>
      <c r="AD13" s="567">
        <v>114</v>
      </c>
      <c r="AE13" s="567">
        <v>163</v>
      </c>
      <c r="AF13" s="567">
        <v>254.29999999999998</v>
      </c>
      <c r="AG13" s="567">
        <v>108.7</v>
      </c>
      <c r="AH13" s="567">
        <v>124.6</v>
      </c>
      <c r="AI13" s="567">
        <v>104.3</v>
      </c>
      <c r="AJ13" s="567">
        <v>129.80000000000001</v>
      </c>
      <c r="AK13" s="567">
        <v>143</v>
      </c>
      <c r="AL13" s="567">
        <v>313.69378740000002</v>
      </c>
      <c r="AM13" s="567">
        <v>424.72332060000002</v>
      </c>
      <c r="AN13" s="567">
        <v>875.00522919345713</v>
      </c>
      <c r="AO13" s="567">
        <v>792.85449311665388</v>
      </c>
      <c r="AP13" s="567">
        <v>184.71528873454</v>
      </c>
      <c r="AQ13" s="567">
        <v>88.819480000000013</v>
      </c>
      <c r="AR13" s="718">
        <v>344.6</v>
      </c>
    </row>
    <row r="14" spans="1:46" s="14" customFormat="1" ht="18" customHeight="1">
      <c r="A14" s="93" t="s">
        <v>5</v>
      </c>
      <c r="B14" s="567"/>
      <c r="C14" s="567"/>
      <c r="D14" s="567"/>
      <c r="E14" s="567"/>
      <c r="F14" s="567"/>
      <c r="G14" s="567"/>
      <c r="H14" s="567"/>
      <c r="I14" s="567"/>
      <c r="J14" s="567"/>
      <c r="K14" s="567"/>
      <c r="L14" s="567">
        <v>67.343000000000004</v>
      </c>
      <c r="M14" s="567">
        <v>58.558</v>
      </c>
      <c r="N14" s="567">
        <v>46.143000000000001</v>
      </c>
      <c r="O14" s="567">
        <v>24.2</v>
      </c>
      <c r="P14" s="567">
        <v>34.700000000000003</v>
      </c>
      <c r="Q14" s="567">
        <v>48.5</v>
      </c>
      <c r="R14" s="567"/>
      <c r="S14" s="567"/>
      <c r="T14" s="567"/>
      <c r="U14" s="567"/>
      <c r="V14" s="567"/>
      <c r="W14" s="567"/>
      <c r="X14" s="567"/>
      <c r="Y14" s="567"/>
      <c r="Z14" s="567"/>
      <c r="AA14" s="567"/>
      <c r="AB14" s="567"/>
      <c r="AC14" s="567"/>
      <c r="AD14" s="567"/>
      <c r="AE14" s="567"/>
      <c r="AF14" s="567"/>
      <c r="AG14" s="567"/>
      <c r="AH14" s="567"/>
      <c r="AI14" s="567"/>
      <c r="AJ14" s="567"/>
      <c r="AK14" s="567"/>
      <c r="AL14" s="567"/>
      <c r="AM14" s="567"/>
      <c r="AN14" s="567"/>
      <c r="AO14" s="567"/>
      <c r="AP14" s="567"/>
      <c r="AQ14" s="567"/>
      <c r="AR14" s="567"/>
    </row>
    <row r="15" spans="1:46" s="14" customFormat="1" ht="18" customHeight="1">
      <c r="A15" s="93" t="s">
        <v>4</v>
      </c>
      <c r="B15" s="719" t="s">
        <v>30</v>
      </c>
      <c r="C15" s="719" t="s">
        <v>30</v>
      </c>
      <c r="D15" s="719" t="s">
        <v>30</v>
      </c>
      <c r="E15" s="719" t="s">
        <v>30</v>
      </c>
      <c r="F15" s="719" t="s">
        <v>30</v>
      </c>
      <c r="G15" s="719" t="s">
        <v>30</v>
      </c>
      <c r="H15" s="719" t="s">
        <v>30</v>
      </c>
      <c r="I15" s="719" t="s">
        <v>30</v>
      </c>
      <c r="J15" s="719" t="s">
        <v>30</v>
      </c>
      <c r="K15" s="719" t="s">
        <v>30</v>
      </c>
      <c r="L15" s="719" t="s">
        <v>30</v>
      </c>
      <c r="M15" s="719" t="s">
        <v>30</v>
      </c>
      <c r="N15" s="719" t="s">
        <v>30</v>
      </c>
      <c r="O15" s="719" t="s">
        <v>30</v>
      </c>
      <c r="P15" s="719" t="s">
        <v>30</v>
      </c>
      <c r="Q15" s="719" t="s">
        <v>30</v>
      </c>
      <c r="R15" s="719" t="s">
        <v>30</v>
      </c>
      <c r="S15" s="719" t="s">
        <v>30</v>
      </c>
      <c r="T15" s="719" t="s">
        <v>30</v>
      </c>
      <c r="U15" s="719" t="s">
        <v>30</v>
      </c>
      <c r="V15" s="719" t="s">
        <v>30</v>
      </c>
      <c r="W15" s="719" t="s">
        <v>30</v>
      </c>
      <c r="X15" s="719" t="s">
        <v>30</v>
      </c>
      <c r="Y15" s="719" t="s">
        <v>30</v>
      </c>
      <c r="Z15" s="719" t="s">
        <v>30</v>
      </c>
      <c r="AA15" s="719" t="s">
        <v>30</v>
      </c>
      <c r="AB15" s="719" t="s">
        <v>30</v>
      </c>
      <c r="AC15" s="719" t="s">
        <v>30</v>
      </c>
      <c r="AD15" s="719" t="s">
        <v>30</v>
      </c>
      <c r="AE15" s="719" t="s">
        <v>30</v>
      </c>
      <c r="AF15" s="719" t="s">
        <v>30</v>
      </c>
      <c r="AG15" s="719" t="s">
        <v>30</v>
      </c>
      <c r="AH15" s="719" t="s">
        <v>30</v>
      </c>
      <c r="AI15" s="719" t="s">
        <v>30</v>
      </c>
      <c r="AJ15" s="719" t="s">
        <v>30</v>
      </c>
      <c r="AK15" s="719" t="s">
        <v>30</v>
      </c>
      <c r="AL15" s="719" t="s">
        <v>30</v>
      </c>
      <c r="AM15" s="719" t="s">
        <v>30</v>
      </c>
      <c r="AN15" s="719" t="s">
        <v>30</v>
      </c>
      <c r="AO15" s="719" t="s">
        <v>30</v>
      </c>
      <c r="AP15" s="719" t="s">
        <v>30</v>
      </c>
      <c r="AQ15" s="719" t="s">
        <v>30</v>
      </c>
      <c r="AR15" s="719" t="s">
        <v>30</v>
      </c>
    </row>
    <row r="16" spans="1:46" s="14" customFormat="1" ht="18" customHeight="1">
      <c r="A16" s="93" t="s">
        <v>3</v>
      </c>
      <c r="B16" s="567"/>
      <c r="C16" s="567">
        <v>20200.651999999998</v>
      </c>
      <c r="D16" s="567">
        <v>20998.383999999998</v>
      </c>
      <c r="E16" s="567">
        <v>20595.085999999999</v>
      </c>
      <c r="F16" s="567">
        <v>20137.246999999999</v>
      </c>
      <c r="G16" s="567">
        <v>18864.538</v>
      </c>
      <c r="H16" s="567">
        <v>17826.163</v>
      </c>
      <c r="I16" s="567">
        <v>15421.668</v>
      </c>
      <c r="J16" s="567">
        <v>11894</v>
      </c>
      <c r="K16" s="567">
        <v>11357</v>
      </c>
      <c r="L16" s="567">
        <v>10641</v>
      </c>
      <c r="M16" s="567">
        <v>9348</v>
      </c>
      <c r="N16" s="567">
        <v>8905</v>
      </c>
      <c r="O16" s="567">
        <v>8226</v>
      </c>
      <c r="P16" s="567">
        <v>8394</v>
      </c>
      <c r="Q16" s="567">
        <v>9045</v>
      </c>
      <c r="R16" s="567">
        <v>9585</v>
      </c>
      <c r="S16" s="567">
        <v>10776</v>
      </c>
      <c r="T16" s="567">
        <v>10934</v>
      </c>
      <c r="U16" s="567">
        <v>11564</v>
      </c>
      <c r="V16" s="567">
        <v>11890</v>
      </c>
      <c r="W16" s="567">
        <v>11747</v>
      </c>
      <c r="X16" s="567"/>
      <c r="Y16" s="567"/>
      <c r="Z16" s="567"/>
      <c r="AA16" s="567"/>
      <c r="AB16" s="567"/>
      <c r="AC16" s="567">
        <v>13864.979578</v>
      </c>
      <c r="AD16" s="567">
        <v>13865</v>
      </c>
      <c r="AE16" s="567">
        <v>13865</v>
      </c>
      <c r="AF16" s="567">
        <v>18865</v>
      </c>
      <c r="AG16" s="567"/>
      <c r="AH16" s="567"/>
      <c r="AI16" s="567"/>
      <c r="AJ16" s="567"/>
      <c r="AK16" s="567"/>
      <c r="AL16" s="567"/>
      <c r="AM16" s="567"/>
      <c r="AN16" s="567"/>
      <c r="AO16" s="567"/>
      <c r="AP16" s="567"/>
      <c r="AQ16" s="567"/>
      <c r="AR16" s="567"/>
    </row>
    <row r="17" spans="1:44" s="14" customFormat="1" ht="18" customHeight="1">
      <c r="A17" s="93" t="s">
        <v>33</v>
      </c>
      <c r="B17" s="567">
        <v>314.32499999999999</v>
      </c>
      <c r="C17" s="567">
        <v>877.4</v>
      </c>
      <c r="D17" s="567">
        <v>1151.075</v>
      </c>
      <c r="E17" s="567">
        <v>1345.9</v>
      </c>
      <c r="F17" s="567">
        <v>1438.55</v>
      </c>
      <c r="G17" s="567">
        <v>1433.625</v>
      </c>
      <c r="H17" s="567">
        <v>261.22500000000002</v>
      </c>
      <c r="I17" s="567">
        <v>397</v>
      </c>
      <c r="J17" s="567"/>
      <c r="K17" s="567">
        <v>769.4</v>
      </c>
      <c r="L17" s="567">
        <v>584.05700000000002</v>
      </c>
      <c r="M17" s="567">
        <v>1354.982</v>
      </c>
      <c r="N17" s="567">
        <v>1359.0819999999999</v>
      </c>
      <c r="O17" s="567">
        <v>1727.8826630000001</v>
      </c>
      <c r="P17" s="567">
        <v>720.85900000000004</v>
      </c>
      <c r="Q17" s="567">
        <v>1383</v>
      </c>
      <c r="R17" s="567">
        <v>586</v>
      </c>
      <c r="S17" s="567">
        <v>362</v>
      </c>
      <c r="T17" s="567">
        <v>244</v>
      </c>
      <c r="U17" s="567">
        <v>851.7</v>
      </c>
      <c r="V17" s="567">
        <v>946.4</v>
      </c>
      <c r="W17" s="567">
        <v>471</v>
      </c>
      <c r="X17" s="567">
        <v>445</v>
      </c>
      <c r="Y17" s="567">
        <v>444</v>
      </c>
      <c r="Z17" s="567">
        <v>471</v>
      </c>
      <c r="AA17" s="567">
        <v>628</v>
      </c>
      <c r="AB17" s="567">
        <v>542.03467451750078</v>
      </c>
      <c r="AC17" s="567">
        <v>498.52796859666341</v>
      </c>
      <c r="AD17" s="567">
        <v>513.24828263002939</v>
      </c>
      <c r="AE17" s="567">
        <v>437.67844291789334</v>
      </c>
      <c r="AF17" s="567">
        <v>342.8305528295715</v>
      </c>
      <c r="AG17" s="567">
        <v>451.45861956166175</v>
      </c>
      <c r="AH17" s="567">
        <v>424.747791952895</v>
      </c>
      <c r="AI17" s="567">
        <v>391.30552829571474</v>
      </c>
      <c r="AJ17" s="567">
        <v>226.02254209668658</v>
      </c>
      <c r="AK17" s="567">
        <v>233.69826181423139</v>
      </c>
      <c r="AL17" s="567"/>
      <c r="AM17" s="567"/>
      <c r="AN17" s="567"/>
      <c r="AO17" s="567"/>
      <c r="AP17" s="567"/>
      <c r="AQ17" s="567"/>
      <c r="AR17" s="567"/>
    </row>
    <row r="18" spans="1:44" s="14" customFormat="1" ht="18" customHeight="1">
      <c r="A18" s="93" t="s">
        <v>1</v>
      </c>
      <c r="B18" s="567"/>
      <c r="C18" s="567">
        <v>416.024</v>
      </c>
      <c r="D18" s="567">
        <v>536.26800000000003</v>
      </c>
      <c r="E18" s="567">
        <v>565.524</v>
      </c>
      <c r="F18" s="567">
        <v>449.19</v>
      </c>
      <c r="G18" s="567">
        <v>307.58199999999999</v>
      </c>
      <c r="H18" s="567">
        <v>355</v>
      </c>
      <c r="I18" s="567">
        <v>422</v>
      </c>
      <c r="J18" s="567">
        <v>422</v>
      </c>
      <c r="K18" s="567">
        <v>484</v>
      </c>
      <c r="L18" s="567">
        <v>338</v>
      </c>
      <c r="M18" s="567">
        <v>176</v>
      </c>
      <c r="N18" s="567">
        <v>202</v>
      </c>
      <c r="O18" s="567">
        <v>159</v>
      </c>
      <c r="P18" s="567">
        <v>336</v>
      </c>
      <c r="Q18" s="567">
        <v>267</v>
      </c>
      <c r="R18" s="567">
        <v>280</v>
      </c>
      <c r="S18" s="567">
        <v>236</v>
      </c>
      <c r="T18" s="567">
        <v>220</v>
      </c>
      <c r="U18" s="567">
        <v>186</v>
      </c>
      <c r="V18" s="567">
        <v>183</v>
      </c>
      <c r="W18" s="567"/>
      <c r="X18" s="567"/>
      <c r="Y18" s="567"/>
      <c r="Z18" s="567"/>
      <c r="AA18" s="567"/>
      <c r="AB18" s="567"/>
      <c r="AC18" s="567"/>
      <c r="AD18" s="567"/>
      <c r="AE18" s="567"/>
      <c r="AF18" s="567"/>
      <c r="AG18" s="567"/>
      <c r="AH18" s="567"/>
      <c r="AI18" s="567"/>
      <c r="AJ18" s="567"/>
      <c r="AK18" s="567"/>
      <c r="AL18" s="567"/>
      <c r="AM18" s="567"/>
      <c r="AN18" s="567"/>
      <c r="AO18" s="567"/>
      <c r="AP18" s="567"/>
      <c r="AQ18" s="567"/>
      <c r="AR18" s="567"/>
    </row>
    <row r="19" spans="1:44" s="14" customFormat="1" ht="18" customHeight="1">
      <c r="A19" s="93" t="s">
        <v>0</v>
      </c>
      <c r="B19" s="567">
        <v>327.02999999999997</v>
      </c>
      <c r="C19" s="567">
        <v>532</v>
      </c>
      <c r="D19" s="567">
        <v>661</v>
      </c>
      <c r="E19" s="567">
        <v>714</v>
      </c>
      <c r="F19" s="567">
        <v>824</v>
      </c>
      <c r="G19" s="567">
        <v>885</v>
      </c>
      <c r="H19" s="567">
        <v>880</v>
      </c>
      <c r="I19" s="567">
        <v>709</v>
      </c>
      <c r="J19" s="567">
        <v>708.82799999999997</v>
      </c>
      <c r="K19" s="567">
        <v>870.40300000000002</v>
      </c>
      <c r="L19" s="567">
        <v>781.45899999999995</v>
      </c>
      <c r="M19" s="567">
        <v>571.41</v>
      </c>
      <c r="N19" s="567">
        <v>659.82600000000002</v>
      </c>
      <c r="O19" s="567">
        <v>588.149</v>
      </c>
      <c r="P19" s="567">
        <v>651.42100000000005</v>
      </c>
      <c r="Q19" s="567">
        <v>545.97699999999998</v>
      </c>
      <c r="R19" s="567">
        <v>511</v>
      </c>
      <c r="S19" s="567">
        <v>583</v>
      </c>
      <c r="T19" s="567"/>
      <c r="U19" s="567"/>
      <c r="V19" s="567"/>
      <c r="W19" s="567"/>
      <c r="X19" s="567">
        <v>796</v>
      </c>
      <c r="Y19" s="567">
        <v>902</v>
      </c>
      <c r="Z19" s="567">
        <v>811</v>
      </c>
      <c r="AA19" s="567">
        <v>1104</v>
      </c>
      <c r="AB19" s="567">
        <v>1366</v>
      </c>
      <c r="AC19" s="567">
        <v>1636</v>
      </c>
      <c r="AD19" s="567">
        <v>1511</v>
      </c>
      <c r="AE19" s="567">
        <v>806</v>
      </c>
      <c r="AF19" s="567"/>
      <c r="AG19" s="567"/>
      <c r="AH19" s="567"/>
      <c r="AI19" s="567"/>
      <c r="AJ19" s="567"/>
      <c r="AK19" s="567"/>
      <c r="AL19" s="567"/>
      <c r="AM19" s="567"/>
      <c r="AN19" s="567">
        <v>1309.178934</v>
      </c>
      <c r="AO19" s="567">
        <v>2898.4739669999999</v>
      </c>
      <c r="AP19" s="567">
        <v>746.08803</v>
      </c>
      <c r="AQ19" s="567"/>
      <c r="AR19" s="567"/>
    </row>
    <row r="20" spans="1:44" s="14" customFormat="1" ht="18" customHeight="1">
      <c r="A20" s="40"/>
    </row>
    <row r="21" spans="1:44" ht="18" customHeight="1">
      <c r="A21" s="250" t="s">
        <v>463</v>
      </c>
      <c r="AB21" s="375"/>
      <c r="AC21" s="375"/>
      <c r="AD21" s="375"/>
      <c r="AE21" s="375"/>
      <c r="AF21" s="375"/>
      <c r="AG21" s="462"/>
      <c r="AH21" s="462"/>
      <c r="AI21" s="462"/>
      <c r="AJ21" s="462"/>
      <c r="AK21" s="462"/>
    </row>
    <row r="22" spans="1:44" s="14" customFormat="1" ht="18" customHeight="1">
      <c r="A22" s="250"/>
      <c r="X22" s="375"/>
      <c r="Y22" s="375"/>
      <c r="Z22" s="375"/>
      <c r="AA22" s="375"/>
      <c r="AB22" s="375"/>
      <c r="AC22" s="463"/>
      <c r="AD22" s="463"/>
      <c r="AE22" s="463"/>
      <c r="AF22" s="463"/>
      <c r="AG22" s="463"/>
      <c r="AH22" s="463"/>
      <c r="AI22" s="463"/>
      <c r="AJ22" s="463"/>
      <c r="AK22" s="463"/>
      <c r="AL22" s="463"/>
      <c r="AM22" s="464"/>
      <c r="AN22" s="464"/>
      <c r="AO22" s="464"/>
      <c r="AP22" s="464"/>
      <c r="AQ22" s="465"/>
      <c r="AR22" s="465"/>
    </row>
    <row r="23" spans="1:44" ht="18" customHeight="1">
      <c r="A23" s="250" t="s">
        <v>2888</v>
      </c>
    </row>
    <row r="24" spans="1:44" ht="18" customHeight="1">
      <c r="A24" s="250" t="s">
        <v>3128</v>
      </c>
      <c r="X24" s="375"/>
      <c r="Y24" s="375"/>
      <c r="Z24" s="375"/>
      <c r="AA24" s="375"/>
      <c r="AB24" s="375"/>
      <c r="AC24" s="466"/>
      <c r="AD24" s="466"/>
      <c r="AE24" s="466"/>
      <c r="AF24" s="466"/>
      <c r="AG24" s="466"/>
      <c r="AH24" s="466"/>
      <c r="AI24" s="466"/>
      <c r="AJ24" s="466"/>
      <c r="AK24" s="466"/>
      <c r="AL24" s="466"/>
      <c r="AM24" s="466"/>
      <c r="AN24" s="466"/>
      <c r="AO24" s="466"/>
      <c r="AP24" s="466"/>
      <c r="AQ24" s="466"/>
    </row>
    <row r="27" spans="1:44" ht="18" customHeight="1">
      <c r="AM27" s="464"/>
      <c r="AN27" s="464"/>
      <c r="AO27" s="464"/>
      <c r="AP27" s="464"/>
      <c r="AQ27" s="463"/>
    </row>
    <row r="28" spans="1:44" ht="18" customHeight="1">
      <c r="J28" s="17" t="s">
        <v>499</v>
      </c>
    </row>
  </sheetData>
  <mergeCells count="1">
    <mergeCell ref="B2:AR2"/>
  </mergeCells>
  <hyperlinks>
    <hyperlink ref="AT3" location="Content!A1" display="Back to content page" xr:uid="{00000000-0004-0000-B700-000000000000}"/>
  </hyperlinks>
  <pageMargins left="0.7" right="0.7" top="0.75" bottom="0.75" header="0.3" footer="0.3"/>
  <pageSetup orientation="portrait" horizontalDpi="4294967294"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S25"/>
  <sheetViews>
    <sheetView topLeftCell="A2" workbookViewId="0">
      <selection activeCell="B3" sqref="B3:Q18"/>
    </sheetView>
  </sheetViews>
  <sheetFormatPr defaultRowHeight="14.4"/>
  <cols>
    <col min="1" max="1" width="32.77734375" style="44" customWidth="1"/>
    <col min="2" max="17" width="15" style="17" customWidth="1"/>
    <col min="18" max="18" width="9.21875" style="17"/>
    <col min="19" max="19" width="19.77734375" style="17" customWidth="1"/>
  </cols>
  <sheetData>
    <row r="1" spans="1:19">
      <c r="A1" s="40" t="s">
        <v>3008</v>
      </c>
      <c r="B1" s="14"/>
      <c r="C1" s="14"/>
      <c r="D1" s="14"/>
      <c r="E1" s="14"/>
      <c r="F1" s="14"/>
      <c r="G1" s="14"/>
      <c r="H1" s="14"/>
      <c r="I1" s="14"/>
      <c r="J1" s="14"/>
      <c r="K1" s="14"/>
      <c r="L1" s="14"/>
      <c r="M1" s="14"/>
      <c r="N1" s="14"/>
      <c r="O1" s="14"/>
      <c r="P1" s="14"/>
      <c r="Q1" s="14"/>
      <c r="R1" s="14"/>
      <c r="S1" s="14"/>
    </row>
    <row r="2" spans="1:19">
      <c r="A2" s="261" t="s">
        <v>32</v>
      </c>
      <c r="B2" s="251" t="s">
        <v>470</v>
      </c>
      <c r="C2" s="251" t="s">
        <v>35</v>
      </c>
      <c r="D2" s="251" t="s">
        <v>471</v>
      </c>
      <c r="E2" s="251" t="s">
        <v>34</v>
      </c>
      <c r="F2" s="251">
        <v>2011</v>
      </c>
      <c r="G2" s="251">
        <v>2012</v>
      </c>
      <c r="H2" s="251">
        <v>2013</v>
      </c>
      <c r="I2" s="251">
        <v>2014</v>
      </c>
      <c r="J2" s="251">
        <v>2015</v>
      </c>
      <c r="K2" s="251">
        <v>2016</v>
      </c>
      <c r="L2" s="251">
        <v>2017</v>
      </c>
      <c r="M2" s="251">
        <v>2018</v>
      </c>
      <c r="N2" s="251">
        <v>2019</v>
      </c>
      <c r="O2" s="251">
        <v>2020</v>
      </c>
      <c r="P2" s="251">
        <v>2021</v>
      </c>
      <c r="Q2" s="251">
        <v>2022</v>
      </c>
      <c r="R2" s="40"/>
      <c r="S2" s="1" t="s">
        <v>559</v>
      </c>
    </row>
    <row r="3" spans="1:19">
      <c r="A3" s="93" t="s">
        <v>13</v>
      </c>
      <c r="B3" s="460">
        <v>98667</v>
      </c>
      <c r="C3" s="460">
        <v>498087</v>
      </c>
      <c r="D3" s="460">
        <v>36474</v>
      </c>
      <c r="E3" s="460">
        <v>14565.5</v>
      </c>
      <c r="F3" s="460">
        <v>12246</v>
      </c>
      <c r="G3" s="460">
        <v>49924</v>
      </c>
      <c r="H3" s="460">
        <v>133284</v>
      </c>
      <c r="I3" s="460">
        <v>97685</v>
      </c>
      <c r="J3" s="460">
        <v>159553</v>
      </c>
      <c r="K3" s="460">
        <v>86151</v>
      </c>
      <c r="L3" s="460">
        <v>185903</v>
      </c>
      <c r="M3" s="460">
        <v>358711</v>
      </c>
      <c r="N3" s="460">
        <v>302372</v>
      </c>
      <c r="O3" s="460">
        <v>460135.78</v>
      </c>
      <c r="P3" s="460">
        <v>543346.31999999995</v>
      </c>
      <c r="Q3" s="291"/>
      <c r="R3" s="14"/>
      <c r="S3" s="33"/>
    </row>
    <row r="4" spans="1:19">
      <c r="A4" s="93" t="s">
        <v>12</v>
      </c>
      <c r="B4" s="459">
        <v>1750660</v>
      </c>
      <c r="C4" s="459">
        <v>1759499</v>
      </c>
      <c r="D4" s="459">
        <v>1927439</v>
      </c>
      <c r="E4" s="459">
        <v>2010811</v>
      </c>
      <c r="F4" s="459">
        <v>2034811</v>
      </c>
      <c r="G4" s="459">
        <v>1984869</v>
      </c>
      <c r="H4" s="459">
        <v>1883158</v>
      </c>
      <c r="I4" s="459">
        <v>1844808</v>
      </c>
      <c r="J4" s="459">
        <v>2007005</v>
      </c>
      <c r="K4" s="459">
        <v>2057402</v>
      </c>
      <c r="L4" s="459">
        <v>1542419</v>
      </c>
      <c r="M4" s="459">
        <v>1549282</v>
      </c>
      <c r="N4" s="459">
        <v>1220496</v>
      </c>
      <c r="O4" s="459">
        <v>1204981</v>
      </c>
      <c r="P4" s="460">
        <v>1054118</v>
      </c>
      <c r="Q4" s="460">
        <v>977094</v>
      </c>
      <c r="R4" s="250"/>
      <c r="S4" s="14"/>
    </row>
    <row r="5" spans="1:19">
      <c r="A5" s="93" t="s">
        <v>513</v>
      </c>
      <c r="B5" s="310" t="s">
        <v>30</v>
      </c>
      <c r="C5" s="310" t="s">
        <v>30</v>
      </c>
      <c r="D5" s="310" t="s">
        <v>30</v>
      </c>
      <c r="E5" s="310" t="s">
        <v>30</v>
      </c>
      <c r="F5" s="310" t="s">
        <v>30</v>
      </c>
      <c r="G5" s="310" t="s">
        <v>30</v>
      </c>
      <c r="H5" s="310" t="s">
        <v>30</v>
      </c>
      <c r="I5" s="310" t="s">
        <v>30</v>
      </c>
      <c r="J5" s="310" t="s">
        <v>30</v>
      </c>
      <c r="K5" s="310" t="s">
        <v>30</v>
      </c>
      <c r="L5" s="310" t="s">
        <v>30</v>
      </c>
      <c r="M5" s="310" t="s">
        <v>30</v>
      </c>
      <c r="N5" s="310" t="s">
        <v>30</v>
      </c>
      <c r="O5" s="310" t="s">
        <v>30</v>
      </c>
      <c r="P5" s="310" t="s">
        <v>30</v>
      </c>
      <c r="Q5" s="310" t="s">
        <v>30</v>
      </c>
      <c r="R5" s="14"/>
    </row>
    <row r="6" spans="1:19">
      <c r="A6" s="93" t="s">
        <v>100</v>
      </c>
      <c r="B6" s="291"/>
      <c r="C6" s="291"/>
      <c r="D6" s="291"/>
      <c r="E6" s="291"/>
      <c r="F6" s="291"/>
      <c r="G6" s="291"/>
      <c r="H6" s="291"/>
      <c r="I6" s="291"/>
      <c r="J6" s="291"/>
      <c r="K6" s="291"/>
      <c r="L6" s="291"/>
      <c r="M6" s="291"/>
      <c r="N6" s="291"/>
      <c r="O6" s="291"/>
      <c r="P6" s="291"/>
      <c r="Q6" s="291"/>
      <c r="R6" s="14"/>
    </row>
    <row r="7" spans="1:19">
      <c r="A7" s="93" t="s">
        <v>512</v>
      </c>
      <c r="B7" s="291"/>
      <c r="C7" s="291"/>
      <c r="D7" s="291"/>
      <c r="E7" s="291"/>
      <c r="F7" s="291">
        <v>4935</v>
      </c>
      <c r="G7" s="291">
        <v>4997</v>
      </c>
      <c r="H7" s="291">
        <v>6495</v>
      </c>
      <c r="I7" s="291">
        <v>7960</v>
      </c>
      <c r="J7" s="291">
        <v>7328</v>
      </c>
      <c r="K7" s="291"/>
      <c r="L7" s="291"/>
      <c r="M7" s="291"/>
      <c r="N7" s="291"/>
      <c r="O7" s="291"/>
      <c r="P7" s="291"/>
      <c r="Q7" s="291"/>
      <c r="R7" s="14"/>
    </row>
    <row r="8" spans="1:19">
      <c r="A8" s="93" t="s">
        <v>11</v>
      </c>
      <c r="B8" s="291"/>
      <c r="C8" s="291"/>
      <c r="D8" s="291"/>
      <c r="E8" s="291"/>
      <c r="F8" s="291"/>
      <c r="G8" s="291"/>
      <c r="H8" s="291"/>
      <c r="I8" s="291"/>
      <c r="J8" s="291"/>
      <c r="K8" s="291"/>
      <c r="L8" s="291"/>
      <c r="M8" s="291"/>
      <c r="N8" s="291"/>
      <c r="O8" s="291"/>
      <c r="P8" s="291"/>
      <c r="Q8" s="291"/>
      <c r="R8" s="14"/>
    </row>
    <row r="9" spans="1:19">
      <c r="A9" s="93" t="s">
        <v>10</v>
      </c>
      <c r="B9" s="291"/>
      <c r="C9" s="291"/>
      <c r="D9" s="291"/>
      <c r="E9" s="291">
        <v>452983.92</v>
      </c>
      <c r="F9" s="291">
        <v>438016</v>
      </c>
      <c r="G9" s="291">
        <v>417986</v>
      </c>
      <c r="H9" s="291">
        <v>398102</v>
      </c>
      <c r="I9" s="291">
        <v>377139</v>
      </c>
      <c r="J9" s="291">
        <v>232746</v>
      </c>
      <c r="K9" s="291"/>
      <c r="L9" s="291"/>
      <c r="M9" s="291"/>
      <c r="N9" s="291"/>
      <c r="O9" s="291"/>
      <c r="P9" s="291"/>
      <c r="Q9" s="291"/>
      <c r="R9" s="14"/>
    </row>
    <row r="10" spans="1:19">
      <c r="A10" s="93" t="s">
        <v>9</v>
      </c>
      <c r="B10" s="291"/>
      <c r="C10" s="291"/>
      <c r="D10" s="291"/>
      <c r="E10" s="291"/>
      <c r="F10" s="291"/>
      <c r="G10" s="291"/>
      <c r="H10" s="291"/>
      <c r="I10" s="291"/>
      <c r="J10" s="291"/>
      <c r="K10" s="291"/>
      <c r="L10" s="291"/>
      <c r="M10" s="291"/>
      <c r="N10" s="291"/>
      <c r="O10" s="291"/>
      <c r="P10" s="291"/>
      <c r="Q10" s="291"/>
      <c r="R10" s="14"/>
    </row>
    <row r="11" spans="1:19">
      <c r="A11" s="93" t="s">
        <v>8</v>
      </c>
      <c r="B11" s="310" t="s">
        <v>30</v>
      </c>
      <c r="C11" s="310" t="s">
        <v>30</v>
      </c>
      <c r="D11" s="310" t="s">
        <v>30</v>
      </c>
      <c r="E11" s="310" t="s">
        <v>30</v>
      </c>
      <c r="F11" s="310" t="s">
        <v>30</v>
      </c>
      <c r="G11" s="310" t="s">
        <v>30</v>
      </c>
      <c r="H11" s="310" t="s">
        <v>30</v>
      </c>
      <c r="I11" s="310" t="s">
        <v>30</v>
      </c>
      <c r="J11" s="310" t="s">
        <v>30</v>
      </c>
      <c r="K11" s="310" t="s">
        <v>30</v>
      </c>
      <c r="L11" s="310" t="s">
        <v>30</v>
      </c>
      <c r="M11" s="310" t="s">
        <v>30</v>
      </c>
      <c r="N11" s="310" t="s">
        <v>30</v>
      </c>
      <c r="O11" s="310" t="s">
        <v>30</v>
      </c>
      <c r="P11" s="310" t="s">
        <v>30</v>
      </c>
      <c r="Q11" s="310" t="s">
        <v>30</v>
      </c>
      <c r="R11" s="14"/>
      <c r="S11" s="14"/>
    </row>
    <row r="12" spans="1:19">
      <c r="A12" s="93" t="s">
        <v>6</v>
      </c>
      <c r="B12" s="291"/>
      <c r="C12" s="291"/>
      <c r="D12" s="291"/>
      <c r="E12" s="291"/>
      <c r="F12" s="291" t="s">
        <v>551</v>
      </c>
      <c r="G12" s="291" t="s">
        <v>552</v>
      </c>
      <c r="H12" s="291" t="s">
        <v>553</v>
      </c>
      <c r="I12" s="291" t="s">
        <v>554</v>
      </c>
      <c r="J12" s="291">
        <v>12904</v>
      </c>
      <c r="K12" s="291">
        <v>15986.04</v>
      </c>
      <c r="L12" s="291">
        <v>22282.774000000001</v>
      </c>
      <c r="M12" s="291">
        <v>23718.951357820002</v>
      </c>
      <c r="N12" s="291">
        <v>20576.117999999999</v>
      </c>
      <c r="O12" s="291">
        <v>16791.341423319998</v>
      </c>
      <c r="P12" s="666">
        <v>18904.919000000002</v>
      </c>
      <c r="Q12" s="460">
        <v>24618.799999999999</v>
      </c>
      <c r="R12" s="14"/>
      <c r="S12" s="14"/>
    </row>
    <row r="13" spans="1:19">
      <c r="A13" s="93" t="s">
        <v>5</v>
      </c>
      <c r="B13" s="291"/>
      <c r="C13" s="291"/>
      <c r="D13" s="291"/>
      <c r="E13" s="291"/>
      <c r="F13" s="291"/>
      <c r="G13" s="291"/>
      <c r="H13" s="291"/>
      <c r="I13" s="291"/>
      <c r="J13" s="291"/>
      <c r="K13" s="291"/>
      <c r="L13" s="291"/>
      <c r="M13" s="291"/>
      <c r="N13" s="291"/>
      <c r="O13" s="291"/>
      <c r="P13" s="291"/>
      <c r="Q13" s="291"/>
      <c r="R13" s="14"/>
    </row>
    <row r="14" spans="1:19">
      <c r="A14" s="93" t="s">
        <v>4</v>
      </c>
      <c r="B14" s="310" t="s">
        <v>30</v>
      </c>
      <c r="C14" s="310" t="s">
        <v>30</v>
      </c>
      <c r="D14" s="310" t="s">
        <v>30</v>
      </c>
      <c r="E14" s="310" t="s">
        <v>30</v>
      </c>
      <c r="F14" s="310" t="s">
        <v>30</v>
      </c>
      <c r="G14" s="310" t="s">
        <v>30</v>
      </c>
      <c r="H14" s="310" t="s">
        <v>30</v>
      </c>
      <c r="I14" s="310" t="s">
        <v>30</v>
      </c>
      <c r="J14" s="310" t="s">
        <v>30</v>
      </c>
      <c r="K14" s="310" t="s">
        <v>30</v>
      </c>
      <c r="L14" s="310" t="s">
        <v>30</v>
      </c>
      <c r="M14" s="310" t="s">
        <v>30</v>
      </c>
      <c r="N14" s="310" t="s">
        <v>30</v>
      </c>
      <c r="O14" s="310" t="s">
        <v>30</v>
      </c>
      <c r="P14" s="310" t="s">
        <v>30</v>
      </c>
      <c r="Q14" s="310" t="s">
        <v>30</v>
      </c>
      <c r="R14" s="14"/>
    </row>
    <row r="15" spans="1:19">
      <c r="A15" s="93" t="s">
        <v>3</v>
      </c>
      <c r="B15" s="291"/>
      <c r="C15" s="291"/>
      <c r="D15" s="291"/>
      <c r="E15" s="291">
        <v>186000000</v>
      </c>
      <c r="F15" s="291">
        <v>198000000</v>
      </c>
      <c r="G15" s="291">
        <v>210000000</v>
      </c>
      <c r="H15" s="291">
        <v>216000000</v>
      </c>
      <c r="I15" s="291">
        <v>225000000</v>
      </c>
      <c r="J15" s="291">
        <v>224000000</v>
      </c>
      <c r="K15" s="291">
        <v>220000000</v>
      </c>
      <c r="L15" s="291">
        <v>227000000</v>
      </c>
      <c r="M15" s="291">
        <v>218000000</v>
      </c>
      <c r="N15" s="291">
        <v>216000000</v>
      </c>
      <c r="O15" s="291">
        <v>192000000</v>
      </c>
      <c r="P15" s="291"/>
      <c r="Q15" s="291"/>
      <c r="R15" s="14"/>
    </row>
    <row r="16" spans="1:19">
      <c r="A16" s="93" t="s">
        <v>33</v>
      </c>
      <c r="B16" s="291">
        <v>1283000</v>
      </c>
      <c r="C16" s="291">
        <v>954000</v>
      </c>
      <c r="D16" s="291">
        <v>706263</v>
      </c>
      <c r="E16" s="291">
        <v>808695</v>
      </c>
      <c r="F16" s="291">
        <v>800972</v>
      </c>
      <c r="G16" s="291">
        <v>523998</v>
      </c>
      <c r="H16" s="291">
        <v>372626</v>
      </c>
      <c r="I16" s="291">
        <v>398866</v>
      </c>
      <c r="J16" s="291">
        <v>298876</v>
      </c>
      <c r="K16" s="291"/>
      <c r="L16" s="291"/>
      <c r="M16" s="291"/>
      <c r="N16" s="291"/>
      <c r="O16" s="291"/>
      <c r="P16" s="291"/>
      <c r="Q16" s="291"/>
      <c r="R16" s="14"/>
    </row>
    <row r="17" spans="1:18">
      <c r="A17" s="93" t="s">
        <v>1</v>
      </c>
      <c r="B17" s="291">
        <v>1401363</v>
      </c>
      <c r="C17" s="291">
        <v>1127765</v>
      </c>
      <c r="D17" s="291">
        <v>1149694</v>
      </c>
      <c r="E17" s="291">
        <v>1305458</v>
      </c>
      <c r="F17" s="291">
        <v>1363864</v>
      </c>
      <c r="G17" s="291">
        <v>823697</v>
      </c>
      <c r="H17" s="291">
        <v>1014216</v>
      </c>
      <c r="I17" s="291">
        <v>1092341</v>
      </c>
      <c r="J17" s="291">
        <v>973427</v>
      </c>
      <c r="K17" s="291"/>
      <c r="L17" s="291"/>
      <c r="M17" s="291"/>
      <c r="N17" s="291"/>
      <c r="O17" s="291"/>
      <c r="P17" s="291"/>
      <c r="Q17" s="291"/>
      <c r="R17" s="14"/>
    </row>
    <row r="18" spans="1:18">
      <c r="A18" s="93" t="s">
        <v>0</v>
      </c>
      <c r="B18" s="291" t="s">
        <v>106</v>
      </c>
      <c r="C18" s="291" t="s">
        <v>106</v>
      </c>
      <c r="D18" s="291" t="s">
        <v>106</v>
      </c>
      <c r="E18" s="291" t="s">
        <v>106</v>
      </c>
      <c r="F18" s="291" t="s">
        <v>106</v>
      </c>
      <c r="G18" s="291" t="s">
        <v>106</v>
      </c>
      <c r="H18" s="291" t="s">
        <v>106</v>
      </c>
      <c r="I18" s="291" t="s">
        <v>106</v>
      </c>
      <c r="J18" s="291" t="s">
        <v>106</v>
      </c>
      <c r="K18" s="291" t="s">
        <v>106</v>
      </c>
      <c r="L18" s="291" t="s">
        <v>106</v>
      </c>
      <c r="M18" s="291">
        <v>3362757</v>
      </c>
      <c r="N18" s="291">
        <v>2849865</v>
      </c>
      <c r="O18" s="291">
        <v>2683954</v>
      </c>
      <c r="P18" s="291"/>
      <c r="Q18" s="291"/>
      <c r="R18" s="14"/>
    </row>
    <row r="19" spans="1:18">
      <c r="A19" s="40"/>
    </row>
    <row r="20" spans="1:18">
      <c r="A20" s="250" t="s">
        <v>463</v>
      </c>
    </row>
    <row r="21" spans="1:18">
      <c r="A21" s="250" t="s">
        <v>580</v>
      </c>
    </row>
    <row r="22" spans="1:18">
      <c r="A22" s="250" t="s">
        <v>579</v>
      </c>
    </row>
    <row r="23" spans="1:18">
      <c r="A23" s="250" t="s">
        <v>2671</v>
      </c>
      <c r="F23" s="463"/>
      <c r="G23" s="463"/>
      <c r="H23" s="463"/>
      <c r="I23" s="463"/>
      <c r="J23" s="463"/>
      <c r="K23" s="463"/>
      <c r="L23" s="463"/>
      <c r="M23" s="463"/>
      <c r="N23" s="463"/>
      <c r="O23" s="463"/>
      <c r="P23" s="465"/>
      <c r="Q23" s="465"/>
    </row>
    <row r="24" spans="1:18">
      <c r="A24" s="250" t="s">
        <v>3128</v>
      </c>
    </row>
    <row r="25" spans="1:18">
      <c r="B25" s="466"/>
      <c r="C25" s="466"/>
      <c r="D25" s="466"/>
      <c r="E25" s="466"/>
      <c r="F25" s="466"/>
      <c r="G25" s="466"/>
      <c r="H25" s="466"/>
      <c r="I25" s="466"/>
      <c r="J25" s="466"/>
      <c r="K25" s="466"/>
      <c r="L25" s="466"/>
      <c r="M25" s="466"/>
      <c r="N25" s="466"/>
      <c r="O25" s="466"/>
      <c r="P25" s="466"/>
      <c r="Q25" s="466"/>
    </row>
  </sheetData>
  <hyperlinks>
    <hyperlink ref="S2" location="Content!A1" display="Back to content page" xr:uid="{00000000-0004-0000-B800-000000000000}"/>
  </hyperlinks>
  <pageMargins left="0.7" right="0.7" top="0.75" bottom="0.75" header="0.3" footer="0.3"/>
  <pageSetup paperSize="9" orientation="portrait" horizontalDpi="4294967293"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AT24"/>
  <sheetViews>
    <sheetView zoomScale="93" zoomScaleNormal="93" workbookViewId="0">
      <selection activeCell="B4" sqref="B4:AR19"/>
    </sheetView>
  </sheetViews>
  <sheetFormatPr defaultColWidth="9.21875" defaultRowHeight="18" customHeight="1"/>
  <cols>
    <col min="1" max="1" width="32.77734375" style="44" customWidth="1"/>
    <col min="2" max="43" width="9.77734375" style="17" customWidth="1"/>
    <col min="44" max="44" width="12.77734375" style="17" customWidth="1"/>
    <col min="45" max="16384" width="9.21875" style="17"/>
  </cols>
  <sheetData>
    <row r="1" spans="1:46" s="14" customFormat="1" ht="18" customHeight="1">
      <c r="A1" s="40" t="s">
        <v>3009</v>
      </c>
    </row>
    <row r="2" spans="1:46" ht="18" customHeight="1">
      <c r="A2" s="261"/>
      <c r="B2" s="757" t="s">
        <v>500</v>
      </c>
      <c r="C2" s="758"/>
      <c r="D2" s="758"/>
      <c r="E2" s="758"/>
      <c r="F2" s="758"/>
      <c r="G2" s="758"/>
      <c r="H2" s="758"/>
      <c r="I2" s="758"/>
      <c r="J2" s="758"/>
      <c r="K2" s="758"/>
      <c r="L2" s="758"/>
      <c r="M2" s="758"/>
      <c r="N2" s="758"/>
      <c r="O2" s="758"/>
      <c r="P2" s="758"/>
      <c r="Q2" s="758"/>
      <c r="R2" s="758"/>
      <c r="S2" s="758"/>
      <c r="T2" s="758"/>
      <c r="U2" s="758"/>
      <c r="V2" s="758"/>
      <c r="W2" s="758"/>
      <c r="X2" s="758"/>
      <c r="Y2" s="758"/>
      <c r="Z2" s="758"/>
      <c r="AA2" s="758"/>
      <c r="AB2" s="758"/>
      <c r="AC2" s="758"/>
      <c r="AD2" s="758"/>
      <c r="AE2" s="758"/>
      <c r="AF2" s="758"/>
      <c r="AG2" s="758"/>
      <c r="AH2" s="758"/>
      <c r="AI2" s="758"/>
      <c r="AJ2" s="758"/>
      <c r="AK2" s="758"/>
      <c r="AL2" s="758"/>
      <c r="AM2" s="758"/>
      <c r="AN2" s="758"/>
      <c r="AO2" s="758"/>
      <c r="AP2" s="758"/>
      <c r="AQ2" s="758"/>
      <c r="AR2" s="544"/>
    </row>
    <row r="3" spans="1:46" s="40" customFormat="1" ht="18" customHeight="1">
      <c r="A3" s="261" t="s">
        <v>32</v>
      </c>
      <c r="B3" s="251" t="s">
        <v>480</v>
      </c>
      <c r="C3" s="251" t="s">
        <v>483</v>
      </c>
      <c r="D3" s="251" t="s">
        <v>484</v>
      </c>
      <c r="E3" s="251" t="s">
        <v>485</v>
      </c>
      <c r="F3" s="251" t="s">
        <v>486</v>
      </c>
      <c r="G3" s="251" t="s">
        <v>481</v>
      </c>
      <c r="H3" s="251" t="s">
        <v>487</v>
      </c>
      <c r="I3" s="251" t="s">
        <v>488</v>
      </c>
      <c r="J3" s="251" t="s">
        <v>489</v>
      </c>
      <c r="K3" s="251" t="s">
        <v>490</v>
      </c>
      <c r="L3" s="251" t="s">
        <v>465</v>
      </c>
      <c r="M3" s="251" t="s">
        <v>491</v>
      </c>
      <c r="N3" s="251" t="s">
        <v>492</v>
      </c>
      <c r="O3" s="251" t="s">
        <v>493</v>
      </c>
      <c r="P3" s="251" t="s">
        <v>494</v>
      </c>
      <c r="Q3" s="251" t="s">
        <v>466</v>
      </c>
      <c r="R3" s="251" t="s">
        <v>495</v>
      </c>
      <c r="S3" s="251" t="s">
        <v>496</v>
      </c>
      <c r="T3" s="251" t="s">
        <v>497</v>
      </c>
      <c r="U3" s="251" t="s">
        <v>498</v>
      </c>
      <c r="V3" s="251" t="s">
        <v>467</v>
      </c>
      <c r="W3" s="251" t="s">
        <v>474</v>
      </c>
      <c r="X3" s="251" t="s">
        <v>475</v>
      </c>
      <c r="Y3" s="251" t="s">
        <v>476</v>
      </c>
      <c r="Z3" s="251" t="s">
        <v>477</v>
      </c>
      <c r="AA3" s="251" t="s">
        <v>468</v>
      </c>
      <c r="AB3" s="251" t="s">
        <v>469</v>
      </c>
      <c r="AC3" s="251" t="s">
        <v>470</v>
      </c>
      <c r="AD3" s="251" t="s">
        <v>35</v>
      </c>
      <c r="AE3" s="251" t="s">
        <v>471</v>
      </c>
      <c r="AF3" s="251" t="s">
        <v>34</v>
      </c>
      <c r="AG3" s="251">
        <v>2011</v>
      </c>
      <c r="AH3" s="251">
        <v>2012</v>
      </c>
      <c r="AI3" s="251">
        <v>2013</v>
      </c>
      <c r="AJ3" s="251">
        <v>2014</v>
      </c>
      <c r="AK3" s="251">
        <v>2015</v>
      </c>
      <c r="AL3" s="251">
        <v>2016</v>
      </c>
      <c r="AM3" s="251">
        <v>2017</v>
      </c>
      <c r="AN3" s="251">
        <v>2018</v>
      </c>
      <c r="AO3" s="251">
        <v>2019</v>
      </c>
      <c r="AP3" s="251">
        <v>2020</v>
      </c>
      <c r="AQ3" s="251">
        <v>2021</v>
      </c>
      <c r="AR3" s="251">
        <v>2022</v>
      </c>
      <c r="AT3" s="1" t="s">
        <v>559</v>
      </c>
    </row>
    <row r="4" spans="1:46" s="14" customFormat="1" ht="18" customHeight="1">
      <c r="A4" s="93" t="s">
        <v>13</v>
      </c>
      <c r="B4" s="309"/>
      <c r="C4" s="309"/>
      <c r="D4" s="309"/>
      <c r="E4" s="309"/>
      <c r="F4" s="309"/>
      <c r="G4" s="309"/>
      <c r="H4" s="309"/>
      <c r="I4" s="309"/>
      <c r="J4" s="309"/>
      <c r="K4" s="309"/>
      <c r="L4" s="309"/>
      <c r="M4" s="309"/>
      <c r="N4" s="309"/>
      <c r="O4" s="309"/>
      <c r="P4" s="309"/>
      <c r="Q4" s="309"/>
      <c r="R4" s="309"/>
      <c r="S4" s="309"/>
      <c r="T4" s="309"/>
      <c r="U4" s="309"/>
      <c r="V4" s="309"/>
      <c r="W4" s="309"/>
      <c r="X4" s="291"/>
      <c r="Y4" s="291"/>
      <c r="Z4" s="291"/>
      <c r="AA4" s="291"/>
      <c r="AB4" s="291"/>
      <c r="AC4" s="291"/>
      <c r="AD4" s="461">
        <v>330.99570899999998</v>
      </c>
      <c r="AE4" s="291"/>
      <c r="AF4" s="291"/>
      <c r="AG4" s="461">
        <v>12.842064000000001</v>
      </c>
      <c r="AH4" s="461">
        <v>989.36390900000004</v>
      </c>
      <c r="AI4" s="461">
        <v>8008.887154</v>
      </c>
      <c r="AJ4" s="461">
        <v>3029.244604</v>
      </c>
      <c r="AK4" s="461">
        <v>14535.614941</v>
      </c>
      <c r="AL4" s="461">
        <v>13896.348676000001</v>
      </c>
      <c r="AM4" s="461">
        <v>22045.122070000001</v>
      </c>
      <c r="AN4" s="461">
        <v>99465.755392999999</v>
      </c>
      <c r="AO4" s="461">
        <v>19816.2611364</v>
      </c>
      <c r="AP4" s="461">
        <v>82449.963974800005</v>
      </c>
      <c r="AQ4" s="461">
        <v>116649.4328135</v>
      </c>
      <c r="AR4" s="291"/>
      <c r="AT4" s="33"/>
    </row>
    <row r="5" spans="1:46" s="14" customFormat="1" ht="18" customHeight="1">
      <c r="A5" s="93" t="s">
        <v>12</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326">
        <v>409404779</v>
      </c>
    </row>
    <row r="6" spans="1:46" s="14" customFormat="1" ht="18" customHeight="1">
      <c r="A6" s="93" t="s">
        <v>513</v>
      </c>
      <c r="B6" s="310" t="s">
        <v>30</v>
      </c>
      <c r="C6" s="310" t="s">
        <v>30</v>
      </c>
      <c r="D6" s="310" t="s">
        <v>30</v>
      </c>
      <c r="E6" s="310" t="s">
        <v>30</v>
      </c>
      <c r="F6" s="310" t="s">
        <v>30</v>
      </c>
      <c r="G6" s="310" t="s">
        <v>30</v>
      </c>
      <c r="H6" s="310" t="s">
        <v>30</v>
      </c>
      <c r="I6" s="310" t="s">
        <v>30</v>
      </c>
      <c r="J6" s="310" t="s">
        <v>30</v>
      </c>
      <c r="K6" s="310" t="s">
        <v>30</v>
      </c>
      <c r="L6" s="310" t="s">
        <v>30</v>
      </c>
      <c r="M6" s="310" t="s">
        <v>30</v>
      </c>
      <c r="N6" s="310" t="s">
        <v>30</v>
      </c>
      <c r="O6" s="310" t="s">
        <v>30</v>
      </c>
      <c r="P6" s="310" t="s">
        <v>30</v>
      </c>
      <c r="Q6" s="310" t="s">
        <v>30</v>
      </c>
      <c r="R6" s="310" t="s">
        <v>30</v>
      </c>
      <c r="S6" s="310" t="s">
        <v>30</v>
      </c>
      <c r="T6" s="310" t="s">
        <v>30</v>
      </c>
      <c r="U6" s="310" t="s">
        <v>30</v>
      </c>
      <c r="V6" s="310" t="s">
        <v>30</v>
      </c>
      <c r="W6" s="310" t="s">
        <v>30</v>
      </c>
      <c r="X6" s="310" t="s">
        <v>30</v>
      </c>
      <c r="Y6" s="310" t="s">
        <v>30</v>
      </c>
      <c r="Z6" s="310" t="s">
        <v>30</v>
      </c>
      <c r="AA6" s="310" t="s">
        <v>30</v>
      </c>
      <c r="AB6" s="310" t="s">
        <v>30</v>
      </c>
      <c r="AC6" s="310" t="s">
        <v>30</v>
      </c>
      <c r="AD6" s="310" t="s">
        <v>30</v>
      </c>
      <c r="AE6" s="310" t="s">
        <v>30</v>
      </c>
      <c r="AF6" s="310" t="s">
        <v>30</v>
      </c>
      <c r="AG6" s="310" t="s">
        <v>30</v>
      </c>
      <c r="AH6" s="310" t="s">
        <v>30</v>
      </c>
      <c r="AI6" s="310" t="s">
        <v>30</v>
      </c>
      <c r="AJ6" s="310" t="s">
        <v>30</v>
      </c>
      <c r="AK6" s="310" t="s">
        <v>30</v>
      </c>
      <c r="AL6" s="310" t="s">
        <v>30</v>
      </c>
      <c r="AM6" s="310" t="s">
        <v>30</v>
      </c>
      <c r="AN6" s="310" t="s">
        <v>30</v>
      </c>
      <c r="AO6" s="310" t="s">
        <v>30</v>
      </c>
      <c r="AP6" s="310" t="s">
        <v>30</v>
      </c>
      <c r="AQ6" s="310" t="s">
        <v>30</v>
      </c>
      <c r="AR6" s="310" t="s">
        <v>30</v>
      </c>
      <c r="AT6" s="17"/>
    </row>
    <row r="7" spans="1:46" s="14" customFormat="1" ht="18" customHeight="1">
      <c r="A7" s="93" t="s">
        <v>100</v>
      </c>
      <c r="B7" s="291">
        <v>1727</v>
      </c>
      <c r="C7" s="291">
        <v>1810</v>
      </c>
      <c r="D7" s="291">
        <v>1637</v>
      </c>
      <c r="E7" s="291">
        <v>1860</v>
      </c>
      <c r="F7" s="291">
        <v>1834</v>
      </c>
      <c r="G7" s="291">
        <v>1910</v>
      </c>
      <c r="H7" s="291">
        <v>1785</v>
      </c>
      <c r="I7" s="291">
        <v>1678</v>
      </c>
      <c r="J7" s="291">
        <v>1698</v>
      </c>
      <c r="K7" s="291">
        <v>1660</v>
      </c>
      <c r="L7" s="291">
        <v>1341</v>
      </c>
      <c r="M7" s="291">
        <v>815</v>
      </c>
      <c r="N7" s="291">
        <v>448</v>
      </c>
      <c r="O7" s="291">
        <v>169</v>
      </c>
      <c r="P7" s="291">
        <v>176</v>
      </c>
      <c r="Q7" s="291">
        <v>251</v>
      </c>
      <c r="R7" s="291">
        <v>318</v>
      </c>
      <c r="S7" s="291">
        <v>262</v>
      </c>
      <c r="T7" s="291">
        <v>365</v>
      </c>
      <c r="U7" s="291">
        <v>326</v>
      </c>
      <c r="V7" s="291">
        <v>362</v>
      </c>
      <c r="W7" s="291">
        <v>409</v>
      </c>
      <c r="X7" s="291">
        <v>482</v>
      </c>
      <c r="Y7" s="291">
        <v>445</v>
      </c>
      <c r="Z7" s="291">
        <v>491</v>
      </c>
      <c r="AA7" s="291">
        <v>444</v>
      </c>
      <c r="AB7" s="291">
        <v>342</v>
      </c>
      <c r="AC7" s="291">
        <v>331</v>
      </c>
      <c r="AD7" s="291">
        <v>308</v>
      </c>
      <c r="AE7" s="291">
        <v>182</v>
      </c>
      <c r="AF7" s="291"/>
      <c r="AG7" s="291"/>
      <c r="AH7" s="291"/>
      <c r="AI7" s="291"/>
      <c r="AJ7" s="291"/>
      <c r="AK7" s="291"/>
      <c r="AL7" s="291"/>
      <c r="AM7" s="291"/>
      <c r="AN7" s="291"/>
      <c r="AO7" s="291"/>
      <c r="AP7" s="291"/>
      <c r="AQ7" s="291"/>
      <c r="AR7" s="291"/>
    </row>
    <row r="8" spans="1:46" s="14" customFormat="1" ht="18" customHeight="1">
      <c r="A8" s="93" t="s">
        <v>512</v>
      </c>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v>2.4</v>
      </c>
      <c r="AE8" s="291"/>
      <c r="AF8" s="291">
        <v>776</v>
      </c>
      <c r="AG8" s="291">
        <v>890.2</v>
      </c>
      <c r="AH8" s="291">
        <v>856.5</v>
      </c>
      <c r="AI8" s="291">
        <v>1019.7</v>
      </c>
      <c r="AJ8" s="291">
        <v>1283.7</v>
      </c>
      <c r="AK8" s="291">
        <v>1295.5999999999999</v>
      </c>
      <c r="AL8" s="291"/>
      <c r="AM8" s="291"/>
      <c r="AN8" s="291"/>
      <c r="AO8" s="291"/>
      <c r="AP8" s="291"/>
      <c r="AQ8" s="291"/>
      <c r="AR8" s="291"/>
    </row>
    <row r="9" spans="1:46" s="14" customFormat="1" ht="18" customHeight="1">
      <c r="A9" s="93" t="s">
        <v>11</v>
      </c>
      <c r="B9" s="291"/>
      <c r="C9" s="291"/>
      <c r="D9" s="291"/>
      <c r="E9" s="291"/>
      <c r="F9" s="291"/>
      <c r="G9" s="291"/>
      <c r="H9" s="291"/>
      <c r="I9" s="291"/>
      <c r="J9" s="291"/>
      <c r="K9" s="291"/>
      <c r="L9" s="291"/>
      <c r="M9" s="291"/>
      <c r="N9" s="291"/>
      <c r="O9" s="291"/>
      <c r="P9" s="291"/>
      <c r="Q9" s="291"/>
      <c r="R9" s="291"/>
      <c r="S9" s="291"/>
      <c r="T9" s="291"/>
      <c r="U9" s="291"/>
      <c r="V9" s="291"/>
      <c r="W9" s="291"/>
      <c r="X9" s="291"/>
      <c r="Y9" s="291"/>
      <c r="Z9" s="291"/>
      <c r="AA9" s="291"/>
      <c r="AB9" s="291"/>
      <c r="AC9" s="291"/>
      <c r="AD9" s="291"/>
      <c r="AE9" s="291"/>
      <c r="AF9" s="291"/>
      <c r="AG9" s="291"/>
      <c r="AH9" s="291"/>
      <c r="AI9" s="291"/>
      <c r="AJ9" s="291"/>
      <c r="AK9" s="291"/>
      <c r="AL9" s="291"/>
      <c r="AM9" s="291"/>
      <c r="AN9" s="291"/>
      <c r="AO9" s="291"/>
      <c r="AP9" s="291"/>
      <c r="AQ9" s="291"/>
      <c r="AR9" s="291"/>
    </row>
    <row r="10" spans="1:46" s="14" customFormat="1" ht="18" customHeight="1">
      <c r="A10" s="93" t="s">
        <v>10</v>
      </c>
      <c r="B10" s="291">
        <v>226</v>
      </c>
      <c r="C10" s="291">
        <v>181</v>
      </c>
      <c r="D10" s="291">
        <v>185</v>
      </c>
      <c r="E10" s="291">
        <v>207</v>
      </c>
      <c r="F10" s="291">
        <v>224</v>
      </c>
      <c r="G10" s="291">
        <v>229</v>
      </c>
      <c r="H10" s="291">
        <v>222</v>
      </c>
      <c r="I10" s="291">
        <v>201</v>
      </c>
      <c r="J10" s="291">
        <v>218</v>
      </c>
      <c r="K10" s="291">
        <v>205</v>
      </c>
      <c r="L10" s="291">
        <v>210</v>
      </c>
      <c r="M10" s="291">
        <v>157</v>
      </c>
      <c r="N10" s="291">
        <v>160</v>
      </c>
      <c r="O10" s="291">
        <v>182</v>
      </c>
      <c r="P10" s="291">
        <v>9</v>
      </c>
      <c r="Q10" s="291">
        <v>94</v>
      </c>
      <c r="R10" s="291">
        <v>85</v>
      </c>
      <c r="S10" s="291">
        <v>89</v>
      </c>
      <c r="T10" s="291">
        <v>78</v>
      </c>
      <c r="U10" s="291">
        <v>39</v>
      </c>
      <c r="V10" s="291">
        <v>27</v>
      </c>
      <c r="W10" s="291">
        <v>12</v>
      </c>
      <c r="X10" s="291">
        <v>12</v>
      </c>
      <c r="Y10" s="291"/>
      <c r="Z10" s="291"/>
      <c r="AA10" s="291"/>
      <c r="AB10" s="291"/>
      <c r="AC10" s="291"/>
      <c r="AD10" s="291"/>
      <c r="AE10" s="291"/>
      <c r="AF10" s="291"/>
      <c r="AG10" s="291"/>
      <c r="AH10" s="291"/>
      <c r="AI10" s="291"/>
      <c r="AJ10" s="291"/>
      <c r="AK10" s="291"/>
      <c r="AL10" s="291"/>
      <c r="AM10" s="291"/>
      <c r="AN10" s="291"/>
      <c r="AO10" s="291"/>
      <c r="AP10" s="291"/>
      <c r="AQ10" s="291"/>
      <c r="AR10" s="291"/>
    </row>
    <row r="11" spans="1:46" s="14" customFormat="1" ht="18" customHeight="1">
      <c r="A11" s="93" t="s">
        <v>9</v>
      </c>
      <c r="B11" s="291">
        <v>234</v>
      </c>
      <c r="C11" s="291">
        <v>225</v>
      </c>
      <c r="D11" s="291">
        <v>176</v>
      </c>
      <c r="E11" s="291">
        <v>172</v>
      </c>
      <c r="F11" s="291">
        <v>117</v>
      </c>
      <c r="G11" s="291">
        <v>105</v>
      </c>
      <c r="H11" s="291">
        <v>95.3</v>
      </c>
      <c r="I11" s="291">
        <v>127.93</v>
      </c>
      <c r="J11" s="291">
        <v>92.3</v>
      </c>
      <c r="K11" s="291">
        <v>68.075000000000003</v>
      </c>
      <c r="L11" s="291">
        <v>65.048000000000002</v>
      </c>
      <c r="M11" s="291">
        <v>73.137</v>
      </c>
      <c r="N11" s="291">
        <v>52.679000000000002</v>
      </c>
      <c r="O11" s="291">
        <v>50.494</v>
      </c>
      <c r="P11" s="291">
        <v>46.914999999999999</v>
      </c>
      <c r="Q11" s="291">
        <v>63</v>
      </c>
      <c r="R11" s="291">
        <v>43.3</v>
      </c>
      <c r="S11" s="291">
        <v>51</v>
      </c>
      <c r="T11" s="291">
        <v>50</v>
      </c>
      <c r="U11" s="291">
        <v>56</v>
      </c>
      <c r="V11" s="291">
        <v>87.459000000000003</v>
      </c>
      <c r="W11" s="291">
        <v>70</v>
      </c>
      <c r="X11" s="291">
        <v>73</v>
      </c>
      <c r="Y11" s="291">
        <v>41</v>
      </c>
      <c r="Z11" s="291">
        <v>38</v>
      </c>
      <c r="AA11" s="291"/>
      <c r="AB11" s="291"/>
      <c r="AC11" s="291"/>
      <c r="AD11" s="291">
        <v>51.4</v>
      </c>
      <c r="AE11" s="291">
        <v>46.7</v>
      </c>
      <c r="AF11" s="291">
        <v>44</v>
      </c>
      <c r="AG11" s="291">
        <v>39.200000000000003</v>
      </c>
      <c r="AH11" s="291">
        <v>35.200000000000003</v>
      </c>
      <c r="AI11" s="291">
        <v>42.4</v>
      </c>
      <c r="AJ11" s="291">
        <v>56.3</v>
      </c>
      <c r="AK11" s="291">
        <v>45.2</v>
      </c>
      <c r="AL11" s="291"/>
      <c r="AM11" s="291"/>
      <c r="AN11" s="291"/>
      <c r="AO11" s="291"/>
      <c r="AP11" s="291"/>
      <c r="AQ11" s="291"/>
      <c r="AR11" s="291"/>
    </row>
    <row r="12" spans="1:46" s="14" customFormat="1" ht="18" customHeight="1">
      <c r="A12" s="93" t="s">
        <v>8</v>
      </c>
      <c r="B12" s="310" t="s">
        <v>30</v>
      </c>
      <c r="C12" s="310" t="s">
        <v>30</v>
      </c>
      <c r="D12" s="310" t="s">
        <v>30</v>
      </c>
      <c r="E12" s="310" t="s">
        <v>30</v>
      </c>
      <c r="F12" s="310" t="s">
        <v>30</v>
      </c>
      <c r="G12" s="310" t="s">
        <v>30</v>
      </c>
      <c r="H12" s="310" t="s">
        <v>30</v>
      </c>
      <c r="I12" s="310" t="s">
        <v>30</v>
      </c>
      <c r="J12" s="310" t="s">
        <v>30</v>
      </c>
      <c r="K12" s="310" t="s">
        <v>30</v>
      </c>
      <c r="L12" s="310" t="s">
        <v>30</v>
      </c>
      <c r="M12" s="310" t="s">
        <v>30</v>
      </c>
      <c r="N12" s="310" t="s">
        <v>30</v>
      </c>
      <c r="O12" s="310" t="s">
        <v>30</v>
      </c>
      <c r="P12" s="310" t="s">
        <v>30</v>
      </c>
      <c r="Q12" s="310" t="s">
        <v>30</v>
      </c>
      <c r="R12" s="310" t="s">
        <v>30</v>
      </c>
      <c r="S12" s="310" t="s">
        <v>30</v>
      </c>
      <c r="T12" s="310" t="s">
        <v>30</v>
      </c>
      <c r="U12" s="310" t="s">
        <v>30</v>
      </c>
      <c r="V12" s="310" t="s">
        <v>30</v>
      </c>
      <c r="W12" s="310" t="s">
        <v>30</v>
      </c>
      <c r="X12" s="310" t="s">
        <v>30</v>
      </c>
      <c r="Y12" s="310" t="s">
        <v>30</v>
      </c>
      <c r="Z12" s="310" t="s">
        <v>30</v>
      </c>
      <c r="AA12" s="310" t="s">
        <v>30</v>
      </c>
      <c r="AB12" s="310" t="s">
        <v>30</v>
      </c>
      <c r="AC12" s="310" t="s">
        <v>30</v>
      </c>
      <c r="AD12" s="310" t="s">
        <v>30</v>
      </c>
      <c r="AE12" s="310" t="s">
        <v>30</v>
      </c>
      <c r="AF12" s="310" t="s">
        <v>30</v>
      </c>
      <c r="AG12" s="310" t="s">
        <v>30</v>
      </c>
      <c r="AH12" s="310" t="s">
        <v>30</v>
      </c>
      <c r="AI12" s="310" t="s">
        <v>30</v>
      </c>
      <c r="AJ12" s="310" t="s">
        <v>30</v>
      </c>
      <c r="AK12" s="310" t="s">
        <v>30</v>
      </c>
      <c r="AL12" s="310" t="s">
        <v>30</v>
      </c>
      <c r="AM12" s="310" t="s">
        <v>30</v>
      </c>
      <c r="AN12" s="310" t="s">
        <v>30</v>
      </c>
      <c r="AO12" s="310" t="s">
        <v>30</v>
      </c>
      <c r="AP12" s="310" t="s">
        <v>30</v>
      </c>
      <c r="AQ12" s="309"/>
      <c r="AR12" s="309"/>
    </row>
    <row r="13" spans="1:46" s="14" customFormat="1" ht="18" customHeight="1">
      <c r="A13" s="93" t="s">
        <v>6</v>
      </c>
      <c r="B13" s="291"/>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1">
        <v>737</v>
      </c>
      <c r="AD13" s="291">
        <v>718</v>
      </c>
      <c r="AE13" s="291">
        <v>728</v>
      </c>
      <c r="AF13" s="291">
        <v>936.40000000000009</v>
      </c>
      <c r="AG13" s="291" t="s">
        <v>501</v>
      </c>
      <c r="AH13" s="291" t="s">
        <v>502</v>
      </c>
      <c r="AI13" s="291" t="s">
        <v>503</v>
      </c>
      <c r="AJ13" s="291" t="s">
        <v>504</v>
      </c>
      <c r="AK13" s="291">
        <v>6714</v>
      </c>
      <c r="AL13" s="291">
        <v>8387.1754120400001</v>
      </c>
      <c r="AM13" s="291">
        <v>12541.79136552566</v>
      </c>
      <c r="AN13" s="291">
        <v>13455.827884069622</v>
      </c>
      <c r="AO13" s="291">
        <v>10520.35677218863</v>
      </c>
      <c r="AP13" s="291">
        <v>7894.6340224581209</v>
      </c>
      <c r="AQ13" s="291">
        <v>9782.8930412999998</v>
      </c>
      <c r="AR13" s="461">
        <v>13835.1</v>
      </c>
    </row>
    <row r="14" spans="1:46" s="14" customFormat="1" ht="18" customHeight="1">
      <c r="A14" s="93" t="s">
        <v>5</v>
      </c>
      <c r="B14" s="291"/>
      <c r="C14" s="291"/>
      <c r="D14" s="291"/>
      <c r="E14" s="291"/>
      <c r="F14" s="291"/>
      <c r="G14" s="291"/>
      <c r="H14" s="291"/>
      <c r="I14" s="291"/>
      <c r="J14" s="291"/>
      <c r="K14" s="291"/>
      <c r="L14" s="291">
        <v>1634.857</v>
      </c>
      <c r="M14" s="291">
        <v>1198.45</v>
      </c>
      <c r="N14" s="291">
        <v>1225.722</v>
      </c>
      <c r="O14" s="291">
        <v>1074.9000000000001</v>
      </c>
      <c r="P14" s="291">
        <v>1076.5</v>
      </c>
      <c r="Q14" s="291">
        <v>1081.5999999999999</v>
      </c>
      <c r="R14" s="291"/>
      <c r="S14" s="291"/>
      <c r="T14" s="291"/>
      <c r="U14" s="291"/>
      <c r="V14" s="291"/>
      <c r="W14" s="291"/>
      <c r="X14" s="291"/>
      <c r="Y14" s="291"/>
      <c r="Z14" s="291"/>
      <c r="AA14" s="291"/>
      <c r="AB14" s="291"/>
      <c r="AC14" s="291"/>
      <c r="AD14" s="291"/>
      <c r="AE14" s="291"/>
      <c r="AF14" s="291"/>
      <c r="AG14" s="291"/>
      <c r="AH14" s="291"/>
      <c r="AI14" s="291"/>
      <c r="AJ14" s="291"/>
      <c r="AK14" s="291"/>
      <c r="AL14" s="291"/>
      <c r="AM14" s="291"/>
      <c r="AN14" s="291"/>
      <c r="AO14" s="291"/>
      <c r="AP14" s="291"/>
      <c r="AQ14" s="291"/>
      <c r="AR14" s="291"/>
    </row>
    <row r="15" spans="1:46" s="14" customFormat="1" ht="18" customHeight="1">
      <c r="A15" s="93" t="s">
        <v>4</v>
      </c>
      <c r="B15" s="310" t="s">
        <v>30</v>
      </c>
      <c r="C15" s="310" t="s">
        <v>30</v>
      </c>
      <c r="D15" s="310" t="s">
        <v>30</v>
      </c>
      <c r="E15" s="310" t="s">
        <v>30</v>
      </c>
      <c r="F15" s="310" t="s">
        <v>30</v>
      </c>
      <c r="G15" s="310" t="s">
        <v>30</v>
      </c>
      <c r="H15" s="310" t="s">
        <v>30</v>
      </c>
      <c r="I15" s="310" t="s">
        <v>30</v>
      </c>
      <c r="J15" s="310" t="s">
        <v>30</v>
      </c>
      <c r="K15" s="310" t="s">
        <v>30</v>
      </c>
      <c r="L15" s="310" t="s">
        <v>30</v>
      </c>
      <c r="M15" s="310" t="s">
        <v>30</v>
      </c>
      <c r="N15" s="310" t="s">
        <v>30</v>
      </c>
      <c r="O15" s="310" t="s">
        <v>30</v>
      </c>
      <c r="P15" s="310" t="s">
        <v>30</v>
      </c>
      <c r="Q15" s="310" t="s">
        <v>30</v>
      </c>
      <c r="R15" s="310" t="s">
        <v>30</v>
      </c>
      <c r="S15" s="310" t="s">
        <v>30</v>
      </c>
      <c r="T15" s="310" t="s">
        <v>30</v>
      </c>
      <c r="U15" s="310" t="s">
        <v>30</v>
      </c>
      <c r="V15" s="310" t="s">
        <v>30</v>
      </c>
      <c r="W15" s="310" t="s">
        <v>30</v>
      </c>
      <c r="X15" s="310" t="s">
        <v>30</v>
      </c>
      <c r="Y15" s="310" t="s">
        <v>30</v>
      </c>
      <c r="Z15" s="310" t="s">
        <v>30</v>
      </c>
      <c r="AA15" s="310" t="s">
        <v>30</v>
      </c>
      <c r="AB15" s="310" t="s">
        <v>30</v>
      </c>
      <c r="AC15" s="310" t="s">
        <v>30</v>
      </c>
      <c r="AD15" s="310" t="s">
        <v>30</v>
      </c>
      <c r="AE15" s="310" t="s">
        <v>30</v>
      </c>
      <c r="AF15" s="310" t="s">
        <v>30</v>
      </c>
      <c r="AG15" s="310" t="s">
        <v>30</v>
      </c>
      <c r="AH15" s="310" t="s">
        <v>30</v>
      </c>
      <c r="AI15" s="310" t="s">
        <v>30</v>
      </c>
      <c r="AJ15" s="310" t="s">
        <v>30</v>
      </c>
      <c r="AK15" s="310" t="s">
        <v>30</v>
      </c>
      <c r="AL15" s="310" t="s">
        <v>30</v>
      </c>
      <c r="AM15" s="310" t="s">
        <v>30</v>
      </c>
      <c r="AN15" s="310" t="s">
        <v>30</v>
      </c>
      <c r="AO15" s="310" t="s">
        <v>30</v>
      </c>
      <c r="AP15" s="310" t="s">
        <v>30</v>
      </c>
      <c r="AQ15" s="310" t="s">
        <v>30</v>
      </c>
      <c r="AR15" s="310" t="s">
        <v>30</v>
      </c>
    </row>
    <row r="16" spans="1:46" s="14" customFormat="1" ht="18" customHeight="1">
      <c r="A16" s="93" t="s">
        <v>3</v>
      </c>
      <c r="B16" s="291">
        <v>99556</v>
      </c>
      <c r="C16" s="291">
        <v>99170</v>
      </c>
      <c r="D16" s="291">
        <v>103890</v>
      </c>
      <c r="E16" s="291">
        <v>84100</v>
      </c>
      <c r="F16" s="291">
        <v>85220</v>
      </c>
      <c r="G16" s="291">
        <v>91860</v>
      </c>
      <c r="H16" s="291">
        <v>91960</v>
      </c>
      <c r="I16" s="291">
        <v>90570</v>
      </c>
      <c r="J16" s="291">
        <v>87080</v>
      </c>
      <c r="K16" s="291">
        <v>93980</v>
      </c>
      <c r="L16" s="291">
        <v>101746</v>
      </c>
      <c r="M16" s="291">
        <v>85569</v>
      </c>
      <c r="N16" s="291">
        <v>89248</v>
      </c>
      <c r="O16" s="291">
        <v>91359</v>
      </c>
      <c r="P16" s="291">
        <v>93487</v>
      </c>
      <c r="Q16" s="291">
        <v>96559</v>
      </c>
      <c r="R16" s="291">
        <v>99687</v>
      </c>
      <c r="S16" s="291">
        <v>104632.08</v>
      </c>
      <c r="T16" s="291">
        <v>102286.8</v>
      </c>
      <c r="U16" s="291">
        <v>102800</v>
      </c>
      <c r="V16" s="291">
        <v>106605</v>
      </c>
      <c r="W16" s="291">
        <v>105393</v>
      </c>
      <c r="X16" s="291">
        <v>103717</v>
      </c>
      <c r="Y16" s="291">
        <v>106538</v>
      </c>
      <c r="Z16" s="291">
        <v>108503</v>
      </c>
      <c r="AA16" s="291">
        <v>108513</v>
      </c>
      <c r="AB16" s="291">
        <v>108513</v>
      </c>
      <c r="AC16" s="291">
        <v>108513</v>
      </c>
      <c r="AD16" s="291">
        <v>106014</v>
      </c>
      <c r="AE16" s="291">
        <v>113342</v>
      </c>
      <c r="AF16" s="291">
        <v>113342</v>
      </c>
      <c r="AG16" s="291">
        <v>113342</v>
      </c>
      <c r="AH16" s="291" t="s">
        <v>514</v>
      </c>
      <c r="AI16" s="291" t="s">
        <v>514</v>
      </c>
      <c r="AJ16" s="291" t="s">
        <v>514</v>
      </c>
      <c r="AK16" s="291"/>
      <c r="AL16" s="291"/>
      <c r="AM16" s="291"/>
      <c r="AN16" s="291"/>
      <c r="AO16" s="291"/>
      <c r="AP16" s="291"/>
      <c r="AQ16" s="291"/>
      <c r="AR16" s="291"/>
    </row>
    <row r="17" spans="1:44" s="14" customFormat="1" ht="18" customHeight="1">
      <c r="A17" s="93" t="s">
        <v>33</v>
      </c>
      <c r="B17" s="291">
        <v>1106</v>
      </c>
      <c r="C17" s="291">
        <v>1764.8</v>
      </c>
      <c r="D17" s="291">
        <v>1818.4</v>
      </c>
      <c r="E17" s="291">
        <v>1701.6</v>
      </c>
      <c r="F17" s="291">
        <v>1997.2</v>
      </c>
      <c r="G17" s="291">
        <v>2194.4</v>
      </c>
      <c r="H17" s="291">
        <v>1377.6</v>
      </c>
      <c r="I17" s="291">
        <v>1456.8889999999999</v>
      </c>
      <c r="J17" s="291"/>
      <c r="K17" s="291">
        <v>683.9</v>
      </c>
      <c r="L17" s="291">
        <v>1407.9</v>
      </c>
      <c r="M17" s="291">
        <v>2321.8000000000002</v>
      </c>
      <c r="N17" s="291">
        <v>2247.4</v>
      </c>
      <c r="O17" s="291">
        <v>2808.6</v>
      </c>
      <c r="P17" s="291">
        <v>1108</v>
      </c>
      <c r="Q17" s="291">
        <v>2117</v>
      </c>
      <c r="R17" s="291">
        <v>1218</v>
      </c>
      <c r="S17" s="291">
        <v>1108</v>
      </c>
      <c r="T17" s="291">
        <v>955</v>
      </c>
      <c r="U17" s="291">
        <v>1873.8</v>
      </c>
      <c r="V17" s="291">
        <v>1990.1</v>
      </c>
      <c r="W17" s="291">
        <v>1380</v>
      </c>
      <c r="X17" s="291">
        <v>1487</v>
      </c>
      <c r="Y17" s="291">
        <v>1468</v>
      </c>
      <c r="Z17" s="291">
        <v>1351</v>
      </c>
      <c r="AA17" s="291">
        <v>1196</v>
      </c>
      <c r="AB17" s="291">
        <v>435.06705920837425</v>
      </c>
      <c r="AC17" s="291">
        <v>419.69250899574746</v>
      </c>
      <c r="AD17" s="291">
        <v>312.07065750736018</v>
      </c>
      <c r="AE17" s="291">
        <v>231.03140333660451</v>
      </c>
      <c r="AF17" s="291">
        <v>264.53876349362122</v>
      </c>
      <c r="AG17" s="291">
        <v>262.01243048740594</v>
      </c>
      <c r="AH17" s="291">
        <v>171.40922473012756</v>
      </c>
      <c r="AI17" s="291">
        <v>121.89270526660124</v>
      </c>
      <c r="AJ17" s="291">
        <v>108.3286257468767</v>
      </c>
      <c r="AK17" s="291">
        <v>81.172189027702331</v>
      </c>
      <c r="AL17" s="291"/>
      <c r="AM17" s="291"/>
      <c r="AN17" s="291"/>
      <c r="AO17" s="291"/>
      <c r="AP17" s="291"/>
      <c r="AQ17" s="291"/>
      <c r="AR17" s="291"/>
    </row>
    <row r="18" spans="1:44" s="14" customFormat="1" ht="18" customHeight="1">
      <c r="A18" s="93" t="s">
        <v>1</v>
      </c>
      <c r="B18" s="291">
        <v>1386</v>
      </c>
      <c r="C18" s="291">
        <v>1333</v>
      </c>
      <c r="D18" s="291">
        <v>1096.4906790299599</v>
      </c>
      <c r="E18" s="291">
        <v>1532.547</v>
      </c>
      <c r="F18" s="291">
        <v>1486.7761499999999</v>
      </c>
      <c r="G18" s="291">
        <v>1364.5631840000001</v>
      </c>
      <c r="H18" s="291">
        <v>1365</v>
      </c>
      <c r="I18" s="291">
        <v>1337</v>
      </c>
      <c r="J18" s="291">
        <v>1355.96</v>
      </c>
      <c r="K18" s="291">
        <v>1353.9</v>
      </c>
      <c r="L18" s="291">
        <v>1197</v>
      </c>
      <c r="M18" s="291">
        <v>1082.5999999999999</v>
      </c>
      <c r="N18" s="291">
        <v>1017.5</v>
      </c>
      <c r="O18" s="291">
        <v>1072</v>
      </c>
      <c r="P18" s="291">
        <v>651</v>
      </c>
      <c r="Q18" s="291">
        <v>442</v>
      </c>
      <c r="R18" s="291">
        <v>536</v>
      </c>
      <c r="S18" s="291">
        <v>473</v>
      </c>
      <c r="T18" s="291">
        <v>472</v>
      </c>
      <c r="U18" s="291">
        <v>554</v>
      </c>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row>
    <row r="19" spans="1:44" s="14" customFormat="1" ht="18" customHeight="1">
      <c r="A19" s="93" t="s">
        <v>0</v>
      </c>
      <c r="B19" s="291">
        <v>6864</v>
      </c>
      <c r="C19" s="291">
        <v>6611</v>
      </c>
      <c r="D19" s="291">
        <v>6258</v>
      </c>
      <c r="E19" s="291">
        <v>6289</v>
      </c>
      <c r="F19" s="291">
        <v>6412</v>
      </c>
      <c r="G19" s="291">
        <v>6202</v>
      </c>
      <c r="H19" s="291">
        <v>6573</v>
      </c>
      <c r="I19" s="291">
        <v>5932</v>
      </c>
      <c r="J19" s="291">
        <v>5569</v>
      </c>
      <c r="K19" s="291">
        <v>5287</v>
      </c>
      <c r="L19" s="291">
        <v>5590</v>
      </c>
      <c r="M19" s="291">
        <v>5394</v>
      </c>
      <c r="N19" s="291">
        <v>5644</v>
      </c>
      <c r="O19" s="291">
        <v>5466</v>
      </c>
      <c r="P19" s="291">
        <v>4327</v>
      </c>
      <c r="Q19" s="291">
        <v>4754</v>
      </c>
      <c r="R19" s="291">
        <v>5011</v>
      </c>
      <c r="S19" s="291">
        <v>4871</v>
      </c>
      <c r="T19" s="291"/>
      <c r="U19" s="291"/>
      <c r="V19" s="291"/>
      <c r="W19" s="291"/>
      <c r="X19" s="291">
        <v>2461</v>
      </c>
      <c r="Y19" s="291">
        <v>1901</v>
      </c>
      <c r="Z19" s="291">
        <v>1377</v>
      </c>
      <c r="AA19" s="291">
        <v>1622</v>
      </c>
      <c r="AB19" s="291">
        <v>1709</v>
      </c>
      <c r="AC19" s="291">
        <v>1580</v>
      </c>
      <c r="AD19" s="291">
        <v>1217</v>
      </c>
      <c r="AE19" s="291">
        <v>830</v>
      </c>
      <c r="AF19" s="309"/>
      <c r="AG19" s="309"/>
      <c r="AH19" s="309"/>
      <c r="AI19" s="309"/>
      <c r="AJ19" s="309"/>
      <c r="AK19" s="309"/>
      <c r="AL19" s="309"/>
      <c r="AM19" s="309"/>
      <c r="AN19" s="291">
        <v>9593.945721</v>
      </c>
      <c r="AO19" s="291">
        <v>8130.6648450000002</v>
      </c>
      <c r="AP19" s="291">
        <v>7657.3207620000003</v>
      </c>
      <c r="AQ19" s="291"/>
      <c r="AR19" s="291"/>
    </row>
    <row r="20" spans="1:44" ht="18" customHeight="1">
      <c r="A20" s="40"/>
    </row>
    <row r="21" spans="1:44" ht="18" customHeight="1">
      <c r="A21" s="250" t="s">
        <v>463</v>
      </c>
    </row>
    <row r="22" spans="1:44" ht="18" customHeight="1">
      <c r="A22" s="250" t="s">
        <v>580</v>
      </c>
    </row>
    <row r="23" spans="1:44" ht="18" customHeight="1">
      <c r="A23" s="250" t="s">
        <v>2888</v>
      </c>
    </row>
    <row r="24" spans="1:44" ht="18" customHeight="1">
      <c r="A24" s="250" t="s">
        <v>3128</v>
      </c>
      <c r="X24" s="375"/>
      <c r="Y24" s="375"/>
      <c r="Z24" s="375"/>
      <c r="AA24" s="375"/>
      <c r="AB24" s="375"/>
      <c r="AC24" s="463"/>
      <c r="AD24" s="463"/>
      <c r="AE24" s="463"/>
      <c r="AF24" s="463"/>
      <c r="AG24" s="463"/>
      <c r="AH24" s="463"/>
      <c r="AI24" s="463"/>
      <c r="AJ24" s="463"/>
      <c r="AK24" s="463"/>
      <c r="AL24" s="463"/>
      <c r="AM24" s="463"/>
      <c r="AN24" s="463"/>
      <c r="AO24" s="463"/>
      <c r="AP24" s="463"/>
      <c r="AQ24" s="466"/>
      <c r="AR24" s="466"/>
    </row>
  </sheetData>
  <mergeCells count="1">
    <mergeCell ref="B2:AQ2"/>
  </mergeCells>
  <hyperlinks>
    <hyperlink ref="AT3" location="Content!A1" display="Back to content page" xr:uid="{00000000-0004-0000-B900-000000000000}"/>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S22"/>
  <sheetViews>
    <sheetView topLeftCell="B1" workbookViewId="0">
      <selection activeCell="B3" sqref="B3:Q18"/>
    </sheetView>
  </sheetViews>
  <sheetFormatPr defaultColWidth="8.77734375" defaultRowHeight="14.4"/>
  <cols>
    <col min="1" max="1" width="32.5546875" customWidth="1"/>
    <col min="2" max="16" width="9.21875" bestFit="1" customWidth="1"/>
    <col min="17" max="17" width="11" customWidth="1"/>
  </cols>
  <sheetData>
    <row r="1" spans="1:19">
      <c r="A1" s="18" t="s">
        <v>3010</v>
      </c>
      <c r="B1" s="17"/>
      <c r="C1" s="17"/>
      <c r="D1" s="17"/>
      <c r="E1" s="17"/>
      <c r="F1" s="17"/>
      <c r="G1" s="17"/>
      <c r="H1" s="17"/>
      <c r="I1" s="17"/>
      <c r="J1" s="17"/>
      <c r="K1" s="17"/>
      <c r="L1" s="17"/>
      <c r="M1" s="17"/>
      <c r="N1" s="17"/>
      <c r="O1" s="17"/>
      <c r="P1" s="17"/>
      <c r="Q1" s="17"/>
    </row>
    <row r="2" spans="1:19">
      <c r="A2" s="261" t="s">
        <v>32</v>
      </c>
      <c r="B2" s="251" t="s">
        <v>470</v>
      </c>
      <c r="C2" s="251" t="s">
        <v>35</v>
      </c>
      <c r="D2" s="251" t="s">
        <v>471</v>
      </c>
      <c r="E2" s="251" t="s">
        <v>34</v>
      </c>
      <c r="F2" s="251">
        <v>2011</v>
      </c>
      <c r="G2" s="251">
        <v>2012</v>
      </c>
      <c r="H2" s="251">
        <v>2013</v>
      </c>
      <c r="I2" s="251">
        <v>2014</v>
      </c>
      <c r="J2" s="251">
        <v>2015</v>
      </c>
      <c r="K2" s="251">
        <v>2016</v>
      </c>
      <c r="L2" s="251">
        <v>2017</v>
      </c>
      <c r="M2" s="251">
        <v>2018</v>
      </c>
      <c r="N2" s="251">
        <v>2019</v>
      </c>
      <c r="O2" s="251">
        <v>2020</v>
      </c>
      <c r="P2" s="251">
        <v>2021</v>
      </c>
      <c r="Q2" s="251">
        <v>2022</v>
      </c>
      <c r="S2" s="1" t="s">
        <v>559</v>
      </c>
    </row>
    <row r="3" spans="1:19">
      <c r="A3" s="93" t="s">
        <v>13</v>
      </c>
      <c r="B3" s="589">
        <v>0</v>
      </c>
      <c r="C3" s="589">
        <v>0</v>
      </c>
      <c r="D3" s="589">
        <v>0</v>
      </c>
      <c r="E3" s="589">
        <v>0</v>
      </c>
      <c r="F3" s="589">
        <v>0</v>
      </c>
      <c r="G3" s="589">
        <v>0</v>
      </c>
      <c r="H3" s="589">
        <v>0</v>
      </c>
      <c r="I3" s="589">
        <v>0</v>
      </c>
      <c r="J3" s="589">
        <v>0</v>
      </c>
      <c r="K3" s="589">
        <v>0</v>
      </c>
      <c r="L3" s="589">
        <v>0</v>
      </c>
      <c r="M3" s="589">
        <v>3055</v>
      </c>
      <c r="N3" s="589">
        <v>8240</v>
      </c>
      <c r="O3" s="589">
        <v>33458</v>
      </c>
      <c r="P3" s="589">
        <v>19097.95</v>
      </c>
      <c r="Q3" s="309"/>
    </row>
    <row r="4" spans="1:19">
      <c r="A4" s="93" t="s">
        <v>12</v>
      </c>
      <c r="B4" s="461">
        <v>872460</v>
      </c>
      <c r="C4" s="461">
        <v>531940</v>
      </c>
      <c r="D4" s="461">
        <v>519919</v>
      </c>
      <c r="E4" s="461">
        <v>536984</v>
      </c>
      <c r="F4" s="461">
        <v>552572</v>
      </c>
      <c r="G4" s="461">
        <v>562768</v>
      </c>
      <c r="H4" s="461">
        <v>597785.21</v>
      </c>
      <c r="I4" s="461">
        <v>697907.47</v>
      </c>
      <c r="J4" s="461">
        <v>737882.45</v>
      </c>
      <c r="K4" s="461">
        <v>661615</v>
      </c>
      <c r="L4" s="461">
        <v>660830.9</v>
      </c>
      <c r="M4" s="461">
        <v>656942</v>
      </c>
      <c r="N4" s="461">
        <v>509437</v>
      </c>
      <c r="O4" s="461">
        <v>472230</v>
      </c>
      <c r="P4" s="461">
        <v>425528</v>
      </c>
      <c r="Q4" s="461">
        <v>413253</v>
      </c>
      <c r="S4" s="14"/>
    </row>
    <row r="5" spans="1:19">
      <c r="A5" s="93" t="s">
        <v>513</v>
      </c>
      <c r="B5" s="310" t="s">
        <v>30</v>
      </c>
      <c r="C5" s="310" t="s">
        <v>30</v>
      </c>
      <c r="D5" s="310" t="s">
        <v>30</v>
      </c>
      <c r="E5" s="310" t="s">
        <v>30</v>
      </c>
      <c r="F5" s="310" t="s">
        <v>30</v>
      </c>
      <c r="G5" s="310" t="s">
        <v>30</v>
      </c>
      <c r="H5" s="310" t="s">
        <v>30</v>
      </c>
      <c r="I5" s="310" t="s">
        <v>30</v>
      </c>
      <c r="J5" s="310" t="s">
        <v>30</v>
      </c>
      <c r="K5" s="310" t="s">
        <v>30</v>
      </c>
      <c r="L5" s="310" t="s">
        <v>30</v>
      </c>
      <c r="M5" s="310" t="s">
        <v>30</v>
      </c>
      <c r="N5" s="310" t="s">
        <v>30</v>
      </c>
      <c r="O5" s="310" t="s">
        <v>30</v>
      </c>
      <c r="P5" s="310" t="s">
        <v>30</v>
      </c>
      <c r="Q5" s="310" t="s">
        <v>30</v>
      </c>
    </row>
    <row r="6" spans="1:19">
      <c r="A6" s="93" t="s">
        <v>100</v>
      </c>
      <c r="B6" s="309"/>
      <c r="C6" s="309"/>
      <c r="D6" s="309"/>
      <c r="E6" s="309"/>
      <c r="F6" s="309"/>
      <c r="G6" s="309"/>
      <c r="H6" s="309"/>
      <c r="I6" s="309"/>
      <c r="J6" s="309"/>
      <c r="K6" s="309"/>
      <c r="L6" s="309"/>
      <c r="M6" s="309"/>
      <c r="N6" s="309"/>
      <c r="O6" s="309"/>
      <c r="P6" s="309"/>
      <c r="Q6" s="309"/>
    </row>
    <row r="7" spans="1:19">
      <c r="A7" s="93" t="s">
        <v>512</v>
      </c>
      <c r="B7" s="309"/>
      <c r="C7" s="309"/>
      <c r="D7" s="309"/>
      <c r="E7" s="309"/>
      <c r="F7" s="309"/>
      <c r="G7" s="309"/>
      <c r="H7" s="309"/>
      <c r="I7" s="309"/>
      <c r="J7" s="309"/>
      <c r="K7" s="309"/>
      <c r="L7" s="309"/>
      <c r="M7" s="309"/>
      <c r="N7" s="309"/>
      <c r="O7" s="309"/>
      <c r="P7" s="309"/>
      <c r="Q7" s="309"/>
    </row>
    <row r="8" spans="1:19">
      <c r="A8" s="93" t="s">
        <v>11</v>
      </c>
      <c r="B8" s="310" t="s">
        <v>30</v>
      </c>
      <c r="C8" s="310" t="s">
        <v>30</v>
      </c>
      <c r="D8" s="310" t="s">
        <v>30</v>
      </c>
      <c r="E8" s="310" t="s">
        <v>30</v>
      </c>
      <c r="F8" s="310" t="s">
        <v>30</v>
      </c>
      <c r="G8" s="310" t="s">
        <v>30</v>
      </c>
      <c r="H8" s="310" t="s">
        <v>30</v>
      </c>
      <c r="I8" s="310" t="s">
        <v>30</v>
      </c>
      <c r="J8" s="310" t="s">
        <v>30</v>
      </c>
      <c r="K8" s="310" t="s">
        <v>30</v>
      </c>
      <c r="L8" s="310" t="s">
        <v>30</v>
      </c>
      <c r="M8" s="310" t="s">
        <v>30</v>
      </c>
      <c r="N8" s="310" t="s">
        <v>30</v>
      </c>
      <c r="O8" s="310" t="s">
        <v>30</v>
      </c>
      <c r="P8" s="310" t="s">
        <v>30</v>
      </c>
      <c r="Q8" s="310" t="s">
        <v>30</v>
      </c>
    </row>
    <row r="9" spans="1:19">
      <c r="A9" s="93" t="s">
        <v>10</v>
      </c>
      <c r="B9" s="309"/>
      <c r="C9" s="309"/>
      <c r="D9" s="309"/>
      <c r="E9" s="309"/>
      <c r="F9" s="309"/>
      <c r="G9" s="309"/>
      <c r="H9" s="309"/>
      <c r="I9" s="309"/>
      <c r="J9" s="309"/>
      <c r="K9" s="309"/>
      <c r="L9" s="309"/>
      <c r="M9" s="309"/>
      <c r="N9" s="309"/>
      <c r="O9" s="309"/>
      <c r="P9" s="309"/>
      <c r="Q9" s="309"/>
    </row>
    <row r="10" spans="1:19">
      <c r="A10" s="93" t="s">
        <v>9</v>
      </c>
      <c r="B10" s="309"/>
      <c r="C10" s="309"/>
      <c r="D10" s="309"/>
      <c r="E10" s="309"/>
      <c r="F10" s="309"/>
      <c r="G10" s="309"/>
      <c r="H10" s="309"/>
      <c r="I10" s="309"/>
      <c r="J10" s="309"/>
      <c r="K10" s="309"/>
      <c r="L10" s="309"/>
      <c r="M10" s="309"/>
      <c r="N10" s="309"/>
      <c r="O10" s="309"/>
      <c r="P10" s="309"/>
      <c r="Q10" s="309"/>
    </row>
    <row r="11" spans="1:19">
      <c r="A11" s="93" t="s">
        <v>8</v>
      </c>
      <c r="B11" s="310" t="s">
        <v>30</v>
      </c>
      <c r="C11" s="310" t="s">
        <v>30</v>
      </c>
      <c r="D11" s="310" t="s">
        <v>30</v>
      </c>
      <c r="E11" s="310" t="s">
        <v>30</v>
      </c>
      <c r="F11" s="310" t="s">
        <v>30</v>
      </c>
      <c r="G11" s="310" t="s">
        <v>30</v>
      </c>
      <c r="H11" s="310" t="s">
        <v>30</v>
      </c>
      <c r="I11" s="310" t="s">
        <v>30</v>
      </c>
      <c r="J11" s="310" t="s">
        <v>30</v>
      </c>
      <c r="K11" s="310" t="s">
        <v>30</v>
      </c>
      <c r="L11" s="310" t="s">
        <v>30</v>
      </c>
      <c r="M11" s="310" t="s">
        <v>30</v>
      </c>
      <c r="N11" s="310" t="s">
        <v>30</v>
      </c>
      <c r="O11" s="310" t="s">
        <v>30</v>
      </c>
      <c r="P11" s="310" t="s">
        <v>30</v>
      </c>
      <c r="Q11" s="310" t="s">
        <v>30</v>
      </c>
      <c r="S11" s="14"/>
    </row>
    <row r="12" spans="1:19">
      <c r="A12" s="93" t="s">
        <v>6</v>
      </c>
      <c r="B12" s="309"/>
      <c r="C12" s="309"/>
      <c r="D12" s="309"/>
      <c r="E12" s="309"/>
      <c r="F12" s="309"/>
      <c r="G12" s="309"/>
      <c r="H12" s="309"/>
      <c r="I12" s="309"/>
      <c r="J12" s="309"/>
      <c r="K12" s="309"/>
      <c r="L12" s="309"/>
      <c r="M12" s="309"/>
      <c r="N12" s="309"/>
      <c r="O12" s="309"/>
      <c r="P12" s="461">
        <v>588100</v>
      </c>
      <c r="Q12" s="461">
        <v>1615100</v>
      </c>
      <c r="S12" s="14"/>
    </row>
    <row r="13" spans="1:19">
      <c r="A13" s="93" t="s">
        <v>5</v>
      </c>
      <c r="B13" s="309"/>
      <c r="C13" s="309"/>
      <c r="D13" s="309"/>
      <c r="E13" s="309"/>
      <c r="F13" s="309"/>
      <c r="G13" s="309"/>
      <c r="H13" s="309"/>
      <c r="I13" s="309"/>
      <c r="J13" s="309"/>
      <c r="K13" s="309"/>
      <c r="L13" s="309"/>
      <c r="M13" s="309"/>
      <c r="N13" s="309"/>
      <c r="O13" s="309"/>
      <c r="P13" s="309"/>
      <c r="Q13" s="309"/>
    </row>
    <row r="14" spans="1:19">
      <c r="A14" s="93" t="s">
        <v>4</v>
      </c>
      <c r="B14" s="310" t="s">
        <v>30</v>
      </c>
      <c r="C14" s="310" t="s">
        <v>30</v>
      </c>
      <c r="D14" s="310" t="s">
        <v>30</v>
      </c>
      <c r="E14" s="310" t="s">
        <v>30</v>
      </c>
      <c r="F14" s="310" t="s">
        <v>30</v>
      </c>
      <c r="G14" s="310" t="s">
        <v>30</v>
      </c>
      <c r="H14" s="310" t="s">
        <v>30</v>
      </c>
      <c r="I14" s="310" t="s">
        <v>30</v>
      </c>
      <c r="J14" s="310" t="s">
        <v>30</v>
      </c>
      <c r="K14" s="310" t="s">
        <v>30</v>
      </c>
      <c r="L14" s="310" t="s">
        <v>30</v>
      </c>
      <c r="M14" s="310" t="s">
        <v>30</v>
      </c>
      <c r="N14" s="310" t="s">
        <v>30</v>
      </c>
      <c r="O14" s="310" t="s">
        <v>30</v>
      </c>
      <c r="P14" s="310" t="s">
        <v>30</v>
      </c>
      <c r="Q14" s="310" t="s">
        <v>30</v>
      </c>
    </row>
    <row r="15" spans="1:19">
      <c r="A15" s="93" t="s">
        <v>3</v>
      </c>
      <c r="B15" s="309"/>
      <c r="C15" s="309"/>
      <c r="D15" s="309"/>
      <c r="E15" s="309"/>
      <c r="F15" s="309"/>
      <c r="G15" s="309"/>
      <c r="H15" s="309"/>
      <c r="I15" s="309"/>
      <c r="J15" s="309"/>
      <c r="K15" s="309"/>
      <c r="L15" s="309"/>
      <c r="M15" s="309"/>
      <c r="N15" s="309"/>
      <c r="O15" s="309"/>
      <c r="P15" s="309"/>
      <c r="Q15" s="309"/>
    </row>
    <row r="16" spans="1:19">
      <c r="A16" s="93" t="s">
        <v>33</v>
      </c>
      <c r="B16" s="309"/>
      <c r="C16" s="309"/>
      <c r="D16" s="309"/>
      <c r="E16" s="309"/>
      <c r="F16" s="309"/>
      <c r="G16" s="309"/>
      <c r="H16" s="309"/>
      <c r="I16" s="309"/>
      <c r="J16" s="309"/>
      <c r="K16" s="309"/>
      <c r="L16" s="309"/>
      <c r="M16" s="309"/>
      <c r="N16" s="309"/>
      <c r="O16" s="309"/>
      <c r="P16" s="309"/>
      <c r="Q16" s="309"/>
    </row>
    <row r="17" spans="1:17">
      <c r="A17" s="93" t="s">
        <v>1</v>
      </c>
      <c r="B17" s="309"/>
      <c r="C17" s="309"/>
      <c r="D17" s="309"/>
      <c r="E17" s="309"/>
      <c r="F17" s="309"/>
      <c r="G17" s="309"/>
      <c r="H17" s="309"/>
      <c r="I17" s="309"/>
      <c r="J17" s="309"/>
      <c r="K17" s="309"/>
      <c r="L17" s="309"/>
      <c r="M17" s="309"/>
      <c r="N17" s="309"/>
      <c r="O17" s="309"/>
      <c r="P17" s="309"/>
      <c r="Q17" s="309"/>
    </row>
    <row r="18" spans="1:17">
      <c r="A18" s="93" t="s">
        <v>0</v>
      </c>
      <c r="B18" s="309"/>
      <c r="C18" s="309"/>
      <c r="D18" s="309"/>
      <c r="E18" s="309"/>
      <c r="F18" s="309"/>
      <c r="G18" s="309"/>
      <c r="H18" s="309"/>
      <c r="I18" s="309"/>
      <c r="J18" s="309"/>
      <c r="K18" s="309"/>
      <c r="L18" s="309"/>
      <c r="M18" s="309"/>
      <c r="N18" s="309"/>
      <c r="O18" s="309"/>
      <c r="P18" s="309"/>
      <c r="Q18" s="309"/>
    </row>
    <row r="20" spans="1:17">
      <c r="A20" s="95" t="s">
        <v>21</v>
      </c>
    </row>
    <row r="21" spans="1:17">
      <c r="A21" s="250" t="s">
        <v>2889</v>
      </c>
    </row>
    <row r="22" spans="1:17">
      <c r="A22" s="250" t="s">
        <v>3128</v>
      </c>
    </row>
  </sheetData>
  <hyperlinks>
    <hyperlink ref="S2" location="Content!A1" display="Back to content page" xr:uid="{00000000-0004-0000-BA00-000000000000}"/>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S22"/>
  <sheetViews>
    <sheetView topLeftCell="B1" workbookViewId="0">
      <selection activeCell="B3" sqref="B3:Q18"/>
    </sheetView>
  </sheetViews>
  <sheetFormatPr defaultColWidth="8.77734375" defaultRowHeight="14.4"/>
  <cols>
    <col min="1" max="1" width="32.5546875" customWidth="1"/>
    <col min="2" max="3" width="9.21875" bestFit="1" customWidth="1"/>
    <col min="4" max="7" width="10.44140625" bestFit="1" customWidth="1"/>
    <col min="8" max="15" width="9.21875" bestFit="1" customWidth="1"/>
    <col min="16" max="17" width="10.109375" customWidth="1"/>
  </cols>
  <sheetData>
    <row r="1" spans="1:19">
      <c r="A1" s="18" t="s">
        <v>3011</v>
      </c>
      <c r="B1" s="17"/>
      <c r="C1" s="17"/>
      <c r="D1" s="17"/>
      <c r="E1" s="17"/>
      <c r="F1" s="17"/>
      <c r="G1" s="17"/>
      <c r="H1" s="17"/>
      <c r="I1" s="17"/>
      <c r="J1" s="17"/>
      <c r="K1" s="17"/>
      <c r="L1" s="17"/>
      <c r="M1" s="17"/>
      <c r="N1" s="17"/>
      <c r="O1" s="17"/>
      <c r="P1" s="17"/>
      <c r="Q1" s="17"/>
    </row>
    <row r="2" spans="1:19">
      <c r="A2" s="261" t="s">
        <v>32</v>
      </c>
      <c r="B2" s="251" t="s">
        <v>470</v>
      </c>
      <c r="C2" s="251" t="s">
        <v>35</v>
      </c>
      <c r="D2" s="251" t="s">
        <v>471</v>
      </c>
      <c r="E2" s="251" t="s">
        <v>34</v>
      </c>
      <c r="F2" s="251">
        <v>2011</v>
      </c>
      <c r="G2" s="251">
        <v>2012</v>
      </c>
      <c r="H2" s="251">
        <v>2013</v>
      </c>
      <c r="I2" s="251">
        <v>2014</v>
      </c>
      <c r="J2" s="251">
        <v>2015</v>
      </c>
      <c r="K2" s="251">
        <v>2016</v>
      </c>
      <c r="L2" s="251">
        <v>2017</v>
      </c>
      <c r="M2" s="251">
        <v>2018</v>
      </c>
      <c r="N2" s="251">
        <v>2019</v>
      </c>
      <c r="O2" s="251">
        <v>2020</v>
      </c>
      <c r="P2" s="251">
        <v>2021</v>
      </c>
      <c r="Q2" s="251">
        <v>2022</v>
      </c>
      <c r="S2" s="1" t="s">
        <v>559</v>
      </c>
    </row>
    <row r="3" spans="1:19">
      <c r="A3" s="93" t="s">
        <v>13</v>
      </c>
      <c r="B3" s="589">
        <v>0</v>
      </c>
      <c r="C3" s="589">
        <v>0</v>
      </c>
      <c r="D3" s="589">
        <v>0</v>
      </c>
      <c r="E3" s="589">
        <v>0</v>
      </c>
      <c r="F3" s="589">
        <v>0</v>
      </c>
      <c r="G3" s="589">
        <v>0</v>
      </c>
      <c r="H3" s="589">
        <v>0</v>
      </c>
      <c r="I3" s="589">
        <v>0</v>
      </c>
      <c r="J3" s="589">
        <v>0</v>
      </c>
      <c r="K3" s="589">
        <v>0</v>
      </c>
      <c r="L3" s="589">
        <v>0</v>
      </c>
      <c r="M3" s="589">
        <v>21991</v>
      </c>
      <c r="N3" s="589">
        <v>23290</v>
      </c>
      <c r="O3" s="589">
        <v>32477.78</v>
      </c>
      <c r="P3" s="589">
        <v>19690</v>
      </c>
      <c r="Q3" s="309"/>
    </row>
    <row r="4" spans="1:19">
      <c r="A4" s="93" t="s">
        <v>12</v>
      </c>
      <c r="B4" s="461">
        <v>533762</v>
      </c>
      <c r="C4" s="461">
        <v>843007</v>
      </c>
      <c r="D4" s="461">
        <v>1071275</v>
      </c>
      <c r="E4" s="461">
        <v>1065194</v>
      </c>
      <c r="F4" s="461">
        <v>1124198</v>
      </c>
      <c r="G4" s="461">
        <v>1013793</v>
      </c>
      <c r="H4" s="461">
        <v>868096.86</v>
      </c>
      <c r="I4" s="461">
        <v>738392.75</v>
      </c>
      <c r="J4" s="461">
        <v>842573.69</v>
      </c>
      <c r="K4" s="461">
        <v>715108</v>
      </c>
      <c r="L4" s="461">
        <v>559364.91</v>
      </c>
      <c r="M4" s="461">
        <v>633287</v>
      </c>
      <c r="N4" s="461">
        <v>477705</v>
      </c>
      <c r="O4" s="461">
        <v>423996</v>
      </c>
      <c r="P4" s="461">
        <v>307197</v>
      </c>
      <c r="Q4" s="589">
        <v>267829</v>
      </c>
      <c r="S4" s="14"/>
    </row>
    <row r="5" spans="1:19">
      <c r="A5" s="93" t="s">
        <v>513</v>
      </c>
      <c r="B5" s="310" t="s">
        <v>30</v>
      </c>
      <c r="C5" s="310" t="s">
        <v>30</v>
      </c>
      <c r="D5" s="310" t="s">
        <v>30</v>
      </c>
      <c r="E5" s="310" t="s">
        <v>30</v>
      </c>
      <c r="F5" s="310" t="s">
        <v>30</v>
      </c>
      <c r="G5" s="310" t="s">
        <v>30</v>
      </c>
      <c r="H5" s="310" t="s">
        <v>30</v>
      </c>
      <c r="I5" s="310" t="s">
        <v>30</v>
      </c>
      <c r="J5" s="310" t="s">
        <v>30</v>
      </c>
      <c r="K5" s="310" t="s">
        <v>30</v>
      </c>
      <c r="L5" s="310" t="s">
        <v>30</v>
      </c>
      <c r="M5" s="310" t="s">
        <v>30</v>
      </c>
      <c r="N5" s="310" t="s">
        <v>30</v>
      </c>
      <c r="O5" s="310" t="s">
        <v>30</v>
      </c>
      <c r="P5" s="310" t="s">
        <v>30</v>
      </c>
      <c r="Q5" s="310" t="s">
        <v>30</v>
      </c>
    </row>
    <row r="6" spans="1:19">
      <c r="A6" s="93" t="s">
        <v>100</v>
      </c>
      <c r="B6" s="309"/>
      <c r="C6" s="309"/>
      <c r="D6" s="309"/>
      <c r="E6" s="309"/>
      <c r="F6" s="309"/>
      <c r="G6" s="309"/>
      <c r="H6" s="309"/>
      <c r="I6" s="309"/>
      <c r="J6" s="309"/>
      <c r="K6" s="309"/>
      <c r="L6" s="309"/>
      <c r="M6" s="309"/>
      <c r="N6" s="309"/>
      <c r="O6" s="309"/>
      <c r="P6" s="309"/>
      <c r="Q6" s="309"/>
    </row>
    <row r="7" spans="1:19">
      <c r="A7" s="93" t="s">
        <v>512</v>
      </c>
      <c r="B7" s="309"/>
      <c r="C7" s="309"/>
      <c r="D7" s="309"/>
      <c r="E7" s="309"/>
      <c r="F7" s="309"/>
      <c r="G7" s="309"/>
      <c r="H7" s="309"/>
      <c r="I7" s="309"/>
      <c r="J7" s="309"/>
      <c r="K7" s="309"/>
      <c r="L7" s="309"/>
      <c r="M7" s="309"/>
      <c r="N7" s="309"/>
      <c r="O7" s="309"/>
      <c r="P7" s="309"/>
      <c r="Q7" s="309"/>
    </row>
    <row r="8" spans="1:19">
      <c r="A8" s="93" t="s">
        <v>11</v>
      </c>
      <c r="B8" s="310" t="s">
        <v>30</v>
      </c>
      <c r="C8" s="310" t="s">
        <v>30</v>
      </c>
      <c r="D8" s="310" t="s">
        <v>30</v>
      </c>
      <c r="E8" s="310" t="s">
        <v>30</v>
      </c>
      <c r="F8" s="310" t="s">
        <v>30</v>
      </c>
      <c r="G8" s="310" t="s">
        <v>30</v>
      </c>
      <c r="H8" s="310" t="s">
        <v>30</v>
      </c>
      <c r="I8" s="310" t="s">
        <v>30</v>
      </c>
      <c r="J8" s="310" t="s">
        <v>30</v>
      </c>
      <c r="K8" s="310" t="s">
        <v>30</v>
      </c>
      <c r="L8" s="310" t="s">
        <v>30</v>
      </c>
      <c r="M8" s="310" t="s">
        <v>30</v>
      </c>
      <c r="N8" s="310" t="s">
        <v>30</v>
      </c>
      <c r="O8" s="310" t="s">
        <v>30</v>
      </c>
      <c r="P8" s="310" t="s">
        <v>30</v>
      </c>
      <c r="Q8" s="310" t="s">
        <v>30</v>
      </c>
    </row>
    <row r="9" spans="1:19">
      <c r="A9" s="93" t="s">
        <v>10</v>
      </c>
      <c r="B9" s="309"/>
      <c r="C9" s="309"/>
      <c r="D9" s="309"/>
      <c r="E9" s="309"/>
      <c r="F9" s="309"/>
      <c r="G9" s="309"/>
      <c r="H9" s="309"/>
      <c r="I9" s="309"/>
      <c r="J9" s="309"/>
      <c r="K9" s="309"/>
      <c r="L9" s="309"/>
      <c r="M9" s="309"/>
      <c r="N9" s="309"/>
      <c r="O9" s="309"/>
      <c r="P9" s="309"/>
      <c r="Q9" s="309"/>
    </row>
    <row r="10" spans="1:19">
      <c r="A10" s="93" t="s">
        <v>9</v>
      </c>
      <c r="B10" s="309"/>
      <c r="C10" s="309"/>
      <c r="D10" s="309"/>
      <c r="E10" s="309"/>
      <c r="F10" s="309"/>
      <c r="G10" s="309"/>
      <c r="H10" s="309"/>
      <c r="I10" s="309"/>
      <c r="J10" s="309"/>
      <c r="K10" s="309"/>
      <c r="L10" s="309"/>
      <c r="M10" s="309"/>
      <c r="N10" s="309"/>
      <c r="O10" s="309"/>
      <c r="P10" s="309"/>
      <c r="Q10" s="309"/>
    </row>
    <row r="11" spans="1:19">
      <c r="A11" s="93" t="s">
        <v>8</v>
      </c>
      <c r="B11" s="310" t="s">
        <v>30</v>
      </c>
      <c r="C11" s="310" t="s">
        <v>30</v>
      </c>
      <c r="D11" s="310" t="s">
        <v>30</v>
      </c>
      <c r="E11" s="310" t="s">
        <v>30</v>
      </c>
      <c r="F11" s="310" t="s">
        <v>30</v>
      </c>
      <c r="G11" s="310" t="s">
        <v>30</v>
      </c>
      <c r="H11" s="310" t="s">
        <v>30</v>
      </c>
      <c r="I11" s="310" t="s">
        <v>30</v>
      </c>
      <c r="J11" s="310" t="s">
        <v>30</v>
      </c>
      <c r="K11" s="310" t="s">
        <v>30</v>
      </c>
      <c r="L11" s="310" t="s">
        <v>30</v>
      </c>
      <c r="M11" s="310" t="s">
        <v>30</v>
      </c>
      <c r="N11" s="310" t="s">
        <v>30</v>
      </c>
      <c r="O11" s="310" t="s">
        <v>30</v>
      </c>
      <c r="P11" s="310" t="s">
        <v>30</v>
      </c>
      <c r="Q11" s="310" t="s">
        <v>30</v>
      </c>
      <c r="S11" s="14"/>
    </row>
    <row r="12" spans="1:19">
      <c r="A12" s="93" t="s">
        <v>6</v>
      </c>
      <c r="B12" s="309"/>
      <c r="C12" s="309"/>
      <c r="D12" s="309"/>
      <c r="E12" s="309"/>
      <c r="F12" s="309"/>
      <c r="G12" s="309"/>
      <c r="H12" s="309"/>
      <c r="I12" s="309"/>
      <c r="J12" s="309"/>
      <c r="K12" s="309"/>
      <c r="L12" s="309"/>
      <c r="M12" s="309"/>
      <c r="N12" s="309"/>
      <c r="O12" s="309"/>
      <c r="P12" s="461">
        <v>7765430</v>
      </c>
      <c r="Q12" s="461">
        <v>8098480</v>
      </c>
      <c r="S12" s="14"/>
    </row>
    <row r="13" spans="1:19">
      <c r="A13" s="93" t="s">
        <v>5</v>
      </c>
      <c r="B13" s="309"/>
      <c r="C13" s="309"/>
      <c r="D13" s="309"/>
      <c r="E13" s="309"/>
      <c r="F13" s="309"/>
      <c r="G13" s="309"/>
      <c r="H13" s="309"/>
      <c r="I13" s="309"/>
      <c r="J13" s="309"/>
      <c r="K13" s="309"/>
      <c r="L13" s="309"/>
      <c r="M13" s="309"/>
      <c r="N13" s="309"/>
      <c r="O13" s="309"/>
      <c r="P13" s="309"/>
      <c r="Q13" s="309"/>
    </row>
    <row r="14" spans="1:19">
      <c r="A14" s="93" t="s">
        <v>4</v>
      </c>
      <c r="B14" s="310" t="s">
        <v>30</v>
      </c>
      <c r="C14" s="310" t="s">
        <v>30</v>
      </c>
      <c r="D14" s="310" t="s">
        <v>30</v>
      </c>
      <c r="E14" s="310" t="s">
        <v>30</v>
      </c>
      <c r="F14" s="310" t="s">
        <v>30</v>
      </c>
      <c r="G14" s="310" t="s">
        <v>30</v>
      </c>
      <c r="H14" s="310" t="s">
        <v>30</v>
      </c>
      <c r="I14" s="310" t="s">
        <v>30</v>
      </c>
      <c r="J14" s="310" t="s">
        <v>30</v>
      </c>
      <c r="K14" s="310" t="s">
        <v>30</v>
      </c>
      <c r="L14" s="310" t="s">
        <v>30</v>
      </c>
      <c r="M14" s="310" t="s">
        <v>30</v>
      </c>
      <c r="N14" s="310" t="s">
        <v>30</v>
      </c>
      <c r="O14" s="310" t="s">
        <v>30</v>
      </c>
      <c r="P14" s="310" t="s">
        <v>30</v>
      </c>
      <c r="Q14" s="310" t="s">
        <v>30</v>
      </c>
    </row>
    <row r="15" spans="1:19">
      <c r="A15" s="93" t="s">
        <v>3</v>
      </c>
      <c r="B15" s="309"/>
      <c r="C15" s="309"/>
      <c r="D15" s="309"/>
      <c r="E15" s="309"/>
      <c r="F15" s="309"/>
      <c r="G15" s="309"/>
      <c r="H15" s="309"/>
      <c r="I15" s="309"/>
      <c r="J15" s="309"/>
      <c r="K15" s="309"/>
      <c r="L15" s="309"/>
      <c r="M15" s="309"/>
      <c r="N15" s="309"/>
      <c r="O15" s="309"/>
      <c r="P15" s="309"/>
      <c r="Q15" s="309"/>
    </row>
    <row r="16" spans="1:19">
      <c r="A16" s="93" t="s">
        <v>33</v>
      </c>
      <c r="B16" s="309"/>
      <c r="C16" s="309"/>
      <c r="D16" s="309"/>
      <c r="E16" s="309"/>
      <c r="F16" s="309"/>
      <c r="G16" s="309"/>
      <c r="H16" s="309"/>
      <c r="I16" s="309"/>
      <c r="J16" s="309"/>
      <c r="K16" s="309"/>
      <c r="L16" s="309"/>
      <c r="M16" s="309"/>
      <c r="N16" s="309"/>
      <c r="O16" s="309"/>
      <c r="P16" s="309"/>
      <c r="Q16" s="309"/>
    </row>
    <row r="17" spans="1:17">
      <c r="A17" s="93" t="s">
        <v>1</v>
      </c>
      <c r="B17" s="309"/>
      <c r="C17" s="309"/>
      <c r="D17" s="309"/>
      <c r="E17" s="309"/>
      <c r="F17" s="309"/>
      <c r="G17" s="309"/>
      <c r="H17" s="309"/>
      <c r="I17" s="309"/>
      <c r="J17" s="309"/>
      <c r="K17" s="309"/>
      <c r="L17" s="309"/>
      <c r="M17" s="309"/>
      <c r="N17" s="309"/>
      <c r="O17" s="309"/>
      <c r="P17" s="309"/>
      <c r="Q17" s="309"/>
    </row>
    <row r="18" spans="1:17">
      <c r="A18" s="93" t="s">
        <v>0</v>
      </c>
      <c r="B18" s="309"/>
      <c r="C18" s="309"/>
      <c r="D18" s="309"/>
      <c r="E18" s="309"/>
      <c r="F18" s="309"/>
      <c r="G18" s="309"/>
      <c r="H18" s="309"/>
      <c r="I18" s="309"/>
      <c r="J18" s="309"/>
      <c r="K18" s="309"/>
      <c r="L18" s="309"/>
      <c r="M18" s="309"/>
      <c r="N18" s="309"/>
      <c r="O18" s="309"/>
      <c r="P18" s="309"/>
      <c r="Q18" s="309"/>
    </row>
    <row r="20" spans="1:17">
      <c r="A20" s="95" t="s">
        <v>21</v>
      </c>
    </row>
    <row r="21" spans="1:17">
      <c r="A21" s="250" t="s">
        <v>2888</v>
      </c>
    </row>
    <row r="22" spans="1:17">
      <c r="A22" s="250" t="s">
        <v>3128</v>
      </c>
    </row>
  </sheetData>
  <hyperlinks>
    <hyperlink ref="S2" location="Content!A1" display="Back to content page" xr:uid="{00000000-0004-0000-BB00-000000000000}"/>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AA58"/>
  <sheetViews>
    <sheetView workbookViewId="0">
      <selection activeCell="L14" sqref="L14"/>
    </sheetView>
  </sheetViews>
  <sheetFormatPr defaultColWidth="8.77734375" defaultRowHeight="14.4"/>
  <cols>
    <col min="1" max="1" width="32.5546875" customWidth="1"/>
    <col min="2" max="2" width="16.44140625" customWidth="1"/>
  </cols>
  <sheetData>
    <row r="1" spans="1:27">
      <c r="A1" s="18" t="s">
        <v>3012</v>
      </c>
      <c r="B1" s="18"/>
      <c r="C1" s="17"/>
      <c r="D1" s="17"/>
      <c r="E1" s="17"/>
      <c r="F1" s="17"/>
      <c r="G1" s="17"/>
      <c r="H1" s="17"/>
      <c r="I1" s="17"/>
      <c r="J1" s="17"/>
      <c r="K1" s="17"/>
      <c r="L1" s="17"/>
      <c r="M1" s="17"/>
      <c r="N1" s="17"/>
      <c r="O1" s="17"/>
      <c r="P1" s="17"/>
      <c r="Q1" s="17"/>
      <c r="R1" s="17"/>
      <c r="S1" s="17"/>
      <c r="T1" s="17"/>
      <c r="U1" s="17"/>
      <c r="V1" s="17"/>
      <c r="W1" s="17"/>
      <c r="X1" s="17"/>
      <c r="Y1" s="17"/>
    </row>
    <row r="2" spans="1:27">
      <c r="A2" s="261" t="s">
        <v>32</v>
      </c>
      <c r="B2" s="418"/>
      <c r="C2" s="251" t="s">
        <v>467</v>
      </c>
      <c r="D2" s="251" t="s">
        <v>474</v>
      </c>
      <c r="E2" s="251" t="s">
        <v>475</v>
      </c>
      <c r="F2" s="251" t="s">
        <v>476</v>
      </c>
      <c r="G2" s="251" t="s">
        <v>477</v>
      </c>
      <c r="H2" s="251" t="s">
        <v>468</v>
      </c>
      <c r="I2" s="251" t="s">
        <v>469</v>
      </c>
      <c r="J2" s="251" t="s">
        <v>470</v>
      </c>
      <c r="K2" s="251" t="s">
        <v>35</v>
      </c>
      <c r="L2" s="251" t="s">
        <v>471</v>
      </c>
      <c r="M2" s="251" t="s">
        <v>34</v>
      </c>
      <c r="N2" s="251">
        <v>2011</v>
      </c>
      <c r="O2" s="251">
        <v>2012</v>
      </c>
      <c r="P2" s="251">
        <v>2013</v>
      </c>
      <c r="Q2" s="251">
        <v>2014</v>
      </c>
      <c r="R2" s="251">
        <v>2015</v>
      </c>
      <c r="S2" s="251">
        <v>2016</v>
      </c>
      <c r="T2" s="251">
        <v>2017</v>
      </c>
      <c r="U2" s="251">
        <v>2018</v>
      </c>
      <c r="V2" s="251">
        <v>2019</v>
      </c>
      <c r="W2" s="251">
        <v>2020</v>
      </c>
      <c r="X2" s="251">
        <v>2021</v>
      </c>
      <c r="Y2" s="251">
        <v>2022</v>
      </c>
      <c r="AA2" s="1" t="s">
        <v>559</v>
      </c>
    </row>
    <row r="3" spans="1:27">
      <c r="A3" s="759" t="s">
        <v>13</v>
      </c>
      <c r="B3" s="721" t="s">
        <v>2394</v>
      </c>
      <c r="C3" s="291"/>
      <c r="D3" s="291"/>
      <c r="E3" s="291"/>
      <c r="F3" s="291"/>
      <c r="G3" s="291"/>
      <c r="H3" s="291"/>
      <c r="I3" s="291"/>
      <c r="J3" s="291">
        <f>J4+J5</f>
        <v>31</v>
      </c>
      <c r="K3" s="291">
        <f t="shared" ref="K3:W3" si="0">K4+K5</f>
        <v>31</v>
      </c>
      <c r="L3" s="291">
        <f t="shared" si="0"/>
        <v>31</v>
      </c>
      <c r="M3" s="291">
        <f t="shared" si="0"/>
        <v>31</v>
      </c>
      <c r="N3" s="291">
        <f t="shared" si="0"/>
        <v>31</v>
      </c>
      <c r="O3" s="291">
        <f t="shared" si="0"/>
        <v>31</v>
      </c>
      <c r="P3" s="291">
        <f t="shared" si="0"/>
        <v>31</v>
      </c>
      <c r="Q3" s="291">
        <f t="shared" si="0"/>
        <v>31</v>
      </c>
      <c r="R3" s="291">
        <f t="shared" si="0"/>
        <v>31</v>
      </c>
      <c r="S3" s="291">
        <f t="shared" si="0"/>
        <v>31</v>
      </c>
      <c r="T3" s="291">
        <f t="shared" si="0"/>
        <v>31</v>
      </c>
      <c r="U3" s="291">
        <f t="shared" si="0"/>
        <v>31</v>
      </c>
      <c r="V3" s="291">
        <f t="shared" si="0"/>
        <v>31</v>
      </c>
      <c r="W3" s="291">
        <f t="shared" si="0"/>
        <v>31</v>
      </c>
      <c r="X3" s="291">
        <v>31</v>
      </c>
      <c r="Y3" s="291"/>
    </row>
    <row r="4" spans="1:27">
      <c r="A4" s="760"/>
      <c r="B4" s="721" t="s">
        <v>2395</v>
      </c>
      <c r="C4" s="291"/>
      <c r="D4" s="291"/>
      <c r="E4" s="291"/>
      <c r="F4" s="291"/>
      <c r="G4" s="291"/>
      <c r="H4" s="291"/>
      <c r="I4" s="291"/>
      <c r="J4" s="291">
        <v>1</v>
      </c>
      <c r="K4" s="291">
        <v>1</v>
      </c>
      <c r="L4" s="291">
        <v>1</v>
      </c>
      <c r="M4" s="291">
        <v>1</v>
      </c>
      <c r="N4" s="291">
        <v>1</v>
      </c>
      <c r="O4" s="291">
        <v>1</v>
      </c>
      <c r="P4" s="291">
        <v>1</v>
      </c>
      <c r="Q4" s="291">
        <v>1</v>
      </c>
      <c r="R4" s="291">
        <v>1</v>
      </c>
      <c r="S4" s="291">
        <v>1</v>
      </c>
      <c r="T4" s="291">
        <v>1</v>
      </c>
      <c r="U4" s="291">
        <v>1</v>
      </c>
      <c r="V4" s="291">
        <v>1</v>
      </c>
      <c r="W4" s="291">
        <v>1</v>
      </c>
      <c r="X4" s="291">
        <v>1</v>
      </c>
      <c r="Y4" s="291"/>
    </row>
    <row r="5" spans="1:27">
      <c r="A5" s="761"/>
      <c r="B5" s="721" t="s">
        <v>84</v>
      </c>
      <c r="C5" s="291"/>
      <c r="D5" s="291"/>
      <c r="E5" s="291"/>
      <c r="F5" s="291"/>
      <c r="G5" s="291"/>
      <c r="H5" s="291"/>
      <c r="I5" s="291"/>
      <c r="J5" s="291">
        <v>30</v>
      </c>
      <c r="K5" s="291">
        <v>30</v>
      </c>
      <c r="L5" s="291">
        <v>30</v>
      </c>
      <c r="M5" s="291">
        <v>30</v>
      </c>
      <c r="N5" s="291">
        <v>30</v>
      </c>
      <c r="O5" s="291">
        <v>30</v>
      </c>
      <c r="P5" s="291">
        <v>30</v>
      </c>
      <c r="Q5" s="291">
        <v>30</v>
      </c>
      <c r="R5" s="291">
        <v>30</v>
      </c>
      <c r="S5" s="291">
        <v>30</v>
      </c>
      <c r="T5" s="291">
        <v>30</v>
      </c>
      <c r="U5" s="291">
        <v>30</v>
      </c>
      <c r="V5" s="291">
        <v>30</v>
      </c>
      <c r="W5" s="291">
        <v>30</v>
      </c>
      <c r="X5" s="291">
        <v>30</v>
      </c>
      <c r="Y5" s="291"/>
    </row>
    <row r="6" spans="1:27">
      <c r="A6" s="759" t="s">
        <v>12</v>
      </c>
      <c r="B6" s="721" t="s">
        <v>2394</v>
      </c>
      <c r="C6" s="291"/>
      <c r="D6" s="291"/>
      <c r="E6" s="291"/>
      <c r="F6" s="291"/>
      <c r="G6" s="291"/>
      <c r="H6" s="291"/>
      <c r="I6" s="291"/>
      <c r="J6" s="291"/>
      <c r="K6" s="291">
        <v>6</v>
      </c>
      <c r="L6" s="291">
        <v>6</v>
      </c>
      <c r="M6" s="291">
        <v>6</v>
      </c>
      <c r="N6" s="291">
        <v>6</v>
      </c>
      <c r="O6" s="291">
        <v>6</v>
      </c>
      <c r="P6" s="291">
        <v>6</v>
      </c>
      <c r="Q6" s="291">
        <v>6</v>
      </c>
      <c r="R6" s="291">
        <v>6</v>
      </c>
      <c r="S6" s="291">
        <v>6</v>
      </c>
      <c r="T6" s="291">
        <v>6</v>
      </c>
      <c r="U6" s="291">
        <v>6</v>
      </c>
      <c r="V6" s="291">
        <v>6</v>
      </c>
      <c r="W6" s="291">
        <v>6</v>
      </c>
      <c r="X6" s="291">
        <v>6</v>
      </c>
      <c r="Y6" s="291">
        <v>6</v>
      </c>
      <c r="AA6" s="14"/>
    </row>
    <row r="7" spans="1:27">
      <c r="A7" s="760"/>
      <c r="B7" s="721" t="s">
        <v>2395</v>
      </c>
      <c r="C7" s="291"/>
      <c r="D7" s="291"/>
      <c r="E7" s="291"/>
      <c r="F7" s="291"/>
      <c r="G7" s="291"/>
      <c r="H7" s="291"/>
      <c r="I7" s="291"/>
      <c r="J7" s="291"/>
      <c r="K7" s="291">
        <v>4</v>
      </c>
      <c r="L7" s="291">
        <v>4</v>
      </c>
      <c r="M7" s="291">
        <v>4</v>
      </c>
      <c r="N7" s="291">
        <v>4</v>
      </c>
      <c r="O7" s="291">
        <v>4</v>
      </c>
      <c r="P7" s="291">
        <v>4</v>
      </c>
      <c r="Q7" s="291">
        <v>4</v>
      </c>
      <c r="R7" s="291">
        <v>4</v>
      </c>
      <c r="S7" s="291">
        <v>4</v>
      </c>
      <c r="T7" s="291">
        <v>4</v>
      </c>
      <c r="U7" s="291">
        <v>4</v>
      </c>
      <c r="V7" s="291">
        <v>4</v>
      </c>
      <c r="W7" s="291">
        <v>4</v>
      </c>
      <c r="X7" s="291">
        <v>4</v>
      </c>
      <c r="Y7" s="291">
        <v>4</v>
      </c>
      <c r="AA7" s="14"/>
    </row>
    <row r="8" spans="1:27">
      <c r="A8" s="761"/>
      <c r="B8" s="721" t="s">
        <v>84</v>
      </c>
      <c r="C8" s="291"/>
      <c r="D8" s="291"/>
      <c r="E8" s="291"/>
      <c r="F8" s="291"/>
      <c r="G8" s="291"/>
      <c r="H8" s="291"/>
      <c r="I8" s="291"/>
      <c r="J8" s="291"/>
      <c r="K8" s="291">
        <v>2</v>
      </c>
      <c r="L8" s="291">
        <v>2</v>
      </c>
      <c r="M8" s="291">
        <v>2</v>
      </c>
      <c r="N8" s="291">
        <v>2</v>
      </c>
      <c r="O8" s="291">
        <v>2</v>
      </c>
      <c r="P8" s="291">
        <v>2</v>
      </c>
      <c r="Q8" s="291">
        <v>2</v>
      </c>
      <c r="R8" s="291">
        <v>2</v>
      </c>
      <c r="S8" s="291">
        <v>2</v>
      </c>
      <c r="T8" s="291">
        <v>2</v>
      </c>
      <c r="U8" s="291">
        <v>2</v>
      </c>
      <c r="V8" s="291">
        <v>2</v>
      </c>
      <c r="W8" s="291">
        <v>2</v>
      </c>
      <c r="X8" s="291">
        <v>2</v>
      </c>
      <c r="Y8" s="291">
        <v>2</v>
      </c>
      <c r="AA8" s="14"/>
    </row>
    <row r="9" spans="1:27">
      <c r="A9" s="759" t="s">
        <v>513</v>
      </c>
      <c r="B9" s="721" t="s">
        <v>2394</v>
      </c>
      <c r="C9" s="291"/>
      <c r="D9" s="291"/>
      <c r="E9" s="291"/>
      <c r="F9" s="291"/>
      <c r="G9" s="291"/>
      <c r="H9" s="291"/>
      <c r="I9" s="291"/>
      <c r="J9" s="291"/>
      <c r="K9" s="291">
        <v>3</v>
      </c>
      <c r="L9" s="291">
        <v>3</v>
      </c>
      <c r="M9" s="291">
        <v>3</v>
      </c>
      <c r="N9" s="291">
        <v>3</v>
      </c>
      <c r="O9" s="291">
        <v>3</v>
      </c>
      <c r="P9" s="291">
        <v>3</v>
      </c>
      <c r="Q9" s="291">
        <v>3</v>
      </c>
      <c r="R9" s="291">
        <v>3</v>
      </c>
      <c r="S9" s="291">
        <v>3</v>
      </c>
      <c r="T9" s="291">
        <v>3</v>
      </c>
      <c r="U9" s="291">
        <v>3</v>
      </c>
      <c r="V9" s="291">
        <v>3</v>
      </c>
      <c r="W9" s="291">
        <v>3</v>
      </c>
      <c r="X9" s="291">
        <v>3</v>
      </c>
      <c r="Y9" s="291"/>
    </row>
    <row r="10" spans="1:27">
      <c r="A10" s="760"/>
      <c r="B10" s="721" t="s">
        <v>2395</v>
      </c>
      <c r="C10" s="291"/>
      <c r="D10" s="291"/>
      <c r="E10" s="291"/>
      <c r="F10" s="291"/>
      <c r="G10" s="291"/>
      <c r="H10" s="291"/>
      <c r="I10" s="291"/>
      <c r="J10" s="291"/>
      <c r="K10" s="291">
        <v>1</v>
      </c>
      <c r="L10" s="291">
        <v>1</v>
      </c>
      <c r="M10" s="291">
        <v>1</v>
      </c>
      <c r="N10" s="291">
        <v>1</v>
      </c>
      <c r="O10" s="291">
        <v>1</v>
      </c>
      <c r="P10" s="291">
        <v>1</v>
      </c>
      <c r="Q10" s="291">
        <v>1</v>
      </c>
      <c r="R10" s="291">
        <v>1</v>
      </c>
      <c r="S10" s="291">
        <v>1</v>
      </c>
      <c r="T10" s="291">
        <v>1</v>
      </c>
      <c r="U10" s="291">
        <v>1</v>
      </c>
      <c r="V10" s="291">
        <v>1</v>
      </c>
      <c r="W10" s="291">
        <v>1</v>
      </c>
      <c r="X10" s="291">
        <v>1</v>
      </c>
      <c r="Y10" s="291"/>
    </row>
    <row r="11" spans="1:27">
      <c r="A11" s="761"/>
      <c r="B11" s="721" t="s">
        <v>84</v>
      </c>
      <c r="C11" s="291"/>
      <c r="D11" s="291"/>
      <c r="E11" s="291"/>
      <c r="F11" s="291"/>
      <c r="G11" s="291"/>
      <c r="H11" s="291"/>
      <c r="I11" s="291"/>
      <c r="J11" s="291"/>
      <c r="K11" s="291">
        <v>2</v>
      </c>
      <c r="L11" s="291">
        <v>2</v>
      </c>
      <c r="M11" s="291">
        <v>2</v>
      </c>
      <c r="N11" s="291">
        <v>2</v>
      </c>
      <c r="O11" s="291">
        <v>2</v>
      </c>
      <c r="P11" s="291">
        <v>2</v>
      </c>
      <c r="Q11" s="291">
        <v>2</v>
      </c>
      <c r="R11" s="291">
        <v>2</v>
      </c>
      <c r="S11" s="291">
        <v>2</v>
      </c>
      <c r="T11" s="291">
        <v>2</v>
      </c>
      <c r="U11" s="291">
        <v>2</v>
      </c>
      <c r="V11" s="291">
        <v>2</v>
      </c>
      <c r="W11" s="291">
        <v>2</v>
      </c>
      <c r="X11" s="291">
        <v>2</v>
      </c>
      <c r="Y11" s="291"/>
    </row>
    <row r="12" spans="1:27">
      <c r="A12" s="759" t="s">
        <v>100</v>
      </c>
      <c r="B12" s="721" t="s">
        <v>2394</v>
      </c>
      <c r="C12" s="291"/>
      <c r="D12" s="291"/>
      <c r="E12" s="291"/>
      <c r="F12" s="291"/>
      <c r="G12" s="291"/>
      <c r="H12" s="291"/>
      <c r="I12" s="291"/>
      <c r="J12" s="291"/>
      <c r="K12" s="291"/>
      <c r="L12" s="291">
        <v>27</v>
      </c>
      <c r="M12" s="291"/>
      <c r="N12" s="291"/>
      <c r="O12" s="291"/>
      <c r="P12" s="291"/>
      <c r="Q12" s="291"/>
      <c r="R12" s="291"/>
      <c r="S12" s="291"/>
      <c r="T12" s="291"/>
      <c r="U12" s="291"/>
      <c r="V12" s="291"/>
      <c r="W12" s="291"/>
      <c r="X12" s="291"/>
      <c r="Y12" s="291"/>
    </row>
    <row r="13" spans="1:27">
      <c r="A13" s="760"/>
      <c r="B13" s="721" t="s">
        <v>2395</v>
      </c>
      <c r="C13" s="291"/>
      <c r="D13" s="291"/>
      <c r="E13" s="291"/>
      <c r="F13" s="291"/>
      <c r="G13" s="291"/>
      <c r="H13" s="291"/>
      <c r="I13" s="291"/>
      <c r="J13" s="291"/>
      <c r="K13" s="291"/>
      <c r="L13" s="291">
        <v>5</v>
      </c>
      <c r="M13" s="291"/>
      <c r="N13" s="291"/>
      <c r="O13" s="291"/>
      <c r="P13" s="291"/>
      <c r="Q13" s="291"/>
      <c r="R13" s="291"/>
      <c r="S13" s="291"/>
      <c r="T13" s="291"/>
      <c r="U13" s="291"/>
      <c r="V13" s="291"/>
      <c r="W13" s="291"/>
      <c r="X13" s="291"/>
      <c r="Y13" s="291"/>
    </row>
    <row r="14" spans="1:27">
      <c r="A14" s="761"/>
      <c r="B14" s="721" t="s">
        <v>84</v>
      </c>
      <c r="C14" s="291"/>
      <c r="D14" s="291"/>
      <c r="E14" s="291"/>
      <c r="F14" s="291"/>
      <c r="G14" s="291"/>
      <c r="H14" s="291"/>
      <c r="I14" s="291"/>
      <c r="J14" s="291"/>
      <c r="K14" s="291"/>
      <c r="L14" s="291">
        <v>22</v>
      </c>
      <c r="M14" s="291"/>
      <c r="N14" s="291"/>
      <c r="O14" s="291"/>
      <c r="P14" s="291"/>
      <c r="Q14" s="291"/>
      <c r="R14" s="291"/>
      <c r="S14" s="291"/>
      <c r="T14" s="291"/>
      <c r="U14" s="291"/>
      <c r="V14" s="291"/>
      <c r="W14" s="291"/>
      <c r="X14" s="291"/>
      <c r="Y14" s="291"/>
    </row>
    <row r="15" spans="1:27">
      <c r="A15" s="759" t="s">
        <v>512</v>
      </c>
      <c r="B15" s="721" t="s">
        <v>2394</v>
      </c>
      <c r="C15" s="291">
        <v>1</v>
      </c>
      <c r="D15" s="291">
        <v>1</v>
      </c>
      <c r="E15" s="291">
        <v>1</v>
      </c>
      <c r="F15" s="291">
        <v>1</v>
      </c>
      <c r="G15" s="291">
        <v>1</v>
      </c>
      <c r="H15" s="291">
        <v>1</v>
      </c>
      <c r="I15" s="291">
        <v>1</v>
      </c>
      <c r="J15" s="291">
        <v>1</v>
      </c>
      <c r="K15" s="291">
        <v>1</v>
      </c>
      <c r="L15" s="291">
        <v>1</v>
      </c>
      <c r="M15" s="291">
        <v>1</v>
      </c>
      <c r="N15" s="291">
        <v>1</v>
      </c>
      <c r="O15" s="291">
        <v>1</v>
      </c>
      <c r="P15" s="291">
        <v>1</v>
      </c>
      <c r="Q15" s="291">
        <v>1</v>
      </c>
      <c r="R15" s="291">
        <v>2</v>
      </c>
      <c r="S15" s="291"/>
      <c r="T15" s="291"/>
      <c r="U15" s="291"/>
      <c r="V15" s="291"/>
      <c r="W15" s="291"/>
      <c r="X15" s="291"/>
      <c r="Y15" s="291"/>
    </row>
    <row r="16" spans="1:27">
      <c r="A16" s="760"/>
      <c r="B16" s="721" t="s">
        <v>2395</v>
      </c>
      <c r="C16" s="291">
        <v>1</v>
      </c>
      <c r="D16" s="291">
        <v>1</v>
      </c>
      <c r="E16" s="291">
        <v>1</v>
      </c>
      <c r="F16" s="291">
        <v>1</v>
      </c>
      <c r="G16" s="291">
        <v>1</v>
      </c>
      <c r="H16" s="291">
        <v>1</v>
      </c>
      <c r="I16" s="291">
        <v>1</v>
      </c>
      <c r="J16" s="291">
        <v>1</v>
      </c>
      <c r="K16" s="291">
        <v>1</v>
      </c>
      <c r="L16" s="291">
        <v>1</v>
      </c>
      <c r="M16" s="291">
        <v>1</v>
      </c>
      <c r="N16" s="291">
        <v>1</v>
      </c>
      <c r="O16" s="291">
        <v>1</v>
      </c>
      <c r="P16" s="291">
        <v>1</v>
      </c>
      <c r="Q16" s="291">
        <v>1</v>
      </c>
      <c r="R16" s="291">
        <v>1</v>
      </c>
      <c r="S16" s="291"/>
      <c r="T16" s="291"/>
      <c r="U16" s="291"/>
      <c r="V16" s="291"/>
      <c r="W16" s="291"/>
      <c r="X16" s="291"/>
      <c r="Y16" s="291"/>
    </row>
    <row r="17" spans="1:27">
      <c r="A17" s="761"/>
      <c r="B17" s="721" t="s">
        <v>84</v>
      </c>
      <c r="C17" s="291">
        <v>0</v>
      </c>
      <c r="D17" s="291">
        <v>0</v>
      </c>
      <c r="E17" s="291">
        <v>0</v>
      </c>
      <c r="F17" s="291">
        <v>0</v>
      </c>
      <c r="G17" s="291">
        <v>0</v>
      </c>
      <c r="H17" s="291">
        <v>0</v>
      </c>
      <c r="I17" s="291">
        <v>0</v>
      </c>
      <c r="J17" s="291">
        <v>0</v>
      </c>
      <c r="K17" s="291">
        <v>0</v>
      </c>
      <c r="L17" s="291">
        <v>0</v>
      </c>
      <c r="M17" s="291">
        <v>0</v>
      </c>
      <c r="N17" s="291">
        <v>0</v>
      </c>
      <c r="O17" s="291">
        <v>0</v>
      </c>
      <c r="P17" s="291">
        <v>0</v>
      </c>
      <c r="Q17" s="291">
        <v>0</v>
      </c>
      <c r="R17" s="291">
        <v>1</v>
      </c>
      <c r="S17" s="291"/>
      <c r="T17" s="291"/>
      <c r="U17" s="291"/>
      <c r="V17" s="291"/>
      <c r="W17" s="291"/>
      <c r="X17" s="291"/>
      <c r="Y17" s="291"/>
    </row>
    <row r="18" spans="1:27">
      <c r="A18" s="759" t="s">
        <v>11</v>
      </c>
      <c r="B18" s="721" t="s">
        <v>2394</v>
      </c>
      <c r="C18" s="291">
        <v>1</v>
      </c>
      <c r="D18" s="291">
        <v>1</v>
      </c>
      <c r="E18" s="291">
        <v>1</v>
      </c>
      <c r="F18" s="291">
        <v>1</v>
      </c>
      <c r="G18" s="291">
        <v>1</v>
      </c>
      <c r="H18" s="291">
        <v>1</v>
      </c>
      <c r="I18" s="291">
        <v>1</v>
      </c>
      <c r="J18" s="291">
        <v>1</v>
      </c>
      <c r="K18" s="291">
        <v>1</v>
      </c>
      <c r="L18" s="291">
        <v>1</v>
      </c>
      <c r="M18" s="291">
        <v>1</v>
      </c>
      <c r="N18" s="291">
        <v>1</v>
      </c>
      <c r="O18" s="291">
        <v>1</v>
      </c>
      <c r="P18" s="291">
        <v>1</v>
      </c>
      <c r="Q18" s="291">
        <v>1</v>
      </c>
      <c r="R18" s="291">
        <v>1</v>
      </c>
      <c r="S18" s="291"/>
      <c r="T18" s="291"/>
      <c r="U18" s="291"/>
      <c r="V18" s="291"/>
      <c r="W18" s="291"/>
      <c r="X18" s="291"/>
      <c r="Y18" s="291"/>
    </row>
    <row r="19" spans="1:27">
      <c r="A19" s="760"/>
      <c r="B19" s="721" t="s">
        <v>2395</v>
      </c>
      <c r="C19" s="291">
        <v>1</v>
      </c>
      <c r="D19" s="291">
        <v>1</v>
      </c>
      <c r="E19" s="291">
        <v>1</v>
      </c>
      <c r="F19" s="291">
        <v>1</v>
      </c>
      <c r="G19" s="291">
        <v>1</v>
      </c>
      <c r="H19" s="291">
        <v>1</v>
      </c>
      <c r="I19" s="291">
        <v>1</v>
      </c>
      <c r="J19" s="291">
        <v>1</v>
      </c>
      <c r="K19" s="291">
        <v>1</v>
      </c>
      <c r="L19" s="291">
        <v>1</v>
      </c>
      <c r="M19" s="291">
        <v>1</v>
      </c>
      <c r="N19" s="291">
        <v>1</v>
      </c>
      <c r="O19" s="291">
        <v>1</v>
      </c>
      <c r="P19" s="291">
        <v>1</v>
      </c>
      <c r="Q19" s="291">
        <v>1</v>
      </c>
      <c r="R19" s="291">
        <v>1</v>
      </c>
      <c r="S19" s="291"/>
      <c r="T19" s="291"/>
      <c r="U19" s="291"/>
      <c r="V19" s="291"/>
      <c r="W19" s="291"/>
      <c r="X19" s="291"/>
      <c r="Y19" s="291"/>
    </row>
    <row r="20" spans="1:27">
      <c r="A20" s="761"/>
      <c r="B20" s="721" t="s">
        <v>84</v>
      </c>
      <c r="C20" s="291" t="s">
        <v>105</v>
      </c>
      <c r="D20" s="291" t="s">
        <v>105</v>
      </c>
      <c r="E20" s="291" t="s">
        <v>105</v>
      </c>
      <c r="F20" s="291" t="s">
        <v>105</v>
      </c>
      <c r="G20" s="291" t="s">
        <v>105</v>
      </c>
      <c r="H20" s="291" t="s">
        <v>105</v>
      </c>
      <c r="I20" s="291" t="s">
        <v>105</v>
      </c>
      <c r="J20" s="291" t="s">
        <v>105</v>
      </c>
      <c r="K20" s="291" t="s">
        <v>105</v>
      </c>
      <c r="L20" s="291" t="s">
        <v>105</v>
      </c>
      <c r="M20" s="291" t="s">
        <v>105</v>
      </c>
      <c r="N20" s="291" t="s">
        <v>105</v>
      </c>
      <c r="O20" s="291" t="s">
        <v>105</v>
      </c>
      <c r="P20" s="291" t="s">
        <v>105</v>
      </c>
      <c r="Q20" s="291"/>
      <c r="R20" s="291" t="s">
        <v>105</v>
      </c>
      <c r="S20" s="291"/>
      <c r="T20" s="291"/>
      <c r="U20" s="291"/>
      <c r="V20" s="291"/>
      <c r="W20" s="291"/>
      <c r="X20" s="291"/>
      <c r="Y20" s="291"/>
    </row>
    <row r="21" spans="1:27">
      <c r="A21" s="759" t="s">
        <v>10</v>
      </c>
      <c r="B21" s="721" t="s">
        <v>2394</v>
      </c>
      <c r="C21" s="291"/>
      <c r="D21" s="291"/>
      <c r="E21" s="291"/>
      <c r="F21" s="291"/>
      <c r="G21" s="291"/>
      <c r="H21" s="291"/>
      <c r="I21" s="291"/>
      <c r="J21" s="291"/>
      <c r="K21" s="291"/>
      <c r="L21" s="291"/>
      <c r="M21" s="291">
        <v>12</v>
      </c>
      <c r="N21" s="291">
        <v>12</v>
      </c>
      <c r="O21" s="291">
        <v>12</v>
      </c>
      <c r="P21" s="291">
        <v>12</v>
      </c>
      <c r="Q21" s="291">
        <v>12</v>
      </c>
      <c r="R21" s="291">
        <v>12</v>
      </c>
      <c r="S21" s="291"/>
      <c r="T21" s="291"/>
      <c r="U21" s="291"/>
      <c r="V21" s="291"/>
      <c r="W21" s="291"/>
      <c r="X21" s="291"/>
      <c r="Y21" s="291"/>
    </row>
    <row r="22" spans="1:27">
      <c r="A22" s="760"/>
      <c r="B22" s="721" t="s">
        <v>2395</v>
      </c>
      <c r="C22" s="291"/>
      <c r="D22" s="291"/>
      <c r="E22" s="291"/>
      <c r="F22" s="291"/>
      <c r="G22" s="291"/>
      <c r="H22" s="291"/>
      <c r="I22" s="291"/>
      <c r="J22" s="291"/>
      <c r="K22" s="291"/>
      <c r="L22" s="291"/>
      <c r="M22" s="291">
        <v>3</v>
      </c>
      <c r="N22" s="291">
        <v>3</v>
      </c>
      <c r="O22" s="291">
        <v>3</v>
      </c>
      <c r="P22" s="291">
        <v>3</v>
      </c>
      <c r="Q22" s="291">
        <v>3</v>
      </c>
      <c r="R22" s="291">
        <v>3</v>
      </c>
      <c r="S22" s="291"/>
      <c r="T22" s="291"/>
      <c r="U22" s="291"/>
      <c r="V22" s="291"/>
      <c r="W22" s="291"/>
      <c r="X22" s="291"/>
      <c r="Y22" s="291"/>
    </row>
    <row r="23" spans="1:27">
      <c r="A23" s="761"/>
      <c r="B23" s="721" t="s">
        <v>84</v>
      </c>
      <c r="C23" s="291"/>
      <c r="D23" s="291"/>
      <c r="E23" s="291"/>
      <c r="F23" s="291"/>
      <c r="G23" s="291"/>
      <c r="H23" s="291"/>
      <c r="I23" s="291"/>
      <c r="J23" s="291"/>
      <c r="K23" s="291"/>
      <c r="L23" s="291"/>
      <c r="M23" s="291">
        <v>9</v>
      </c>
      <c r="N23" s="291">
        <v>9</v>
      </c>
      <c r="O23" s="291">
        <v>9</v>
      </c>
      <c r="P23" s="291">
        <v>9</v>
      </c>
      <c r="Q23" s="291">
        <v>9</v>
      </c>
      <c r="R23" s="291">
        <v>9</v>
      </c>
      <c r="S23" s="291"/>
      <c r="T23" s="291"/>
      <c r="U23" s="291"/>
      <c r="V23" s="291"/>
      <c r="W23" s="291"/>
      <c r="X23" s="291"/>
      <c r="Y23" s="291"/>
    </row>
    <row r="24" spans="1:27">
      <c r="A24" s="759" t="s">
        <v>9</v>
      </c>
      <c r="B24" s="721" t="s">
        <v>2394</v>
      </c>
      <c r="C24" s="291">
        <v>3</v>
      </c>
      <c r="D24" s="291">
        <v>3</v>
      </c>
      <c r="E24" s="291">
        <v>3</v>
      </c>
      <c r="F24" s="291">
        <v>3</v>
      </c>
      <c r="G24" s="291">
        <v>3</v>
      </c>
      <c r="H24" s="291">
        <v>3</v>
      </c>
      <c r="I24" s="291">
        <v>3</v>
      </c>
      <c r="J24" s="291">
        <v>3</v>
      </c>
      <c r="K24" s="291">
        <v>3</v>
      </c>
      <c r="L24" s="291">
        <v>3</v>
      </c>
      <c r="M24" s="291">
        <v>3</v>
      </c>
      <c r="N24" s="291">
        <v>3</v>
      </c>
      <c r="O24" s="291">
        <v>3</v>
      </c>
      <c r="P24" s="291">
        <v>3</v>
      </c>
      <c r="Q24" s="291">
        <v>3</v>
      </c>
      <c r="R24" s="291">
        <v>3</v>
      </c>
      <c r="S24" s="291"/>
      <c r="T24" s="291"/>
      <c r="U24" s="291"/>
      <c r="V24" s="291"/>
      <c r="W24" s="291"/>
      <c r="X24" s="291"/>
      <c r="Y24" s="291"/>
    </row>
    <row r="25" spans="1:27">
      <c r="A25" s="760"/>
      <c r="B25" s="721" t="s">
        <v>2395</v>
      </c>
      <c r="C25" s="291">
        <v>2</v>
      </c>
      <c r="D25" s="291">
        <v>2</v>
      </c>
      <c r="E25" s="291">
        <v>2</v>
      </c>
      <c r="F25" s="291">
        <v>2</v>
      </c>
      <c r="G25" s="291">
        <v>2</v>
      </c>
      <c r="H25" s="291">
        <v>2</v>
      </c>
      <c r="I25" s="291">
        <v>2</v>
      </c>
      <c r="J25" s="291">
        <v>2</v>
      </c>
      <c r="K25" s="291">
        <v>2</v>
      </c>
      <c r="L25" s="291">
        <v>2</v>
      </c>
      <c r="M25" s="291">
        <v>2</v>
      </c>
      <c r="N25" s="291">
        <v>2</v>
      </c>
      <c r="O25" s="291">
        <v>2</v>
      </c>
      <c r="P25" s="291">
        <v>2</v>
      </c>
      <c r="Q25" s="291">
        <v>2</v>
      </c>
      <c r="R25" s="291">
        <v>2</v>
      </c>
      <c r="S25" s="291"/>
      <c r="T25" s="291"/>
      <c r="U25" s="291"/>
      <c r="V25" s="291"/>
      <c r="W25" s="291"/>
      <c r="X25" s="291"/>
      <c r="Y25" s="291"/>
    </row>
    <row r="26" spans="1:27">
      <c r="A26" s="761"/>
      <c r="B26" s="721" t="s">
        <v>84</v>
      </c>
      <c r="C26" s="291">
        <v>1</v>
      </c>
      <c r="D26" s="291">
        <v>1</v>
      </c>
      <c r="E26" s="291">
        <v>1</v>
      </c>
      <c r="F26" s="291">
        <v>1</v>
      </c>
      <c r="G26" s="291">
        <v>1</v>
      </c>
      <c r="H26" s="291">
        <v>1</v>
      </c>
      <c r="I26" s="291">
        <v>1</v>
      </c>
      <c r="J26" s="291">
        <v>1</v>
      </c>
      <c r="K26" s="291">
        <v>1</v>
      </c>
      <c r="L26" s="291">
        <v>1</v>
      </c>
      <c r="M26" s="291">
        <v>1</v>
      </c>
      <c r="N26" s="291">
        <v>1</v>
      </c>
      <c r="O26" s="291">
        <v>1</v>
      </c>
      <c r="P26" s="291">
        <v>1</v>
      </c>
      <c r="Q26" s="291">
        <v>1</v>
      </c>
      <c r="R26" s="291">
        <v>1</v>
      </c>
      <c r="S26" s="291"/>
      <c r="T26" s="291"/>
      <c r="U26" s="291"/>
      <c r="V26" s="291"/>
      <c r="W26" s="291"/>
      <c r="X26" s="291"/>
      <c r="Y26" s="291"/>
    </row>
    <row r="27" spans="1:27">
      <c r="A27" s="759" t="s">
        <v>8</v>
      </c>
      <c r="B27" s="721" t="s">
        <v>2394</v>
      </c>
      <c r="C27" s="291">
        <v>2</v>
      </c>
      <c r="D27" s="291">
        <v>2</v>
      </c>
      <c r="E27" s="291">
        <v>2</v>
      </c>
      <c r="F27" s="291">
        <v>2</v>
      </c>
      <c r="G27" s="291">
        <v>2</v>
      </c>
      <c r="H27" s="291">
        <v>2</v>
      </c>
      <c r="I27" s="291">
        <v>2</v>
      </c>
      <c r="J27" s="291">
        <v>2</v>
      </c>
      <c r="K27" s="291">
        <v>2</v>
      </c>
      <c r="L27" s="291">
        <v>2</v>
      </c>
      <c r="M27" s="291">
        <v>2</v>
      </c>
      <c r="N27" s="291">
        <v>2</v>
      </c>
      <c r="O27" s="291">
        <v>2</v>
      </c>
      <c r="P27" s="291">
        <v>2</v>
      </c>
      <c r="Q27" s="291">
        <v>2</v>
      </c>
      <c r="R27" s="291">
        <v>2</v>
      </c>
      <c r="S27" s="291">
        <v>2</v>
      </c>
      <c r="T27" s="291">
        <v>2</v>
      </c>
      <c r="U27" s="291">
        <v>2</v>
      </c>
      <c r="V27" s="291">
        <v>2</v>
      </c>
      <c r="W27" s="291">
        <v>2</v>
      </c>
      <c r="X27" s="291">
        <v>2</v>
      </c>
      <c r="Y27" s="667">
        <v>2</v>
      </c>
      <c r="AA27" s="14"/>
    </row>
    <row r="28" spans="1:27">
      <c r="A28" s="760"/>
      <c r="B28" s="721" t="s">
        <v>2395</v>
      </c>
      <c r="C28" s="291">
        <v>1</v>
      </c>
      <c r="D28" s="291">
        <v>1</v>
      </c>
      <c r="E28" s="291">
        <v>1</v>
      </c>
      <c r="F28" s="291">
        <v>1</v>
      </c>
      <c r="G28" s="291">
        <v>1</v>
      </c>
      <c r="H28" s="291">
        <v>1</v>
      </c>
      <c r="I28" s="291">
        <v>1</v>
      </c>
      <c r="J28" s="291">
        <v>1</v>
      </c>
      <c r="K28" s="291">
        <v>1</v>
      </c>
      <c r="L28" s="291">
        <v>1</v>
      </c>
      <c r="M28" s="291">
        <v>1</v>
      </c>
      <c r="N28" s="291">
        <v>1</v>
      </c>
      <c r="O28" s="291">
        <v>1</v>
      </c>
      <c r="P28" s="291">
        <v>1</v>
      </c>
      <c r="Q28" s="291">
        <v>1</v>
      </c>
      <c r="R28" s="291">
        <v>1</v>
      </c>
      <c r="S28" s="291">
        <v>1</v>
      </c>
      <c r="T28" s="291">
        <v>1</v>
      </c>
      <c r="U28" s="291">
        <v>1</v>
      </c>
      <c r="V28" s="291">
        <v>1</v>
      </c>
      <c r="W28" s="291">
        <v>1</v>
      </c>
      <c r="X28" s="291">
        <v>1</v>
      </c>
      <c r="Y28" s="667">
        <v>1</v>
      </c>
      <c r="AA28" s="14"/>
    </row>
    <row r="29" spans="1:27">
      <c r="A29" s="761"/>
      <c r="B29" s="721" t="s">
        <v>84</v>
      </c>
      <c r="C29" s="291">
        <v>1</v>
      </c>
      <c r="D29" s="291">
        <v>1</v>
      </c>
      <c r="E29" s="291">
        <v>1</v>
      </c>
      <c r="F29" s="291">
        <v>1</v>
      </c>
      <c r="G29" s="291">
        <v>1</v>
      </c>
      <c r="H29" s="291">
        <v>1</v>
      </c>
      <c r="I29" s="291">
        <v>1</v>
      </c>
      <c r="J29" s="291">
        <v>1</v>
      </c>
      <c r="K29" s="291">
        <v>1</v>
      </c>
      <c r="L29" s="291">
        <v>1</v>
      </c>
      <c r="M29" s="291">
        <v>1</v>
      </c>
      <c r="N29" s="291">
        <v>1</v>
      </c>
      <c r="O29" s="291">
        <v>1</v>
      </c>
      <c r="P29" s="291">
        <v>1</v>
      </c>
      <c r="Q29" s="291">
        <v>1</v>
      </c>
      <c r="R29" s="291">
        <v>1</v>
      </c>
      <c r="S29" s="291">
        <v>1</v>
      </c>
      <c r="T29" s="291">
        <v>1</v>
      </c>
      <c r="U29" s="291">
        <v>1</v>
      </c>
      <c r="V29" s="291">
        <v>1</v>
      </c>
      <c r="W29" s="291">
        <v>1</v>
      </c>
      <c r="X29" s="291">
        <v>1</v>
      </c>
      <c r="Y29" s="667">
        <v>1</v>
      </c>
      <c r="AA29" s="14"/>
    </row>
    <row r="30" spans="1:27">
      <c r="A30" s="759" t="s">
        <v>6</v>
      </c>
      <c r="B30" s="721" t="s">
        <v>2394</v>
      </c>
      <c r="C30" s="291"/>
      <c r="D30" s="291"/>
      <c r="E30" s="291"/>
      <c r="F30" s="291"/>
      <c r="G30" s="291"/>
      <c r="H30" s="291"/>
      <c r="I30" s="291"/>
      <c r="J30" s="291"/>
      <c r="K30" s="291"/>
      <c r="L30" s="291"/>
      <c r="M30" s="291"/>
      <c r="N30" s="291"/>
      <c r="O30" s="291"/>
      <c r="P30" s="196">
        <v>9</v>
      </c>
      <c r="Q30" s="196">
        <v>9</v>
      </c>
      <c r="R30" s="196">
        <v>10</v>
      </c>
      <c r="S30" s="291">
        <v>14</v>
      </c>
      <c r="T30" s="291">
        <v>14</v>
      </c>
      <c r="U30" s="291">
        <v>14</v>
      </c>
      <c r="V30" s="196">
        <v>18</v>
      </c>
      <c r="W30" s="196">
        <v>18</v>
      </c>
      <c r="X30" s="196">
        <v>17</v>
      </c>
      <c r="Y30" s="196">
        <v>18</v>
      </c>
      <c r="AA30" s="14"/>
    </row>
    <row r="31" spans="1:27">
      <c r="A31" s="760"/>
      <c r="B31" s="721" t="s">
        <v>2395</v>
      </c>
      <c r="C31" s="291"/>
      <c r="D31" s="291"/>
      <c r="E31" s="291"/>
      <c r="F31" s="291"/>
      <c r="G31" s="291"/>
      <c r="H31" s="291"/>
      <c r="I31" s="291"/>
      <c r="J31" s="291"/>
      <c r="K31" s="291"/>
      <c r="L31" s="291"/>
      <c r="M31" s="291"/>
      <c r="N31" s="291"/>
      <c r="O31" s="291"/>
      <c r="P31" s="196">
        <v>5</v>
      </c>
      <c r="Q31" s="196">
        <v>5</v>
      </c>
      <c r="R31" s="196">
        <v>5</v>
      </c>
      <c r="S31" s="291">
        <v>5</v>
      </c>
      <c r="T31" s="291">
        <v>5</v>
      </c>
      <c r="U31" s="291">
        <v>5</v>
      </c>
      <c r="V31" s="196">
        <v>3</v>
      </c>
      <c r="W31" s="196">
        <v>3</v>
      </c>
      <c r="X31" s="196">
        <v>3</v>
      </c>
      <c r="Y31" s="196">
        <v>3</v>
      </c>
      <c r="AA31" s="14"/>
    </row>
    <row r="32" spans="1:27">
      <c r="A32" s="761"/>
      <c r="B32" s="721" t="s">
        <v>84</v>
      </c>
      <c r="C32" s="291"/>
      <c r="D32" s="291"/>
      <c r="E32" s="291"/>
      <c r="F32" s="291"/>
      <c r="G32" s="291"/>
      <c r="H32" s="291"/>
      <c r="I32" s="291"/>
      <c r="J32" s="291"/>
      <c r="K32" s="291"/>
      <c r="L32" s="291"/>
      <c r="M32" s="291"/>
      <c r="N32" s="291"/>
      <c r="O32" s="291"/>
      <c r="P32" s="196">
        <v>4</v>
      </c>
      <c r="Q32" s="196">
        <v>4</v>
      </c>
      <c r="R32" s="196">
        <v>5</v>
      </c>
      <c r="S32" s="291">
        <v>7</v>
      </c>
      <c r="T32" s="291">
        <v>7</v>
      </c>
      <c r="U32" s="291">
        <v>7</v>
      </c>
      <c r="V32" s="196">
        <v>15</v>
      </c>
      <c r="W32" s="196">
        <v>15</v>
      </c>
      <c r="X32" s="196">
        <v>14</v>
      </c>
      <c r="Y32" s="196">
        <v>15</v>
      </c>
      <c r="AA32" s="14"/>
    </row>
    <row r="33" spans="1:25">
      <c r="A33" s="759" t="s">
        <v>5</v>
      </c>
      <c r="B33" s="721" t="s">
        <v>2394</v>
      </c>
      <c r="C33" s="291"/>
      <c r="D33" s="291"/>
      <c r="E33" s="291"/>
      <c r="F33" s="291"/>
      <c r="G33" s="291"/>
      <c r="H33" s="291"/>
      <c r="I33" s="291"/>
      <c r="J33" s="291"/>
      <c r="K33" s="291"/>
      <c r="L33" s="291"/>
      <c r="M33" s="291"/>
      <c r="N33" s="291"/>
      <c r="O33" s="291"/>
      <c r="P33" s="291"/>
      <c r="Q33" s="291"/>
      <c r="R33" s="291"/>
      <c r="S33" s="291"/>
      <c r="T33" s="291"/>
      <c r="U33" s="291"/>
      <c r="V33" s="291"/>
      <c r="W33" s="291"/>
      <c r="X33" s="291"/>
      <c r="Y33" s="291"/>
    </row>
    <row r="34" spans="1:25">
      <c r="A34" s="760"/>
      <c r="B34" s="721" t="s">
        <v>2395</v>
      </c>
      <c r="C34" s="291"/>
      <c r="D34" s="291"/>
      <c r="E34" s="291"/>
      <c r="F34" s="291"/>
      <c r="G34" s="291"/>
      <c r="H34" s="291"/>
      <c r="I34" s="291"/>
      <c r="J34" s="291"/>
      <c r="K34" s="291"/>
      <c r="L34" s="291"/>
      <c r="M34" s="291"/>
      <c r="N34" s="291"/>
      <c r="O34" s="291"/>
      <c r="P34" s="291"/>
      <c r="Q34" s="291"/>
      <c r="R34" s="291"/>
      <c r="S34" s="291"/>
      <c r="T34" s="291"/>
      <c r="U34" s="291"/>
      <c r="V34" s="291"/>
      <c r="W34" s="291"/>
      <c r="X34" s="291"/>
      <c r="Y34" s="291"/>
    </row>
    <row r="35" spans="1:25">
      <c r="A35" s="761"/>
      <c r="B35" s="721" t="s">
        <v>84</v>
      </c>
      <c r="C35" s="291"/>
      <c r="D35" s="291"/>
      <c r="E35" s="291"/>
      <c r="F35" s="291"/>
      <c r="G35" s="291"/>
      <c r="H35" s="291"/>
      <c r="I35" s="291"/>
      <c r="J35" s="291"/>
      <c r="K35" s="291"/>
      <c r="L35" s="291"/>
      <c r="M35" s="291"/>
      <c r="N35" s="291"/>
      <c r="O35" s="291"/>
      <c r="P35" s="291"/>
      <c r="Q35" s="291"/>
      <c r="R35" s="291"/>
      <c r="S35" s="291"/>
      <c r="T35" s="291"/>
      <c r="U35" s="291"/>
      <c r="V35" s="291"/>
      <c r="W35" s="291"/>
      <c r="X35" s="291"/>
      <c r="Y35" s="291"/>
    </row>
    <row r="36" spans="1:25">
      <c r="A36" s="759" t="s">
        <v>4</v>
      </c>
      <c r="B36" s="721" t="s">
        <v>2394</v>
      </c>
      <c r="C36" s="291"/>
      <c r="D36" s="291"/>
      <c r="E36" s="291"/>
      <c r="F36" s="291"/>
      <c r="G36" s="291"/>
      <c r="H36" s="291"/>
      <c r="I36" s="291"/>
      <c r="J36" s="291"/>
      <c r="K36" s="291"/>
      <c r="L36" s="291"/>
      <c r="M36" s="291"/>
      <c r="N36" s="291"/>
      <c r="O36" s="291"/>
      <c r="P36" s="291"/>
      <c r="Q36" s="291"/>
      <c r="R36" s="291"/>
      <c r="S36" s="291"/>
      <c r="T36" s="291"/>
      <c r="U36" s="291"/>
      <c r="V36" s="291"/>
      <c r="W36" s="291"/>
      <c r="X36" s="291"/>
      <c r="Y36" s="291"/>
    </row>
    <row r="37" spans="1:25">
      <c r="A37" s="760"/>
      <c r="B37" s="721" t="s">
        <v>2395</v>
      </c>
      <c r="C37" s="291">
        <v>1</v>
      </c>
      <c r="D37" s="291">
        <v>1</v>
      </c>
      <c r="E37" s="291">
        <v>1</v>
      </c>
      <c r="F37" s="291">
        <v>1</v>
      </c>
      <c r="G37" s="291">
        <v>1</v>
      </c>
      <c r="H37" s="291">
        <v>1</v>
      </c>
      <c r="I37" s="291">
        <v>1</v>
      </c>
      <c r="J37" s="291">
        <v>1</v>
      </c>
      <c r="K37" s="291">
        <v>1</v>
      </c>
      <c r="L37" s="291">
        <v>1</v>
      </c>
      <c r="M37" s="291">
        <v>1</v>
      </c>
      <c r="N37" s="291">
        <v>1</v>
      </c>
      <c r="O37" s="291">
        <v>1</v>
      </c>
      <c r="P37" s="291">
        <v>1</v>
      </c>
      <c r="Q37" s="291">
        <v>1</v>
      </c>
      <c r="R37" s="291">
        <v>1</v>
      </c>
      <c r="S37" s="291"/>
      <c r="T37" s="291"/>
      <c r="U37" s="291"/>
      <c r="V37" s="291"/>
      <c r="W37" s="291"/>
      <c r="X37" s="291"/>
      <c r="Y37" s="291"/>
    </row>
    <row r="38" spans="1:25">
      <c r="A38" s="761"/>
      <c r="B38" s="721" t="s">
        <v>84</v>
      </c>
      <c r="C38" s="291">
        <v>1</v>
      </c>
      <c r="D38" s="291">
        <v>1</v>
      </c>
      <c r="E38" s="291">
        <v>1</v>
      </c>
      <c r="F38" s="291">
        <v>1</v>
      </c>
      <c r="G38" s="291">
        <v>1</v>
      </c>
      <c r="H38" s="291">
        <v>1</v>
      </c>
      <c r="I38" s="291">
        <v>1</v>
      </c>
      <c r="J38" s="291">
        <v>1</v>
      </c>
      <c r="K38" s="291">
        <v>1</v>
      </c>
      <c r="L38" s="291">
        <v>1</v>
      </c>
      <c r="M38" s="291">
        <v>1</v>
      </c>
      <c r="N38" s="291">
        <v>1</v>
      </c>
      <c r="O38" s="291">
        <v>1</v>
      </c>
      <c r="P38" s="291">
        <v>1</v>
      </c>
      <c r="Q38" s="291">
        <v>1</v>
      </c>
      <c r="R38" s="291">
        <v>1</v>
      </c>
      <c r="S38" s="291"/>
      <c r="T38" s="291"/>
      <c r="U38" s="291"/>
      <c r="V38" s="291"/>
      <c r="W38" s="291"/>
      <c r="X38" s="291"/>
      <c r="Y38" s="291"/>
    </row>
    <row r="39" spans="1:25">
      <c r="A39" s="759" t="s">
        <v>3</v>
      </c>
      <c r="B39" s="721" t="s">
        <v>2394</v>
      </c>
      <c r="C39" s="291"/>
      <c r="D39" s="291"/>
      <c r="E39" s="291"/>
      <c r="F39" s="291"/>
      <c r="G39" s="291"/>
      <c r="H39" s="291"/>
      <c r="I39" s="291"/>
      <c r="J39" s="291"/>
      <c r="K39" s="291"/>
      <c r="L39" s="291"/>
      <c r="M39" s="291"/>
      <c r="N39" s="291"/>
      <c r="O39" s="291"/>
      <c r="P39" s="291"/>
      <c r="Q39" s="291"/>
      <c r="R39" s="291"/>
      <c r="S39" s="291"/>
      <c r="T39" s="291"/>
      <c r="U39" s="291"/>
      <c r="V39" s="291"/>
      <c r="W39" s="291"/>
      <c r="X39" s="291"/>
      <c r="Y39" s="291"/>
    </row>
    <row r="40" spans="1:25">
      <c r="A40" s="760"/>
      <c r="B40" s="721" t="s">
        <v>2395</v>
      </c>
      <c r="C40" s="291"/>
      <c r="D40" s="291"/>
      <c r="E40" s="291"/>
      <c r="F40" s="291"/>
      <c r="G40" s="291"/>
      <c r="H40" s="291"/>
      <c r="I40" s="291"/>
      <c r="J40" s="291"/>
      <c r="K40" s="291"/>
      <c r="L40" s="291"/>
      <c r="M40" s="291"/>
      <c r="N40" s="291"/>
      <c r="O40" s="291"/>
      <c r="P40" s="291"/>
      <c r="Q40" s="291"/>
      <c r="R40" s="291"/>
      <c r="S40" s="291">
        <v>8</v>
      </c>
      <c r="T40" s="291">
        <v>8</v>
      </c>
      <c r="U40" s="291">
        <v>8</v>
      </c>
      <c r="V40" s="291">
        <v>8</v>
      </c>
      <c r="W40" s="291">
        <v>8</v>
      </c>
      <c r="X40" s="291">
        <v>8</v>
      </c>
      <c r="Y40" s="291"/>
    </row>
    <row r="41" spans="1:25">
      <c r="A41" s="761"/>
      <c r="B41" s="721" t="s">
        <v>84</v>
      </c>
      <c r="C41" s="291"/>
      <c r="D41" s="291"/>
      <c r="E41" s="291"/>
      <c r="F41" s="291"/>
      <c r="G41" s="291"/>
      <c r="H41" s="291"/>
      <c r="I41" s="291"/>
      <c r="J41" s="291"/>
      <c r="K41" s="291"/>
      <c r="L41" s="291"/>
      <c r="M41" s="291"/>
      <c r="N41" s="291"/>
      <c r="O41" s="291"/>
      <c r="P41" s="291"/>
      <c r="Q41" s="291"/>
      <c r="R41" s="291"/>
      <c r="S41" s="291"/>
      <c r="T41" s="291"/>
      <c r="U41" s="291"/>
      <c r="V41" s="291"/>
      <c r="W41" s="291"/>
      <c r="X41" s="291"/>
      <c r="Y41" s="291"/>
    </row>
    <row r="42" spans="1:25">
      <c r="A42" s="759" t="s">
        <v>33</v>
      </c>
      <c r="B42" s="721" t="s">
        <v>2394</v>
      </c>
      <c r="C42" s="291">
        <f t="shared" ref="C42:O42" si="1">C43+C44</f>
        <v>11</v>
      </c>
      <c r="D42" s="291">
        <f t="shared" si="1"/>
        <v>11</v>
      </c>
      <c r="E42" s="291">
        <f t="shared" si="1"/>
        <v>11</v>
      </c>
      <c r="F42" s="291">
        <f t="shared" si="1"/>
        <v>11</v>
      </c>
      <c r="G42" s="291">
        <f t="shared" si="1"/>
        <v>11</v>
      </c>
      <c r="H42" s="291">
        <f t="shared" si="1"/>
        <v>11</v>
      </c>
      <c r="I42" s="291">
        <f t="shared" si="1"/>
        <v>11</v>
      </c>
      <c r="J42" s="291">
        <f t="shared" si="1"/>
        <v>11</v>
      </c>
      <c r="K42" s="291">
        <f t="shared" si="1"/>
        <v>11</v>
      </c>
      <c r="L42" s="291">
        <f t="shared" si="1"/>
        <v>11</v>
      </c>
      <c r="M42" s="291">
        <f t="shared" si="1"/>
        <v>11</v>
      </c>
      <c r="N42" s="291">
        <f t="shared" si="1"/>
        <v>11</v>
      </c>
      <c r="O42" s="291">
        <f t="shared" si="1"/>
        <v>12</v>
      </c>
      <c r="P42" s="291">
        <f>P43+P44</f>
        <v>12</v>
      </c>
      <c r="Q42" s="291">
        <v>12</v>
      </c>
      <c r="R42" s="291">
        <v>12</v>
      </c>
      <c r="S42" s="291"/>
      <c r="T42" s="291"/>
      <c r="U42" s="291"/>
      <c r="V42" s="291"/>
      <c r="W42" s="291"/>
      <c r="X42" s="291"/>
      <c r="Y42" s="291"/>
    </row>
    <row r="43" spans="1:25">
      <c r="A43" s="760"/>
      <c r="B43" s="721" t="s">
        <v>2395</v>
      </c>
      <c r="C43" s="291">
        <v>3</v>
      </c>
      <c r="D43" s="291">
        <v>3</v>
      </c>
      <c r="E43" s="291">
        <v>3</v>
      </c>
      <c r="F43" s="291">
        <v>3</v>
      </c>
      <c r="G43" s="291">
        <v>3</v>
      </c>
      <c r="H43" s="291">
        <v>3</v>
      </c>
      <c r="I43" s="291">
        <v>3</v>
      </c>
      <c r="J43" s="291">
        <v>3</v>
      </c>
      <c r="K43" s="291">
        <v>3</v>
      </c>
      <c r="L43" s="291">
        <v>3</v>
      </c>
      <c r="M43" s="291">
        <v>3</v>
      </c>
      <c r="N43" s="291">
        <v>3</v>
      </c>
      <c r="O43" s="291">
        <v>3</v>
      </c>
      <c r="P43" s="291">
        <v>3</v>
      </c>
      <c r="Q43" s="291">
        <v>3</v>
      </c>
      <c r="R43" s="291">
        <v>3</v>
      </c>
      <c r="S43" s="291"/>
      <c r="T43" s="291"/>
      <c r="U43" s="291"/>
      <c r="V43" s="291"/>
      <c r="W43" s="291"/>
      <c r="X43" s="291"/>
      <c r="Y43" s="291"/>
    </row>
    <row r="44" spans="1:25">
      <c r="A44" s="761"/>
      <c r="B44" s="721" t="s">
        <v>84</v>
      </c>
      <c r="C44" s="291">
        <v>8</v>
      </c>
      <c r="D44" s="291">
        <v>8</v>
      </c>
      <c r="E44" s="291">
        <v>8</v>
      </c>
      <c r="F44" s="291">
        <v>8</v>
      </c>
      <c r="G44" s="291">
        <v>8</v>
      </c>
      <c r="H44" s="291">
        <v>8</v>
      </c>
      <c r="I44" s="291">
        <v>8</v>
      </c>
      <c r="J44" s="291">
        <v>8</v>
      </c>
      <c r="K44" s="291">
        <v>8</v>
      </c>
      <c r="L44" s="291">
        <v>8</v>
      </c>
      <c r="M44" s="291">
        <v>8</v>
      </c>
      <c r="N44" s="291">
        <v>8</v>
      </c>
      <c r="O44" s="291">
        <v>9</v>
      </c>
      <c r="P44" s="291">
        <v>9</v>
      </c>
      <c r="Q44" s="291">
        <v>9</v>
      </c>
      <c r="R44" s="291">
        <v>9</v>
      </c>
      <c r="S44" s="291"/>
      <c r="T44" s="291"/>
      <c r="U44" s="291"/>
      <c r="V44" s="291"/>
      <c r="W44" s="291"/>
      <c r="X44" s="291"/>
      <c r="Y44" s="291"/>
    </row>
    <row r="45" spans="1:25">
      <c r="A45" s="759" t="s">
        <v>1</v>
      </c>
      <c r="B45" s="721" t="s">
        <v>2394</v>
      </c>
      <c r="C45" s="291"/>
      <c r="D45" s="291"/>
      <c r="E45" s="291"/>
      <c r="F45" s="291"/>
      <c r="G45" s="291"/>
      <c r="H45" s="291"/>
      <c r="I45" s="291">
        <f>I47+I46</f>
        <v>21</v>
      </c>
      <c r="J45" s="291">
        <f t="shared" ref="J45:R45" si="2">J47+J46</f>
        <v>21</v>
      </c>
      <c r="K45" s="291">
        <f t="shared" si="2"/>
        <v>21</v>
      </c>
      <c r="L45" s="291">
        <f t="shared" si="2"/>
        <v>21</v>
      </c>
      <c r="M45" s="291">
        <f t="shared" si="2"/>
        <v>21</v>
      </c>
      <c r="N45" s="291">
        <f t="shared" si="2"/>
        <v>21</v>
      </c>
      <c r="O45" s="291">
        <f t="shared" si="2"/>
        <v>21</v>
      </c>
      <c r="P45" s="291">
        <f t="shared" si="2"/>
        <v>21</v>
      </c>
      <c r="Q45" s="291">
        <f t="shared" si="2"/>
        <v>21</v>
      </c>
      <c r="R45" s="291">
        <f t="shared" si="2"/>
        <v>21</v>
      </c>
      <c r="S45" s="291"/>
      <c r="T45" s="291"/>
      <c r="U45" s="291"/>
      <c r="V45" s="291"/>
      <c r="W45" s="291"/>
      <c r="X45" s="291"/>
      <c r="Y45" s="291"/>
    </row>
    <row r="46" spans="1:25">
      <c r="A46" s="760"/>
      <c r="B46" s="721" t="s">
        <v>2395</v>
      </c>
      <c r="C46" s="291"/>
      <c r="D46" s="291"/>
      <c r="E46" s="291"/>
      <c r="F46" s="291"/>
      <c r="G46" s="291"/>
      <c r="H46" s="291"/>
      <c r="I46" s="291">
        <v>4</v>
      </c>
      <c r="J46" s="291">
        <v>4</v>
      </c>
      <c r="K46" s="291">
        <v>4</v>
      </c>
      <c r="L46" s="291">
        <v>4</v>
      </c>
      <c r="M46" s="291">
        <v>4</v>
      </c>
      <c r="N46" s="291">
        <v>4</v>
      </c>
      <c r="O46" s="291">
        <v>4</v>
      </c>
      <c r="P46" s="291">
        <v>4</v>
      </c>
      <c r="Q46" s="291">
        <v>4</v>
      </c>
      <c r="R46" s="291">
        <v>4</v>
      </c>
      <c r="S46" s="291"/>
      <c r="T46" s="291"/>
      <c r="U46" s="291"/>
      <c r="V46" s="291"/>
      <c r="W46" s="291"/>
      <c r="X46" s="291"/>
      <c r="Y46" s="291"/>
    </row>
    <row r="47" spans="1:25">
      <c r="A47" s="761"/>
      <c r="B47" s="721" t="s">
        <v>84</v>
      </c>
      <c r="C47" s="291"/>
      <c r="D47" s="291"/>
      <c r="E47" s="291"/>
      <c r="F47" s="291"/>
      <c r="G47" s="291"/>
      <c r="H47" s="291"/>
      <c r="I47" s="291">
        <f t="shared" ref="I47:Q47" si="3">21-I46</f>
        <v>17</v>
      </c>
      <c r="J47" s="291">
        <f t="shared" si="3"/>
        <v>17</v>
      </c>
      <c r="K47" s="291">
        <f t="shared" si="3"/>
        <v>17</v>
      </c>
      <c r="L47" s="291">
        <f t="shared" si="3"/>
        <v>17</v>
      </c>
      <c r="M47" s="291">
        <f t="shared" si="3"/>
        <v>17</v>
      </c>
      <c r="N47" s="291">
        <f t="shared" si="3"/>
        <v>17</v>
      </c>
      <c r="O47" s="291">
        <f t="shared" si="3"/>
        <v>17</v>
      </c>
      <c r="P47" s="291">
        <f t="shared" si="3"/>
        <v>17</v>
      </c>
      <c r="Q47" s="291">
        <f t="shared" si="3"/>
        <v>17</v>
      </c>
      <c r="R47" s="291">
        <f>21-R46</f>
        <v>17</v>
      </c>
      <c r="S47" s="291"/>
      <c r="T47" s="291"/>
      <c r="U47" s="291"/>
      <c r="V47" s="291"/>
      <c r="W47" s="291"/>
      <c r="X47" s="291"/>
      <c r="Y47" s="291"/>
    </row>
    <row r="48" spans="1:25">
      <c r="A48" s="759" t="s">
        <v>0</v>
      </c>
      <c r="B48" s="721" t="s">
        <v>2394</v>
      </c>
      <c r="C48" s="291"/>
      <c r="D48" s="291"/>
      <c r="E48" s="291"/>
      <c r="F48" s="291"/>
      <c r="G48" s="291"/>
      <c r="H48" s="291"/>
      <c r="I48" s="291"/>
      <c r="J48" s="291"/>
      <c r="K48" s="291"/>
      <c r="L48" s="291">
        <v>8</v>
      </c>
      <c r="M48" s="291">
        <v>8</v>
      </c>
      <c r="N48" s="291">
        <v>8</v>
      </c>
      <c r="O48" s="291">
        <v>8</v>
      </c>
      <c r="P48" s="291">
        <v>8</v>
      </c>
      <c r="Q48" s="291">
        <v>8</v>
      </c>
      <c r="R48" s="291">
        <v>8</v>
      </c>
      <c r="S48" s="291"/>
      <c r="T48" s="291"/>
      <c r="U48" s="291"/>
      <c r="V48" s="291"/>
      <c r="W48" s="291"/>
      <c r="X48" s="291"/>
      <c r="Y48" s="291"/>
    </row>
    <row r="49" spans="1:25">
      <c r="A49" s="760"/>
      <c r="B49" s="721" t="s">
        <v>2395</v>
      </c>
      <c r="C49" s="291"/>
      <c r="D49" s="291"/>
      <c r="E49" s="291"/>
      <c r="F49" s="291"/>
      <c r="G49" s="291"/>
      <c r="H49" s="291"/>
      <c r="I49" s="291"/>
      <c r="J49" s="291"/>
      <c r="K49" s="291"/>
      <c r="L49" s="291">
        <v>3</v>
      </c>
      <c r="M49" s="291">
        <v>3</v>
      </c>
      <c r="N49" s="291">
        <v>3</v>
      </c>
      <c r="O49" s="291">
        <v>3</v>
      </c>
      <c r="P49" s="291">
        <v>3</v>
      </c>
      <c r="Q49" s="291">
        <v>3</v>
      </c>
      <c r="R49" s="291">
        <v>3</v>
      </c>
      <c r="S49" s="291"/>
      <c r="T49" s="291"/>
      <c r="U49" s="291"/>
      <c r="V49" s="291"/>
      <c r="W49" s="291"/>
      <c r="X49" s="291"/>
      <c r="Y49" s="291"/>
    </row>
    <row r="50" spans="1:25">
      <c r="A50" s="761"/>
      <c r="B50" s="721" t="s">
        <v>84</v>
      </c>
      <c r="C50" s="291"/>
      <c r="D50" s="291"/>
      <c r="E50" s="291"/>
      <c r="F50" s="291"/>
      <c r="G50" s="291"/>
      <c r="H50" s="291"/>
      <c r="I50" s="291"/>
      <c r="J50" s="291"/>
      <c r="K50" s="291"/>
      <c r="L50" s="291">
        <v>5</v>
      </c>
      <c r="M50" s="291">
        <v>5</v>
      </c>
      <c r="N50" s="291">
        <v>5</v>
      </c>
      <c r="O50" s="291">
        <v>5</v>
      </c>
      <c r="P50" s="291">
        <v>5</v>
      </c>
      <c r="Q50" s="291">
        <v>5</v>
      </c>
      <c r="R50" s="291">
        <v>5</v>
      </c>
      <c r="S50" s="291"/>
      <c r="T50" s="291"/>
      <c r="U50" s="291"/>
      <c r="V50" s="291"/>
      <c r="W50" s="291"/>
      <c r="X50" s="291"/>
      <c r="Y50" s="291"/>
    </row>
    <row r="53" spans="1:25">
      <c r="A53" s="250" t="s">
        <v>2644</v>
      </c>
    </row>
    <row r="55" spans="1:25">
      <c r="A55" t="s">
        <v>2645</v>
      </c>
    </row>
    <row r="57" spans="1:25">
      <c r="A57" t="s">
        <v>2646</v>
      </c>
    </row>
    <row r="58" spans="1:25">
      <c r="A58" s="250" t="s">
        <v>3128</v>
      </c>
    </row>
  </sheetData>
  <mergeCells count="16">
    <mergeCell ref="A39:A41"/>
    <mergeCell ref="A42:A44"/>
    <mergeCell ref="A45:A47"/>
    <mergeCell ref="A48:A50"/>
    <mergeCell ref="A21:A23"/>
    <mergeCell ref="A24:A26"/>
    <mergeCell ref="A27:A29"/>
    <mergeCell ref="A30:A32"/>
    <mergeCell ref="A33:A35"/>
    <mergeCell ref="A36:A38"/>
    <mergeCell ref="A18:A20"/>
    <mergeCell ref="A3:A5"/>
    <mergeCell ref="A6:A8"/>
    <mergeCell ref="A9:A11"/>
    <mergeCell ref="A12:A14"/>
    <mergeCell ref="A15:A17"/>
  </mergeCells>
  <hyperlinks>
    <hyperlink ref="AA2" location="Content!A1" display="Back to content page" xr:uid="{00000000-0004-0000-BC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Z23"/>
  <sheetViews>
    <sheetView workbookViewId="0">
      <selection sqref="A1:XFD1048576"/>
    </sheetView>
  </sheetViews>
  <sheetFormatPr defaultColWidth="8.77734375" defaultRowHeight="14.4"/>
  <cols>
    <col min="1" max="1" width="32" customWidth="1"/>
    <col min="2" max="6" width="8.88671875" bestFit="1" customWidth="1"/>
    <col min="7" max="7" width="9.33203125" bestFit="1" customWidth="1"/>
    <col min="8" max="23" width="9.77734375" bestFit="1" customWidth="1"/>
    <col min="24" max="24" width="9.21875" customWidth="1"/>
  </cols>
  <sheetData>
    <row r="1" spans="1:26">
      <c r="A1" s="44" t="s">
        <v>2906</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5">
        <v>7909.6729999999989</v>
      </c>
      <c r="C4" s="575">
        <v>6474.1157609999991</v>
      </c>
      <c r="D4" s="575">
        <v>8252.9767323900014</v>
      </c>
      <c r="E4" s="575">
        <v>9471.0585777999986</v>
      </c>
      <c r="F4" s="575">
        <v>13310.001373999999</v>
      </c>
      <c r="G4" s="575">
        <v>23769.329537869995</v>
      </c>
      <c r="H4" s="575">
        <v>31319.121087568001</v>
      </c>
      <c r="I4" s="575">
        <v>42372.772850996997</v>
      </c>
      <c r="J4" s="575">
        <v>62197.125802110015</v>
      </c>
      <c r="K4" s="575">
        <v>39217.393560528457</v>
      </c>
      <c r="L4" s="575">
        <v>50902.349861809984</v>
      </c>
      <c r="M4" s="575">
        <v>64727.433740165157</v>
      </c>
      <c r="N4" s="575">
        <v>67860.360903724781</v>
      </c>
      <c r="O4" s="575">
        <v>65956.436556777597</v>
      </c>
      <c r="P4" s="575">
        <v>56719.526903232938</v>
      </c>
      <c r="Q4" s="575">
        <v>32437.395714345064</v>
      </c>
      <c r="R4" s="575">
        <v>26536.613797144371</v>
      </c>
      <c r="S4" s="575">
        <v>33427.984192845368</v>
      </c>
      <c r="T4" s="575">
        <v>39220.823450288961</v>
      </c>
      <c r="U4" s="575">
        <v>34607.497038267298</v>
      </c>
      <c r="V4" s="575">
        <v>21700.432628093407</v>
      </c>
      <c r="W4" s="575">
        <v>33800.2445923165</v>
      </c>
      <c r="X4" s="575">
        <v>50354.83670955593</v>
      </c>
    </row>
    <row r="5" spans="1:26">
      <c r="A5" s="389" t="s">
        <v>12</v>
      </c>
      <c r="B5" s="575">
        <v>2455.6257515525485</v>
      </c>
      <c r="C5" s="575">
        <v>1880.4664744786737</v>
      </c>
      <c r="D5" s="575">
        <v>1478.8252378702348</v>
      </c>
      <c r="E5" s="575">
        <v>2349.0895342353974</v>
      </c>
      <c r="F5" s="575">
        <v>3041.7910719261999</v>
      </c>
      <c r="G5" s="575">
        <v>3998.8117520104001</v>
      </c>
      <c r="H5" s="575">
        <v>3623.1446179758004</v>
      </c>
      <c r="I5" s="575">
        <v>4455.1081889293691</v>
      </c>
      <c r="J5" s="575">
        <v>3141.0590782941995</v>
      </c>
      <c r="K5" s="575">
        <v>2878.4847881612004</v>
      </c>
      <c r="L5" s="575">
        <v>4025.0366584736994</v>
      </c>
      <c r="M5" s="575">
        <v>4315.8080831036996</v>
      </c>
      <c r="N5" s="575">
        <v>4833.3646978265997</v>
      </c>
      <c r="O5" s="575">
        <v>5370.6322576613775</v>
      </c>
      <c r="P5" s="575">
        <v>4824.9747891012757</v>
      </c>
      <c r="Q5" s="575">
        <v>4326.8373991595899</v>
      </c>
      <c r="R5" s="575">
        <v>5453.9171687177768</v>
      </c>
      <c r="S5" s="575">
        <v>5063.3021374378241</v>
      </c>
      <c r="T5" s="575">
        <v>5697.2149260041688</v>
      </c>
      <c r="U5" s="575">
        <v>4562.3033128287625</v>
      </c>
      <c r="V5" s="575">
        <v>3644.4112020279995</v>
      </c>
      <c r="W5" s="575">
        <v>6553.9748759229997</v>
      </c>
      <c r="X5" s="575">
        <v>7265.7523539179992</v>
      </c>
    </row>
    <row r="6" spans="1:26">
      <c r="A6" s="389" t="s">
        <v>513</v>
      </c>
      <c r="B6" s="575"/>
      <c r="C6" s="575"/>
      <c r="D6" s="575"/>
      <c r="E6" s="575"/>
      <c r="F6" s="575"/>
      <c r="G6" s="575"/>
      <c r="H6" s="575"/>
      <c r="I6" s="575"/>
      <c r="J6" s="575"/>
      <c r="K6" s="575">
        <v>11.713728489999999</v>
      </c>
      <c r="L6" s="575">
        <v>12.566703372000001</v>
      </c>
      <c r="M6" s="575">
        <v>24.012468820999999</v>
      </c>
      <c r="N6" s="575">
        <v>19.987384565000003</v>
      </c>
      <c r="O6" s="575">
        <v>14.995039735999999</v>
      </c>
      <c r="P6" s="575">
        <v>19.598549321</v>
      </c>
      <c r="Q6" s="575">
        <v>11.930599576000001</v>
      </c>
      <c r="R6" s="575">
        <v>25.780442046000001</v>
      </c>
      <c r="S6" s="575">
        <v>35.055293895999995</v>
      </c>
      <c r="T6" s="575">
        <v>45.088478224999996</v>
      </c>
      <c r="U6" s="575">
        <v>41.86608009338417</v>
      </c>
      <c r="V6" s="575">
        <v>17.228040156234265</v>
      </c>
      <c r="W6" s="575">
        <v>29.761969516558995</v>
      </c>
      <c r="X6" s="575">
        <v>33.799972377435481</v>
      </c>
    </row>
    <row r="7" spans="1:26">
      <c r="A7" s="389" t="s">
        <v>100</v>
      </c>
      <c r="B7" s="575">
        <v>1880.5960728000018</v>
      </c>
      <c r="C7" s="575">
        <v>1827.2550780000006</v>
      </c>
      <c r="D7" s="575">
        <v>2345.5859057999996</v>
      </c>
      <c r="E7" s="575">
        <v>1662.1084251000023</v>
      </c>
      <c r="F7" s="575">
        <v>1748.1550877999985</v>
      </c>
      <c r="G7" s="575">
        <v>2033.3009358000006</v>
      </c>
      <c r="H7" s="575">
        <v>1980.7495029000024</v>
      </c>
      <c r="I7" s="575">
        <v>2409.812150399996</v>
      </c>
      <c r="J7" s="575">
        <v>3718.8028583999976</v>
      </c>
      <c r="K7" s="575">
        <v>2451.841912800001</v>
      </c>
      <c r="L7" s="575">
        <v>3921</v>
      </c>
      <c r="M7" s="575">
        <v>5111.7301260000113</v>
      </c>
      <c r="N7" s="575">
        <v>1534</v>
      </c>
      <c r="O7" s="575">
        <v>2440</v>
      </c>
      <c r="P7" s="575">
        <v>1916</v>
      </c>
      <c r="Q7" s="575">
        <v>8227.8188479755645</v>
      </c>
      <c r="R7" s="575">
        <v>7933.8617857513455</v>
      </c>
      <c r="S7" s="575">
        <v>8356</v>
      </c>
      <c r="T7" s="575">
        <v>8720</v>
      </c>
      <c r="U7" s="575">
        <v>5047.6973942499999</v>
      </c>
      <c r="V7" s="575">
        <v>10041</v>
      </c>
      <c r="W7" s="575">
        <v>17748.239999999998</v>
      </c>
      <c r="X7" s="575">
        <v>11934.056366836301</v>
      </c>
    </row>
    <row r="8" spans="1:26">
      <c r="A8" s="389" t="s">
        <v>512</v>
      </c>
      <c r="B8" s="575">
        <v>107.71483405797096</v>
      </c>
      <c r="C8" s="575">
        <v>144.13559232558134</v>
      </c>
      <c r="D8" s="575">
        <v>225.38744704761916</v>
      </c>
      <c r="E8" s="575">
        <v>392.32972368421042</v>
      </c>
      <c r="F8" s="575">
        <v>391.56220250000001</v>
      </c>
      <c r="G8" s="575">
        <v>208.32889046874993</v>
      </c>
      <c r="H8" s="575">
        <v>457.17113511764705</v>
      </c>
      <c r="I8" s="575">
        <v>287.91729192482262</v>
      </c>
      <c r="J8" s="575">
        <v>285.12876038554214</v>
      </c>
      <c r="K8" s="575">
        <v>524.07855709999967</v>
      </c>
      <c r="L8" s="575">
        <v>518.2531754099997</v>
      </c>
      <c r="M8" s="575">
        <v>772.09835257000054</v>
      </c>
      <c r="N8" s="575">
        <v>619.00658079999857</v>
      </c>
      <c r="O8" s="575">
        <v>655.5154777299997</v>
      </c>
      <c r="P8" s="575">
        <v>621.2876440099983</v>
      </c>
      <c r="Q8" s="575">
        <v>454.98738340000091</v>
      </c>
      <c r="R8" s="575">
        <v>371.62695026000097</v>
      </c>
      <c r="S8" s="575">
        <v>354.05729146000294</v>
      </c>
      <c r="T8" s="575">
        <v>387.7025579500089</v>
      </c>
      <c r="U8" s="575">
        <v>447.39786837999554</v>
      </c>
      <c r="V8" s="575">
        <v>439.34152076000123</v>
      </c>
      <c r="W8" s="575">
        <v>398.30881742000543</v>
      </c>
      <c r="X8" s="575">
        <v>354.69558694000466</v>
      </c>
    </row>
    <row r="9" spans="1:26">
      <c r="A9" s="389" t="s">
        <v>11</v>
      </c>
      <c r="B9" s="575">
        <v>242.70218983148499</v>
      </c>
      <c r="C9" s="575">
        <v>130.27463651162788</v>
      </c>
      <c r="D9" s="575">
        <v>214.89690390476193</v>
      </c>
      <c r="E9" s="575">
        <v>379.15513500000003</v>
      </c>
      <c r="F9" s="575">
        <v>133.53092968750002</v>
      </c>
      <c r="G9" s="575">
        <v>316.84705187499998</v>
      </c>
      <c r="H9" s="575">
        <v>631.73455044117657</v>
      </c>
      <c r="I9" s="575">
        <v>327.86224283687943</v>
      </c>
      <c r="J9" s="575">
        <v>431.65876168674691</v>
      </c>
      <c r="K9" s="575">
        <v>315.47535083333332</v>
      </c>
      <c r="L9" s="575">
        <v>123.49076020039041</v>
      </c>
      <c r="M9" s="575">
        <v>411.81821923654041</v>
      </c>
      <c r="N9" s="575">
        <v>354.53167328107946</v>
      </c>
      <c r="O9" s="575">
        <v>78.310546286216777</v>
      </c>
      <c r="P9" s="575">
        <v>637.3665155621934</v>
      </c>
      <c r="Q9" s="575">
        <v>378.316829961309</v>
      </c>
      <c r="R9" s="575">
        <v>303.20476227225754</v>
      </c>
      <c r="S9" s="575">
        <v>324.26880659879424</v>
      </c>
      <c r="T9" s="575">
        <v>463.60214657584891</v>
      </c>
      <c r="U9" s="575">
        <v>562.02269887275236</v>
      </c>
      <c r="V9" s="575">
        <v>522.82178073894602</v>
      </c>
      <c r="W9" s="575">
        <v>498.42310236646387</v>
      </c>
      <c r="X9" s="575">
        <v>425.51830430328852</v>
      </c>
    </row>
    <row r="10" spans="1:26">
      <c r="A10" s="389" t="s">
        <v>10</v>
      </c>
      <c r="B10" s="575">
        <v>834.05407068793534</v>
      </c>
      <c r="C10" s="575">
        <v>888.01737633886898</v>
      </c>
      <c r="D10" s="575">
        <v>639.8362084829198</v>
      </c>
      <c r="E10" s="575">
        <v>895.04604718314681</v>
      </c>
      <c r="F10" s="575">
        <v>859.32664920020693</v>
      </c>
      <c r="G10" s="575">
        <v>807.57628475080219</v>
      </c>
      <c r="H10" s="575">
        <v>948.08191443159467</v>
      </c>
      <c r="I10" s="575">
        <v>1207.0247703231737</v>
      </c>
      <c r="J10" s="575">
        <v>1644.9473098891297</v>
      </c>
      <c r="K10" s="575">
        <v>1048.9102880146684</v>
      </c>
      <c r="L10" s="575">
        <v>1089.9181575109585</v>
      </c>
      <c r="M10" s="575">
        <v>1387.3429214183561</v>
      </c>
      <c r="N10" s="575">
        <v>1141.2444339304891</v>
      </c>
      <c r="O10" s="575">
        <v>1517.3026433077678</v>
      </c>
      <c r="P10" s="575">
        <v>2075.1759810600438</v>
      </c>
      <c r="Q10" s="575">
        <v>2002.7175874154109</v>
      </c>
      <c r="R10" s="575">
        <v>2100.9301418420091</v>
      </c>
      <c r="S10" s="575">
        <v>2739.3989951769386</v>
      </c>
      <c r="T10" s="575">
        <v>2941.1635138288693</v>
      </c>
      <c r="U10" s="575">
        <v>2546.8519811570027</v>
      </c>
      <c r="V10" s="575">
        <v>1936.0381382620003</v>
      </c>
      <c r="W10" s="575">
        <v>2591.0353950105255</v>
      </c>
      <c r="X10" s="575">
        <v>3494.4831380191486</v>
      </c>
    </row>
    <row r="11" spans="1:26">
      <c r="A11" s="389" t="s">
        <v>9</v>
      </c>
      <c r="B11" s="575">
        <v>279.723816</v>
      </c>
      <c r="C11" s="575">
        <v>407.65801899999997</v>
      </c>
      <c r="D11" s="575">
        <v>359.471857</v>
      </c>
      <c r="E11" s="575">
        <v>457.78254199999992</v>
      </c>
      <c r="F11" s="575">
        <v>410.32307699999996</v>
      </c>
      <c r="G11" s="575">
        <v>428.55320999999998</v>
      </c>
      <c r="H11" s="575">
        <v>595.93016030000001</v>
      </c>
      <c r="I11" s="575">
        <v>758.48935415999995</v>
      </c>
      <c r="J11" s="575">
        <v>771.13040563000015</v>
      </c>
      <c r="K11" s="575">
        <v>1024.15231834</v>
      </c>
      <c r="L11" s="575">
        <v>940.79607773999999</v>
      </c>
      <c r="M11" s="575">
        <v>1279.0898316263545</v>
      </c>
      <c r="N11" s="575">
        <v>1140.180141943978</v>
      </c>
      <c r="O11" s="575">
        <v>932.88138236299994</v>
      </c>
      <c r="P11" s="575">
        <v>966.99011085700022</v>
      </c>
      <c r="Q11" s="575">
        <v>685.44616078800004</v>
      </c>
      <c r="R11" s="575">
        <v>668.953415877</v>
      </c>
      <c r="S11" s="575">
        <v>638.38224599499995</v>
      </c>
      <c r="T11" s="575">
        <v>642.25021519500001</v>
      </c>
      <c r="U11" s="575">
        <v>695.93907557099999</v>
      </c>
      <c r="V11" s="575">
        <v>558.80831687499995</v>
      </c>
      <c r="W11" s="575">
        <v>723.56299838299992</v>
      </c>
      <c r="X11" s="575">
        <v>605.72150214299995</v>
      </c>
    </row>
    <row r="12" spans="1:26">
      <c r="A12" s="389" t="s">
        <v>8</v>
      </c>
      <c r="B12" s="575">
        <v>1530.1273038842344</v>
      </c>
      <c r="C12" s="575">
        <v>1605.7902304781562</v>
      </c>
      <c r="D12" s="575">
        <v>1751.3548064085446</v>
      </c>
      <c r="E12" s="575">
        <v>1821.2469344608878</v>
      </c>
      <c r="F12" s="575">
        <v>1922.6516396396396</v>
      </c>
      <c r="G12" s="575">
        <v>2128.158227848101</v>
      </c>
      <c r="H12" s="575">
        <v>2214.1991011235955</v>
      </c>
      <c r="I12" s="575">
        <v>2026.7178833280204</v>
      </c>
      <c r="J12" s="575">
        <v>2164.0650916784207</v>
      </c>
      <c r="K12" s="575">
        <v>1700.962147777082</v>
      </c>
      <c r="L12" s="575">
        <v>1985.5140822272583</v>
      </c>
      <c r="M12" s="575">
        <v>2207.7161739130433</v>
      </c>
      <c r="N12" s="575">
        <v>2235.9966922819913</v>
      </c>
      <c r="O12" s="575">
        <v>2481.9066536203522</v>
      </c>
      <c r="P12" s="575">
        <v>2692.8525800130633</v>
      </c>
      <c r="Q12" s="575">
        <v>2239.15</v>
      </c>
      <c r="R12" s="575">
        <v>1980.1000000000001</v>
      </c>
      <c r="S12" s="575">
        <v>1949.5499999999997</v>
      </c>
      <c r="T12" s="575">
        <v>1961.0700000000002</v>
      </c>
      <c r="U12" s="575">
        <v>1839.0499999999997</v>
      </c>
      <c r="V12" s="575">
        <v>1463.37</v>
      </c>
      <c r="W12" s="575">
        <v>1575.24</v>
      </c>
      <c r="X12" s="575">
        <v>1928.9999999999998</v>
      </c>
    </row>
    <row r="13" spans="1:26">
      <c r="A13" s="389" t="s">
        <v>6</v>
      </c>
      <c r="B13" s="575">
        <v>162.16238450398606</v>
      </c>
      <c r="C13" s="575">
        <v>126.61086915769772</v>
      </c>
      <c r="D13" s="575">
        <v>548.44878070117352</v>
      </c>
      <c r="E13" s="575">
        <v>729.56741008630411</v>
      </c>
      <c r="F13" s="575">
        <v>1151.4534318911001</v>
      </c>
      <c r="G13" s="575">
        <v>1356.205204618454</v>
      </c>
      <c r="H13" s="575">
        <v>1829.5832239093229</v>
      </c>
      <c r="I13" s="575">
        <v>1871.8794564556056</v>
      </c>
      <c r="J13" s="575">
        <v>1916.6909521475029</v>
      </c>
      <c r="K13" s="575">
        <v>1547.5333226847833</v>
      </c>
      <c r="L13" s="575">
        <v>1714.0395817387011</v>
      </c>
      <c r="M13" s="575">
        <v>2812.2594062007511</v>
      </c>
      <c r="N13" s="575">
        <v>2881.1613303049303</v>
      </c>
      <c r="O13" s="575">
        <v>2897.0054369624449</v>
      </c>
      <c r="P13" s="575">
        <v>3159.4349999999995</v>
      </c>
      <c r="Q13" s="575">
        <v>2535.1639505268845</v>
      </c>
      <c r="R13" s="575">
        <v>2400.0716977125371</v>
      </c>
      <c r="S13" s="575">
        <v>3703.1309233801767</v>
      </c>
      <c r="T13" s="575">
        <v>3973.2415507938131</v>
      </c>
      <c r="U13" s="575">
        <v>3615.5302583618036</v>
      </c>
      <c r="V13" s="575">
        <v>2535.3237296527104</v>
      </c>
      <c r="W13" s="575">
        <v>4243.9167041653418</v>
      </c>
      <c r="X13" s="575">
        <v>6637.6045281415718</v>
      </c>
    </row>
    <row r="14" spans="1:26">
      <c r="A14" s="389" t="s">
        <v>5</v>
      </c>
      <c r="B14" s="575">
        <v>869.772092379897</v>
      </c>
      <c r="C14" s="575">
        <v>838.58655906293643</v>
      </c>
      <c r="D14" s="575">
        <v>757.40652109021005</v>
      </c>
      <c r="E14" s="575">
        <v>1048.7365477455044</v>
      </c>
      <c r="F14" s="575">
        <v>1856.4784396939997</v>
      </c>
      <c r="G14" s="575">
        <v>1640.9105780729999</v>
      </c>
      <c r="H14" s="575">
        <v>2324.3814483439992</v>
      </c>
      <c r="I14" s="575">
        <v>2747.4686584459996</v>
      </c>
      <c r="J14" s="575">
        <v>3094.4026654620006</v>
      </c>
      <c r="K14" s="575">
        <v>2853.7210246859995</v>
      </c>
      <c r="L14" s="575">
        <v>3462.9447076560004</v>
      </c>
      <c r="M14" s="575">
        <v>3483.9366156990004</v>
      </c>
      <c r="N14" s="575">
        <v>3733.6753211549994</v>
      </c>
      <c r="O14" s="575">
        <v>2866.0145625219998</v>
      </c>
      <c r="P14" s="575">
        <v>3472.8287003819992</v>
      </c>
      <c r="Q14" s="575">
        <v>2342.3137027459998</v>
      </c>
      <c r="R14" s="575">
        <v>2438.2200862529999</v>
      </c>
      <c r="S14" s="575">
        <v>2563.3197054289994</v>
      </c>
      <c r="T14" s="575">
        <v>2996.4891001780006</v>
      </c>
      <c r="U14" s="575">
        <v>2888.0913640040008</v>
      </c>
      <c r="V14" s="575">
        <v>2547.0142846460003</v>
      </c>
      <c r="W14" s="575">
        <v>2733.5142548180011</v>
      </c>
      <c r="X14" s="575">
        <v>3395.0882914569997</v>
      </c>
    </row>
    <row r="15" spans="1:26">
      <c r="A15" s="389" t="s">
        <v>4</v>
      </c>
      <c r="B15" s="575">
        <v>187.93445099997999</v>
      </c>
      <c r="C15" s="575">
        <v>146.8115778449137</v>
      </c>
      <c r="D15" s="575">
        <v>171.18304278554015</v>
      </c>
      <c r="E15" s="575">
        <v>210.44735327336048</v>
      </c>
      <c r="F15" s="575">
        <v>197.98059727272729</v>
      </c>
      <c r="G15" s="575">
        <v>208.91954218181817</v>
      </c>
      <c r="H15" s="575">
        <v>214.17938874130274</v>
      </c>
      <c r="I15" s="575">
        <v>199.38002520330735</v>
      </c>
      <c r="J15" s="575">
        <v>229.74225441817285</v>
      </c>
      <c r="K15" s="575">
        <v>232.97724654315877</v>
      </c>
      <c r="L15" s="575">
        <v>218.11881424022977</v>
      </c>
      <c r="M15" s="575">
        <v>263.36596567641664</v>
      </c>
      <c r="N15" s="575">
        <v>267.64176699116786</v>
      </c>
      <c r="O15" s="575">
        <v>369.49014263274199</v>
      </c>
      <c r="P15" s="575">
        <v>333.98262589142468</v>
      </c>
      <c r="Q15" s="575">
        <v>241.2054810744649</v>
      </c>
      <c r="R15" s="575">
        <v>281.38778906973772</v>
      </c>
      <c r="S15" s="575">
        <v>285.91063910507694</v>
      </c>
      <c r="T15" s="575">
        <v>329.91139038313622</v>
      </c>
      <c r="U15" s="575">
        <v>259.83879859343716</v>
      </c>
      <c r="V15" s="575">
        <v>287.13221614190633</v>
      </c>
      <c r="W15" s="575">
        <v>319.45283240607597</v>
      </c>
      <c r="X15" s="575">
        <v>318.95383803134655</v>
      </c>
    </row>
    <row r="16" spans="1:26">
      <c r="A16" s="389" t="s">
        <v>3</v>
      </c>
      <c r="B16" s="575">
        <v>27121.514959266362</v>
      </c>
      <c r="C16" s="575">
        <v>26185.263056921343</v>
      </c>
      <c r="D16" s="575">
        <v>29988.737115295015</v>
      </c>
      <c r="E16" s="575">
        <v>37261.974239163486</v>
      </c>
      <c r="F16" s="575">
        <v>48456.324559915651</v>
      </c>
      <c r="G16" s="575">
        <v>52236.974248640327</v>
      </c>
      <c r="H16" s="575">
        <v>58595.277635949868</v>
      </c>
      <c r="I16" s="575">
        <v>65181.082148729867</v>
      </c>
      <c r="J16" s="575">
        <v>71270.370029569676</v>
      </c>
      <c r="K16" s="575">
        <v>53940.216108780158</v>
      </c>
      <c r="L16" s="575">
        <v>72050.77742113026</v>
      </c>
      <c r="M16" s="575">
        <v>87172.234085839154</v>
      </c>
      <c r="N16" s="575">
        <v>76983.365519913379</v>
      </c>
      <c r="O16" s="575">
        <v>73759.906275003115</v>
      </c>
      <c r="P16" s="575">
        <v>69721.396614428435</v>
      </c>
      <c r="Q16" s="575">
        <v>62208.415268593264</v>
      </c>
      <c r="R16" s="575">
        <v>57243.43057242284</v>
      </c>
      <c r="S16" s="575">
        <v>68643.142152332046</v>
      </c>
      <c r="T16" s="575">
        <v>72639.11143117286</v>
      </c>
      <c r="U16" s="575">
        <v>68693.514536336341</v>
      </c>
      <c r="V16" s="575">
        <v>67438.039884513913</v>
      </c>
      <c r="W16" s="575">
        <v>99370.139653339866</v>
      </c>
      <c r="X16" s="575">
        <v>94815.630208475995</v>
      </c>
    </row>
    <row r="17" spans="1:24">
      <c r="A17" s="389" t="s">
        <v>460</v>
      </c>
      <c r="B17" s="575">
        <v>689.66262373938707</v>
      </c>
      <c r="C17" s="575">
        <v>792.77031755449718</v>
      </c>
      <c r="D17" s="575">
        <v>882.40221975119493</v>
      </c>
      <c r="E17" s="575">
        <v>1207.9318871852829</v>
      </c>
      <c r="F17" s="575">
        <v>1360.6638150441945</v>
      </c>
      <c r="G17" s="575">
        <v>1359.7678021304569</v>
      </c>
      <c r="H17" s="575">
        <v>1536.8244050872697</v>
      </c>
      <c r="I17" s="575">
        <v>1676.4175202807924</v>
      </c>
      <c r="J17" s="575">
        <v>2470.7607428437782</v>
      </c>
      <c r="K17" s="575">
        <v>2312.5697727921365</v>
      </c>
      <c r="L17" s="575">
        <v>3309.7403398844035</v>
      </c>
      <c r="M17" s="575">
        <v>3562.0627006865247</v>
      </c>
      <c r="N17" s="575">
        <v>4051.8565989999997</v>
      </c>
      <c r="O17" s="575">
        <v>3895.0944993678017</v>
      </c>
      <c r="P17" s="575">
        <v>5437.6744995414138</v>
      </c>
      <c r="Q17" s="575">
        <v>7801.3276404487706</v>
      </c>
      <c r="R17" s="575">
        <v>3527.2904416564334</v>
      </c>
      <c r="S17" s="575">
        <v>3066.5326809187427</v>
      </c>
      <c r="T17" s="575">
        <v>2789.5474396020895</v>
      </c>
      <c r="U17" s="575">
        <v>3646.4844769848655</v>
      </c>
      <c r="V17" s="575">
        <v>4597.7890243419515</v>
      </c>
      <c r="W17" s="575">
        <v>5094.1232612906206</v>
      </c>
      <c r="X17" s="575">
        <v>5383.0861324150001</v>
      </c>
    </row>
    <row r="18" spans="1:24">
      <c r="A18" s="389" t="s">
        <v>1</v>
      </c>
      <c r="B18" s="575">
        <v>616.46083299999998</v>
      </c>
      <c r="C18" s="575">
        <v>692.173002</v>
      </c>
      <c r="D18" s="575">
        <v>596.09629399999994</v>
      </c>
      <c r="E18" s="575">
        <v>549.00542099999984</v>
      </c>
      <c r="F18" s="575">
        <v>805.07604599999991</v>
      </c>
      <c r="G18" s="575">
        <v>1666.7311890000001</v>
      </c>
      <c r="H18" s="575">
        <v>2997.2194060000002</v>
      </c>
      <c r="I18" s="575">
        <v>3564.9459099999995</v>
      </c>
      <c r="J18" s="575">
        <v>3978.2229300000008</v>
      </c>
      <c r="K18" s="575">
        <v>3041.0732099999996</v>
      </c>
      <c r="L18" s="575">
        <v>5325.1154779999997</v>
      </c>
      <c r="M18" s="575">
        <v>6946.9399900700009</v>
      </c>
      <c r="N18" s="575">
        <v>6774.43274088</v>
      </c>
      <c r="O18" s="575">
        <v>6721.865860629985</v>
      </c>
      <c r="P18" s="575">
        <v>6208.8072179100172</v>
      </c>
      <c r="Q18" s="575">
        <v>4993.8410719000067</v>
      </c>
      <c r="R18" s="575">
        <v>4984.1637389999996</v>
      </c>
      <c r="S18" s="575">
        <v>6656.5036497799993</v>
      </c>
      <c r="T18" s="575">
        <v>7340.1259480036661</v>
      </c>
      <c r="U18" s="575">
        <v>5464.3904168725003</v>
      </c>
      <c r="V18" s="575">
        <v>6259.4438518078041</v>
      </c>
      <c r="W18" s="575">
        <v>9119.5005563879004</v>
      </c>
      <c r="X18" s="575">
        <v>8856.4904076211715</v>
      </c>
    </row>
    <row r="19" spans="1:24">
      <c r="A19" s="389" t="s">
        <v>0</v>
      </c>
      <c r="B19" s="575">
        <v>289.94965210190367</v>
      </c>
      <c r="C19" s="575">
        <v>34.376503967619783</v>
      </c>
      <c r="D19" s="575">
        <v>768.26827827475267</v>
      </c>
      <c r="E19" s="575">
        <v>1010.2355002689661</v>
      </c>
      <c r="F19" s="575">
        <v>1193.6361656152976</v>
      </c>
      <c r="G19" s="575">
        <v>814.41939715800004</v>
      </c>
      <c r="H19" s="575">
        <v>1838.4419048119994</v>
      </c>
      <c r="I19" s="575">
        <v>981.44456665499979</v>
      </c>
      <c r="J19" s="575">
        <v>422.02272195399996</v>
      </c>
      <c r="K19" s="575">
        <v>763.26666839900008</v>
      </c>
      <c r="L19" s="575">
        <v>1169.1070392730001</v>
      </c>
      <c r="M19" s="575">
        <v>821.68666489999987</v>
      </c>
      <c r="N19" s="575">
        <v>852.45350893000023</v>
      </c>
      <c r="O19" s="575">
        <v>737.05331749000015</v>
      </c>
      <c r="P19" s="575">
        <v>1090.4125247169995</v>
      </c>
      <c r="Q19" s="575">
        <v>781.08240576100025</v>
      </c>
      <c r="R19" s="575">
        <v>688.68470880999985</v>
      </c>
      <c r="S19" s="575">
        <v>840.61098713499996</v>
      </c>
      <c r="T19" s="575">
        <v>1453.71319799</v>
      </c>
      <c r="U19" s="575">
        <v>1670.7440312889998</v>
      </c>
      <c r="V19" s="575">
        <v>1273.0458750489997</v>
      </c>
      <c r="W19" s="575">
        <v>2494.2705018080001</v>
      </c>
      <c r="X19" s="575">
        <v>3450.8066759630001</v>
      </c>
    </row>
    <row r="20" spans="1:24">
      <c r="A20" s="389" t="s">
        <v>2266</v>
      </c>
      <c r="B20" s="576">
        <v>45177.674034805699</v>
      </c>
      <c r="C20" s="576">
        <v>42174.305054641911</v>
      </c>
      <c r="D20" s="576">
        <v>48980.877350801973</v>
      </c>
      <c r="E20" s="576">
        <v>59445.715278186552</v>
      </c>
      <c r="F20" s="576">
        <v>76838.955087186507</v>
      </c>
      <c r="G20" s="576">
        <v>92974.833852425101</v>
      </c>
      <c r="H20" s="576">
        <v>111106.03948270158</v>
      </c>
      <c r="I20" s="576">
        <v>130068.32301866981</v>
      </c>
      <c r="J20" s="576">
        <v>157736.13036446919</v>
      </c>
      <c r="K20" s="576">
        <v>113864.37000592996</v>
      </c>
      <c r="L20" s="576">
        <v>150768.76885866694</v>
      </c>
      <c r="M20" s="576">
        <v>185299.53534592601</v>
      </c>
      <c r="N20" s="576">
        <v>175283.25929552843</v>
      </c>
      <c r="O20" s="576">
        <v>170694.41065209036</v>
      </c>
      <c r="P20" s="576">
        <v>159898.31025602779</v>
      </c>
      <c r="Q20" s="576">
        <v>131667.95004367136</v>
      </c>
      <c r="R20" s="576">
        <v>116938.23749883533</v>
      </c>
      <c r="S20" s="576">
        <v>138647.14970148998</v>
      </c>
      <c r="T20" s="576">
        <v>151601.05534619145</v>
      </c>
      <c r="U20" s="576">
        <v>136589.21933186214</v>
      </c>
      <c r="V20" s="576">
        <v>125261.24049306689</v>
      </c>
      <c r="W20" s="576">
        <v>187293.70951515186</v>
      </c>
      <c r="X20" s="576">
        <v>199255.52401619821</v>
      </c>
    </row>
    <row r="22" spans="1:24">
      <c r="A22" s="250" t="s">
        <v>3126</v>
      </c>
    </row>
    <row r="23" spans="1:24">
      <c r="A23" t="s">
        <v>3124</v>
      </c>
    </row>
  </sheetData>
  <hyperlinks>
    <hyperlink ref="Z3" location="Content!A1" display="Back to content page" xr:uid="{00000000-0004-0000-0E00-000000000000}"/>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AU29"/>
  <sheetViews>
    <sheetView zoomScale="86" zoomScaleNormal="86" workbookViewId="0">
      <selection activeCell="B4" sqref="B4:AR19"/>
    </sheetView>
  </sheetViews>
  <sheetFormatPr defaultColWidth="9.21875" defaultRowHeight="18" customHeight="1"/>
  <cols>
    <col min="1" max="1" width="36" style="44" customWidth="1"/>
    <col min="2" max="21" width="10.44140625" style="262" customWidth="1"/>
    <col min="22" max="26" width="10.44140625" style="262" bestFit="1" customWidth="1"/>
    <col min="27" max="31" width="11.5546875" style="262" bestFit="1" customWidth="1"/>
    <col min="32" max="32" width="9.21875" style="262" bestFit="1" customWidth="1"/>
    <col min="33" max="44" width="9.21875" style="262" customWidth="1"/>
    <col min="45" max="16384" width="9.21875" style="17"/>
  </cols>
  <sheetData>
    <row r="1" spans="1:47" ht="18" customHeight="1">
      <c r="A1" s="40" t="s">
        <v>3013</v>
      </c>
    </row>
    <row r="2" spans="1:47" ht="18" customHeight="1">
      <c r="A2" s="261"/>
      <c r="B2" s="762"/>
      <c r="C2" s="762"/>
      <c r="D2" s="762"/>
      <c r="E2" s="762"/>
      <c r="F2" s="762"/>
      <c r="G2" s="762"/>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c r="AI2" s="762"/>
      <c r="AJ2" s="762"/>
      <c r="AK2" s="762"/>
      <c r="AL2" s="762"/>
      <c r="AM2" s="762"/>
      <c r="AN2" s="762"/>
      <c r="AO2" s="762"/>
      <c r="AP2" s="762"/>
      <c r="AQ2" s="353"/>
      <c r="AR2" s="353"/>
    </row>
    <row r="3" spans="1:47" s="40" customFormat="1" ht="18" customHeight="1">
      <c r="A3" s="261" t="s">
        <v>32</v>
      </c>
      <c r="B3" s="260">
        <v>1980</v>
      </c>
      <c r="C3" s="260">
        <v>1981</v>
      </c>
      <c r="D3" s="260">
        <v>1982</v>
      </c>
      <c r="E3" s="260">
        <v>1983</v>
      </c>
      <c r="F3" s="260">
        <v>1984</v>
      </c>
      <c r="G3" s="260">
        <v>1985</v>
      </c>
      <c r="H3" s="260">
        <v>1986</v>
      </c>
      <c r="I3" s="260">
        <v>1987</v>
      </c>
      <c r="J3" s="260">
        <v>1988</v>
      </c>
      <c r="K3" s="260">
        <v>1989</v>
      </c>
      <c r="L3" s="260">
        <v>1990</v>
      </c>
      <c r="M3" s="260">
        <v>1991</v>
      </c>
      <c r="N3" s="260">
        <v>1992</v>
      </c>
      <c r="O3" s="260">
        <v>1993</v>
      </c>
      <c r="P3" s="260">
        <v>1994</v>
      </c>
      <c r="Q3" s="260">
        <v>1995</v>
      </c>
      <c r="R3" s="260">
        <v>1996</v>
      </c>
      <c r="S3" s="260">
        <v>1997</v>
      </c>
      <c r="T3" s="260">
        <v>1998</v>
      </c>
      <c r="U3" s="260">
        <v>1999</v>
      </c>
      <c r="V3" s="260">
        <v>2000</v>
      </c>
      <c r="W3" s="260">
        <v>2001</v>
      </c>
      <c r="X3" s="260">
        <v>2002</v>
      </c>
      <c r="Y3" s="260">
        <v>2003</v>
      </c>
      <c r="Z3" s="260">
        <v>2004</v>
      </c>
      <c r="AA3" s="260">
        <v>2005</v>
      </c>
      <c r="AB3" s="260">
        <v>2006</v>
      </c>
      <c r="AC3" s="260">
        <v>2007</v>
      </c>
      <c r="AD3" s="260">
        <v>2008</v>
      </c>
      <c r="AE3" s="260">
        <v>2009</v>
      </c>
      <c r="AF3" s="260">
        <v>2010</v>
      </c>
      <c r="AG3" s="260">
        <v>2011</v>
      </c>
      <c r="AH3" s="260">
        <v>2012</v>
      </c>
      <c r="AI3" s="260">
        <v>2013</v>
      </c>
      <c r="AJ3" s="260">
        <v>2014</v>
      </c>
      <c r="AK3" s="260">
        <v>2015</v>
      </c>
      <c r="AL3" s="260">
        <v>2016</v>
      </c>
      <c r="AM3" s="260">
        <v>2017</v>
      </c>
      <c r="AN3" s="260">
        <v>2018</v>
      </c>
      <c r="AO3" s="260">
        <v>2019</v>
      </c>
      <c r="AP3" s="260">
        <v>2020</v>
      </c>
      <c r="AQ3" s="260">
        <v>2021</v>
      </c>
      <c r="AR3" s="260">
        <v>2022</v>
      </c>
      <c r="AT3" s="1" t="s">
        <v>559</v>
      </c>
    </row>
    <row r="4" spans="1:47" s="14" customFormat="1" ht="18" customHeight="1">
      <c r="A4" s="93" t="s">
        <v>13</v>
      </c>
      <c r="B4" s="668">
        <v>12800</v>
      </c>
      <c r="C4" s="668">
        <v>15000</v>
      </c>
      <c r="D4" s="668">
        <v>13900</v>
      </c>
      <c r="E4" s="668">
        <v>22400</v>
      </c>
      <c r="F4" s="668">
        <v>10700</v>
      </c>
      <c r="G4" s="668">
        <v>13100</v>
      </c>
      <c r="H4" s="668">
        <v>11100</v>
      </c>
      <c r="I4" s="668">
        <v>11100</v>
      </c>
      <c r="J4" s="668">
        <v>11000</v>
      </c>
      <c r="K4" s="668">
        <v>6800</v>
      </c>
      <c r="L4" s="668">
        <v>6900</v>
      </c>
      <c r="M4" s="668">
        <v>7000</v>
      </c>
      <c r="N4" s="668">
        <v>6900</v>
      </c>
      <c r="O4" s="668">
        <v>5600</v>
      </c>
      <c r="P4" s="668">
        <v>7600</v>
      </c>
      <c r="Q4" s="668">
        <v>7300</v>
      </c>
      <c r="R4" s="668">
        <v>7700</v>
      </c>
      <c r="S4" s="668">
        <v>7300</v>
      </c>
      <c r="T4" s="668">
        <v>7400</v>
      </c>
      <c r="U4" s="668">
        <v>5100</v>
      </c>
      <c r="V4" s="291">
        <v>13603</v>
      </c>
      <c r="W4" s="291">
        <v>8848</v>
      </c>
      <c r="X4" s="291">
        <v>5050</v>
      </c>
      <c r="Y4" s="291">
        <v>3950</v>
      </c>
      <c r="Z4" s="291">
        <v>4269</v>
      </c>
      <c r="AA4" s="291">
        <v>4410</v>
      </c>
      <c r="AB4" s="291">
        <v>6819</v>
      </c>
      <c r="AC4" s="291"/>
      <c r="AD4" s="291">
        <v>56918.55</v>
      </c>
      <c r="AE4" s="291">
        <v>37100.46</v>
      </c>
      <c r="AF4" s="291">
        <v>65763.48</v>
      </c>
      <c r="AG4" s="291">
        <v>61020.99</v>
      </c>
      <c r="AH4" s="291">
        <v>66525.930000000008</v>
      </c>
      <c r="AI4" s="291">
        <v>57381.120000000003</v>
      </c>
      <c r="AJ4" s="291">
        <v>54664.35</v>
      </c>
      <c r="AK4" s="291">
        <v>59534.340000000004</v>
      </c>
      <c r="AL4" s="291">
        <v>43019.520000000004</v>
      </c>
      <c r="AM4" s="291">
        <v>39496.949999999997</v>
      </c>
      <c r="AN4" s="291">
        <v>34425</v>
      </c>
      <c r="AO4" s="291">
        <v>34027.199999999997</v>
      </c>
      <c r="AP4" s="291">
        <v>13755.210000000001</v>
      </c>
      <c r="AQ4" s="660">
        <v>14722.17</v>
      </c>
      <c r="AR4" s="291"/>
      <c r="AT4" s="33"/>
      <c r="AU4" s="33"/>
    </row>
    <row r="5" spans="1:47" s="14" customFormat="1" ht="18" customHeight="1">
      <c r="A5" s="93" t="s">
        <v>12</v>
      </c>
      <c r="B5" s="668">
        <v>2700</v>
      </c>
      <c r="C5" s="668">
        <v>2600</v>
      </c>
      <c r="D5" s="668">
        <v>2600</v>
      </c>
      <c r="E5" s="668">
        <v>2600</v>
      </c>
      <c r="F5" s="668">
        <v>2800</v>
      </c>
      <c r="G5" s="668">
        <v>3500</v>
      </c>
      <c r="H5" s="668">
        <v>3300</v>
      </c>
      <c r="I5" s="668">
        <v>4300</v>
      </c>
      <c r="J5" s="668">
        <v>4600</v>
      </c>
      <c r="K5" s="668">
        <v>4900</v>
      </c>
      <c r="L5" s="668">
        <v>5800</v>
      </c>
      <c r="M5" s="668">
        <v>6700</v>
      </c>
      <c r="N5" s="668">
        <v>6300</v>
      </c>
      <c r="O5" s="668">
        <v>3800</v>
      </c>
      <c r="P5" s="668">
        <v>3600</v>
      </c>
      <c r="Q5" s="668">
        <v>4000</v>
      </c>
      <c r="R5" s="668">
        <v>4200</v>
      </c>
      <c r="S5" s="668">
        <v>4900</v>
      </c>
      <c r="T5" s="668">
        <v>5400</v>
      </c>
      <c r="U5" s="668">
        <v>5900</v>
      </c>
      <c r="V5" s="291">
        <v>6703</v>
      </c>
      <c r="W5" s="291">
        <v>7138</v>
      </c>
      <c r="X5" s="291">
        <v>7304</v>
      </c>
      <c r="Y5" s="291">
        <v>7214</v>
      </c>
      <c r="Z5" s="291">
        <v>7885</v>
      </c>
      <c r="AA5" s="291">
        <v>8181</v>
      </c>
      <c r="AB5" s="291">
        <v>6905</v>
      </c>
      <c r="AC5" s="291">
        <v>7366</v>
      </c>
      <c r="AD5" s="291">
        <v>6105</v>
      </c>
      <c r="AE5" s="291">
        <v>6142</v>
      </c>
      <c r="AF5" s="291">
        <v>7681</v>
      </c>
      <c r="AG5" s="291">
        <v>7910</v>
      </c>
      <c r="AH5" s="291">
        <v>8494</v>
      </c>
      <c r="AI5" s="291">
        <v>8367</v>
      </c>
      <c r="AJ5" s="291">
        <v>8130</v>
      </c>
      <c r="AK5" s="291"/>
      <c r="AL5" s="291"/>
      <c r="AM5" s="291"/>
      <c r="AN5" s="291"/>
      <c r="AO5" s="291"/>
      <c r="AP5" s="291"/>
      <c r="AQ5" s="660"/>
      <c r="AR5" s="660"/>
      <c r="AT5" s="17"/>
    </row>
    <row r="6" spans="1:47" s="14" customFormat="1" ht="18" customHeight="1">
      <c r="A6" s="93" t="s">
        <v>513</v>
      </c>
      <c r="B6" s="291"/>
      <c r="C6" s="291"/>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T6" s="17"/>
      <c r="AU6" s="17"/>
    </row>
    <row r="7" spans="1:47" s="14" customFormat="1" ht="18" customHeight="1">
      <c r="A7" s="93" t="s">
        <v>100</v>
      </c>
      <c r="B7" s="668">
        <v>11800</v>
      </c>
      <c r="C7" s="668">
        <v>12200</v>
      </c>
      <c r="D7" s="668">
        <v>9200</v>
      </c>
      <c r="E7" s="668">
        <v>7400</v>
      </c>
      <c r="F7" s="668">
        <v>7600</v>
      </c>
      <c r="G7" s="668">
        <v>3900</v>
      </c>
      <c r="H7" s="668">
        <v>5000</v>
      </c>
      <c r="I7" s="668">
        <v>5200</v>
      </c>
      <c r="J7" s="668">
        <v>4500</v>
      </c>
      <c r="K7" s="668">
        <v>4800</v>
      </c>
      <c r="L7" s="668">
        <v>5100</v>
      </c>
      <c r="M7" s="668">
        <v>3500</v>
      </c>
      <c r="N7" s="668">
        <v>3000</v>
      </c>
      <c r="O7" s="668">
        <v>2600</v>
      </c>
      <c r="P7" s="668">
        <v>3900</v>
      </c>
      <c r="Q7" s="291"/>
      <c r="R7" s="291"/>
      <c r="S7" s="291"/>
      <c r="T7" s="291"/>
      <c r="U7" s="291"/>
      <c r="V7" s="291"/>
      <c r="W7" s="291">
        <v>5200</v>
      </c>
      <c r="X7" s="291"/>
      <c r="Y7" s="291"/>
      <c r="Z7" s="291"/>
      <c r="AA7" s="291"/>
      <c r="AB7" s="291"/>
      <c r="AC7" s="291"/>
      <c r="AD7" s="291"/>
      <c r="AE7" s="291"/>
      <c r="AF7" s="291">
        <v>1945</v>
      </c>
      <c r="AG7" s="291">
        <v>2295</v>
      </c>
      <c r="AH7" s="291">
        <v>1460</v>
      </c>
      <c r="AI7" s="291"/>
      <c r="AJ7" s="291"/>
      <c r="AK7" s="291"/>
      <c r="AL7" s="291"/>
      <c r="AM7" s="291"/>
      <c r="AN7" s="291"/>
      <c r="AO7" s="291"/>
      <c r="AP7" s="291"/>
      <c r="AQ7" s="291"/>
      <c r="AR7" s="291"/>
    </row>
    <row r="8" spans="1:47" s="14" customFormat="1" ht="18" customHeight="1">
      <c r="A8" s="93" t="s">
        <v>512</v>
      </c>
      <c r="B8" s="668">
        <v>600</v>
      </c>
      <c r="C8" s="668">
        <v>1300</v>
      </c>
      <c r="D8" s="668">
        <v>1000</v>
      </c>
      <c r="E8" s="668">
        <v>1300</v>
      </c>
      <c r="F8" s="668">
        <v>1500</v>
      </c>
      <c r="G8" s="668">
        <v>1600</v>
      </c>
      <c r="H8" s="668">
        <v>1900</v>
      </c>
      <c r="I8" s="668">
        <v>1800</v>
      </c>
      <c r="J8" s="668">
        <v>1400</v>
      </c>
      <c r="K8" s="668">
        <v>1300</v>
      </c>
      <c r="L8" s="668">
        <v>1400</v>
      </c>
      <c r="M8" s="668">
        <v>1500</v>
      </c>
      <c r="N8" s="668">
        <v>1900</v>
      </c>
      <c r="O8" s="668">
        <v>1600</v>
      </c>
      <c r="P8" s="668">
        <v>1800</v>
      </c>
      <c r="Q8" s="668">
        <v>2700</v>
      </c>
      <c r="R8" s="668">
        <v>2700</v>
      </c>
      <c r="S8" s="668">
        <v>2000</v>
      </c>
      <c r="T8" s="668">
        <v>2000</v>
      </c>
      <c r="U8" s="668">
        <v>2500</v>
      </c>
      <c r="V8" s="291">
        <v>2586</v>
      </c>
      <c r="W8" s="291"/>
      <c r="X8" s="291"/>
      <c r="Y8" s="291"/>
      <c r="Z8" s="291"/>
      <c r="AA8" s="291"/>
      <c r="AB8" s="291"/>
      <c r="AC8" s="291"/>
      <c r="AD8" s="291"/>
      <c r="AE8" s="291"/>
      <c r="AF8" s="291"/>
      <c r="AG8" s="291"/>
      <c r="AH8" s="291"/>
      <c r="AI8" s="291"/>
      <c r="AJ8" s="291"/>
      <c r="AK8" s="291"/>
      <c r="AL8" s="291"/>
      <c r="AM8" s="291"/>
      <c r="AN8" s="291"/>
      <c r="AO8" s="291"/>
      <c r="AP8" s="291"/>
      <c r="AQ8" s="291"/>
      <c r="AR8" s="291"/>
    </row>
    <row r="9" spans="1:47" s="14" customFormat="1" ht="18" customHeight="1">
      <c r="A9" s="93" t="s">
        <v>11</v>
      </c>
      <c r="B9" s="668">
        <v>3100</v>
      </c>
      <c r="C9" s="668">
        <v>3100</v>
      </c>
      <c r="D9" s="668">
        <v>4600</v>
      </c>
      <c r="E9" s="668">
        <v>3000</v>
      </c>
      <c r="F9" s="668">
        <v>3100</v>
      </c>
      <c r="G9" s="668">
        <v>4700</v>
      </c>
      <c r="H9" s="668">
        <v>4800</v>
      </c>
      <c r="I9" s="668">
        <v>3900</v>
      </c>
      <c r="J9" s="668">
        <v>2200</v>
      </c>
      <c r="K9" s="668">
        <v>4600</v>
      </c>
      <c r="L9" s="668">
        <v>4600</v>
      </c>
      <c r="M9" s="668">
        <v>4600</v>
      </c>
      <c r="N9" s="668">
        <v>1900</v>
      </c>
      <c r="O9" s="668">
        <v>1100</v>
      </c>
      <c r="P9" s="668">
        <v>2400</v>
      </c>
      <c r="Q9" s="668">
        <v>1800</v>
      </c>
      <c r="R9" s="668">
        <v>1400</v>
      </c>
      <c r="S9" s="668">
        <v>700</v>
      </c>
      <c r="T9" s="668">
        <v>2100</v>
      </c>
      <c r="U9" s="668">
        <v>200</v>
      </c>
      <c r="V9" s="291"/>
      <c r="W9" s="291">
        <v>2251</v>
      </c>
      <c r="X9" s="291">
        <v>2483</v>
      </c>
      <c r="Y9" s="291">
        <v>2598</v>
      </c>
      <c r="Z9" s="291">
        <v>2647</v>
      </c>
      <c r="AA9" s="291">
        <v>2509</v>
      </c>
      <c r="AB9" s="291">
        <v>2711</v>
      </c>
      <c r="AC9" s="291">
        <v>3059</v>
      </c>
      <c r="AD9" s="291">
        <v>2769</v>
      </c>
      <c r="AE9" s="291">
        <v>2889</v>
      </c>
      <c r="AF9" s="291">
        <v>2594</v>
      </c>
      <c r="AG9" s="291">
        <v>2423</v>
      </c>
      <c r="AH9" s="291">
        <v>2309</v>
      </c>
      <c r="AI9" s="291">
        <v>2087</v>
      </c>
      <c r="AJ9" s="291">
        <v>4132</v>
      </c>
      <c r="AK9" s="291"/>
      <c r="AL9" s="291"/>
      <c r="AM9" s="291"/>
      <c r="AN9" s="291"/>
      <c r="AO9" s="291"/>
      <c r="AP9" s="291"/>
      <c r="AQ9" s="291"/>
      <c r="AR9" s="291"/>
    </row>
    <row r="10" spans="1:47" s="14" customFormat="1" ht="18" customHeight="1">
      <c r="A10" s="93" t="s">
        <v>10</v>
      </c>
      <c r="B10" s="668">
        <v>24500</v>
      </c>
      <c r="C10" s="668">
        <v>21000</v>
      </c>
      <c r="D10" s="668">
        <v>15100</v>
      </c>
      <c r="E10" s="668">
        <v>15000</v>
      </c>
      <c r="F10" s="668">
        <v>16500</v>
      </c>
      <c r="G10" s="668">
        <v>16200</v>
      </c>
      <c r="H10" s="668">
        <v>15600</v>
      </c>
      <c r="I10" s="668">
        <v>15700</v>
      </c>
      <c r="J10" s="668">
        <v>16100</v>
      </c>
      <c r="K10" s="668">
        <v>15300</v>
      </c>
      <c r="L10" s="668">
        <v>17200</v>
      </c>
      <c r="M10" s="668">
        <v>14300</v>
      </c>
      <c r="N10" s="668">
        <v>15300</v>
      </c>
      <c r="O10" s="668">
        <v>16900</v>
      </c>
      <c r="P10" s="668">
        <v>16200</v>
      </c>
      <c r="Q10" s="668">
        <v>17800</v>
      </c>
      <c r="R10" s="668">
        <v>17200</v>
      </c>
      <c r="S10" s="668">
        <v>16800</v>
      </c>
      <c r="T10" s="668">
        <v>18300</v>
      </c>
      <c r="U10" s="668">
        <v>18600</v>
      </c>
      <c r="V10" s="291">
        <v>20491</v>
      </c>
      <c r="W10" s="291">
        <v>20129</v>
      </c>
      <c r="X10" s="291">
        <v>9433</v>
      </c>
      <c r="Y10" s="291">
        <v>17202</v>
      </c>
      <c r="Z10" s="291">
        <v>18016</v>
      </c>
      <c r="AA10" s="291">
        <v>17911</v>
      </c>
      <c r="AB10" s="291">
        <v>14142</v>
      </c>
      <c r="AC10" s="291">
        <v>37310</v>
      </c>
      <c r="AD10" s="291">
        <v>11861</v>
      </c>
      <c r="AE10" s="291">
        <v>9566</v>
      </c>
      <c r="AF10" s="291">
        <v>11714</v>
      </c>
      <c r="AG10" s="291">
        <v>12373</v>
      </c>
      <c r="AH10" s="291">
        <v>12277</v>
      </c>
      <c r="AI10" s="291"/>
      <c r="AJ10" s="291"/>
      <c r="AK10" s="291"/>
      <c r="AL10" s="291"/>
      <c r="AM10" s="291"/>
      <c r="AN10" s="291"/>
      <c r="AO10" s="291"/>
      <c r="AP10" s="291"/>
      <c r="AQ10" s="291"/>
      <c r="AR10" s="291"/>
    </row>
    <row r="11" spans="1:47" s="14" customFormat="1" ht="18" customHeight="1">
      <c r="A11" s="93" t="s">
        <v>9</v>
      </c>
      <c r="B11" s="668">
        <v>3300</v>
      </c>
      <c r="C11" s="668">
        <v>3500</v>
      </c>
      <c r="D11" s="668">
        <v>4500</v>
      </c>
      <c r="E11" s="668">
        <v>3700</v>
      </c>
      <c r="F11" s="668">
        <v>6000</v>
      </c>
      <c r="G11" s="668">
        <v>5700</v>
      </c>
      <c r="H11" s="668">
        <v>4400</v>
      </c>
      <c r="I11" s="668">
        <v>3000</v>
      </c>
      <c r="J11" s="668">
        <v>1600</v>
      </c>
      <c r="K11" s="668">
        <v>3500</v>
      </c>
      <c r="L11" s="668">
        <v>3600</v>
      </c>
      <c r="M11" s="668">
        <v>4000</v>
      </c>
      <c r="N11" s="668">
        <v>3800</v>
      </c>
      <c r="O11" s="668">
        <v>3300</v>
      </c>
      <c r="P11" s="668">
        <v>3400</v>
      </c>
      <c r="Q11" s="668">
        <v>3500</v>
      </c>
      <c r="R11" s="668">
        <v>3500</v>
      </c>
      <c r="S11" s="668">
        <v>3600</v>
      </c>
      <c r="T11" s="668">
        <v>3600</v>
      </c>
      <c r="U11" s="668">
        <v>4400</v>
      </c>
      <c r="V11" s="291">
        <v>4806</v>
      </c>
      <c r="W11" s="291">
        <v>4708</v>
      </c>
      <c r="X11" s="291">
        <v>4620</v>
      </c>
      <c r="Y11" s="291">
        <v>4940</v>
      </c>
      <c r="Z11" s="291">
        <v>5290</v>
      </c>
      <c r="AA11" s="291">
        <v>5446</v>
      </c>
      <c r="AB11" s="291">
        <v>5528</v>
      </c>
      <c r="AC11" s="291">
        <v>5888</v>
      </c>
      <c r="AD11" s="291">
        <v>4416</v>
      </c>
      <c r="AE11" s="291">
        <v>4376</v>
      </c>
      <c r="AF11" s="291">
        <v>2559</v>
      </c>
      <c r="AG11" s="291">
        <v>2430</v>
      </c>
      <c r="AH11" s="291">
        <v>1841</v>
      </c>
      <c r="AI11" s="291"/>
      <c r="AJ11" s="291"/>
      <c r="AK11" s="291"/>
      <c r="AL11" s="291"/>
      <c r="AM11" s="291"/>
      <c r="AN11" s="291"/>
      <c r="AO11" s="291"/>
      <c r="AP11" s="291"/>
      <c r="AQ11" s="291"/>
      <c r="AR11" s="291"/>
    </row>
    <row r="12" spans="1:47" s="14" customFormat="1" ht="18" customHeight="1">
      <c r="A12" s="93" t="s">
        <v>8</v>
      </c>
      <c r="B12" s="668">
        <v>3412</v>
      </c>
      <c r="C12" s="668">
        <v>3196</v>
      </c>
      <c r="D12" s="668">
        <v>3392</v>
      </c>
      <c r="E12" s="668">
        <v>3463</v>
      </c>
      <c r="F12" s="668">
        <v>3618</v>
      </c>
      <c r="G12" s="668">
        <v>3691</v>
      </c>
      <c r="H12" s="668">
        <v>3754</v>
      </c>
      <c r="I12" s="668">
        <v>3542</v>
      </c>
      <c r="J12" s="668">
        <v>4109</v>
      </c>
      <c r="K12" s="668">
        <v>4669</v>
      </c>
      <c r="L12" s="668">
        <v>5577</v>
      </c>
      <c r="M12" s="668">
        <v>5263</v>
      </c>
      <c r="N12" s="668">
        <v>5325</v>
      </c>
      <c r="O12" s="668">
        <v>5575</v>
      </c>
      <c r="P12" s="668">
        <v>5703</v>
      </c>
      <c r="Q12" s="668">
        <v>5829</v>
      </c>
      <c r="R12" s="668">
        <v>6261</v>
      </c>
      <c r="S12" s="668">
        <v>7045</v>
      </c>
      <c r="T12" s="668">
        <v>7314</v>
      </c>
      <c r="U12" s="668">
        <v>7592</v>
      </c>
      <c r="V12" s="660">
        <v>8332</v>
      </c>
      <c r="W12" s="660">
        <v>8753</v>
      </c>
      <c r="X12" s="660">
        <v>9170</v>
      </c>
      <c r="Y12" s="660">
        <v>9454</v>
      </c>
      <c r="Z12" s="660">
        <v>9315</v>
      </c>
      <c r="AA12" s="660">
        <v>9820</v>
      </c>
      <c r="AB12" s="660">
        <v>11901</v>
      </c>
      <c r="AC12" s="660">
        <v>9534</v>
      </c>
      <c r="AD12" s="660">
        <v>9393</v>
      </c>
      <c r="AE12" s="660">
        <v>9383</v>
      </c>
      <c r="AF12" s="660">
        <v>10157</v>
      </c>
      <c r="AG12" s="660">
        <v>10097</v>
      </c>
      <c r="AH12" s="660">
        <v>9844</v>
      </c>
      <c r="AI12" s="660">
        <v>8959</v>
      </c>
      <c r="AJ12" s="660">
        <v>9068</v>
      </c>
      <c r="AK12" s="660">
        <v>9479</v>
      </c>
      <c r="AL12" s="660">
        <v>11168</v>
      </c>
      <c r="AM12" s="660">
        <v>11881</v>
      </c>
      <c r="AN12" s="660">
        <v>11700</v>
      </c>
      <c r="AO12" s="660">
        <v>12134</v>
      </c>
      <c r="AP12" s="660">
        <v>4157</v>
      </c>
      <c r="AQ12" s="660">
        <v>2328</v>
      </c>
      <c r="AR12" s="660">
        <v>8316</v>
      </c>
    </row>
    <row r="13" spans="1:47" s="14" customFormat="1" ht="18" customHeight="1">
      <c r="A13" s="93" t="s">
        <v>6</v>
      </c>
      <c r="B13" s="668">
        <v>6100</v>
      </c>
      <c r="C13" s="668">
        <v>5400</v>
      </c>
      <c r="D13" s="668">
        <v>5500</v>
      </c>
      <c r="E13" s="668">
        <v>6200</v>
      </c>
      <c r="F13" s="668">
        <v>4500</v>
      </c>
      <c r="G13" s="668">
        <v>2500</v>
      </c>
      <c r="H13" s="668">
        <v>2900</v>
      </c>
      <c r="I13" s="668">
        <v>3300</v>
      </c>
      <c r="J13" s="668">
        <v>4700</v>
      </c>
      <c r="K13" s="668">
        <v>4900</v>
      </c>
      <c r="L13" s="668">
        <v>5600</v>
      </c>
      <c r="M13" s="668">
        <v>5100</v>
      </c>
      <c r="N13" s="668">
        <v>4400</v>
      </c>
      <c r="O13" s="668">
        <v>3700</v>
      </c>
      <c r="P13" s="668">
        <v>3800</v>
      </c>
      <c r="Q13" s="668">
        <v>3200</v>
      </c>
      <c r="R13" s="668">
        <v>3800</v>
      </c>
      <c r="S13" s="668">
        <v>4600</v>
      </c>
      <c r="T13" s="668">
        <v>5000</v>
      </c>
      <c r="U13" s="668">
        <v>5900</v>
      </c>
      <c r="V13" s="291">
        <v>6698</v>
      </c>
      <c r="W13" s="291">
        <v>7257</v>
      </c>
      <c r="X13" s="291">
        <v>7501</v>
      </c>
      <c r="Y13" s="291">
        <v>7662</v>
      </c>
      <c r="Z13" s="291">
        <v>8585</v>
      </c>
      <c r="AA13" s="291">
        <v>9768</v>
      </c>
      <c r="AB13" s="291">
        <v>10490</v>
      </c>
      <c r="AC13" s="291">
        <v>10791</v>
      </c>
      <c r="AD13" s="291">
        <v>10943</v>
      </c>
      <c r="AE13" s="291">
        <v>11260</v>
      </c>
      <c r="AF13" s="291">
        <v>26496</v>
      </c>
      <c r="AG13" s="291">
        <v>30239</v>
      </c>
      <c r="AH13" s="291">
        <v>33982</v>
      </c>
      <c r="AI13" s="291"/>
      <c r="AJ13" s="291">
        <v>18177</v>
      </c>
      <c r="AK13" s="291"/>
      <c r="AL13" s="660">
        <v>16000</v>
      </c>
      <c r="AM13" s="660">
        <v>12000</v>
      </c>
      <c r="AN13" s="660">
        <v>11000</v>
      </c>
      <c r="AO13" s="660">
        <v>33283</v>
      </c>
      <c r="AP13" s="660">
        <v>3984</v>
      </c>
      <c r="AQ13" s="291">
        <v>4324</v>
      </c>
      <c r="AR13" s="660">
        <v>27576</v>
      </c>
    </row>
    <row r="14" spans="1:47" s="14" customFormat="1" ht="18" customHeight="1">
      <c r="A14" s="93" t="s">
        <v>5</v>
      </c>
      <c r="B14" s="291"/>
      <c r="C14" s="291"/>
      <c r="D14" s="291"/>
      <c r="E14" s="291"/>
      <c r="F14" s="291"/>
      <c r="G14" s="291"/>
      <c r="H14" s="291"/>
      <c r="I14" s="291"/>
      <c r="J14" s="291"/>
      <c r="K14" s="291"/>
      <c r="L14" s="291"/>
      <c r="M14" s="668">
        <v>8100</v>
      </c>
      <c r="N14" s="668">
        <v>9400</v>
      </c>
      <c r="O14" s="668">
        <v>6300</v>
      </c>
      <c r="P14" s="668">
        <v>6300</v>
      </c>
      <c r="Q14" s="668">
        <v>6800</v>
      </c>
      <c r="R14" s="668">
        <v>7200</v>
      </c>
      <c r="S14" s="668">
        <v>7400</v>
      </c>
      <c r="T14" s="668">
        <v>7500</v>
      </c>
      <c r="U14" s="668">
        <v>5500</v>
      </c>
      <c r="V14" s="291">
        <v>5161</v>
      </c>
      <c r="W14" s="291">
        <v>5131</v>
      </c>
      <c r="X14" s="291">
        <v>5080</v>
      </c>
      <c r="Y14" s="291">
        <v>6034</v>
      </c>
      <c r="Z14" s="291">
        <v>6137</v>
      </c>
      <c r="AA14" s="291">
        <v>6455</v>
      </c>
      <c r="AB14" s="291">
        <v>6513</v>
      </c>
      <c r="AC14" s="291">
        <v>6942</v>
      </c>
      <c r="AD14" s="291">
        <v>5450</v>
      </c>
      <c r="AE14" s="291">
        <v>5439</v>
      </c>
      <c r="AF14" s="291">
        <v>8836</v>
      </c>
      <c r="AG14" s="291">
        <v>9400</v>
      </c>
      <c r="AH14" s="291">
        <v>11711</v>
      </c>
      <c r="AI14" s="291"/>
      <c r="AJ14" s="291"/>
      <c r="AK14" s="291"/>
      <c r="AL14" s="291"/>
      <c r="AM14" s="291"/>
      <c r="AN14" s="291"/>
      <c r="AO14" s="291"/>
      <c r="AP14" s="291"/>
      <c r="AQ14" s="291"/>
      <c r="AR14" s="291"/>
    </row>
    <row r="15" spans="1:47" s="14" customFormat="1" ht="18" customHeight="1">
      <c r="A15" s="93" t="s">
        <v>4</v>
      </c>
      <c r="B15" s="668">
        <v>2000</v>
      </c>
      <c r="C15" s="668">
        <v>2000</v>
      </c>
      <c r="D15" s="668">
        <v>6200</v>
      </c>
      <c r="E15" s="668">
        <v>6200</v>
      </c>
      <c r="F15" s="668">
        <v>9800</v>
      </c>
      <c r="G15" s="668">
        <v>12500</v>
      </c>
      <c r="H15" s="668">
        <v>16200</v>
      </c>
      <c r="I15" s="668">
        <v>14800</v>
      </c>
      <c r="J15" s="668">
        <v>14700</v>
      </c>
      <c r="K15" s="668">
        <v>14900</v>
      </c>
      <c r="L15" s="668">
        <v>15800</v>
      </c>
      <c r="M15" s="668">
        <v>16300</v>
      </c>
      <c r="N15" s="668">
        <v>6000</v>
      </c>
      <c r="O15" s="668">
        <v>13600</v>
      </c>
      <c r="P15" s="668">
        <v>13400</v>
      </c>
      <c r="Q15" s="668">
        <v>14000</v>
      </c>
      <c r="R15" s="668">
        <v>17200</v>
      </c>
      <c r="S15" s="668">
        <v>17900</v>
      </c>
      <c r="T15" s="668">
        <v>18900</v>
      </c>
      <c r="U15" s="668">
        <v>18500</v>
      </c>
      <c r="V15" s="291">
        <v>18966</v>
      </c>
      <c r="W15" s="291">
        <v>20249</v>
      </c>
      <c r="X15" s="291">
        <v>22449</v>
      </c>
      <c r="Y15" s="291">
        <v>18647</v>
      </c>
      <c r="Z15" s="291">
        <v>19281</v>
      </c>
      <c r="AA15" s="291">
        <v>19581</v>
      </c>
      <c r="AB15" s="291">
        <v>19526</v>
      </c>
      <c r="AC15" s="291">
        <v>20727</v>
      </c>
      <c r="AD15" s="291">
        <v>11896</v>
      </c>
      <c r="AE15" s="291">
        <v>11238</v>
      </c>
      <c r="AF15" s="291">
        <v>12989</v>
      </c>
      <c r="AG15" s="291">
        <v>14202</v>
      </c>
      <c r="AH15" s="291">
        <v>11878</v>
      </c>
      <c r="AI15" s="291"/>
      <c r="AJ15" s="291"/>
      <c r="AK15" s="291"/>
      <c r="AL15" s="291"/>
      <c r="AM15" s="291"/>
      <c r="AN15" s="291"/>
      <c r="AO15" s="291"/>
      <c r="AP15" s="291"/>
      <c r="AQ15" s="291"/>
      <c r="AR15" s="291"/>
    </row>
    <row r="16" spans="1:47" s="14" customFormat="1" ht="18" customHeight="1">
      <c r="A16" s="93" t="s">
        <v>3</v>
      </c>
      <c r="B16" s="668">
        <v>64600</v>
      </c>
      <c r="C16" s="668">
        <v>69800</v>
      </c>
      <c r="D16" s="668">
        <v>70100</v>
      </c>
      <c r="E16" s="668">
        <v>64100</v>
      </c>
      <c r="F16" s="668">
        <v>67200</v>
      </c>
      <c r="G16" s="668">
        <v>64200</v>
      </c>
      <c r="H16" s="668">
        <v>51000</v>
      </c>
      <c r="I16" s="668">
        <v>55800</v>
      </c>
      <c r="J16" s="668">
        <v>60800</v>
      </c>
      <c r="K16" s="668">
        <v>81200</v>
      </c>
      <c r="L16" s="668">
        <v>84000</v>
      </c>
      <c r="M16" s="668">
        <v>78600</v>
      </c>
      <c r="N16" s="668">
        <v>79900</v>
      </c>
      <c r="O16" s="668">
        <v>93700</v>
      </c>
      <c r="P16" s="668">
        <v>89300</v>
      </c>
      <c r="Q16" s="668">
        <v>74300</v>
      </c>
      <c r="R16" s="668">
        <v>88400</v>
      </c>
      <c r="S16" s="668">
        <v>102200</v>
      </c>
      <c r="T16" s="668">
        <v>93200</v>
      </c>
      <c r="U16" s="668">
        <v>103800</v>
      </c>
      <c r="V16" s="291">
        <v>110392</v>
      </c>
      <c r="W16" s="291">
        <v>122561</v>
      </c>
      <c r="X16" s="291">
        <v>116985</v>
      </c>
      <c r="Y16" s="291">
        <v>130938</v>
      </c>
      <c r="Z16" s="291">
        <v>133222</v>
      </c>
      <c r="AA16" s="291">
        <v>148146</v>
      </c>
      <c r="AB16" s="291">
        <v>146648</v>
      </c>
      <c r="AC16" s="291">
        <v>152550</v>
      </c>
      <c r="AD16" s="291">
        <v>156567</v>
      </c>
      <c r="AE16" s="291">
        <v>151292</v>
      </c>
      <c r="AF16" s="291">
        <v>190441</v>
      </c>
      <c r="AG16" s="291">
        <v>191507</v>
      </c>
      <c r="AH16" s="291">
        <v>191730</v>
      </c>
      <c r="AI16" s="291"/>
      <c r="AJ16" s="291"/>
      <c r="AK16" s="291"/>
      <c r="AL16" s="291"/>
      <c r="AM16" s="291"/>
      <c r="AN16" s="291"/>
      <c r="AO16" s="291"/>
      <c r="AP16" s="291"/>
      <c r="AQ16" s="291"/>
      <c r="AR16" s="291"/>
    </row>
    <row r="17" spans="1:44" s="14" customFormat="1" ht="18" customHeight="1">
      <c r="A17" s="93" t="s">
        <v>33</v>
      </c>
      <c r="B17" s="668">
        <v>17500</v>
      </c>
      <c r="C17" s="668">
        <v>18700</v>
      </c>
      <c r="D17" s="668">
        <v>13400</v>
      </c>
      <c r="E17" s="668">
        <v>11800</v>
      </c>
      <c r="F17" s="668">
        <v>10400</v>
      </c>
      <c r="G17" s="668">
        <v>13800</v>
      </c>
      <c r="H17" s="668">
        <v>11200</v>
      </c>
      <c r="I17" s="668">
        <v>12300</v>
      </c>
      <c r="J17" s="668">
        <v>12100</v>
      </c>
      <c r="K17" s="668">
        <v>8000</v>
      </c>
      <c r="L17" s="668">
        <v>7500</v>
      </c>
      <c r="M17" s="668">
        <v>9400</v>
      </c>
      <c r="N17" s="668">
        <v>7500</v>
      </c>
      <c r="O17" s="668">
        <v>5700</v>
      </c>
      <c r="P17" s="668">
        <v>5400</v>
      </c>
      <c r="Q17" s="668">
        <v>5600</v>
      </c>
      <c r="R17" s="668">
        <v>6100</v>
      </c>
      <c r="S17" s="668">
        <v>6000</v>
      </c>
      <c r="T17" s="668">
        <v>6100</v>
      </c>
      <c r="U17" s="668">
        <v>5000</v>
      </c>
      <c r="V17" s="291"/>
      <c r="W17" s="291"/>
      <c r="X17" s="291"/>
      <c r="Y17" s="291"/>
      <c r="Z17" s="291"/>
      <c r="AA17" s="291"/>
      <c r="AB17" s="291">
        <v>160766</v>
      </c>
      <c r="AC17" s="291">
        <v>179455</v>
      </c>
      <c r="AD17" s="291">
        <v>181434</v>
      </c>
      <c r="AE17" s="291">
        <v>167610</v>
      </c>
      <c r="AF17" s="291">
        <v>181240</v>
      </c>
      <c r="AG17" s="291">
        <v>207244</v>
      </c>
      <c r="AH17" s="291">
        <v>227708</v>
      </c>
      <c r="AI17" s="291">
        <v>238384</v>
      </c>
      <c r="AJ17" s="291">
        <v>230872</v>
      </c>
      <c r="AK17" s="291">
        <v>225405</v>
      </c>
      <c r="AL17" s="291"/>
      <c r="AM17" s="291"/>
      <c r="AN17" s="291"/>
      <c r="AO17" s="291"/>
      <c r="AP17" s="291"/>
      <c r="AQ17" s="291"/>
      <c r="AR17" s="291"/>
    </row>
    <row r="18" spans="1:44" s="14" customFormat="1" ht="18" customHeight="1">
      <c r="A18" s="93" t="s">
        <v>1</v>
      </c>
      <c r="B18" s="668">
        <v>6800</v>
      </c>
      <c r="C18" s="668">
        <v>5400</v>
      </c>
      <c r="D18" s="668">
        <v>6500</v>
      </c>
      <c r="E18" s="668">
        <v>6000</v>
      </c>
      <c r="F18" s="668">
        <v>5700</v>
      </c>
      <c r="G18" s="668">
        <v>4700</v>
      </c>
      <c r="H18" s="668">
        <v>4900</v>
      </c>
      <c r="I18" s="668">
        <v>5400</v>
      </c>
      <c r="J18" s="668">
        <v>5600</v>
      </c>
      <c r="K18" s="668">
        <v>2900</v>
      </c>
      <c r="L18" s="668">
        <v>6500</v>
      </c>
      <c r="M18" s="668">
        <v>2800</v>
      </c>
      <c r="N18" s="668">
        <v>2700</v>
      </c>
      <c r="O18" s="668">
        <v>4200</v>
      </c>
      <c r="P18" s="668">
        <v>4300</v>
      </c>
      <c r="Q18" s="668"/>
      <c r="R18" s="668"/>
      <c r="S18" s="668">
        <v>1200</v>
      </c>
      <c r="T18" s="668">
        <v>1200</v>
      </c>
      <c r="U18" s="668">
        <v>5400</v>
      </c>
      <c r="V18" s="291">
        <v>6118</v>
      </c>
      <c r="W18" s="291">
        <v>4886</v>
      </c>
      <c r="X18" s="291">
        <v>4875</v>
      </c>
      <c r="Y18" s="291">
        <v>28744</v>
      </c>
      <c r="Z18" s="291">
        <v>36341</v>
      </c>
      <c r="AA18" s="291">
        <v>43197</v>
      </c>
      <c r="AB18" s="291">
        <v>48764</v>
      </c>
      <c r="AC18" s="291">
        <v>48517</v>
      </c>
      <c r="AD18" s="291">
        <v>59168</v>
      </c>
      <c r="AE18" s="291">
        <v>54136</v>
      </c>
      <c r="AF18" s="291">
        <v>59229</v>
      </c>
      <c r="AG18" s="291">
        <v>66501</v>
      </c>
      <c r="AH18" s="291">
        <v>64476</v>
      </c>
      <c r="AI18" s="291">
        <v>65761.5</v>
      </c>
      <c r="AJ18" s="291">
        <v>67047</v>
      </c>
      <c r="AK18" s="291">
        <v>66393</v>
      </c>
      <c r="AL18" s="291"/>
      <c r="AM18" s="291"/>
      <c r="AN18" s="291"/>
      <c r="AO18" s="291"/>
      <c r="AP18" s="291"/>
      <c r="AQ18" s="291"/>
      <c r="AR18" s="291"/>
    </row>
    <row r="19" spans="1:44" s="14" customFormat="1" ht="18" customHeight="1">
      <c r="A19" s="93" t="s">
        <v>0</v>
      </c>
      <c r="B19" s="668">
        <v>10900</v>
      </c>
      <c r="C19" s="668">
        <v>11100</v>
      </c>
      <c r="D19" s="668">
        <v>11100</v>
      </c>
      <c r="E19" s="668">
        <v>10800</v>
      </c>
      <c r="F19" s="668">
        <v>10600</v>
      </c>
      <c r="G19" s="668">
        <v>9400</v>
      </c>
      <c r="H19" s="668">
        <v>8900</v>
      </c>
      <c r="I19" s="668">
        <v>8800</v>
      </c>
      <c r="J19" s="668">
        <v>9700</v>
      </c>
      <c r="K19" s="668">
        <v>10000</v>
      </c>
      <c r="L19" s="668">
        <v>10300</v>
      </c>
      <c r="M19" s="668">
        <v>13300</v>
      </c>
      <c r="N19" s="668">
        <v>13500</v>
      </c>
      <c r="O19" s="668">
        <v>11000</v>
      </c>
      <c r="P19" s="668">
        <v>9800</v>
      </c>
      <c r="Q19" s="668">
        <v>9900</v>
      </c>
      <c r="R19" s="668">
        <v>10000</v>
      </c>
      <c r="S19" s="668">
        <v>17700</v>
      </c>
      <c r="T19" s="668">
        <v>17800</v>
      </c>
      <c r="U19" s="668">
        <v>15300</v>
      </c>
      <c r="V19" s="291">
        <v>13603</v>
      </c>
      <c r="W19" s="291">
        <v>8848</v>
      </c>
      <c r="X19" s="291">
        <v>5050</v>
      </c>
      <c r="Y19" s="291">
        <v>3950</v>
      </c>
      <c r="Z19" s="291">
        <v>4269</v>
      </c>
      <c r="AA19" s="291">
        <v>4410</v>
      </c>
      <c r="AB19" s="291">
        <v>6819</v>
      </c>
      <c r="AC19" s="291">
        <v>7272</v>
      </c>
      <c r="AD19" s="291">
        <v>5917</v>
      </c>
      <c r="AE19" s="291">
        <v>5937</v>
      </c>
      <c r="AF19" s="291">
        <v>7077</v>
      </c>
      <c r="AG19" s="291">
        <v>10021</v>
      </c>
      <c r="AH19" s="291">
        <v>11560</v>
      </c>
      <c r="AI19" s="291">
        <v>18362</v>
      </c>
      <c r="AJ19" s="291">
        <v>17362</v>
      </c>
      <c r="AK19" s="291">
        <v>16416</v>
      </c>
      <c r="AL19" s="660"/>
      <c r="AM19" s="660"/>
      <c r="AN19" s="660">
        <v>50601</v>
      </c>
      <c r="AO19" s="660">
        <v>47994</v>
      </c>
      <c r="AP19" s="660">
        <v>17018</v>
      </c>
      <c r="AQ19" s="291"/>
      <c r="AR19" s="291"/>
    </row>
    <row r="21" spans="1:44" s="14" customFormat="1" ht="18" customHeight="1">
      <c r="A21" s="250" t="s">
        <v>463</v>
      </c>
    </row>
    <row r="22" spans="1:44" ht="18" customHeight="1">
      <c r="A22" s="250" t="s">
        <v>580</v>
      </c>
    </row>
    <row r="23" spans="1:44" ht="18" customHeight="1">
      <c r="A23" s="250" t="s">
        <v>2890</v>
      </c>
    </row>
    <row r="24" spans="1:44" ht="18" customHeight="1">
      <c r="A24" s="250" t="s">
        <v>3128</v>
      </c>
    </row>
    <row r="25" spans="1:44" ht="18" customHeight="1">
      <c r="V25" s="465"/>
      <c r="W25" s="465"/>
      <c r="X25" s="465"/>
      <c r="Y25" s="465"/>
      <c r="Z25" s="465"/>
      <c r="AA25" s="465"/>
      <c r="AB25" s="465"/>
      <c r="AC25" s="463"/>
      <c r="AD25" s="463"/>
      <c r="AE25" s="463"/>
      <c r="AF25" s="463"/>
      <c r="AG25" s="463"/>
      <c r="AH25" s="463"/>
      <c r="AI25" s="463"/>
      <c r="AJ25" s="463"/>
      <c r="AK25" s="463"/>
      <c r="AL25" s="467"/>
      <c r="AM25" s="467"/>
      <c r="AN25" s="467"/>
      <c r="AO25" s="467"/>
      <c r="AP25" s="467"/>
      <c r="AQ25" s="466"/>
      <c r="AR25" s="466"/>
    </row>
    <row r="28" spans="1:44" ht="18"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row>
    <row r="29" spans="1:44" ht="18"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466"/>
      <c r="AC29" s="466"/>
      <c r="AD29" s="466"/>
      <c r="AE29" s="466"/>
      <c r="AF29" s="466"/>
      <c r="AG29" s="466"/>
      <c r="AH29" s="466"/>
      <c r="AI29" s="466"/>
      <c r="AJ29" s="466"/>
      <c r="AK29" s="17"/>
      <c r="AL29" s="17"/>
      <c r="AM29" s="17"/>
      <c r="AN29" s="17"/>
      <c r="AO29" s="17"/>
      <c r="AP29" s="17"/>
      <c r="AQ29" s="17"/>
      <c r="AR29" s="17"/>
    </row>
  </sheetData>
  <mergeCells count="1">
    <mergeCell ref="B2:AP2"/>
  </mergeCells>
  <hyperlinks>
    <hyperlink ref="AT3" location="Content!A1" display="Back to content page" xr:uid="{00000000-0004-0000-BD00-000000000000}"/>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AU30"/>
  <sheetViews>
    <sheetView topLeftCell="AD1" zoomScale="86" zoomScaleNormal="86" workbookViewId="0">
      <selection activeCell="B4" sqref="B4:AR19"/>
    </sheetView>
  </sheetViews>
  <sheetFormatPr defaultColWidth="9.21875" defaultRowHeight="18" customHeight="1"/>
  <cols>
    <col min="1" max="1" width="34.77734375" style="44" customWidth="1"/>
    <col min="2" max="44" width="11.77734375" style="262" customWidth="1"/>
    <col min="45" max="16384" width="9.21875" style="17"/>
  </cols>
  <sheetData>
    <row r="1" spans="1:47" ht="18" customHeight="1">
      <c r="A1" s="40" t="s">
        <v>3014</v>
      </c>
    </row>
    <row r="2" spans="1:47" ht="18" customHeight="1">
      <c r="A2" s="261"/>
      <c r="B2" s="763"/>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764"/>
      <c r="AI2" s="764"/>
      <c r="AJ2" s="764"/>
      <c r="AK2" s="764"/>
      <c r="AL2" s="764"/>
      <c r="AM2" s="764"/>
      <c r="AN2" s="764"/>
      <c r="AO2" s="764"/>
      <c r="AP2" s="764"/>
      <c r="AQ2" s="764"/>
      <c r="AR2" s="353"/>
      <c r="AT2" s="33"/>
      <c r="AU2" s="33"/>
    </row>
    <row r="3" spans="1:47" s="40" customFormat="1" ht="18" customHeight="1">
      <c r="A3" s="261" t="s">
        <v>32</v>
      </c>
      <c r="B3" s="260">
        <v>1980</v>
      </c>
      <c r="C3" s="260">
        <v>1981</v>
      </c>
      <c r="D3" s="260">
        <v>1982</v>
      </c>
      <c r="E3" s="260">
        <v>1983</v>
      </c>
      <c r="F3" s="260">
        <v>1984</v>
      </c>
      <c r="G3" s="260">
        <v>1985</v>
      </c>
      <c r="H3" s="260">
        <v>1986</v>
      </c>
      <c r="I3" s="260">
        <v>1987</v>
      </c>
      <c r="J3" s="260">
        <v>1988</v>
      </c>
      <c r="K3" s="260">
        <v>1989</v>
      </c>
      <c r="L3" s="260">
        <v>1990</v>
      </c>
      <c r="M3" s="260">
        <v>1991</v>
      </c>
      <c r="N3" s="260">
        <v>1992</v>
      </c>
      <c r="O3" s="260">
        <v>1993</v>
      </c>
      <c r="P3" s="260">
        <v>1994</v>
      </c>
      <c r="Q3" s="260">
        <v>1995</v>
      </c>
      <c r="R3" s="260">
        <v>1996</v>
      </c>
      <c r="S3" s="260">
        <v>1997</v>
      </c>
      <c r="T3" s="260">
        <v>1998</v>
      </c>
      <c r="U3" s="260">
        <v>1999</v>
      </c>
      <c r="V3" s="260">
        <v>2000</v>
      </c>
      <c r="W3" s="260">
        <v>2001</v>
      </c>
      <c r="X3" s="260">
        <v>2002</v>
      </c>
      <c r="Y3" s="260">
        <v>2003</v>
      </c>
      <c r="Z3" s="260">
        <v>2004</v>
      </c>
      <c r="AA3" s="260">
        <v>2005</v>
      </c>
      <c r="AB3" s="260">
        <v>2006</v>
      </c>
      <c r="AC3" s="260">
        <v>2007</v>
      </c>
      <c r="AD3" s="260">
        <v>2008</v>
      </c>
      <c r="AE3" s="260">
        <v>2009</v>
      </c>
      <c r="AF3" s="260">
        <v>2010</v>
      </c>
      <c r="AG3" s="260">
        <v>2011</v>
      </c>
      <c r="AH3" s="260">
        <v>2012</v>
      </c>
      <c r="AI3" s="260">
        <v>2013</v>
      </c>
      <c r="AJ3" s="260">
        <v>2014</v>
      </c>
      <c r="AK3" s="260">
        <v>2015</v>
      </c>
      <c r="AL3" s="260">
        <v>2016</v>
      </c>
      <c r="AM3" s="260">
        <v>2017</v>
      </c>
      <c r="AN3" s="260">
        <v>2018</v>
      </c>
      <c r="AO3" s="260">
        <v>2019</v>
      </c>
      <c r="AP3" s="260">
        <v>2020</v>
      </c>
      <c r="AQ3" s="260">
        <v>2021</v>
      </c>
      <c r="AR3" s="260">
        <v>2022</v>
      </c>
      <c r="AT3" s="1" t="s">
        <v>559</v>
      </c>
    </row>
    <row r="4" spans="1:47" s="14" customFormat="1" ht="18" customHeight="1">
      <c r="A4" s="93" t="s">
        <v>13</v>
      </c>
      <c r="B4" s="291">
        <v>635200</v>
      </c>
      <c r="C4" s="291">
        <v>801100</v>
      </c>
      <c r="D4" s="291">
        <v>890500</v>
      </c>
      <c r="E4" s="291">
        <v>952500</v>
      </c>
      <c r="F4" s="291">
        <v>689600</v>
      </c>
      <c r="G4" s="291">
        <v>894200</v>
      </c>
      <c r="H4" s="291">
        <v>727000</v>
      </c>
      <c r="I4" s="291">
        <v>746000</v>
      </c>
      <c r="J4" s="291">
        <v>750000</v>
      </c>
      <c r="K4" s="291">
        <v>509800</v>
      </c>
      <c r="L4" s="291">
        <v>451500</v>
      </c>
      <c r="M4" s="291">
        <v>456000</v>
      </c>
      <c r="N4" s="291">
        <v>440000</v>
      </c>
      <c r="O4" s="291">
        <v>333500</v>
      </c>
      <c r="P4" s="291">
        <v>519000</v>
      </c>
      <c r="Q4" s="291">
        <v>552500</v>
      </c>
      <c r="R4" s="291">
        <v>585000</v>
      </c>
      <c r="S4" s="291">
        <v>555000</v>
      </c>
      <c r="T4" s="291">
        <v>552900</v>
      </c>
      <c r="U4" s="291">
        <v>293800</v>
      </c>
      <c r="V4" s="460">
        <v>607976</v>
      </c>
      <c r="W4" s="460">
        <v>308096</v>
      </c>
      <c r="X4" s="460">
        <v>250532</v>
      </c>
      <c r="Y4" s="460">
        <v>200857</v>
      </c>
      <c r="Z4" s="460">
        <v>225021</v>
      </c>
      <c r="AA4" s="460">
        <v>243022</v>
      </c>
      <c r="AB4" s="460">
        <v>239045</v>
      </c>
      <c r="AC4" s="460"/>
      <c r="AD4" s="460">
        <v>3661633</v>
      </c>
      <c r="AE4" s="460">
        <v>3602043</v>
      </c>
      <c r="AF4" s="460">
        <v>3391362</v>
      </c>
      <c r="AG4" s="460">
        <v>3602043</v>
      </c>
      <c r="AH4" s="460">
        <v>2747227</v>
      </c>
      <c r="AI4" s="460">
        <v>3761166</v>
      </c>
      <c r="AJ4" s="460">
        <v>4092720</v>
      </c>
      <c r="AK4" s="460">
        <v>3873300</v>
      </c>
      <c r="AL4" s="460">
        <v>3456826</v>
      </c>
      <c r="AM4" s="460">
        <v>3525149</v>
      </c>
      <c r="AN4" s="460">
        <v>3579365</v>
      </c>
      <c r="AO4" s="460">
        <v>3485873</v>
      </c>
      <c r="AP4" s="460">
        <v>866129</v>
      </c>
      <c r="AQ4" s="460">
        <v>988674</v>
      </c>
      <c r="AR4" s="291"/>
    </row>
    <row r="5" spans="1:47" s="14" customFormat="1" ht="18" customHeight="1">
      <c r="A5" s="93" t="s">
        <v>12</v>
      </c>
      <c r="B5" s="291">
        <v>39000</v>
      </c>
      <c r="C5" s="291">
        <v>50000</v>
      </c>
      <c r="D5" s="291">
        <v>46700</v>
      </c>
      <c r="E5" s="291">
        <v>50300</v>
      </c>
      <c r="F5" s="291">
        <v>54500</v>
      </c>
      <c r="G5" s="291">
        <v>58900</v>
      </c>
      <c r="H5" s="291">
        <v>54000</v>
      </c>
      <c r="I5" s="291">
        <v>60100</v>
      </c>
      <c r="J5" s="291">
        <v>57700</v>
      </c>
      <c r="K5" s="291">
        <v>82100</v>
      </c>
      <c r="L5" s="291">
        <v>300381</v>
      </c>
      <c r="M5" s="291">
        <v>306936</v>
      </c>
      <c r="N5" s="291">
        <v>306945</v>
      </c>
      <c r="O5" s="291">
        <v>313732</v>
      </c>
      <c r="P5" s="291">
        <v>359841</v>
      </c>
      <c r="Q5" s="291">
        <v>380682</v>
      </c>
      <c r="R5" s="291">
        <v>368677</v>
      </c>
      <c r="S5" s="291">
        <v>366665</v>
      </c>
      <c r="T5" s="291">
        <v>404072</v>
      </c>
      <c r="U5" s="291">
        <v>427356</v>
      </c>
      <c r="V5" s="291">
        <v>453490</v>
      </c>
      <c r="W5" s="291">
        <v>456276</v>
      </c>
      <c r="X5" s="291">
        <v>478140</v>
      </c>
      <c r="Y5" s="291">
        <v>482804</v>
      </c>
      <c r="Z5" s="291">
        <v>533684</v>
      </c>
      <c r="AA5" s="291">
        <v>552350</v>
      </c>
      <c r="AB5" s="291">
        <v>567108</v>
      </c>
      <c r="AC5" s="291">
        <v>609864</v>
      </c>
      <c r="AD5" s="291">
        <v>609350</v>
      </c>
      <c r="AE5" s="291">
        <v>772186</v>
      </c>
      <c r="AF5" s="291">
        <v>774771</v>
      </c>
      <c r="AG5" s="291">
        <v>787455</v>
      </c>
      <c r="AH5" s="291">
        <v>760512</v>
      </c>
      <c r="AI5" s="291">
        <v>783655</v>
      </c>
      <c r="AJ5" s="291">
        <v>755721</v>
      </c>
      <c r="AK5" s="291">
        <v>720906</v>
      </c>
      <c r="AL5" s="291">
        <v>764146</v>
      </c>
      <c r="AM5" s="291">
        <v>806959</v>
      </c>
      <c r="AN5" s="291">
        <v>859947</v>
      </c>
      <c r="AO5" s="291">
        <v>912777</v>
      </c>
      <c r="AP5" s="291">
        <v>213681</v>
      </c>
      <c r="AQ5" s="291">
        <v>315561</v>
      </c>
      <c r="AR5" s="460">
        <v>652141</v>
      </c>
      <c r="AT5" s="17"/>
    </row>
    <row r="6" spans="1:47" s="14" customFormat="1" ht="18" customHeight="1">
      <c r="A6" s="93" t="s">
        <v>513</v>
      </c>
      <c r="B6" s="291"/>
      <c r="C6" s="291"/>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T6" s="17"/>
      <c r="AU6" s="17"/>
    </row>
    <row r="7" spans="1:47" s="14" customFormat="1" ht="18" customHeight="1">
      <c r="A7" s="93" t="s">
        <v>100</v>
      </c>
      <c r="B7" s="291">
        <v>439200</v>
      </c>
      <c r="C7" s="291">
        <v>492600</v>
      </c>
      <c r="D7" s="291">
        <v>377700</v>
      </c>
      <c r="E7" s="291">
        <v>330700</v>
      </c>
      <c r="F7" s="291">
        <v>338000</v>
      </c>
      <c r="G7" s="291">
        <v>131500</v>
      </c>
      <c r="H7" s="291">
        <v>168900</v>
      </c>
      <c r="I7" s="291">
        <v>200800</v>
      </c>
      <c r="J7" s="291">
        <v>216200</v>
      </c>
      <c r="K7" s="291">
        <v>202600</v>
      </c>
      <c r="L7" s="291">
        <v>206700</v>
      </c>
      <c r="M7" s="291">
        <v>150400</v>
      </c>
      <c r="N7" s="291">
        <v>116400</v>
      </c>
      <c r="O7" s="291">
        <v>83700</v>
      </c>
      <c r="P7" s="291">
        <v>177600</v>
      </c>
      <c r="Q7" s="291"/>
      <c r="R7" s="291"/>
      <c r="S7" s="291"/>
      <c r="T7" s="291"/>
      <c r="U7" s="291"/>
      <c r="V7" s="291"/>
      <c r="W7" s="291">
        <v>95200</v>
      </c>
      <c r="X7" s="291"/>
      <c r="Y7" s="291"/>
      <c r="Z7" s="291"/>
      <c r="AA7" s="291"/>
      <c r="AB7" s="291">
        <v>145868</v>
      </c>
      <c r="AC7" s="291">
        <v>162369</v>
      </c>
      <c r="AD7" s="291">
        <v>161167</v>
      </c>
      <c r="AE7" s="291">
        <v>145809</v>
      </c>
      <c r="AF7" s="291">
        <v>67869</v>
      </c>
      <c r="AG7" s="291">
        <v>139712</v>
      </c>
      <c r="AH7" s="291">
        <v>134564</v>
      </c>
      <c r="AI7" s="291">
        <v>103497</v>
      </c>
      <c r="AJ7" s="291"/>
      <c r="AK7" s="291"/>
      <c r="AL7" s="291"/>
      <c r="AM7" s="291"/>
      <c r="AN7" s="291"/>
      <c r="AO7" s="291"/>
      <c r="AP7" s="291"/>
      <c r="AQ7" s="291"/>
      <c r="AR7" s="291"/>
    </row>
    <row r="8" spans="1:47" s="14" customFormat="1" ht="18" customHeight="1">
      <c r="A8" s="93" t="s">
        <v>512</v>
      </c>
      <c r="B8" s="291">
        <v>31000</v>
      </c>
      <c r="C8" s="291">
        <v>28800</v>
      </c>
      <c r="D8" s="291">
        <v>24400</v>
      </c>
      <c r="E8" s="291">
        <v>29000</v>
      </c>
      <c r="F8" s="291">
        <v>34300</v>
      </c>
      <c r="G8" s="291">
        <v>39400</v>
      </c>
      <c r="H8" s="291">
        <v>45000</v>
      </c>
      <c r="I8" s="291">
        <v>45700</v>
      </c>
      <c r="J8" s="291">
        <v>47000</v>
      </c>
      <c r="K8" s="291">
        <v>50700</v>
      </c>
      <c r="L8" s="291">
        <v>52900</v>
      </c>
      <c r="M8" s="291">
        <v>59300</v>
      </c>
      <c r="N8" s="291">
        <v>57200</v>
      </c>
      <c r="O8" s="291">
        <v>58400</v>
      </c>
      <c r="P8" s="291">
        <v>64800</v>
      </c>
      <c r="Q8" s="291">
        <v>49300</v>
      </c>
      <c r="R8" s="291">
        <v>54300</v>
      </c>
      <c r="S8" s="291">
        <v>40700</v>
      </c>
      <c r="T8" s="291">
        <v>40500</v>
      </c>
      <c r="U8" s="291">
        <v>83000</v>
      </c>
      <c r="V8" s="291">
        <v>89791</v>
      </c>
      <c r="W8" s="291"/>
      <c r="X8" s="291"/>
      <c r="Y8" s="291"/>
      <c r="Z8" s="291"/>
      <c r="AA8" s="291"/>
      <c r="AB8" s="291"/>
      <c r="AC8" s="291"/>
      <c r="AD8" s="291"/>
      <c r="AE8" s="291"/>
      <c r="AF8" s="291"/>
      <c r="AG8" s="291"/>
      <c r="AH8" s="291"/>
      <c r="AI8" s="291"/>
      <c r="AJ8" s="291"/>
      <c r="AK8" s="291">
        <v>54696</v>
      </c>
      <c r="AL8" s="291"/>
      <c r="AM8" s="291"/>
      <c r="AN8" s="291"/>
      <c r="AO8" s="291"/>
      <c r="AP8" s="291"/>
      <c r="AQ8" s="291"/>
      <c r="AR8" s="291"/>
    </row>
    <row r="9" spans="1:47" s="14" customFormat="1" ht="18" customHeight="1">
      <c r="A9" s="93" t="s">
        <v>11</v>
      </c>
      <c r="B9" s="291">
        <v>36300</v>
      </c>
      <c r="C9" s="291">
        <v>36600</v>
      </c>
      <c r="D9" s="291">
        <v>54800</v>
      </c>
      <c r="E9" s="291">
        <v>61000</v>
      </c>
      <c r="F9" s="291">
        <v>48700</v>
      </c>
      <c r="G9" s="291">
        <v>50700</v>
      </c>
      <c r="H9" s="291">
        <v>55300</v>
      </c>
      <c r="I9" s="291">
        <v>60900</v>
      </c>
      <c r="J9" s="291">
        <v>63000</v>
      </c>
      <c r="K9" s="291">
        <v>53300</v>
      </c>
      <c r="L9" s="291">
        <v>56000</v>
      </c>
      <c r="M9" s="291">
        <v>56000</v>
      </c>
      <c r="N9" s="291">
        <v>26100</v>
      </c>
      <c r="O9" s="291">
        <v>20500</v>
      </c>
      <c r="P9" s="291">
        <v>26600</v>
      </c>
      <c r="Q9" s="291">
        <v>24800</v>
      </c>
      <c r="R9" s="291">
        <v>17100</v>
      </c>
      <c r="S9" s="291">
        <v>10500</v>
      </c>
      <c r="T9" s="291">
        <v>28200</v>
      </c>
      <c r="U9" s="291">
        <v>1300</v>
      </c>
      <c r="V9" s="291"/>
      <c r="W9" s="291">
        <v>30237</v>
      </c>
      <c r="X9" s="291">
        <v>34884</v>
      </c>
      <c r="Y9" s="291">
        <v>34630</v>
      </c>
      <c r="Z9" s="291">
        <v>37297</v>
      </c>
      <c r="AA9" s="291">
        <v>36576</v>
      </c>
      <c r="AB9" s="291">
        <v>38999</v>
      </c>
      <c r="AC9" s="291">
        <v>42398</v>
      </c>
      <c r="AD9" s="291">
        <v>41659</v>
      </c>
      <c r="AE9" s="291">
        <v>42970</v>
      </c>
      <c r="AF9" s="291">
        <v>39726</v>
      </c>
      <c r="AG9" s="291">
        <v>39947</v>
      </c>
      <c r="AH9" s="291">
        <v>41286</v>
      </c>
      <c r="AI9" s="291">
        <v>37795</v>
      </c>
      <c r="AJ9" s="291">
        <v>41883</v>
      </c>
      <c r="AK9" s="291"/>
      <c r="AL9" s="291"/>
      <c r="AM9" s="291"/>
      <c r="AN9" s="291"/>
      <c r="AO9" s="291"/>
      <c r="AP9" s="291"/>
      <c r="AQ9" s="291"/>
      <c r="AR9" s="291"/>
    </row>
    <row r="10" spans="1:47" s="14" customFormat="1" ht="18" customHeight="1">
      <c r="A10" s="93" t="s">
        <v>10</v>
      </c>
      <c r="B10" s="291">
        <v>447700</v>
      </c>
      <c r="C10" s="291">
        <v>444900</v>
      </c>
      <c r="D10" s="291">
        <v>410200</v>
      </c>
      <c r="E10" s="291">
        <v>347300</v>
      </c>
      <c r="F10" s="291">
        <v>360000</v>
      </c>
      <c r="G10" s="291">
        <v>350800</v>
      </c>
      <c r="H10" s="291">
        <v>355900</v>
      </c>
      <c r="I10" s="291">
        <v>410600</v>
      </c>
      <c r="J10" s="291">
        <v>387000</v>
      </c>
      <c r="K10" s="291">
        <v>342400</v>
      </c>
      <c r="L10" s="291">
        <v>424200</v>
      </c>
      <c r="M10" s="291">
        <v>314300</v>
      </c>
      <c r="N10" s="291">
        <v>343900</v>
      </c>
      <c r="O10" s="291">
        <v>418500</v>
      </c>
      <c r="P10" s="291">
        <v>450700</v>
      </c>
      <c r="Q10" s="291">
        <v>497200</v>
      </c>
      <c r="R10" s="291">
        <v>542100</v>
      </c>
      <c r="S10" s="291">
        <v>574900</v>
      </c>
      <c r="T10" s="291">
        <v>600500</v>
      </c>
      <c r="U10" s="291">
        <v>639800</v>
      </c>
      <c r="V10" s="291">
        <v>629409</v>
      </c>
      <c r="W10" s="291">
        <v>657953</v>
      </c>
      <c r="X10" s="291">
        <v>266033</v>
      </c>
      <c r="Y10" s="291">
        <v>451729</v>
      </c>
      <c r="Z10" s="291">
        <v>513508</v>
      </c>
      <c r="AA10" s="291">
        <v>574904</v>
      </c>
      <c r="AB10" s="291">
        <v>572991</v>
      </c>
      <c r="AC10" s="291">
        <v>616433</v>
      </c>
      <c r="AD10" s="291">
        <v>558981</v>
      </c>
      <c r="AE10" s="291">
        <v>499526</v>
      </c>
      <c r="AF10" s="291">
        <v>610681</v>
      </c>
      <c r="AG10" s="291">
        <v>666817</v>
      </c>
      <c r="AH10" s="291">
        <v>705097</v>
      </c>
      <c r="AI10" s="291">
        <v>656899</v>
      </c>
      <c r="AJ10" s="291">
        <v>648521</v>
      </c>
      <c r="AK10" s="291">
        <v>586505</v>
      </c>
      <c r="AL10" s="291"/>
      <c r="AM10" s="291"/>
      <c r="AN10" s="291"/>
      <c r="AO10" s="291"/>
      <c r="AP10" s="291"/>
      <c r="AQ10" s="291"/>
      <c r="AR10" s="291"/>
    </row>
    <row r="11" spans="1:47" s="14" customFormat="1" ht="18" customHeight="1">
      <c r="A11" s="93" t="s">
        <v>9</v>
      </c>
      <c r="B11" s="291">
        <v>94000</v>
      </c>
      <c r="C11" s="291">
        <v>107600</v>
      </c>
      <c r="D11" s="291">
        <v>130300</v>
      </c>
      <c r="E11" s="291">
        <v>96900</v>
      </c>
      <c r="F11" s="291">
        <v>127000</v>
      </c>
      <c r="G11" s="291">
        <v>140400</v>
      </c>
      <c r="H11" s="291">
        <v>140200</v>
      </c>
      <c r="I11" s="291">
        <v>114200</v>
      </c>
      <c r="J11" s="291">
        <v>115800</v>
      </c>
      <c r="K11" s="291">
        <v>121200</v>
      </c>
      <c r="L11" s="291">
        <v>120300</v>
      </c>
      <c r="M11" s="291">
        <v>120100</v>
      </c>
      <c r="N11" s="291">
        <v>121400</v>
      </c>
      <c r="O11" s="291">
        <v>132100</v>
      </c>
      <c r="P11" s="291">
        <v>141600</v>
      </c>
      <c r="Q11" s="291">
        <v>148700</v>
      </c>
      <c r="R11" s="291">
        <v>152500</v>
      </c>
      <c r="S11" s="291">
        <v>158300</v>
      </c>
      <c r="T11" s="291">
        <v>157700</v>
      </c>
      <c r="U11" s="291">
        <v>112300</v>
      </c>
      <c r="V11" s="291">
        <v>115831</v>
      </c>
      <c r="W11" s="291">
        <v>112560</v>
      </c>
      <c r="X11" s="291">
        <v>104711</v>
      </c>
      <c r="Y11" s="291">
        <v>108854</v>
      </c>
      <c r="Z11" s="291">
        <v>122477</v>
      </c>
      <c r="AA11" s="291">
        <v>132275</v>
      </c>
      <c r="AB11" s="291">
        <v>145747</v>
      </c>
      <c r="AC11" s="291">
        <v>154837</v>
      </c>
      <c r="AD11" s="291">
        <v>159917</v>
      </c>
      <c r="AE11" s="291">
        <v>157007</v>
      </c>
      <c r="AF11" s="291">
        <v>87452</v>
      </c>
      <c r="AG11" s="291">
        <v>79033</v>
      </c>
      <c r="AH11" s="291">
        <v>46890</v>
      </c>
      <c r="AI11" s="291">
        <v>292000</v>
      </c>
      <c r="AJ11" s="291">
        <v>174000</v>
      </c>
      <c r="AK11" s="291">
        <v>227000</v>
      </c>
      <c r="AL11" s="291"/>
      <c r="AM11" s="291"/>
      <c r="AN11" s="291"/>
      <c r="AO11" s="291"/>
      <c r="AP11" s="291"/>
      <c r="AQ11" s="291"/>
      <c r="AR11" s="291"/>
    </row>
    <row r="12" spans="1:47" s="14" customFormat="1" ht="18" customHeight="1">
      <c r="A12" s="93" t="s">
        <v>8</v>
      </c>
      <c r="B12" s="291">
        <v>322050</v>
      </c>
      <c r="C12" s="291">
        <v>333500</v>
      </c>
      <c r="D12" s="291">
        <v>330400</v>
      </c>
      <c r="E12" s="291">
        <v>350000</v>
      </c>
      <c r="F12" s="291">
        <v>390350</v>
      </c>
      <c r="G12" s="291">
        <v>418390</v>
      </c>
      <c r="H12" s="291">
        <v>463680</v>
      </c>
      <c r="I12" s="291">
        <v>578030</v>
      </c>
      <c r="J12" s="291">
        <v>675670</v>
      </c>
      <c r="K12" s="291">
        <v>757320</v>
      </c>
      <c r="L12" s="291">
        <v>832790</v>
      </c>
      <c r="M12" s="291">
        <v>839190</v>
      </c>
      <c r="N12" s="291">
        <v>931890</v>
      </c>
      <c r="O12" s="291">
        <v>1018720</v>
      </c>
      <c r="P12" s="291">
        <v>1078587</v>
      </c>
      <c r="Q12" s="291">
        <v>1121725</v>
      </c>
      <c r="R12" s="291">
        <v>1283469</v>
      </c>
      <c r="S12" s="291">
        <v>1423668</v>
      </c>
      <c r="T12" s="291">
        <v>1470057</v>
      </c>
      <c r="U12" s="291">
        <v>1552589</v>
      </c>
      <c r="V12" s="291">
        <v>1743142</v>
      </c>
      <c r="W12" s="291">
        <v>1759402</v>
      </c>
      <c r="X12" s="291">
        <v>1807446</v>
      </c>
      <c r="Y12" s="291">
        <v>1856448</v>
      </c>
      <c r="Z12" s="291">
        <v>1919020</v>
      </c>
      <c r="AA12" s="291">
        <v>2002666</v>
      </c>
      <c r="AB12" s="291">
        <v>2072515</v>
      </c>
      <c r="AC12" s="291">
        <v>2412199</v>
      </c>
      <c r="AD12" s="291">
        <v>2446017</v>
      </c>
      <c r="AE12" s="291">
        <v>2313154</v>
      </c>
      <c r="AF12" s="291">
        <v>2509156</v>
      </c>
      <c r="AG12" s="291" t="s">
        <v>505</v>
      </c>
      <c r="AH12" s="291" t="s">
        <v>506</v>
      </c>
      <c r="AI12" s="660">
        <v>2697013</v>
      </c>
      <c r="AJ12" s="660">
        <v>2846213</v>
      </c>
      <c r="AK12" s="660">
        <v>3121069</v>
      </c>
      <c r="AL12" s="660">
        <v>3437228</v>
      </c>
      <c r="AM12" s="660">
        <v>3642585</v>
      </c>
      <c r="AN12" s="660">
        <v>3773382</v>
      </c>
      <c r="AO12" s="660">
        <v>3783618</v>
      </c>
      <c r="AP12" s="660">
        <v>968041</v>
      </c>
      <c r="AQ12" s="660">
        <v>499402</v>
      </c>
      <c r="AR12" s="460">
        <v>2727861</v>
      </c>
    </row>
    <row r="13" spans="1:47" s="14" customFormat="1" ht="18" customHeight="1">
      <c r="A13" s="93" t="s">
        <v>6</v>
      </c>
      <c r="B13" s="291">
        <v>282200</v>
      </c>
      <c r="C13" s="291">
        <v>291500</v>
      </c>
      <c r="D13" s="291">
        <v>391100</v>
      </c>
      <c r="E13" s="291">
        <v>404700</v>
      </c>
      <c r="F13" s="291">
        <v>325200</v>
      </c>
      <c r="G13" s="291">
        <v>207700</v>
      </c>
      <c r="H13" s="291">
        <v>226400</v>
      </c>
      <c r="I13" s="291">
        <v>210600</v>
      </c>
      <c r="J13" s="291">
        <v>235000</v>
      </c>
      <c r="K13" s="291">
        <v>242900</v>
      </c>
      <c r="L13" s="291">
        <v>279500</v>
      </c>
      <c r="M13" s="291">
        <v>282800</v>
      </c>
      <c r="N13" s="291">
        <v>224700</v>
      </c>
      <c r="O13" s="291">
        <v>206200</v>
      </c>
      <c r="P13" s="291">
        <v>220700</v>
      </c>
      <c r="Q13" s="291">
        <v>168200</v>
      </c>
      <c r="R13" s="291">
        <v>163400</v>
      </c>
      <c r="S13" s="291">
        <v>188400</v>
      </c>
      <c r="T13" s="291">
        <v>200700</v>
      </c>
      <c r="U13" s="291">
        <v>234800</v>
      </c>
      <c r="V13" s="291">
        <v>259568</v>
      </c>
      <c r="W13" s="291">
        <v>264216</v>
      </c>
      <c r="X13" s="291">
        <v>281513</v>
      </c>
      <c r="Y13" s="291">
        <v>280516</v>
      </c>
      <c r="Z13" s="291">
        <v>293873</v>
      </c>
      <c r="AA13" s="291">
        <v>346830</v>
      </c>
      <c r="AB13" s="291">
        <v>350314</v>
      </c>
      <c r="AC13" s="291">
        <v>443010</v>
      </c>
      <c r="AD13" s="291">
        <v>461125</v>
      </c>
      <c r="AE13" s="291">
        <v>490019</v>
      </c>
      <c r="AF13" s="291">
        <v>790300</v>
      </c>
      <c r="AG13" s="291">
        <v>860000</v>
      </c>
      <c r="AH13" s="291">
        <v>662000</v>
      </c>
      <c r="AI13" s="291">
        <v>740000</v>
      </c>
      <c r="AJ13" s="291">
        <v>751243</v>
      </c>
      <c r="AK13" s="291">
        <v>687630</v>
      </c>
      <c r="AL13" s="660">
        <v>641000</v>
      </c>
      <c r="AM13" s="660">
        <v>585000</v>
      </c>
      <c r="AN13" s="660">
        <v>540000</v>
      </c>
      <c r="AO13" s="660">
        <v>2174691</v>
      </c>
      <c r="AP13" s="660">
        <v>1044364</v>
      </c>
      <c r="AQ13" s="660">
        <v>1203537</v>
      </c>
      <c r="AR13" s="460">
        <v>1649240</v>
      </c>
    </row>
    <row r="14" spans="1:47" s="14" customFormat="1" ht="18" customHeight="1">
      <c r="A14" s="93" t="s">
        <v>5</v>
      </c>
      <c r="B14" s="291"/>
      <c r="C14" s="291"/>
      <c r="D14" s="291"/>
      <c r="E14" s="291"/>
      <c r="F14" s="291"/>
      <c r="G14" s="291"/>
      <c r="H14" s="291"/>
      <c r="I14" s="291"/>
      <c r="J14" s="291"/>
      <c r="K14" s="291"/>
      <c r="L14" s="291"/>
      <c r="M14" s="291">
        <v>455000</v>
      </c>
      <c r="N14" s="291">
        <v>163200</v>
      </c>
      <c r="O14" s="291">
        <v>178700</v>
      </c>
      <c r="P14" s="291">
        <v>198800</v>
      </c>
      <c r="Q14" s="291">
        <v>224600</v>
      </c>
      <c r="R14" s="291">
        <v>236800</v>
      </c>
      <c r="S14" s="291">
        <v>214500</v>
      </c>
      <c r="T14" s="291">
        <v>213700</v>
      </c>
      <c r="U14" s="291">
        <v>214100</v>
      </c>
      <c r="V14" s="291">
        <v>247147</v>
      </c>
      <c r="W14" s="291">
        <v>215237</v>
      </c>
      <c r="X14" s="291">
        <v>222009</v>
      </c>
      <c r="Y14" s="291">
        <v>265655</v>
      </c>
      <c r="Z14" s="291">
        <v>282915</v>
      </c>
      <c r="AA14" s="291">
        <v>399280</v>
      </c>
      <c r="AB14" s="291">
        <v>400947</v>
      </c>
      <c r="AC14" s="291">
        <v>430741</v>
      </c>
      <c r="AD14" s="291">
        <v>452167</v>
      </c>
      <c r="AE14" s="291">
        <v>454855</v>
      </c>
      <c r="AF14" s="291">
        <v>485849</v>
      </c>
      <c r="AG14" s="291">
        <v>540868</v>
      </c>
      <c r="AH14" s="291">
        <v>632330</v>
      </c>
      <c r="AI14" s="291"/>
      <c r="AJ14" s="291"/>
      <c r="AK14" s="291"/>
      <c r="AL14" s="291"/>
      <c r="AM14" s="291"/>
      <c r="AN14" s="291"/>
      <c r="AO14" s="291"/>
      <c r="AP14" s="291"/>
      <c r="AQ14" s="291"/>
      <c r="AR14" s="291"/>
    </row>
    <row r="15" spans="1:47" s="14" customFormat="1" ht="18" customHeight="1">
      <c r="A15" s="93" t="s">
        <v>4</v>
      </c>
      <c r="B15" s="291">
        <v>15000</v>
      </c>
      <c r="C15" s="291">
        <v>15000</v>
      </c>
      <c r="D15" s="291">
        <v>65100</v>
      </c>
      <c r="E15" s="291">
        <v>65100</v>
      </c>
      <c r="F15" s="291">
        <v>113000</v>
      </c>
      <c r="G15" s="291">
        <v>185000</v>
      </c>
      <c r="H15" s="291">
        <v>195000</v>
      </c>
      <c r="I15" s="291">
        <v>223000</v>
      </c>
      <c r="J15" s="291">
        <v>227500</v>
      </c>
      <c r="K15" s="291">
        <v>179100</v>
      </c>
      <c r="L15" s="291">
        <v>242400</v>
      </c>
      <c r="M15" s="291">
        <v>242600</v>
      </c>
      <c r="N15" s="291">
        <v>239500</v>
      </c>
      <c r="O15" s="291">
        <v>289300</v>
      </c>
      <c r="P15" s="291">
        <v>297400</v>
      </c>
      <c r="Q15" s="291">
        <v>314000</v>
      </c>
      <c r="R15" s="291">
        <v>373200</v>
      </c>
      <c r="S15" s="291">
        <v>384300</v>
      </c>
      <c r="T15" s="291">
        <v>368600</v>
      </c>
      <c r="U15" s="291">
        <v>347200</v>
      </c>
      <c r="V15" s="291">
        <v>604000</v>
      </c>
      <c r="W15" s="291"/>
      <c r="X15" s="291">
        <v>622000</v>
      </c>
      <c r="Y15" s="291">
        <v>579000</v>
      </c>
      <c r="Z15" s="291">
        <v>565000</v>
      </c>
      <c r="AA15" s="291">
        <v>577000</v>
      </c>
      <c r="AB15" s="291">
        <v>761000</v>
      </c>
      <c r="AC15" s="291">
        <v>857000</v>
      </c>
      <c r="AD15" s="291">
        <v>797000</v>
      </c>
      <c r="AE15" s="291">
        <v>697000</v>
      </c>
      <c r="AF15" s="291">
        <v>745000</v>
      </c>
      <c r="AG15" s="291">
        <v>782000</v>
      </c>
      <c r="AH15" s="291">
        <v>706000</v>
      </c>
      <c r="AI15" s="291">
        <v>838000</v>
      </c>
      <c r="AJ15" s="291">
        <v>851000</v>
      </c>
      <c r="AK15" s="291">
        <v>1013000</v>
      </c>
      <c r="AL15" s="291"/>
      <c r="AM15" s="291"/>
      <c r="AN15" s="291"/>
      <c r="AO15" s="291"/>
      <c r="AP15" s="291"/>
      <c r="AQ15" s="291"/>
      <c r="AR15" s="291"/>
    </row>
    <row r="16" spans="1:47" s="14" customFormat="1" ht="18" customHeight="1">
      <c r="A16" s="93" t="s">
        <v>3</v>
      </c>
      <c r="B16" s="291">
        <v>4116000</v>
      </c>
      <c r="C16" s="291">
        <v>4159800</v>
      </c>
      <c r="D16" s="291">
        <v>4091200</v>
      </c>
      <c r="E16" s="291">
        <v>3951800</v>
      </c>
      <c r="F16" s="291">
        <v>4461400</v>
      </c>
      <c r="G16" s="291">
        <v>4337300</v>
      </c>
      <c r="H16" s="291">
        <v>3825000</v>
      </c>
      <c r="I16" s="291">
        <v>4386900</v>
      </c>
      <c r="J16" s="291">
        <v>5125900</v>
      </c>
      <c r="K16" s="291">
        <v>5641500</v>
      </c>
      <c r="L16" s="291">
        <v>5364900</v>
      </c>
      <c r="M16" s="291">
        <v>4818600</v>
      </c>
      <c r="N16" s="291">
        <v>4685000</v>
      </c>
      <c r="O16" s="291">
        <v>5581500</v>
      </c>
      <c r="P16" s="291">
        <v>5801600</v>
      </c>
      <c r="Q16" s="291">
        <v>6395500</v>
      </c>
      <c r="R16" s="291">
        <v>7183100</v>
      </c>
      <c r="S16" s="291">
        <v>7274200</v>
      </c>
      <c r="T16" s="291">
        <v>6479500</v>
      </c>
      <c r="U16" s="291">
        <v>7403800</v>
      </c>
      <c r="V16" s="291">
        <v>8000757</v>
      </c>
      <c r="W16" s="291">
        <v>7948374</v>
      </c>
      <c r="X16" s="291">
        <v>8052660</v>
      </c>
      <c r="Y16" s="291">
        <v>9159815</v>
      </c>
      <c r="Z16" s="291">
        <v>9878598</v>
      </c>
      <c r="AA16" s="291">
        <v>11844657</v>
      </c>
      <c r="AB16" s="291">
        <v>12932671</v>
      </c>
      <c r="AC16" s="291">
        <v>12870324</v>
      </c>
      <c r="AD16" s="291">
        <v>13135437</v>
      </c>
      <c r="AE16" s="291">
        <v>12503629</v>
      </c>
      <c r="AF16" s="291">
        <v>15781210</v>
      </c>
      <c r="AG16" s="291">
        <v>16407785</v>
      </c>
      <c r="AH16" s="291">
        <v>17082453</v>
      </c>
      <c r="AI16" s="291"/>
      <c r="AJ16" s="291"/>
      <c r="AK16" s="291"/>
      <c r="AL16" s="291"/>
      <c r="AM16" s="291"/>
      <c r="AN16" s="291"/>
      <c r="AO16" s="291"/>
      <c r="AP16" s="291"/>
      <c r="AQ16" s="291"/>
      <c r="AR16" s="291"/>
    </row>
    <row r="17" spans="1:45" s="14" customFormat="1" ht="18" customHeight="1">
      <c r="A17" s="93" t="s">
        <v>33</v>
      </c>
      <c r="B17" s="291">
        <v>387600</v>
      </c>
      <c r="C17" s="291">
        <v>324800</v>
      </c>
      <c r="D17" s="291">
        <v>401700</v>
      </c>
      <c r="E17" s="291">
        <v>407100</v>
      </c>
      <c r="F17" s="291">
        <v>498500</v>
      </c>
      <c r="G17" s="291">
        <v>450900</v>
      </c>
      <c r="H17" s="291">
        <v>441100</v>
      </c>
      <c r="I17" s="291">
        <v>456100</v>
      </c>
      <c r="J17" s="291">
        <v>410300</v>
      </c>
      <c r="K17" s="291">
        <v>266800</v>
      </c>
      <c r="L17" s="291">
        <v>292100</v>
      </c>
      <c r="M17" s="291">
        <v>289700</v>
      </c>
      <c r="N17" s="291">
        <v>216400</v>
      </c>
      <c r="O17" s="291">
        <v>188500</v>
      </c>
      <c r="P17" s="291">
        <v>199200</v>
      </c>
      <c r="Q17" s="291">
        <v>236400</v>
      </c>
      <c r="R17" s="291">
        <v>224000</v>
      </c>
      <c r="S17" s="291">
        <v>217800</v>
      </c>
      <c r="T17" s="291">
        <v>220200</v>
      </c>
      <c r="U17" s="291">
        <v>190000</v>
      </c>
      <c r="V17" s="291"/>
      <c r="W17" s="291"/>
      <c r="X17" s="291"/>
      <c r="Y17" s="291"/>
      <c r="Z17" s="291">
        <v>1845000</v>
      </c>
      <c r="AA17" s="291">
        <v>2172519</v>
      </c>
      <c r="AB17" s="291">
        <v>2470127</v>
      </c>
      <c r="AC17" s="291">
        <v>2780989</v>
      </c>
      <c r="AD17" s="291">
        <v>2910533</v>
      </c>
      <c r="AE17" s="291">
        <v>2754355</v>
      </c>
      <c r="AF17" s="291">
        <v>3027512</v>
      </c>
      <c r="AG17" s="291">
        <v>3437608</v>
      </c>
      <c r="AH17" s="291">
        <v>4068982</v>
      </c>
      <c r="AI17" s="291">
        <v>4670380</v>
      </c>
      <c r="AJ17" s="291">
        <v>4879395</v>
      </c>
      <c r="AK17" s="291">
        <v>4841150</v>
      </c>
      <c r="AL17" s="291"/>
      <c r="AM17" s="291"/>
      <c r="AN17" s="291"/>
      <c r="AO17" s="291"/>
      <c r="AP17" s="291"/>
      <c r="AQ17" s="291"/>
      <c r="AR17" s="291"/>
    </row>
    <row r="18" spans="1:45" s="14" customFormat="1" ht="18" customHeight="1">
      <c r="A18" s="93" t="s">
        <v>1</v>
      </c>
      <c r="B18" s="291">
        <v>257400</v>
      </c>
      <c r="C18" s="291">
        <v>278300</v>
      </c>
      <c r="D18" s="291">
        <v>253100</v>
      </c>
      <c r="E18" s="291">
        <v>236700</v>
      </c>
      <c r="F18" s="291">
        <v>245600</v>
      </c>
      <c r="G18" s="291">
        <v>253900</v>
      </c>
      <c r="H18" s="291">
        <v>237700</v>
      </c>
      <c r="I18" s="291">
        <v>257900</v>
      </c>
      <c r="J18" s="291">
        <v>303500</v>
      </c>
      <c r="K18" s="291">
        <v>365300</v>
      </c>
      <c r="L18" s="291">
        <v>407200</v>
      </c>
      <c r="M18" s="291">
        <v>292500</v>
      </c>
      <c r="N18" s="291">
        <v>246000</v>
      </c>
      <c r="O18" s="291">
        <v>219000</v>
      </c>
      <c r="P18" s="291">
        <v>234700</v>
      </c>
      <c r="Q18" s="291"/>
      <c r="R18" s="291"/>
      <c r="S18" s="291">
        <v>49600</v>
      </c>
      <c r="T18" s="291">
        <v>48800</v>
      </c>
      <c r="U18" s="291">
        <v>77700</v>
      </c>
      <c r="V18" s="291">
        <v>89628</v>
      </c>
      <c r="W18" s="291">
        <v>48517</v>
      </c>
      <c r="X18" s="291">
        <v>47075</v>
      </c>
      <c r="Y18" s="291">
        <v>50977</v>
      </c>
      <c r="Z18" s="291">
        <v>49888</v>
      </c>
      <c r="AA18" s="291">
        <v>53880</v>
      </c>
      <c r="AB18" s="291">
        <v>58679</v>
      </c>
      <c r="AC18" s="291">
        <v>61589</v>
      </c>
      <c r="AD18" s="291">
        <v>62467</v>
      </c>
      <c r="AE18" s="291"/>
      <c r="AF18" s="291">
        <v>1086525</v>
      </c>
      <c r="AG18" s="291">
        <v>1217671</v>
      </c>
      <c r="AH18" s="291">
        <v>1362113</v>
      </c>
      <c r="AI18" s="291">
        <v>1543144</v>
      </c>
      <c r="AJ18" s="291">
        <v>1574242</v>
      </c>
      <c r="AK18" s="291">
        <v>1496722</v>
      </c>
      <c r="AL18" s="291"/>
      <c r="AM18" s="291"/>
      <c r="AN18" s="291"/>
      <c r="AO18" s="291"/>
      <c r="AP18" s="291"/>
      <c r="AQ18" s="291"/>
      <c r="AR18" s="291"/>
    </row>
    <row r="19" spans="1:45" s="14" customFormat="1" ht="18" customHeight="1">
      <c r="A19" s="93" t="s">
        <v>0</v>
      </c>
      <c r="B19" s="291">
        <v>412300</v>
      </c>
      <c r="C19" s="291">
        <v>535200</v>
      </c>
      <c r="D19" s="291">
        <v>448600</v>
      </c>
      <c r="E19" s="291">
        <v>449200</v>
      </c>
      <c r="F19" s="291">
        <v>440700</v>
      </c>
      <c r="G19" s="291">
        <v>453100</v>
      </c>
      <c r="H19" s="291">
        <v>451500</v>
      </c>
      <c r="I19" s="291">
        <v>459900</v>
      </c>
      <c r="J19" s="291">
        <v>525100</v>
      </c>
      <c r="K19" s="291">
        <v>583400</v>
      </c>
      <c r="L19" s="291">
        <v>601300</v>
      </c>
      <c r="M19" s="291">
        <v>740200</v>
      </c>
      <c r="N19" s="291">
        <v>677900</v>
      </c>
      <c r="O19" s="291">
        <v>594600</v>
      </c>
      <c r="P19" s="291">
        <v>675300</v>
      </c>
      <c r="Q19" s="291">
        <v>625700</v>
      </c>
      <c r="R19" s="291">
        <v>653700</v>
      </c>
      <c r="S19" s="291">
        <v>790100</v>
      </c>
      <c r="T19" s="291">
        <v>788900</v>
      </c>
      <c r="U19" s="291">
        <v>651000</v>
      </c>
      <c r="V19" s="291">
        <v>607976</v>
      </c>
      <c r="W19" s="291">
        <v>308096</v>
      </c>
      <c r="X19" s="291">
        <v>250532</v>
      </c>
      <c r="Y19" s="291">
        <v>200857</v>
      </c>
      <c r="Z19" s="291">
        <v>225021</v>
      </c>
      <c r="AA19" s="291">
        <v>243022</v>
      </c>
      <c r="AB19" s="291">
        <v>239045</v>
      </c>
      <c r="AC19" s="291">
        <v>254783</v>
      </c>
      <c r="AD19" s="291">
        <v>264404</v>
      </c>
      <c r="AE19" s="291">
        <v>261480</v>
      </c>
      <c r="AF19" s="291">
        <v>258828</v>
      </c>
      <c r="AG19" s="291">
        <v>10022267</v>
      </c>
      <c r="AH19" s="291">
        <v>963067</v>
      </c>
      <c r="AI19" s="291">
        <v>1194993</v>
      </c>
      <c r="AJ19" s="291">
        <v>1323826</v>
      </c>
      <c r="AK19" s="291">
        <v>1199307</v>
      </c>
      <c r="AL19" s="660"/>
      <c r="AM19" s="660"/>
      <c r="AN19" s="660">
        <v>1919506</v>
      </c>
      <c r="AO19" s="660">
        <v>1542994</v>
      </c>
      <c r="AP19" s="660">
        <v>431975</v>
      </c>
      <c r="AQ19" s="291"/>
      <c r="AR19" s="291"/>
    </row>
    <row r="21" spans="1:45" s="14" customFormat="1" ht="18" customHeight="1">
      <c r="A21" s="250" t="s">
        <v>463</v>
      </c>
    </row>
    <row r="22" spans="1:45" ht="18" customHeight="1">
      <c r="A22" s="250" t="s">
        <v>580</v>
      </c>
    </row>
    <row r="23" spans="1:45" ht="18" customHeight="1">
      <c r="A23" s="250" t="s">
        <v>581</v>
      </c>
    </row>
    <row r="24" spans="1:45" ht="18" customHeight="1">
      <c r="A24" s="250" t="s">
        <v>2888</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row>
    <row r="25" spans="1:45" ht="18" customHeight="1">
      <c r="A25" s="250" t="s">
        <v>3128</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row>
    <row r="26" spans="1:45" ht="18" customHeight="1">
      <c r="V26" s="465"/>
      <c r="W26" s="465"/>
      <c r="X26" s="465"/>
      <c r="Y26" s="465"/>
      <c r="Z26" s="465"/>
      <c r="AA26" s="465"/>
      <c r="AB26" s="465"/>
      <c r="AC26" s="463"/>
      <c r="AD26" s="463"/>
      <c r="AE26" s="463"/>
      <c r="AF26" s="463"/>
      <c r="AG26" s="463"/>
      <c r="AH26" s="463"/>
      <c r="AI26" s="463"/>
      <c r="AJ26" s="463"/>
      <c r="AK26" s="463"/>
      <c r="AL26" s="467"/>
      <c r="AM26" s="467"/>
      <c r="AN26" s="467"/>
      <c r="AO26" s="467"/>
      <c r="AP26" s="467"/>
      <c r="AQ26" s="466"/>
      <c r="AR26" s="466"/>
    </row>
    <row r="28" spans="1:45" ht="18" customHeight="1">
      <c r="AS28" s="262"/>
    </row>
    <row r="30" spans="1:45" ht="18" customHeight="1">
      <c r="V30" s="466"/>
      <c r="W30" s="466"/>
      <c r="X30" s="466"/>
      <c r="Y30" s="466"/>
      <c r="Z30" s="466"/>
      <c r="AA30" s="466"/>
      <c r="AB30" s="466"/>
      <c r="AC30" s="466"/>
      <c r="AD30" s="466"/>
      <c r="AE30" s="466"/>
      <c r="AF30" s="466"/>
      <c r="AG30" s="466"/>
      <c r="AH30" s="466"/>
      <c r="AI30" s="466"/>
      <c r="AJ30" s="466"/>
      <c r="AK30" s="466"/>
      <c r="AL30" s="466"/>
      <c r="AM30" s="466"/>
      <c r="AN30" s="466"/>
      <c r="AO30" s="466"/>
      <c r="AP30" s="466"/>
      <c r="AQ30" s="466"/>
      <c r="AR30" s="466"/>
    </row>
  </sheetData>
  <mergeCells count="1">
    <mergeCell ref="B2:AQ2"/>
  </mergeCells>
  <hyperlinks>
    <hyperlink ref="AT3" location="Content!A1" display="Back to content page" xr:uid="{00000000-0004-0000-BE00-000000000000}"/>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AA22"/>
  <sheetViews>
    <sheetView topLeftCell="H1" workbookViewId="0">
      <selection activeCell="A20" sqref="A20:A21"/>
    </sheetView>
  </sheetViews>
  <sheetFormatPr defaultColWidth="8.77734375" defaultRowHeight="14.4"/>
  <cols>
    <col min="1" max="1" width="32.5546875" customWidth="1"/>
    <col min="2" max="9" width="8.77734375" bestFit="1" customWidth="1"/>
    <col min="10" max="10" width="9.21875" bestFit="1" customWidth="1"/>
    <col min="11" max="23" width="8.77734375" bestFit="1" customWidth="1"/>
    <col min="24" max="24" width="8.77734375" customWidth="1"/>
  </cols>
  <sheetData>
    <row r="1" spans="1:27">
      <c r="A1" s="18" t="s">
        <v>3015</v>
      </c>
      <c r="B1" s="17"/>
      <c r="C1" s="17"/>
      <c r="D1" s="17"/>
      <c r="E1" s="17"/>
      <c r="F1" s="17"/>
      <c r="G1" s="17"/>
      <c r="H1" s="17"/>
      <c r="I1" s="17"/>
      <c r="J1" s="17"/>
      <c r="K1" s="17"/>
      <c r="L1" s="17"/>
      <c r="M1" s="17"/>
      <c r="N1" s="17"/>
      <c r="O1" s="17"/>
      <c r="P1" s="17"/>
      <c r="Q1" s="17"/>
      <c r="R1" s="17"/>
      <c r="S1" s="17"/>
      <c r="T1" s="17"/>
      <c r="U1" s="17"/>
      <c r="V1" s="17"/>
      <c r="W1" s="17"/>
      <c r="X1" s="17"/>
    </row>
    <row r="2" spans="1:27">
      <c r="A2" s="261" t="s">
        <v>32</v>
      </c>
      <c r="B2" s="251" t="s">
        <v>467</v>
      </c>
      <c r="C2" s="251" t="s">
        <v>474</v>
      </c>
      <c r="D2" s="251" t="s">
        <v>475</v>
      </c>
      <c r="E2" s="251" t="s">
        <v>476</v>
      </c>
      <c r="F2" s="251" t="s">
        <v>477</v>
      </c>
      <c r="G2" s="251" t="s">
        <v>468</v>
      </c>
      <c r="H2" s="251" t="s">
        <v>469</v>
      </c>
      <c r="I2" s="251" t="s">
        <v>470</v>
      </c>
      <c r="J2" s="251" t="s">
        <v>35</v>
      </c>
      <c r="K2" s="251" t="s">
        <v>471</v>
      </c>
      <c r="L2" s="251" t="s">
        <v>34</v>
      </c>
      <c r="M2" s="251">
        <v>2011</v>
      </c>
      <c r="N2" s="251">
        <v>2012</v>
      </c>
      <c r="O2" s="251">
        <v>2013</v>
      </c>
      <c r="P2" s="251">
        <v>2014</v>
      </c>
      <c r="Q2" s="251">
        <v>2015</v>
      </c>
      <c r="R2" s="251">
        <v>2016</v>
      </c>
      <c r="S2" s="251">
        <v>2017</v>
      </c>
      <c r="T2" s="251">
        <v>2018</v>
      </c>
      <c r="U2" s="251">
        <v>2019</v>
      </c>
      <c r="V2" s="251">
        <v>2020</v>
      </c>
      <c r="W2" s="251">
        <v>2021</v>
      </c>
      <c r="X2" s="251">
        <v>2022</v>
      </c>
      <c r="Z2" s="1" t="s">
        <v>559</v>
      </c>
    </row>
    <row r="3" spans="1:27">
      <c r="A3" s="93" t="s">
        <v>13</v>
      </c>
      <c r="B3" s="309"/>
      <c r="C3" s="309"/>
      <c r="D3" s="309"/>
      <c r="E3" s="309"/>
      <c r="F3" s="309"/>
      <c r="G3" s="309"/>
      <c r="H3" s="309"/>
      <c r="I3" s="309"/>
      <c r="J3" s="460">
        <v>122712</v>
      </c>
      <c r="K3" s="460">
        <v>81385</v>
      </c>
      <c r="L3" s="460">
        <v>50929</v>
      </c>
      <c r="M3" s="460">
        <v>43417</v>
      </c>
      <c r="N3" s="460">
        <v>42862</v>
      </c>
      <c r="O3" s="460">
        <v>45526</v>
      </c>
      <c r="P3" s="460">
        <v>57707</v>
      </c>
      <c r="Q3" s="460">
        <v>40568</v>
      </c>
      <c r="R3" s="460">
        <v>31625</v>
      </c>
      <c r="S3" s="460">
        <v>53942</v>
      </c>
      <c r="T3" s="460">
        <v>44454</v>
      </c>
      <c r="U3" s="460">
        <v>33095</v>
      </c>
      <c r="V3" s="460">
        <v>19722</v>
      </c>
      <c r="W3" s="460">
        <v>19293.440000000002</v>
      </c>
      <c r="X3" s="309"/>
    </row>
    <row r="4" spans="1:27">
      <c r="A4" s="93" t="s">
        <v>12</v>
      </c>
      <c r="B4" s="309"/>
      <c r="C4" s="309"/>
      <c r="D4" s="309"/>
      <c r="E4" s="309"/>
      <c r="F4" s="309"/>
      <c r="G4" s="309"/>
      <c r="H4" s="309"/>
      <c r="I4" s="460">
        <v>1098</v>
      </c>
      <c r="J4" s="460">
        <v>1068</v>
      </c>
      <c r="K4" s="460">
        <v>937</v>
      </c>
      <c r="L4" s="460">
        <v>807</v>
      </c>
      <c r="M4" s="460">
        <v>825</v>
      </c>
      <c r="N4" s="460">
        <v>1005</v>
      </c>
      <c r="O4" s="460">
        <v>936</v>
      </c>
      <c r="P4" s="460">
        <v>800</v>
      </c>
      <c r="Q4" s="460">
        <v>686</v>
      </c>
      <c r="R4" s="460"/>
      <c r="S4" s="460"/>
      <c r="T4" s="460"/>
      <c r="U4" s="460"/>
      <c r="V4" s="460"/>
      <c r="W4" s="460"/>
      <c r="X4" s="460"/>
      <c r="AA4" s="14"/>
    </row>
    <row r="5" spans="1:27">
      <c r="A5" s="93" t="s">
        <v>513</v>
      </c>
      <c r="B5" s="309"/>
      <c r="C5" s="309"/>
      <c r="D5" s="309"/>
      <c r="E5" s="309"/>
      <c r="F5" s="309"/>
      <c r="G5" s="309"/>
      <c r="H5" s="309"/>
      <c r="I5" s="309"/>
      <c r="J5" s="309"/>
      <c r="K5" s="309"/>
      <c r="L5" s="309"/>
      <c r="M5" s="309"/>
      <c r="N5" s="309"/>
      <c r="O5" s="309"/>
      <c r="P5" s="309"/>
      <c r="Q5" s="309"/>
      <c r="R5" s="309"/>
      <c r="S5" s="309"/>
      <c r="T5" s="309"/>
      <c r="U5" s="309"/>
      <c r="V5" s="309"/>
      <c r="W5" s="309"/>
      <c r="X5" s="309"/>
    </row>
    <row r="6" spans="1:27">
      <c r="A6" s="93" t="s">
        <v>100</v>
      </c>
      <c r="B6" s="309"/>
      <c r="C6" s="309"/>
      <c r="D6" s="309"/>
      <c r="E6" s="309"/>
      <c r="F6" s="309"/>
      <c r="G6" s="309"/>
      <c r="H6" s="309"/>
      <c r="I6" s="309"/>
      <c r="J6" s="309"/>
      <c r="K6" s="309"/>
      <c r="L6" s="309"/>
      <c r="M6" s="309"/>
      <c r="N6" s="309"/>
      <c r="O6" s="309"/>
      <c r="P6" s="309"/>
      <c r="Q6" s="309"/>
      <c r="R6" s="309"/>
      <c r="S6" s="309"/>
      <c r="T6" s="309"/>
      <c r="U6" s="309"/>
      <c r="V6" s="309"/>
      <c r="W6" s="309"/>
      <c r="X6" s="309"/>
    </row>
    <row r="7" spans="1:27">
      <c r="A7" s="93" t="s">
        <v>512</v>
      </c>
      <c r="B7" s="309"/>
      <c r="C7" s="309"/>
      <c r="D7" s="309"/>
      <c r="E7" s="309"/>
      <c r="F7" s="309"/>
      <c r="G7" s="309"/>
      <c r="H7" s="309"/>
      <c r="I7" s="309"/>
      <c r="J7" s="309"/>
      <c r="K7" s="309"/>
      <c r="L7" s="309"/>
      <c r="M7" s="309"/>
      <c r="N7" s="309"/>
      <c r="O7" s="309"/>
      <c r="P7" s="309"/>
      <c r="Q7" s="309"/>
      <c r="R7" s="309"/>
      <c r="S7" s="309"/>
      <c r="T7" s="309"/>
      <c r="U7" s="309"/>
      <c r="V7" s="309"/>
      <c r="W7" s="309"/>
      <c r="X7" s="309"/>
    </row>
    <row r="8" spans="1:27">
      <c r="A8" s="93" t="s">
        <v>11</v>
      </c>
      <c r="B8" s="309"/>
      <c r="C8" s="309"/>
      <c r="D8" s="309"/>
      <c r="E8" s="309"/>
      <c r="F8" s="309"/>
      <c r="G8" s="309"/>
      <c r="H8" s="309"/>
      <c r="I8" s="309"/>
      <c r="J8" s="309"/>
      <c r="K8" s="309"/>
      <c r="L8" s="309"/>
      <c r="M8" s="309"/>
      <c r="N8" s="309"/>
      <c r="O8" s="309"/>
      <c r="P8" s="309"/>
      <c r="Q8" s="309"/>
      <c r="R8" s="309"/>
      <c r="S8" s="309"/>
      <c r="T8" s="309"/>
      <c r="U8" s="309"/>
      <c r="V8" s="309"/>
      <c r="W8" s="309"/>
      <c r="X8" s="309"/>
    </row>
    <row r="9" spans="1:27">
      <c r="A9" s="93" t="s">
        <v>10</v>
      </c>
      <c r="B9" s="309"/>
      <c r="C9" s="309"/>
      <c r="D9" s="309"/>
      <c r="E9" s="309"/>
      <c r="F9" s="309"/>
      <c r="G9" s="309"/>
      <c r="H9" s="309"/>
      <c r="I9" s="309"/>
      <c r="J9" s="309"/>
      <c r="K9" s="309"/>
      <c r="L9" s="309"/>
      <c r="M9" s="309"/>
      <c r="N9" s="309"/>
      <c r="O9" s="309"/>
      <c r="P9" s="309"/>
      <c r="Q9" s="309"/>
      <c r="R9" s="309"/>
      <c r="S9" s="309"/>
      <c r="T9" s="309"/>
      <c r="U9" s="309"/>
      <c r="V9" s="309"/>
      <c r="W9" s="309"/>
      <c r="X9" s="309"/>
    </row>
    <row r="10" spans="1:27">
      <c r="A10" s="93" t="s">
        <v>9</v>
      </c>
      <c r="B10" s="309"/>
      <c r="C10" s="309"/>
      <c r="D10" s="309"/>
      <c r="E10" s="309"/>
      <c r="F10" s="309"/>
      <c r="G10" s="309"/>
      <c r="H10" s="309"/>
      <c r="I10" s="309"/>
      <c r="J10" s="309"/>
      <c r="K10" s="309"/>
      <c r="L10" s="309"/>
      <c r="M10" s="309"/>
      <c r="N10" s="309"/>
      <c r="O10" s="309"/>
      <c r="P10" s="309"/>
      <c r="Q10" s="309"/>
      <c r="R10" s="309"/>
      <c r="S10" s="309"/>
      <c r="T10" s="309"/>
      <c r="U10" s="309"/>
      <c r="V10" s="309"/>
      <c r="W10" s="309"/>
      <c r="X10" s="309"/>
    </row>
    <row r="11" spans="1:27">
      <c r="A11" s="93" t="s">
        <v>8</v>
      </c>
      <c r="B11" s="630">
        <v>41269</v>
      </c>
      <c r="C11" s="630">
        <v>38861</v>
      </c>
      <c r="D11" s="630">
        <v>44776</v>
      </c>
      <c r="E11" s="630">
        <v>44367</v>
      </c>
      <c r="F11" s="630">
        <v>48430</v>
      </c>
      <c r="G11" s="630">
        <v>49105</v>
      </c>
      <c r="H11" s="669">
        <v>45607</v>
      </c>
      <c r="I11" s="669">
        <v>47557</v>
      </c>
      <c r="J11" s="669">
        <v>44674</v>
      </c>
      <c r="K11" s="669">
        <v>42325</v>
      </c>
      <c r="L11" s="669">
        <v>48259</v>
      </c>
      <c r="M11" s="669">
        <v>45121</v>
      </c>
      <c r="N11" s="669">
        <v>47074</v>
      </c>
      <c r="O11" s="669">
        <v>37266</v>
      </c>
      <c r="P11" s="669">
        <v>41973</v>
      </c>
      <c r="Q11" s="669">
        <v>39058</v>
      </c>
      <c r="R11" s="669">
        <v>37800</v>
      </c>
      <c r="S11" s="669">
        <v>45109</v>
      </c>
      <c r="T11" s="669">
        <v>67441</v>
      </c>
      <c r="U11" s="669">
        <v>63651.839999999997</v>
      </c>
      <c r="V11" s="669">
        <v>25694.29</v>
      </c>
      <c r="W11" s="664">
        <v>25087</v>
      </c>
      <c r="X11" s="460">
        <v>45882</v>
      </c>
      <c r="AA11" s="14"/>
    </row>
    <row r="12" spans="1:27">
      <c r="A12" s="93" t="s">
        <v>6</v>
      </c>
      <c r="B12" s="309"/>
      <c r="C12" s="309"/>
      <c r="D12" s="309"/>
      <c r="E12" s="309"/>
      <c r="F12" s="309"/>
      <c r="G12" s="309"/>
      <c r="H12" s="309"/>
      <c r="I12" s="309"/>
      <c r="J12" s="309"/>
      <c r="K12" s="309"/>
      <c r="L12" s="309"/>
      <c r="M12" s="309"/>
      <c r="N12" s="309"/>
      <c r="O12" s="309"/>
      <c r="P12" s="309"/>
      <c r="Q12" s="309"/>
      <c r="R12" s="309"/>
      <c r="S12" s="309"/>
      <c r="T12" s="309"/>
      <c r="U12" s="669">
        <v>17463</v>
      </c>
      <c r="V12" s="669">
        <v>9203</v>
      </c>
      <c r="W12" s="669">
        <v>619</v>
      </c>
      <c r="X12" s="669">
        <v>12145</v>
      </c>
      <c r="AA12" s="14"/>
    </row>
    <row r="13" spans="1:27">
      <c r="A13" s="93" t="s">
        <v>5</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row>
    <row r="14" spans="1:27">
      <c r="A14" s="93" t="s">
        <v>4</v>
      </c>
      <c r="B14" s="309"/>
      <c r="C14" s="309"/>
      <c r="D14" s="309"/>
      <c r="E14" s="309"/>
      <c r="F14" s="309"/>
      <c r="G14" s="309"/>
      <c r="H14" s="309"/>
      <c r="I14" s="309"/>
      <c r="J14" s="309"/>
      <c r="K14" s="309"/>
      <c r="L14" s="309"/>
      <c r="M14" s="309"/>
      <c r="N14" s="309"/>
      <c r="O14" s="309"/>
      <c r="P14" s="309"/>
      <c r="Q14" s="309"/>
      <c r="R14" s="309"/>
      <c r="S14" s="309"/>
      <c r="T14" s="309"/>
      <c r="U14" s="309"/>
      <c r="V14" s="309"/>
      <c r="W14" s="309"/>
      <c r="X14" s="309"/>
    </row>
    <row r="15" spans="1:27">
      <c r="A15" s="93" t="s">
        <v>3</v>
      </c>
      <c r="B15" s="309"/>
      <c r="C15" s="309"/>
      <c r="D15" s="309"/>
      <c r="E15" s="309"/>
      <c r="F15" s="309"/>
      <c r="G15" s="309"/>
      <c r="H15" s="309"/>
      <c r="I15" s="309"/>
      <c r="J15" s="309"/>
      <c r="K15" s="309"/>
      <c r="L15" s="309"/>
      <c r="M15" s="309"/>
      <c r="N15" s="309"/>
      <c r="O15" s="309"/>
      <c r="P15" s="309"/>
      <c r="Q15" s="309"/>
      <c r="R15" s="309"/>
      <c r="S15" s="309"/>
      <c r="T15" s="309"/>
      <c r="U15" s="309"/>
      <c r="V15" s="309"/>
      <c r="W15" s="309"/>
      <c r="X15" s="309"/>
    </row>
    <row r="16" spans="1:27">
      <c r="A16" s="93" t="s">
        <v>33</v>
      </c>
      <c r="B16" s="309"/>
      <c r="C16" s="309"/>
      <c r="D16" s="309"/>
      <c r="E16" s="309"/>
      <c r="F16" s="309"/>
      <c r="G16" s="309"/>
      <c r="H16" s="309"/>
      <c r="I16" s="309"/>
      <c r="J16" s="309"/>
      <c r="K16" s="309"/>
      <c r="L16" s="309"/>
      <c r="M16" s="309"/>
      <c r="N16" s="309"/>
      <c r="O16" s="309"/>
      <c r="P16" s="309"/>
      <c r="Q16" s="309"/>
      <c r="R16" s="309"/>
      <c r="S16" s="309"/>
      <c r="T16" s="309"/>
      <c r="U16" s="309"/>
      <c r="V16" s="309"/>
      <c r="W16" s="309"/>
      <c r="X16" s="309"/>
    </row>
    <row r="17" spans="1:24">
      <c r="A17" s="93" t="s">
        <v>1</v>
      </c>
      <c r="B17" s="309"/>
      <c r="C17" s="309"/>
      <c r="D17" s="309"/>
      <c r="E17" s="309"/>
      <c r="F17" s="309"/>
      <c r="G17" s="309"/>
      <c r="H17" s="309"/>
      <c r="I17" s="309"/>
      <c r="J17" s="309"/>
      <c r="K17" s="309"/>
      <c r="L17" s="309"/>
      <c r="M17" s="309"/>
      <c r="N17" s="309"/>
      <c r="O17" s="309"/>
      <c r="P17" s="309"/>
      <c r="Q17" s="309"/>
      <c r="R17" s="309"/>
      <c r="S17" s="309"/>
      <c r="T17" s="309"/>
      <c r="U17" s="309"/>
      <c r="V17" s="309"/>
      <c r="W17" s="309"/>
      <c r="X17" s="309"/>
    </row>
    <row r="18" spans="1:24">
      <c r="A18" s="93" t="s">
        <v>0</v>
      </c>
      <c r="B18" s="309"/>
      <c r="C18" s="309"/>
      <c r="D18" s="309"/>
      <c r="E18" s="309"/>
      <c r="F18" s="309"/>
      <c r="G18" s="309"/>
      <c r="H18" s="309"/>
      <c r="I18" s="309"/>
      <c r="J18" s="309"/>
      <c r="K18" s="309"/>
      <c r="L18" s="309"/>
      <c r="M18" s="309"/>
      <c r="N18" s="309"/>
      <c r="O18" s="309"/>
      <c r="P18" s="309"/>
      <c r="Q18" s="309"/>
      <c r="R18" s="309"/>
      <c r="S18" s="309"/>
      <c r="T18" s="309"/>
      <c r="U18" s="309"/>
      <c r="V18" s="309"/>
      <c r="W18" s="309"/>
      <c r="X18" s="309"/>
    </row>
    <row r="20" spans="1:24">
      <c r="A20" s="95" t="s">
        <v>21</v>
      </c>
    </row>
    <row r="21" spans="1:24">
      <c r="A21" s="250" t="s">
        <v>2888</v>
      </c>
    </row>
    <row r="22" spans="1:24">
      <c r="A22" s="250" t="s">
        <v>3128</v>
      </c>
    </row>
  </sheetData>
  <hyperlinks>
    <hyperlink ref="Z2" location="Content!A1" display="Back to content page" xr:uid="{00000000-0004-0000-BF00-000000000000}"/>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Sheet193"/>
  <dimension ref="A1:AS29"/>
  <sheetViews>
    <sheetView zoomScale="91" zoomScaleNormal="91" workbookViewId="0"/>
  </sheetViews>
  <sheetFormatPr defaultColWidth="9.21875" defaultRowHeight="18" customHeight="1"/>
  <cols>
    <col min="1" max="1" width="33.5546875" style="44" customWidth="1"/>
    <col min="2" max="21" width="10.44140625" style="262" customWidth="1"/>
    <col min="22" max="26" width="10.44140625" style="262" bestFit="1" customWidth="1"/>
    <col min="27" max="31" width="11.5546875" style="262" bestFit="1" customWidth="1"/>
    <col min="32" max="32" width="9.21875" style="262" bestFit="1" customWidth="1"/>
    <col min="33" max="42" width="9.21875" style="262" customWidth="1"/>
    <col min="43" max="16384" width="9.21875" style="17"/>
  </cols>
  <sheetData>
    <row r="1" spans="1:45" ht="18" customHeight="1">
      <c r="A1" s="40" t="s">
        <v>3367</v>
      </c>
    </row>
    <row r="2" spans="1:45" ht="18" customHeight="1">
      <c r="A2" s="261"/>
      <c r="B2" s="765" t="s">
        <v>500</v>
      </c>
      <c r="C2" s="766"/>
      <c r="D2" s="766"/>
      <c r="E2" s="766"/>
      <c r="F2" s="766"/>
      <c r="G2" s="766"/>
      <c r="H2" s="766"/>
      <c r="I2" s="766"/>
      <c r="J2" s="766"/>
      <c r="K2" s="766"/>
      <c r="L2" s="766"/>
      <c r="M2" s="766"/>
      <c r="N2" s="766"/>
      <c r="O2" s="766"/>
      <c r="P2" s="766"/>
      <c r="Q2" s="766"/>
      <c r="R2" s="766"/>
      <c r="S2" s="766"/>
      <c r="T2" s="766"/>
      <c r="U2" s="766"/>
      <c r="V2" s="766"/>
      <c r="W2" s="766"/>
      <c r="X2" s="766"/>
      <c r="Y2" s="766"/>
      <c r="Z2" s="766"/>
      <c r="AA2" s="766"/>
      <c r="AB2" s="766"/>
      <c r="AC2" s="766"/>
      <c r="AD2" s="766"/>
      <c r="AE2" s="766"/>
      <c r="AF2" s="766"/>
      <c r="AG2" s="766"/>
      <c r="AH2" s="766"/>
      <c r="AI2" s="766"/>
      <c r="AJ2" s="766"/>
      <c r="AK2" s="766"/>
      <c r="AL2" s="766"/>
      <c r="AM2" s="766"/>
      <c r="AN2" s="766"/>
      <c r="AO2" s="766"/>
      <c r="AP2" s="766"/>
    </row>
    <row r="3" spans="1:45" s="40" customFormat="1" ht="18" customHeight="1">
      <c r="A3" s="261" t="s">
        <v>32</v>
      </c>
      <c r="B3" s="260">
        <v>1980</v>
      </c>
      <c r="C3" s="260">
        <v>1981</v>
      </c>
      <c r="D3" s="260">
        <v>1982</v>
      </c>
      <c r="E3" s="260">
        <v>1983</v>
      </c>
      <c r="F3" s="260">
        <v>1984</v>
      </c>
      <c r="G3" s="260">
        <v>1985</v>
      </c>
      <c r="H3" s="260">
        <v>1986</v>
      </c>
      <c r="I3" s="260">
        <v>1987</v>
      </c>
      <c r="J3" s="260">
        <v>1988</v>
      </c>
      <c r="K3" s="260">
        <v>1989</v>
      </c>
      <c r="L3" s="260">
        <v>1990</v>
      </c>
      <c r="M3" s="260">
        <v>1991</v>
      </c>
      <c r="N3" s="260">
        <v>1992</v>
      </c>
      <c r="O3" s="260">
        <v>1993</v>
      </c>
      <c r="P3" s="260">
        <v>1994</v>
      </c>
      <c r="Q3" s="260">
        <v>1995</v>
      </c>
      <c r="R3" s="260">
        <v>1996</v>
      </c>
      <c r="S3" s="260">
        <v>1997</v>
      </c>
      <c r="T3" s="260">
        <v>1998</v>
      </c>
      <c r="U3" s="260">
        <v>1999</v>
      </c>
      <c r="V3" s="260">
        <v>2000</v>
      </c>
      <c r="W3" s="260">
        <v>2001</v>
      </c>
      <c r="X3" s="260">
        <v>2002</v>
      </c>
      <c r="Y3" s="260">
        <v>2003</v>
      </c>
      <c r="Z3" s="260">
        <v>2004</v>
      </c>
      <c r="AA3" s="260">
        <v>2005</v>
      </c>
      <c r="AB3" s="260">
        <v>2006</v>
      </c>
      <c r="AC3" s="260">
        <v>2007</v>
      </c>
      <c r="AD3" s="260">
        <v>2008</v>
      </c>
      <c r="AE3" s="260">
        <v>2009</v>
      </c>
      <c r="AF3" s="260">
        <v>2010</v>
      </c>
      <c r="AG3" s="260">
        <v>2011</v>
      </c>
      <c r="AH3" s="260">
        <v>2012</v>
      </c>
      <c r="AI3" s="260">
        <v>2013</v>
      </c>
      <c r="AJ3" s="260">
        <v>2014</v>
      </c>
      <c r="AK3" s="260">
        <v>2015</v>
      </c>
      <c r="AL3" s="260">
        <v>2016</v>
      </c>
      <c r="AM3" s="260">
        <v>2017</v>
      </c>
      <c r="AN3" s="260">
        <v>2018</v>
      </c>
      <c r="AO3" s="260">
        <v>2019</v>
      </c>
      <c r="AP3" s="260">
        <v>2020</v>
      </c>
      <c r="AR3" s="1" t="s">
        <v>559</v>
      </c>
    </row>
    <row r="4" spans="1:45" s="14" customFormat="1" ht="18" customHeight="1">
      <c r="A4" s="93" t="s">
        <v>13</v>
      </c>
      <c r="B4" s="611">
        <v>20.899999618500001</v>
      </c>
      <c r="C4" s="611">
        <v>33.200000762899997</v>
      </c>
      <c r="D4" s="611">
        <v>20.7999992371</v>
      </c>
      <c r="E4" s="611">
        <v>46.200000762899997</v>
      </c>
      <c r="F4" s="611">
        <v>25.100000381499999</v>
      </c>
      <c r="G4" s="611">
        <v>33.200000762899997</v>
      </c>
      <c r="H4" s="611">
        <v>24.7999992371</v>
      </c>
      <c r="I4" s="611">
        <v>25.600000381499999</v>
      </c>
      <c r="J4" s="611">
        <v>26.899999618500001</v>
      </c>
      <c r="K4" s="611">
        <v>51.599998474099998</v>
      </c>
      <c r="L4" s="611">
        <v>39.900001525900002</v>
      </c>
      <c r="M4" s="611">
        <v>41.5</v>
      </c>
      <c r="N4" s="611">
        <v>41.5</v>
      </c>
      <c r="O4" s="611">
        <v>28.7999992371</v>
      </c>
      <c r="P4" s="611">
        <v>55.5</v>
      </c>
      <c r="Q4" s="611">
        <v>58.299999237100003</v>
      </c>
      <c r="R4" s="611">
        <v>62.200000762899997</v>
      </c>
      <c r="S4" s="611">
        <v>41.5</v>
      </c>
      <c r="T4" s="611">
        <v>38</v>
      </c>
      <c r="U4" s="611">
        <v>51.799999237100003</v>
      </c>
      <c r="V4" s="611">
        <v>60.610999999999997</v>
      </c>
      <c r="W4" s="611">
        <v>50.817999999999998</v>
      </c>
      <c r="X4" s="611">
        <v>51.298000000000002</v>
      </c>
      <c r="Y4" s="611">
        <v>56.454999999999998</v>
      </c>
      <c r="Z4" s="611">
        <v>63.692</v>
      </c>
      <c r="AA4" s="611">
        <v>68.111999999999995</v>
      </c>
      <c r="AB4" s="611">
        <v>80.997</v>
      </c>
      <c r="AC4" s="611">
        <v>72.887999999999991</v>
      </c>
      <c r="AD4" s="611">
        <v>70.933999999999997</v>
      </c>
      <c r="AE4" s="611">
        <v>64.322999999999993</v>
      </c>
      <c r="AF4" s="611">
        <v>47.908000000000001</v>
      </c>
      <c r="AG4" s="611">
        <v>50.972999999999999</v>
      </c>
      <c r="AH4" s="611">
        <v>63.619117459000002</v>
      </c>
      <c r="AI4" s="296"/>
      <c r="AJ4" s="296"/>
      <c r="AK4" s="296"/>
      <c r="AL4" s="296"/>
      <c r="AM4" s="296"/>
      <c r="AN4" s="296"/>
      <c r="AO4" s="296"/>
      <c r="AP4" s="296"/>
      <c r="AR4" s="33"/>
      <c r="AS4" s="33"/>
    </row>
    <row r="5" spans="1:45" s="14" customFormat="1" ht="18" customHeight="1">
      <c r="A5" s="93" t="s">
        <v>12</v>
      </c>
      <c r="B5" s="319"/>
      <c r="C5" s="319"/>
      <c r="D5" s="611">
        <v>0.1000000015</v>
      </c>
      <c r="E5" s="611">
        <v>0.1000000015</v>
      </c>
      <c r="F5" s="611">
        <v>0.1000000015</v>
      </c>
      <c r="G5" s="611">
        <v>0.1000000015</v>
      </c>
      <c r="H5" s="611">
        <v>0.1000000015</v>
      </c>
      <c r="I5" s="611">
        <v>0.1000000015</v>
      </c>
      <c r="J5" s="611">
        <v>0.20000000300000001</v>
      </c>
      <c r="K5" s="611">
        <v>0.40000000600000002</v>
      </c>
      <c r="L5" s="611">
        <v>3.0999999046000002</v>
      </c>
      <c r="M5" s="611">
        <v>0.40000000600000002</v>
      </c>
      <c r="N5" s="611">
        <v>0.60000002379999995</v>
      </c>
      <c r="O5" s="611">
        <v>0.80000001190000003</v>
      </c>
      <c r="P5" s="611">
        <v>0.5</v>
      </c>
      <c r="Q5" s="611">
        <v>0.30000001189999997</v>
      </c>
      <c r="R5" s="611">
        <v>0.20000000300000001</v>
      </c>
      <c r="S5" s="611">
        <v>0.20000000300000001</v>
      </c>
      <c r="T5" s="611">
        <v>0.20000000300000001</v>
      </c>
      <c r="U5" s="611">
        <v>0.20000000300000001</v>
      </c>
      <c r="V5" s="611">
        <v>0.26700000000000002</v>
      </c>
      <c r="W5" s="611">
        <v>0.28699999999999998</v>
      </c>
      <c r="X5" s="611">
        <v>0.30599999999999999</v>
      </c>
      <c r="Y5" s="611">
        <v>0.27700000000000002</v>
      </c>
      <c r="Z5" s="611">
        <v>0.29899999999999999</v>
      </c>
      <c r="AA5" s="611">
        <v>0.315</v>
      </c>
      <c r="AB5" s="319">
        <v>0</v>
      </c>
      <c r="AC5" s="319"/>
      <c r="AD5" s="319"/>
      <c r="AE5" s="645">
        <v>0</v>
      </c>
      <c r="AF5" s="645">
        <v>0.121</v>
      </c>
      <c r="AG5" s="645">
        <v>0.121</v>
      </c>
      <c r="AH5" s="645">
        <v>0.129878467</v>
      </c>
      <c r="AI5" s="645"/>
      <c r="AJ5" s="645"/>
      <c r="AK5" s="645"/>
      <c r="AL5" s="670"/>
      <c r="AM5" s="670"/>
      <c r="AN5" s="670"/>
      <c r="AO5" s="670"/>
      <c r="AP5" s="670"/>
    </row>
    <row r="6" spans="1:45" s="14" customFormat="1" ht="18" customHeight="1">
      <c r="A6" s="93" t="s">
        <v>513</v>
      </c>
      <c r="B6" s="319"/>
      <c r="C6" s="319"/>
      <c r="D6" s="319"/>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c r="AG6" s="319"/>
      <c r="AH6" s="319"/>
      <c r="AI6" s="319"/>
      <c r="AJ6" s="319"/>
      <c r="AK6" s="319"/>
      <c r="AL6" s="296"/>
      <c r="AM6" s="296"/>
      <c r="AN6" s="296"/>
      <c r="AO6" s="296"/>
      <c r="AP6" s="296"/>
    </row>
    <row r="7" spans="1:45" s="14" customFormat="1" ht="18" customHeight="1">
      <c r="A7" s="93" t="s">
        <v>100</v>
      </c>
      <c r="B7" s="611">
        <v>34.5</v>
      </c>
      <c r="C7" s="611">
        <v>38.400001525900002</v>
      </c>
      <c r="D7" s="611">
        <v>30.7000007629</v>
      </c>
      <c r="E7" s="611">
        <v>28.899999618500001</v>
      </c>
      <c r="F7" s="611">
        <v>32</v>
      </c>
      <c r="G7" s="611">
        <v>30.5</v>
      </c>
      <c r="H7" s="611">
        <v>31.100000381499999</v>
      </c>
      <c r="I7" s="611">
        <v>52.5</v>
      </c>
      <c r="J7" s="611">
        <v>55.299999237100003</v>
      </c>
      <c r="K7" s="611">
        <v>59.700000762899997</v>
      </c>
      <c r="L7" s="611">
        <v>57.299999237100003</v>
      </c>
      <c r="M7" s="611">
        <v>33.200000762899997</v>
      </c>
      <c r="N7" s="611">
        <v>28.5</v>
      </c>
      <c r="O7" s="611">
        <v>22.100000381499999</v>
      </c>
      <c r="P7" s="611">
        <v>43.099998474099998</v>
      </c>
      <c r="Q7" s="319"/>
      <c r="R7" s="319"/>
      <c r="S7" s="319"/>
      <c r="T7" s="319"/>
      <c r="U7" s="319"/>
      <c r="V7" s="319"/>
      <c r="W7" s="611">
        <v>7.4000000953674299</v>
      </c>
      <c r="X7" s="319"/>
      <c r="Y7" s="319"/>
      <c r="Z7" s="319"/>
      <c r="AA7" s="319"/>
      <c r="AB7" s="319"/>
      <c r="AC7" s="319"/>
      <c r="AD7" s="319"/>
      <c r="AE7" s="319"/>
      <c r="AF7" s="319"/>
      <c r="AG7" s="319"/>
      <c r="AH7" s="319"/>
      <c r="AI7" s="296"/>
      <c r="AJ7" s="296"/>
      <c r="AK7" s="296"/>
      <c r="AL7" s="296"/>
      <c r="AM7" s="296"/>
      <c r="AN7" s="296"/>
      <c r="AO7" s="296"/>
      <c r="AP7" s="296"/>
    </row>
    <row r="8" spans="1:45" s="14" customFormat="1" ht="18" customHeight="1">
      <c r="A8" s="93" t="s">
        <v>512</v>
      </c>
      <c r="B8" s="611">
        <v>0.1000000015</v>
      </c>
      <c r="C8" s="611">
        <v>0.1000000015</v>
      </c>
      <c r="D8" s="611">
        <v>0.1000000015</v>
      </c>
      <c r="E8" s="611">
        <v>0.1000000015</v>
      </c>
      <c r="F8" s="611">
        <v>0.1000000015</v>
      </c>
      <c r="G8" s="611">
        <v>0.20000000300000001</v>
      </c>
      <c r="H8" s="611">
        <v>0.20000000300000001</v>
      </c>
      <c r="I8" s="611">
        <v>0.20000000300000001</v>
      </c>
      <c r="J8" s="611">
        <v>0.20000000300000001</v>
      </c>
      <c r="K8" s="611">
        <v>0.20000000300000001</v>
      </c>
      <c r="L8" s="611">
        <v>0.20000000300000001</v>
      </c>
      <c r="M8" s="611">
        <v>0.1000000015</v>
      </c>
      <c r="N8" s="611">
        <v>0.20000000300000001</v>
      </c>
      <c r="O8" s="611">
        <v>0.20000000300000001</v>
      </c>
      <c r="P8" s="611">
        <v>0.20000000300000001</v>
      </c>
      <c r="Q8" s="611">
        <v>0.1000000015</v>
      </c>
      <c r="R8" s="611">
        <v>0.1000000015</v>
      </c>
      <c r="S8" s="611">
        <v>0.1000000015</v>
      </c>
      <c r="T8" s="611">
        <v>0.1000000015</v>
      </c>
      <c r="U8" s="611">
        <v>0.20000000300000001</v>
      </c>
      <c r="V8" s="611">
        <v>0.25700000000000001</v>
      </c>
      <c r="W8" s="611"/>
      <c r="X8" s="319"/>
      <c r="Y8" s="319"/>
      <c r="Z8" s="319"/>
      <c r="AA8" s="319"/>
      <c r="AB8" s="319"/>
      <c r="AC8" s="319"/>
      <c r="AD8" s="319"/>
      <c r="AE8" s="319"/>
      <c r="AF8" s="319"/>
      <c r="AG8" s="319"/>
      <c r="AH8" s="319"/>
      <c r="AI8" s="296"/>
      <c r="AJ8" s="296"/>
      <c r="AK8" s="296"/>
      <c r="AL8" s="296"/>
      <c r="AM8" s="296"/>
      <c r="AN8" s="296"/>
      <c r="AO8" s="296"/>
      <c r="AP8" s="296"/>
    </row>
    <row r="9" spans="1:45" s="14" customFormat="1" ht="18" customHeight="1">
      <c r="A9" s="93" t="s">
        <v>11</v>
      </c>
      <c r="B9" s="611">
        <v>0.1000000015</v>
      </c>
      <c r="C9" s="611">
        <v>0.1000000015</v>
      </c>
      <c r="D9" s="611">
        <v>0.20000000300000001</v>
      </c>
      <c r="E9" s="611">
        <v>0.1000000015</v>
      </c>
      <c r="F9" s="611">
        <v>0.1000000015</v>
      </c>
      <c r="G9" s="611">
        <v>0.20000000300000001</v>
      </c>
      <c r="H9" s="611">
        <v>0.30000001189999997</v>
      </c>
      <c r="I9" s="611">
        <v>0.89999997620000005</v>
      </c>
      <c r="J9" s="611">
        <v>1</v>
      </c>
      <c r="K9" s="611">
        <v>0.1000000015</v>
      </c>
      <c r="L9" s="611">
        <v>0.1000000015</v>
      </c>
      <c r="M9" s="611">
        <v>0.1000000015</v>
      </c>
      <c r="N9" s="319"/>
      <c r="O9" s="611">
        <v>0.1000000015</v>
      </c>
      <c r="P9" s="319"/>
      <c r="Q9" s="319"/>
      <c r="R9" s="319"/>
      <c r="S9" s="319"/>
      <c r="T9" s="319"/>
      <c r="U9" s="319"/>
      <c r="V9" s="319"/>
      <c r="W9" s="319"/>
      <c r="X9" s="319"/>
      <c r="Y9" s="319"/>
      <c r="Z9" s="319"/>
      <c r="AA9" s="319"/>
      <c r="AB9" s="319"/>
      <c r="AC9" s="319"/>
      <c r="AD9" s="319"/>
      <c r="AE9" s="319"/>
      <c r="AF9" s="319"/>
      <c r="AG9" s="319"/>
      <c r="AH9" s="319"/>
      <c r="AI9" s="296"/>
      <c r="AJ9" s="296"/>
      <c r="AK9" s="296"/>
      <c r="AL9" s="296"/>
      <c r="AM9" s="296"/>
      <c r="AN9" s="296"/>
      <c r="AO9" s="296"/>
      <c r="AP9" s="296"/>
    </row>
    <row r="10" spans="1:45" s="14" customFormat="1" ht="18" customHeight="1">
      <c r="A10" s="93" t="s">
        <v>10</v>
      </c>
      <c r="B10" s="611">
        <v>19.7999992371</v>
      </c>
      <c r="C10" s="611">
        <v>21</v>
      </c>
      <c r="D10" s="611">
        <v>19.7000007629</v>
      </c>
      <c r="E10" s="611">
        <v>19.2999992371</v>
      </c>
      <c r="F10" s="611">
        <v>22.100000381499999</v>
      </c>
      <c r="G10" s="611">
        <v>20.100000381499999</v>
      </c>
      <c r="H10" s="611">
        <v>19.2000007629</v>
      </c>
      <c r="I10" s="611">
        <v>21</v>
      </c>
      <c r="J10" s="611">
        <v>23.399999618500001</v>
      </c>
      <c r="K10" s="611">
        <v>29</v>
      </c>
      <c r="L10" s="611">
        <v>30.2000007629</v>
      </c>
      <c r="M10" s="611">
        <v>26.100000381499999</v>
      </c>
      <c r="N10" s="611">
        <v>27.5</v>
      </c>
      <c r="O10" s="611">
        <v>27.100000381499999</v>
      </c>
      <c r="P10" s="611">
        <v>23.600000381499999</v>
      </c>
      <c r="Q10" s="611">
        <v>31.5</v>
      </c>
      <c r="R10" s="611">
        <v>25.2000007629</v>
      </c>
      <c r="S10" s="611">
        <v>29</v>
      </c>
      <c r="T10" s="611">
        <v>28.899999618500001</v>
      </c>
      <c r="U10" s="611">
        <v>27.899999618500001</v>
      </c>
      <c r="V10" s="611">
        <v>27.323</v>
      </c>
      <c r="W10" s="611">
        <v>10.206</v>
      </c>
      <c r="X10" s="611">
        <v>10.863</v>
      </c>
      <c r="Y10" s="611">
        <v>9.7200000000000006</v>
      </c>
      <c r="Z10" s="611">
        <v>12.657</v>
      </c>
      <c r="AA10" s="611">
        <v>15.363</v>
      </c>
      <c r="AB10" s="611">
        <v>18.773</v>
      </c>
      <c r="AC10" s="611">
        <v>23.940999999999999</v>
      </c>
      <c r="AD10" s="611">
        <v>12.188000000000001</v>
      </c>
      <c r="AE10" s="611">
        <v>14.27</v>
      </c>
      <c r="AF10" s="611">
        <v>23.774999999999999</v>
      </c>
      <c r="AG10" s="611">
        <v>19.460118000000001</v>
      </c>
      <c r="AH10" s="611">
        <v>6.9494786160000004</v>
      </c>
      <c r="AI10" s="296"/>
      <c r="AJ10" s="296"/>
      <c r="AK10" s="296"/>
      <c r="AL10" s="296"/>
      <c r="AM10" s="296"/>
      <c r="AN10" s="296"/>
      <c r="AO10" s="296"/>
      <c r="AP10" s="296"/>
    </row>
    <row r="11" spans="1:45" s="14" customFormat="1" ht="18" customHeight="1">
      <c r="A11" s="93" t="s">
        <v>9</v>
      </c>
      <c r="B11" s="611">
        <v>0.80000001190000003</v>
      </c>
      <c r="C11" s="611">
        <v>1</v>
      </c>
      <c r="D11" s="611">
        <v>1.2000000476999999</v>
      </c>
      <c r="E11" s="611">
        <v>0.69999998809999997</v>
      </c>
      <c r="F11" s="611">
        <v>1</v>
      </c>
      <c r="G11" s="611">
        <v>0.80000001190000003</v>
      </c>
      <c r="H11" s="611">
        <v>0.60000002379999995</v>
      </c>
      <c r="I11" s="611">
        <v>0.60000002379999995</v>
      </c>
      <c r="J11" s="611">
        <v>0.69999998809999997</v>
      </c>
      <c r="K11" s="611">
        <v>0.89999997620000005</v>
      </c>
      <c r="L11" s="611">
        <v>0.89999997620000005</v>
      </c>
      <c r="M11" s="611">
        <v>1.3999999761999999</v>
      </c>
      <c r="N11" s="611">
        <v>1.6000000238000001</v>
      </c>
      <c r="O11" s="611">
        <v>2.9000000953999998</v>
      </c>
      <c r="P11" s="611">
        <v>3.2999999522999999</v>
      </c>
      <c r="Q11" s="611">
        <v>3.5</v>
      </c>
      <c r="R11" s="611">
        <v>3.5</v>
      </c>
      <c r="S11" s="611">
        <v>3.9000000953999998</v>
      </c>
      <c r="T11" s="611">
        <v>3.5</v>
      </c>
      <c r="U11" s="611">
        <v>0.80000001190000003</v>
      </c>
      <c r="V11" s="611">
        <v>0.8</v>
      </c>
      <c r="W11" s="611">
        <v>0.79800000000000004</v>
      </c>
      <c r="X11" s="611">
        <v>1.246</v>
      </c>
      <c r="Y11" s="611">
        <v>1.1759999999999999</v>
      </c>
      <c r="Z11" s="611">
        <v>1.2889999999999999</v>
      </c>
      <c r="AA11" s="611">
        <v>1.3640000000000001</v>
      </c>
      <c r="AB11" s="611">
        <v>1.601</v>
      </c>
      <c r="AC11" s="611">
        <v>1.4379999999999999</v>
      </c>
      <c r="AD11" s="611">
        <v>1.589</v>
      </c>
      <c r="AE11" s="611">
        <v>1.3839999999999999</v>
      </c>
      <c r="AF11" s="611">
        <v>0.55416345499999997</v>
      </c>
      <c r="AG11" s="611">
        <v>0.50900000000000001</v>
      </c>
      <c r="AH11" s="611">
        <v>0.317003019</v>
      </c>
      <c r="AI11" s="296"/>
      <c r="AJ11" s="296"/>
      <c r="AK11" s="296"/>
      <c r="AL11" s="296"/>
      <c r="AM11" s="296"/>
      <c r="AN11" s="296"/>
      <c r="AO11" s="296"/>
      <c r="AP11" s="296"/>
    </row>
    <row r="12" spans="1:45" s="14" customFormat="1" ht="18" customHeight="1">
      <c r="A12" s="93" t="s">
        <v>8</v>
      </c>
      <c r="B12" s="611">
        <v>2.2999999522999999</v>
      </c>
      <c r="C12" s="611">
        <v>1.8999999761999999</v>
      </c>
      <c r="D12" s="611">
        <v>2.9000000953999998</v>
      </c>
      <c r="E12" s="611">
        <v>3.4000000953999998</v>
      </c>
      <c r="F12" s="611">
        <v>7.8000001906999996</v>
      </c>
      <c r="G12" s="611">
        <v>15.5</v>
      </c>
      <c r="H12" s="611">
        <v>17</v>
      </c>
      <c r="I12" s="611">
        <v>28.7000007629</v>
      </c>
      <c r="J12" s="611">
        <v>58.099998474099998</v>
      </c>
      <c r="K12" s="611">
        <v>55.099998474099998</v>
      </c>
      <c r="L12" s="611">
        <v>64.099998474100005</v>
      </c>
      <c r="M12" s="611">
        <v>66.5</v>
      </c>
      <c r="N12" s="611">
        <v>74.699996948199995</v>
      </c>
      <c r="O12" s="611">
        <v>78.800003051800005</v>
      </c>
      <c r="P12" s="611">
        <v>88.300003051800005</v>
      </c>
      <c r="Q12" s="611">
        <v>116.4000015259</v>
      </c>
      <c r="R12" s="611">
        <v>128.5</v>
      </c>
      <c r="S12" s="611">
        <v>164.39999389650001</v>
      </c>
      <c r="T12" s="611">
        <v>160.80000305179999</v>
      </c>
      <c r="U12" s="611">
        <v>176.69999694820001</v>
      </c>
      <c r="V12" s="319"/>
      <c r="W12" s="319"/>
      <c r="X12" s="319"/>
      <c r="Y12" s="319"/>
      <c r="Z12" s="319"/>
      <c r="AA12" s="319"/>
      <c r="AB12" s="319"/>
      <c r="AC12" s="319"/>
      <c r="AD12" s="319"/>
      <c r="AE12" s="319"/>
      <c r="AF12" s="319"/>
      <c r="AG12" s="319"/>
      <c r="AH12" s="319"/>
      <c r="AI12" s="319"/>
      <c r="AJ12" s="319"/>
      <c r="AK12" s="319"/>
      <c r="AL12" s="296"/>
      <c r="AM12" s="296"/>
      <c r="AN12" s="296"/>
      <c r="AO12" s="296"/>
      <c r="AP12" s="296"/>
    </row>
    <row r="13" spans="1:45" s="14" customFormat="1" ht="18" customHeight="1">
      <c r="A13" s="93" t="s">
        <v>6</v>
      </c>
      <c r="B13" s="611">
        <v>8.6999998092999995</v>
      </c>
      <c r="C13" s="611">
        <v>9.1999998092999995</v>
      </c>
      <c r="D13" s="611">
        <v>10.399999618500001</v>
      </c>
      <c r="E13" s="611">
        <v>15.300000190700001</v>
      </c>
      <c r="F13" s="611">
        <v>12.399999618500001</v>
      </c>
      <c r="G13" s="611">
        <v>9.1000003814999992</v>
      </c>
      <c r="H13" s="611">
        <v>10.300000190700001</v>
      </c>
      <c r="I13" s="611">
        <v>8.6000003814999992</v>
      </c>
      <c r="J13" s="611">
        <v>10.199999809299999</v>
      </c>
      <c r="K13" s="611">
        <v>10.100000381499999</v>
      </c>
      <c r="L13" s="611">
        <v>9.1000003814999992</v>
      </c>
      <c r="M13" s="611">
        <v>9.3999996185000008</v>
      </c>
      <c r="N13" s="611">
        <v>8.6000003814999992</v>
      </c>
      <c r="O13" s="611">
        <v>9.8999996185000008</v>
      </c>
      <c r="P13" s="611">
        <v>11.300000190700001</v>
      </c>
      <c r="Q13" s="611">
        <v>5.5</v>
      </c>
      <c r="R13" s="611">
        <v>5.4000000954000003</v>
      </c>
      <c r="S13" s="611">
        <v>5.1999998093000004</v>
      </c>
      <c r="T13" s="611">
        <v>5.9000000954000003</v>
      </c>
      <c r="U13" s="611">
        <v>6.5999999045999997</v>
      </c>
      <c r="V13" s="611">
        <v>7.1639999999999997</v>
      </c>
      <c r="W13" s="611">
        <v>6.8849999999999998</v>
      </c>
      <c r="X13" s="611">
        <v>7.0949999999999998</v>
      </c>
      <c r="Y13" s="611">
        <v>8</v>
      </c>
      <c r="Z13" s="611">
        <v>9</v>
      </c>
      <c r="AA13" s="611">
        <v>7</v>
      </c>
      <c r="AB13" s="611">
        <v>6</v>
      </c>
      <c r="AC13" s="611">
        <v>8</v>
      </c>
      <c r="AD13" s="611">
        <v>8</v>
      </c>
      <c r="AE13" s="611">
        <v>6</v>
      </c>
      <c r="AF13" s="611">
        <v>7</v>
      </c>
      <c r="AG13" s="611">
        <v>7</v>
      </c>
      <c r="AH13" s="611">
        <v>5</v>
      </c>
      <c r="AI13" s="611">
        <v>4</v>
      </c>
      <c r="AJ13" s="319">
        <v>5</v>
      </c>
      <c r="AK13" s="319">
        <v>5</v>
      </c>
      <c r="AL13" s="611">
        <v>466.83</v>
      </c>
      <c r="AM13" s="611">
        <v>503.96399999999994</v>
      </c>
      <c r="AN13" s="611">
        <v>507.82799999999997</v>
      </c>
      <c r="AO13" s="611">
        <v>536.53</v>
      </c>
      <c r="AP13" s="611">
        <v>400.3</v>
      </c>
    </row>
    <row r="14" spans="1:45" s="14" customFormat="1" ht="18" customHeight="1">
      <c r="A14" s="93" t="s">
        <v>5</v>
      </c>
      <c r="B14" s="319"/>
      <c r="C14" s="319"/>
      <c r="D14" s="319"/>
      <c r="E14" s="319"/>
      <c r="F14" s="319"/>
      <c r="G14" s="319"/>
      <c r="H14" s="319"/>
      <c r="I14" s="319"/>
      <c r="J14" s="319"/>
      <c r="K14" s="319"/>
      <c r="L14" s="319"/>
      <c r="M14" s="611">
        <v>2</v>
      </c>
      <c r="N14" s="611">
        <v>11.100000381499999</v>
      </c>
      <c r="O14" s="611">
        <v>21.7999992371</v>
      </c>
      <c r="P14" s="611">
        <v>25.399999618500001</v>
      </c>
      <c r="Q14" s="611">
        <v>27.2999992371</v>
      </c>
      <c r="R14" s="611">
        <v>28.7000007629</v>
      </c>
      <c r="S14" s="611">
        <v>35.299999237100003</v>
      </c>
      <c r="T14" s="611"/>
      <c r="U14" s="611">
        <v>36.700000762899997</v>
      </c>
      <c r="V14" s="611">
        <v>76.007000000000005</v>
      </c>
      <c r="W14" s="611">
        <v>74.744</v>
      </c>
      <c r="X14" s="611">
        <v>21.059000000000001</v>
      </c>
      <c r="Y14" s="611">
        <v>45.674999999999997</v>
      </c>
      <c r="Z14" s="611">
        <v>56.478999999999999</v>
      </c>
      <c r="AA14" s="611">
        <v>0</v>
      </c>
      <c r="AB14" s="611">
        <v>0</v>
      </c>
      <c r="AC14" s="319"/>
      <c r="AD14" s="319"/>
      <c r="AE14" s="611">
        <v>0</v>
      </c>
      <c r="AF14" s="611">
        <v>0.48399999999999999</v>
      </c>
      <c r="AG14" s="611">
        <v>0.692604</v>
      </c>
      <c r="AH14" s="611">
        <v>0.888388497</v>
      </c>
      <c r="AI14" s="296"/>
      <c r="AJ14" s="296"/>
      <c r="AK14" s="296"/>
      <c r="AL14" s="296"/>
      <c r="AM14" s="296"/>
      <c r="AN14" s="296"/>
      <c r="AO14" s="296"/>
      <c r="AP14" s="296"/>
    </row>
    <row r="15" spans="1:45" s="14" customFormat="1" ht="18" customHeight="1">
      <c r="A15" s="93" t="s">
        <v>4</v>
      </c>
      <c r="B15" s="319"/>
      <c r="C15" s="319"/>
      <c r="D15" s="319"/>
      <c r="E15" s="319"/>
      <c r="F15" s="611">
        <v>0.30000001189999997</v>
      </c>
      <c r="G15" s="611">
        <v>0.40000000600000002</v>
      </c>
      <c r="H15" s="611">
        <v>1.5</v>
      </c>
      <c r="I15" s="611">
        <v>1.7000000476999999</v>
      </c>
      <c r="J15" s="611">
        <v>2</v>
      </c>
      <c r="K15" s="611">
        <v>4.5</v>
      </c>
      <c r="L15" s="611">
        <v>10.399999618500001</v>
      </c>
      <c r="M15" s="611">
        <v>9.1000003814999992</v>
      </c>
      <c r="N15" s="611">
        <v>14.899999618500001</v>
      </c>
      <c r="O15" s="611">
        <v>10.600000381499999</v>
      </c>
      <c r="P15" s="611">
        <v>10.5</v>
      </c>
      <c r="Q15" s="611">
        <v>12.800000190700001</v>
      </c>
      <c r="R15" s="611">
        <v>16.7000007629</v>
      </c>
      <c r="S15" s="611">
        <v>24.2000007629</v>
      </c>
      <c r="T15" s="611">
        <v>17.100000381499999</v>
      </c>
      <c r="U15" s="611">
        <v>19.7000007629</v>
      </c>
      <c r="V15" s="611">
        <v>19.882999999999999</v>
      </c>
      <c r="W15" s="611">
        <v>22.009</v>
      </c>
      <c r="X15" s="611">
        <v>28.234999999999999</v>
      </c>
      <c r="Y15" s="611">
        <v>21.347999999999999</v>
      </c>
      <c r="Z15" s="611">
        <v>24.123000000000001</v>
      </c>
      <c r="AA15" s="611">
        <v>25.812000000000001</v>
      </c>
      <c r="AB15" s="611">
        <v>30.716000000000001</v>
      </c>
      <c r="AC15" s="611">
        <v>27.643999999999998</v>
      </c>
      <c r="AD15" s="611">
        <v>26.709</v>
      </c>
      <c r="AE15" s="611">
        <v>25.623000000000001</v>
      </c>
      <c r="AF15" s="611">
        <v>36.289000000000001</v>
      </c>
      <c r="AG15" s="611">
        <v>31.922000000000001</v>
      </c>
      <c r="AH15" s="296"/>
      <c r="AI15" s="296"/>
      <c r="AJ15" s="296"/>
      <c r="AK15" s="296"/>
      <c r="AL15" s="296"/>
      <c r="AM15" s="296"/>
      <c r="AN15" s="296"/>
      <c r="AO15" s="296"/>
      <c r="AP15" s="296"/>
    </row>
    <row r="16" spans="1:45" s="14" customFormat="1" ht="18" customHeight="1">
      <c r="A16" s="93" t="s">
        <v>3</v>
      </c>
      <c r="B16" s="611">
        <v>251.19999694820001</v>
      </c>
      <c r="C16" s="611">
        <v>311.39999389650001</v>
      </c>
      <c r="D16" s="611">
        <v>318.20001220699999</v>
      </c>
      <c r="E16" s="611">
        <v>367.29998779300001</v>
      </c>
      <c r="F16" s="611">
        <v>442.89999389650001</v>
      </c>
      <c r="G16" s="611">
        <v>391.79998779300001</v>
      </c>
      <c r="H16" s="611">
        <v>308.20001220699999</v>
      </c>
      <c r="I16" s="611">
        <v>268.10000610349999</v>
      </c>
      <c r="J16" s="611">
        <v>238.30000305179999</v>
      </c>
      <c r="K16" s="611">
        <v>205.60000610349999</v>
      </c>
      <c r="L16" s="611">
        <v>179.19999694820001</v>
      </c>
      <c r="M16" s="611">
        <v>191</v>
      </c>
      <c r="N16" s="611">
        <v>263.20001220699999</v>
      </c>
      <c r="O16" s="611">
        <v>332.89999389650001</v>
      </c>
      <c r="P16" s="611">
        <v>276.5</v>
      </c>
      <c r="Q16" s="611">
        <v>263.10000610349999</v>
      </c>
      <c r="R16" s="611">
        <v>328.5</v>
      </c>
      <c r="S16" s="611">
        <v>420.39999389650001</v>
      </c>
      <c r="T16" s="611">
        <v>535.59997558589998</v>
      </c>
      <c r="U16" s="611">
        <v>688.40002441410002</v>
      </c>
      <c r="V16" s="611">
        <v>687.56899999999996</v>
      </c>
      <c r="W16" s="611">
        <v>755.51599999999996</v>
      </c>
      <c r="X16" s="611">
        <v>783.84400000000005</v>
      </c>
      <c r="Y16" s="611">
        <v>891.46500000000003</v>
      </c>
      <c r="Z16" s="611">
        <v>928.98699999999997</v>
      </c>
      <c r="AA16" s="611">
        <v>923.38300000000004</v>
      </c>
      <c r="AB16" s="611">
        <v>1232.9949999999999</v>
      </c>
      <c r="AC16" s="611">
        <v>939.19900000000007</v>
      </c>
      <c r="AD16" s="611">
        <v>760.88900000000001</v>
      </c>
      <c r="AE16" s="611">
        <v>676.41300000000001</v>
      </c>
      <c r="AF16" s="611">
        <v>1025.5619999999999</v>
      </c>
      <c r="AG16" s="611">
        <v>1072.914779812</v>
      </c>
      <c r="AH16" s="611">
        <v>1173.4509266089999</v>
      </c>
      <c r="AI16" s="296"/>
      <c r="AJ16" s="296"/>
      <c r="AK16" s="296"/>
      <c r="AL16" s="296"/>
      <c r="AM16" s="296"/>
      <c r="AN16" s="296"/>
      <c r="AO16" s="296"/>
      <c r="AP16" s="296"/>
    </row>
    <row r="17" spans="1:42" s="14" customFormat="1" ht="18" customHeight="1">
      <c r="A17" s="93" t="s">
        <v>33</v>
      </c>
      <c r="B17" s="611">
        <v>1.8999999761999999</v>
      </c>
      <c r="C17" s="611">
        <v>1.2000000476999999</v>
      </c>
      <c r="D17" s="611">
        <v>1.2000000476999999</v>
      </c>
      <c r="E17" s="611">
        <v>1.3999999761999999</v>
      </c>
      <c r="F17" s="611">
        <v>2.4000000953999998</v>
      </c>
      <c r="G17" s="611">
        <v>3.2999999522999999</v>
      </c>
      <c r="H17" s="611">
        <v>2</v>
      </c>
      <c r="I17" s="611">
        <v>2.5</v>
      </c>
      <c r="J17" s="611">
        <v>2.7000000477000001</v>
      </c>
      <c r="K17" s="611">
        <v>1.6000000238000001</v>
      </c>
      <c r="L17" s="611">
        <v>1.3999999761999999</v>
      </c>
      <c r="M17" s="611">
        <v>4.1999998093000004</v>
      </c>
      <c r="N17" s="611">
        <v>2.0999999046000002</v>
      </c>
      <c r="O17" s="611">
        <v>1.7999999523000001</v>
      </c>
      <c r="P17" s="611">
        <v>2.0999999046000002</v>
      </c>
      <c r="Q17" s="611">
        <v>2.9000000953999998</v>
      </c>
      <c r="R17" s="611">
        <v>3</v>
      </c>
      <c r="S17" s="611">
        <v>3.0999999046000002</v>
      </c>
      <c r="T17" s="611">
        <v>3.5</v>
      </c>
      <c r="U17" s="611">
        <v>2.2999999522999999</v>
      </c>
      <c r="V17" s="611">
        <v>3.4489999999999998</v>
      </c>
      <c r="W17" s="611">
        <v>3.2519999999999998</v>
      </c>
      <c r="X17" s="611">
        <v>2.3210000000000002</v>
      </c>
      <c r="Y17" s="611">
        <v>1.7849999999999999</v>
      </c>
      <c r="Z17" s="611">
        <v>2.25</v>
      </c>
      <c r="AA17" s="611">
        <v>1.853</v>
      </c>
      <c r="AB17" s="611">
        <v>1.69</v>
      </c>
      <c r="AC17" s="611">
        <v>1.4470000000000001</v>
      </c>
      <c r="AD17" s="611">
        <v>1.446</v>
      </c>
      <c r="AE17" s="611">
        <v>0.78100000000000003</v>
      </c>
      <c r="AF17" s="611">
        <v>1.2492460000000001</v>
      </c>
      <c r="AG17" s="611">
        <v>1.17475174</v>
      </c>
      <c r="AH17" s="611">
        <v>1.4239893260000001</v>
      </c>
      <c r="AI17" s="611">
        <v>0.72464211116205612</v>
      </c>
      <c r="AJ17" s="611">
        <v>0.75187116089402772</v>
      </c>
      <c r="AK17" s="611">
        <v>0.7</v>
      </c>
      <c r="AL17" s="296"/>
      <c r="AM17" s="296"/>
      <c r="AN17" s="296"/>
      <c r="AO17" s="296"/>
      <c r="AP17" s="296"/>
    </row>
    <row r="18" spans="1:42" s="14" customFormat="1" ht="18" customHeight="1">
      <c r="A18" s="93" t="s">
        <v>1</v>
      </c>
      <c r="B18" s="611">
        <v>46.900001525900002</v>
      </c>
      <c r="C18" s="611">
        <v>17.5</v>
      </c>
      <c r="D18" s="611">
        <v>22.899999618500001</v>
      </c>
      <c r="E18" s="611">
        <v>23.399999618500001</v>
      </c>
      <c r="F18" s="611">
        <v>25.2999992371</v>
      </c>
      <c r="G18" s="611">
        <v>25.2999992371</v>
      </c>
      <c r="H18" s="611">
        <v>24.5</v>
      </c>
      <c r="I18" s="611">
        <v>25.7000007629</v>
      </c>
      <c r="J18" s="611">
        <v>24.7999992371</v>
      </c>
      <c r="K18" s="611">
        <v>24.899999618500001</v>
      </c>
      <c r="L18" s="611">
        <v>29.600000381499999</v>
      </c>
      <c r="M18" s="611">
        <v>21.7000007629</v>
      </c>
      <c r="N18" s="611">
        <v>16.5</v>
      </c>
      <c r="O18" s="611">
        <v>13.600000381499999</v>
      </c>
      <c r="P18" s="611">
        <v>15.699999809299999</v>
      </c>
      <c r="Q18" s="319"/>
      <c r="R18" s="319"/>
      <c r="S18" s="611">
        <v>0.5</v>
      </c>
      <c r="T18" s="611">
        <v>0.5</v>
      </c>
      <c r="U18" s="611">
        <v>0.40000000600000002</v>
      </c>
      <c r="V18" s="611">
        <v>0.45700000000000002</v>
      </c>
      <c r="W18" s="611">
        <v>2.8000000000000001E-2</v>
      </c>
      <c r="X18" s="611">
        <v>2.8000000000000001E-2</v>
      </c>
      <c r="Y18" s="611">
        <v>3.1E-2</v>
      </c>
      <c r="Z18" s="611">
        <v>0</v>
      </c>
      <c r="AA18" s="611">
        <v>0</v>
      </c>
      <c r="AB18" s="611">
        <v>0</v>
      </c>
      <c r="AC18" s="319"/>
      <c r="AD18" s="319"/>
      <c r="AE18" s="319"/>
      <c r="AF18" s="611">
        <v>0</v>
      </c>
      <c r="AG18" s="611">
        <v>0</v>
      </c>
      <c r="AH18" s="611">
        <v>0</v>
      </c>
      <c r="AI18" s="296"/>
      <c r="AJ18" s="296"/>
      <c r="AK18" s="296"/>
      <c r="AL18" s="296"/>
      <c r="AM18" s="296"/>
      <c r="AN18" s="296"/>
      <c r="AO18" s="296"/>
      <c r="AP18" s="296"/>
    </row>
    <row r="19" spans="1:42" s="14" customFormat="1" ht="18" customHeight="1">
      <c r="A19" s="93" t="s">
        <v>0</v>
      </c>
      <c r="B19" s="611">
        <v>3.2000000477000001</v>
      </c>
      <c r="C19" s="611">
        <v>7.5999999045999997</v>
      </c>
      <c r="D19" s="611">
        <v>9.3999996185000008</v>
      </c>
      <c r="E19" s="611">
        <v>10</v>
      </c>
      <c r="F19" s="611">
        <v>11.899999618500001</v>
      </c>
      <c r="G19" s="611">
        <v>11.100000381499999</v>
      </c>
      <c r="H19" s="611">
        <v>12.5</v>
      </c>
      <c r="I19" s="611">
        <v>66.900001525899995</v>
      </c>
      <c r="J19" s="611">
        <v>73.400001525899995</v>
      </c>
      <c r="K19" s="611">
        <v>64.599998474100005</v>
      </c>
      <c r="L19" s="611">
        <v>64.900001525899995</v>
      </c>
      <c r="M19" s="611">
        <v>87</v>
      </c>
      <c r="N19" s="611">
        <v>93.5</v>
      </c>
      <c r="O19" s="611">
        <v>113.6999969482</v>
      </c>
      <c r="P19" s="611">
        <v>130.80000305179999</v>
      </c>
      <c r="Q19" s="611">
        <v>144.39999389650001</v>
      </c>
      <c r="R19" s="611">
        <v>152.89999389650001</v>
      </c>
      <c r="S19" s="611">
        <v>153.10000610349999</v>
      </c>
      <c r="T19" s="611">
        <v>156.89999389650001</v>
      </c>
      <c r="U19" s="611">
        <v>158.19999694820001</v>
      </c>
      <c r="V19" s="611">
        <v>162.98699999999999</v>
      </c>
      <c r="W19" s="611">
        <v>158.17400000000001</v>
      </c>
      <c r="X19" s="611">
        <v>25.812999999999999</v>
      </c>
      <c r="Y19" s="611">
        <v>18.494</v>
      </c>
      <c r="Z19" s="611">
        <v>20.823</v>
      </c>
      <c r="AA19" s="611">
        <v>22.251999999999999</v>
      </c>
      <c r="AB19" s="611">
        <v>8.5470000000000006</v>
      </c>
      <c r="AC19" s="611">
        <v>7.6920000000000002</v>
      </c>
      <c r="AD19" s="611">
        <v>7.4640000000000004</v>
      </c>
      <c r="AE19" s="611">
        <v>6.7750000000000004</v>
      </c>
      <c r="AF19" s="611">
        <v>25.138924085999999</v>
      </c>
      <c r="AG19" s="611">
        <v>44.684921312</v>
      </c>
      <c r="AH19" s="611">
        <v>47.288226041999998</v>
      </c>
      <c r="AI19" s="611">
        <v>50.04319704595224</v>
      </c>
      <c r="AJ19" s="611">
        <v>52.95867026933383</v>
      </c>
      <c r="AK19" s="611">
        <v>13.8</v>
      </c>
      <c r="AL19" s="608"/>
      <c r="AM19" s="608"/>
      <c r="AN19" s="608"/>
      <c r="AO19" s="608"/>
      <c r="AP19" s="608"/>
    </row>
    <row r="21" spans="1:42" s="14" customFormat="1" ht="18" customHeight="1">
      <c r="A21" s="250" t="s">
        <v>463</v>
      </c>
    </row>
    <row r="22" spans="1:42" ht="18" customHeight="1">
      <c r="A22" s="250" t="s">
        <v>580</v>
      </c>
    </row>
    <row r="23" spans="1:42" ht="18" customHeight="1">
      <c r="A23" s="250" t="s">
        <v>2888</v>
      </c>
      <c r="V23" s="375"/>
      <c r="W23" s="375"/>
      <c r="X23" s="375"/>
      <c r="Y23" s="375"/>
      <c r="Z23" s="375"/>
      <c r="AA23" s="375"/>
      <c r="AB23" s="375"/>
      <c r="AC23" s="375"/>
      <c r="AD23" s="375"/>
      <c r="AE23" s="375"/>
      <c r="AF23" s="375"/>
      <c r="AG23" s="375"/>
      <c r="AH23" s="375"/>
      <c r="AI23" s="375"/>
      <c r="AJ23" s="375"/>
      <c r="AK23" s="375"/>
      <c r="AL23" s="375"/>
      <c r="AM23" s="375"/>
      <c r="AN23" s="375"/>
      <c r="AO23" s="375"/>
      <c r="AP23" s="375"/>
    </row>
    <row r="24" spans="1:42" ht="18" customHeight="1">
      <c r="A24" s="250" t="s">
        <v>3128</v>
      </c>
    </row>
    <row r="25" spans="1:42" ht="18" customHeight="1">
      <c r="V25" s="468"/>
      <c r="W25" s="468"/>
      <c r="X25" s="468"/>
      <c r="Y25" s="468"/>
      <c r="Z25" s="468"/>
      <c r="AA25" s="275"/>
      <c r="AB25" s="275"/>
      <c r="AC25" s="469"/>
      <c r="AD25" s="469"/>
      <c r="AE25" s="469"/>
      <c r="AF25" s="469"/>
      <c r="AG25" s="469"/>
      <c r="AH25" s="469"/>
      <c r="AI25" s="469"/>
      <c r="AJ25" s="280"/>
      <c r="AK25" s="280"/>
      <c r="AL25" s="470"/>
      <c r="AM25" s="470"/>
      <c r="AN25" s="470"/>
      <c r="AO25" s="470"/>
      <c r="AP25" s="470"/>
    </row>
    <row r="28" spans="1:42" ht="18"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row>
    <row r="29" spans="1:42" ht="18"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row>
  </sheetData>
  <mergeCells count="1">
    <mergeCell ref="B2:AP2"/>
  </mergeCells>
  <hyperlinks>
    <hyperlink ref="AR3" location="Content!A1" display="Back to content page" xr:uid="{00000000-0004-0000-C000-000000000000}"/>
  </hyperlinks>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Sheet194"/>
  <dimension ref="A1:S22"/>
  <sheetViews>
    <sheetView workbookViewId="0">
      <selection activeCell="B4" sqref="B4:Q18"/>
    </sheetView>
  </sheetViews>
  <sheetFormatPr defaultRowHeight="14.4"/>
  <cols>
    <col min="1" max="1" width="37.21875" customWidth="1"/>
    <col min="2" max="2" width="9.21875" bestFit="1" customWidth="1"/>
    <col min="3" max="3" width="10" bestFit="1" customWidth="1"/>
    <col min="4" max="4" width="9.21875" bestFit="1" customWidth="1"/>
    <col min="5" max="10" width="10" bestFit="1" customWidth="1"/>
    <col min="11" max="16" width="9.21875" bestFit="1" customWidth="1"/>
  </cols>
  <sheetData>
    <row r="1" spans="1:19">
      <c r="A1" s="18" t="s">
        <v>3016</v>
      </c>
      <c r="B1" s="17"/>
      <c r="C1" s="17"/>
      <c r="D1" s="17"/>
      <c r="E1" s="17"/>
      <c r="F1" s="17"/>
      <c r="G1" s="17"/>
      <c r="H1" s="17"/>
      <c r="I1" s="17"/>
      <c r="J1" s="17"/>
      <c r="K1" s="17"/>
      <c r="L1" s="17"/>
      <c r="M1" s="17"/>
      <c r="N1" s="17"/>
      <c r="O1" s="17"/>
      <c r="P1" s="17"/>
    </row>
    <row r="2" spans="1:19">
      <c r="A2" s="261" t="s">
        <v>32</v>
      </c>
      <c r="B2" s="251" t="s">
        <v>470</v>
      </c>
      <c r="C2" s="251" t="s">
        <v>35</v>
      </c>
      <c r="D2" s="251" t="s">
        <v>471</v>
      </c>
      <c r="E2" s="251" t="s">
        <v>34</v>
      </c>
      <c r="F2" s="251">
        <v>2011</v>
      </c>
      <c r="G2" s="251">
        <v>2012</v>
      </c>
      <c r="H2" s="251">
        <v>2013</v>
      </c>
      <c r="I2" s="251">
        <v>2014</v>
      </c>
      <c r="J2" s="251">
        <v>2015</v>
      </c>
      <c r="K2" s="251">
        <v>2016</v>
      </c>
      <c r="L2" s="251">
        <v>2017</v>
      </c>
      <c r="M2" s="251">
        <v>2018</v>
      </c>
      <c r="N2" s="251">
        <v>2019</v>
      </c>
      <c r="O2" s="251">
        <v>2020</v>
      </c>
      <c r="P2" s="251">
        <v>2021</v>
      </c>
      <c r="Q2" s="251">
        <v>2022</v>
      </c>
      <c r="S2" s="1" t="s">
        <v>559</v>
      </c>
    </row>
    <row r="3" spans="1:19">
      <c r="A3" s="93" t="s">
        <v>13</v>
      </c>
      <c r="B3" s="309"/>
      <c r="C3" s="588">
        <v>111605</v>
      </c>
      <c r="D3" s="588">
        <v>72746</v>
      </c>
      <c r="E3" s="588">
        <v>128948</v>
      </c>
      <c r="F3" s="588">
        <v>119649</v>
      </c>
      <c r="G3" s="588">
        <v>130443</v>
      </c>
      <c r="H3" s="588">
        <v>112512</v>
      </c>
      <c r="I3" s="588">
        <v>107185</v>
      </c>
      <c r="J3" s="588">
        <v>116734</v>
      </c>
      <c r="K3" s="588">
        <v>84352</v>
      </c>
      <c r="L3" s="588">
        <v>77445</v>
      </c>
      <c r="M3" s="588">
        <v>67500</v>
      </c>
      <c r="N3" s="588">
        <v>66720</v>
      </c>
      <c r="O3" s="588">
        <v>26971</v>
      </c>
      <c r="P3" s="588">
        <v>28867</v>
      </c>
      <c r="Q3" s="309"/>
    </row>
    <row r="4" spans="1:19">
      <c r="A4" s="93" t="s">
        <v>12</v>
      </c>
      <c r="B4" s="326">
        <v>76407</v>
      </c>
      <c r="C4" s="326">
        <v>77534</v>
      </c>
      <c r="D4" s="326">
        <v>102526</v>
      </c>
      <c r="E4" s="326">
        <v>74453</v>
      </c>
      <c r="F4" s="326">
        <v>82799</v>
      </c>
      <c r="G4" s="671">
        <v>80167</v>
      </c>
      <c r="H4" s="671">
        <v>86362</v>
      </c>
      <c r="I4" s="671">
        <v>83285</v>
      </c>
      <c r="J4" s="671">
        <v>74472</v>
      </c>
      <c r="K4" s="671">
        <v>77079</v>
      </c>
      <c r="L4" s="671">
        <v>69716</v>
      </c>
      <c r="M4" s="671">
        <v>81693</v>
      </c>
      <c r="N4" s="671">
        <v>87124</v>
      </c>
      <c r="O4" s="671">
        <v>21283</v>
      </c>
      <c r="P4" s="671">
        <v>36878</v>
      </c>
      <c r="Q4" s="588">
        <v>63911</v>
      </c>
      <c r="S4" s="14"/>
    </row>
    <row r="5" spans="1:19">
      <c r="A5" s="93" t="s">
        <v>513</v>
      </c>
      <c r="B5" s="309"/>
      <c r="C5" s="309"/>
      <c r="D5" s="309"/>
      <c r="E5" s="309"/>
      <c r="F5" s="309"/>
      <c r="G5" s="309"/>
      <c r="H5" s="309"/>
      <c r="I5" s="309"/>
      <c r="J5" s="309"/>
      <c r="K5" s="309"/>
      <c r="L5" s="309"/>
      <c r="M5" s="309"/>
      <c r="N5" s="309"/>
      <c r="O5" s="309"/>
      <c r="P5" s="309"/>
      <c r="Q5" s="309"/>
    </row>
    <row r="6" spans="1:19">
      <c r="A6" s="93" t="s">
        <v>100</v>
      </c>
      <c r="B6" s="309"/>
      <c r="C6" s="309"/>
      <c r="D6" s="309"/>
      <c r="E6" s="309"/>
      <c r="F6" s="309"/>
      <c r="G6" s="309"/>
      <c r="H6" s="309"/>
      <c r="I6" s="309"/>
      <c r="J6" s="309"/>
      <c r="K6" s="309"/>
      <c r="L6" s="309"/>
      <c r="M6" s="309"/>
      <c r="N6" s="309"/>
      <c r="O6" s="309"/>
      <c r="P6" s="309"/>
      <c r="Q6" s="309"/>
    </row>
    <row r="7" spans="1:19">
      <c r="A7" s="93" t="s">
        <v>512</v>
      </c>
      <c r="B7" s="309"/>
      <c r="C7" s="309"/>
      <c r="D7" s="309"/>
      <c r="E7" s="309"/>
      <c r="F7" s="309"/>
      <c r="G7" s="309"/>
      <c r="H7" s="309"/>
      <c r="I7" s="309"/>
      <c r="J7" s="309"/>
      <c r="K7" s="309"/>
      <c r="L7" s="309"/>
      <c r="M7" s="309"/>
      <c r="N7" s="309"/>
      <c r="O7" s="309"/>
      <c r="P7" s="309"/>
      <c r="Q7" s="309"/>
    </row>
    <row r="8" spans="1:19">
      <c r="A8" s="93" t="s">
        <v>11</v>
      </c>
      <c r="B8" s="309"/>
      <c r="C8" s="309"/>
      <c r="D8" s="309"/>
      <c r="E8" s="309"/>
      <c r="F8" s="309"/>
      <c r="G8" s="309"/>
      <c r="H8" s="309"/>
      <c r="I8" s="309"/>
      <c r="J8" s="309"/>
      <c r="K8" s="309"/>
      <c r="L8" s="309"/>
      <c r="M8" s="309"/>
      <c r="N8" s="309"/>
      <c r="O8" s="309"/>
      <c r="P8" s="309"/>
      <c r="Q8" s="309"/>
    </row>
    <row r="9" spans="1:19">
      <c r="A9" s="93" t="s">
        <v>10</v>
      </c>
      <c r="B9" s="309"/>
      <c r="C9" s="309"/>
      <c r="D9" s="309"/>
      <c r="E9" s="309"/>
      <c r="F9" s="309"/>
      <c r="G9" s="309"/>
      <c r="H9" s="309"/>
      <c r="I9" s="309"/>
      <c r="J9" s="309"/>
      <c r="K9" s="309"/>
      <c r="L9" s="309"/>
      <c r="M9" s="309"/>
      <c r="N9" s="309"/>
      <c r="O9" s="309"/>
      <c r="P9" s="309"/>
      <c r="Q9" s="309"/>
    </row>
    <row r="10" spans="1:19">
      <c r="A10" s="93" t="s">
        <v>9</v>
      </c>
      <c r="B10" s="309"/>
      <c r="C10" s="309"/>
      <c r="D10" s="309"/>
      <c r="E10" s="309"/>
      <c r="F10" s="309"/>
      <c r="G10" s="309"/>
      <c r="H10" s="309"/>
      <c r="I10" s="309"/>
      <c r="J10" s="309"/>
      <c r="K10" s="309"/>
      <c r="L10" s="309"/>
      <c r="M10" s="309"/>
      <c r="N10" s="309"/>
      <c r="O10" s="309"/>
      <c r="P10" s="309"/>
      <c r="Q10" s="309"/>
    </row>
    <row r="11" spans="1:19">
      <c r="A11" s="93" t="s">
        <v>8</v>
      </c>
      <c r="B11" s="309"/>
      <c r="C11" s="309"/>
      <c r="D11" s="309"/>
      <c r="E11" s="309"/>
      <c r="F11" s="309"/>
      <c r="G11" s="309"/>
      <c r="H11" s="309"/>
      <c r="I11" s="309"/>
      <c r="J11" s="326">
        <v>18883</v>
      </c>
      <c r="K11" s="326">
        <v>22335</v>
      </c>
      <c r="L11" s="326">
        <v>23715</v>
      </c>
      <c r="M11" s="326">
        <v>23352</v>
      </c>
      <c r="N11" s="326">
        <v>24252</v>
      </c>
      <c r="O11" s="326">
        <v>8331</v>
      </c>
      <c r="P11" s="671">
        <v>4651</v>
      </c>
      <c r="Q11" s="671">
        <v>16673</v>
      </c>
      <c r="S11" s="14"/>
    </row>
    <row r="12" spans="1:19">
      <c r="A12" s="93" t="s">
        <v>6</v>
      </c>
      <c r="B12" s="309"/>
      <c r="C12" s="309"/>
      <c r="D12" s="309"/>
      <c r="E12" s="309"/>
      <c r="F12" s="309"/>
      <c r="G12" s="309"/>
      <c r="H12" s="309"/>
      <c r="I12" s="309"/>
      <c r="J12" s="309"/>
      <c r="K12" s="309"/>
      <c r="L12" s="309"/>
      <c r="M12" s="309"/>
      <c r="N12" s="309"/>
      <c r="O12" s="309"/>
      <c r="P12" s="671">
        <v>42306</v>
      </c>
      <c r="Q12" s="309"/>
      <c r="S12" s="14"/>
    </row>
    <row r="13" spans="1:19">
      <c r="A13" s="93" t="s">
        <v>5</v>
      </c>
      <c r="B13" s="309"/>
      <c r="C13" s="309"/>
      <c r="D13" s="309"/>
      <c r="E13" s="309"/>
      <c r="F13" s="309"/>
      <c r="G13" s="309"/>
      <c r="H13" s="309"/>
      <c r="I13" s="309"/>
      <c r="J13" s="309"/>
      <c r="K13" s="309"/>
      <c r="L13" s="309"/>
      <c r="M13" s="309"/>
      <c r="N13" s="309"/>
      <c r="O13" s="309"/>
      <c r="P13" s="309"/>
      <c r="Q13" s="309"/>
    </row>
    <row r="14" spans="1:19">
      <c r="A14" s="93" t="s">
        <v>4</v>
      </c>
      <c r="B14" s="309"/>
      <c r="C14" s="309"/>
      <c r="D14" s="309"/>
      <c r="E14" s="309"/>
      <c r="F14" s="309"/>
      <c r="G14" s="309"/>
      <c r="H14" s="309"/>
      <c r="I14" s="309"/>
      <c r="J14" s="309"/>
      <c r="K14" s="309"/>
      <c r="L14" s="309"/>
      <c r="M14" s="309"/>
      <c r="N14" s="309"/>
      <c r="O14" s="309"/>
      <c r="P14" s="309"/>
      <c r="Q14" s="309"/>
    </row>
    <row r="15" spans="1:19">
      <c r="A15" s="93" t="s">
        <v>3</v>
      </c>
      <c r="B15" s="309"/>
      <c r="C15" s="309"/>
      <c r="D15" s="309"/>
      <c r="E15" s="309"/>
      <c r="F15" s="309"/>
      <c r="G15" s="309"/>
      <c r="H15" s="309"/>
      <c r="I15" s="309"/>
      <c r="J15" s="309"/>
      <c r="K15" s="309"/>
      <c r="L15" s="309"/>
      <c r="M15" s="309"/>
      <c r="N15" s="309"/>
      <c r="O15" s="309"/>
      <c r="P15" s="309"/>
      <c r="Q15" s="309"/>
    </row>
    <row r="16" spans="1:19">
      <c r="A16" s="93" t="s">
        <v>33</v>
      </c>
      <c r="B16" s="309"/>
      <c r="C16" s="309"/>
      <c r="D16" s="309"/>
      <c r="E16" s="309"/>
      <c r="F16" s="309"/>
      <c r="G16" s="309"/>
      <c r="H16" s="309"/>
      <c r="I16" s="309"/>
      <c r="J16" s="309"/>
      <c r="K16" s="309"/>
      <c r="L16" s="309"/>
      <c r="M16" s="309"/>
      <c r="N16" s="309"/>
      <c r="O16" s="309"/>
      <c r="P16" s="309"/>
      <c r="Q16" s="309"/>
    </row>
    <row r="17" spans="1:17">
      <c r="A17" s="93" t="s">
        <v>1</v>
      </c>
      <c r="B17" s="309"/>
      <c r="C17" s="309"/>
      <c r="D17" s="309"/>
      <c r="E17" s="309"/>
      <c r="F17" s="309"/>
      <c r="G17" s="309"/>
      <c r="H17" s="309"/>
      <c r="I17" s="309"/>
      <c r="J17" s="309"/>
      <c r="K17" s="309"/>
      <c r="L17" s="309"/>
      <c r="M17" s="309"/>
      <c r="N17" s="309"/>
      <c r="O17" s="309"/>
      <c r="P17" s="309"/>
      <c r="Q17" s="309"/>
    </row>
    <row r="18" spans="1:17">
      <c r="A18" s="93" t="s">
        <v>0</v>
      </c>
      <c r="B18" s="309"/>
      <c r="C18" s="309"/>
      <c r="D18" s="309"/>
      <c r="E18" s="309"/>
      <c r="F18" s="309"/>
      <c r="G18" s="309"/>
      <c r="H18" s="309"/>
      <c r="I18" s="309"/>
      <c r="J18" s="309"/>
      <c r="K18" s="309"/>
      <c r="L18" s="309"/>
      <c r="M18" s="309"/>
      <c r="N18" s="309"/>
      <c r="O18" s="309"/>
      <c r="P18" s="309"/>
      <c r="Q18" s="309"/>
    </row>
    <row r="20" spans="1:17">
      <c r="A20" s="95" t="s">
        <v>21</v>
      </c>
    </row>
    <row r="21" spans="1:17">
      <c r="A21" s="250" t="s">
        <v>2888</v>
      </c>
    </row>
    <row r="22" spans="1:17">
      <c r="A22" s="250" t="s">
        <v>3128</v>
      </c>
    </row>
  </sheetData>
  <hyperlinks>
    <hyperlink ref="S2" location="Content!A1" display="Back to content page" xr:uid="{00000000-0004-0000-C100-000000000000}"/>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Sheet195"/>
  <dimension ref="A1:Z22"/>
  <sheetViews>
    <sheetView workbookViewId="0">
      <selection activeCell="D11" sqref="D11"/>
    </sheetView>
  </sheetViews>
  <sheetFormatPr defaultColWidth="8.77734375" defaultRowHeight="14.4"/>
  <cols>
    <col min="1" max="1" width="32.5546875" customWidth="1"/>
  </cols>
  <sheetData>
    <row r="1" spans="1:26">
      <c r="A1" s="18" t="s">
        <v>3017</v>
      </c>
      <c r="B1" s="17"/>
      <c r="C1" s="17"/>
      <c r="D1" s="17"/>
      <c r="E1" s="17"/>
      <c r="F1" s="17"/>
      <c r="G1" s="17"/>
      <c r="H1" s="17"/>
      <c r="I1" s="17"/>
      <c r="J1" s="17"/>
      <c r="K1" s="17"/>
      <c r="L1" s="17"/>
      <c r="M1" s="17"/>
      <c r="N1" s="17"/>
      <c r="O1" s="17"/>
      <c r="P1" s="17"/>
      <c r="Q1" s="17"/>
      <c r="R1" s="17"/>
      <c r="S1" s="17"/>
      <c r="T1" s="17"/>
      <c r="U1" s="17"/>
      <c r="V1" s="17"/>
      <c r="W1" s="17"/>
      <c r="X1" s="17"/>
    </row>
    <row r="2" spans="1:26">
      <c r="A2" s="261" t="s">
        <v>32</v>
      </c>
      <c r="B2" s="251" t="s">
        <v>467</v>
      </c>
      <c r="C2" s="251" t="s">
        <v>474</v>
      </c>
      <c r="D2" s="251" t="s">
        <v>475</v>
      </c>
      <c r="E2" s="251" t="s">
        <v>476</v>
      </c>
      <c r="F2" s="251" t="s">
        <v>477</v>
      </c>
      <c r="G2" s="251" t="s">
        <v>468</v>
      </c>
      <c r="H2" s="251" t="s">
        <v>469</v>
      </c>
      <c r="I2" s="251" t="s">
        <v>470</v>
      </c>
      <c r="J2" s="251" t="s">
        <v>35</v>
      </c>
      <c r="K2" s="251" t="s">
        <v>471</v>
      </c>
      <c r="L2" s="251" t="s">
        <v>34</v>
      </c>
      <c r="M2" s="251">
        <v>2011</v>
      </c>
      <c r="N2" s="251">
        <v>2012</v>
      </c>
      <c r="O2" s="251">
        <v>2013</v>
      </c>
      <c r="P2" s="251">
        <v>2014</v>
      </c>
      <c r="Q2" s="251">
        <v>2015</v>
      </c>
      <c r="R2" s="251">
        <v>2016</v>
      </c>
      <c r="S2" s="251">
        <v>2017</v>
      </c>
      <c r="T2" s="251">
        <v>2018</v>
      </c>
      <c r="U2" s="251">
        <v>2019</v>
      </c>
      <c r="V2" s="251">
        <v>2020</v>
      </c>
      <c r="W2" s="251">
        <v>2021</v>
      </c>
      <c r="X2" s="251">
        <v>2022</v>
      </c>
      <c r="Z2" s="1" t="s">
        <v>559</v>
      </c>
    </row>
    <row r="3" spans="1:26">
      <c r="A3" s="93" t="s">
        <v>13</v>
      </c>
      <c r="B3" s="629"/>
      <c r="C3" s="629"/>
      <c r="D3" s="629"/>
      <c r="E3" s="629"/>
      <c r="F3" s="629"/>
      <c r="G3" s="629"/>
      <c r="H3" s="629"/>
      <c r="I3" s="461">
        <v>6</v>
      </c>
      <c r="J3" s="461">
        <v>6</v>
      </c>
      <c r="K3" s="461">
        <v>6</v>
      </c>
      <c r="L3" s="461">
        <v>6</v>
      </c>
      <c r="M3" s="461">
        <v>6</v>
      </c>
      <c r="N3" s="461">
        <v>6</v>
      </c>
      <c r="O3" s="461">
        <v>6</v>
      </c>
      <c r="P3" s="461">
        <v>6</v>
      </c>
      <c r="Q3" s="461">
        <v>6</v>
      </c>
      <c r="R3" s="461">
        <v>6</v>
      </c>
      <c r="S3" s="461">
        <v>6</v>
      </c>
      <c r="T3" s="461">
        <v>6</v>
      </c>
      <c r="U3" s="461">
        <v>6</v>
      </c>
      <c r="V3" s="461">
        <v>6</v>
      </c>
      <c r="W3" s="461">
        <v>6</v>
      </c>
      <c r="X3" s="629"/>
    </row>
    <row r="4" spans="1:26">
      <c r="A4" s="93" t="s">
        <v>12</v>
      </c>
      <c r="B4" s="310" t="s">
        <v>30</v>
      </c>
      <c r="C4" s="310" t="s">
        <v>30</v>
      </c>
      <c r="D4" s="310" t="s">
        <v>30</v>
      </c>
      <c r="E4" s="310" t="s">
        <v>30</v>
      </c>
      <c r="F4" s="310" t="s">
        <v>30</v>
      </c>
      <c r="G4" s="310" t="s">
        <v>30</v>
      </c>
      <c r="H4" s="310" t="s">
        <v>30</v>
      </c>
      <c r="I4" s="310" t="s">
        <v>30</v>
      </c>
      <c r="J4" s="310" t="s">
        <v>30</v>
      </c>
      <c r="K4" s="310" t="s">
        <v>30</v>
      </c>
      <c r="L4" s="310" t="s">
        <v>30</v>
      </c>
      <c r="M4" s="310" t="s">
        <v>30</v>
      </c>
      <c r="N4" s="310" t="s">
        <v>30</v>
      </c>
      <c r="O4" s="310" t="s">
        <v>30</v>
      </c>
      <c r="P4" s="310" t="s">
        <v>30</v>
      </c>
      <c r="Q4" s="310" t="s">
        <v>30</v>
      </c>
      <c r="R4" s="310" t="s">
        <v>30</v>
      </c>
      <c r="S4" s="310" t="s">
        <v>30</v>
      </c>
      <c r="T4" s="310" t="s">
        <v>30</v>
      </c>
      <c r="U4" s="310" t="s">
        <v>30</v>
      </c>
      <c r="V4" s="310" t="s">
        <v>30</v>
      </c>
      <c r="W4" s="310" t="s">
        <v>30</v>
      </c>
      <c r="X4" s="310" t="s">
        <v>30</v>
      </c>
      <c r="Z4" s="14"/>
    </row>
    <row r="5" spans="1:26">
      <c r="A5" s="93" t="s">
        <v>513</v>
      </c>
      <c r="B5" s="629"/>
      <c r="C5" s="629"/>
      <c r="D5" s="629"/>
      <c r="E5" s="629"/>
      <c r="F5" s="629"/>
      <c r="G5" s="629"/>
      <c r="H5" s="629"/>
      <c r="I5" s="629"/>
      <c r="J5" s="629"/>
      <c r="K5" s="629"/>
      <c r="L5" s="629"/>
      <c r="M5" s="629"/>
      <c r="N5" s="629"/>
      <c r="O5" s="629"/>
      <c r="P5" s="629"/>
      <c r="Q5" s="629"/>
      <c r="R5" s="629"/>
      <c r="S5" s="629"/>
      <c r="T5" s="629"/>
      <c r="U5" s="629"/>
      <c r="V5" s="629"/>
      <c r="W5" s="629"/>
      <c r="X5" s="629"/>
    </row>
    <row r="6" spans="1:26">
      <c r="A6" s="93" t="s">
        <v>100</v>
      </c>
      <c r="B6" s="309">
        <v>1</v>
      </c>
      <c r="C6" s="309">
        <v>1</v>
      </c>
      <c r="D6" s="309">
        <v>1</v>
      </c>
      <c r="E6" s="309">
        <v>1</v>
      </c>
      <c r="F6" s="309">
        <v>1</v>
      </c>
      <c r="G6" s="309">
        <v>1</v>
      </c>
      <c r="H6" s="309">
        <v>1</v>
      </c>
      <c r="I6" s="309">
        <v>1</v>
      </c>
      <c r="J6" s="309">
        <v>1</v>
      </c>
      <c r="K6" s="309">
        <v>1</v>
      </c>
      <c r="L6" s="309">
        <v>1</v>
      </c>
      <c r="M6" s="309">
        <v>1</v>
      </c>
      <c r="N6" s="309">
        <v>1</v>
      </c>
      <c r="O6" s="309">
        <v>1</v>
      </c>
      <c r="P6" s="309">
        <v>1</v>
      </c>
      <c r="Q6" s="309">
        <v>1</v>
      </c>
      <c r="R6" s="309">
        <v>1</v>
      </c>
      <c r="S6" s="309">
        <v>1</v>
      </c>
      <c r="T6" s="309">
        <v>1</v>
      </c>
      <c r="U6" s="309">
        <v>1</v>
      </c>
      <c r="V6" s="309">
        <v>1</v>
      </c>
      <c r="W6" s="309">
        <v>1</v>
      </c>
      <c r="X6" s="629"/>
    </row>
    <row r="7" spans="1:26">
      <c r="A7" s="93" t="s">
        <v>512</v>
      </c>
      <c r="B7" s="310" t="s">
        <v>30</v>
      </c>
      <c r="C7" s="310" t="s">
        <v>30</v>
      </c>
      <c r="D7" s="310" t="s">
        <v>30</v>
      </c>
      <c r="E7" s="310" t="s">
        <v>30</v>
      </c>
      <c r="F7" s="310" t="s">
        <v>30</v>
      </c>
      <c r="G7" s="310" t="s">
        <v>30</v>
      </c>
      <c r="H7" s="310" t="s">
        <v>30</v>
      </c>
      <c r="I7" s="310" t="s">
        <v>30</v>
      </c>
      <c r="J7" s="310" t="s">
        <v>30</v>
      </c>
      <c r="K7" s="310" t="s">
        <v>30</v>
      </c>
      <c r="L7" s="310" t="s">
        <v>30</v>
      </c>
      <c r="M7" s="310" t="s">
        <v>30</v>
      </c>
      <c r="N7" s="310" t="s">
        <v>30</v>
      </c>
      <c r="O7" s="310" t="s">
        <v>30</v>
      </c>
      <c r="P7" s="310" t="s">
        <v>30</v>
      </c>
      <c r="Q7" s="310" t="s">
        <v>30</v>
      </c>
      <c r="R7" s="310" t="s">
        <v>30</v>
      </c>
      <c r="S7" s="310" t="s">
        <v>30</v>
      </c>
      <c r="T7" s="310" t="s">
        <v>30</v>
      </c>
      <c r="U7" s="310" t="s">
        <v>30</v>
      </c>
      <c r="V7" s="310" t="s">
        <v>30</v>
      </c>
      <c r="W7" s="310" t="s">
        <v>30</v>
      </c>
      <c r="X7" s="310" t="s">
        <v>30</v>
      </c>
    </row>
    <row r="8" spans="1:26">
      <c r="A8" s="93" t="s">
        <v>11</v>
      </c>
      <c r="B8" s="310" t="s">
        <v>30</v>
      </c>
      <c r="C8" s="310" t="s">
        <v>30</v>
      </c>
      <c r="D8" s="310" t="s">
        <v>30</v>
      </c>
      <c r="E8" s="310" t="s">
        <v>30</v>
      </c>
      <c r="F8" s="310" t="s">
        <v>30</v>
      </c>
      <c r="G8" s="310" t="s">
        <v>30</v>
      </c>
      <c r="H8" s="310" t="s">
        <v>30</v>
      </c>
      <c r="I8" s="310" t="s">
        <v>30</v>
      </c>
      <c r="J8" s="310" t="s">
        <v>30</v>
      </c>
      <c r="K8" s="310" t="s">
        <v>30</v>
      </c>
      <c r="L8" s="310" t="s">
        <v>30</v>
      </c>
      <c r="M8" s="310" t="s">
        <v>30</v>
      </c>
      <c r="N8" s="310" t="s">
        <v>30</v>
      </c>
      <c r="O8" s="310" t="s">
        <v>30</v>
      </c>
      <c r="P8" s="310" t="s">
        <v>30</v>
      </c>
      <c r="Q8" s="310" t="s">
        <v>30</v>
      </c>
      <c r="R8" s="310" t="s">
        <v>30</v>
      </c>
      <c r="S8" s="310" t="s">
        <v>30</v>
      </c>
      <c r="T8" s="310" t="s">
        <v>30</v>
      </c>
      <c r="U8" s="310" t="s">
        <v>30</v>
      </c>
      <c r="V8" s="310" t="s">
        <v>30</v>
      </c>
      <c r="W8" s="310" t="s">
        <v>30</v>
      </c>
      <c r="X8" s="310" t="s">
        <v>30</v>
      </c>
    </row>
    <row r="9" spans="1:26">
      <c r="A9" s="93" t="s">
        <v>10</v>
      </c>
      <c r="B9" s="629"/>
      <c r="C9" s="629"/>
      <c r="D9" s="629"/>
      <c r="E9" s="629"/>
      <c r="F9" s="629"/>
      <c r="G9" s="629"/>
      <c r="H9" s="629"/>
      <c r="I9" s="629"/>
      <c r="J9" s="629"/>
      <c r="K9" s="629"/>
      <c r="L9" s="629"/>
      <c r="M9" s="629"/>
      <c r="N9" s="629"/>
      <c r="O9" s="629"/>
      <c r="P9" s="629"/>
      <c r="Q9" s="629"/>
      <c r="R9" s="629"/>
      <c r="S9" s="629"/>
      <c r="T9" s="629"/>
      <c r="U9" s="629"/>
      <c r="V9" s="629"/>
      <c r="W9" s="629"/>
      <c r="X9" s="629"/>
    </row>
    <row r="10" spans="1:26">
      <c r="A10" s="93" t="s">
        <v>9</v>
      </c>
      <c r="B10" s="310" t="s">
        <v>30</v>
      </c>
      <c r="C10" s="310" t="s">
        <v>30</v>
      </c>
      <c r="D10" s="310" t="s">
        <v>30</v>
      </c>
      <c r="E10" s="310" t="s">
        <v>30</v>
      </c>
      <c r="F10" s="310" t="s">
        <v>30</v>
      </c>
      <c r="G10" s="310" t="s">
        <v>30</v>
      </c>
      <c r="H10" s="310" t="s">
        <v>30</v>
      </c>
      <c r="I10" s="310" t="s">
        <v>30</v>
      </c>
      <c r="J10" s="310" t="s">
        <v>30</v>
      </c>
      <c r="K10" s="310" t="s">
        <v>30</v>
      </c>
      <c r="L10" s="310" t="s">
        <v>30</v>
      </c>
      <c r="M10" s="310" t="s">
        <v>30</v>
      </c>
      <c r="N10" s="310" t="s">
        <v>30</v>
      </c>
      <c r="O10" s="310" t="s">
        <v>30</v>
      </c>
      <c r="P10" s="310" t="s">
        <v>30</v>
      </c>
      <c r="Q10" s="310" t="s">
        <v>30</v>
      </c>
      <c r="R10" s="310" t="s">
        <v>30</v>
      </c>
      <c r="S10" s="310" t="s">
        <v>30</v>
      </c>
      <c r="T10" s="310" t="s">
        <v>30</v>
      </c>
      <c r="U10" s="310" t="s">
        <v>30</v>
      </c>
      <c r="V10" s="310" t="s">
        <v>30</v>
      </c>
      <c r="W10" s="310" t="s">
        <v>30</v>
      </c>
      <c r="X10" s="310" t="s">
        <v>30</v>
      </c>
    </row>
    <row r="11" spans="1:26">
      <c r="A11" s="93" t="s">
        <v>8</v>
      </c>
      <c r="B11" s="662">
        <v>1</v>
      </c>
      <c r="C11" s="662">
        <v>1</v>
      </c>
      <c r="D11" s="662">
        <v>1</v>
      </c>
      <c r="E11" s="662">
        <v>1</v>
      </c>
      <c r="F11" s="662">
        <v>1</v>
      </c>
      <c r="G11" s="662">
        <v>1</v>
      </c>
      <c r="H11" s="663">
        <v>1</v>
      </c>
      <c r="I11" s="663">
        <v>1</v>
      </c>
      <c r="J11" s="663">
        <v>1</v>
      </c>
      <c r="K11" s="663">
        <v>1</v>
      </c>
      <c r="L11" s="663">
        <v>1</v>
      </c>
      <c r="M11" s="663">
        <v>1</v>
      </c>
      <c r="N11" s="663">
        <v>1</v>
      </c>
      <c r="O11" s="663">
        <v>1</v>
      </c>
      <c r="P11" s="663">
        <v>1</v>
      </c>
      <c r="Q11" s="663">
        <v>1</v>
      </c>
      <c r="R11" s="663">
        <v>1</v>
      </c>
      <c r="S11" s="663">
        <v>1</v>
      </c>
      <c r="T11" s="663">
        <v>1</v>
      </c>
      <c r="U11" s="663">
        <v>1</v>
      </c>
      <c r="V11" s="663">
        <v>1</v>
      </c>
      <c r="W11" s="663">
        <v>1</v>
      </c>
      <c r="X11" s="663">
        <v>1</v>
      </c>
      <c r="Z11" s="14"/>
    </row>
    <row r="12" spans="1:26">
      <c r="A12" s="93" t="s">
        <v>6</v>
      </c>
      <c r="B12" s="629"/>
      <c r="C12" s="629"/>
      <c r="D12" s="629"/>
      <c r="E12" s="629"/>
      <c r="F12" s="629"/>
      <c r="G12" s="629"/>
      <c r="H12" s="629"/>
      <c r="I12" s="629"/>
      <c r="J12" s="629"/>
      <c r="K12" s="629"/>
      <c r="L12" s="629"/>
      <c r="M12" s="629"/>
      <c r="N12" s="629"/>
      <c r="O12" s="461">
        <v>5</v>
      </c>
      <c r="P12" s="461">
        <v>5</v>
      </c>
      <c r="Q12" s="461">
        <v>5</v>
      </c>
      <c r="R12" s="629"/>
      <c r="S12" s="629"/>
      <c r="T12" s="629"/>
      <c r="U12" s="629"/>
      <c r="V12" s="629"/>
      <c r="W12" s="461">
        <v>7</v>
      </c>
      <c r="X12" s="461">
        <v>7</v>
      </c>
      <c r="Z12" s="14"/>
    </row>
    <row r="13" spans="1:26">
      <c r="A13" s="93" t="s">
        <v>5</v>
      </c>
      <c r="B13" s="629"/>
      <c r="C13" s="629"/>
      <c r="D13" s="629"/>
      <c r="E13" s="629"/>
      <c r="F13" s="629"/>
      <c r="G13" s="629"/>
      <c r="H13" s="629"/>
      <c r="I13" s="629"/>
      <c r="J13" s="629"/>
      <c r="K13" s="629"/>
      <c r="L13" s="629"/>
      <c r="M13" s="629"/>
      <c r="N13" s="629"/>
      <c r="O13" s="629"/>
      <c r="P13" s="629"/>
      <c r="Q13" s="629"/>
      <c r="R13" s="629"/>
      <c r="S13" s="629"/>
      <c r="T13" s="629"/>
      <c r="U13" s="629"/>
      <c r="V13" s="629"/>
      <c r="W13" s="629"/>
      <c r="X13" s="629"/>
    </row>
    <row r="14" spans="1:26">
      <c r="A14" s="93" t="s">
        <v>4</v>
      </c>
      <c r="B14" s="629"/>
      <c r="C14" s="629"/>
      <c r="D14" s="629"/>
      <c r="E14" s="629"/>
      <c r="F14" s="629"/>
      <c r="G14" s="629"/>
      <c r="H14" s="629"/>
      <c r="I14" s="629"/>
      <c r="J14" s="629"/>
      <c r="K14" s="629"/>
      <c r="L14" s="629"/>
      <c r="M14" s="629"/>
      <c r="N14" s="629"/>
      <c r="O14" s="629"/>
      <c r="P14" s="629"/>
      <c r="Q14" s="629"/>
      <c r="R14" s="629"/>
      <c r="S14" s="629"/>
      <c r="T14" s="629"/>
      <c r="U14" s="629"/>
      <c r="V14" s="629"/>
      <c r="W14" s="629"/>
      <c r="X14" s="629"/>
    </row>
    <row r="15" spans="1:26">
      <c r="A15" s="93" t="s">
        <v>3</v>
      </c>
      <c r="B15" s="629"/>
      <c r="C15" s="629"/>
      <c r="D15" s="629"/>
      <c r="E15" s="629"/>
      <c r="F15" s="629"/>
      <c r="G15" s="629"/>
      <c r="H15" s="629"/>
      <c r="I15" s="629"/>
      <c r="J15" s="629"/>
      <c r="K15" s="629"/>
      <c r="L15" s="629"/>
      <c r="M15" s="629"/>
      <c r="N15" s="629"/>
      <c r="O15" s="629"/>
      <c r="P15" s="629"/>
      <c r="Q15" s="629"/>
      <c r="R15" s="629"/>
      <c r="S15" s="629"/>
      <c r="T15" s="629"/>
      <c r="U15" s="629"/>
      <c r="V15" s="629"/>
      <c r="W15" s="629"/>
      <c r="X15" s="629"/>
    </row>
    <row r="16" spans="1:26">
      <c r="A16" s="93" t="s">
        <v>33</v>
      </c>
      <c r="B16" s="629"/>
      <c r="C16" s="629"/>
      <c r="D16" s="629"/>
      <c r="E16" s="629"/>
      <c r="F16" s="629"/>
      <c r="G16" s="629"/>
      <c r="H16" s="629"/>
      <c r="I16" s="629"/>
      <c r="J16" s="629"/>
      <c r="K16" s="629"/>
      <c r="L16" s="629"/>
      <c r="M16" s="629"/>
      <c r="N16" s="629"/>
      <c r="O16" s="629"/>
      <c r="P16" s="629"/>
      <c r="Q16" s="629"/>
      <c r="R16" s="629"/>
      <c r="S16" s="629"/>
      <c r="T16" s="629"/>
      <c r="U16" s="629"/>
      <c r="V16" s="629"/>
      <c r="W16" s="629"/>
      <c r="X16" s="629"/>
    </row>
    <row r="17" spans="1:24">
      <c r="A17" s="93" t="s">
        <v>1</v>
      </c>
      <c r="B17" s="310" t="s">
        <v>30</v>
      </c>
      <c r="C17" s="310" t="s">
        <v>30</v>
      </c>
      <c r="D17" s="310" t="s">
        <v>30</v>
      </c>
      <c r="E17" s="310" t="s">
        <v>30</v>
      </c>
      <c r="F17" s="310" t="s">
        <v>30</v>
      </c>
      <c r="G17" s="310" t="s">
        <v>30</v>
      </c>
      <c r="H17" s="310" t="s">
        <v>30</v>
      </c>
      <c r="I17" s="310" t="s">
        <v>30</v>
      </c>
      <c r="J17" s="310" t="s">
        <v>30</v>
      </c>
      <c r="K17" s="310" t="s">
        <v>30</v>
      </c>
      <c r="L17" s="310" t="s">
        <v>30</v>
      </c>
      <c r="M17" s="310" t="s">
        <v>30</v>
      </c>
      <c r="N17" s="310" t="s">
        <v>30</v>
      </c>
      <c r="O17" s="310" t="s">
        <v>30</v>
      </c>
      <c r="P17" s="310" t="s">
        <v>30</v>
      </c>
      <c r="Q17" s="310" t="s">
        <v>30</v>
      </c>
      <c r="R17" s="310" t="s">
        <v>30</v>
      </c>
      <c r="S17" s="310" t="s">
        <v>30</v>
      </c>
      <c r="T17" s="310" t="s">
        <v>30</v>
      </c>
      <c r="U17" s="310" t="s">
        <v>30</v>
      </c>
      <c r="V17" s="310" t="s">
        <v>30</v>
      </c>
      <c r="W17" s="310" t="s">
        <v>30</v>
      </c>
      <c r="X17" s="310" t="s">
        <v>30</v>
      </c>
    </row>
    <row r="18" spans="1:24">
      <c r="A18" s="93" t="s">
        <v>0</v>
      </c>
      <c r="B18" s="310" t="s">
        <v>30</v>
      </c>
      <c r="C18" s="310" t="s">
        <v>30</v>
      </c>
      <c r="D18" s="310" t="s">
        <v>30</v>
      </c>
      <c r="E18" s="310" t="s">
        <v>30</v>
      </c>
      <c r="F18" s="310" t="s">
        <v>30</v>
      </c>
      <c r="G18" s="310" t="s">
        <v>30</v>
      </c>
      <c r="H18" s="310" t="s">
        <v>30</v>
      </c>
      <c r="I18" s="310" t="s">
        <v>30</v>
      </c>
      <c r="J18" s="310" t="s">
        <v>30</v>
      </c>
      <c r="K18" s="310" t="s">
        <v>30</v>
      </c>
      <c r="L18" s="310" t="s">
        <v>30</v>
      </c>
      <c r="M18" s="310" t="s">
        <v>30</v>
      </c>
      <c r="N18" s="310" t="s">
        <v>30</v>
      </c>
      <c r="O18" s="310" t="s">
        <v>30</v>
      </c>
      <c r="P18" s="310" t="s">
        <v>30</v>
      </c>
      <c r="Q18" s="310" t="s">
        <v>30</v>
      </c>
      <c r="R18" s="310" t="s">
        <v>30</v>
      </c>
      <c r="S18" s="310" t="s">
        <v>30</v>
      </c>
      <c r="T18" s="310" t="s">
        <v>30</v>
      </c>
      <c r="U18" s="310" t="s">
        <v>30</v>
      </c>
      <c r="V18" s="310" t="s">
        <v>30</v>
      </c>
      <c r="W18" s="310" t="s">
        <v>30</v>
      </c>
      <c r="X18" s="310" t="s">
        <v>30</v>
      </c>
    </row>
    <row r="20" spans="1:24">
      <c r="A20" s="95" t="s">
        <v>21</v>
      </c>
    </row>
    <row r="21" spans="1:24">
      <c r="A21" s="250" t="s">
        <v>2888</v>
      </c>
    </row>
    <row r="22" spans="1:24">
      <c r="A22" s="250" t="s">
        <v>3128</v>
      </c>
    </row>
  </sheetData>
  <hyperlinks>
    <hyperlink ref="Z2" location="Content!A1" display="Back to content page" xr:uid="{00000000-0004-0000-C200-000000000000}"/>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Sheet196"/>
  <dimension ref="A1:Z22"/>
  <sheetViews>
    <sheetView workbookViewId="0">
      <selection activeCell="B3" sqref="B3:X18"/>
    </sheetView>
  </sheetViews>
  <sheetFormatPr defaultColWidth="8.77734375" defaultRowHeight="14.4"/>
  <cols>
    <col min="1" max="1" width="32.5546875" customWidth="1"/>
    <col min="2" max="24" width="12.21875" customWidth="1"/>
  </cols>
  <sheetData>
    <row r="1" spans="1:26">
      <c r="A1" s="18" t="s">
        <v>3018</v>
      </c>
      <c r="B1" s="17"/>
      <c r="C1" s="17"/>
      <c r="D1" s="17"/>
      <c r="E1" s="17"/>
      <c r="F1" s="17"/>
      <c r="G1" s="17"/>
      <c r="H1" s="17"/>
      <c r="I1" s="17"/>
      <c r="J1" s="17"/>
      <c r="K1" s="17"/>
      <c r="L1" s="17"/>
      <c r="M1" s="17"/>
      <c r="N1" s="17"/>
      <c r="O1" s="17"/>
      <c r="P1" s="17"/>
      <c r="Q1" s="17"/>
      <c r="R1" s="17"/>
      <c r="S1" s="17"/>
      <c r="T1" s="17"/>
      <c r="U1" s="17"/>
      <c r="V1" s="17"/>
      <c r="W1" s="17"/>
      <c r="X1" s="17"/>
    </row>
    <row r="2" spans="1:26">
      <c r="A2" s="261" t="s">
        <v>32</v>
      </c>
      <c r="B2" s="251" t="s">
        <v>467</v>
      </c>
      <c r="C2" s="251" t="s">
        <v>474</v>
      </c>
      <c r="D2" s="251" t="s">
        <v>475</v>
      </c>
      <c r="E2" s="251" t="s">
        <v>476</v>
      </c>
      <c r="F2" s="251" t="s">
        <v>477</v>
      </c>
      <c r="G2" s="251" t="s">
        <v>468</v>
      </c>
      <c r="H2" s="251" t="s">
        <v>469</v>
      </c>
      <c r="I2" s="251" t="s">
        <v>470</v>
      </c>
      <c r="J2" s="251" t="s">
        <v>35</v>
      </c>
      <c r="K2" s="251" t="s">
        <v>471</v>
      </c>
      <c r="L2" s="251" t="s">
        <v>34</v>
      </c>
      <c r="M2" s="251">
        <v>2011</v>
      </c>
      <c r="N2" s="251">
        <v>2012</v>
      </c>
      <c r="O2" s="251">
        <v>2013</v>
      </c>
      <c r="P2" s="251">
        <v>2014</v>
      </c>
      <c r="Q2" s="251">
        <v>2015</v>
      </c>
      <c r="R2" s="251">
        <v>2016</v>
      </c>
      <c r="S2" s="251">
        <v>2017</v>
      </c>
      <c r="T2" s="251">
        <v>2018</v>
      </c>
      <c r="U2" s="251">
        <v>2019</v>
      </c>
      <c r="V2" s="251">
        <v>2020</v>
      </c>
      <c r="W2" s="251">
        <v>2021</v>
      </c>
      <c r="X2" s="251">
        <v>2022</v>
      </c>
      <c r="Z2" s="1" t="s">
        <v>559</v>
      </c>
    </row>
    <row r="3" spans="1:26">
      <c r="A3" s="93" t="s">
        <v>13</v>
      </c>
      <c r="B3" s="309"/>
      <c r="C3" s="309"/>
      <c r="D3" s="309"/>
      <c r="E3" s="309"/>
      <c r="F3" s="309"/>
      <c r="G3" s="309"/>
      <c r="H3" s="309"/>
      <c r="I3" s="309"/>
      <c r="J3" s="589">
        <v>1749105.01</v>
      </c>
      <c r="K3" s="589">
        <v>2141477.9300000002</v>
      </c>
      <c r="L3" s="589">
        <v>2260461.6100000003</v>
      </c>
      <c r="M3" s="589">
        <v>2047484.9300000002</v>
      </c>
      <c r="N3" s="589">
        <v>1985457.7100000002</v>
      </c>
      <c r="O3" s="589">
        <v>2193561.5100000002</v>
      </c>
      <c r="P3" s="589">
        <v>3144379.6700000004</v>
      </c>
      <c r="Q3" s="589">
        <v>2167591.5059000002</v>
      </c>
      <c r="R3" s="589">
        <v>2137451.4419999993</v>
      </c>
      <c r="S3" s="589">
        <v>2274904.4889899995</v>
      </c>
      <c r="T3" s="589">
        <v>2976724.98</v>
      </c>
      <c r="U3" s="589">
        <v>2810488.2433180013</v>
      </c>
      <c r="V3" s="589">
        <v>3231645.501723004</v>
      </c>
      <c r="W3" s="589">
        <v>1672022.5395940002</v>
      </c>
      <c r="X3" s="309"/>
    </row>
    <row r="4" spans="1:26">
      <c r="A4" s="93" t="s">
        <v>12</v>
      </c>
      <c r="B4" s="310" t="s">
        <v>30</v>
      </c>
      <c r="C4" s="310" t="s">
        <v>30</v>
      </c>
      <c r="D4" s="310" t="s">
        <v>30</v>
      </c>
      <c r="E4" s="310" t="s">
        <v>30</v>
      </c>
      <c r="F4" s="310" t="s">
        <v>30</v>
      </c>
      <c r="G4" s="310" t="s">
        <v>30</v>
      </c>
      <c r="H4" s="310" t="s">
        <v>30</v>
      </c>
      <c r="I4" s="310" t="s">
        <v>30</v>
      </c>
      <c r="J4" s="310" t="s">
        <v>30</v>
      </c>
      <c r="K4" s="310" t="s">
        <v>30</v>
      </c>
      <c r="L4" s="310" t="s">
        <v>30</v>
      </c>
      <c r="M4" s="310" t="s">
        <v>30</v>
      </c>
      <c r="N4" s="310" t="s">
        <v>30</v>
      </c>
      <c r="O4" s="310" t="s">
        <v>30</v>
      </c>
      <c r="P4" s="310" t="s">
        <v>30</v>
      </c>
      <c r="Q4" s="310" t="s">
        <v>30</v>
      </c>
      <c r="R4" s="310" t="s">
        <v>30</v>
      </c>
      <c r="S4" s="310" t="s">
        <v>30</v>
      </c>
      <c r="T4" s="310" t="s">
        <v>30</v>
      </c>
      <c r="U4" s="310" t="s">
        <v>30</v>
      </c>
      <c r="V4" s="310" t="s">
        <v>30</v>
      </c>
      <c r="W4" s="310" t="s">
        <v>30</v>
      </c>
      <c r="X4" s="310" t="s">
        <v>30</v>
      </c>
    </row>
    <row r="5" spans="1:26">
      <c r="A5" s="93" t="s">
        <v>513</v>
      </c>
      <c r="B5" s="309"/>
      <c r="C5" s="309"/>
      <c r="D5" s="309"/>
      <c r="E5" s="309"/>
      <c r="F5" s="309"/>
      <c r="G5" s="309"/>
      <c r="H5" s="309"/>
      <c r="I5" s="309"/>
      <c r="J5" s="309"/>
      <c r="K5" s="309"/>
      <c r="L5" s="309"/>
      <c r="M5" s="309"/>
      <c r="N5" s="309"/>
      <c r="O5" s="309"/>
      <c r="P5" s="309"/>
      <c r="Q5" s="309"/>
      <c r="R5" s="309"/>
      <c r="S5" s="309"/>
      <c r="T5" s="309"/>
      <c r="U5" s="309"/>
      <c r="V5" s="309"/>
      <c r="W5" s="309"/>
      <c r="X5" s="309"/>
    </row>
    <row r="6" spans="1:26">
      <c r="A6" s="93" t="s">
        <v>100</v>
      </c>
      <c r="B6" s="309"/>
      <c r="C6" s="309"/>
      <c r="D6" s="309"/>
      <c r="E6" s="309"/>
      <c r="F6" s="309"/>
      <c r="G6" s="309"/>
      <c r="H6" s="309"/>
      <c r="I6" s="309"/>
      <c r="J6" s="309"/>
      <c r="K6" s="309"/>
      <c r="L6" s="309"/>
      <c r="M6" s="309"/>
      <c r="N6" s="309"/>
      <c r="O6" s="309"/>
      <c r="P6" s="309"/>
      <c r="Q6" s="309"/>
      <c r="R6" s="309"/>
      <c r="S6" s="309"/>
      <c r="T6" s="309"/>
      <c r="U6" s="309"/>
      <c r="V6" s="309"/>
      <c r="W6" s="309"/>
      <c r="X6" s="309"/>
    </row>
    <row r="7" spans="1:26">
      <c r="A7" s="93" t="s">
        <v>512</v>
      </c>
      <c r="B7" s="310" t="s">
        <v>30</v>
      </c>
      <c r="C7" s="310" t="s">
        <v>30</v>
      </c>
      <c r="D7" s="310" t="s">
        <v>30</v>
      </c>
      <c r="E7" s="310" t="s">
        <v>30</v>
      </c>
      <c r="F7" s="310" t="s">
        <v>30</v>
      </c>
      <c r="G7" s="310" t="s">
        <v>30</v>
      </c>
      <c r="H7" s="310" t="s">
        <v>30</v>
      </c>
      <c r="I7" s="310" t="s">
        <v>30</v>
      </c>
      <c r="J7" s="310" t="s">
        <v>30</v>
      </c>
      <c r="K7" s="310" t="s">
        <v>30</v>
      </c>
      <c r="L7" s="310" t="s">
        <v>30</v>
      </c>
      <c r="M7" s="310" t="s">
        <v>30</v>
      </c>
      <c r="N7" s="310" t="s">
        <v>30</v>
      </c>
      <c r="O7" s="310" t="s">
        <v>30</v>
      </c>
      <c r="P7" s="310" t="s">
        <v>30</v>
      </c>
      <c r="Q7" s="310" t="s">
        <v>30</v>
      </c>
      <c r="R7" s="310" t="s">
        <v>30</v>
      </c>
      <c r="S7" s="310" t="s">
        <v>30</v>
      </c>
      <c r="T7" s="310" t="s">
        <v>30</v>
      </c>
      <c r="U7" s="310" t="s">
        <v>30</v>
      </c>
      <c r="V7" s="310" t="s">
        <v>30</v>
      </c>
      <c r="W7" s="310" t="s">
        <v>30</v>
      </c>
      <c r="X7" s="310" t="s">
        <v>30</v>
      </c>
    </row>
    <row r="8" spans="1:26">
      <c r="A8" s="93" t="s">
        <v>11</v>
      </c>
      <c r="B8" s="310" t="s">
        <v>30</v>
      </c>
      <c r="C8" s="310" t="s">
        <v>30</v>
      </c>
      <c r="D8" s="310" t="s">
        <v>30</v>
      </c>
      <c r="E8" s="310" t="s">
        <v>30</v>
      </c>
      <c r="F8" s="310" t="s">
        <v>30</v>
      </c>
      <c r="G8" s="310" t="s">
        <v>30</v>
      </c>
      <c r="H8" s="310" t="s">
        <v>30</v>
      </c>
      <c r="I8" s="310" t="s">
        <v>30</v>
      </c>
      <c r="J8" s="310" t="s">
        <v>30</v>
      </c>
      <c r="K8" s="310" t="s">
        <v>30</v>
      </c>
      <c r="L8" s="310" t="s">
        <v>30</v>
      </c>
      <c r="M8" s="310" t="s">
        <v>30</v>
      </c>
      <c r="N8" s="310" t="s">
        <v>30</v>
      </c>
      <c r="O8" s="310" t="s">
        <v>30</v>
      </c>
      <c r="P8" s="310" t="s">
        <v>30</v>
      </c>
      <c r="Q8" s="310" t="s">
        <v>30</v>
      </c>
      <c r="R8" s="310" t="s">
        <v>30</v>
      </c>
      <c r="S8" s="310" t="s">
        <v>30</v>
      </c>
      <c r="T8" s="310" t="s">
        <v>30</v>
      </c>
      <c r="U8" s="310" t="s">
        <v>30</v>
      </c>
      <c r="V8" s="310" t="s">
        <v>30</v>
      </c>
      <c r="W8" s="310" t="s">
        <v>30</v>
      </c>
      <c r="X8" s="310" t="s">
        <v>30</v>
      </c>
    </row>
    <row r="9" spans="1:26">
      <c r="A9" s="93" t="s">
        <v>10</v>
      </c>
      <c r="B9" s="309"/>
      <c r="C9" s="309"/>
      <c r="D9" s="309"/>
      <c r="E9" s="309"/>
      <c r="F9" s="309"/>
      <c r="G9" s="309"/>
      <c r="H9" s="309"/>
      <c r="I9" s="309"/>
      <c r="J9" s="309"/>
      <c r="K9" s="309"/>
      <c r="L9" s="309"/>
      <c r="M9" s="309"/>
      <c r="N9" s="309"/>
      <c r="O9" s="309"/>
      <c r="P9" s="309"/>
      <c r="Q9" s="309"/>
      <c r="R9" s="309"/>
      <c r="S9" s="309"/>
      <c r="T9" s="309"/>
      <c r="U9" s="309"/>
      <c r="V9" s="309"/>
      <c r="W9" s="309"/>
      <c r="X9" s="309"/>
    </row>
    <row r="10" spans="1:26">
      <c r="A10" s="93" t="s">
        <v>9</v>
      </c>
      <c r="B10" s="310" t="s">
        <v>30</v>
      </c>
      <c r="C10" s="310" t="s">
        <v>30</v>
      </c>
      <c r="D10" s="310" t="s">
        <v>30</v>
      </c>
      <c r="E10" s="310" t="s">
        <v>30</v>
      </c>
      <c r="F10" s="310" t="s">
        <v>30</v>
      </c>
      <c r="G10" s="310" t="s">
        <v>30</v>
      </c>
      <c r="H10" s="310" t="s">
        <v>30</v>
      </c>
      <c r="I10" s="310" t="s">
        <v>30</v>
      </c>
      <c r="J10" s="310" t="s">
        <v>30</v>
      </c>
      <c r="K10" s="310" t="s">
        <v>30</v>
      </c>
      <c r="L10" s="310" t="s">
        <v>30</v>
      </c>
      <c r="M10" s="310" t="s">
        <v>30</v>
      </c>
      <c r="N10" s="310" t="s">
        <v>30</v>
      </c>
      <c r="O10" s="310" t="s">
        <v>30</v>
      </c>
      <c r="P10" s="310" t="s">
        <v>30</v>
      </c>
      <c r="Q10" s="310" t="s">
        <v>30</v>
      </c>
      <c r="R10" s="310" t="s">
        <v>30</v>
      </c>
      <c r="S10" s="310" t="s">
        <v>30</v>
      </c>
      <c r="T10" s="310" t="s">
        <v>30</v>
      </c>
      <c r="U10" s="310" t="s">
        <v>30</v>
      </c>
      <c r="V10" s="310" t="s">
        <v>30</v>
      </c>
      <c r="W10" s="310" t="s">
        <v>30</v>
      </c>
      <c r="X10" s="310" t="s">
        <v>30</v>
      </c>
    </row>
    <row r="11" spans="1:26">
      <c r="A11" s="93" t="s">
        <v>8</v>
      </c>
      <c r="B11" s="662">
        <v>3367890</v>
      </c>
      <c r="C11" s="662">
        <v>3433435</v>
      </c>
      <c r="D11" s="662">
        <v>3574113</v>
      </c>
      <c r="E11" s="662">
        <v>4345491</v>
      </c>
      <c r="F11" s="662">
        <v>4549164</v>
      </c>
      <c r="G11" s="662">
        <v>4405814</v>
      </c>
      <c r="H11" s="663">
        <v>4433464</v>
      </c>
      <c r="I11" s="663">
        <v>5061653</v>
      </c>
      <c r="J11" s="663">
        <v>5140265</v>
      </c>
      <c r="K11" s="663">
        <v>4761269</v>
      </c>
      <c r="L11" s="663">
        <v>5099628</v>
      </c>
      <c r="M11" s="663">
        <v>5386565</v>
      </c>
      <c r="N11" s="663">
        <v>5932906</v>
      </c>
      <c r="O11" s="663">
        <v>5655920</v>
      </c>
      <c r="P11" s="663">
        <v>5746120</v>
      </c>
      <c r="Q11" s="663">
        <v>5711827</v>
      </c>
      <c r="R11" s="663">
        <v>6007100</v>
      </c>
      <c r="S11" s="663">
        <v>6423000</v>
      </c>
      <c r="T11" s="663">
        <v>6786971</v>
      </c>
      <c r="U11" s="663">
        <v>7102259</v>
      </c>
      <c r="V11" s="663">
        <v>6120110</v>
      </c>
      <c r="W11" s="663">
        <v>6332262</v>
      </c>
      <c r="X11" s="589">
        <v>6465324</v>
      </c>
      <c r="Z11" s="14"/>
    </row>
    <row r="12" spans="1:26">
      <c r="A12" s="93" t="s">
        <v>6</v>
      </c>
      <c r="B12" s="309"/>
      <c r="C12" s="309"/>
      <c r="D12" s="309"/>
      <c r="E12" s="309"/>
      <c r="F12" s="309"/>
      <c r="G12" s="309"/>
      <c r="H12" s="309"/>
      <c r="I12" s="309"/>
      <c r="J12" s="309"/>
      <c r="K12" s="309"/>
      <c r="L12" s="309"/>
      <c r="M12" s="309"/>
      <c r="N12" s="309"/>
      <c r="O12" s="309"/>
      <c r="P12" s="461">
        <v>4203855.9000000004</v>
      </c>
      <c r="Q12" s="461">
        <v>4478978</v>
      </c>
      <c r="R12" s="461">
        <v>12231022.579994</v>
      </c>
      <c r="S12" s="461">
        <v>12838911.843309</v>
      </c>
      <c r="T12" s="461">
        <v>13227311.03018</v>
      </c>
      <c r="U12" s="461">
        <v>12973041.78249</v>
      </c>
      <c r="V12" s="461">
        <v>14159776.0854</v>
      </c>
      <c r="W12" s="309">
        <v>14951000</v>
      </c>
      <c r="X12" s="589">
        <v>14928110</v>
      </c>
      <c r="Z12" s="14"/>
    </row>
    <row r="13" spans="1:26">
      <c r="A13" s="93" t="s">
        <v>5</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row>
    <row r="14" spans="1:26">
      <c r="A14" s="93" t="s">
        <v>4</v>
      </c>
      <c r="B14" s="309"/>
      <c r="C14" s="309"/>
      <c r="D14" s="309"/>
      <c r="E14" s="309"/>
      <c r="F14" s="309"/>
      <c r="G14" s="309"/>
      <c r="H14" s="309"/>
      <c r="I14" s="309"/>
      <c r="J14" s="309"/>
      <c r="K14" s="309"/>
      <c r="L14" s="309"/>
      <c r="M14" s="309"/>
      <c r="N14" s="309"/>
      <c r="O14" s="309"/>
      <c r="P14" s="309"/>
      <c r="Q14" s="309"/>
      <c r="R14" s="309"/>
      <c r="S14" s="309"/>
      <c r="T14" s="309"/>
      <c r="U14" s="309"/>
      <c r="V14" s="309"/>
      <c r="W14" s="309"/>
      <c r="X14" s="309"/>
    </row>
    <row r="15" spans="1:26">
      <c r="A15" s="93" t="s">
        <v>3</v>
      </c>
      <c r="B15" s="309"/>
      <c r="C15" s="309"/>
      <c r="D15" s="309"/>
      <c r="E15" s="309"/>
      <c r="F15" s="309"/>
      <c r="G15" s="309"/>
      <c r="H15" s="309"/>
      <c r="I15" s="309"/>
      <c r="J15" s="309"/>
      <c r="K15" s="309"/>
      <c r="L15" s="309"/>
      <c r="M15" s="309"/>
      <c r="N15" s="309"/>
      <c r="O15" s="309"/>
      <c r="P15" s="309"/>
      <c r="Q15" s="309"/>
      <c r="R15" s="309"/>
      <c r="S15" s="309"/>
      <c r="T15" s="309"/>
      <c r="U15" s="309"/>
      <c r="V15" s="309"/>
      <c r="W15" s="309"/>
      <c r="X15" s="309"/>
    </row>
    <row r="16" spans="1:26">
      <c r="A16" s="93" t="s">
        <v>33</v>
      </c>
      <c r="B16" s="309"/>
      <c r="C16" s="309"/>
      <c r="D16" s="309"/>
      <c r="E16" s="309"/>
      <c r="F16" s="309"/>
      <c r="G16" s="309"/>
      <c r="H16" s="309"/>
      <c r="I16" s="309"/>
      <c r="J16" s="309"/>
      <c r="K16" s="309"/>
      <c r="L16" s="309"/>
      <c r="M16" s="309"/>
      <c r="N16" s="309"/>
      <c r="O16" s="309"/>
      <c r="P16" s="309"/>
      <c r="Q16" s="309"/>
      <c r="R16" s="309"/>
      <c r="S16" s="309"/>
      <c r="T16" s="309"/>
      <c r="U16" s="309"/>
      <c r="V16" s="309"/>
      <c r="W16" s="309"/>
      <c r="X16" s="309"/>
    </row>
    <row r="17" spans="1:24">
      <c r="A17" s="93" t="s">
        <v>1</v>
      </c>
      <c r="B17" s="310" t="s">
        <v>30</v>
      </c>
      <c r="C17" s="310" t="s">
        <v>30</v>
      </c>
      <c r="D17" s="310" t="s">
        <v>30</v>
      </c>
      <c r="E17" s="310" t="s">
        <v>30</v>
      </c>
      <c r="F17" s="310" t="s">
        <v>30</v>
      </c>
      <c r="G17" s="310" t="s">
        <v>30</v>
      </c>
      <c r="H17" s="310" t="s">
        <v>30</v>
      </c>
      <c r="I17" s="310" t="s">
        <v>30</v>
      </c>
      <c r="J17" s="310" t="s">
        <v>30</v>
      </c>
      <c r="K17" s="310" t="s">
        <v>30</v>
      </c>
      <c r="L17" s="310" t="s">
        <v>30</v>
      </c>
      <c r="M17" s="310" t="s">
        <v>30</v>
      </c>
      <c r="N17" s="310" t="s">
        <v>30</v>
      </c>
      <c r="O17" s="310" t="s">
        <v>30</v>
      </c>
      <c r="P17" s="310" t="s">
        <v>30</v>
      </c>
      <c r="Q17" s="310" t="s">
        <v>30</v>
      </c>
      <c r="R17" s="310" t="s">
        <v>30</v>
      </c>
      <c r="S17" s="310" t="s">
        <v>30</v>
      </c>
      <c r="T17" s="310" t="s">
        <v>30</v>
      </c>
      <c r="U17" s="310" t="s">
        <v>30</v>
      </c>
      <c r="V17" s="310" t="s">
        <v>30</v>
      </c>
      <c r="W17" s="310" t="s">
        <v>30</v>
      </c>
      <c r="X17" s="310" t="s">
        <v>30</v>
      </c>
    </row>
    <row r="18" spans="1:24">
      <c r="A18" s="93" t="s">
        <v>0</v>
      </c>
      <c r="B18" s="310" t="s">
        <v>30</v>
      </c>
      <c r="C18" s="310" t="s">
        <v>30</v>
      </c>
      <c r="D18" s="310" t="s">
        <v>30</v>
      </c>
      <c r="E18" s="310" t="s">
        <v>30</v>
      </c>
      <c r="F18" s="310" t="s">
        <v>30</v>
      </c>
      <c r="G18" s="310" t="s">
        <v>30</v>
      </c>
      <c r="H18" s="310" t="s">
        <v>30</v>
      </c>
      <c r="I18" s="310" t="s">
        <v>30</v>
      </c>
      <c r="J18" s="310" t="s">
        <v>30</v>
      </c>
      <c r="K18" s="310" t="s">
        <v>30</v>
      </c>
      <c r="L18" s="310" t="s">
        <v>30</v>
      </c>
      <c r="M18" s="310" t="s">
        <v>30</v>
      </c>
      <c r="N18" s="310" t="s">
        <v>30</v>
      </c>
      <c r="O18" s="310" t="s">
        <v>30</v>
      </c>
      <c r="P18" s="310" t="s">
        <v>30</v>
      </c>
      <c r="Q18" s="310" t="s">
        <v>30</v>
      </c>
      <c r="R18" s="310" t="s">
        <v>30</v>
      </c>
      <c r="S18" s="310" t="s">
        <v>30</v>
      </c>
      <c r="T18" s="310" t="s">
        <v>30</v>
      </c>
      <c r="U18" s="310" t="s">
        <v>30</v>
      </c>
      <c r="V18" s="310" t="s">
        <v>30</v>
      </c>
      <c r="W18" s="310" t="s">
        <v>30</v>
      </c>
      <c r="X18" s="310" t="s">
        <v>30</v>
      </c>
    </row>
    <row r="20" spans="1:24">
      <c r="A20" s="95" t="s">
        <v>21</v>
      </c>
    </row>
    <row r="21" spans="1:24">
      <c r="A21" s="250" t="s">
        <v>2888</v>
      </c>
    </row>
    <row r="22" spans="1:24">
      <c r="A22" s="250" t="s">
        <v>3128</v>
      </c>
    </row>
  </sheetData>
  <hyperlinks>
    <hyperlink ref="Z2" location="Content!A1" display="Back to content page" xr:uid="{00000000-0004-0000-C300-000000000000}"/>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Sheet197"/>
  <dimension ref="A1:Z22"/>
  <sheetViews>
    <sheetView workbookViewId="0">
      <selection activeCell="A4" sqref="A4"/>
    </sheetView>
  </sheetViews>
  <sheetFormatPr defaultColWidth="8.77734375" defaultRowHeight="14.4"/>
  <cols>
    <col min="1" max="1" width="32.5546875" customWidth="1"/>
    <col min="2" max="24" width="12.77734375" customWidth="1"/>
  </cols>
  <sheetData>
    <row r="1" spans="1:26">
      <c r="A1" s="18" t="s">
        <v>3019</v>
      </c>
      <c r="B1" s="17"/>
      <c r="C1" s="17"/>
      <c r="D1" s="17"/>
      <c r="E1" s="17"/>
      <c r="F1" s="17"/>
      <c r="G1" s="17"/>
      <c r="H1" s="17"/>
      <c r="I1" s="17"/>
      <c r="J1" s="17"/>
      <c r="K1" s="17"/>
      <c r="L1" s="17"/>
      <c r="M1" s="17"/>
      <c r="N1" s="17"/>
      <c r="O1" s="17"/>
      <c r="P1" s="17"/>
      <c r="Q1" s="17"/>
      <c r="R1" s="17"/>
      <c r="S1" s="17"/>
      <c r="T1" s="17"/>
      <c r="U1" s="17"/>
      <c r="V1" s="17"/>
      <c r="W1" s="17"/>
      <c r="X1" s="17"/>
    </row>
    <row r="2" spans="1:26">
      <c r="A2" s="261" t="s">
        <v>32</v>
      </c>
      <c r="B2" s="251" t="s">
        <v>467</v>
      </c>
      <c r="C2" s="251" t="s">
        <v>474</v>
      </c>
      <c r="D2" s="251" t="s">
        <v>475</v>
      </c>
      <c r="E2" s="251" t="s">
        <v>476</v>
      </c>
      <c r="F2" s="251" t="s">
        <v>477</v>
      </c>
      <c r="G2" s="251" t="s">
        <v>468</v>
      </c>
      <c r="H2" s="251" t="s">
        <v>469</v>
      </c>
      <c r="I2" s="251" t="s">
        <v>470</v>
      </c>
      <c r="J2" s="251" t="s">
        <v>35</v>
      </c>
      <c r="K2" s="251" t="s">
        <v>471</v>
      </c>
      <c r="L2" s="251" t="s">
        <v>34</v>
      </c>
      <c r="M2" s="251">
        <v>2011</v>
      </c>
      <c r="N2" s="251">
        <v>2012</v>
      </c>
      <c r="O2" s="251">
        <v>2013</v>
      </c>
      <c r="P2" s="251">
        <v>2014</v>
      </c>
      <c r="Q2" s="251">
        <v>2015</v>
      </c>
      <c r="R2" s="251">
        <v>2016</v>
      </c>
      <c r="S2" s="251">
        <v>2017</v>
      </c>
      <c r="T2" s="251">
        <v>2018</v>
      </c>
      <c r="U2" s="251">
        <v>2019</v>
      </c>
      <c r="V2" s="251">
        <v>2020</v>
      </c>
      <c r="W2" s="251">
        <v>2021</v>
      </c>
      <c r="X2" s="251">
        <v>2022</v>
      </c>
      <c r="Z2" s="1" t="s">
        <v>559</v>
      </c>
    </row>
    <row r="3" spans="1:26">
      <c r="A3" s="93" t="s">
        <v>13</v>
      </c>
      <c r="B3" s="309"/>
      <c r="C3" s="309"/>
      <c r="D3" s="309"/>
      <c r="E3" s="309"/>
      <c r="F3" s="309"/>
      <c r="G3" s="309"/>
      <c r="H3" s="309"/>
      <c r="I3" s="309"/>
      <c r="J3" s="589">
        <v>5247315.03</v>
      </c>
      <c r="K3" s="589">
        <v>6424433.790000001</v>
      </c>
      <c r="L3" s="589">
        <v>6781384.830000001</v>
      </c>
      <c r="M3" s="589">
        <v>6142454.790000001</v>
      </c>
      <c r="N3" s="589">
        <v>5956373.1300000008</v>
      </c>
      <c r="O3" s="589">
        <v>6580684.5300000012</v>
      </c>
      <c r="P3" s="589">
        <v>9433139.0100000016</v>
      </c>
      <c r="Q3" s="589">
        <v>6502774.5177000007</v>
      </c>
      <c r="R3" s="589">
        <v>4987386.6979999989</v>
      </c>
      <c r="S3" s="589">
        <v>5308110.4743099986</v>
      </c>
      <c r="T3" s="589">
        <v>5995884.25</v>
      </c>
      <c r="U3" s="589">
        <v>7269598.6586879678</v>
      </c>
      <c r="V3" s="589">
        <v>6914644.270863967</v>
      </c>
      <c r="W3" s="589">
        <v>5574694.4871639637</v>
      </c>
      <c r="X3" s="309"/>
    </row>
    <row r="4" spans="1:26">
      <c r="A4" s="93" t="s">
        <v>12</v>
      </c>
      <c r="B4" s="310" t="s">
        <v>30</v>
      </c>
      <c r="C4" s="310" t="s">
        <v>30</v>
      </c>
      <c r="D4" s="310" t="s">
        <v>30</v>
      </c>
      <c r="E4" s="310" t="s">
        <v>30</v>
      </c>
      <c r="F4" s="310" t="s">
        <v>30</v>
      </c>
      <c r="G4" s="310" t="s">
        <v>30</v>
      </c>
      <c r="H4" s="310" t="s">
        <v>30</v>
      </c>
      <c r="I4" s="310" t="s">
        <v>30</v>
      </c>
      <c r="J4" s="310" t="s">
        <v>30</v>
      </c>
      <c r="K4" s="310" t="s">
        <v>30</v>
      </c>
      <c r="L4" s="310" t="s">
        <v>30</v>
      </c>
      <c r="M4" s="310" t="s">
        <v>30</v>
      </c>
      <c r="N4" s="310" t="s">
        <v>30</v>
      </c>
      <c r="O4" s="310" t="s">
        <v>30</v>
      </c>
      <c r="P4" s="310" t="s">
        <v>30</v>
      </c>
      <c r="Q4" s="310" t="s">
        <v>30</v>
      </c>
      <c r="R4" s="310" t="s">
        <v>30</v>
      </c>
      <c r="S4" s="310" t="s">
        <v>30</v>
      </c>
      <c r="T4" s="310" t="s">
        <v>30</v>
      </c>
      <c r="U4" s="310" t="s">
        <v>30</v>
      </c>
      <c r="V4" s="310" t="s">
        <v>30</v>
      </c>
      <c r="W4" s="310" t="s">
        <v>30</v>
      </c>
      <c r="X4" s="310" t="s">
        <v>30</v>
      </c>
    </row>
    <row r="5" spans="1:26">
      <c r="A5" s="93" t="s">
        <v>513</v>
      </c>
      <c r="B5" s="309"/>
      <c r="C5" s="309"/>
      <c r="D5" s="309"/>
      <c r="E5" s="309"/>
      <c r="F5" s="309"/>
      <c r="G5" s="309"/>
      <c r="H5" s="309"/>
      <c r="I5" s="309"/>
      <c r="J5" s="309"/>
      <c r="K5" s="309"/>
      <c r="L5" s="309"/>
      <c r="M5" s="309"/>
      <c r="N5" s="309"/>
      <c r="O5" s="309"/>
      <c r="P5" s="309"/>
      <c r="Q5" s="309"/>
      <c r="R5" s="309"/>
      <c r="S5" s="309"/>
      <c r="T5" s="309"/>
      <c r="U5" s="309"/>
      <c r="V5" s="309"/>
      <c r="W5" s="309"/>
      <c r="X5" s="309"/>
    </row>
    <row r="6" spans="1:26">
      <c r="A6" s="93" t="s">
        <v>100</v>
      </c>
      <c r="B6" s="309"/>
      <c r="C6" s="309"/>
      <c r="D6" s="309"/>
      <c r="E6" s="309"/>
      <c r="F6" s="309"/>
      <c r="G6" s="309"/>
      <c r="H6" s="309"/>
      <c r="I6" s="309"/>
      <c r="J6" s="309"/>
      <c r="K6" s="309"/>
      <c r="L6" s="309"/>
      <c r="M6" s="309"/>
      <c r="N6" s="309"/>
      <c r="O6" s="309"/>
      <c r="P6" s="309"/>
      <c r="Q6" s="309"/>
      <c r="R6" s="309"/>
      <c r="S6" s="309"/>
      <c r="T6" s="309"/>
      <c r="U6" s="309"/>
      <c r="V6" s="309"/>
      <c r="W6" s="309"/>
      <c r="X6" s="309"/>
    </row>
    <row r="7" spans="1:26">
      <c r="A7" s="93" t="s">
        <v>512</v>
      </c>
      <c r="B7" s="310" t="s">
        <v>30</v>
      </c>
      <c r="C7" s="310" t="s">
        <v>30</v>
      </c>
      <c r="D7" s="310" t="s">
        <v>30</v>
      </c>
      <c r="E7" s="310" t="s">
        <v>30</v>
      </c>
      <c r="F7" s="310" t="s">
        <v>30</v>
      </c>
      <c r="G7" s="310" t="s">
        <v>30</v>
      </c>
      <c r="H7" s="310" t="s">
        <v>30</v>
      </c>
      <c r="I7" s="310" t="s">
        <v>30</v>
      </c>
      <c r="J7" s="310" t="s">
        <v>30</v>
      </c>
      <c r="K7" s="310" t="s">
        <v>30</v>
      </c>
      <c r="L7" s="310" t="s">
        <v>30</v>
      </c>
      <c r="M7" s="310" t="s">
        <v>30</v>
      </c>
      <c r="N7" s="310" t="s">
        <v>30</v>
      </c>
      <c r="O7" s="310" t="s">
        <v>30</v>
      </c>
      <c r="P7" s="310" t="s">
        <v>30</v>
      </c>
      <c r="Q7" s="310" t="s">
        <v>30</v>
      </c>
      <c r="R7" s="310" t="s">
        <v>30</v>
      </c>
      <c r="S7" s="310" t="s">
        <v>30</v>
      </c>
      <c r="T7" s="310" t="s">
        <v>30</v>
      </c>
      <c r="U7" s="310" t="s">
        <v>30</v>
      </c>
      <c r="V7" s="310" t="s">
        <v>30</v>
      </c>
      <c r="W7" s="310" t="s">
        <v>30</v>
      </c>
      <c r="X7" s="310" t="s">
        <v>30</v>
      </c>
    </row>
    <row r="8" spans="1:26">
      <c r="A8" s="93" t="s">
        <v>11</v>
      </c>
      <c r="B8" s="310" t="s">
        <v>30</v>
      </c>
      <c r="C8" s="310" t="s">
        <v>30</v>
      </c>
      <c r="D8" s="310" t="s">
        <v>30</v>
      </c>
      <c r="E8" s="310" t="s">
        <v>30</v>
      </c>
      <c r="F8" s="310" t="s">
        <v>30</v>
      </c>
      <c r="G8" s="310" t="s">
        <v>30</v>
      </c>
      <c r="H8" s="310" t="s">
        <v>30</v>
      </c>
      <c r="I8" s="310" t="s">
        <v>30</v>
      </c>
      <c r="J8" s="310" t="s">
        <v>30</v>
      </c>
      <c r="K8" s="310" t="s">
        <v>30</v>
      </c>
      <c r="L8" s="310" t="s">
        <v>30</v>
      </c>
      <c r="M8" s="310" t="s">
        <v>30</v>
      </c>
      <c r="N8" s="310" t="s">
        <v>30</v>
      </c>
      <c r="O8" s="310" t="s">
        <v>30</v>
      </c>
      <c r="P8" s="310" t="s">
        <v>30</v>
      </c>
      <c r="Q8" s="310" t="s">
        <v>30</v>
      </c>
      <c r="R8" s="310" t="s">
        <v>30</v>
      </c>
      <c r="S8" s="310" t="s">
        <v>30</v>
      </c>
      <c r="T8" s="310" t="s">
        <v>30</v>
      </c>
      <c r="U8" s="310" t="s">
        <v>30</v>
      </c>
      <c r="V8" s="310" t="s">
        <v>30</v>
      </c>
      <c r="W8" s="310" t="s">
        <v>30</v>
      </c>
      <c r="X8" s="310" t="s">
        <v>30</v>
      </c>
    </row>
    <row r="9" spans="1:26">
      <c r="A9" s="93" t="s">
        <v>10</v>
      </c>
      <c r="B9" s="309"/>
      <c r="C9" s="309"/>
      <c r="D9" s="309"/>
      <c r="E9" s="309"/>
      <c r="F9" s="309"/>
      <c r="G9" s="309"/>
      <c r="H9" s="309"/>
      <c r="I9" s="309"/>
      <c r="J9" s="309"/>
      <c r="K9" s="309"/>
      <c r="L9" s="309"/>
      <c r="M9" s="309"/>
      <c r="N9" s="309"/>
      <c r="O9" s="309"/>
      <c r="P9" s="309"/>
      <c r="Q9" s="309"/>
      <c r="R9" s="309"/>
      <c r="S9" s="309"/>
      <c r="T9" s="309"/>
      <c r="U9" s="309"/>
      <c r="V9" s="309"/>
      <c r="W9" s="309"/>
      <c r="X9" s="309"/>
    </row>
    <row r="10" spans="1:26">
      <c r="A10" s="93" t="s">
        <v>9</v>
      </c>
      <c r="B10" s="310" t="s">
        <v>30</v>
      </c>
      <c r="C10" s="310" t="s">
        <v>30</v>
      </c>
      <c r="D10" s="310" t="s">
        <v>30</v>
      </c>
      <c r="E10" s="310" t="s">
        <v>30</v>
      </c>
      <c r="F10" s="310" t="s">
        <v>30</v>
      </c>
      <c r="G10" s="310" t="s">
        <v>30</v>
      </c>
      <c r="H10" s="310" t="s">
        <v>30</v>
      </c>
      <c r="I10" s="310" t="s">
        <v>30</v>
      </c>
      <c r="J10" s="310" t="s">
        <v>30</v>
      </c>
      <c r="K10" s="310" t="s">
        <v>30</v>
      </c>
      <c r="L10" s="310" t="s">
        <v>30</v>
      </c>
      <c r="M10" s="310" t="s">
        <v>30</v>
      </c>
      <c r="N10" s="310" t="s">
        <v>30</v>
      </c>
      <c r="O10" s="310" t="s">
        <v>30</v>
      </c>
      <c r="P10" s="310" t="s">
        <v>30</v>
      </c>
      <c r="Q10" s="310" t="s">
        <v>30</v>
      </c>
      <c r="R10" s="310" t="s">
        <v>30</v>
      </c>
      <c r="S10" s="310" t="s">
        <v>30</v>
      </c>
      <c r="T10" s="310" t="s">
        <v>30</v>
      </c>
      <c r="U10" s="310" t="s">
        <v>30</v>
      </c>
      <c r="V10" s="310" t="s">
        <v>30</v>
      </c>
      <c r="W10" s="310" t="s">
        <v>30</v>
      </c>
      <c r="X10" s="310" t="s">
        <v>30</v>
      </c>
    </row>
    <row r="11" spans="1:26">
      <c r="A11" s="93" t="s">
        <v>8</v>
      </c>
      <c r="B11" s="662">
        <v>1101785</v>
      </c>
      <c r="C11" s="662">
        <v>1376769</v>
      </c>
      <c r="D11" s="662">
        <v>1236382</v>
      </c>
      <c r="E11" s="662">
        <v>1202513</v>
      </c>
      <c r="F11" s="662">
        <v>1304161</v>
      </c>
      <c r="G11" s="662">
        <v>1196652</v>
      </c>
      <c r="H11" s="663">
        <v>1252878</v>
      </c>
      <c r="I11" s="663">
        <v>1164728</v>
      </c>
      <c r="J11" s="663">
        <v>1154889</v>
      </c>
      <c r="K11" s="663">
        <v>1110171</v>
      </c>
      <c r="L11" s="663">
        <v>1130049</v>
      </c>
      <c r="M11" s="663">
        <v>1090655</v>
      </c>
      <c r="N11" s="663">
        <v>1142280</v>
      </c>
      <c r="O11" s="663">
        <v>1080481</v>
      </c>
      <c r="P11" s="663">
        <v>1150029</v>
      </c>
      <c r="Q11" s="663">
        <v>1128846</v>
      </c>
      <c r="R11" s="663">
        <v>1266300</v>
      </c>
      <c r="S11" s="663">
        <v>1290000</v>
      </c>
      <c r="T11" s="663">
        <v>1277982</v>
      </c>
      <c r="U11" s="663">
        <v>1414121</v>
      </c>
      <c r="V11" s="663">
        <v>1291720</v>
      </c>
      <c r="W11" s="663">
        <v>1270607</v>
      </c>
      <c r="X11" s="589">
        <v>1175501</v>
      </c>
      <c r="Z11" s="14"/>
    </row>
    <row r="12" spans="1:26">
      <c r="A12" s="93" t="s">
        <v>6</v>
      </c>
      <c r="B12" s="309"/>
      <c r="C12" s="309"/>
      <c r="D12" s="309"/>
      <c r="E12" s="309"/>
      <c r="F12" s="309"/>
      <c r="G12" s="309"/>
      <c r="H12" s="309"/>
      <c r="I12" s="309"/>
      <c r="J12" s="309"/>
      <c r="K12" s="309"/>
      <c r="L12" s="309"/>
      <c r="M12" s="309"/>
      <c r="N12" s="309"/>
      <c r="O12" s="309"/>
      <c r="P12" s="461">
        <v>1930363.4</v>
      </c>
      <c r="Q12" s="461">
        <v>1674382</v>
      </c>
      <c r="R12" s="461">
        <v>22672.556805005988</v>
      </c>
      <c r="S12" s="461">
        <v>30581.113855000003</v>
      </c>
      <c r="T12" s="461">
        <v>32603.872687999996</v>
      </c>
      <c r="U12" s="461">
        <v>31666.972770999997</v>
      </c>
      <c r="V12" s="461">
        <v>26408.553185000004</v>
      </c>
      <c r="W12" s="309">
        <v>33070.089999999997</v>
      </c>
      <c r="X12" s="589">
        <v>41451.949999999997</v>
      </c>
      <c r="Z12" s="14"/>
    </row>
    <row r="13" spans="1:26">
      <c r="A13" s="93" t="s">
        <v>5</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row>
    <row r="14" spans="1:26">
      <c r="A14" s="93" t="s">
        <v>4</v>
      </c>
      <c r="B14" s="309"/>
      <c r="C14" s="309"/>
      <c r="D14" s="309"/>
      <c r="E14" s="309"/>
      <c r="F14" s="309"/>
      <c r="G14" s="309"/>
      <c r="H14" s="309"/>
      <c r="I14" s="309"/>
      <c r="J14" s="309"/>
      <c r="K14" s="309"/>
      <c r="L14" s="309"/>
      <c r="M14" s="309"/>
      <c r="N14" s="309"/>
      <c r="O14" s="309"/>
      <c r="P14" s="309"/>
      <c r="Q14" s="309"/>
      <c r="R14" s="309"/>
      <c r="S14" s="309"/>
      <c r="T14" s="309"/>
      <c r="U14" s="309"/>
      <c r="V14" s="309"/>
      <c r="W14" s="309"/>
      <c r="X14" s="309"/>
    </row>
    <row r="15" spans="1:26">
      <c r="A15" s="93" t="s">
        <v>3</v>
      </c>
      <c r="B15" s="309"/>
      <c r="C15" s="309"/>
      <c r="D15" s="309"/>
      <c r="E15" s="309"/>
      <c r="F15" s="309"/>
      <c r="G15" s="309"/>
      <c r="H15" s="309"/>
      <c r="I15" s="309"/>
      <c r="J15" s="309"/>
      <c r="K15" s="309"/>
      <c r="L15" s="309"/>
      <c r="M15" s="309"/>
      <c r="N15" s="309"/>
      <c r="O15" s="309"/>
      <c r="P15" s="309"/>
      <c r="Q15" s="309"/>
      <c r="R15" s="309"/>
      <c r="S15" s="309"/>
      <c r="T15" s="309"/>
      <c r="U15" s="309"/>
      <c r="V15" s="309"/>
      <c r="W15" s="309"/>
      <c r="X15" s="309"/>
    </row>
    <row r="16" spans="1:26">
      <c r="A16" s="93" t="s">
        <v>33</v>
      </c>
      <c r="B16" s="309"/>
      <c r="C16" s="309"/>
      <c r="D16" s="309"/>
      <c r="E16" s="309"/>
      <c r="F16" s="309"/>
      <c r="G16" s="309"/>
      <c r="H16" s="309"/>
      <c r="I16" s="309"/>
      <c r="J16" s="309"/>
      <c r="K16" s="309"/>
      <c r="L16" s="309"/>
      <c r="M16" s="309"/>
      <c r="N16" s="309"/>
      <c r="O16" s="309"/>
      <c r="P16" s="309"/>
      <c r="Q16" s="309"/>
      <c r="R16" s="309"/>
      <c r="S16" s="309"/>
      <c r="T16" s="309"/>
      <c r="U16" s="309"/>
      <c r="V16" s="309"/>
      <c r="W16" s="309"/>
      <c r="X16" s="309"/>
    </row>
    <row r="17" spans="1:24">
      <c r="A17" s="93" t="s">
        <v>1</v>
      </c>
      <c r="B17" s="310" t="s">
        <v>30</v>
      </c>
      <c r="C17" s="310" t="s">
        <v>30</v>
      </c>
      <c r="D17" s="310" t="s">
        <v>30</v>
      </c>
      <c r="E17" s="310" t="s">
        <v>30</v>
      </c>
      <c r="F17" s="310" t="s">
        <v>30</v>
      </c>
      <c r="G17" s="310" t="s">
        <v>30</v>
      </c>
      <c r="H17" s="310" t="s">
        <v>30</v>
      </c>
      <c r="I17" s="310" t="s">
        <v>30</v>
      </c>
      <c r="J17" s="310" t="s">
        <v>30</v>
      </c>
      <c r="K17" s="310" t="s">
        <v>30</v>
      </c>
      <c r="L17" s="310" t="s">
        <v>30</v>
      </c>
      <c r="M17" s="310" t="s">
        <v>30</v>
      </c>
      <c r="N17" s="310" t="s">
        <v>30</v>
      </c>
      <c r="O17" s="310" t="s">
        <v>30</v>
      </c>
      <c r="P17" s="310" t="s">
        <v>30</v>
      </c>
      <c r="Q17" s="310" t="s">
        <v>30</v>
      </c>
      <c r="R17" s="310" t="s">
        <v>30</v>
      </c>
      <c r="S17" s="310" t="s">
        <v>30</v>
      </c>
      <c r="T17" s="310" t="s">
        <v>30</v>
      </c>
      <c r="U17" s="310" t="s">
        <v>30</v>
      </c>
      <c r="V17" s="310" t="s">
        <v>30</v>
      </c>
      <c r="W17" s="310" t="s">
        <v>30</v>
      </c>
      <c r="X17" s="310" t="s">
        <v>30</v>
      </c>
    </row>
    <row r="18" spans="1:24">
      <c r="A18" s="93" t="s">
        <v>0</v>
      </c>
      <c r="B18" s="310" t="s">
        <v>30</v>
      </c>
      <c r="C18" s="310" t="s">
        <v>30</v>
      </c>
      <c r="D18" s="310" t="s">
        <v>30</v>
      </c>
      <c r="E18" s="310" t="s">
        <v>30</v>
      </c>
      <c r="F18" s="310" t="s">
        <v>30</v>
      </c>
      <c r="G18" s="310" t="s">
        <v>30</v>
      </c>
      <c r="H18" s="310" t="s">
        <v>30</v>
      </c>
      <c r="I18" s="310" t="s">
        <v>30</v>
      </c>
      <c r="J18" s="310" t="s">
        <v>30</v>
      </c>
      <c r="K18" s="310" t="s">
        <v>30</v>
      </c>
      <c r="L18" s="310" t="s">
        <v>30</v>
      </c>
      <c r="M18" s="310" t="s">
        <v>30</v>
      </c>
      <c r="N18" s="310" t="s">
        <v>30</v>
      </c>
      <c r="O18" s="310" t="s">
        <v>30</v>
      </c>
      <c r="P18" s="310" t="s">
        <v>30</v>
      </c>
      <c r="Q18" s="310" t="s">
        <v>30</v>
      </c>
      <c r="R18" s="310" t="s">
        <v>30</v>
      </c>
      <c r="S18" s="310" t="s">
        <v>30</v>
      </c>
      <c r="T18" s="310" t="s">
        <v>30</v>
      </c>
      <c r="U18" s="310" t="s">
        <v>30</v>
      </c>
      <c r="V18" s="310" t="s">
        <v>30</v>
      </c>
      <c r="W18" s="310" t="s">
        <v>30</v>
      </c>
      <c r="X18" s="310" t="s">
        <v>30</v>
      </c>
    </row>
    <row r="20" spans="1:24">
      <c r="A20" s="95" t="s">
        <v>21</v>
      </c>
    </row>
    <row r="21" spans="1:24">
      <c r="A21" s="250" t="s">
        <v>2888</v>
      </c>
    </row>
    <row r="22" spans="1:24">
      <c r="A22" s="250" t="s">
        <v>3128</v>
      </c>
    </row>
  </sheetData>
  <hyperlinks>
    <hyperlink ref="Z2" location="Content!A1" display="Back to content page" xr:uid="{00000000-0004-0000-C400-000000000000}"/>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D807-7713-4649-A1E6-632A2EE90A67}">
  <dimension ref="A1:L22"/>
  <sheetViews>
    <sheetView workbookViewId="0"/>
  </sheetViews>
  <sheetFormatPr defaultRowHeight="14.4"/>
  <cols>
    <col min="1" max="1" width="39" customWidth="1"/>
    <col min="2" max="12" width="15.109375" customWidth="1"/>
  </cols>
  <sheetData>
    <row r="1" spans="1:12">
      <c r="A1" s="40" t="s">
        <v>3375</v>
      </c>
      <c r="B1" s="262"/>
      <c r="C1" s="262"/>
      <c r="D1" s="262"/>
      <c r="E1" s="262"/>
      <c r="F1" s="262"/>
      <c r="G1" s="262"/>
      <c r="H1" s="40"/>
      <c r="I1" s="262"/>
      <c r="J1" s="262"/>
      <c r="K1" s="262"/>
      <c r="L1" s="262"/>
    </row>
    <row r="2" spans="1:12">
      <c r="A2" s="40"/>
      <c r="B2" s="262"/>
      <c r="C2" s="262"/>
      <c r="D2" s="262"/>
      <c r="E2" s="262"/>
      <c r="F2" s="262"/>
      <c r="G2" s="262"/>
      <c r="H2" s="262"/>
      <c r="I2" s="262"/>
      <c r="J2" s="262"/>
      <c r="K2" s="262"/>
      <c r="L2" s="262"/>
    </row>
    <row r="3" spans="1:12">
      <c r="A3" s="261" t="s">
        <v>32</v>
      </c>
      <c r="B3" s="260">
        <v>2010</v>
      </c>
      <c r="C3" s="260">
        <v>2011</v>
      </c>
      <c r="D3" s="260">
        <v>2012</v>
      </c>
      <c r="E3" s="260">
        <v>2013</v>
      </c>
      <c r="F3" s="260">
        <v>2014</v>
      </c>
      <c r="G3" s="260">
        <v>2015</v>
      </c>
      <c r="H3" s="260">
        <v>2016</v>
      </c>
      <c r="I3" s="260">
        <v>2017</v>
      </c>
      <c r="J3" s="260">
        <v>2018</v>
      </c>
      <c r="K3" s="260">
        <v>2019</v>
      </c>
      <c r="L3" s="260">
        <v>2020</v>
      </c>
    </row>
    <row r="4" spans="1:12">
      <c r="A4" s="93" t="s">
        <v>13</v>
      </c>
      <c r="B4" s="291">
        <v>380620</v>
      </c>
      <c r="C4" s="291">
        <v>413924</v>
      </c>
      <c r="D4" s="291">
        <v>411967</v>
      </c>
      <c r="E4" s="291">
        <v>731284</v>
      </c>
      <c r="F4" s="291">
        <v>739606</v>
      </c>
      <c r="G4" s="291">
        <v>767168</v>
      </c>
      <c r="H4" s="291">
        <v>735623</v>
      </c>
      <c r="I4" s="291">
        <v>542152</v>
      </c>
      <c r="J4" s="291">
        <v>612001</v>
      </c>
      <c r="K4" s="291">
        <v>616542</v>
      </c>
      <c r="L4" s="291">
        <v>562929</v>
      </c>
    </row>
    <row r="5" spans="1:12">
      <c r="A5" s="93" t="s">
        <v>12</v>
      </c>
      <c r="B5" s="291"/>
      <c r="C5" s="291"/>
      <c r="D5" s="291"/>
      <c r="E5" s="291"/>
      <c r="F5" s="291"/>
      <c r="G5" s="291"/>
      <c r="H5" s="291"/>
      <c r="I5" s="291"/>
      <c r="J5" s="291"/>
      <c r="K5" s="291"/>
      <c r="L5" s="291"/>
    </row>
    <row r="6" spans="1:12">
      <c r="A6" s="93" t="s">
        <v>513</v>
      </c>
      <c r="B6" s="291">
        <v>18091</v>
      </c>
      <c r="C6" s="291">
        <v>21517</v>
      </c>
      <c r="D6" s="291">
        <v>21731</v>
      </c>
      <c r="E6" s="291">
        <v>19138</v>
      </c>
      <c r="F6" s="291">
        <v>20352</v>
      </c>
      <c r="G6" s="291">
        <v>23955</v>
      </c>
      <c r="H6" s="291">
        <v>25903</v>
      </c>
      <c r="I6" s="291">
        <v>18932</v>
      </c>
      <c r="J6" s="291">
        <v>24499</v>
      </c>
      <c r="K6" s="291">
        <v>23737</v>
      </c>
      <c r="L6" s="291">
        <v>32905</v>
      </c>
    </row>
    <row r="7" spans="1:12">
      <c r="A7" s="93" t="s">
        <v>605</v>
      </c>
      <c r="B7" s="291">
        <v>46042</v>
      </c>
      <c r="C7" s="291">
        <v>60237</v>
      </c>
      <c r="D7" s="291">
        <v>81192</v>
      </c>
      <c r="E7" s="291">
        <v>66896</v>
      </c>
      <c r="F7" s="291">
        <v>101254</v>
      </c>
      <c r="G7" s="291">
        <v>47710</v>
      </c>
      <c r="H7" s="291">
        <v>44513</v>
      </c>
      <c r="I7" s="291">
        <v>49349</v>
      </c>
      <c r="J7" s="291">
        <v>51238</v>
      </c>
      <c r="K7" s="291">
        <v>27954</v>
      </c>
      <c r="L7" s="291">
        <v>75322</v>
      </c>
    </row>
    <row r="8" spans="1:12">
      <c r="A8" s="93" t="s">
        <v>512</v>
      </c>
      <c r="B8" s="291"/>
      <c r="C8" s="291"/>
      <c r="D8" s="291"/>
      <c r="E8" s="291"/>
      <c r="F8" s="291"/>
      <c r="G8" s="291"/>
      <c r="H8" s="291"/>
      <c r="I8" s="291"/>
      <c r="J8" s="291"/>
      <c r="K8" s="291"/>
      <c r="L8" s="291"/>
    </row>
    <row r="9" spans="1:12">
      <c r="A9" s="93" t="s">
        <v>11</v>
      </c>
      <c r="B9" s="291"/>
      <c r="C9" s="291"/>
      <c r="D9" s="291"/>
      <c r="E9" s="291"/>
      <c r="F9" s="291"/>
      <c r="G9" s="291"/>
      <c r="H9" s="291"/>
      <c r="I9" s="291"/>
      <c r="J9" s="291"/>
      <c r="K9" s="291"/>
      <c r="L9" s="291"/>
    </row>
    <row r="10" spans="1:12">
      <c r="A10" s="93" t="s">
        <v>10</v>
      </c>
      <c r="B10" s="291">
        <v>131558</v>
      </c>
      <c r="C10" s="291">
        <v>120255</v>
      </c>
      <c r="D10" s="291">
        <v>297114</v>
      </c>
      <c r="E10" s="291">
        <v>276119</v>
      </c>
      <c r="F10" s="291">
        <v>201314</v>
      </c>
      <c r="G10" s="291">
        <v>213956</v>
      </c>
      <c r="H10" s="291">
        <v>220889</v>
      </c>
      <c r="I10" s="291">
        <v>205897</v>
      </c>
      <c r="J10" s="291">
        <v>221244</v>
      </c>
      <c r="K10" s="291">
        <v>180849</v>
      </c>
      <c r="L10" s="291">
        <v>213337</v>
      </c>
    </row>
    <row r="11" spans="1:12">
      <c r="A11" s="93" t="s">
        <v>9</v>
      </c>
      <c r="B11" s="291"/>
      <c r="C11" s="291"/>
      <c r="D11" s="291"/>
      <c r="E11" s="291"/>
      <c r="F11" s="291"/>
      <c r="G11" s="291"/>
      <c r="H11" s="291"/>
      <c r="I11" s="291"/>
      <c r="J11" s="291"/>
      <c r="K11" s="291"/>
      <c r="L11" s="291"/>
    </row>
    <row r="12" spans="1:12">
      <c r="A12" s="93" t="s">
        <v>8</v>
      </c>
      <c r="B12" s="291">
        <v>332700</v>
      </c>
      <c r="C12" s="291">
        <v>325600</v>
      </c>
      <c r="D12" s="291">
        <v>417500</v>
      </c>
      <c r="E12" s="291">
        <v>385326</v>
      </c>
      <c r="F12" s="291">
        <v>403000</v>
      </c>
      <c r="G12" s="291">
        <v>361109</v>
      </c>
      <c r="H12" s="291">
        <v>388027</v>
      </c>
      <c r="I12" s="291">
        <v>379371</v>
      </c>
      <c r="J12" s="291">
        <v>451446</v>
      </c>
      <c r="K12" s="291">
        <v>469011</v>
      </c>
      <c r="L12" s="291">
        <v>438078</v>
      </c>
    </row>
    <row r="13" spans="1:12">
      <c r="A13" s="93" t="s">
        <v>6</v>
      </c>
      <c r="B13" s="291">
        <v>290800</v>
      </c>
      <c r="C13" s="291">
        <v>389300</v>
      </c>
      <c r="D13" s="291">
        <v>326200</v>
      </c>
      <c r="E13" s="291">
        <v>387000</v>
      </c>
      <c r="F13" s="291">
        <v>449700</v>
      </c>
      <c r="G13" s="291">
        <v>418350</v>
      </c>
      <c r="H13" s="291">
        <v>434025</v>
      </c>
      <c r="I13" s="291">
        <v>400300</v>
      </c>
      <c r="J13" s="291">
        <v>454300</v>
      </c>
      <c r="K13" s="291">
        <v>427300</v>
      </c>
      <c r="L13" s="291">
        <v>437128</v>
      </c>
    </row>
    <row r="14" spans="1:12">
      <c r="A14" s="93" t="s">
        <v>18</v>
      </c>
      <c r="B14" s="291">
        <v>256276</v>
      </c>
      <c r="C14" s="291">
        <v>223711</v>
      </c>
      <c r="D14" s="291">
        <v>337124</v>
      </c>
      <c r="E14" s="291">
        <v>304792</v>
      </c>
      <c r="F14" s="291">
        <v>255246</v>
      </c>
      <c r="G14" s="291">
        <v>280019</v>
      </c>
      <c r="H14" s="291">
        <v>267632</v>
      </c>
      <c r="I14" s="291">
        <v>185655</v>
      </c>
      <c r="J14" s="291">
        <v>185000</v>
      </c>
      <c r="K14" s="291">
        <v>185328</v>
      </c>
      <c r="L14" s="291">
        <v>166795</v>
      </c>
    </row>
    <row r="15" spans="1:12">
      <c r="A15" s="93" t="s">
        <v>4</v>
      </c>
      <c r="B15" s="291">
        <v>76560</v>
      </c>
      <c r="C15" s="291">
        <v>54046</v>
      </c>
      <c r="D15" s="291">
        <v>152463</v>
      </c>
      <c r="E15" s="291">
        <v>118248</v>
      </c>
      <c r="F15" s="291">
        <v>101168</v>
      </c>
      <c r="G15" s="291">
        <v>118363</v>
      </c>
      <c r="H15" s="291">
        <v>134753</v>
      </c>
      <c r="I15" s="291">
        <v>124826</v>
      </c>
      <c r="J15" s="291">
        <v>131520</v>
      </c>
      <c r="K15" s="291">
        <v>144823</v>
      </c>
      <c r="L15" s="291">
        <v>160549</v>
      </c>
    </row>
    <row r="16" spans="1:12">
      <c r="A16" s="93" t="s">
        <v>3</v>
      </c>
      <c r="B16" s="291">
        <v>3959192</v>
      </c>
      <c r="C16" s="291">
        <v>4383509</v>
      </c>
      <c r="D16" s="291">
        <v>4353256</v>
      </c>
      <c r="E16" s="291">
        <v>4694577</v>
      </c>
      <c r="F16" s="291">
        <v>4567993</v>
      </c>
      <c r="G16" s="291">
        <v>4662300</v>
      </c>
      <c r="H16" s="291">
        <v>4354000</v>
      </c>
      <c r="I16" s="291">
        <v>4563700</v>
      </c>
      <c r="J16" s="291">
        <v>4892400</v>
      </c>
      <c r="K16" s="291">
        <v>4592200</v>
      </c>
      <c r="L16" s="291">
        <v>4029000</v>
      </c>
    </row>
    <row r="17" spans="1:12">
      <c r="A17" s="93" t="s">
        <v>33</v>
      </c>
      <c r="B17" s="291">
        <v>371278</v>
      </c>
      <c r="C17" s="291">
        <v>451778</v>
      </c>
      <c r="D17" s="291">
        <v>519478</v>
      </c>
      <c r="E17" s="291">
        <v>566178</v>
      </c>
      <c r="F17" s="291">
        <v>624878</v>
      </c>
      <c r="G17" s="291">
        <v>612600</v>
      </c>
      <c r="H17" s="291">
        <v>651117</v>
      </c>
      <c r="I17" s="291">
        <v>509800</v>
      </c>
      <c r="J17" s="291">
        <v>600100</v>
      </c>
      <c r="K17" s="291">
        <v>405775</v>
      </c>
      <c r="L17" s="291">
        <v>363024</v>
      </c>
    </row>
    <row r="18" spans="1:12">
      <c r="A18" s="93" t="s">
        <v>1</v>
      </c>
      <c r="B18" s="291"/>
      <c r="C18" s="291"/>
      <c r="D18" s="291"/>
      <c r="E18" s="291"/>
      <c r="F18" s="291"/>
      <c r="G18" s="291"/>
      <c r="H18" s="291"/>
      <c r="I18" s="291"/>
      <c r="J18" s="291"/>
      <c r="K18" s="291"/>
      <c r="L18" s="291"/>
    </row>
    <row r="19" spans="1:12">
      <c r="A19" s="93" t="s">
        <v>0</v>
      </c>
      <c r="B19" s="291"/>
      <c r="C19" s="291"/>
      <c r="D19" s="291"/>
      <c r="E19" s="291"/>
      <c r="F19" s="291"/>
      <c r="G19" s="291"/>
      <c r="H19" s="291"/>
      <c r="I19" s="291"/>
      <c r="J19" s="291"/>
      <c r="K19" s="291"/>
      <c r="L19" s="291"/>
    </row>
    <row r="21" spans="1:12">
      <c r="A21" s="95" t="s">
        <v>21</v>
      </c>
    </row>
    <row r="22" spans="1:12">
      <c r="A22" s="250" t="s">
        <v>3377</v>
      </c>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484D-1586-4D78-B66C-2943443AACAC}">
  <dimension ref="A1:B22"/>
  <sheetViews>
    <sheetView workbookViewId="0">
      <selection activeCell="F15" sqref="F15"/>
    </sheetView>
  </sheetViews>
  <sheetFormatPr defaultRowHeight="14.4"/>
  <cols>
    <col min="1" max="1" width="24.21875" customWidth="1"/>
  </cols>
  <sheetData>
    <row r="1" spans="1:2">
      <c r="A1" s="40" t="s">
        <v>3376</v>
      </c>
    </row>
    <row r="3" spans="1:2">
      <c r="A3" s="261" t="s">
        <v>32</v>
      </c>
      <c r="B3" s="260">
        <v>2020</v>
      </c>
    </row>
    <row r="4" spans="1:2">
      <c r="A4" s="93" t="s">
        <v>13</v>
      </c>
      <c r="B4" s="296">
        <v>10.7</v>
      </c>
    </row>
    <row r="5" spans="1:2">
      <c r="A5" s="93" t="s">
        <v>12</v>
      </c>
      <c r="B5" s="296">
        <v>70.400000000000006</v>
      </c>
    </row>
    <row r="6" spans="1:2">
      <c r="A6" s="93" t="s">
        <v>513</v>
      </c>
      <c r="B6" s="296"/>
    </row>
    <row r="7" spans="1:2">
      <c r="A7" s="93" t="s">
        <v>605</v>
      </c>
      <c r="B7" s="296">
        <v>11</v>
      </c>
    </row>
    <row r="8" spans="1:2">
      <c r="A8" s="93" t="s">
        <v>512</v>
      </c>
      <c r="B8" s="296"/>
    </row>
    <row r="9" spans="1:2">
      <c r="A9" s="93" t="s">
        <v>11</v>
      </c>
      <c r="B9" s="296"/>
    </row>
    <row r="10" spans="1:2">
      <c r="A10" s="93" t="s">
        <v>10</v>
      </c>
      <c r="B10" s="296">
        <v>56.790000000000006</v>
      </c>
    </row>
    <row r="11" spans="1:2">
      <c r="A11" s="93" t="s">
        <v>9</v>
      </c>
      <c r="B11" s="296">
        <v>41.533333333333331</v>
      </c>
    </row>
    <row r="12" spans="1:2">
      <c r="A12" s="93" t="s">
        <v>8</v>
      </c>
      <c r="B12" s="296"/>
    </row>
    <row r="13" spans="1:2">
      <c r="A13" s="93" t="s">
        <v>6</v>
      </c>
      <c r="B13" s="296">
        <v>35.44</v>
      </c>
    </row>
    <row r="14" spans="1:2">
      <c r="A14" s="93" t="s">
        <v>18</v>
      </c>
      <c r="B14" s="296"/>
    </row>
    <row r="15" spans="1:2">
      <c r="A15" s="93" t="s">
        <v>4</v>
      </c>
      <c r="B15" s="296"/>
    </row>
    <row r="16" spans="1:2">
      <c r="A16" s="93" t="s">
        <v>3</v>
      </c>
      <c r="B16" s="296">
        <v>13.2</v>
      </c>
    </row>
    <row r="17" spans="1:2">
      <c r="A17" s="93" t="s">
        <v>33</v>
      </c>
      <c r="B17" s="296">
        <v>37.6</v>
      </c>
    </row>
    <row r="18" spans="1:2">
      <c r="A18" s="93" t="s">
        <v>1</v>
      </c>
      <c r="B18" s="296">
        <v>9.4</v>
      </c>
    </row>
    <row r="19" spans="1:2">
      <c r="A19" s="93" t="s">
        <v>24</v>
      </c>
      <c r="B19" s="296">
        <v>74.099999999999994</v>
      </c>
    </row>
    <row r="21" spans="1:2">
      <c r="A21" s="95" t="s">
        <v>21</v>
      </c>
    </row>
    <row r="22" spans="1:2">
      <c r="A22" s="250" t="s">
        <v>3377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Z23"/>
  <sheetViews>
    <sheetView workbookViewId="0">
      <selection activeCell="G20" sqref="G20"/>
    </sheetView>
  </sheetViews>
  <sheetFormatPr defaultColWidth="8.77734375" defaultRowHeight="14.4"/>
  <cols>
    <col min="1" max="1" width="28.77734375" customWidth="1"/>
    <col min="2" max="8" width="8.88671875" bestFit="1" customWidth="1"/>
    <col min="9" max="23" width="9.77734375" bestFit="1" customWidth="1"/>
    <col min="24" max="24" width="10.21875" customWidth="1"/>
  </cols>
  <sheetData>
    <row r="1" spans="1:26">
      <c r="A1" s="44" t="s">
        <v>2907</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5"/>
      <c r="C4" s="575"/>
      <c r="D4" s="575">
        <v>4090.3113818393995</v>
      </c>
      <c r="E4" s="575">
        <v>5726.9186619999991</v>
      </c>
      <c r="F4" s="575">
        <v>6251.6624083353054</v>
      </c>
      <c r="G4" s="575">
        <v>9714.8455285434884</v>
      </c>
      <c r="H4" s="575">
        <v>9753.9729241197201</v>
      </c>
      <c r="I4" s="575">
        <v>10405.052434660138</v>
      </c>
      <c r="J4" s="575">
        <v>15719.551707959747</v>
      </c>
      <c r="K4" s="575">
        <v>21563.873718610568</v>
      </c>
      <c r="L4" s="575">
        <v>17189.524732429898</v>
      </c>
      <c r="M4" s="575">
        <v>19585.397365080378</v>
      </c>
      <c r="N4" s="575">
        <v>26957.896796599955</v>
      </c>
      <c r="O4" s="575">
        <v>26186.436114910248</v>
      </c>
      <c r="P4" s="575">
        <v>27078.125618739999</v>
      </c>
      <c r="Q4" s="575">
        <v>20417.454243400498</v>
      </c>
      <c r="R4" s="575">
        <v>13577.836501210071</v>
      </c>
      <c r="S4" s="575">
        <v>14593.964967870947</v>
      </c>
      <c r="T4" s="575">
        <v>15655.177552320663</v>
      </c>
      <c r="U4" s="575">
        <v>13589.649155449901</v>
      </c>
      <c r="V4" s="575">
        <v>8894.2827399196249</v>
      </c>
      <c r="W4" s="575">
        <v>11059.637572700001</v>
      </c>
      <c r="X4" s="575">
        <v>17070.284996719882</v>
      </c>
    </row>
    <row r="5" spans="1:26">
      <c r="A5" s="389" t="s">
        <v>12</v>
      </c>
      <c r="B5" s="575">
        <v>383.04059808878992</v>
      </c>
      <c r="C5" s="575">
        <v>346.89656029199864</v>
      </c>
      <c r="D5" s="575">
        <v>219.51752458955684</v>
      </c>
      <c r="E5" s="575">
        <v>365.18394960184787</v>
      </c>
      <c r="F5" s="575">
        <v>760.29481152559038</v>
      </c>
      <c r="G5" s="575">
        <v>498.20653356718367</v>
      </c>
      <c r="H5" s="575">
        <v>262.9102985101581</v>
      </c>
      <c r="I5" s="575">
        <v>674.23219060321935</v>
      </c>
      <c r="J5" s="575">
        <v>581.4610607013683</v>
      </c>
      <c r="K5" s="575">
        <v>1098.0415477060005</v>
      </c>
      <c r="L5" s="575">
        <v>1509.2596688628555</v>
      </c>
      <c r="M5" s="575">
        <v>2103.1090084344951</v>
      </c>
      <c r="N5" s="575">
        <v>2401.499043821128</v>
      </c>
      <c r="O5" s="575">
        <v>1991.9860125760233</v>
      </c>
      <c r="P5" s="575">
        <v>1456.4199774205099</v>
      </c>
      <c r="Q5" s="575">
        <v>1421.7051254232229</v>
      </c>
      <c r="R5" s="575">
        <v>1353.7068666444529</v>
      </c>
      <c r="S5" s="575">
        <v>1430.5434552193406</v>
      </c>
      <c r="T5" s="575">
        <v>1687.4818877755397</v>
      </c>
      <c r="U5" s="575">
        <v>2082.3395223960515</v>
      </c>
      <c r="V5" s="575">
        <v>2170.732060078999</v>
      </c>
      <c r="W5" s="575">
        <v>3270.4381276590002</v>
      </c>
      <c r="X5" s="575">
        <v>2319.1680509380003</v>
      </c>
    </row>
    <row r="6" spans="1:26">
      <c r="A6" s="389" t="s">
        <v>513</v>
      </c>
      <c r="B6" s="575"/>
      <c r="C6" s="575"/>
      <c r="D6" s="575"/>
      <c r="E6" s="575"/>
      <c r="F6" s="575"/>
      <c r="G6" s="575"/>
      <c r="H6" s="575"/>
      <c r="I6" s="575"/>
      <c r="J6" s="575"/>
      <c r="K6" s="575">
        <v>164.27879356599999</v>
      </c>
      <c r="L6" s="575">
        <v>157.28867840999999</v>
      </c>
      <c r="M6" s="575">
        <v>196.379569315</v>
      </c>
      <c r="N6" s="575">
        <v>185.53868487299999</v>
      </c>
      <c r="O6" s="575">
        <v>178.61036585400001</v>
      </c>
      <c r="P6" s="575">
        <v>194.80050782199999</v>
      </c>
      <c r="Q6" s="575">
        <v>158.777204184</v>
      </c>
      <c r="R6" s="575">
        <v>179.687299024</v>
      </c>
      <c r="S6" s="575">
        <v>195.585271103</v>
      </c>
      <c r="T6" s="575">
        <v>208.52926396199999</v>
      </c>
      <c r="U6" s="575">
        <v>180.28487282233374</v>
      </c>
      <c r="V6" s="575">
        <v>206.28037592164554</v>
      </c>
      <c r="W6" s="575">
        <v>323.15761902070176</v>
      </c>
      <c r="X6" s="575">
        <v>222.76748056593621</v>
      </c>
    </row>
    <row r="7" spans="1:26">
      <c r="A7" s="389" t="s">
        <v>100</v>
      </c>
      <c r="B7" s="575">
        <v>736.51368559999901</v>
      </c>
      <c r="C7" s="575">
        <v>745.29655530000355</v>
      </c>
      <c r="D7" s="575">
        <v>902.2660745999998</v>
      </c>
      <c r="E7" s="575">
        <v>1122.0390775000019</v>
      </c>
      <c r="F7" s="575">
        <v>1417.6406629000007</v>
      </c>
      <c r="G7" s="575">
        <v>1905.0676106000001</v>
      </c>
      <c r="H7" s="575">
        <v>2283.0182429999954</v>
      </c>
      <c r="I7" s="575">
        <v>2306.2777671999993</v>
      </c>
      <c r="J7" s="575">
        <v>3495.8777391999988</v>
      </c>
      <c r="K7" s="575">
        <v>3444.1418638000105</v>
      </c>
      <c r="L7" s="575">
        <v>2838</v>
      </c>
      <c r="M7" s="575">
        <v>4376.9559239999944</v>
      </c>
      <c r="N7" s="575">
        <v>6043</v>
      </c>
      <c r="O7" s="575">
        <v>6928</v>
      </c>
      <c r="P7" s="575">
        <v>8526</v>
      </c>
      <c r="Q7" s="575">
        <v>7930.9570908269934</v>
      </c>
      <c r="R7" s="575">
        <v>7591.0798430010091</v>
      </c>
      <c r="S7" s="575">
        <v>7979.25</v>
      </c>
      <c r="T7" s="575">
        <v>8812.5</v>
      </c>
      <c r="U7" s="575">
        <v>4297.2204548</v>
      </c>
      <c r="V7" s="575">
        <v>8128</v>
      </c>
      <c r="W7" s="575">
        <v>12771.780000000002</v>
      </c>
      <c r="X7" s="575">
        <v>10807.926881709196</v>
      </c>
    </row>
    <row r="8" spans="1:26">
      <c r="A8" s="389" t="s">
        <v>512</v>
      </c>
      <c r="B8" s="575">
        <v>57.043029275362414</v>
      </c>
      <c r="C8" s="575">
        <v>135.81199441860474</v>
      </c>
      <c r="D8" s="575">
        <v>136.68238066666663</v>
      </c>
      <c r="E8" s="575">
        <v>150.38460855263179</v>
      </c>
      <c r="F8" s="575">
        <v>126.72668406250023</v>
      </c>
      <c r="G8" s="575">
        <v>139.58056312500025</v>
      </c>
      <c r="H8" s="575">
        <v>162.66659382352941</v>
      </c>
      <c r="I8" s="575">
        <v>147.57665787234032</v>
      </c>
      <c r="J8" s="575">
        <v>77.299944099999948</v>
      </c>
      <c r="K8" s="575">
        <v>162.9475219200001</v>
      </c>
      <c r="L8" s="575">
        <v>211.18914531000019</v>
      </c>
      <c r="M8" s="575">
        <v>453.32986468999934</v>
      </c>
      <c r="N8" s="575">
        <v>220.77100298000028</v>
      </c>
      <c r="O8" s="575">
        <v>220.21802800999967</v>
      </c>
      <c r="P8" s="575">
        <v>241.2440904499997</v>
      </c>
      <c r="Q8" s="575">
        <v>296.03378992999751</v>
      </c>
      <c r="R8" s="575">
        <v>310.78584750000027</v>
      </c>
      <c r="S8" s="575">
        <v>278.34522565000202</v>
      </c>
      <c r="T8" s="575">
        <v>349.98208517999501</v>
      </c>
      <c r="U8" s="575">
        <v>322.11389842000517</v>
      </c>
      <c r="V8" s="575">
        <v>286.85191925000072</v>
      </c>
      <c r="W8" s="575">
        <v>359.632350430001</v>
      </c>
      <c r="X8" s="575">
        <v>460.591084030003</v>
      </c>
    </row>
    <row r="9" spans="1:26">
      <c r="A9" s="389" t="s">
        <v>11</v>
      </c>
      <c r="B9" s="575"/>
      <c r="C9" s="575">
        <v>17.922736860465193</v>
      </c>
      <c r="D9" s="575">
        <v>176.50241876190478</v>
      </c>
      <c r="E9" s="575">
        <v>195.77645342105291</v>
      </c>
      <c r="F9" s="575">
        <v>304.6107784374999</v>
      </c>
      <c r="G9" s="575">
        <v>4.1637251562500524</v>
      </c>
      <c r="H9" s="575">
        <v>27.360001911764812</v>
      </c>
      <c r="I9" s="575">
        <v>30.478002411347575</v>
      </c>
      <c r="J9" s="575">
        <v>47.508353132530033</v>
      </c>
      <c r="K9" s="575">
        <v>41.81618357142861</v>
      </c>
      <c r="L9" s="575">
        <v>256.78066191626749</v>
      </c>
      <c r="M9" s="575">
        <v>37.767865451592115</v>
      </c>
      <c r="N9" s="575">
        <v>173.7939182954658</v>
      </c>
      <c r="O9" s="575">
        <v>407.41639737899845</v>
      </c>
      <c r="P9" s="575">
        <v>294.09113084043224</v>
      </c>
      <c r="Q9" s="575">
        <v>356.68028725465638</v>
      </c>
      <c r="R9" s="575">
        <v>314.750922470359</v>
      </c>
      <c r="S9" s="575">
        <v>573.88525133530061</v>
      </c>
      <c r="T9" s="575">
        <v>344.49695105984915</v>
      </c>
      <c r="U9" s="575">
        <v>402.07902640248972</v>
      </c>
      <c r="V9" s="575">
        <v>345.77974554633556</v>
      </c>
      <c r="W9" s="575">
        <v>397.71368437254864</v>
      </c>
      <c r="X9" s="575">
        <v>322.88381159013352</v>
      </c>
    </row>
    <row r="10" spans="1:26">
      <c r="A10" s="389" t="s">
        <v>10</v>
      </c>
      <c r="B10" s="575">
        <v>891.75354429835352</v>
      </c>
      <c r="C10" s="575">
        <v>820.18265351928676</v>
      </c>
      <c r="D10" s="575">
        <v>596.16620575661648</v>
      </c>
      <c r="E10" s="575">
        <v>1126.6125827579244</v>
      </c>
      <c r="F10" s="575">
        <v>1357.2042515757055</v>
      </c>
      <c r="G10" s="575">
        <v>1440.6838529521553</v>
      </c>
      <c r="H10" s="575">
        <v>1543.7857143414847</v>
      </c>
      <c r="I10" s="575">
        <v>2206.6292017919372</v>
      </c>
      <c r="J10" s="575">
        <v>3543.7912184475499</v>
      </c>
      <c r="K10" s="575">
        <v>2889.8932857518853</v>
      </c>
      <c r="L10" s="575">
        <v>2356.1871674072481</v>
      </c>
      <c r="M10" s="575">
        <v>2619.8872600115906</v>
      </c>
      <c r="N10" s="575">
        <v>2247.685677691125</v>
      </c>
      <c r="O10" s="575">
        <v>2452.117010267521</v>
      </c>
      <c r="P10" s="575">
        <v>3043.895050610332</v>
      </c>
      <c r="Q10" s="575">
        <v>2663.6306646131015</v>
      </c>
      <c r="R10" s="575">
        <v>2697.4180151729424</v>
      </c>
      <c r="S10" s="575">
        <v>3381.3167619387336</v>
      </c>
      <c r="T10" s="575">
        <v>3588.4537201865282</v>
      </c>
      <c r="U10" s="575">
        <v>3501.8500968970338</v>
      </c>
      <c r="V10" s="575">
        <v>2902.174318599753</v>
      </c>
      <c r="W10" s="575">
        <v>3882.0262705217788</v>
      </c>
      <c r="X10" s="575">
        <v>5187.8025437893657</v>
      </c>
    </row>
    <row r="11" spans="1:26">
      <c r="A11" s="389" t="s">
        <v>9</v>
      </c>
      <c r="B11" s="575">
        <v>283.23726999999997</v>
      </c>
      <c r="C11" s="575">
        <v>373.04190399999999</v>
      </c>
      <c r="D11" s="575">
        <v>465.43214899999998</v>
      </c>
      <c r="E11" s="575">
        <v>510.00761</v>
      </c>
      <c r="F11" s="575">
        <v>625.87544700000012</v>
      </c>
      <c r="G11" s="575">
        <v>772.96450768000022</v>
      </c>
      <c r="H11" s="575">
        <v>783.84309979999989</v>
      </c>
      <c r="I11" s="575">
        <v>960.31192549000014</v>
      </c>
      <c r="J11" s="575">
        <v>1359.0722051299999</v>
      </c>
      <c r="K11" s="575">
        <v>1351.6528090900001</v>
      </c>
      <c r="L11" s="575">
        <v>1597.5865826900001</v>
      </c>
      <c r="M11" s="575">
        <v>1873.4335300100001</v>
      </c>
      <c r="N11" s="575">
        <v>1781.5310229000002</v>
      </c>
      <c r="O11" s="575">
        <v>1609.7562859059999</v>
      </c>
      <c r="P11" s="575">
        <v>1649.123997936</v>
      </c>
      <c r="Q11" s="575">
        <v>1545.2412751219999</v>
      </c>
      <c r="R11" s="575">
        <v>1560.332083709</v>
      </c>
      <c r="S11" s="575">
        <v>1862.6771727390001</v>
      </c>
      <c r="T11" s="575">
        <v>1970.0955358620004</v>
      </c>
      <c r="U11" s="575">
        <v>2154.0825323670006</v>
      </c>
      <c r="V11" s="575">
        <v>1794.7642013849995</v>
      </c>
      <c r="W11" s="575">
        <v>2240.2272784910001</v>
      </c>
      <c r="X11" s="575">
        <v>1221.5811304379999</v>
      </c>
    </row>
    <row r="12" spans="1:26">
      <c r="A12" s="389" t="s">
        <v>8</v>
      </c>
      <c r="B12" s="575">
        <v>1760.9575780654989</v>
      </c>
      <c r="C12" s="575">
        <v>1693.0104919160647</v>
      </c>
      <c r="D12" s="575">
        <v>1825.6034712950598</v>
      </c>
      <c r="E12" s="575">
        <v>2009.9488724453843</v>
      </c>
      <c r="F12" s="575">
        <v>2402.9103783783785</v>
      </c>
      <c r="G12" s="575">
        <v>2877.1327061238453</v>
      </c>
      <c r="H12" s="575">
        <v>3390.1196147672554</v>
      </c>
      <c r="I12" s="575">
        <v>3522.4978642014667</v>
      </c>
      <c r="J12" s="575">
        <v>4198.2917489421725</v>
      </c>
      <c r="K12" s="575">
        <v>3333.4669067000623</v>
      </c>
      <c r="L12" s="575">
        <v>3928.9343476853351</v>
      </c>
      <c r="M12" s="575">
        <v>4670.637634782609</v>
      </c>
      <c r="N12" s="575">
        <v>4925.9780487804874</v>
      </c>
      <c r="O12" s="575">
        <v>4936.6049902152645</v>
      </c>
      <c r="P12" s="575">
        <v>5130.1229261920307</v>
      </c>
      <c r="Q12" s="575">
        <v>4311.58</v>
      </c>
      <c r="R12" s="575">
        <v>4091.3700000000003</v>
      </c>
      <c r="S12" s="575">
        <v>4566.0199999999995</v>
      </c>
      <c r="T12" s="575">
        <v>4969.99</v>
      </c>
      <c r="U12" s="575">
        <v>4976.13</v>
      </c>
      <c r="V12" s="575">
        <v>3819.0899999999997</v>
      </c>
      <c r="W12" s="575">
        <v>4662.6900000000005</v>
      </c>
      <c r="X12" s="575">
        <v>5910.0999999999995</v>
      </c>
    </row>
    <row r="13" spans="1:26">
      <c r="A13" s="389" t="s">
        <v>6</v>
      </c>
      <c r="B13" s="575">
        <v>423.51502696876537</v>
      </c>
      <c r="C13" s="575">
        <v>373.34632639437018</v>
      </c>
      <c r="D13" s="575">
        <v>878.79334494395687</v>
      </c>
      <c r="E13" s="575">
        <v>860.92227599408466</v>
      </c>
      <c r="F13" s="575">
        <v>977.94548959647341</v>
      </c>
      <c r="G13" s="575">
        <v>1233.2780124406918</v>
      </c>
      <c r="H13" s="575">
        <v>1728.3747830962714</v>
      </c>
      <c r="I13" s="575">
        <v>1624.9018906315489</v>
      </c>
      <c r="J13" s="575">
        <v>2638.3948510285336</v>
      </c>
      <c r="K13" s="575">
        <v>2327.3276748146955</v>
      </c>
      <c r="L13" s="575">
        <v>1350.6691300130628</v>
      </c>
      <c r="M13" s="575">
        <v>4015.1132220913314</v>
      </c>
      <c r="N13" s="575">
        <v>6084.2408135491742</v>
      </c>
      <c r="O13" s="575">
        <v>6554.1948651238781</v>
      </c>
      <c r="P13" s="575">
        <v>6182.5162638104011</v>
      </c>
      <c r="Q13" s="575">
        <v>5674.7508182360743</v>
      </c>
      <c r="R13" s="575">
        <v>3462.2054066150158</v>
      </c>
      <c r="S13" s="575">
        <v>3895.7152201079625</v>
      </c>
      <c r="T13" s="575">
        <v>4808.073373562007</v>
      </c>
      <c r="U13" s="575">
        <v>5054.3431728909927</v>
      </c>
      <c r="V13" s="575">
        <v>4287.3946371009588</v>
      </c>
      <c r="W13" s="575">
        <v>6033.2150646716509</v>
      </c>
      <c r="X13" s="575">
        <v>11995.460839227582</v>
      </c>
    </row>
    <row r="14" spans="1:26">
      <c r="A14" s="389" t="s">
        <v>5</v>
      </c>
      <c r="B14" s="575">
        <v>180.70384699025726</v>
      </c>
      <c r="C14" s="575">
        <v>333.796265351491</v>
      </c>
      <c r="D14" s="575">
        <v>452.17999459665577</v>
      </c>
      <c r="E14" s="575">
        <v>564.32757762751976</v>
      </c>
      <c r="F14" s="575">
        <v>438.57805477800002</v>
      </c>
      <c r="G14" s="575">
        <v>461.78213733100006</v>
      </c>
      <c r="H14" s="575">
        <v>601.63547310899958</v>
      </c>
      <c r="I14" s="575">
        <v>1040.5994795340002</v>
      </c>
      <c r="J14" s="575">
        <v>1621.5000910380008</v>
      </c>
      <c r="K14" s="575">
        <v>1910.8466232500004</v>
      </c>
      <c r="L14" s="575">
        <v>1792.8993340640009</v>
      </c>
      <c r="M14" s="575">
        <v>1492.5469526329998</v>
      </c>
      <c r="N14" s="575">
        <v>1859.5096967809995</v>
      </c>
      <c r="O14" s="575">
        <v>2244.7737685390011</v>
      </c>
      <c r="P14" s="575">
        <v>3317.3615531160003</v>
      </c>
      <c r="Q14" s="575">
        <v>2271.33542124</v>
      </c>
      <c r="R14" s="575">
        <v>2185.9323924430009</v>
      </c>
      <c r="S14" s="575">
        <v>2469.4322176359992</v>
      </c>
      <c r="T14" s="575">
        <v>2675.7890758510002</v>
      </c>
      <c r="U14" s="575">
        <v>2526.7901766980003</v>
      </c>
      <c r="V14" s="575">
        <v>2249.0019163679999</v>
      </c>
      <c r="W14" s="575">
        <v>3119.0047838159994</v>
      </c>
      <c r="X14" s="575">
        <v>4537.5806124350001</v>
      </c>
    </row>
    <row r="15" spans="1:26">
      <c r="A15" s="389" t="s">
        <v>4</v>
      </c>
      <c r="B15" s="575">
        <v>220.19793800002014</v>
      </c>
      <c r="C15" s="575">
        <v>441.27076484763762</v>
      </c>
      <c r="D15" s="575">
        <v>366.88229450402952</v>
      </c>
      <c r="E15" s="575">
        <v>368.97357224675204</v>
      </c>
      <c r="F15" s="575">
        <v>442.7758782727272</v>
      </c>
      <c r="G15" s="575">
        <v>627.59972118181827</v>
      </c>
      <c r="H15" s="575">
        <v>694.21836257852408</v>
      </c>
      <c r="I15" s="575">
        <v>791.56449376187345</v>
      </c>
      <c r="J15" s="575">
        <v>809.02691625200953</v>
      </c>
      <c r="K15" s="575">
        <v>691.02531533843432</v>
      </c>
      <c r="L15" s="575">
        <v>901.57913966113369</v>
      </c>
      <c r="M15" s="575">
        <v>912.09360986467993</v>
      </c>
      <c r="N15" s="575">
        <v>945.34608654503654</v>
      </c>
      <c r="O15" s="575">
        <v>1013.3043658747149</v>
      </c>
      <c r="P15" s="575">
        <v>1076.0034271390516</v>
      </c>
      <c r="Q15" s="575">
        <v>852.91241102830168</v>
      </c>
      <c r="R15" s="575">
        <v>935.33661679803708</v>
      </c>
      <c r="S15" s="575">
        <v>1211.7103556299476</v>
      </c>
      <c r="T15" s="575">
        <v>1172.9195141662483</v>
      </c>
      <c r="U15" s="575">
        <v>1073.6105918140127</v>
      </c>
      <c r="V15" s="575">
        <v>883.63302370793872</v>
      </c>
      <c r="W15" s="575">
        <v>982.91759328079672</v>
      </c>
      <c r="X15" s="575">
        <v>1199.2727562464531</v>
      </c>
    </row>
    <row r="16" spans="1:26">
      <c r="A16" s="389" t="s">
        <v>3</v>
      </c>
      <c r="B16" s="575">
        <v>26707.388457024212</v>
      </c>
      <c r="C16" s="575">
        <v>24788.633073310782</v>
      </c>
      <c r="D16" s="575">
        <v>26536.888911615079</v>
      </c>
      <c r="E16" s="575">
        <v>34566.19637685566</v>
      </c>
      <c r="F16" s="575">
        <v>48307.54459154405</v>
      </c>
      <c r="G16" s="575">
        <v>54922.009704957716</v>
      </c>
      <c r="H16" s="575">
        <v>67982.735701471815</v>
      </c>
      <c r="I16" s="575">
        <v>76538.796195140618</v>
      </c>
      <c r="J16" s="575">
        <v>86631.974288570855</v>
      </c>
      <c r="K16" s="575">
        <v>71983.413122244339</v>
      </c>
      <c r="L16" s="575">
        <v>79279.561839747606</v>
      </c>
      <c r="M16" s="575">
        <v>99455.982231735383</v>
      </c>
      <c r="N16" s="575">
        <v>100516.77296535534</v>
      </c>
      <c r="O16" s="575">
        <v>100980.40041599372</v>
      </c>
      <c r="P16" s="575">
        <v>98185.005014778333</v>
      </c>
      <c r="Q16" s="575">
        <v>84391.387856343121</v>
      </c>
      <c r="R16" s="575">
        <v>69581.759361852528</v>
      </c>
      <c r="S16" s="575">
        <v>77216.494359765493</v>
      </c>
      <c r="T16" s="575">
        <v>86856.949523744828</v>
      </c>
      <c r="U16" s="575">
        <v>82808.717280688419</v>
      </c>
      <c r="V16" s="575">
        <v>64457.687434391541</v>
      </c>
      <c r="W16" s="575">
        <v>87977.011543645029</v>
      </c>
      <c r="X16" s="575">
        <v>105670.510445376</v>
      </c>
    </row>
    <row r="17" spans="1:24">
      <c r="A17" s="389" t="s">
        <v>460</v>
      </c>
      <c r="B17" s="575">
        <v>1236.4475530628254</v>
      </c>
      <c r="C17" s="575">
        <v>1435.8510515278983</v>
      </c>
      <c r="D17" s="575">
        <v>1389.2363871397902</v>
      </c>
      <c r="E17" s="575">
        <v>1763.2811006967843</v>
      </c>
      <c r="F17" s="575">
        <v>2117.5987381437394</v>
      </c>
      <c r="G17" s="575">
        <v>2732.0822307172534</v>
      </c>
      <c r="H17" s="575">
        <v>3711.2948831441263</v>
      </c>
      <c r="I17" s="575">
        <v>3762.2750172655815</v>
      </c>
      <c r="J17" s="575">
        <v>6108.801776631406</v>
      </c>
      <c r="K17" s="575">
        <v>5940.7565438250149</v>
      </c>
      <c r="L17" s="575">
        <v>7075.3807414298517</v>
      </c>
      <c r="M17" s="575">
        <v>7401.059967042781</v>
      </c>
      <c r="N17" s="575">
        <v>3928.2258389999997</v>
      </c>
      <c r="O17" s="575">
        <v>4439.1877029999996</v>
      </c>
      <c r="P17" s="575">
        <v>11547.488681486131</v>
      </c>
      <c r="Q17" s="575">
        <v>16789.289949588649</v>
      </c>
      <c r="R17" s="575">
        <v>7261.0475981211157</v>
      </c>
      <c r="S17" s="575">
        <v>6603.6432889928074</v>
      </c>
      <c r="T17" s="575">
        <v>7929.0473201474606</v>
      </c>
      <c r="U17" s="575">
        <v>8497.4652488672327</v>
      </c>
      <c r="V17" s="575">
        <v>8012.7384043723359</v>
      </c>
      <c r="W17" s="575">
        <v>10233.271325265212</v>
      </c>
      <c r="X17" s="575">
        <v>14875.199759625</v>
      </c>
    </row>
    <row r="18" spans="1:24">
      <c r="A18" s="389" t="s">
        <v>1</v>
      </c>
      <c r="B18" s="575">
        <v>273.65075799999988</v>
      </c>
      <c r="C18" s="575">
        <v>347.97430899999995</v>
      </c>
      <c r="D18" s="575">
        <v>369.30939000000012</v>
      </c>
      <c r="E18" s="575">
        <v>538.70118900000011</v>
      </c>
      <c r="F18" s="575">
        <v>954.15737899999999</v>
      </c>
      <c r="G18" s="575">
        <v>1100.4374760000001</v>
      </c>
      <c r="H18" s="575">
        <v>1278.0339500000002</v>
      </c>
      <c r="I18" s="575">
        <v>1717.165485</v>
      </c>
      <c r="J18" s="575">
        <v>2074.4216869999996</v>
      </c>
      <c r="K18" s="575">
        <v>1605.7539649999999</v>
      </c>
      <c r="L18" s="575">
        <v>2018.6966849999999</v>
      </c>
      <c r="M18" s="575">
        <v>3077.6141699999998</v>
      </c>
      <c r="N18" s="575">
        <v>4187.2060619539998</v>
      </c>
      <c r="O18" s="575">
        <v>5264.1925160588908</v>
      </c>
      <c r="P18" s="575">
        <v>4489.99707586968</v>
      </c>
      <c r="Q18" s="575">
        <v>4023.8985883388077</v>
      </c>
      <c r="R18" s="575">
        <v>3229.0176750600008</v>
      </c>
      <c r="S18" s="575">
        <v>3699.9670648499996</v>
      </c>
      <c r="T18" s="575">
        <v>4591.9651179323409</v>
      </c>
      <c r="U18" s="575">
        <v>4012.5389243459349</v>
      </c>
      <c r="V18" s="575">
        <v>3057.5595909999997</v>
      </c>
      <c r="W18" s="575">
        <v>4036.3952984351135</v>
      </c>
      <c r="X18" s="575">
        <v>4990.123590866513</v>
      </c>
    </row>
    <row r="19" spans="1:24">
      <c r="A19" s="389" t="s">
        <v>0</v>
      </c>
      <c r="B19" s="575">
        <v>735.30419081715081</v>
      </c>
      <c r="C19" s="575">
        <v>433.3999359031576</v>
      </c>
      <c r="D19" s="575">
        <v>748.2034320974808</v>
      </c>
      <c r="E19" s="575">
        <v>553.21373379263378</v>
      </c>
      <c r="F19" s="575">
        <v>856.39186550044292</v>
      </c>
      <c r="G19" s="575">
        <v>916.14829015100031</v>
      </c>
      <c r="H19" s="575">
        <v>754.44682928700036</v>
      </c>
      <c r="I19" s="575">
        <v>1021.1123371609997</v>
      </c>
      <c r="J19" s="575">
        <v>530.76992313999995</v>
      </c>
      <c r="K19" s="575">
        <v>822.17990865400043</v>
      </c>
      <c r="L19" s="575">
        <v>2244.7246145700001</v>
      </c>
      <c r="M19" s="575">
        <v>2732.9912722300005</v>
      </c>
      <c r="N19" s="575">
        <v>3225.474616500001</v>
      </c>
      <c r="O19" s="575">
        <v>3110.3428477200005</v>
      </c>
      <c r="P19" s="575">
        <v>2921.0594112299996</v>
      </c>
      <c r="Q19" s="575">
        <v>3055.5726755310002</v>
      </c>
      <c r="R19" s="575">
        <v>2579.740298097</v>
      </c>
      <c r="S19" s="575">
        <v>2602.4602682779996</v>
      </c>
      <c r="T19" s="575">
        <v>3308.6117681999999</v>
      </c>
      <c r="U19" s="575">
        <v>2585.8976580119997</v>
      </c>
      <c r="V19" s="575">
        <v>2547.4038273069996</v>
      </c>
      <c r="W19" s="575">
        <v>3502.3795948389993</v>
      </c>
      <c r="X19" s="575">
        <v>4108.5815904499996</v>
      </c>
    </row>
    <row r="20" spans="1:24">
      <c r="A20" s="389" t="s">
        <v>2266</v>
      </c>
      <c r="B20" s="576">
        <v>37476.463077350651</v>
      </c>
      <c r="C20" s="576">
        <v>36037.869382641766</v>
      </c>
      <c r="D20" s="576">
        <v>39153.975361406192</v>
      </c>
      <c r="E20" s="576">
        <v>50422.487642492277</v>
      </c>
      <c r="F20" s="576">
        <v>67341.917419050413</v>
      </c>
      <c r="G20" s="576">
        <v>79345.982600527408</v>
      </c>
      <c r="H20" s="576">
        <v>94958.416472960642</v>
      </c>
      <c r="I20" s="576">
        <v>106749.47094272508</v>
      </c>
      <c r="J20" s="576">
        <v>129437.74351127417</v>
      </c>
      <c r="K20" s="576">
        <v>119331.41578384241</v>
      </c>
      <c r="L20" s="576">
        <v>124708.26246919727</v>
      </c>
      <c r="M20" s="576">
        <v>155004.29944737285</v>
      </c>
      <c r="N20" s="576">
        <v>165684.4702756257</v>
      </c>
      <c r="O20" s="576">
        <v>168517.54168742825</v>
      </c>
      <c r="P20" s="576">
        <v>175333.25472744089</v>
      </c>
      <c r="Q20" s="576">
        <v>156161.20740106044</v>
      </c>
      <c r="R20" s="576">
        <v>120912.00672771852</v>
      </c>
      <c r="S20" s="576">
        <v>132561.01088111653</v>
      </c>
      <c r="T20" s="576">
        <v>148930.06268995046</v>
      </c>
      <c r="U20" s="576">
        <v>138065.11261287139</v>
      </c>
      <c r="V20" s="576">
        <v>114043.37419494912</v>
      </c>
      <c r="W20" s="576">
        <v>154851.49810714781</v>
      </c>
      <c r="X20" s="576">
        <v>190899.83557400704</v>
      </c>
    </row>
    <row r="22" spans="1:24">
      <c r="A22" s="250" t="s">
        <v>3126</v>
      </c>
    </row>
    <row r="23" spans="1:24">
      <c r="A23" t="s">
        <v>3124</v>
      </c>
    </row>
  </sheetData>
  <hyperlinks>
    <hyperlink ref="Z3" location="Content!A1" display="Back to content page" xr:uid="{00000000-0004-0000-0F00-000000000000}"/>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Sheet198">
    <pageSetUpPr fitToPage="1"/>
  </sheetPr>
  <dimension ref="B8:U11"/>
  <sheetViews>
    <sheetView workbookViewId="0">
      <selection activeCell="D126" sqref="A1:XFD1048576"/>
    </sheetView>
  </sheetViews>
  <sheetFormatPr defaultColWidth="9.21875" defaultRowHeight="14.4"/>
  <cols>
    <col min="2" max="2" width="9.77734375" customWidth="1"/>
  </cols>
  <sheetData>
    <row r="8" spans="2:21" ht="58.8">
      <c r="B8" s="742">
        <v>3.2</v>
      </c>
      <c r="C8" s="742"/>
      <c r="D8" s="742"/>
      <c r="E8" s="742"/>
      <c r="F8" s="742"/>
      <c r="G8" s="742"/>
      <c r="H8" s="742"/>
      <c r="I8" s="742"/>
      <c r="J8" s="742"/>
      <c r="K8" s="742"/>
      <c r="L8" s="742"/>
      <c r="M8" s="271"/>
      <c r="N8" s="271"/>
      <c r="O8" s="271"/>
      <c r="P8" s="271"/>
      <c r="Q8" s="271"/>
      <c r="R8" s="271"/>
      <c r="S8" s="271"/>
      <c r="T8" s="271"/>
      <c r="U8" s="271"/>
    </row>
    <row r="9" spans="2:21" ht="58.8">
      <c r="B9" s="742" t="s">
        <v>516</v>
      </c>
      <c r="C9" s="742"/>
      <c r="D9" s="742"/>
      <c r="E9" s="742"/>
      <c r="F9" s="742"/>
      <c r="G9" s="742"/>
      <c r="H9" s="742"/>
      <c r="I9" s="742"/>
      <c r="J9" s="742"/>
      <c r="K9" s="742"/>
      <c r="L9" s="742"/>
      <c r="M9" s="271"/>
      <c r="N9" s="271"/>
      <c r="O9" s="271"/>
      <c r="P9" s="271"/>
      <c r="Q9" s="271"/>
      <c r="R9" s="271"/>
      <c r="S9" s="271"/>
      <c r="T9" s="272"/>
      <c r="U9" s="272"/>
    </row>
    <row r="10" spans="2:21" ht="58.8">
      <c r="B10" s="742" t="s">
        <v>517</v>
      </c>
      <c r="C10" s="742"/>
      <c r="D10" s="742"/>
      <c r="E10" s="742"/>
      <c r="F10" s="742"/>
      <c r="G10" s="742"/>
      <c r="H10" s="742"/>
      <c r="I10" s="742"/>
      <c r="J10" s="742"/>
      <c r="K10" s="742"/>
      <c r="L10" s="742"/>
      <c r="M10" s="272"/>
      <c r="N10" s="272"/>
      <c r="O10" s="272"/>
      <c r="P10" s="272"/>
      <c r="Q10" s="272"/>
      <c r="R10" s="272"/>
      <c r="S10" s="272"/>
      <c r="T10" s="272"/>
      <c r="U10" s="272"/>
    </row>
    <row r="11" spans="2:21" ht="58.8">
      <c r="B11" s="742" t="s">
        <v>518</v>
      </c>
      <c r="C11" s="742"/>
      <c r="D11" s="742"/>
      <c r="E11" s="742"/>
      <c r="F11" s="742"/>
      <c r="G11" s="742"/>
      <c r="H11" s="742"/>
      <c r="I11" s="742"/>
      <c r="J11" s="742"/>
      <c r="K11" s="742"/>
      <c r="L11" s="742"/>
      <c r="M11" s="271"/>
      <c r="N11" s="271"/>
      <c r="O11" s="271"/>
      <c r="P11" s="271"/>
      <c r="Q11" s="271"/>
      <c r="R11" s="271"/>
      <c r="S11" s="271"/>
      <c r="T11" s="271"/>
      <c r="U11" s="271"/>
    </row>
  </sheetData>
  <mergeCells count="4">
    <mergeCell ref="B8:L8"/>
    <mergeCell ref="B9:L9"/>
    <mergeCell ref="B10:L10"/>
    <mergeCell ref="B11:L11"/>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Sheet199"/>
  <dimension ref="A1:AA29"/>
  <sheetViews>
    <sheetView topLeftCell="A3" zoomScale="80" zoomScaleNormal="80" workbookViewId="0">
      <selection activeCell="B4" sqref="B4:X19"/>
    </sheetView>
  </sheetViews>
  <sheetFormatPr defaultColWidth="9.21875" defaultRowHeight="18" customHeight="1"/>
  <cols>
    <col min="1" max="1" width="35" style="17" customWidth="1"/>
    <col min="2" max="24" width="13.77734375" style="13" customWidth="1"/>
    <col min="25" max="25" width="9.21875" style="17" bestFit="1" customWidth="1"/>
    <col min="26" max="26" width="18.5546875" style="17" customWidth="1"/>
    <col min="27" max="16384" width="9.21875" style="17"/>
  </cols>
  <sheetData>
    <row r="1" spans="1:27" s="44" customFormat="1" ht="18" customHeight="1">
      <c r="A1" s="18" t="s">
        <v>3020</v>
      </c>
      <c r="B1" s="18"/>
      <c r="C1" s="18"/>
      <c r="D1" s="18"/>
      <c r="E1" s="18"/>
      <c r="F1" s="18"/>
      <c r="G1" s="18"/>
      <c r="H1" s="18"/>
      <c r="I1" s="18"/>
      <c r="J1"/>
      <c r="K1"/>
      <c r="L1"/>
      <c r="M1"/>
      <c r="N1"/>
      <c r="O1"/>
      <c r="P1"/>
      <c r="Q1"/>
      <c r="R1"/>
      <c r="S1"/>
      <c r="T1">
        <v>69046</v>
      </c>
      <c r="U1" s="18"/>
      <c r="V1" s="18"/>
      <c r="W1" s="18"/>
      <c r="X1" s="18"/>
    </row>
    <row r="2" spans="1:27" s="136" customFormat="1" ht="18" customHeight="1">
      <c r="A2" s="263"/>
      <c r="B2" s="767" t="s">
        <v>243</v>
      </c>
      <c r="C2" s="768"/>
      <c r="D2" s="768"/>
      <c r="E2" s="768"/>
      <c r="F2" s="768"/>
      <c r="G2" s="768"/>
      <c r="H2" s="768"/>
      <c r="I2" s="768"/>
      <c r="J2" s="768"/>
      <c r="K2" s="768"/>
      <c r="L2" s="768"/>
      <c r="M2" s="768"/>
      <c r="N2" s="768"/>
      <c r="O2" s="768"/>
      <c r="P2" s="768"/>
      <c r="Q2" s="768"/>
      <c r="R2" s="768"/>
      <c r="S2" s="768"/>
      <c r="T2" s="768"/>
      <c r="U2" s="768"/>
      <c r="V2" s="768"/>
      <c r="W2" s="768"/>
      <c r="X2" s="545"/>
      <c r="Z2" s="33"/>
      <c r="AA2" s="33"/>
    </row>
    <row r="3" spans="1:27" s="136" customFormat="1" ht="18" customHeight="1">
      <c r="A3" s="263"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559</v>
      </c>
    </row>
    <row r="4" spans="1:27" s="136" customFormat="1" ht="18" customHeight="1">
      <c r="A4" s="93" t="s">
        <v>13</v>
      </c>
      <c r="B4" s="309">
        <v>64900</v>
      </c>
      <c r="C4" s="309">
        <v>76800</v>
      </c>
      <c r="D4" s="309">
        <v>80200</v>
      </c>
      <c r="E4" s="309">
        <v>85043</v>
      </c>
      <c r="F4" s="309">
        <v>94280</v>
      </c>
      <c r="G4" s="309">
        <v>96760</v>
      </c>
      <c r="H4" s="309">
        <v>98165</v>
      </c>
      <c r="I4" s="309">
        <v>94294</v>
      </c>
      <c r="J4" s="309">
        <v>114296</v>
      </c>
      <c r="K4" s="309">
        <v>303179</v>
      </c>
      <c r="L4" s="309">
        <v>281122</v>
      </c>
      <c r="M4" s="309">
        <v>259065</v>
      </c>
      <c r="N4" s="309">
        <v>208345</v>
      </c>
      <c r="O4" s="309">
        <v>214950</v>
      </c>
      <c r="P4" s="309">
        <v>287416</v>
      </c>
      <c r="Q4" s="309">
        <v>284925</v>
      </c>
      <c r="R4" s="309">
        <v>304493</v>
      </c>
      <c r="S4" s="309">
        <v>161070</v>
      </c>
      <c r="T4" s="309">
        <v>171858</v>
      </c>
      <c r="U4" s="309">
        <v>124726</v>
      </c>
      <c r="V4" s="309">
        <v>119164</v>
      </c>
      <c r="W4" s="309">
        <v>119837</v>
      </c>
      <c r="X4" s="309"/>
      <c r="Z4" s="40"/>
      <c r="AA4" s="40"/>
    </row>
    <row r="5" spans="1:27" s="136" customFormat="1" ht="18" customHeight="1">
      <c r="A5" s="93" t="s">
        <v>12</v>
      </c>
      <c r="B5" s="309">
        <v>123819</v>
      </c>
      <c r="C5" s="309">
        <v>135900</v>
      </c>
      <c r="D5" s="309">
        <v>148155</v>
      </c>
      <c r="E5" s="309">
        <v>131399</v>
      </c>
      <c r="F5" s="309">
        <v>131774</v>
      </c>
      <c r="G5" s="309">
        <v>136463</v>
      </c>
      <c r="H5" s="309">
        <v>132034</v>
      </c>
      <c r="I5" s="309">
        <v>136946</v>
      </c>
      <c r="J5" s="309">
        <v>142282</v>
      </c>
      <c r="K5" s="309">
        <v>144195</v>
      </c>
      <c r="L5" s="309">
        <v>139695</v>
      </c>
      <c r="M5" s="309">
        <v>149578</v>
      </c>
      <c r="N5" s="309">
        <v>160488</v>
      </c>
      <c r="O5" s="309">
        <v>174165</v>
      </c>
      <c r="P5" s="309">
        <v>169236</v>
      </c>
      <c r="Q5" s="309">
        <v>160490</v>
      </c>
      <c r="R5" s="309">
        <v>142122</v>
      </c>
      <c r="S5" s="309">
        <v>141207</v>
      </c>
      <c r="T5" s="309">
        <v>142481</v>
      </c>
      <c r="U5" s="309">
        <v>142587</v>
      </c>
      <c r="V5" s="309">
        <v>136356</v>
      </c>
      <c r="W5" s="309">
        <v>132457</v>
      </c>
      <c r="X5" s="309"/>
    </row>
    <row r="6" spans="1:27" s="136" customFormat="1" ht="18" customHeight="1">
      <c r="A6" s="93" t="s">
        <v>513</v>
      </c>
      <c r="B6" s="309">
        <v>6773</v>
      </c>
      <c r="C6" s="309">
        <v>8876</v>
      </c>
      <c r="D6" s="309">
        <v>10258</v>
      </c>
      <c r="E6" s="309">
        <v>13245</v>
      </c>
      <c r="F6" s="309">
        <v>15083</v>
      </c>
      <c r="G6" s="309">
        <v>16939</v>
      </c>
      <c r="H6" s="309">
        <v>19061</v>
      </c>
      <c r="I6" s="309">
        <v>26025</v>
      </c>
      <c r="J6" s="309">
        <v>28809</v>
      </c>
      <c r="K6" s="309">
        <v>30787</v>
      </c>
      <c r="L6" s="309">
        <v>21210</v>
      </c>
      <c r="M6" s="309">
        <v>23146</v>
      </c>
      <c r="N6" s="309">
        <v>24000</v>
      </c>
      <c r="O6" s="309">
        <v>23000</v>
      </c>
      <c r="P6" s="309">
        <v>23500</v>
      </c>
      <c r="Q6" s="309">
        <v>14599</v>
      </c>
      <c r="R6" s="309">
        <v>13049</v>
      </c>
      <c r="S6" s="309">
        <v>17212</v>
      </c>
      <c r="T6" s="309">
        <v>10320</v>
      </c>
      <c r="U6" s="309">
        <v>10008</v>
      </c>
      <c r="V6" s="309">
        <v>7573</v>
      </c>
      <c r="W6" s="309">
        <v>7407</v>
      </c>
      <c r="X6" s="309"/>
      <c r="Z6" s="33"/>
      <c r="AA6" s="33"/>
    </row>
    <row r="7" spans="1:27" s="136" customFormat="1" ht="18" customHeight="1">
      <c r="A7" s="93" t="s">
        <v>100</v>
      </c>
      <c r="B7" s="309">
        <v>9810</v>
      </c>
      <c r="C7" s="309">
        <v>9980</v>
      </c>
      <c r="D7" s="309">
        <v>10000</v>
      </c>
      <c r="E7" s="309">
        <v>9700</v>
      </c>
      <c r="F7" s="309">
        <v>10500</v>
      </c>
      <c r="G7" s="309">
        <v>10579</v>
      </c>
      <c r="H7" s="309">
        <v>9700</v>
      </c>
      <c r="I7" s="309">
        <v>3500</v>
      </c>
      <c r="J7" s="309">
        <v>37000</v>
      </c>
      <c r="K7" s="309">
        <v>42230</v>
      </c>
      <c r="L7" s="309">
        <v>46854</v>
      </c>
      <c r="M7" s="309">
        <v>56970</v>
      </c>
      <c r="N7" s="309">
        <v>59534</v>
      </c>
      <c r="O7" s="309"/>
      <c r="P7" s="309"/>
      <c r="Q7" s="309"/>
      <c r="R7" s="309"/>
      <c r="S7" s="309"/>
      <c r="T7" s="309"/>
      <c r="U7" s="309"/>
      <c r="V7" s="309"/>
      <c r="W7" s="309"/>
      <c r="X7" s="309"/>
    </row>
    <row r="8" spans="1:27" s="136" customFormat="1" ht="18" customHeight="1">
      <c r="A8" s="93" t="s">
        <v>512</v>
      </c>
      <c r="B8" s="309">
        <v>31858</v>
      </c>
      <c r="C8" s="309">
        <v>33739</v>
      </c>
      <c r="D8" s="309">
        <v>35060</v>
      </c>
      <c r="E8" s="309">
        <v>46199</v>
      </c>
      <c r="F8" s="309">
        <v>44507</v>
      </c>
      <c r="G8" s="309">
        <v>44091</v>
      </c>
      <c r="H8" s="309">
        <v>44287</v>
      </c>
      <c r="I8" s="309">
        <v>44849</v>
      </c>
      <c r="J8" s="309">
        <v>45162</v>
      </c>
      <c r="K8" s="309">
        <v>45162</v>
      </c>
      <c r="L8" s="309">
        <v>52966</v>
      </c>
      <c r="M8" s="309">
        <v>75825</v>
      </c>
      <c r="N8" s="309">
        <v>48645</v>
      </c>
      <c r="O8" s="309">
        <v>48176</v>
      </c>
      <c r="P8" s="309">
        <v>46000</v>
      </c>
      <c r="Q8" s="309">
        <v>49545</v>
      </c>
      <c r="R8" s="309">
        <v>42000</v>
      </c>
      <c r="S8" s="309">
        <v>41000</v>
      </c>
      <c r="T8" s="309"/>
      <c r="U8" s="309">
        <v>39000</v>
      </c>
      <c r="V8" s="309">
        <v>46210</v>
      </c>
      <c r="W8" s="309">
        <v>29858</v>
      </c>
      <c r="X8" s="309"/>
    </row>
    <row r="9" spans="1:27" s="136" customFormat="1" ht="18" customHeight="1">
      <c r="A9" s="93" t="s">
        <v>11</v>
      </c>
      <c r="B9" s="309">
        <v>21294</v>
      </c>
      <c r="C9" s="309">
        <v>29237</v>
      </c>
      <c r="D9" s="309">
        <v>35101</v>
      </c>
      <c r="E9" s="309">
        <v>37780</v>
      </c>
      <c r="F9" s="309">
        <v>38999</v>
      </c>
      <c r="G9" s="309">
        <v>63157</v>
      </c>
      <c r="H9" s="309">
        <v>53136</v>
      </c>
      <c r="I9" s="309">
        <v>47582</v>
      </c>
      <c r="J9" s="309">
        <v>41190</v>
      </c>
      <c r="K9" s="309">
        <v>38612</v>
      </c>
      <c r="L9" s="309">
        <v>37656</v>
      </c>
      <c r="M9" s="309">
        <v>38579</v>
      </c>
      <c r="N9" s="309">
        <v>50290</v>
      </c>
      <c r="O9" s="309">
        <v>50453</v>
      </c>
      <c r="P9" s="309">
        <v>41123</v>
      </c>
      <c r="Q9" s="309">
        <v>40570</v>
      </c>
      <c r="R9" s="309">
        <v>41158</v>
      </c>
      <c r="S9" s="309">
        <v>10637</v>
      </c>
      <c r="T9" s="309">
        <v>8328</v>
      </c>
      <c r="U9" s="309">
        <v>12949</v>
      </c>
      <c r="V9" s="309">
        <v>10509</v>
      </c>
      <c r="W9" s="309">
        <v>9540</v>
      </c>
      <c r="X9" s="309"/>
    </row>
    <row r="10" spans="1:27" s="136" customFormat="1" ht="18" customHeight="1">
      <c r="A10" s="93" t="s">
        <v>10</v>
      </c>
      <c r="B10" s="309">
        <v>54995</v>
      </c>
      <c r="C10" s="309">
        <v>58399</v>
      </c>
      <c r="D10" s="309">
        <v>59491</v>
      </c>
      <c r="E10" s="309">
        <v>59598</v>
      </c>
      <c r="F10" s="309">
        <v>58702</v>
      </c>
      <c r="G10" s="309">
        <v>92366</v>
      </c>
      <c r="H10" s="309">
        <v>111327</v>
      </c>
      <c r="I10" s="309">
        <v>134794</v>
      </c>
      <c r="J10" s="309">
        <v>164851</v>
      </c>
      <c r="K10" s="309">
        <v>186150</v>
      </c>
      <c r="L10" s="309">
        <v>142065</v>
      </c>
      <c r="M10" s="309">
        <v>138322</v>
      </c>
      <c r="N10" s="309">
        <v>143227</v>
      </c>
      <c r="O10" s="309">
        <v>145772</v>
      </c>
      <c r="P10" s="309">
        <v>148555</v>
      </c>
      <c r="Q10" s="309">
        <v>148635</v>
      </c>
      <c r="R10" s="309">
        <v>148585</v>
      </c>
      <c r="S10" s="309">
        <v>68792</v>
      </c>
      <c r="T10" s="309">
        <v>69046</v>
      </c>
      <c r="U10" s="309">
        <v>73673</v>
      </c>
      <c r="V10" s="309">
        <v>49645</v>
      </c>
      <c r="W10" s="309">
        <v>36015</v>
      </c>
      <c r="X10" s="309"/>
    </row>
    <row r="11" spans="1:27" s="136" customFormat="1" ht="18" customHeight="1">
      <c r="A11" s="93" t="s">
        <v>9</v>
      </c>
      <c r="B11" s="309">
        <v>43200</v>
      </c>
      <c r="C11" s="309">
        <v>50000</v>
      </c>
      <c r="D11" s="309">
        <v>54000</v>
      </c>
      <c r="E11" s="309">
        <v>63296</v>
      </c>
      <c r="F11" s="309">
        <v>70574</v>
      </c>
      <c r="G11" s="309">
        <v>78494</v>
      </c>
      <c r="H11" s="309">
        <v>130000</v>
      </c>
      <c r="I11" s="309">
        <v>175209</v>
      </c>
      <c r="J11" s="309">
        <v>111333</v>
      </c>
      <c r="K11" s="309">
        <v>111333</v>
      </c>
      <c r="L11" s="309">
        <v>152108</v>
      </c>
      <c r="M11" s="309">
        <v>173481</v>
      </c>
      <c r="N11" s="309">
        <v>227295</v>
      </c>
      <c r="O11" s="309">
        <v>33569</v>
      </c>
      <c r="P11" s="309">
        <v>18963</v>
      </c>
      <c r="Q11" s="309">
        <v>14462</v>
      </c>
      <c r="R11" s="309">
        <v>11234</v>
      </c>
      <c r="S11" s="309">
        <v>17337</v>
      </c>
      <c r="T11" s="309">
        <v>14992</v>
      </c>
      <c r="U11" s="309">
        <v>13101</v>
      </c>
      <c r="V11" s="309">
        <v>12465</v>
      </c>
      <c r="W11" s="309">
        <v>13140</v>
      </c>
      <c r="X11" s="309"/>
    </row>
    <row r="12" spans="1:27" s="136" customFormat="1" ht="18" customHeight="1">
      <c r="A12" s="93" t="s">
        <v>8</v>
      </c>
      <c r="B12" s="291">
        <v>262000</v>
      </c>
      <c r="C12" s="291">
        <v>306800</v>
      </c>
      <c r="D12" s="291">
        <v>327200</v>
      </c>
      <c r="E12" s="291">
        <v>348200</v>
      </c>
      <c r="F12" s="291">
        <v>353800</v>
      </c>
      <c r="G12" s="291">
        <v>357500</v>
      </c>
      <c r="H12" s="291">
        <v>357300</v>
      </c>
      <c r="I12" s="291">
        <v>361300</v>
      </c>
      <c r="J12" s="291">
        <v>363500</v>
      </c>
      <c r="K12" s="291">
        <v>375200</v>
      </c>
      <c r="L12" s="291">
        <v>387700</v>
      </c>
      <c r="M12" s="291">
        <v>374600</v>
      </c>
      <c r="N12" s="291">
        <v>349100</v>
      </c>
      <c r="O12" s="291">
        <v>363000</v>
      </c>
      <c r="P12" s="291">
        <v>372200</v>
      </c>
      <c r="Q12" s="291">
        <v>380000</v>
      </c>
      <c r="R12" s="291">
        <v>389500</v>
      </c>
      <c r="S12" s="291">
        <v>413100</v>
      </c>
      <c r="T12" s="291">
        <v>434300</v>
      </c>
      <c r="U12" s="291">
        <v>458700</v>
      </c>
      <c r="V12" s="291">
        <v>478700</v>
      </c>
      <c r="W12" s="291">
        <v>469100</v>
      </c>
      <c r="X12" s="291">
        <v>462100</v>
      </c>
    </row>
    <row r="13" spans="1:27" s="136" customFormat="1" ht="18" customHeight="1">
      <c r="A13" s="93" t="s">
        <v>6</v>
      </c>
      <c r="B13" s="309">
        <v>85714</v>
      </c>
      <c r="C13" s="309">
        <v>87291</v>
      </c>
      <c r="D13" s="309">
        <v>87367</v>
      </c>
      <c r="E13" s="309">
        <v>77576</v>
      </c>
      <c r="F13" s="309">
        <v>75256</v>
      </c>
      <c r="G13" s="309">
        <v>65992</v>
      </c>
      <c r="H13" s="309">
        <v>70313</v>
      </c>
      <c r="I13" s="309">
        <v>78000</v>
      </c>
      <c r="J13" s="309">
        <v>78324</v>
      </c>
      <c r="K13" s="309">
        <v>82447</v>
      </c>
      <c r="L13" s="309">
        <v>88062</v>
      </c>
      <c r="M13" s="309">
        <v>88120</v>
      </c>
      <c r="N13" s="309">
        <v>88140</v>
      </c>
      <c r="O13" s="309">
        <v>89859</v>
      </c>
      <c r="P13" s="309">
        <v>81681</v>
      </c>
      <c r="Q13" s="309">
        <v>80999</v>
      </c>
      <c r="R13" s="291">
        <v>52866</v>
      </c>
      <c r="S13" s="291">
        <v>49081</v>
      </c>
      <c r="T13" s="291">
        <v>48388</v>
      </c>
      <c r="U13" s="291">
        <v>41867</v>
      </c>
      <c r="V13" s="291">
        <v>89016.04</v>
      </c>
      <c r="W13" s="628">
        <v>89016.04</v>
      </c>
      <c r="X13" s="309"/>
    </row>
    <row r="14" spans="1:27" s="136" customFormat="1" ht="18" customHeight="1">
      <c r="A14" s="93" t="s">
        <v>5</v>
      </c>
      <c r="B14" s="309">
        <v>110176</v>
      </c>
      <c r="C14" s="309">
        <v>117398</v>
      </c>
      <c r="D14" s="309">
        <v>121413</v>
      </c>
      <c r="E14" s="309">
        <v>127380</v>
      </c>
      <c r="F14" s="309">
        <v>127935</v>
      </c>
      <c r="G14" s="309">
        <v>138997</v>
      </c>
      <c r="H14" s="309">
        <v>136163</v>
      </c>
      <c r="I14" s="309">
        <v>138171</v>
      </c>
      <c r="J14" s="309">
        <v>145360</v>
      </c>
      <c r="K14" s="309">
        <v>148672</v>
      </c>
      <c r="L14" s="309">
        <v>157063</v>
      </c>
      <c r="M14" s="309">
        <v>159059</v>
      </c>
      <c r="N14" s="309">
        <v>171249</v>
      </c>
      <c r="O14" s="309">
        <v>183532</v>
      </c>
      <c r="P14" s="309">
        <v>182593</v>
      </c>
      <c r="Q14" s="309">
        <v>182507</v>
      </c>
      <c r="R14" s="309">
        <v>187853</v>
      </c>
      <c r="S14" s="309">
        <v>193045</v>
      </c>
      <c r="T14" s="309">
        <v>141771</v>
      </c>
      <c r="U14" s="309">
        <v>139968</v>
      </c>
      <c r="V14" s="309">
        <v>141334</v>
      </c>
      <c r="W14" s="291">
        <v>91842</v>
      </c>
      <c r="X14" s="309"/>
    </row>
    <row r="15" spans="1:27" s="136" customFormat="1" ht="18" customHeight="1">
      <c r="A15" s="93" t="s">
        <v>4</v>
      </c>
      <c r="B15" s="309">
        <v>20621</v>
      </c>
      <c r="C15" s="309">
        <v>21247</v>
      </c>
      <c r="D15" s="309">
        <v>21249</v>
      </c>
      <c r="E15" s="309">
        <v>21191</v>
      </c>
      <c r="F15" s="309">
        <v>21268</v>
      </c>
      <c r="G15" s="309">
        <v>21404</v>
      </c>
      <c r="H15" s="309">
        <v>20679</v>
      </c>
      <c r="I15" s="309">
        <v>22722</v>
      </c>
      <c r="J15" s="309">
        <v>22322</v>
      </c>
      <c r="K15" s="309">
        <v>26078</v>
      </c>
      <c r="L15" s="309">
        <v>22045</v>
      </c>
      <c r="M15" s="309">
        <v>27912</v>
      </c>
      <c r="N15" s="309">
        <v>28865</v>
      </c>
      <c r="O15" s="309">
        <v>21752</v>
      </c>
      <c r="P15" s="309">
        <v>21208</v>
      </c>
      <c r="Q15" s="309">
        <v>21341</v>
      </c>
      <c r="R15" s="309">
        <v>20836</v>
      </c>
      <c r="S15" s="309">
        <v>19562</v>
      </c>
      <c r="T15" s="309">
        <v>20290</v>
      </c>
      <c r="U15" s="309">
        <v>20122</v>
      </c>
      <c r="V15" s="309">
        <v>18441</v>
      </c>
      <c r="W15" s="309">
        <v>18768</v>
      </c>
      <c r="X15" s="309"/>
    </row>
    <row r="16" spans="1:27" s="136" customFormat="1" ht="18" customHeight="1">
      <c r="A16" s="93" t="s">
        <v>3</v>
      </c>
      <c r="B16" s="309">
        <v>4961743</v>
      </c>
      <c r="C16" s="309">
        <v>4924458</v>
      </c>
      <c r="D16" s="309">
        <v>4844000</v>
      </c>
      <c r="E16" s="309">
        <v>4821000</v>
      </c>
      <c r="F16" s="309">
        <v>4850000</v>
      </c>
      <c r="G16" s="309">
        <v>4729000</v>
      </c>
      <c r="H16" s="309">
        <v>4642000</v>
      </c>
      <c r="I16" s="309">
        <v>4532000</v>
      </c>
      <c r="J16" s="309">
        <v>4425000</v>
      </c>
      <c r="K16" s="309">
        <v>4319800</v>
      </c>
      <c r="L16" s="309">
        <v>4225000</v>
      </c>
      <c r="M16" s="309">
        <v>4127000</v>
      </c>
      <c r="N16" s="309">
        <v>4031000</v>
      </c>
      <c r="O16" s="309">
        <v>3713000</v>
      </c>
      <c r="P16" s="309">
        <v>3618000</v>
      </c>
      <c r="Q16" s="309">
        <v>4131055</v>
      </c>
      <c r="R16" s="309">
        <v>4522850</v>
      </c>
      <c r="S16" s="309">
        <v>4810074</v>
      </c>
      <c r="T16" s="309">
        <v>3345440</v>
      </c>
      <c r="U16" s="309">
        <v>2024730</v>
      </c>
      <c r="V16" s="309">
        <v>1829043</v>
      </c>
      <c r="W16" s="309">
        <v>1461046</v>
      </c>
      <c r="X16" s="309"/>
    </row>
    <row r="17" spans="1:25" s="136" customFormat="1" ht="18" customHeight="1">
      <c r="A17" s="93" t="s">
        <v>33</v>
      </c>
      <c r="B17" s="309">
        <v>173591</v>
      </c>
      <c r="C17" s="309">
        <v>177802</v>
      </c>
      <c r="D17" s="309">
        <v>161590</v>
      </c>
      <c r="E17" s="309">
        <v>147006</v>
      </c>
      <c r="F17" s="309">
        <v>148360</v>
      </c>
      <c r="G17" s="309">
        <v>154420</v>
      </c>
      <c r="H17" s="309">
        <v>151644</v>
      </c>
      <c r="I17" s="309">
        <v>163269</v>
      </c>
      <c r="J17" s="309">
        <v>123809</v>
      </c>
      <c r="K17" s="309">
        <v>181671</v>
      </c>
      <c r="L17" s="309">
        <v>174511</v>
      </c>
      <c r="M17" s="309">
        <v>161063</v>
      </c>
      <c r="N17" s="309">
        <v>168965</v>
      </c>
      <c r="O17" s="309">
        <v>164999</v>
      </c>
      <c r="P17" s="309">
        <v>151274</v>
      </c>
      <c r="Q17" s="309">
        <v>142819</v>
      </c>
      <c r="R17" s="309">
        <v>129597</v>
      </c>
      <c r="S17" s="309">
        <v>127094</v>
      </c>
      <c r="T17" s="309">
        <v>124238</v>
      </c>
      <c r="U17" s="309">
        <v>76288</v>
      </c>
      <c r="V17" s="309">
        <v>70816</v>
      </c>
      <c r="W17" s="309">
        <v>71834</v>
      </c>
      <c r="X17" s="309"/>
    </row>
    <row r="18" spans="1:25" s="136" customFormat="1" ht="18" customHeight="1">
      <c r="A18" s="93" t="s">
        <v>1</v>
      </c>
      <c r="B18" s="309">
        <v>83326</v>
      </c>
      <c r="C18" s="309">
        <v>85662</v>
      </c>
      <c r="D18" s="309">
        <v>87674</v>
      </c>
      <c r="E18" s="309">
        <v>88426</v>
      </c>
      <c r="F18" s="309">
        <v>91719</v>
      </c>
      <c r="G18" s="309">
        <v>94665</v>
      </c>
      <c r="H18" s="309">
        <v>93427</v>
      </c>
      <c r="I18" s="309">
        <v>91789</v>
      </c>
      <c r="J18" s="309">
        <v>90600</v>
      </c>
      <c r="K18" s="309">
        <v>90341</v>
      </c>
      <c r="L18" s="309">
        <v>118388</v>
      </c>
      <c r="M18" s="309">
        <v>85727</v>
      </c>
      <c r="N18" s="309">
        <v>82542</v>
      </c>
      <c r="O18" s="309">
        <v>115762</v>
      </c>
      <c r="P18" s="309">
        <v>114420</v>
      </c>
      <c r="Q18" s="309">
        <v>116165</v>
      </c>
      <c r="R18" s="309">
        <v>101407</v>
      </c>
      <c r="S18" s="309">
        <v>101444</v>
      </c>
      <c r="T18" s="309">
        <v>101444</v>
      </c>
      <c r="U18" s="309">
        <v>96719</v>
      </c>
      <c r="V18" s="309">
        <v>71844</v>
      </c>
      <c r="W18" s="548">
        <v>65913</v>
      </c>
      <c r="X18" s="548">
        <v>96284</v>
      </c>
    </row>
    <row r="19" spans="1:25" s="136" customFormat="1" ht="18" customHeight="1">
      <c r="A19" s="93" t="s">
        <v>0</v>
      </c>
      <c r="B19" s="309">
        <v>249400</v>
      </c>
      <c r="C19" s="309">
        <v>253738</v>
      </c>
      <c r="D19" s="309">
        <v>287854</v>
      </c>
      <c r="E19" s="309">
        <v>300921</v>
      </c>
      <c r="F19" s="309">
        <v>317000</v>
      </c>
      <c r="G19" s="309">
        <v>328000</v>
      </c>
      <c r="H19" s="309">
        <v>335561</v>
      </c>
      <c r="I19" s="309">
        <v>345000</v>
      </c>
      <c r="J19" s="309">
        <v>348000</v>
      </c>
      <c r="K19" s="309">
        <v>385116</v>
      </c>
      <c r="L19" s="309">
        <v>379000</v>
      </c>
      <c r="M19" s="309">
        <v>356000</v>
      </c>
      <c r="N19" s="309">
        <v>301650</v>
      </c>
      <c r="O19" s="309">
        <v>304162</v>
      </c>
      <c r="P19" s="309">
        <v>329475</v>
      </c>
      <c r="Q19" s="309">
        <v>333702</v>
      </c>
      <c r="R19" s="309">
        <v>305720</v>
      </c>
      <c r="S19" s="309">
        <v>264150</v>
      </c>
      <c r="T19" s="309">
        <v>268849</v>
      </c>
      <c r="U19" s="309">
        <v>265734</v>
      </c>
      <c r="V19" s="309">
        <v>252067</v>
      </c>
      <c r="W19" s="291">
        <v>243421</v>
      </c>
      <c r="X19" s="309"/>
    </row>
    <row r="20" spans="1:25" s="136" customFormat="1" ht="18" customHeight="1">
      <c r="A20" s="264"/>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6"/>
    </row>
    <row r="21" spans="1:25" ht="18" customHeight="1">
      <c r="A21" s="250" t="s">
        <v>3209</v>
      </c>
    </row>
    <row r="22" spans="1:25" ht="18" customHeight="1">
      <c r="A22" s="250" t="s">
        <v>3208</v>
      </c>
    </row>
    <row r="23" spans="1:25" ht="18" customHeight="1">
      <c r="A23" s="250" t="s">
        <v>3207</v>
      </c>
    </row>
    <row r="24" spans="1:25" ht="18" customHeight="1">
      <c r="A24" s="250" t="s">
        <v>2873</v>
      </c>
    </row>
    <row r="25" spans="1:25" ht="18" customHeight="1">
      <c r="A25" s="250" t="s">
        <v>2874</v>
      </c>
    </row>
    <row r="26" spans="1:25" ht="18" customHeight="1">
      <c r="A26" s="250" t="s">
        <v>2880</v>
      </c>
    </row>
    <row r="27" spans="1:25" ht="18" customHeight="1">
      <c r="A27" s="250" t="s">
        <v>2879</v>
      </c>
    </row>
    <row r="28" spans="1:25" ht="18" customHeight="1">
      <c r="A28" s="250" t="s">
        <v>2875</v>
      </c>
    </row>
    <row r="29" spans="1:25" ht="18" customHeight="1">
      <c r="A29" s="250" t="s">
        <v>2877</v>
      </c>
    </row>
  </sheetData>
  <mergeCells count="1">
    <mergeCell ref="B2:W2"/>
  </mergeCells>
  <hyperlinks>
    <hyperlink ref="Z3" location="Content!A1" display="Back to content page" xr:uid="{00000000-0004-0000-C600-000000000000}"/>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Sheet200"/>
  <dimension ref="A1:AC26"/>
  <sheetViews>
    <sheetView zoomScale="95" zoomScaleNormal="95" workbookViewId="0">
      <selection activeCell="B4" sqref="B4:X19"/>
    </sheetView>
  </sheetViews>
  <sheetFormatPr defaultColWidth="9.21875" defaultRowHeight="18" customHeight="1"/>
  <cols>
    <col min="1" max="1" width="35.77734375" style="17" customWidth="1"/>
    <col min="2" max="24" width="9.77734375" style="13" customWidth="1"/>
    <col min="25" max="25" width="9.21875" style="17" bestFit="1" customWidth="1"/>
    <col min="26" max="26" width="9.21875" style="17" customWidth="1"/>
    <col min="27" max="16384" width="9.21875" style="17"/>
  </cols>
  <sheetData>
    <row r="1" spans="1:29" ht="18" customHeight="1">
      <c r="A1" s="18" t="s">
        <v>3021</v>
      </c>
    </row>
    <row r="2" spans="1:29" ht="18" customHeight="1">
      <c r="A2" s="263"/>
      <c r="B2" s="769" t="s">
        <v>507</v>
      </c>
      <c r="C2" s="770"/>
      <c r="D2" s="770"/>
      <c r="E2" s="770"/>
      <c r="F2" s="770"/>
      <c r="G2" s="770"/>
      <c r="H2" s="770"/>
      <c r="I2" s="770"/>
      <c r="J2" s="770"/>
      <c r="K2" s="770"/>
      <c r="L2" s="770"/>
      <c r="M2" s="770"/>
      <c r="N2" s="770"/>
      <c r="O2" s="770"/>
      <c r="P2" s="770"/>
      <c r="Q2" s="770"/>
      <c r="R2" s="770"/>
      <c r="S2" s="770"/>
      <c r="T2" s="770"/>
      <c r="U2" s="770"/>
      <c r="V2" s="770"/>
      <c r="W2" s="770"/>
      <c r="X2" s="545"/>
    </row>
    <row r="3" spans="1:29" ht="18" customHeight="1">
      <c r="A3" s="263"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559</v>
      </c>
      <c r="AA3" s="33"/>
      <c r="AB3" s="44"/>
      <c r="AC3" s="44"/>
    </row>
    <row r="4" spans="1:29" ht="18" customHeight="1">
      <c r="A4" s="93" t="s">
        <v>13</v>
      </c>
      <c r="B4" s="608">
        <v>0.46607056552528497</v>
      </c>
      <c r="C4" s="608">
        <v>0.53387896505060095</v>
      </c>
      <c r="D4" s="608">
        <v>0.53874047850096296</v>
      </c>
      <c r="E4" s="608">
        <v>0.55147257892202695</v>
      </c>
      <c r="F4" s="608">
        <v>0.59010879270238004</v>
      </c>
      <c r="G4" s="608">
        <v>0.58485131140636504</v>
      </c>
      <c r="H4" s="608">
        <v>0.57331301921359301</v>
      </c>
      <c r="I4" s="608">
        <v>0.53234876606914805</v>
      </c>
      <c r="J4" s="608">
        <v>0.624075831743923</v>
      </c>
      <c r="K4" s="608">
        <v>1.6018629815630301</v>
      </c>
      <c r="L4" s="608">
        <v>1.43802862982505</v>
      </c>
      <c r="M4" s="608">
        <v>1.28373988936839</v>
      </c>
      <c r="N4" s="608">
        <v>1.00067121266154</v>
      </c>
      <c r="O4" s="608">
        <v>1.00108897242863</v>
      </c>
      <c r="P4" s="608">
        <v>1.0668040889999999</v>
      </c>
      <c r="Q4" s="608">
        <v>1.0218085889999999</v>
      </c>
      <c r="R4" s="608">
        <v>1.055709859</v>
      </c>
      <c r="S4" s="608">
        <v>0.54019943000000004</v>
      </c>
      <c r="T4" s="608">
        <v>0.55780327200000002</v>
      </c>
      <c r="U4" s="608">
        <v>0.391908386</v>
      </c>
      <c r="V4" s="608">
        <v>0.36257230499999998</v>
      </c>
      <c r="W4" s="608">
        <v>0.37335888089229524</v>
      </c>
      <c r="X4" s="608">
        <v>0.26403673698270802</v>
      </c>
      <c r="AB4" s="40"/>
    </row>
    <row r="5" spans="1:29" ht="18" customHeight="1">
      <c r="A5" s="93" t="s">
        <v>12</v>
      </c>
      <c r="B5" s="608">
        <v>7.7307052348649696</v>
      </c>
      <c r="C5" s="608">
        <v>8</v>
      </c>
      <c r="D5" s="608">
        <v>8</v>
      </c>
      <c r="E5" s="608">
        <v>8</v>
      </c>
      <c r="F5" s="608">
        <v>8</v>
      </c>
      <c r="G5" s="608">
        <v>8</v>
      </c>
      <c r="H5" s="608">
        <v>8</v>
      </c>
      <c r="I5" s="608">
        <v>8</v>
      </c>
      <c r="J5" s="608">
        <v>8</v>
      </c>
      <c r="K5" s="608">
        <v>8</v>
      </c>
      <c r="L5" s="608">
        <v>8</v>
      </c>
      <c r="M5" s="608">
        <v>7</v>
      </c>
      <c r="N5" s="608">
        <v>8</v>
      </c>
      <c r="O5" s="608">
        <v>8</v>
      </c>
      <c r="P5" s="608">
        <v>8</v>
      </c>
      <c r="Q5" s="608">
        <v>7</v>
      </c>
      <c r="R5" s="608">
        <v>6.5799446000000001</v>
      </c>
      <c r="S5" s="608">
        <v>6.4037132440000004</v>
      </c>
      <c r="T5" s="608">
        <v>6.3210604119999996</v>
      </c>
      <c r="U5" s="608">
        <v>6.1894858570000002</v>
      </c>
      <c r="V5" s="608">
        <v>5.9503909420000003</v>
      </c>
      <c r="W5" s="608">
        <v>5.4954569970543083</v>
      </c>
      <c r="X5" s="608">
        <v>3.4872501041707902</v>
      </c>
    </row>
    <row r="6" spans="1:29" ht="18" customHeight="1">
      <c r="A6" s="93" t="s">
        <v>513</v>
      </c>
      <c r="B6" s="608">
        <v>1.2488084420000001</v>
      </c>
      <c r="C6" s="608">
        <v>1.59672452</v>
      </c>
      <c r="D6" s="608">
        <v>1.80129557</v>
      </c>
      <c r="E6" s="608">
        <v>2.2710477</v>
      </c>
      <c r="F6" s="608">
        <v>2.5255011490000001</v>
      </c>
      <c r="G6" s="608">
        <v>2.7694984030000001</v>
      </c>
      <c r="H6" s="608">
        <v>3.0428223650000001</v>
      </c>
      <c r="I6" s="608">
        <v>4.0561391479999998</v>
      </c>
      <c r="J6" s="608">
        <v>4.3834036540000003</v>
      </c>
      <c r="K6" s="608">
        <v>4.5728790999999998</v>
      </c>
      <c r="L6" s="608">
        <v>3.0752857800000002</v>
      </c>
      <c r="M6" s="608">
        <v>3.2758301030000001</v>
      </c>
      <c r="N6" s="608">
        <v>3.3155078740000001</v>
      </c>
      <c r="O6" s="608">
        <v>3.1017997180000001</v>
      </c>
      <c r="P6" s="608">
        <v>3.0945890779999998</v>
      </c>
      <c r="Q6" s="608">
        <v>1.8778684480000001</v>
      </c>
      <c r="R6" s="608">
        <v>1.640162294</v>
      </c>
      <c r="S6" s="608">
        <v>2.1147768990000002</v>
      </c>
      <c r="T6" s="608">
        <v>1.2399047480000001</v>
      </c>
      <c r="U6" s="608">
        <v>1.180181599</v>
      </c>
      <c r="V6" s="608">
        <v>0.87085916399999996</v>
      </c>
      <c r="W6" s="608">
        <v>0.89069264069264065</v>
      </c>
      <c r="X6" s="608">
        <v>0.88076350364614597</v>
      </c>
    </row>
    <row r="7" spans="1:29" ht="18" customHeight="1">
      <c r="A7" s="93" t="s">
        <v>100</v>
      </c>
      <c r="B7" s="608">
        <v>1.9767783952831401E-2</v>
      </c>
      <c r="C7" s="608">
        <v>1.9572686288827301E-2</v>
      </c>
      <c r="D7" s="608">
        <v>1.9050765508337598E-2</v>
      </c>
      <c r="E7" s="608">
        <v>1.79913414936104E-2</v>
      </c>
      <c r="F7" s="608">
        <v>1.8875476112989901E-2</v>
      </c>
      <c r="G7" s="608">
        <v>1.8423726625125401E-2</v>
      </c>
      <c r="H7" s="608">
        <v>1.64160775001326E-2</v>
      </c>
      <c r="I7" s="608">
        <v>5.7592146405818102E-3</v>
      </c>
      <c r="J7" s="608">
        <v>5.9735989017413602E-2</v>
      </c>
      <c r="K7" s="608">
        <v>0.06</v>
      </c>
      <c r="L7" s="608">
        <v>7.0000000000000007E-2</v>
      </c>
      <c r="M7" s="608">
        <v>0.08</v>
      </c>
      <c r="N7" s="608">
        <v>0.08</v>
      </c>
      <c r="O7" s="608"/>
      <c r="P7" s="296">
        <v>0</v>
      </c>
      <c r="Q7" s="296">
        <v>0</v>
      </c>
      <c r="R7" s="296">
        <v>0</v>
      </c>
      <c r="S7" s="296">
        <v>0</v>
      </c>
      <c r="T7" s="296">
        <v>0</v>
      </c>
      <c r="U7" s="296">
        <v>0</v>
      </c>
      <c r="V7" s="296">
        <v>0</v>
      </c>
      <c r="W7" s="608"/>
      <c r="X7" s="608"/>
    </row>
    <row r="8" spans="1:29" ht="18" customHeight="1">
      <c r="A8" s="93" t="s">
        <v>512</v>
      </c>
      <c r="B8" s="608">
        <v>2.9946457711368</v>
      </c>
      <c r="C8" s="608">
        <v>3.1382693243219402</v>
      </c>
      <c r="D8" s="608">
        <v>3.2379705147043198</v>
      </c>
      <c r="E8" s="608">
        <v>4.2434078793156003</v>
      </c>
      <c r="F8" s="608">
        <v>4.0627593024837401</v>
      </c>
      <c r="G8" s="608">
        <v>3.9904643730841198</v>
      </c>
      <c r="H8" s="608">
        <v>3.9626737198506801</v>
      </c>
      <c r="I8" s="608">
        <v>3.9584044935291698</v>
      </c>
      <c r="J8" s="608">
        <v>3.9259560618388898</v>
      </c>
      <c r="K8" s="608">
        <v>3.86546781986485</v>
      </c>
      <c r="L8" s="608">
        <v>4.46572505851326</v>
      </c>
      <c r="M8" s="608">
        <v>6.3012639924210303</v>
      </c>
      <c r="N8" s="608">
        <v>4.5027616382665778</v>
      </c>
      <c r="O8" s="608">
        <v>4.4070482034618967</v>
      </c>
      <c r="P8" s="608">
        <v>3.5</v>
      </c>
      <c r="Q8" s="608">
        <v>3.89477231</v>
      </c>
      <c r="R8" s="608">
        <v>3.7702076400000002</v>
      </c>
      <c r="S8" s="608">
        <v>3.645076258</v>
      </c>
      <c r="T8" s="608">
        <v>3.8033380787088902</v>
      </c>
      <c r="U8" s="608">
        <v>3.6342790307563302</v>
      </c>
      <c r="V8" s="608">
        <v>3.97796138584091</v>
      </c>
      <c r="W8" s="608">
        <v>3.3588001385591002</v>
      </c>
      <c r="X8" s="608">
        <v>3.1411285960371802</v>
      </c>
    </row>
    <row r="9" spans="1:29" ht="18" customHeight="1">
      <c r="A9" s="93" t="s">
        <v>11</v>
      </c>
      <c r="B9" s="608">
        <v>1.07502175735036</v>
      </c>
      <c r="C9" s="608">
        <v>1.42285006772752</v>
      </c>
      <c r="D9" s="608">
        <v>1.7299859633628001</v>
      </c>
      <c r="E9" s="608">
        <v>1.81875382876259</v>
      </c>
      <c r="F9" s="608">
        <v>2.32186632277253</v>
      </c>
      <c r="G9" s="608">
        <v>2.5478036844762602</v>
      </c>
      <c r="H9" s="608">
        <v>2.2592169136918598</v>
      </c>
      <c r="I9" s="608">
        <v>1.93615529102966</v>
      </c>
      <c r="J9" s="608">
        <v>1.8611567740755799</v>
      </c>
      <c r="K9" s="608">
        <v>1.77827476214907</v>
      </c>
      <c r="L9" s="608">
        <v>2</v>
      </c>
      <c r="M9" s="608">
        <v>2.0499999999999998</v>
      </c>
      <c r="N9" s="608">
        <v>2.67</v>
      </c>
      <c r="O9" s="608">
        <v>3</v>
      </c>
      <c r="P9" s="608">
        <v>2</v>
      </c>
      <c r="Q9" s="608">
        <v>1.970353872</v>
      </c>
      <c r="R9" s="608">
        <v>1.9834893950000001</v>
      </c>
      <c r="S9" s="608">
        <v>0.50857408999999998</v>
      </c>
      <c r="T9" s="608">
        <v>0.39500495200000002</v>
      </c>
      <c r="U9" s="608">
        <v>0.60928786400000001</v>
      </c>
      <c r="V9" s="608">
        <v>0.54027333</v>
      </c>
      <c r="W9" s="608">
        <v>0.45931632161771785</v>
      </c>
      <c r="X9" s="608">
        <v>0.29247653552349601</v>
      </c>
    </row>
    <row r="10" spans="1:29" ht="18" customHeight="1">
      <c r="A10" s="93" t="s">
        <v>10</v>
      </c>
      <c r="B10" s="608">
        <v>0.35794081229491398</v>
      </c>
      <c r="C10" s="608">
        <v>0.36853137479954501</v>
      </c>
      <c r="D10" s="608">
        <v>0.36410500344942198</v>
      </c>
      <c r="E10" s="608">
        <v>0.35385520970127798</v>
      </c>
      <c r="F10" s="608">
        <v>0.33818581761528599</v>
      </c>
      <c r="G10" s="608">
        <v>0.52630199430199431</v>
      </c>
      <c r="H10" s="608">
        <v>0.61683843085106382</v>
      </c>
      <c r="I10" s="608">
        <v>0.72641733132140551</v>
      </c>
      <c r="J10" s="608">
        <v>0.86436136744966441</v>
      </c>
      <c r="K10" s="608">
        <v>0.94969644405897657</v>
      </c>
      <c r="L10" s="608">
        <v>0.70531724754244862</v>
      </c>
      <c r="M10" s="608">
        <v>1.1444574385699013</v>
      </c>
      <c r="N10" s="608">
        <v>1.1426562573484456</v>
      </c>
      <c r="O10" s="608">
        <v>1.1244014100627204</v>
      </c>
      <c r="P10" s="608">
        <v>1.1102790407417313</v>
      </c>
      <c r="Q10" s="608">
        <v>1.08</v>
      </c>
      <c r="R10" s="608">
        <v>0.59686186100000005</v>
      </c>
      <c r="S10" s="608">
        <v>0.26902863700000001</v>
      </c>
      <c r="T10" s="608">
        <v>0.262909059</v>
      </c>
      <c r="U10" s="608"/>
      <c r="V10" s="608"/>
      <c r="W10" s="608">
        <v>0.12781355737194458</v>
      </c>
      <c r="X10" s="608">
        <v>8.6995977335185701E-2</v>
      </c>
    </row>
    <row r="11" spans="1:29" ht="18" customHeight="1">
      <c r="A11" s="93" t="s">
        <v>9</v>
      </c>
      <c r="B11" s="608">
        <v>0.42</v>
      </c>
      <c r="C11" s="608">
        <v>0.48</v>
      </c>
      <c r="D11" s="608">
        <v>0.52</v>
      </c>
      <c r="E11" s="608">
        <v>0.6</v>
      </c>
      <c r="F11" s="608">
        <v>0.56999999999999995</v>
      </c>
      <c r="G11" s="608">
        <v>0.62</v>
      </c>
      <c r="H11" s="608">
        <v>0.98519711028046397</v>
      </c>
      <c r="I11" s="608">
        <v>1.2893059916387799</v>
      </c>
      <c r="J11" s="608">
        <v>0.79494538887333499</v>
      </c>
      <c r="K11" s="608">
        <v>0.77088190307769799</v>
      </c>
      <c r="L11" s="608">
        <v>1.0208014433547701</v>
      </c>
      <c r="M11" s="608">
        <v>1.1278997675556801</v>
      </c>
      <c r="N11" s="608">
        <v>1.43107503298376</v>
      </c>
      <c r="O11" s="608">
        <v>0.21193505800000001</v>
      </c>
      <c r="P11" s="608">
        <v>0.11641204099999999</v>
      </c>
      <c r="Q11" s="608">
        <v>8.6364517000000002E-2</v>
      </c>
      <c r="R11" s="608">
        <v>6.5293982E-2</v>
      </c>
      <c r="S11" s="608">
        <v>9.8114361999999997E-2</v>
      </c>
      <c r="T11" s="608">
        <v>8.2631432000000005E-2</v>
      </c>
      <c r="U11" s="608">
        <v>7.0326791E-2</v>
      </c>
      <c r="V11" s="608">
        <v>6.5159598999999999E-2</v>
      </c>
      <c r="W11" s="608">
        <v>6.9531167319293041E-2</v>
      </c>
      <c r="X11" s="608">
        <v>4.6340863021143E-2</v>
      </c>
    </row>
    <row r="12" spans="1:29" ht="18" customHeight="1">
      <c r="A12" s="93" t="s">
        <v>8</v>
      </c>
      <c r="B12" s="296">
        <v>22</v>
      </c>
      <c r="C12" s="296">
        <v>25.6</v>
      </c>
      <c r="D12" s="296">
        <v>27.1</v>
      </c>
      <c r="E12" s="296">
        <v>28.6</v>
      </c>
      <c r="F12" s="296">
        <v>28.9</v>
      </c>
      <c r="G12" s="296">
        <v>29</v>
      </c>
      <c r="H12" s="296">
        <v>28.9</v>
      </c>
      <c r="I12" s="296">
        <v>29.1</v>
      </c>
      <c r="J12" s="296">
        <v>29.2</v>
      </c>
      <c r="K12" s="296">
        <v>30</v>
      </c>
      <c r="L12" s="296">
        <v>31</v>
      </c>
      <c r="M12" s="296">
        <v>29.9</v>
      </c>
      <c r="N12" s="296">
        <v>27.8</v>
      </c>
      <c r="O12" s="296">
        <v>28.8</v>
      </c>
      <c r="P12" s="296">
        <v>29.5</v>
      </c>
      <c r="Q12" s="296">
        <v>30.1</v>
      </c>
      <c r="R12" s="296">
        <v>30.8</v>
      </c>
      <c r="S12" s="296">
        <v>32.700000000000003</v>
      </c>
      <c r="T12" s="296">
        <v>34.299999999999997</v>
      </c>
      <c r="U12" s="296">
        <v>36.200000000000003</v>
      </c>
      <c r="V12" s="296">
        <v>37.799999999999997</v>
      </c>
      <c r="W12" s="296">
        <v>37.1</v>
      </c>
      <c r="X12" s="608">
        <v>36.616481774960377</v>
      </c>
      <c r="AB12" s="14"/>
    </row>
    <row r="13" spans="1:29" ht="18" customHeight="1">
      <c r="A13" s="93" t="s">
        <v>6</v>
      </c>
      <c r="B13" s="296">
        <v>0.470939069448925</v>
      </c>
      <c r="C13" s="296">
        <v>0.46701004271415703</v>
      </c>
      <c r="D13" s="296">
        <v>0.45503596063775098</v>
      </c>
      <c r="E13" s="296">
        <v>0.39336729677472398</v>
      </c>
      <c r="F13" s="296">
        <v>0.37170272257821901</v>
      </c>
      <c r="G13" s="296">
        <v>0.31772729270800198</v>
      </c>
      <c r="H13" s="296">
        <v>0.33024826696335602</v>
      </c>
      <c r="I13" s="296">
        <v>0.35761237074719798</v>
      </c>
      <c r="J13" s="296">
        <v>0.35071128245771899</v>
      </c>
      <c r="K13" s="296">
        <v>0.36068252103026199</v>
      </c>
      <c r="L13" s="296">
        <v>0.376481914977984</v>
      </c>
      <c r="M13" s="296">
        <v>0.36824519546999901</v>
      </c>
      <c r="N13" s="296">
        <v>0.36</v>
      </c>
      <c r="O13" s="296">
        <v>0.54</v>
      </c>
      <c r="P13" s="296">
        <v>0.32</v>
      </c>
      <c r="Q13" s="296">
        <v>0.33</v>
      </c>
      <c r="R13" s="296">
        <v>0.20007097437016869</v>
      </c>
      <c r="S13" s="296">
        <v>0.17614317119077069</v>
      </c>
      <c r="T13" s="296">
        <v>0.16927332948059379</v>
      </c>
      <c r="U13" s="296">
        <v>0.1425058150078668</v>
      </c>
      <c r="V13" s="296">
        <v>0.13579165858462172</v>
      </c>
      <c r="W13" s="608">
        <v>0.28871087034728965</v>
      </c>
      <c r="X13" s="608">
        <v>8.8202684673764395E-2</v>
      </c>
    </row>
    <row r="14" spans="1:29" ht="18" customHeight="1">
      <c r="A14" s="93" t="s">
        <v>5</v>
      </c>
      <c r="B14" s="608">
        <v>5.8049909560458</v>
      </c>
      <c r="C14" s="608">
        <v>6.07876011892618</v>
      </c>
      <c r="D14" s="608">
        <v>6.1999087985873498</v>
      </c>
      <c r="E14" s="608">
        <v>6.4293166340018901</v>
      </c>
      <c r="F14" s="608">
        <v>6.38614899267216</v>
      </c>
      <c r="G14" s="608">
        <v>6.8571888076423297</v>
      </c>
      <c r="H14" s="608">
        <v>6.6326145398944201</v>
      </c>
      <c r="I14" s="608">
        <v>6.6406017205748098</v>
      </c>
      <c r="J14" s="608">
        <v>6.8865178977928201</v>
      </c>
      <c r="K14" s="608">
        <v>6.9359523545158401</v>
      </c>
      <c r="L14" s="608">
        <v>7.2081403711024503</v>
      </c>
      <c r="M14" s="608">
        <v>7.1725157353520803</v>
      </c>
      <c r="N14" s="608">
        <v>7.5794250933768499</v>
      </c>
      <c r="O14" s="608">
        <v>7.9681676192791704</v>
      </c>
      <c r="P14" s="608">
        <v>8.0316333560000004</v>
      </c>
      <c r="Q14" s="608">
        <v>7.8839986450000001</v>
      </c>
      <c r="R14" s="608">
        <v>7.9664756040000002</v>
      </c>
      <c r="S14" s="608">
        <v>8.0347269019999992</v>
      </c>
      <c r="T14" s="608">
        <v>6.3234054960000003</v>
      </c>
      <c r="U14" s="608">
        <v>5.698869126</v>
      </c>
      <c r="V14" s="608">
        <v>5.5623488480000001</v>
      </c>
      <c r="W14" s="608">
        <v>3.6016470588235294</v>
      </c>
      <c r="X14" s="608">
        <v>3.3429528182961401</v>
      </c>
    </row>
    <row r="15" spans="1:29" ht="18" customHeight="1">
      <c r="A15" s="93" t="s">
        <v>4</v>
      </c>
      <c r="B15" s="608">
        <v>26.207028023130199</v>
      </c>
      <c r="C15" s="608">
        <v>26.6808147273778</v>
      </c>
      <c r="D15" s="608">
        <v>26.350446428571399</v>
      </c>
      <c r="E15" s="608">
        <v>25.950281655645401</v>
      </c>
      <c r="F15" s="608">
        <v>25.7385242826542</v>
      </c>
      <c r="G15" s="608">
        <v>25.629542705925999</v>
      </c>
      <c r="H15" s="608">
        <v>24.532868277752101</v>
      </c>
      <c r="I15" s="608">
        <v>26.739629302736098</v>
      </c>
      <c r="J15" s="608">
        <v>26.086854899027699</v>
      </c>
      <c r="K15" s="608">
        <v>30.295426294450401</v>
      </c>
      <c r="L15" s="608">
        <v>25.4802468850413</v>
      </c>
      <c r="M15" s="608">
        <v>32.1274416141991</v>
      </c>
      <c r="N15" s="608">
        <v>33.113836340901003</v>
      </c>
      <c r="O15" s="608">
        <v>23.91</v>
      </c>
      <c r="P15" s="608">
        <v>23.31</v>
      </c>
      <c r="Q15" s="608">
        <v>22.91</v>
      </c>
      <c r="R15" s="608">
        <v>21.769929999999999</v>
      </c>
      <c r="S15" s="608">
        <v>20.38208633</v>
      </c>
      <c r="T15" s="608">
        <v>20.896844359999999</v>
      </c>
      <c r="U15" s="608">
        <v>20.587482990000002</v>
      </c>
      <c r="V15" s="608">
        <v>19.19936551</v>
      </c>
      <c r="W15" s="608">
        <v>18.908299582905155</v>
      </c>
      <c r="X15" s="608">
        <v>17.7626542691238</v>
      </c>
    </row>
    <row r="16" spans="1:29" ht="18" customHeight="1">
      <c r="A16" s="93" t="s">
        <v>3</v>
      </c>
      <c r="B16" s="608">
        <v>11.09</v>
      </c>
      <c r="C16" s="608">
        <v>10.85</v>
      </c>
      <c r="D16" s="608">
        <v>10.53</v>
      </c>
      <c r="E16" s="608">
        <v>10.34</v>
      </c>
      <c r="F16" s="608">
        <v>10.27</v>
      </c>
      <c r="G16" s="608">
        <v>9.89</v>
      </c>
      <c r="H16" s="608">
        <v>9.6</v>
      </c>
      <c r="I16" s="608">
        <v>9.2799999999999994</v>
      </c>
      <c r="J16" s="608">
        <v>8.9700000000000006</v>
      </c>
      <c r="K16" s="608">
        <v>8.68</v>
      </c>
      <c r="L16" s="608">
        <v>8.43</v>
      </c>
      <c r="M16" s="608">
        <v>8.18</v>
      </c>
      <c r="N16" s="608">
        <v>7.94</v>
      </c>
      <c r="O16" s="608">
        <v>7.7</v>
      </c>
      <c r="P16" s="608">
        <v>7.4</v>
      </c>
      <c r="Q16" s="608">
        <v>7.4586134169999996</v>
      </c>
      <c r="R16" s="608">
        <v>8.0466810510000002</v>
      </c>
      <c r="S16" s="608">
        <v>8.4372822079999992</v>
      </c>
      <c r="T16" s="608">
        <v>5.7887078049999996</v>
      </c>
      <c r="U16" s="608">
        <v>3.4576328840000001</v>
      </c>
      <c r="V16" s="608">
        <v>3.538776527</v>
      </c>
      <c r="W16" s="608">
        <v>2.4292868663019807</v>
      </c>
      <c r="X16" s="608">
        <v>2.1865170375907299</v>
      </c>
    </row>
    <row r="17" spans="1:29" ht="18" customHeight="1">
      <c r="A17" s="93" t="s">
        <v>33</v>
      </c>
      <c r="B17" s="608">
        <v>0.50998936164618303</v>
      </c>
      <c r="C17" s="608">
        <v>0.50921221260441896</v>
      </c>
      <c r="D17" s="608">
        <v>0.450959400146694</v>
      </c>
      <c r="E17" s="608">
        <v>0.39960007916651502</v>
      </c>
      <c r="F17" s="608">
        <v>0.39262236223059699</v>
      </c>
      <c r="G17" s="608">
        <v>0.397517201709643</v>
      </c>
      <c r="H17" s="608">
        <v>0.38072710310332902</v>
      </c>
      <c r="I17" s="608">
        <v>0.39755591828565101</v>
      </c>
      <c r="J17" s="608">
        <v>0.29291656906448099</v>
      </c>
      <c r="K17" s="608">
        <v>0.39729590101151202</v>
      </c>
      <c r="L17" s="608">
        <v>0.38917535394772701</v>
      </c>
      <c r="M17" s="608">
        <v>0.34848177415417703</v>
      </c>
      <c r="N17" s="608">
        <v>0.37008066519212401</v>
      </c>
      <c r="O17" s="608">
        <v>0.35737158592662222</v>
      </c>
      <c r="P17" s="608">
        <v>0.33</v>
      </c>
      <c r="Q17" s="608">
        <v>0.28999999999999998</v>
      </c>
      <c r="R17" s="608">
        <v>0.24429572299999999</v>
      </c>
      <c r="S17" s="608">
        <v>0.23251593800000001</v>
      </c>
      <c r="T17" s="608">
        <v>0.220618745</v>
      </c>
      <c r="U17" s="608">
        <v>0.13151864699999999</v>
      </c>
      <c r="V17" s="608">
        <v>0.121319074</v>
      </c>
      <c r="W17" s="608">
        <v>0.12084721240873456</v>
      </c>
      <c r="X17" s="608">
        <v>0.12931131616922201</v>
      </c>
    </row>
    <row r="18" spans="1:29" ht="18" customHeight="1">
      <c r="A18" s="93" t="s">
        <v>1</v>
      </c>
      <c r="B18" s="608">
        <v>0.81679648665567095</v>
      </c>
      <c r="C18" s="608">
        <v>0.81974578521649899</v>
      </c>
      <c r="D18" s="608">
        <v>0.81988345972977295</v>
      </c>
      <c r="E18" s="608">
        <v>0.80841003885352503</v>
      </c>
      <c r="F18" s="608">
        <v>0.81947410488989803</v>
      </c>
      <c r="G18" s="608">
        <v>0.82587668426192995</v>
      </c>
      <c r="H18" s="608">
        <v>0.79511629896073299</v>
      </c>
      <c r="I18" s="608">
        <v>0.761394245094142</v>
      </c>
      <c r="J18" s="608">
        <v>0.73184846180962704</v>
      </c>
      <c r="K18" s="608">
        <v>0.71001888909130995</v>
      </c>
      <c r="L18" s="608">
        <v>0.90451439691272595</v>
      </c>
      <c r="M18" s="608">
        <v>0.636194885639355</v>
      </c>
      <c r="N18" s="608">
        <v>0.594529781482107</v>
      </c>
      <c r="O18" s="608">
        <v>0.79258884718862099</v>
      </c>
      <c r="P18" s="608">
        <v>0.75932084252095844</v>
      </c>
      <c r="Q18" s="608">
        <v>0.75</v>
      </c>
      <c r="R18" s="608">
        <v>0.63</v>
      </c>
      <c r="S18" s="608">
        <v>0.62</v>
      </c>
      <c r="T18" s="608">
        <v>0.59</v>
      </c>
      <c r="U18" s="608">
        <v>0.56000000000000005</v>
      </c>
      <c r="V18" s="608">
        <v>0.4</v>
      </c>
      <c r="W18" s="608">
        <v>0.36</v>
      </c>
      <c r="X18" s="608">
        <v>0.49096935393401658</v>
      </c>
      <c r="AB18" s="136"/>
      <c r="AC18" s="136"/>
    </row>
    <row r="19" spans="1:29" ht="18" customHeight="1">
      <c r="A19" s="93" t="s">
        <v>0</v>
      </c>
      <c r="B19" s="296">
        <v>1.99368846515326</v>
      </c>
      <c r="C19" s="296">
        <v>2.0177948097875</v>
      </c>
      <c r="D19" s="296">
        <v>2.28314381163203</v>
      </c>
      <c r="E19" s="296">
        <v>2.3858086875114801</v>
      </c>
      <c r="F19" s="296">
        <v>2.5162969919455498</v>
      </c>
      <c r="G19" s="296">
        <v>2.60924503245089</v>
      </c>
      <c r="H19" s="296">
        <v>2.6781343939637599</v>
      </c>
      <c r="I19" s="590">
        <v>2.7641473266488998</v>
      </c>
      <c r="J19" s="590">
        <v>2.79483434302078</v>
      </c>
      <c r="K19" s="590">
        <v>3.0873516673732002</v>
      </c>
      <c r="L19" s="590">
        <v>3.0147666292220499</v>
      </c>
      <c r="M19" s="590">
        <v>2.7911984418213098</v>
      </c>
      <c r="N19" s="590">
        <v>2.3179457798172001</v>
      </c>
      <c r="O19" s="590">
        <v>2.31</v>
      </c>
      <c r="P19" s="590">
        <v>2.4700000000000002</v>
      </c>
      <c r="Q19" s="590">
        <v>2.48</v>
      </c>
      <c r="R19" s="590">
        <v>2.3199999999999998</v>
      </c>
      <c r="S19" s="590">
        <v>2</v>
      </c>
      <c r="T19" s="590">
        <v>2.04</v>
      </c>
      <c r="U19" s="590">
        <v>2.0099999999999998</v>
      </c>
      <c r="V19" s="590">
        <v>1.91</v>
      </c>
      <c r="W19" s="608">
        <v>1.4700223443444653</v>
      </c>
      <c r="X19" s="608">
        <v>1.7850147945499599</v>
      </c>
    </row>
    <row r="21" spans="1:29" ht="18" customHeight="1">
      <c r="A21" s="250" t="s">
        <v>3209</v>
      </c>
      <c r="C21" s="74"/>
    </row>
    <row r="22" spans="1:29" ht="18" customHeight="1">
      <c r="A22" s="250" t="s">
        <v>580</v>
      </c>
    </row>
    <row r="23" spans="1:29" ht="18" customHeight="1">
      <c r="A23" s="250" t="s">
        <v>582</v>
      </c>
    </row>
    <row r="24" spans="1:29" ht="18" customHeight="1">
      <c r="A24" s="250" t="s">
        <v>2707</v>
      </c>
    </row>
    <row r="25" spans="1:29" ht="18" customHeight="1">
      <c r="A25" s="250" t="s">
        <v>3208</v>
      </c>
    </row>
    <row r="26" spans="1:29" ht="18" customHeight="1">
      <c r="A26" s="250" t="s">
        <v>3207</v>
      </c>
    </row>
  </sheetData>
  <mergeCells count="1">
    <mergeCell ref="B2:W2"/>
  </mergeCells>
  <hyperlinks>
    <hyperlink ref="Z3" location="Content!A1" display="Back to content page" xr:uid="{00000000-0004-0000-C700-000000000000}"/>
  </hyperlinks>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Sheet201"/>
  <dimension ref="A1:X28"/>
  <sheetViews>
    <sheetView zoomScaleNormal="100" workbookViewId="0">
      <selection activeCell="B4" sqref="B4:V19"/>
    </sheetView>
  </sheetViews>
  <sheetFormatPr defaultColWidth="9.21875" defaultRowHeight="18" customHeight="1"/>
  <cols>
    <col min="1" max="1" width="33.77734375" style="13" customWidth="1"/>
    <col min="2" max="11" width="9.77734375" style="13" customWidth="1"/>
    <col min="12" max="12" width="10.44140625" style="13" bestFit="1" customWidth="1"/>
    <col min="13" max="19" width="10.44140625" style="13" customWidth="1"/>
    <col min="20" max="20" width="10.44140625" style="13" bestFit="1" customWidth="1"/>
    <col min="21" max="22" width="10.44140625" style="13" customWidth="1"/>
    <col min="23" max="16384" width="9.21875" style="13"/>
  </cols>
  <sheetData>
    <row r="1" spans="1:24" s="18" customFormat="1" ht="18" customHeight="1">
      <c r="A1" s="18" t="s">
        <v>3022</v>
      </c>
    </row>
    <row r="2" spans="1:24" s="136" customFormat="1" ht="18" customHeight="1">
      <c r="A2" s="263"/>
      <c r="B2" s="767"/>
      <c r="C2" s="768"/>
      <c r="D2" s="768"/>
      <c r="E2" s="768"/>
      <c r="F2" s="768"/>
      <c r="G2" s="768"/>
      <c r="H2" s="768"/>
      <c r="I2" s="768"/>
      <c r="J2" s="768"/>
      <c r="K2" s="768"/>
      <c r="L2" s="768"/>
      <c r="M2" s="768"/>
      <c r="N2" s="768"/>
      <c r="O2" s="768"/>
      <c r="P2" s="768"/>
      <c r="Q2" s="768"/>
      <c r="R2" s="768"/>
      <c r="S2" s="768"/>
      <c r="T2" s="768"/>
      <c r="U2" s="768"/>
      <c r="V2" s="545"/>
    </row>
    <row r="3" spans="1:24" s="136" customFormat="1" ht="18" customHeight="1">
      <c r="A3" s="263" t="s">
        <v>14</v>
      </c>
      <c r="B3" s="34">
        <v>2002</v>
      </c>
      <c r="C3" s="34">
        <v>2003</v>
      </c>
      <c r="D3" s="34">
        <v>2004</v>
      </c>
      <c r="E3" s="34">
        <v>2005</v>
      </c>
      <c r="F3" s="34">
        <v>2006</v>
      </c>
      <c r="G3" s="34">
        <v>2007</v>
      </c>
      <c r="H3" s="34">
        <v>2008</v>
      </c>
      <c r="I3" s="34">
        <v>2009</v>
      </c>
      <c r="J3" s="34">
        <v>2010</v>
      </c>
      <c r="K3" s="34">
        <v>2011</v>
      </c>
      <c r="L3" s="34">
        <v>2012</v>
      </c>
      <c r="M3" s="34">
        <v>2013</v>
      </c>
      <c r="N3" s="34">
        <v>2014</v>
      </c>
      <c r="O3" s="34">
        <v>2015</v>
      </c>
      <c r="P3" s="34">
        <v>2016</v>
      </c>
      <c r="Q3" s="34">
        <v>2017</v>
      </c>
      <c r="R3" s="34">
        <v>2018</v>
      </c>
      <c r="S3" s="34">
        <v>2019</v>
      </c>
      <c r="T3" s="34">
        <v>2020</v>
      </c>
      <c r="U3" s="34">
        <v>2021</v>
      </c>
      <c r="V3" s="34">
        <v>2022</v>
      </c>
      <c r="X3" s="1" t="s">
        <v>559</v>
      </c>
    </row>
    <row r="4" spans="1:24" s="136" customFormat="1" ht="18" customHeight="1">
      <c r="A4" s="93" t="s">
        <v>13</v>
      </c>
      <c r="B4" s="309"/>
      <c r="C4" s="309"/>
      <c r="D4" s="309"/>
      <c r="E4" s="309"/>
      <c r="F4" s="309">
        <v>7458</v>
      </c>
      <c r="G4" s="309">
        <v>11700</v>
      </c>
      <c r="H4" s="309">
        <v>15942</v>
      </c>
      <c r="I4" s="309">
        <v>20000</v>
      </c>
      <c r="J4" s="309">
        <v>20000</v>
      </c>
      <c r="K4" s="309">
        <v>25000</v>
      </c>
      <c r="L4" s="309">
        <v>42344</v>
      </c>
      <c r="M4" s="309">
        <v>47704</v>
      </c>
      <c r="N4" s="291">
        <v>87750</v>
      </c>
      <c r="O4" s="291">
        <v>153571</v>
      </c>
      <c r="P4" s="291">
        <v>84724</v>
      </c>
      <c r="Q4" s="291">
        <v>96919</v>
      </c>
      <c r="R4" s="291">
        <v>109561</v>
      </c>
      <c r="S4" s="291">
        <v>119068</v>
      </c>
      <c r="T4" s="291">
        <v>230610</v>
      </c>
      <c r="U4" s="291">
        <v>272698</v>
      </c>
      <c r="V4" s="309"/>
    </row>
    <row r="5" spans="1:24" s="136" customFormat="1" ht="18" customHeight="1">
      <c r="A5" s="93" t="s">
        <v>12</v>
      </c>
      <c r="B5" s="309"/>
      <c r="C5" s="309"/>
      <c r="D5" s="309"/>
      <c r="E5" s="309">
        <v>1600</v>
      </c>
      <c r="F5" s="309">
        <v>1800</v>
      </c>
      <c r="G5" s="309">
        <v>3540</v>
      </c>
      <c r="H5" s="309">
        <v>8900</v>
      </c>
      <c r="I5" s="309">
        <v>10000</v>
      </c>
      <c r="J5" s="309">
        <v>11978</v>
      </c>
      <c r="K5" s="309">
        <v>15707</v>
      </c>
      <c r="L5" s="309">
        <v>18838</v>
      </c>
      <c r="M5" s="309">
        <v>21590</v>
      </c>
      <c r="N5" s="309">
        <v>27867</v>
      </c>
      <c r="O5" s="309">
        <v>36845</v>
      </c>
      <c r="P5" s="291">
        <v>59057</v>
      </c>
      <c r="Q5" s="291">
        <v>32434</v>
      </c>
      <c r="R5" s="291">
        <v>40044</v>
      </c>
      <c r="S5" s="291">
        <v>49295</v>
      </c>
      <c r="T5" s="291">
        <v>71898</v>
      </c>
      <c r="U5" s="291">
        <v>203020</v>
      </c>
      <c r="V5" s="309"/>
      <c r="X5" s="18"/>
    </row>
    <row r="6" spans="1:24" s="136" customFormat="1" ht="18" customHeight="1">
      <c r="A6" s="93" t="s">
        <v>513</v>
      </c>
      <c r="B6" s="309"/>
      <c r="C6" s="309"/>
      <c r="D6" s="309"/>
      <c r="E6" s="309"/>
      <c r="F6" s="309"/>
      <c r="G6" s="291">
        <v>82</v>
      </c>
      <c r="H6" s="291">
        <v>110</v>
      </c>
      <c r="I6" s="291">
        <v>66</v>
      </c>
      <c r="J6" s="291">
        <v>329</v>
      </c>
      <c r="K6" s="291">
        <v>400</v>
      </c>
      <c r="L6" s="291">
        <v>1233</v>
      </c>
      <c r="M6" s="291">
        <v>1300</v>
      </c>
      <c r="N6" s="291">
        <v>1583</v>
      </c>
      <c r="O6" s="291">
        <v>1600</v>
      </c>
      <c r="P6" s="291">
        <v>1634</v>
      </c>
      <c r="Q6" s="291">
        <v>1644</v>
      </c>
      <c r="R6" s="291">
        <v>1531</v>
      </c>
      <c r="S6" s="291">
        <v>1255</v>
      </c>
      <c r="T6" s="291">
        <v>912</v>
      </c>
      <c r="U6" s="291">
        <v>1196</v>
      </c>
      <c r="V6" s="309"/>
      <c r="X6" s="18"/>
    </row>
    <row r="7" spans="1:24" s="136" customFormat="1" ht="18" customHeight="1">
      <c r="A7" s="93" t="s">
        <v>100</v>
      </c>
      <c r="B7" s="309"/>
      <c r="C7" s="309">
        <v>1000</v>
      </c>
      <c r="D7" s="309">
        <v>1450</v>
      </c>
      <c r="E7" s="309">
        <v>1500</v>
      </c>
      <c r="F7" s="309">
        <v>1500</v>
      </c>
      <c r="G7" s="309">
        <v>1500</v>
      </c>
      <c r="H7" s="309">
        <v>1500</v>
      </c>
      <c r="I7" s="309">
        <v>6799</v>
      </c>
      <c r="J7" s="309"/>
      <c r="K7" s="309"/>
      <c r="L7" s="309"/>
      <c r="M7" s="291">
        <v>450</v>
      </c>
      <c r="N7" s="291">
        <v>500</v>
      </c>
      <c r="O7" s="291">
        <v>1000</v>
      </c>
      <c r="P7" s="291">
        <v>1000</v>
      </c>
      <c r="Q7" s="291">
        <v>1000</v>
      </c>
      <c r="R7" s="291">
        <v>4620</v>
      </c>
      <c r="S7" s="291">
        <v>11900</v>
      </c>
      <c r="T7" s="309"/>
      <c r="U7" s="309"/>
      <c r="V7" s="309"/>
    </row>
    <row r="8" spans="1:24" s="136" customFormat="1" ht="18" customHeight="1">
      <c r="A8" s="93" t="s">
        <v>512</v>
      </c>
      <c r="B8" s="309"/>
      <c r="C8" s="309"/>
      <c r="D8" s="309"/>
      <c r="E8" s="309"/>
      <c r="F8" s="309"/>
      <c r="G8" s="309"/>
      <c r="H8" s="309">
        <v>772</v>
      </c>
      <c r="I8" s="309">
        <v>1504</v>
      </c>
      <c r="J8" s="309">
        <v>1626</v>
      </c>
      <c r="K8" s="309">
        <v>2778</v>
      </c>
      <c r="L8" s="309">
        <v>3271</v>
      </c>
      <c r="M8" s="309">
        <v>5306</v>
      </c>
      <c r="N8" s="309">
        <v>5100</v>
      </c>
      <c r="O8" s="309">
        <v>5704</v>
      </c>
      <c r="P8" s="291">
        <v>7000</v>
      </c>
      <c r="Q8" s="291">
        <v>8000</v>
      </c>
      <c r="R8" s="309"/>
      <c r="S8" s="309"/>
      <c r="T8" s="309"/>
      <c r="U8" s="309"/>
      <c r="V8" s="309"/>
    </row>
    <row r="9" spans="1:24" s="136" customFormat="1" ht="18" customHeight="1">
      <c r="A9" s="93" t="s">
        <v>11</v>
      </c>
      <c r="B9" s="309">
        <v>0</v>
      </c>
      <c r="C9" s="309">
        <v>22</v>
      </c>
      <c r="D9" s="309">
        <v>40</v>
      </c>
      <c r="E9" s="309">
        <v>74</v>
      </c>
      <c r="F9" s="309">
        <v>102</v>
      </c>
      <c r="G9" s="309">
        <v>53</v>
      </c>
      <c r="H9" s="309">
        <v>38</v>
      </c>
      <c r="I9" s="309">
        <v>53</v>
      </c>
      <c r="J9" s="309">
        <v>53</v>
      </c>
      <c r="K9" s="309">
        <v>1047</v>
      </c>
      <c r="L9" s="309">
        <v>3303</v>
      </c>
      <c r="M9" s="309">
        <v>3373</v>
      </c>
      <c r="N9" s="309">
        <v>2341</v>
      </c>
      <c r="O9" s="309">
        <v>2338</v>
      </c>
      <c r="P9" s="291">
        <v>2230</v>
      </c>
      <c r="Q9" s="291">
        <v>4821</v>
      </c>
      <c r="R9" s="291">
        <v>5763</v>
      </c>
      <c r="S9" s="291">
        <v>4618</v>
      </c>
      <c r="T9" s="291">
        <v>5060</v>
      </c>
      <c r="U9" s="291">
        <v>14894</v>
      </c>
      <c r="V9" s="309"/>
    </row>
    <row r="10" spans="1:24" s="136" customFormat="1" ht="18" customHeight="1">
      <c r="A10" s="93" t="s">
        <v>10</v>
      </c>
      <c r="B10" s="309">
        <v>0</v>
      </c>
      <c r="C10" s="309">
        <v>0</v>
      </c>
      <c r="D10" s="309">
        <v>0</v>
      </c>
      <c r="E10" s="309">
        <v>6678</v>
      </c>
      <c r="F10" s="309">
        <v>6080</v>
      </c>
      <c r="G10" s="309">
        <v>7305</v>
      </c>
      <c r="H10" s="309">
        <v>708</v>
      </c>
      <c r="I10" s="309">
        <v>8406</v>
      </c>
      <c r="J10" s="309">
        <v>13600</v>
      </c>
      <c r="K10" s="309">
        <v>17719</v>
      </c>
      <c r="L10" s="309">
        <v>22350</v>
      </c>
      <c r="M10" s="309">
        <v>24009</v>
      </c>
      <c r="N10" s="309">
        <v>24835</v>
      </c>
      <c r="O10" s="309">
        <v>25112</v>
      </c>
      <c r="P10" s="291">
        <v>26385</v>
      </c>
      <c r="Q10" s="291">
        <v>25062</v>
      </c>
      <c r="R10" s="291">
        <v>27211</v>
      </c>
      <c r="S10" s="309"/>
      <c r="T10" s="309"/>
      <c r="U10" s="291">
        <v>30933</v>
      </c>
      <c r="V10" s="309"/>
    </row>
    <row r="11" spans="1:24" s="136" customFormat="1" ht="18" customHeight="1">
      <c r="A11" s="93" t="s">
        <v>9</v>
      </c>
      <c r="B11" s="309"/>
      <c r="C11" s="309">
        <v>69</v>
      </c>
      <c r="D11" s="309">
        <v>138</v>
      </c>
      <c r="E11" s="309">
        <v>404</v>
      </c>
      <c r="F11" s="309"/>
      <c r="G11" s="309">
        <v>934</v>
      </c>
      <c r="H11" s="309">
        <v>986</v>
      </c>
      <c r="I11" s="309">
        <v>1034</v>
      </c>
      <c r="J11" s="309">
        <v>1085</v>
      </c>
      <c r="K11" s="309">
        <v>1140</v>
      </c>
      <c r="L11" s="309">
        <v>1197</v>
      </c>
      <c r="M11" s="291">
        <v>8777</v>
      </c>
      <c r="N11" s="291">
        <v>8561</v>
      </c>
      <c r="O11" s="291">
        <v>5855</v>
      </c>
      <c r="P11" s="291">
        <v>8692</v>
      </c>
      <c r="Q11" s="291">
        <v>10816</v>
      </c>
      <c r="R11" s="291">
        <v>11358</v>
      </c>
      <c r="S11" s="291">
        <v>11358</v>
      </c>
      <c r="T11" s="291">
        <v>12255</v>
      </c>
      <c r="U11" s="291">
        <v>13480</v>
      </c>
      <c r="V11" s="309"/>
    </row>
    <row r="12" spans="1:24" s="136" customFormat="1" ht="18" customHeight="1">
      <c r="A12" s="93" t="s">
        <v>8</v>
      </c>
      <c r="B12" s="291">
        <v>300</v>
      </c>
      <c r="C12" s="291">
        <v>1200</v>
      </c>
      <c r="D12" s="291">
        <v>2800</v>
      </c>
      <c r="E12" s="291">
        <v>8300</v>
      </c>
      <c r="F12" s="291">
        <v>26000</v>
      </c>
      <c r="G12" s="291">
        <v>40600</v>
      </c>
      <c r="H12" s="291">
        <v>52500</v>
      </c>
      <c r="I12" s="291">
        <v>72800</v>
      </c>
      <c r="J12" s="291">
        <v>81000</v>
      </c>
      <c r="K12" s="291">
        <v>118200</v>
      </c>
      <c r="L12" s="291">
        <v>140800</v>
      </c>
      <c r="M12" s="291">
        <v>162400</v>
      </c>
      <c r="N12" s="291">
        <v>182000</v>
      </c>
      <c r="O12" s="291">
        <v>197400</v>
      </c>
      <c r="P12" s="291">
        <v>212600</v>
      </c>
      <c r="Q12" s="291">
        <v>246000</v>
      </c>
      <c r="R12" s="291">
        <v>274200</v>
      </c>
      <c r="S12" s="291">
        <v>307200</v>
      </c>
      <c r="T12" s="291">
        <v>323200</v>
      </c>
      <c r="U12" s="291">
        <v>328900</v>
      </c>
      <c r="V12" s="291">
        <v>334300</v>
      </c>
    </row>
    <row r="13" spans="1:24" s="136" customFormat="1" ht="18" customHeight="1">
      <c r="A13" s="93" t="s">
        <v>6</v>
      </c>
      <c r="B13" s="309"/>
      <c r="C13" s="309"/>
      <c r="D13" s="309"/>
      <c r="E13" s="309"/>
      <c r="F13" s="309"/>
      <c r="G13" s="309">
        <v>5743</v>
      </c>
      <c r="H13" s="309">
        <v>10191</v>
      </c>
      <c r="I13" s="309">
        <v>12502</v>
      </c>
      <c r="J13" s="309">
        <v>14633</v>
      </c>
      <c r="K13" s="309">
        <v>19248</v>
      </c>
      <c r="L13" s="309">
        <v>18342</v>
      </c>
      <c r="M13" s="309">
        <v>19287</v>
      </c>
      <c r="N13" s="309">
        <v>24721</v>
      </c>
      <c r="O13" s="309">
        <v>22298</v>
      </c>
      <c r="P13" s="291">
        <v>46599</v>
      </c>
      <c r="Q13" s="291">
        <v>61641</v>
      </c>
      <c r="R13" s="291">
        <v>70142</v>
      </c>
      <c r="S13" s="291">
        <v>69975</v>
      </c>
      <c r="T13" s="291" t="s">
        <v>514</v>
      </c>
      <c r="U13" s="291">
        <v>65495</v>
      </c>
      <c r="V13" s="309"/>
    </row>
    <row r="14" spans="1:24" s="136" customFormat="1" ht="18" customHeight="1">
      <c r="A14" s="93" t="s">
        <v>5</v>
      </c>
      <c r="B14" s="309"/>
      <c r="C14" s="309"/>
      <c r="D14" s="309"/>
      <c r="E14" s="309">
        <v>134</v>
      </c>
      <c r="F14" s="309">
        <v>198</v>
      </c>
      <c r="G14" s="309">
        <v>256</v>
      </c>
      <c r="H14" s="309">
        <v>320</v>
      </c>
      <c r="I14" s="309">
        <v>430</v>
      </c>
      <c r="J14" s="309">
        <v>9640</v>
      </c>
      <c r="K14" s="309">
        <v>18499</v>
      </c>
      <c r="L14" s="309">
        <v>26598</v>
      </c>
      <c r="M14" s="309">
        <v>29776</v>
      </c>
      <c r="N14" s="291">
        <v>41212</v>
      </c>
      <c r="O14" s="291">
        <v>70408</v>
      </c>
      <c r="P14" s="291">
        <v>64343</v>
      </c>
      <c r="Q14" s="291">
        <v>65779</v>
      </c>
      <c r="R14" s="291">
        <v>61968</v>
      </c>
      <c r="S14" s="291">
        <v>63314</v>
      </c>
      <c r="T14" s="291">
        <v>71063</v>
      </c>
      <c r="U14" s="291">
        <v>77249</v>
      </c>
      <c r="V14" s="309"/>
    </row>
    <row r="15" spans="1:24" s="136" customFormat="1" ht="18" customHeight="1">
      <c r="A15" s="93" t="s">
        <v>4</v>
      </c>
      <c r="B15" s="309">
        <v>0</v>
      </c>
      <c r="C15" s="309">
        <v>0</v>
      </c>
      <c r="D15" s="309">
        <v>349</v>
      </c>
      <c r="E15" s="309">
        <v>948</v>
      </c>
      <c r="F15" s="309">
        <v>2475</v>
      </c>
      <c r="G15" s="309">
        <v>2856</v>
      </c>
      <c r="H15" s="309">
        <v>2740</v>
      </c>
      <c r="I15" s="309">
        <v>3929</v>
      </c>
      <c r="J15" s="309">
        <v>6278</v>
      </c>
      <c r="K15" s="309">
        <v>9000</v>
      </c>
      <c r="L15" s="309">
        <v>10212</v>
      </c>
      <c r="M15" s="309">
        <v>12411</v>
      </c>
      <c r="N15" s="309">
        <v>11827</v>
      </c>
      <c r="O15" s="309">
        <v>13420</v>
      </c>
      <c r="P15" s="291">
        <v>14035</v>
      </c>
      <c r="Q15" s="291">
        <v>15221</v>
      </c>
      <c r="R15" s="291">
        <v>19689</v>
      </c>
      <c r="S15" s="291">
        <v>26974</v>
      </c>
      <c r="T15" s="291">
        <v>34966</v>
      </c>
      <c r="U15" s="291">
        <v>41280</v>
      </c>
      <c r="V15" s="309"/>
    </row>
    <row r="16" spans="1:24" s="136" customFormat="1" ht="18" customHeight="1">
      <c r="A16" s="93" t="s">
        <v>3</v>
      </c>
      <c r="B16" s="309">
        <v>2669</v>
      </c>
      <c r="C16" s="309">
        <v>20313</v>
      </c>
      <c r="D16" s="309">
        <v>60000</v>
      </c>
      <c r="E16" s="309">
        <v>165290</v>
      </c>
      <c r="F16" s="309">
        <v>335112</v>
      </c>
      <c r="G16" s="309">
        <v>378000</v>
      </c>
      <c r="H16" s="309">
        <v>426000</v>
      </c>
      <c r="I16" s="309">
        <v>481000</v>
      </c>
      <c r="J16" s="309">
        <v>743000</v>
      </c>
      <c r="K16" s="309">
        <v>907000</v>
      </c>
      <c r="L16" s="309">
        <v>1107200</v>
      </c>
      <c r="M16" s="291">
        <v>1615210</v>
      </c>
      <c r="N16" s="291">
        <v>1706313</v>
      </c>
      <c r="O16" s="291">
        <v>1409347</v>
      </c>
      <c r="P16" s="291">
        <v>1150770</v>
      </c>
      <c r="Q16" s="291">
        <v>1123189</v>
      </c>
      <c r="R16" s="291">
        <v>1107013</v>
      </c>
      <c r="S16" s="291">
        <v>1250356</v>
      </c>
      <c r="T16" s="291">
        <v>1303057</v>
      </c>
      <c r="U16" s="291">
        <v>1694648</v>
      </c>
      <c r="V16" s="309"/>
    </row>
    <row r="17" spans="1:22" s="136" customFormat="1" ht="18" customHeight="1">
      <c r="A17" s="93" t="s">
        <v>33</v>
      </c>
      <c r="B17" s="309"/>
      <c r="C17" s="309"/>
      <c r="D17" s="309"/>
      <c r="E17" s="309">
        <v>1495</v>
      </c>
      <c r="F17" s="309">
        <v>1795</v>
      </c>
      <c r="G17" s="309">
        <v>2154</v>
      </c>
      <c r="H17" s="309">
        <v>2585</v>
      </c>
      <c r="I17" s="309">
        <v>2841</v>
      </c>
      <c r="J17" s="309">
        <v>3150</v>
      </c>
      <c r="K17" s="291">
        <v>28268</v>
      </c>
      <c r="L17" s="291">
        <v>41325</v>
      </c>
      <c r="M17" s="291">
        <v>56425</v>
      </c>
      <c r="N17" s="291">
        <v>84600</v>
      </c>
      <c r="O17" s="291">
        <v>106000</v>
      </c>
      <c r="P17" s="291">
        <v>318474</v>
      </c>
      <c r="Q17" s="291">
        <v>763466</v>
      </c>
      <c r="R17" s="291">
        <v>861234</v>
      </c>
      <c r="S17" s="291">
        <v>1039655</v>
      </c>
      <c r="T17" s="291">
        <v>1084698</v>
      </c>
      <c r="U17" s="291">
        <v>1243047</v>
      </c>
      <c r="V17" s="309"/>
    </row>
    <row r="18" spans="1:22" s="136" customFormat="1" ht="18" customHeight="1">
      <c r="A18" s="93" t="s">
        <v>1</v>
      </c>
      <c r="B18" s="629">
        <v>48</v>
      </c>
      <c r="C18" s="629">
        <v>91</v>
      </c>
      <c r="D18" s="629">
        <v>250</v>
      </c>
      <c r="E18" s="629">
        <v>250</v>
      </c>
      <c r="F18" s="629">
        <v>2339</v>
      </c>
      <c r="G18" s="629">
        <v>4000</v>
      </c>
      <c r="H18" s="629">
        <v>5703</v>
      </c>
      <c r="I18" s="629">
        <v>10702</v>
      </c>
      <c r="J18" s="629">
        <v>10267</v>
      </c>
      <c r="K18" s="629">
        <v>15902</v>
      </c>
      <c r="L18" s="629">
        <v>14794</v>
      </c>
      <c r="M18" s="629">
        <v>10850</v>
      </c>
      <c r="N18" s="629">
        <v>21273</v>
      </c>
      <c r="O18" s="629">
        <v>23390</v>
      </c>
      <c r="P18" s="548">
        <v>31784</v>
      </c>
      <c r="Q18" s="548">
        <v>35912</v>
      </c>
      <c r="R18" s="548">
        <v>72228</v>
      </c>
      <c r="S18" s="548">
        <v>88891</v>
      </c>
      <c r="T18" s="548">
        <v>82317</v>
      </c>
      <c r="U18" s="548">
        <v>80611</v>
      </c>
      <c r="V18" s="548">
        <v>86446</v>
      </c>
    </row>
    <row r="19" spans="1:22" s="136" customFormat="1" ht="18" customHeight="1">
      <c r="A19" s="93" t="s">
        <v>0</v>
      </c>
      <c r="B19" s="309">
        <v>2847</v>
      </c>
      <c r="C19" s="309">
        <v>6386</v>
      </c>
      <c r="D19" s="309">
        <v>8967</v>
      </c>
      <c r="E19" s="309">
        <v>10185</v>
      </c>
      <c r="F19" s="309">
        <v>10200</v>
      </c>
      <c r="G19" s="309">
        <v>15210</v>
      </c>
      <c r="H19" s="309">
        <v>18000</v>
      </c>
      <c r="I19" s="309">
        <v>29130</v>
      </c>
      <c r="J19" s="309">
        <v>33000</v>
      </c>
      <c r="K19" s="309">
        <v>34000</v>
      </c>
      <c r="L19" s="309">
        <v>71445</v>
      </c>
      <c r="M19" s="309">
        <v>75443</v>
      </c>
      <c r="N19" s="309">
        <v>79664.724599342153</v>
      </c>
      <c r="O19" s="309">
        <v>84123</v>
      </c>
      <c r="P19" s="312">
        <v>91607</v>
      </c>
      <c r="Q19" s="312">
        <v>117300</v>
      </c>
      <c r="R19" s="312">
        <v>141153</v>
      </c>
      <c r="S19" s="312">
        <v>151434</v>
      </c>
      <c r="T19" s="312">
        <v>164735</v>
      </c>
      <c r="U19" s="291">
        <v>205333</v>
      </c>
      <c r="V19" s="309"/>
    </row>
    <row r="21" spans="1:22" s="17" customFormat="1" ht="18" customHeight="1">
      <c r="A21" s="250" t="s">
        <v>3209</v>
      </c>
      <c r="B21" s="13"/>
      <c r="C21" s="13"/>
      <c r="D21" s="13"/>
      <c r="E21" s="13"/>
      <c r="F21" s="13"/>
      <c r="G21" s="13"/>
      <c r="H21" s="13"/>
      <c r="I21" s="13"/>
      <c r="J21" s="13"/>
      <c r="K21" s="13"/>
      <c r="L21" s="13"/>
      <c r="M21" s="13"/>
      <c r="N21" s="13"/>
      <c r="O21" s="13"/>
      <c r="P21" s="13"/>
      <c r="Q21" s="13"/>
      <c r="R21" s="13"/>
      <c r="S21" s="13"/>
      <c r="T21" s="13"/>
      <c r="U21" s="13"/>
      <c r="V21" s="13"/>
    </row>
    <row r="22" spans="1:22" s="17" customFormat="1" ht="18" customHeight="1">
      <c r="A22" s="250" t="s">
        <v>580</v>
      </c>
      <c r="B22" s="13"/>
      <c r="C22" s="13"/>
      <c r="D22" s="13"/>
      <c r="E22" s="13"/>
      <c r="F22" s="13"/>
      <c r="G22" s="13"/>
      <c r="H22" s="13"/>
      <c r="I22" s="13"/>
      <c r="J22" s="13"/>
      <c r="K22" s="13"/>
      <c r="L22" s="13"/>
      <c r="M22" s="13"/>
      <c r="N22" s="13"/>
      <c r="O22" s="13"/>
      <c r="P22" s="13"/>
      <c r="Q22" s="13"/>
      <c r="R22" s="13"/>
      <c r="S22" s="13"/>
      <c r="T22" s="13"/>
      <c r="U22" s="13"/>
      <c r="V22" s="13"/>
    </row>
    <row r="23" spans="1:22" s="17" customFormat="1" ht="18" customHeight="1">
      <c r="A23" s="250" t="s">
        <v>583</v>
      </c>
      <c r="B23" s="13"/>
      <c r="C23" s="13"/>
      <c r="D23" s="13"/>
      <c r="E23" s="13"/>
      <c r="F23" s="13"/>
      <c r="G23" s="13"/>
      <c r="H23" s="13"/>
      <c r="I23" s="13"/>
      <c r="J23" s="13"/>
      <c r="K23" s="13"/>
      <c r="L23" s="13"/>
      <c r="M23" s="13"/>
      <c r="N23" s="13"/>
      <c r="O23" s="13"/>
      <c r="P23" s="13"/>
      <c r="Q23" s="13"/>
      <c r="R23" s="13"/>
      <c r="S23" s="13"/>
      <c r="T23" s="13"/>
      <c r="U23" s="13"/>
      <c r="V23" s="13"/>
    </row>
    <row r="24" spans="1:22" s="17" customFormat="1" ht="18" customHeight="1">
      <c r="A24" s="250" t="s">
        <v>2878</v>
      </c>
      <c r="B24" s="13"/>
      <c r="C24" s="13"/>
      <c r="D24" s="13"/>
      <c r="E24" s="13"/>
      <c r="F24" s="13"/>
      <c r="G24" s="13"/>
      <c r="H24" s="13"/>
      <c r="I24" s="13"/>
      <c r="J24" s="13"/>
      <c r="K24" s="13"/>
      <c r="L24" s="13"/>
      <c r="M24" s="13"/>
      <c r="N24" s="13"/>
      <c r="O24" s="13"/>
      <c r="P24" s="13"/>
      <c r="Q24" s="13"/>
      <c r="R24" s="13"/>
      <c r="S24" s="13"/>
      <c r="T24" s="13"/>
      <c r="U24" s="13"/>
      <c r="V24" s="13"/>
    </row>
    <row r="25" spans="1:22" ht="18" customHeight="1">
      <c r="A25" s="250" t="s">
        <v>2880</v>
      </c>
    </row>
    <row r="26" spans="1:22" ht="18" customHeight="1">
      <c r="A26" s="250" t="s">
        <v>2879</v>
      </c>
    </row>
    <row r="27" spans="1:22" ht="18" customHeight="1">
      <c r="A27" s="250" t="s">
        <v>3208</v>
      </c>
    </row>
    <row r="28" spans="1:22" ht="18" customHeight="1">
      <c r="A28" s="250" t="s">
        <v>3207</v>
      </c>
    </row>
  </sheetData>
  <mergeCells count="1">
    <mergeCell ref="B2:U2"/>
  </mergeCells>
  <hyperlinks>
    <hyperlink ref="X3" location="Content!A1" display="Back to content page" xr:uid="{00000000-0004-0000-C800-000000000000}"/>
  </hyperlinks>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Sheet202"/>
  <dimension ref="A1:Z24"/>
  <sheetViews>
    <sheetView zoomScale="95" zoomScaleNormal="95" workbookViewId="0">
      <selection activeCell="B4" sqref="B4:V19"/>
    </sheetView>
  </sheetViews>
  <sheetFormatPr defaultColWidth="9.21875" defaultRowHeight="18" customHeight="1"/>
  <cols>
    <col min="1" max="1" width="34.44140625" style="13" customWidth="1"/>
    <col min="2" max="10" width="9.21875" style="13" bestFit="1" customWidth="1"/>
    <col min="11" max="22" width="9.21875" style="13" customWidth="1"/>
    <col min="23" max="16384" width="9.21875" style="13"/>
  </cols>
  <sheetData>
    <row r="1" spans="1:26" s="18" customFormat="1" ht="18" customHeight="1">
      <c r="A1" s="18" t="s">
        <v>3023</v>
      </c>
    </row>
    <row r="2" spans="1:26" s="136" customFormat="1" ht="18" customHeight="1">
      <c r="A2" s="263"/>
      <c r="B2" s="769"/>
      <c r="C2" s="770"/>
      <c r="D2" s="770"/>
      <c r="E2" s="770"/>
      <c r="F2" s="770"/>
      <c r="G2" s="770"/>
      <c r="H2" s="770"/>
      <c r="I2" s="770"/>
      <c r="J2" s="770"/>
      <c r="K2" s="770"/>
      <c r="L2" s="770"/>
      <c r="M2" s="770"/>
      <c r="N2" s="770"/>
      <c r="O2" s="770"/>
      <c r="P2" s="770"/>
      <c r="Q2" s="770"/>
      <c r="R2" s="770"/>
      <c r="S2" s="770"/>
      <c r="T2" s="770"/>
      <c r="U2" s="770"/>
      <c r="V2" s="545"/>
      <c r="X2" s="252"/>
      <c r="Y2" s="252"/>
    </row>
    <row r="3" spans="1:26" s="136" customFormat="1" ht="18" customHeight="1">
      <c r="A3" s="263" t="s">
        <v>14</v>
      </c>
      <c r="B3" s="34">
        <v>2002</v>
      </c>
      <c r="C3" s="34">
        <v>2003</v>
      </c>
      <c r="D3" s="34">
        <v>2004</v>
      </c>
      <c r="E3" s="34">
        <v>2005</v>
      </c>
      <c r="F3" s="34">
        <v>2006</v>
      </c>
      <c r="G3" s="34">
        <v>2007</v>
      </c>
      <c r="H3" s="34">
        <v>2008</v>
      </c>
      <c r="I3" s="34">
        <v>2009</v>
      </c>
      <c r="J3" s="34">
        <v>2010</v>
      </c>
      <c r="K3" s="34">
        <v>2011</v>
      </c>
      <c r="L3" s="34">
        <v>2012</v>
      </c>
      <c r="M3" s="34">
        <v>2013</v>
      </c>
      <c r="N3" s="34">
        <v>2014</v>
      </c>
      <c r="O3" s="34">
        <v>2015</v>
      </c>
      <c r="P3" s="34">
        <v>2016</v>
      </c>
      <c r="Q3" s="34">
        <v>2017</v>
      </c>
      <c r="R3" s="34">
        <v>2018</v>
      </c>
      <c r="S3" s="34">
        <v>2019</v>
      </c>
      <c r="T3" s="34">
        <v>2020</v>
      </c>
      <c r="U3" s="34">
        <v>2021</v>
      </c>
      <c r="V3" s="34">
        <v>2022</v>
      </c>
      <c r="X3" s="1" t="s">
        <v>559</v>
      </c>
    </row>
    <row r="4" spans="1:26" s="136" customFormat="1" ht="18" customHeight="1">
      <c r="A4" s="93" t="s">
        <v>13</v>
      </c>
      <c r="B4" s="608"/>
      <c r="C4" s="608"/>
      <c r="D4" s="608"/>
      <c r="E4" s="608"/>
      <c r="F4" s="608">
        <v>4.3843853800676597E-2</v>
      </c>
      <c r="G4" s="608">
        <v>6.6760370838453806E-2</v>
      </c>
      <c r="H4" s="608">
        <v>8.8380262872239906E-2</v>
      </c>
      <c r="I4" s="608">
        <v>0.107786990271955</v>
      </c>
      <c r="J4" s="608">
        <v>0.104811299832008</v>
      </c>
      <c r="K4" s="608">
        <v>0.12</v>
      </c>
      <c r="L4" s="608">
        <v>0.2</v>
      </c>
      <c r="M4" s="608">
        <v>0.22</v>
      </c>
      <c r="N4" s="608">
        <v>0.32570232300000002</v>
      </c>
      <c r="O4" s="608">
        <v>0.55074200900000003</v>
      </c>
      <c r="P4" s="608">
        <v>0.29374718700000002</v>
      </c>
      <c r="Q4" s="608">
        <v>0.32504866599999999</v>
      </c>
      <c r="R4" s="608">
        <v>0.35560453600000003</v>
      </c>
      <c r="S4" s="608">
        <v>0.37413007500000001</v>
      </c>
      <c r="T4" s="608">
        <v>0.70166156999999996</v>
      </c>
      <c r="U4" s="608">
        <v>0.84960588216967325</v>
      </c>
      <c r="V4" s="627">
        <v>0.387198433043346</v>
      </c>
      <c r="Y4" s="17"/>
      <c r="Z4" s="17"/>
    </row>
    <row r="5" spans="1:26" s="136" customFormat="1" ht="18" customHeight="1">
      <c r="A5" s="93" t="s">
        <v>12</v>
      </c>
      <c r="B5" s="608"/>
      <c r="C5" s="608"/>
      <c r="D5" s="608"/>
      <c r="E5" s="608">
        <v>8.5302715345371996E-2</v>
      </c>
      <c r="F5" s="608">
        <v>0.10420453729711955</v>
      </c>
      <c r="G5" s="608">
        <v>0.20493559001766845</v>
      </c>
      <c r="H5" s="608">
        <v>0.51523354552464662</v>
      </c>
      <c r="I5" s="608">
        <v>0.57891409609510858</v>
      </c>
      <c r="J5" s="608">
        <v>0.69342330430272103</v>
      </c>
      <c r="K5" s="608">
        <v>0.90930037073658709</v>
      </c>
      <c r="L5" s="608">
        <v>1.0905583742239657</v>
      </c>
      <c r="M5" s="608">
        <v>1.2498755334693394</v>
      </c>
      <c r="N5" s="608">
        <v>1.6132599115882391</v>
      </c>
      <c r="O5" s="608">
        <v>2</v>
      </c>
      <c r="P5" s="608">
        <v>2.7342127770000002</v>
      </c>
      <c r="Q5" s="608">
        <v>1.47087634</v>
      </c>
      <c r="R5" s="608">
        <v>1.776521383</v>
      </c>
      <c r="S5" s="608">
        <v>2.139821339</v>
      </c>
      <c r="T5" s="608">
        <v>3.0573726190000001</v>
      </c>
      <c r="U5" s="608">
        <v>8.4230178815915036</v>
      </c>
      <c r="V5" s="627">
        <v>4.2038614665421701</v>
      </c>
      <c r="X5" s="18"/>
      <c r="Y5" s="17"/>
      <c r="Z5" s="17"/>
    </row>
    <row r="6" spans="1:26" s="136" customFormat="1" ht="18" customHeight="1">
      <c r="A6" s="93" t="s">
        <v>513</v>
      </c>
      <c r="B6" s="608"/>
      <c r="C6" s="608"/>
      <c r="D6" s="608"/>
      <c r="E6" s="608"/>
      <c r="F6" s="608"/>
      <c r="G6" s="608">
        <v>1.2780150000000001E-2</v>
      </c>
      <c r="H6" s="608">
        <v>1.6736936000000001E-2</v>
      </c>
      <c r="I6" s="608">
        <v>9.8031639999999996E-3</v>
      </c>
      <c r="J6" s="608">
        <v>4.7702452999999999E-2</v>
      </c>
      <c r="K6" s="608">
        <v>5.6611597999999999E-2</v>
      </c>
      <c r="L6" s="608">
        <v>0.17033421700000001</v>
      </c>
      <c r="M6" s="608">
        <v>0.175319115</v>
      </c>
      <c r="N6" s="608">
        <v>0.208456788</v>
      </c>
      <c r="O6" s="608">
        <v>0.20580789899999999</v>
      </c>
      <c r="P6" s="608">
        <v>0.205381653</v>
      </c>
      <c r="Q6" s="608">
        <v>0.20199240199999999</v>
      </c>
      <c r="R6" s="608">
        <v>0.18394323400000001</v>
      </c>
      <c r="S6" s="608">
        <v>0.14749331900000001</v>
      </c>
      <c r="T6" s="608">
        <v>0.104875684</v>
      </c>
      <c r="U6" s="608">
        <v>0.14381914381914382</v>
      </c>
      <c r="V6" s="627">
        <v>0.21869704364619399</v>
      </c>
      <c r="X6" s="18"/>
      <c r="Y6" s="17"/>
      <c r="Z6" s="17"/>
    </row>
    <row r="7" spans="1:26" s="136" customFormat="1" ht="18" customHeight="1">
      <c r="A7" s="93" t="s">
        <v>100</v>
      </c>
      <c r="B7" s="608"/>
      <c r="C7" s="608"/>
      <c r="D7" s="608"/>
      <c r="E7" s="608"/>
      <c r="F7" s="608"/>
      <c r="G7" s="608"/>
      <c r="H7" s="608"/>
      <c r="I7" s="608">
        <v>1.05896327448702E-2</v>
      </c>
      <c r="J7" s="608">
        <v>0</v>
      </c>
      <c r="K7" s="608">
        <v>0</v>
      </c>
      <c r="L7" s="608">
        <v>0</v>
      </c>
      <c r="M7" s="608">
        <v>6.3061599999999997E-4</v>
      </c>
      <c r="N7" s="608">
        <v>6.7780599999999998E-4</v>
      </c>
      <c r="O7" s="608">
        <v>1.3115690000000001E-3</v>
      </c>
      <c r="P7" s="608">
        <v>1.2692109999999999E-3</v>
      </c>
      <c r="Q7" s="608">
        <v>1.2285200000000001E-3</v>
      </c>
      <c r="R7" s="608">
        <v>5.4955450000000001E-3</v>
      </c>
      <c r="S7" s="608">
        <v>1.3711167E-2</v>
      </c>
      <c r="T7" s="608"/>
      <c r="U7" s="608"/>
      <c r="V7" s="627">
        <v>3.3329895304132898E-2</v>
      </c>
      <c r="Y7" s="17"/>
      <c r="Z7" s="17"/>
    </row>
    <row r="8" spans="1:26" s="136" customFormat="1" ht="18" customHeight="1">
      <c r="A8" s="93" t="s">
        <v>512</v>
      </c>
      <c r="B8" s="608"/>
      <c r="C8" s="608"/>
      <c r="D8" s="608"/>
      <c r="E8" s="608"/>
      <c r="F8" s="608"/>
      <c r="G8" s="608"/>
      <c r="H8" s="608">
        <v>6.7110360031434099E-2</v>
      </c>
      <c r="I8" s="608">
        <v>0.12872909970941801</v>
      </c>
      <c r="J8" s="608">
        <v>0.13709302090289199</v>
      </c>
      <c r="K8" s="608">
        <v>0.2308593652614</v>
      </c>
      <c r="L8" s="608">
        <v>0.30277589307780811</v>
      </c>
      <c r="M8" s="608">
        <v>0.49114304147687249</v>
      </c>
      <c r="N8" s="608">
        <v>0.34</v>
      </c>
      <c r="O8" s="608">
        <v>0.56999999999999995</v>
      </c>
      <c r="P8" s="608">
        <v>0.62836793999999996</v>
      </c>
      <c r="Q8" s="608">
        <v>0.71123439200000005</v>
      </c>
      <c r="R8" s="608">
        <v>1.88473563202542</v>
      </c>
      <c r="S8" s="608">
        <v>2.0616220920937098</v>
      </c>
      <c r="T8" s="608">
        <v>2.3134615954703102</v>
      </c>
      <c r="U8" s="608">
        <v>2.5834730526868501</v>
      </c>
      <c r="V8" s="627">
        <v>2.2547787662170098</v>
      </c>
      <c r="Y8" s="17"/>
      <c r="Z8" s="17"/>
    </row>
    <row r="9" spans="1:26" s="136" customFormat="1" ht="18" customHeight="1">
      <c r="A9" s="93" t="s">
        <v>11</v>
      </c>
      <c r="B9" s="608"/>
      <c r="C9" s="608"/>
      <c r="D9" s="608"/>
      <c r="E9" s="608"/>
      <c r="F9" s="608"/>
      <c r="G9" s="608">
        <v>5.5362010000000001E-3</v>
      </c>
      <c r="H9" s="608">
        <v>7.0453399999999998E-3</v>
      </c>
      <c r="I9" s="608">
        <v>2.0099179000000002E-2</v>
      </c>
      <c r="J9" s="608">
        <v>2.0044288E-2</v>
      </c>
      <c r="K9" s="608">
        <v>6.6823436E-2</v>
      </c>
      <c r="L9" s="608">
        <v>8.1191309000000003E-2</v>
      </c>
      <c r="M9" s="608">
        <v>0.112150178</v>
      </c>
      <c r="N9" s="608">
        <v>7.3503323999999995E-2</v>
      </c>
      <c r="O9" s="608">
        <v>0.10014468</v>
      </c>
      <c r="P9" s="608">
        <v>0.107468326</v>
      </c>
      <c r="Q9" s="608">
        <v>0.23050067599999999</v>
      </c>
      <c r="R9" s="608">
        <v>0.27334456499999998</v>
      </c>
      <c r="S9" s="608">
        <v>0.21729024299999999</v>
      </c>
      <c r="T9" s="608">
        <v>0.23620036699999999</v>
      </c>
      <c r="U9" s="608">
        <v>0.7170919595570534</v>
      </c>
      <c r="V9" s="627">
        <v>0.394132081085043</v>
      </c>
      <c r="Y9" s="17"/>
      <c r="Z9" s="17"/>
    </row>
    <row r="10" spans="1:26" s="136" customFormat="1" ht="18" customHeight="1">
      <c r="A10" s="93" t="s">
        <v>10</v>
      </c>
      <c r="B10" s="608">
        <v>0</v>
      </c>
      <c r="C10" s="608">
        <v>0</v>
      </c>
      <c r="D10" s="608">
        <v>0</v>
      </c>
      <c r="E10" s="608">
        <v>3.8051282051282054E-2</v>
      </c>
      <c r="F10" s="608">
        <v>3.3687943262411348E-2</v>
      </c>
      <c r="G10" s="608">
        <v>3.9367320543220521E-2</v>
      </c>
      <c r="H10" s="608">
        <v>3.712248322147651E-3</v>
      </c>
      <c r="I10" s="608">
        <v>4.2885567062904952E-2</v>
      </c>
      <c r="J10" s="608">
        <v>4.388342766358852E-2</v>
      </c>
      <c r="K10" s="608">
        <v>5.2714145538972419E-2</v>
      </c>
      <c r="L10" s="608">
        <v>6.3862107886939759E-2</v>
      </c>
      <c r="M10" s="608">
        <v>6.4922400769125116E-2</v>
      </c>
      <c r="N10" s="608">
        <v>6.5463136310956585E-2</v>
      </c>
      <c r="O10" s="608">
        <v>9.7771370999999996E-2</v>
      </c>
      <c r="P10" s="608">
        <v>0.10598782</v>
      </c>
      <c r="Q10" s="608">
        <v>9.8011334000000006E-2</v>
      </c>
      <c r="R10" s="608">
        <v>0.10361235100000001</v>
      </c>
      <c r="S10" s="608"/>
      <c r="T10" s="608"/>
      <c r="U10" s="608">
        <v>0.10977805831421247</v>
      </c>
      <c r="V10" s="627">
        <v>0.11049005808984901</v>
      </c>
      <c r="Y10" s="17"/>
      <c r="Z10" s="17"/>
    </row>
    <row r="11" spans="1:26" s="136" customFormat="1" ht="18" customHeight="1">
      <c r="A11" s="93" t="s">
        <v>9</v>
      </c>
      <c r="B11" s="608"/>
      <c r="C11" s="608"/>
      <c r="D11" s="608"/>
      <c r="E11" s="608"/>
      <c r="F11" s="608"/>
      <c r="G11" s="608">
        <v>6.8730019359200699E-3</v>
      </c>
      <c r="H11" s="608">
        <v>7.0402859298600504E-3</v>
      </c>
      <c r="I11" s="608">
        <v>7.1595294098096597E-3</v>
      </c>
      <c r="J11" s="608">
        <v>7.2814682070629399E-3</v>
      </c>
      <c r="K11" s="608">
        <v>7.4117957298694302E-3</v>
      </c>
      <c r="L11" s="608">
        <v>7.5364474118725204E-3</v>
      </c>
      <c r="M11" s="608">
        <v>5.5412850999999999E-2</v>
      </c>
      <c r="N11" s="608">
        <v>5.2555158999999997E-2</v>
      </c>
      <c r="O11" s="608">
        <v>3.4965029000000002E-2</v>
      </c>
      <c r="P11" s="608">
        <v>5.0519430999999997E-2</v>
      </c>
      <c r="Q11" s="608">
        <v>6.1210412999999998E-2</v>
      </c>
      <c r="R11" s="608">
        <v>6.2601907999999998E-2</v>
      </c>
      <c r="S11" s="608">
        <v>6.0970284E-2</v>
      </c>
      <c r="T11" s="608">
        <v>6.4061844000000007E-2</v>
      </c>
      <c r="U11" s="608">
        <v>7.133029950259287E-2</v>
      </c>
      <c r="V11" s="627">
        <v>7.2667334695167896E-2</v>
      </c>
      <c r="Y11" s="17"/>
      <c r="Z11" s="17"/>
    </row>
    <row r="12" spans="1:26" s="136" customFormat="1" ht="18" customHeight="1">
      <c r="A12" s="93" t="s">
        <v>8</v>
      </c>
      <c r="B12" s="296">
        <v>0.02</v>
      </c>
      <c r="C12" s="296">
        <v>0.1</v>
      </c>
      <c r="D12" s="296">
        <v>0.2</v>
      </c>
      <c r="E12" s="296">
        <v>0.7</v>
      </c>
      <c r="F12" s="296">
        <v>2.1</v>
      </c>
      <c r="G12" s="296">
        <v>3.3</v>
      </c>
      <c r="H12" s="296">
        <v>4.2</v>
      </c>
      <c r="I12" s="296">
        <v>5.8</v>
      </c>
      <c r="J12" s="296">
        <v>6.5</v>
      </c>
      <c r="K12" s="296">
        <v>9.4</v>
      </c>
      <c r="L12" s="296">
        <v>11.2</v>
      </c>
      <c r="M12" s="296">
        <v>12.9</v>
      </c>
      <c r="N12" s="296">
        <v>14.4</v>
      </c>
      <c r="O12" s="296">
        <v>15.6</v>
      </c>
      <c r="P12" s="296">
        <v>16.8</v>
      </c>
      <c r="Q12" s="296">
        <v>19.399999999999999</v>
      </c>
      <c r="R12" s="296">
        <v>21.7</v>
      </c>
      <c r="S12" s="296">
        <v>24.3</v>
      </c>
      <c r="T12" s="296">
        <v>25.5</v>
      </c>
      <c r="U12" s="296">
        <v>26</v>
      </c>
      <c r="V12" s="296">
        <v>26</v>
      </c>
    </row>
    <row r="13" spans="1:26" s="136" customFormat="1" ht="18" customHeight="1">
      <c r="A13" s="93" t="s">
        <v>6</v>
      </c>
      <c r="B13" s="608"/>
      <c r="C13" s="608"/>
      <c r="D13" s="608"/>
      <c r="E13" s="608"/>
      <c r="F13" s="608"/>
      <c r="G13" s="608">
        <v>2.7834815805057221E-2</v>
      </c>
      <c r="H13" s="608">
        <v>4.8052782522989397E-2</v>
      </c>
      <c r="I13" s="608">
        <v>5.7341085341716086E-2</v>
      </c>
      <c r="J13" s="608">
        <v>6.5276699287470014E-2</v>
      </c>
      <c r="K13" s="608">
        <v>8.3506796055345126E-2</v>
      </c>
      <c r="L13" s="608">
        <v>7.7390070299566918E-2</v>
      </c>
      <c r="M13" s="608">
        <v>7.9155016606670778E-2</v>
      </c>
      <c r="N13" s="608">
        <v>0.140701253</v>
      </c>
      <c r="O13" s="608">
        <v>0.15742177700000001</v>
      </c>
      <c r="P13" s="608">
        <v>0.16744198299999999</v>
      </c>
      <c r="Q13" s="608">
        <v>0.21515920699999999</v>
      </c>
      <c r="R13" s="608">
        <v>0.237801704</v>
      </c>
      <c r="S13" s="608">
        <v>0.230438375</v>
      </c>
      <c r="T13" s="608"/>
      <c r="U13" s="608">
        <v>0.21242372108887048</v>
      </c>
      <c r="V13" s="608">
        <v>0.18243518149097601</v>
      </c>
      <c r="Y13" s="17"/>
    </row>
    <row r="14" spans="1:26" s="136" customFormat="1" ht="18" customHeight="1">
      <c r="A14" s="93" t="s">
        <v>5</v>
      </c>
      <c r="B14" s="608"/>
      <c r="C14" s="608"/>
      <c r="D14" s="608">
        <v>0</v>
      </c>
      <c r="E14" s="608">
        <v>6.4424594617854001E-3</v>
      </c>
      <c r="F14" s="608">
        <v>9.3455605991165092E-3</v>
      </c>
      <c r="G14" s="608">
        <v>1.18574292352329E-2</v>
      </c>
      <c r="H14" s="608">
        <v>1.45426649978959E-2</v>
      </c>
      <c r="I14" s="608">
        <v>1.9178636960890699E-2</v>
      </c>
      <c r="J14" s="608">
        <v>0.43</v>
      </c>
      <c r="K14" s="608">
        <v>0.83</v>
      </c>
      <c r="L14" s="608">
        <v>1.18</v>
      </c>
      <c r="M14" s="608">
        <v>1.6001733600000001</v>
      </c>
      <c r="N14" s="608">
        <v>1.8127730740000001</v>
      </c>
      <c r="O14" s="608">
        <v>3.0415084170000002</v>
      </c>
      <c r="P14" s="608">
        <v>2.7286598550000001</v>
      </c>
      <c r="Q14" s="608">
        <v>2.737788085</v>
      </c>
      <c r="R14" s="608">
        <v>2.5310613360000001</v>
      </c>
      <c r="S14" s="608">
        <v>2.5381133920000001</v>
      </c>
      <c r="T14" s="608">
        <v>2.7967594220000001</v>
      </c>
      <c r="U14" s="608">
        <v>3.029372549019608</v>
      </c>
      <c r="V14" s="608">
        <v>3.7533521463865398</v>
      </c>
      <c r="Y14" s="17"/>
    </row>
    <row r="15" spans="1:26" s="136" customFormat="1" ht="18" customHeight="1">
      <c r="A15" s="93" t="s">
        <v>4</v>
      </c>
      <c r="B15" s="608">
        <v>0</v>
      </c>
      <c r="C15" s="608">
        <v>0</v>
      </c>
      <c r="D15" s="608">
        <v>0.42235964710580798</v>
      </c>
      <c r="E15" s="608">
        <v>1.1351526109707499</v>
      </c>
      <c r="F15" s="608">
        <v>2.9362565398441101</v>
      </c>
      <c r="G15" s="608">
        <v>3.3609885260370702</v>
      </c>
      <c r="H15" s="608">
        <v>3.2021316379955098</v>
      </c>
      <c r="I15" s="608">
        <v>4.5644117612890502</v>
      </c>
      <c r="J15" s="608">
        <v>7.2562934880602903</v>
      </c>
      <c r="K15" s="608">
        <v>10.359235258232699</v>
      </c>
      <c r="L15" s="608">
        <v>11.7151739723984</v>
      </c>
      <c r="M15" s="608">
        <v>13.642209398186314</v>
      </c>
      <c r="N15" s="608">
        <v>13.000274800769443</v>
      </c>
      <c r="O15" s="608">
        <v>14.41</v>
      </c>
      <c r="P15" s="608">
        <v>14.66408944</v>
      </c>
      <c r="Q15" s="608">
        <v>15.786471410000001</v>
      </c>
      <c r="R15" s="608">
        <v>20.277869330000001</v>
      </c>
      <c r="S15" s="608">
        <v>27.59799057</v>
      </c>
      <c r="T15" s="608">
        <v>35.553702710000003</v>
      </c>
      <c r="U15" s="608">
        <v>41.588587317898813</v>
      </c>
      <c r="V15" s="608">
        <v>34.956776638846897</v>
      </c>
      <c r="Y15" s="17"/>
    </row>
    <row r="16" spans="1:26" s="136" customFormat="1" ht="18" customHeight="1">
      <c r="A16" s="93" t="s">
        <v>3</v>
      </c>
      <c r="B16" s="608">
        <v>0.01</v>
      </c>
      <c r="C16" s="608">
        <v>0.04</v>
      </c>
      <c r="D16" s="608">
        <v>0.13</v>
      </c>
      <c r="E16" s="608">
        <v>0.35</v>
      </c>
      <c r="F16" s="608">
        <v>0.69</v>
      </c>
      <c r="G16" s="608">
        <v>0.77</v>
      </c>
      <c r="H16" s="608">
        <v>0.86</v>
      </c>
      <c r="I16" s="608">
        <v>0.97</v>
      </c>
      <c r="J16" s="608">
        <v>1.48</v>
      </c>
      <c r="K16" s="608">
        <v>1.8</v>
      </c>
      <c r="L16" s="608">
        <v>2.1800000000000002</v>
      </c>
      <c r="M16" s="608">
        <v>3.0085614020000002</v>
      </c>
      <c r="N16" s="608">
        <v>3.128313254</v>
      </c>
      <c r="O16" s="608">
        <v>2.54457383</v>
      </c>
      <c r="P16" s="608">
        <v>2.0473549100000001</v>
      </c>
      <c r="Q16" s="608">
        <v>1.970169807</v>
      </c>
      <c r="R16" s="608">
        <v>1.9154953589999999</v>
      </c>
      <c r="S16" s="608">
        <v>2.1352338450000001</v>
      </c>
      <c r="T16" s="608">
        <v>2.19707601</v>
      </c>
      <c r="U16" s="608">
        <v>2.8176978201952014</v>
      </c>
      <c r="V16" s="608">
        <v>3.25252235683159</v>
      </c>
      <c r="Y16" s="17"/>
    </row>
    <row r="17" spans="1:25" s="136" customFormat="1" ht="18" customHeight="1">
      <c r="A17" s="93" t="s">
        <v>33</v>
      </c>
      <c r="B17" s="608"/>
      <c r="C17" s="608"/>
      <c r="D17" s="608"/>
      <c r="E17" s="608">
        <v>3.85001435965222E-3</v>
      </c>
      <c r="F17" s="608">
        <v>4.4960865136215496E-3</v>
      </c>
      <c r="G17" s="608">
        <v>5.2449359522462498E-3</v>
      </c>
      <c r="H17" s="608">
        <v>6.1157858558883796E-3</v>
      </c>
      <c r="I17" s="608">
        <v>6.5273224619985101E-3</v>
      </c>
      <c r="J17" s="608">
        <v>7.02478562918864E-3</v>
      </c>
      <c r="K17" s="608">
        <v>7.5727275012859602E-3</v>
      </c>
      <c r="L17" s="608">
        <v>8.1835864660014905E-3</v>
      </c>
      <c r="M17" s="608">
        <v>8.7869665216575524E-3</v>
      </c>
      <c r="N17" s="608">
        <v>0.01</v>
      </c>
      <c r="O17" s="608">
        <v>0.205894675</v>
      </c>
      <c r="P17" s="608">
        <v>0.600336706</v>
      </c>
      <c r="Q17" s="608">
        <v>1.39674582</v>
      </c>
      <c r="R17" s="608">
        <v>1.529357877</v>
      </c>
      <c r="S17" s="608">
        <v>1.792339801</v>
      </c>
      <c r="T17" s="608">
        <v>1.8158737760000001</v>
      </c>
      <c r="U17" s="608">
        <v>2.0911930957908549</v>
      </c>
      <c r="V17" s="608">
        <v>2.0639869938734399</v>
      </c>
      <c r="Y17" s="17"/>
    </row>
    <row r="18" spans="1:25" s="136" customFormat="1" ht="17.55" customHeight="1">
      <c r="A18" s="93" t="s">
        <v>1</v>
      </c>
      <c r="B18" s="608">
        <v>4.48872026678709E-4</v>
      </c>
      <c r="C18" s="608">
        <v>8.3194211584455705E-4</v>
      </c>
      <c r="D18" s="608">
        <v>2.23365416350456E-3</v>
      </c>
      <c r="E18" s="608">
        <v>2.1810507691911699E-3</v>
      </c>
      <c r="F18" s="608">
        <v>1.9906205093486399E-2</v>
      </c>
      <c r="G18" s="608">
        <v>3.31801956702499E-2</v>
      </c>
      <c r="H18" s="608">
        <v>4.6067679665566297E-2</v>
      </c>
      <c r="I18" s="608">
        <v>8.4110449862799794E-2</v>
      </c>
      <c r="J18" s="608">
        <v>7.8442488369623295E-2</v>
      </c>
      <c r="K18" s="608">
        <v>0.118011490795631</v>
      </c>
      <c r="L18" s="608">
        <v>0.10655755357571001</v>
      </c>
      <c r="M18" s="608">
        <v>7.9308378312513569E-2</v>
      </c>
      <c r="N18" s="608">
        <v>0.14117315401982478</v>
      </c>
      <c r="O18" s="608">
        <v>0.14729811900000001</v>
      </c>
      <c r="P18" s="608">
        <v>0.194237673</v>
      </c>
      <c r="Q18" s="608">
        <v>0.213082084</v>
      </c>
      <c r="R18" s="608">
        <v>0.41625873400000002</v>
      </c>
      <c r="S18" s="608">
        <v>0.49768126499999998</v>
      </c>
      <c r="T18" s="608">
        <v>0.44776545600000001</v>
      </c>
      <c r="U18" s="608">
        <v>0.43809002293191573</v>
      </c>
      <c r="V18" s="608">
        <v>0.2612766729130146</v>
      </c>
    </row>
    <row r="19" spans="1:25" s="136" customFormat="1" ht="18" customHeight="1">
      <c r="A19" s="93" t="s">
        <v>0</v>
      </c>
      <c r="B19" s="296">
        <v>2.25812753399862E-2</v>
      </c>
      <c r="C19" s="296">
        <v>5.0630478691910098E-2</v>
      </c>
      <c r="D19" s="296">
        <v>7.1178659705917094E-2</v>
      </c>
      <c r="E19" s="296">
        <v>8.1021831266805996E-2</v>
      </c>
      <c r="F19" s="296">
        <v>8.1406870340803503E-2</v>
      </c>
      <c r="G19" s="590">
        <v>0.121862843009652</v>
      </c>
      <c r="H19" s="590">
        <v>0.14456039705279899</v>
      </c>
      <c r="I19" s="590">
        <v>0.23352588329381599</v>
      </c>
      <c r="J19" s="590">
        <v>0.26249946903516502</v>
      </c>
      <c r="K19" s="590">
        <v>0.26657513208405798</v>
      </c>
      <c r="L19" s="590">
        <v>0.54899929136098202</v>
      </c>
      <c r="M19" s="590">
        <v>0.6</v>
      </c>
      <c r="N19" s="590">
        <v>0.65573855133319314</v>
      </c>
      <c r="O19" s="590">
        <v>0.64</v>
      </c>
      <c r="P19" s="590">
        <v>0.69</v>
      </c>
      <c r="Q19" s="590">
        <v>0.89</v>
      </c>
      <c r="R19" s="590">
        <v>1.07</v>
      </c>
      <c r="S19" s="590">
        <v>1.1499999999999999</v>
      </c>
      <c r="T19" s="590">
        <v>1.25</v>
      </c>
      <c r="U19" s="608">
        <v>1.2400084546168246</v>
      </c>
      <c r="V19" s="608">
        <v>1.26602451867852</v>
      </c>
      <c r="Y19" s="17"/>
    </row>
    <row r="20" spans="1:25" s="136" customFormat="1" ht="18" customHeight="1">
      <c r="A20" s="267"/>
    </row>
    <row r="21" spans="1:25" s="17" customFormat="1" ht="18" customHeight="1">
      <c r="A21" s="250" t="s">
        <v>3209</v>
      </c>
      <c r="B21" s="13"/>
      <c r="C21" s="13"/>
      <c r="D21" s="13"/>
      <c r="E21" s="13"/>
      <c r="F21" s="13"/>
      <c r="G21" s="13"/>
      <c r="H21" s="13"/>
      <c r="I21" s="13"/>
      <c r="J21" s="13"/>
      <c r="K21" s="13"/>
      <c r="L21" s="13"/>
      <c r="M21" s="13"/>
      <c r="N21" s="13"/>
      <c r="O21" s="13"/>
      <c r="P21" s="13"/>
      <c r="Q21" s="13"/>
      <c r="R21" s="13"/>
      <c r="S21" s="13"/>
      <c r="T21" s="13"/>
      <c r="U21" s="13"/>
      <c r="V21" s="13"/>
    </row>
    <row r="22" spans="1:25" ht="18" customHeight="1">
      <c r="A22" s="250" t="s">
        <v>591</v>
      </c>
    </row>
    <row r="23" spans="1:25" ht="18" customHeight="1">
      <c r="A23" s="250" t="s">
        <v>2707</v>
      </c>
    </row>
    <row r="24" spans="1:25" ht="18" customHeight="1">
      <c r="A24" s="250" t="s">
        <v>2876</v>
      </c>
    </row>
  </sheetData>
  <mergeCells count="1">
    <mergeCell ref="B2:U2"/>
  </mergeCells>
  <hyperlinks>
    <hyperlink ref="X3" location="Content!A1" display="Back to content page" xr:uid="{00000000-0004-0000-C900-000000000000}"/>
  </hyperlinks>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Sheet203"/>
  <dimension ref="A1:Z25"/>
  <sheetViews>
    <sheetView zoomScale="89" zoomScaleNormal="89" workbookViewId="0">
      <selection activeCell="B4" sqref="B4:X19"/>
    </sheetView>
  </sheetViews>
  <sheetFormatPr defaultColWidth="9.21875" defaultRowHeight="18" customHeight="1"/>
  <cols>
    <col min="1" max="1" width="33.21875" style="13" customWidth="1"/>
    <col min="2" max="24" width="10.77734375" style="13" customWidth="1"/>
    <col min="25" max="16384" width="9.21875" style="13"/>
  </cols>
  <sheetData>
    <row r="1" spans="1:26" s="18" customFormat="1" ht="18" customHeight="1">
      <c r="A1" s="18" t="s">
        <v>3024</v>
      </c>
    </row>
    <row r="2" spans="1:26" s="136" customFormat="1" ht="18" customHeight="1">
      <c r="A2" s="771"/>
      <c r="B2" s="769" t="s">
        <v>508</v>
      </c>
      <c r="C2" s="770"/>
      <c r="D2" s="770"/>
      <c r="E2" s="770"/>
      <c r="F2" s="770"/>
      <c r="G2" s="770"/>
      <c r="H2" s="770"/>
      <c r="I2" s="770"/>
      <c r="J2" s="770"/>
      <c r="K2" s="770"/>
      <c r="L2" s="770"/>
      <c r="M2" s="770"/>
      <c r="N2" s="770"/>
      <c r="O2" s="770"/>
      <c r="P2" s="770"/>
      <c r="Q2" s="770"/>
      <c r="R2" s="770"/>
      <c r="S2" s="770"/>
      <c r="T2" s="770"/>
      <c r="U2" s="770"/>
      <c r="V2" s="770"/>
      <c r="W2" s="770"/>
      <c r="X2" s="545"/>
    </row>
    <row r="3" spans="1:26" s="136" customFormat="1" ht="18" customHeight="1">
      <c r="A3" s="771"/>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559</v>
      </c>
    </row>
    <row r="4" spans="1:26" s="136" customFormat="1" ht="18" customHeight="1">
      <c r="A4" s="93" t="s">
        <v>13</v>
      </c>
      <c r="B4" s="309"/>
      <c r="C4" s="309"/>
      <c r="D4" s="309">
        <v>9000</v>
      </c>
      <c r="E4" s="309"/>
      <c r="F4" s="309">
        <v>40863</v>
      </c>
      <c r="G4" s="309">
        <v>45000</v>
      </c>
      <c r="H4" s="309">
        <v>95000</v>
      </c>
      <c r="I4" s="309">
        <v>100000</v>
      </c>
      <c r="J4" s="309">
        <v>107000</v>
      </c>
      <c r="K4" s="309">
        <v>320000</v>
      </c>
      <c r="L4" s="309"/>
      <c r="M4" s="309"/>
      <c r="N4" s="309"/>
      <c r="O4" s="309"/>
      <c r="P4" s="309"/>
      <c r="Q4" s="309"/>
      <c r="R4" s="309"/>
      <c r="S4" s="309"/>
      <c r="T4" s="309"/>
      <c r="U4" s="309"/>
      <c r="V4" s="309">
        <v>101031</v>
      </c>
      <c r="W4" s="309">
        <v>275484</v>
      </c>
      <c r="X4" s="309"/>
    </row>
    <row r="5" spans="1:26" s="136" customFormat="1" ht="18" customHeight="1">
      <c r="A5" s="93" t="s">
        <v>12</v>
      </c>
      <c r="B5" s="309">
        <v>46583</v>
      </c>
      <c r="C5" s="309">
        <v>57653</v>
      </c>
      <c r="D5" s="309">
        <v>56588</v>
      </c>
      <c r="E5" s="309">
        <v>56662</v>
      </c>
      <c r="F5" s="309">
        <v>56474</v>
      </c>
      <c r="G5" s="309">
        <v>56312</v>
      </c>
      <c r="H5" s="309">
        <v>74627</v>
      </c>
      <c r="I5" s="309">
        <v>92751</v>
      </c>
      <c r="J5" s="309">
        <v>111014</v>
      </c>
      <c r="K5" s="309">
        <v>110600</v>
      </c>
      <c r="L5" s="309">
        <v>140360</v>
      </c>
      <c r="M5" s="309">
        <v>254649</v>
      </c>
      <c r="N5" s="309">
        <v>591252</v>
      </c>
      <c r="O5" s="309"/>
      <c r="P5" s="309"/>
      <c r="Q5" s="309"/>
      <c r="R5" s="309"/>
      <c r="S5" s="309"/>
      <c r="T5" s="309"/>
      <c r="U5" s="309"/>
      <c r="V5" s="309">
        <v>55376</v>
      </c>
      <c r="W5" s="309">
        <v>47512</v>
      </c>
      <c r="X5" s="309"/>
    </row>
    <row r="6" spans="1:26" s="136" customFormat="1" ht="18" customHeight="1">
      <c r="A6" s="93" t="s">
        <v>513</v>
      </c>
      <c r="B6" s="309"/>
      <c r="C6" s="309"/>
      <c r="D6" s="309"/>
      <c r="E6" s="309"/>
      <c r="F6" s="309"/>
      <c r="G6" s="309"/>
      <c r="H6" s="309"/>
      <c r="I6" s="309"/>
      <c r="J6" s="309"/>
      <c r="K6" s="309"/>
      <c r="L6" s="309"/>
      <c r="M6" s="309"/>
      <c r="N6" s="309"/>
      <c r="O6" s="309"/>
      <c r="P6" s="309"/>
      <c r="Q6" s="309"/>
      <c r="R6" s="309"/>
      <c r="S6" s="309"/>
      <c r="T6" s="309"/>
      <c r="U6" s="309"/>
      <c r="V6" s="309"/>
      <c r="W6" s="309"/>
      <c r="X6" s="309"/>
    </row>
    <row r="7" spans="1:26" s="136" customFormat="1" ht="18" customHeight="1">
      <c r="A7" s="93" t="s">
        <v>100</v>
      </c>
      <c r="B7" s="309"/>
      <c r="C7" s="309"/>
      <c r="D7" s="309">
        <v>6040</v>
      </c>
      <c r="E7" s="309">
        <v>12000</v>
      </c>
      <c r="F7" s="309">
        <v>17000</v>
      </c>
      <c r="G7" s="309">
        <v>24000</v>
      </c>
      <c r="H7" s="309">
        <v>33800</v>
      </c>
      <c r="I7" s="309">
        <v>47590</v>
      </c>
      <c r="J7" s="309">
        <v>67034</v>
      </c>
      <c r="K7" s="309">
        <v>40000</v>
      </c>
      <c r="L7" s="309">
        <v>30000</v>
      </c>
      <c r="M7" s="309">
        <v>20000</v>
      </c>
      <c r="N7" s="309">
        <v>15000</v>
      </c>
      <c r="O7" s="309">
        <v>12000</v>
      </c>
      <c r="P7" s="309"/>
      <c r="Q7" s="309"/>
      <c r="R7" s="309"/>
      <c r="S7" s="309"/>
      <c r="T7" s="309"/>
      <c r="U7" s="309"/>
      <c r="V7" s="309">
        <v>10000</v>
      </c>
      <c r="W7" s="309">
        <v>12000</v>
      </c>
      <c r="X7" s="309"/>
    </row>
    <row r="8" spans="1:26" s="136" customFormat="1" ht="18" customHeight="1">
      <c r="A8" s="93" t="s">
        <v>512</v>
      </c>
      <c r="B8" s="309">
        <v>5000</v>
      </c>
      <c r="C8" s="309">
        <v>6500</v>
      </c>
      <c r="D8" s="309">
        <v>10000</v>
      </c>
      <c r="E8" s="309">
        <v>14000</v>
      </c>
      <c r="F8" s="309">
        <v>18000</v>
      </c>
      <c r="G8" s="309">
        <v>20500</v>
      </c>
      <c r="H8" s="309">
        <v>21000</v>
      </c>
      <c r="I8" s="309"/>
      <c r="J8" s="309"/>
      <c r="K8" s="309"/>
      <c r="L8" s="309"/>
      <c r="M8" s="309"/>
      <c r="N8" s="309"/>
      <c r="O8" s="309">
        <v>1047</v>
      </c>
      <c r="P8" s="309"/>
      <c r="Q8" s="309"/>
      <c r="R8" s="309"/>
      <c r="S8" s="309"/>
      <c r="T8" s="309"/>
      <c r="U8" s="309"/>
      <c r="V8" s="309">
        <v>19005</v>
      </c>
      <c r="W8" s="309">
        <v>19731</v>
      </c>
      <c r="X8" s="309"/>
    </row>
    <row r="9" spans="1:26" s="136" customFormat="1" ht="18" customHeight="1">
      <c r="A9" s="93" t="s">
        <v>11</v>
      </c>
      <c r="B9" s="309">
        <v>0</v>
      </c>
      <c r="C9" s="309">
        <v>1694</v>
      </c>
      <c r="D9" s="309">
        <v>2046</v>
      </c>
      <c r="E9" s="309">
        <v>2439</v>
      </c>
      <c r="F9" s="309">
        <v>2562</v>
      </c>
      <c r="G9" s="309">
        <v>2533</v>
      </c>
      <c r="H9" s="309">
        <v>2333</v>
      </c>
      <c r="I9" s="309">
        <v>1708</v>
      </c>
      <c r="J9" s="309">
        <v>1473</v>
      </c>
      <c r="K9" s="309">
        <v>978</v>
      </c>
      <c r="L9" s="309">
        <v>648</v>
      </c>
      <c r="M9" s="309">
        <v>567</v>
      </c>
      <c r="N9" s="309"/>
      <c r="O9" s="309"/>
      <c r="P9" s="309"/>
      <c r="Q9" s="309"/>
      <c r="R9" s="309"/>
      <c r="S9" s="309"/>
      <c r="T9" s="309"/>
      <c r="U9" s="309"/>
      <c r="V9" s="309">
        <v>23722</v>
      </c>
      <c r="W9" s="309">
        <v>7998</v>
      </c>
      <c r="X9" s="309"/>
    </row>
    <row r="10" spans="1:26" s="136" customFormat="1" ht="18" customHeight="1">
      <c r="A10" s="93" t="s">
        <v>10</v>
      </c>
      <c r="B10" s="309">
        <v>10094</v>
      </c>
      <c r="C10" s="309">
        <v>12500</v>
      </c>
      <c r="D10" s="309">
        <v>18000</v>
      </c>
      <c r="E10" s="309">
        <v>23000</v>
      </c>
      <c r="F10" s="309">
        <v>10473</v>
      </c>
      <c r="G10" s="309">
        <v>9579</v>
      </c>
      <c r="H10" s="309">
        <v>10742</v>
      </c>
      <c r="I10" s="309">
        <v>14244</v>
      </c>
      <c r="J10" s="309">
        <v>17176</v>
      </c>
      <c r="K10" s="309">
        <v>26292</v>
      </c>
      <c r="L10" s="309">
        <v>33824</v>
      </c>
      <c r="M10" s="309">
        <v>35950</v>
      </c>
      <c r="N10" s="309">
        <v>94746</v>
      </c>
      <c r="O10" s="309">
        <v>727973</v>
      </c>
      <c r="P10" s="309">
        <v>820922</v>
      </c>
      <c r="Q10" s="309">
        <v>1252477</v>
      </c>
      <c r="R10" s="309"/>
      <c r="S10" s="309"/>
      <c r="T10" s="309"/>
      <c r="U10" s="309"/>
      <c r="V10" s="309"/>
      <c r="W10" s="309"/>
      <c r="X10" s="309"/>
    </row>
    <row r="11" spans="1:26" s="136" customFormat="1" ht="18" customHeight="1">
      <c r="A11" s="93" t="s">
        <v>9</v>
      </c>
      <c r="B11" s="309">
        <v>5600</v>
      </c>
      <c r="C11" s="309">
        <v>9700</v>
      </c>
      <c r="D11" s="309">
        <v>13450</v>
      </c>
      <c r="E11" s="309">
        <v>12600</v>
      </c>
      <c r="F11" s="309">
        <v>16182</v>
      </c>
      <c r="G11" s="309">
        <v>15000</v>
      </c>
      <c r="H11" s="309"/>
      <c r="I11" s="309">
        <v>78000</v>
      </c>
      <c r="J11" s="309">
        <v>105000</v>
      </c>
      <c r="K11" s="309">
        <v>150000</v>
      </c>
      <c r="L11" s="309">
        <v>305000</v>
      </c>
      <c r="M11" s="309">
        <v>450000</v>
      </c>
      <c r="N11" s="309">
        <v>630000</v>
      </c>
      <c r="O11" s="309">
        <v>991395</v>
      </c>
      <c r="P11" s="309">
        <v>1830802</v>
      </c>
      <c r="Q11" s="309">
        <v>2876413</v>
      </c>
      <c r="R11" s="309"/>
      <c r="S11" s="309"/>
      <c r="T11" s="309"/>
      <c r="U11" s="309"/>
      <c r="V11" s="309"/>
      <c r="W11" s="309"/>
      <c r="X11" s="309"/>
    </row>
    <row r="12" spans="1:26" s="136" customFormat="1" ht="18" customHeight="1">
      <c r="A12" s="93" t="s">
        <v>8</v>
      </c>
      <c r="B12" s="291">
        <v>35000</v>
      </c>
      <c r="C12" s="291">
        <v>43000</v>
      </c>
      <c r="D12" s="291">
        <v>50000</v>
      </c>
      <c r="E12" s="291">
        <v>61300</v>
      </c>
      <c r="F12" s="291">
        <v>78000</v>
      </c>
      <c r="G12" s="291">
        <v>85500</v>
      </c>
      <c r="H12" s="291">
        <v>82400</v>
      </c>
      <c r="I12" s="291">
        <v>87600</v>
      </c>
      <c r="J12" s="291">
        <v>94700</v>
      </c>
      <c r="K12" s="291">
        <v>105000</v>
      </c>
      <c r="L12" s="291">
        <v>106700</v>
      </c>
      <c r="M12" s="291">
        <v>133200</v>
      </c>
      <c r="N12" s="291">
        <v>149200</v>
      </c>
      <c r="O12" s="291">
        <v>166800</v>
      </c>
      <c r="P12" s="291">
        <v>186000</v>
      </c>
      <c r="Q12" s="291">
        <v>200500</v>
      </c>
      <c r="R12" s="291">
        <v>215100</v>
      </c>
      <c r="S12" s="291">
        <v>248400</v>
      </c>
      <c r="T12" s="291">
        <v>275000</v>
      </c>
      <c r="U12" s="291">
        <v>307200</v>
      </c>
      <c r="V12" s="291">
        <v>323300</v>
      </c>
      <c r="W12" s="291">
        <v>329000</v>
      </c>
      <c r="X12" s="291">
        <v>334300</v>
      </c>
    </row>
    <row r="13" spans="1:26" s="136" customFormat="1" ht="18" customHeight="1">
      <c r="A13" s="93" t="s">
        <v>6</v>
      </c>
      <c r="B13" s="309">
        <v>6100</v>
      </c>
      <c r="C13" s="309"/>
      <c r="D13" s="309"/>
      <c r="E13" s="309"/>
      <c r="F13" s="309"/>
      <c r="G13" s="309"/>
      <c r="H13" s="309"/>
      <c r="I13" s="309"/>
      <c r="J13" s="309"/>
      <c r="K13" s="309">
        <v>13509</v>
      </c>
      <c r="L13" s="309"/>
      <c r="M13" s="309">
        <v>19248</v>
      </c>
      <c r="N13" s="309">
        <v>18342</v>
      </c>
      <c r="O13" s="309"/>
      <c r="P13" s="309"/>
      <c r="Q13" s="309"/>
      <c r="R13" s="291"/>
      <c r="S13" s="291"/>
      <c r="T13" s="291"/>
      <c r="U13" s="291"/>
      <c r="V13" s="291">
        <v>25040.02</v>
      </c>
      <c r="W13" s="291">
        <v>25040.02</v>
      </c>
      <c r="X13" s="309"/>
    </row>
    <row r="14" spans="1:26" s="136" customFormat="1" ht="18" customHeight="1">
      <c r="A14" s="93" t="s">
        <v>5</v>
      </c>
      <c r="B14" s="309">
        <v>10000</v>
      </c>
      <c r="C14" s="309">
        <v>15000</v>
      </c>
      <c r="D14" s="309">
        <v>17000</v>
      </c>
      <c r="E14" s="309">
        <v>15500</v>
      </c>
      <c r="F14" s="309">
        <v>19000</v>
      </c>
      <c r="G14" s="309">
        <v>60000</v>
      </c>
      <c r="H14" s="309">
        <v>75000</v>
      </c>
      <c r="I14" s="309">
        <v>90000</v>
      </c>
      <c r="J14" s="309"/>
      <c r="K14" s="309"/>
      <c r="L14" s="309"/>
      <c r="M14" s="309"/>
      <c r="N14" s="309"/>
      <c r="O14" s="309"/>
      <c r="P14" s="309"/>
      <c r="Q14" s="309"/>
      <c r="R14" s="309"/>
      <c r="S14" s="309"/>
      <c r="T14" s="309"/>
      <c r="U14" s="309"/>
      <c r="V14" s="309">
        <v>71063</v>
      </c>
      <c r="W14" s="309">
        <v>74626</v>
      </c>
      <c r="X14" s="309"/>
    </row>
    <row r="15" spans="1:26" s="136" customFormat="1" ht="18" customHeight="1">
      <c r="A15" s="93" t="s">
        <v>4</v>
      </c>
      <c r="B15" s="309">
        <v>1285</v>
      </c>
      <c r="C15" s="309">
        <v>2050</v>
      </c>
      <c r="D15" s="309">
        <v>2924</v>
      </c>
      <c r="E15" s="309">
        <v>2811</v>
      </c>
      <c r="F15" s="309">
        <v>3309</v>
      </c>
      <c r="G15" s="309">
        <v>3874</v>
      </c>
      <c r="H15" s="309">
        <v>4990</v>
      </c>
      <c r="I15" s="309">
        <v>5121</v>
      </c>
      <c r="J15" s="309">
        <v>4985</v>
      </c>
      <c r="K15" s="309">
        <v>5684</v>
      </c>
      <c r="L15" s="309">
        <v>7920</v>
      </c>
      <c r="M15" s="309">
        <v>10772</v>
      </c>
      <c r="N15" s="309">
        <v>10821</v>
      </c>
      <c r="O15" s="309">
        <v>13024</v>
      </c>
      <c r="P15" s="309">
        <v>12427</v>
      </c>
      <c r="Q15" s="309">
        <v>13639</v>
      </c>
      <c r="R15" s="309"/>
      <c r="S15" s="309"/>
      <c r="T15" s="309"/>
      <c r="U15" s="309"/>
      <c r="V15" s="309">
        <v>37219</v>
      </c>
      <c r="W15" s="309">
        <v>41255</v>
      </c>
      <c r="X15" s="309"/>
    </row>
    <row r="16" spans="1:26" s="136" customFormat="1" ht="18" customHeight="1">
      <c r="A16" s="93" t="s">
        <v>3</v>
      </c>
      <c r="B16" s="309">
        <v>711526</v>
      </c>
      <c r="C16" s="309">
        <v>937526</v>
      </c>
      <c r="D16" s="309">
        <v>1000000</v>
      </c>
      <c r="E16" s="309">
        <v>3138800</v>
      </c>
      <c r="F16" s="309">
        <v>3566000</v>
      </c>
      <c r="G16" s="309"/>
      <c r="H16" s="309"/>
      <c r="I16" s="309"/>
      <c r="J16" s="309"/>
      <c r="K16" s="309"/>
      <c r="L16" s="309"/>
      <c r="M16" s="309"/>
      <c r="N16" s="309"/>
      <c r="O16" s="309"/>
      <c r="P16" s="309"/>
      <c r="Q16" s="309"/>
      <c r="R16" s="309"/>
      <c r="S16" s="309"/>
      <c r="T16" s="309"/>
      <c r="U16" s="309"/>
      <c r="V16" s="309">
        <v>8196</v>
      </c>
      <c r="W16" s="309">
        <v>1694648</v>
      </c>
      <c r="X16" s="309"/>
    </row>
    <row r="17" spans="1:24" s="136" customFormat="1" ht="18" customHeight="1">
      <c r="A17" s="93" t="s">
        <v>33</v>
      </c>
      <c r="B17" s="309">
        <v>10000</v>
      </c>
      <c r="C17" s="309">
        <v>15000</v>
      </c>
      <c r="D17" s="309">
        <v>20000</v>
      </c>
      <c r="E17" s="309">
        <v>50000</v>
      </c>
      <c r="F17" s="309"/>
      <c r="G17" s="309">
        <v>92000</v>
      </c>
      <c r="H17" s="309">
        <v>129000</v>
      </c>
      <c r="I17" s="309">
        <v>181000</v>
      </c>
      <c r="J17" s="309">
        <v>251838</v>
      </c>
      <c r="K17" s="309">
        <v>397522</v>
      </c>
      <c r="L17" s="309">
        <v>537155</v>
      </c>
      <c r="M17" s="309">
        <v>571412</v>
      </c>
      <c r="N17" s="309">
        <v>1137298</v>
      </c>
      <c r="O17" s="309">
        <v>1434192</v>
      </c>
      <c r="P17" s="309">
        <v>1933792</v>
      </c>
      <c r="Q17" s="309">
        <v>662882</v>
      </c>
      <c r="R17" s="309"/>
      <c r="S17" s="309"/>
      <c r="T17" s="309"/>
      <c r="U17" s="309"/>
      <c r="V17" s="309">
        <v>30073</v>
      </c>
      <c r="W17" s="309">
        <v>4777952</v>
      </c>
      <c r="X17" s="309"/>
    </row>
    <row r="18" spans="1:24" s="136" customFormat="1" ht="18" customHeight="1">
      <c r="A18" s="93" t="s">
        <v>1</v>
      </c>
      <c r="B18" s="629">
        <v>6080</v>
      </c>
      <c r="C18" s="629">
        <v>8248</v>
      </c>
      <c r="D18" s="629">
        <v>11647</v>
      </c>
      <c r="E18" s="629">
        <v>12000</v>
      </c>
      <c r="F18" s="629">
        <v>16288</v>
      </c>
      <c r="G18" s="629">
        <v>10882</v>
      </c>
      <c r="H18" s="629">
        <v>9049</v>
      </c>
      <c r="I18" s="629">
        <v>12578</v>
      </c>
      <c r="J18" s="629">
        <v>18078</v>
      </c>
      <c r="K18" s="629">
        <v>17754</v>
      </c>
      <c r="L18" s="629">
        <v>10267</v>
      </c>
      <c r="M18" s="629">
        <v>19282</v>
      </c>
      <c r="N18" s="629">
        <v>15757</v>
      </c>
      <c r="O18" s="629">
        <v>17527</v>
      </c>
      <c r="P18" s="629">
        <v>29349</v>
      </c>
      <c r="Q18" s="629">
        <v>38316</v>
      </c>
      <c r="R18" s="309"/>
      <c r="S18" s="309"/>
      <c r="T18" s="309"/>
      <c r="U18" s="309"/>
      <c r="V18" s="309">
        <v>85250</v>
      </c>
      <c r="W18" s="309">
        <v>80611</v>
      </c>
      <c r="X18" s="291">
        <v>86446</v>
      </c>
    </row>
    <row r="19" spans="1:24" s="136" customFormat="1" ht="18" customHeight="1">
      <c r="A19" s="93" t="s">
        <v>0</v>
      </c>
      <c r="B19" s="291">
        <v>30000</v>
      </c>
      <c r="C19" s="291">
        <v>35000</v>
      </c>
      <c r="D19" s="291">
        <v>39997</v>
      </c>
      <c r="E19" s="291">
        <v>83000</v>
      </c>
      <c r="F19" s="291">
        <v>90000</v>
      </c>
      <c r="G19" s="291">
        <v>96000</v>
      </c>
      <c r="H19" s="291">
        <v>97000</v>
      </c>
      <c r="I19" s="312">
        <v>99500</v>
      </c>
      <c r="J19" s="312">
        <v>99500</v>
      </c>
      <c r="K19" s="312">
        <v>99700</v>
      </c>
      <c r="L19" s="312">
        <v>99800</v>
      </c>
      <c r="M19" s="312">
        <v>100285</v>
      </c>
      <c r="N19" s="312">
        <v>105121</v>
      </c>
      <c r="O19" s="312">
        <v>126277</v>
      </c>
      <c r="P19" s="312">
        <v>142234</v>
      </c>
      <c r="Q19" s="312">
        <v>145604</v>
      </c>
      <c r="R19" s="312">
        <v>146838</v>
      </c>
      <c r="S19" s="312">
        <v>148310</v>
      </c>
      <c r="T19" s="312">
        <v>173056</v>
      </c>
      <c r="U19" s="312">
        <v>179424</v>
      </c>
      <c r="V19" s="309">
        <v>180461</v>
      </c>
      <c r="W19" s="309">
        <v>195333</v>
      </c>
      <c r="X19" s="309"/>
    </row>
    <row r="20" spans="1:24" s="136" customFormat="1" ht="18" customHeight="1">
      <c r="A20" s="268"/>
      <c r="B20" s="265"/>
      <c r="C20" s="265"/>
      <c r="D20" s="265"/>
      <c r="E20" s="265"/>
      <c r="F20" s="265"/>
      <c r="G20" s="265"/>
      <c r="H20" s="265"/>
      <c r="I20" s="265"/>
      <c r="J20" s="265"/>
      <c r="K20" s="265"/>
      <c r="L20" s="265"/>
      <c r="M20" s="265"/>
      <c r="N20" s="265"/>
      <c r="O20" s="265"/>
      <c r="P20" s="265"/>
      <c r="Q20" s="265"/>
      <c r="R20" s="265"/>
      <c r="S20" s="265"/>
      <c r="T20" s="265"/>
      <c r="U20" s="265"/>
      <c r="V20" s="265"/>
      <c r="W20" s="265"/>
      <c r="X20" s="265"/>
    </row>
    <row r="21" spans="1:24" s="17" customFormat="1" ht="19.5" customHeight="1">
      <c r="A21" s="250" t="s">
        <v>3209</v>
      </c>
      <c r="B21" s="13"/>
      <c r="C21" s="13"/>
      <c r="D21" s="13"/>
      <c r="E21" s="13"/>
      <c r="F21" s="13"/>
      <c r="G21" s="13"/>
      <c r="H21" s="13"/>
      <c r="I21" s="13"/>
      <c r="J21" s="13"/>
      <c r="K21" s="13"/>
    </row>
    <row r="22" spans="1:24" ht="18" customHeight="1">
      <c r="A22" s="250" t="s">
        <v>591</v>
      </c>
    </row>
    <row r="23" spans="1:24" ht="18" customHeight="1">
      <c r="A23" s="250" t="s">
        <v>2880</v>
      </c>
    </row>
    <row r="24" spans="1:24" ht="18" customHeight="1">
      <c r="A24" s="250" t="s">
        <v>3208</v>
      </c>
    </row>
    <row r="25" spans="1:24" ht="18" customHeight="1">
      <c r="A25" s="250"/>
    </row>
  </sheetData>
  <mergeCells count="2">
    <mergeCell ref="A2:A3"/>
    <mergeCell ref="B2:W2"/>
  </mergeCells>
  <hyperlinks>
    <hyperlink ref="Z3" location="Content!A1" display="Back to content page" xr:uid="{00000000-0004-0000-CA00-000000000000}"/>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Sheet204"/>
  <dimension ref="A1:AA25"/>
  <sheetViews>
    <sheetView zoomScale="96" zoomScaleNormal="96" workbookViewId="0">
      <selection activeCell="B4" sqref="B4:X19"/>
    </sheetView>
  </sheetViews>
  <sheetFormatPr defaultColWidth="9.21875" defaultRowHeight="18" customHeight="1"/>
  <cols>
    <col min="1" max="1" width="35" style="13" customWidth="1"/>
    <col min="2" max="12" width="9.21875" style="13" bestFit="1" customWidth="1"/>
    <col min="13" max="24" width="9.21875" style="13" customWidth="1"/>
    <col min="25" max="16384" width="9.21875" style="13"/>
  </cols>
  <sheetData>
    <row r="1" spans="1:27" s="18" customFormat="1" ht="18" customHeight="1">
      <c r="A1" s="18" t="s">
        <v>3025</v>
      </c>
    </row>
    <row r="2" spans="1:27" s="136" customFormat="1" ht="18" customHeight="1">
      <c r="A2" s="771"/>
      <c r="B2" s="767" t="s">
        <v>509</v>
      </c>
      <c r="C2" s="768"/>
      <c r="D2" s="768"/>
      <c r="E2" s="768"/>
      <c r="F2" s="768"/>
      <c r="G2" s="768"/>
      <c r="H2" s="768"/>
      <c r="I2" s="768"/>
      <c r="J2" s="768"/>
      <c r="K2" s="768"/>
      <c r="L2" s="768"/>
      <c r="M2" s="768"/>
      <c r="N2" s="768"/>
      <c r="O2" s="768"/>
      <c r="P2" s="768"/>
      <c r="Q2" s="768"/>
      <c r="R2" s="768"/>
      <c r="S2" s="768"/>
      <c r="T2" s="768"/>
      <c r="U2" s="768"/>
      <c r="V2" s="768"/>
      <c r="W2" s="768"/>
      <c r="X2" s="545"/>
      <c r="AA2" s="33"/>
    </row>
    <row r="3" spans="1:27" s="136" customFormat="1" ht="18" customHeight="1">
      <c r="A3" s="771"/>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559</v>
      </c>
    </row>
    <row r="4" spans="1:27" s="136" customFormat="1" ht="18" customHeight="1">
      <c r="A4" s="93" t="s">
        <v>13</v>
      </c>
      <c r="B4" s="608"/>
      <c r="C4" s="608"/>
      <c r="D4" s="608">
        <v>6.04413264480365E-2</v>
      </c>
      <c r="E4" s="608"/>
      <c r="F4" s="608">
        <v>0.25607458831167401</v>
      </c>
      <c r="G4" s="608">
        <v>0.27290886463180603</v>
      </c>
      <c r="H4" s="608">
        <v>0.55848298619794501</v>
      </c>
      <c r="I4" s="608">
        <v>0.57060146015772495</v>
      </c>
      <c r="J4" s="608">
        <v>0.59319333379310402</v>
      </c>
      <c r="K4" s="608">
        <v>1.72459184435127</v>
      </c>
      <c r="L4" s="608"/>
      <c r="M4" s="608"/>
      <c r="N4" s="608"/>
      <c r="O4" s="608"/>
      <c r="P4" s="608"/>
      <c r="Q4" s="608"/>
      <c r="R4" s="608"/>
      <c r="S4" s="608"/>
      <c r="T4" s="608"/>
      <c r="U4" s="608"/>
      <c r="V4" s="608"/>
      <c r="W4" s="608"/>
      <c r="X4" s="608"/>
    </row>
    <row r="5" spans="1:27" s="136" customFormat="1" ht="18" customHeight="1">
      <c r="A5" s="93" t="s">
        <v>12</v>
      </c>
      <c r="B5" s="608">
        <v>3</v>
      </c>
      <c r="C5" s="608">
        <v>3</v>
      </c>
      <c r="D5" s="608">
        <v>3</v>
      </c>
      <c r="E5" s="608">
        <v>3</v>
      </c>
      <c r="F5" s="608">
        <v>3</v>
      </c>
      <c r="G5" s="608">
        <v>3</v>
      </c>
      <c r="H5" s="608">
        <v>4</v>
      </c>
      <c r="I5" s="608">
        <v>5</v>
      </c>
      <c r="J5" s="608">
        <v>6</v>
      </c>
      <c r="K5" s="608">
        <v>6</v>
      </c>
      <c r="L5" s="608">
        <v>8</v>
      </c>
      <c r="M5" s="608">
        <v>13</v>
      </c>
      <c r="N5" s="608">
        <v>39</v>
      </c>
      <c r="O5" s="608">
        <v>72</v>
      </c>
      <c r="P5" s="608">
        <v>89</v>
      </c>
      <c r="Q5" s="608">
        <v>158</v>
      </c>
      <c r="R5" s="608"/>
      <c r="S5" s="608"/>
      <c r="T5" s="608"/>
      <c r="U5" s="608"/>
      <c r="V5" s="608"/>
      <c r="W5" s="608"/>
      <c r="X5" s="608"/>
    </row>
    <row r="6" spans="1:27" s="136" customFormat="1" ht="18" customHeight="1">
      <c r="A6" s="93" t="s">
        <v>513</v>
      </c>
      <c r="B6" s="608"/>
      <c r="C6" s="608"/>
      <c r="D6" s="608"/>
      <c r="E6" s="608"/>
      <c r="F6" s="608"/>
      <c r="G6" s="608"/>
      <c r="H6" s="608"/>
      <c r="I6" s="608"/>
      <c r="J6" s="608"/>
      <c r="K6" s="608"/>
      <c r="L6" s="608"/>
      <c r="M6" s="608"/>
      <c r="N6" s="608"/>
      <c r="O6" s="608"/>
      <c r="P6" s="608"/>
      <c r="Q6" s="608"/>
      <c r="R6" s="608"/>
      <c r="S6" s="608"/>
      <c r="T6" s="608"/>
      <c r="U6" s="608"/>
      <c r="V6" s="608"/>
      <c r="W6" s="608"/>
      <c r="X6" s="608"/>
    </row>
    <row r="7" spans="1:27" s="136" customFormat="1" ht="18" customHeight="1">
      <c r="A7" s="93" t="s">
        <v>100</v>
      </c>
      <c r="B7" s="608"/>
      <c r="C7" s="608"/>
      <c r="D7" s="608">
        <v>1.1506662367035901E-2</v>
      </c>
      <c r="E7" s="608">
        <v>2.2181865603958101E-2</v>
      </c>
      <c r="F7" s="608">
        <v>3.0490601854886799E-2</v>
      </c>
      <c r="G7" s="608">
        <v>4.1796903204746202E-2</v>
      </c>
      <c r="H7" s="608">
        <v>5.72024143819055E-2</v>
      </c>
      <c r="I7" s="608">
        <v>7.8308864212939602E-2</v>
      </c>
      <c r="J7" s="608">
        <v>0.107297488954804</v>
      </c>
      <c r="K7" s="608"/>
      <c r="L7" s="608"/>
      <c r="M7" s="608"/>
      <c r="N7" s="608"/>
      <c r="O7" s="608"/>
      <c r="P7" s="608"/>
      <c r="Q7" s="608"/>
      <c r="R7" s="608"/>
      <c r="S7" s="608"/>
      <c r="T7" s="608"/>
      <c r="U7" s="608"/>
      <c r="V7" s="608"/>
      <c r="W7" s="608"/>
      <c r="X7" s="608"/>
    </row>
    <row r="8" spans="1:27" s="136" customFormat="1" ht="18" customHeight="1">
      <c r="A8" s="93" t="s">
        <v>512</v>
      </c>
      <c r="B8" s="608">
        <v>0.46999902240203301</v>
      </c>
      <c r="C8" s="608">
        <v>0.60460448170048298</v>
      </c>
      <c r="D8" s="608">
        <v>0.92355120214042197</v>
      </c>
      <c r="E8" s="608">
        <v>1.2859090090785199</v>
      </c>
      <c r="F8" s="608">
        <v>1.64310484743315</v>
      </c>
      <c r="G8" s="608">
        <v>1.8553564139671199</v>
      </c>
      <c r="H8" s="608">
        <v>1.8790197601297101</v>
      </c>
      <c r="I8" s="608"/>
      <c r="J8" s="608"/>
      <c r="K8" s="608"/>
      <c r="L8" s="608"/>
      <c r="M8" s="608"/>
      <c r="N8" s="608"/>
      <c r="O8" s="608">
        <v>9.5777554571251367E-2</v>
      </c>
      <c r="P8" s="608"/>
      <c r="Q8" s="608"/>
      <c r="R8" s="608"/>
      <c r="S8" s="608"/>
      <c r="T8" s="608"/>
      <c r="U8" s="608"/>
      <c r="V8" s="608"/>
      <c r="W8" s="608"/>
      <c r="X8" s="608"/>
    </row>
    <row r="9" spans="1:27" s="136" customFormat="1" ht="18" customHeight="1">
      <c r="A9" s="93" t="s">
        <v>11</v>
      </c>
      <c r="B9" s="608"/>
      <c r="C9" s="608"/>
      <c r="D9" s="608"/>
      <c r="E9" s="608"/>
      <c r="F9" s="608"/>
      <c r="G9" s="608"/>
      <c r="H9" s="608"/>
      <c r="I9" s="608"/>
      <c r="J9" s="608"/>
      <c r="K9" s="608"/>
      <c r="L9" s="608"/>
      <c r="M9" s="608"/>
      <c r="N9" s="608"/>
      <c r="O9" s="608"/>
      <c r="P9" s="608"/>
      <c r="Q9" s="608"/>
      <c r="R9" s="608"/>
      <c r="S9" s="608"/>
      <c r="T9" s="608"/>
      <c r="U9" s="608"/>
      <c r="V9" s="608"/>
      <c r="W9" s="608"/>
      <c r="X9" s="608"/>
    </row>
    <row r="10" spans="1:27" s="136" customFormat="1" ht="18" customHeight="1">
      <c r="A10" s="93" t="s">
        <v>10</v>
      </c>
      <c r="B10" s="608">
        <v>6.5697873612234906E-2</v>
      </c>
      <c r="C10" s="608">
        <v>7.8882210054869201E-2</v>
      </c>
      <c r="D10" s="608">
        <v>0.110166076584519</v>
      </c>
      <c r="E10" s="608">
        <v>0.136559445335907</v>
      </c>
      <c r="F10" s="608">
        <v>6.0335594492264097E-2</v>
      </c>
      <c r="G10" s="608">
        <v>5.4581196581196582E-2</v>
      </c>
      <c r="H10" s="608">
        <v>5.951906028368794E-2</v>
      </c>
      <c r="I10" s="608">
        <v>7.6762233239922401E-2</v>
      </c>
      <c r="J10" s="608">
        <v>9.0058724832214762E-2</v>
      </c>
      <c r="K10" s="608">
        <v>0.13413601346870058</v>
      </c>
      <c r="L10" s="608">
        <v>0.16792771323602423</v>
      </c>
      <c r="M10" s="608">
        <v>0.17370059872832799</v>
      </c>
      <c r="N10" s="608">
        <v>0.44559093260593519</v>
      </c>
      <c r="O10" s="608">
        <v>3.3327519113674859</v>
      </c>
      <c r="P10" s="608">
        <v>3.6592760987786397</v>
      </c>
      <c r="Q10" s="608">
        <v>5.44</v>
      </c>
      <c r="R10" s="608"/>
      <c r="S10" s="608"/>
      <c r="T10" s="608"/>
      <c r="U10" s="608"/>
      <c r="V10" s="608"/>
      <c r="W10" s="608"/>
      <c r="X10" s="608"/>
    </row>
    <row r="11" spans="1:27" s="136" customFormat="1" ht="18" customHeight="1">
      <c r="A11" s="93" t="s">
        <v>9</v>
      </c>
      <c r="B11" s="608">
        <v>4.9871953758724497E-2</v>
      </c>
      <c r="C11" s="608">
        <v>8.4133198639262594E-2</v>
      </c>
      <c r="D11" s="608">
        <v>0.11366419388593101</v>
      </c>
      <c r="E11" s="608">
        <v>0.103746867523896</v>
      </c>
      <c r="F11" s="608">
        <v>0.12973837297401</v>
      </c>
      <c r="G11" s="608">
        <v>0.116981074099946</v>
      </c>
      <c r="H11" s="608"/>
      <c r="I11" s="608">
        <v>0.625700729774463</v>
      </c>
      <c r="J11" s="608">
        <v>0.74972618928529899</v>
      </c>
      <c r="K11" s="608"/>
      <c r="L11" s="608"/>
      <c r="M11" s="608"/>
      <c r="N11" s="608"/>
      <c r="O11" s="608"/>
      <c r="P11" s="608"/>
      <c r="Q11" s="608"/>
      <c r="R11" s="608"/>
      <c r="S11" s="608"/>
      <c r="T11" s="608"/>
      <c r="U11" s="608"/>
      <c r="V11" s="608"/>
      <c r="W11" s="608"/>
      <c r="X11" s="608"/>
    </row>
    <row r="12" spans="1:27" s="136" customFormat="1" ht="18" customHeight="1">
      <c r="A12" s="93" t="s">
        <v>8</v>
      </c>
      <c r="B12" s="296">
        <v>2.9</v>
      </c>
      <c r="C12" s="296">
        <v>3.6</v>
      </c>
      <c r="D12" s="296">
        <v>4.0999999999999996</v>
      </c>
      <c r="E12" s="296">
        <v>5</v>
      </c>
      <c r="F12" s="296">
        <v>6.4</v>
      </c>
      <c r="G12" s="296">
        <v>6.9</v>
      </c>
      <c r="H12" s="296">
        <v>6.7</v>
      </c>
      <c r="I12" s="296">
        <v>7.1</v>
      </c>
      <c r="J12" s="296">
        <v>7.6</v>
      </c>
      <c r="K12" s="296">
        <v>8.4</v>
      </c>
      <c r="L12" s="296">
        <v>8.5</v>
      </c>
      <c r="M12" s="296">
        <v>10.6</v>
      </c>
      <c r="N12" s="296">
        <v>11.9</v>
      </c>
      <c r="O12" s="296">
        <v>13.2</v>
      </c>
      <c r="P12" s="296">
        <v>14.7</v>
      </c>
      <c r="Q12" s="296">
        <v>15.9</v>
      </c>
      <c r="R12" s="296">
        <v>17</v>
      </c>
      <c r="S12" s="296">
        <v>19.600000000000001</v>
      </c>
      <c r="T12" s="296">
        <v>21.7</v>
      </c>
      <c r="U12" s="296">
        <v>24.3</v>
      </c>
      <c r="V12" s="296">
        <v>25.5</v>
      </c>
      <c r="W12" s="296">
        <v>26</v>
      </c>
      <c r="X12" s="296">
        <v>26.5</v>
      </c>
    </row>
    <row r="13" spans="1:27" s="136" customFormat="1" ht="18" customHeight="1">
      <c r="A13" s="93" t="s">
        <v>6</v>
      </c>
      <c r="B13" s="608">
        <v>3.3515275493366803E-2</v>
      </c>
      <c r="C13" s="608"/>
      <c r="D13" s="608"/>
      <c r="E13" s="608"/>
      <c r="F13" s="608"/>
      <c r="G13" s="608"/>
      <c r="H13" s="608"/>
      <c r="I13" s="608"/>
      <c r="J13" s="608"/>
      <c r="K13" s="608">
        <v>5.9098089398010999E-2</v>
      </c>
      <c r="L13" s="608"/>
      <c r="M13" s="608">
        <v>0.40571419824760502</v>
      </c>
      <c r="N13" s="608">
        <v>0.29927792789348701</v>
      </c>
      <c r="O13" s="608">
        <v>0.3</v>
      </c>
      <c r="P13" s="608"/>
      <c r="Q13" s="608"/>
      <c r="R13" s="608"/>
      <c r="S13" s="608"/>
      <c r="T13" s="608"/>
      <c r="U13" s="608"/>
      <c r="V13" s="608"/>
      <c r="W13" s="608"/>
      <c r="X13" s="608"/>
    </row>
    <row r="14" spans="1:27" s="136" customFormat="1" ht="18" customHeight="1">
      <c r="A14" s="93" t="s">
        <v>5</v>
      </c>
      <c r="B14" s="608">
        <v>0.527470950856059</v>
      </c>
      <c r="C14" s="608">
        <v>0.77463374025704401</v>
      </c>
      <c r="D14" s="608">
        <v>0.86145389093385705</v>
      </c>
      <c r="E14" s="608">
        <v>0.77178090185834902</v>
      </c>
      <c r="F14" s="608">
        <v>0.92985060237190198</v>
      </c>
      <c r="G14" s="608">
        <v>2.88468334109794</v>
      </c>
      <c r="H14" s="608">
        <v>3.5399850754229201</v>
      </c>
      <c r="I14" s="608">
        <v>4.1686274655115598</v>
      </c>
      <c r="J14" s="608"/>
      <c r="K14" s="608"/>
      <c r="L14" s="608"/>
      <c r="M14" s="608"/>
      <c r="N14" s="608"/>
      <c r="O14" s="608"/>
      <c r="P14" s="608"/>
      <c r="Q14" s="608"/>
      <c r="R14" s="608"/>
      <c r="S14" s="608"/>
      <c r="T14" s="608"/>
      <c r="U14" s="608"/>
      <c r="V14" s="608"/>
      <c r="W14" s="608"/>
      <c r="X14" s="608"/>
    </row>
    <row r="15" spans="1:27" s="136" customFormat="1" ht="18" customHeight="1">
      <c r="A15" s="93" t="s">
        <v>4</v>
      </c>
      <c r="B15" s="608">
        <v>1.63309398233463</v>
      </c>
      <c r="C15" s="608">
        <v>2.5742773187332002</v>
      </c>
      <c r="D15" s="608">
        <v>3.6259920634920602</v>
      </c>
      <c r="E15" s="608">
        <v>3.4423218221895699</v>
      </c>
      <c r="F15" s="608">
        <v>4.00455035035277</v>
      </c>
      <c r="G15" s="608">
        <v>4.6387987498952299</v>
      </c>
      <c r="H15" s="608">
        <v>5.9199677308372198</v>
      </c>
      <c r="I15" s="608">
        <v>6.0264783759929399</v>
      </c>
      <c r="J15" s="608">
        <v>5.8257759910246802</v>
      </c>
      <c r="K15" s="608">
        <v>6.6032365617630298</v>
      </c>
      <c r="L15" s="608">
        <v>8.7056883759274513</v>
      </c>
      <c r="M15" s="608">
        <v>11.84061555372355</v>
      </c>
      <c r="N15" s="608">
        <v>11.894476504534213</v>
      </c>
      <c r="O15" s="608">
        <v>14.316020884858476</v>
      </c>
      <c r="P15" s="608">
        <v>13.659796647430614</v>
      </c>
      <c r="Q15" s="608">
        <v>14.64</v>
      </c>
      <c r="R15" s="608"/>
      <c r="S15" s="608"/>
      <c r="T15" s="608"/>
      <c r="U15" s="608"/>
      <c r="V15" s="608"/>
      <c r="W15" s="608"/>
      <c r="X15" s="608"/>
    </row>
    <row r="16" spans="1:27" s="136" customFormat="1" ht="18" customHeight="1">
      <c r="A16" s="93" t="s">
        <v>3</v>
      </c>
      <c r="B16" s="608">
        <v>1.58963351070746</v>
      </c>
      <c r="C16" s="608">
        <v>2.0655094450428599</v>
      </c>
      <c r="D16" s="608">
        <v>2.1731852626310699</v>
      </c>
      <c r="E16" s="608">
        <v>6.7310919749205702</v>
      </c>
      <c r="F16" s="608">
        <v>7.5508182135221498</v>
      </c>
      <c r="G16" s="608"/>
      <c r="H16" s="608"/>
      <c r="I16" s="608"/>
      <c r="J16" s="608"/>
      <c r="K16" s="608"/>
      <c r="L16" s="608"/>
      <c r="M16" s="608"/>
      <c r="N16" s="608"/>
      <c r="O16" s="608"/>
      <c r="P16" s="608"/>
      <c r="Q16" s="608"/>
      <c r="R16" s="608"/>
      <c r="S16" s="608"/>
      <c r="T16" s="608"/>
      <c r="U16" s="608"/>
      <c r="V16" s="608"/>
      <c r="W16" s="608"/>
      <c r="X16" s="608"/>
    </row>
    <row r="17" spans="1:24" s="136" customFormat="1" ht="18" customHeight="1">
      <c r="A17" s="93" t="s">
        <v>33</v>
      </c>
      <c r="B17" s="608">
        <v>2.9378790469908201E-2</v>
      </c>
      <c r="C17" s="608">
        <v>4.29589272846553E-2</v>
      </c>
      <c r="D17" s="608">
        <v>5.5815260863505599E-2</v>
      </c>
      <c r="E17" s="608">
        <v>0.13591284681119001</v>
      </c>
      <c r="F17" s="608"/>
      <c r="G17" s="608">
        <v>0.23692396059398299</v>
      </c>
      <c r="H17" s="608">
        <v>0.32311708092322</v>
      </c>
      <c r="I17" s="608">
        <v>0.440730458382809</v>
      </c>
      <c r="J17" s="608">
        <v>0.59581712896526795</v>
      </c>
      <c r="K17" s="608">
        <v>0.91332428009101396</v>
      </c>
      <c r="L17" s="608">
        <v>1.0866250623923599</v>
      </c>
      <c r="M17" s="608">
        <v>1.3236534616436377</v>
      </c>
      <c r="N17" s="608">
        <v>2.6069656649662947</v>
      </c>
      <c r="O17" s="608">
        <v>3.1993391921115291</v>
      </c>
      <c r="P17" s="608">
        <v>4.2</v>
      </c>
      <c r="Q17" s="608">
        <v>1.36</v>
      </c>
      <c r="R17" s="608"/>
      <c r="S17" s="608"/>
      <c r="T17" s="608"/>
      <c r="U17" s="608"/>
      <c r="V17" s="608"/>
      <c r="W17" s="608"/>
      <c r="X17" s="608"/>
    </row>
    <row r="18" spans="1:24" s="136" customFormat="1" ht="18" customHeight="1">
      <c r="A18" s="93" t="s">
        <v>1</v>
      </c>
      <c r="B18" s="608">
        <v>5.9598716353436901E-2</v>
      </c>
      <c r="C18" s="608">
        <v>7.8929551451818597E-2</v>
      </c>
      <c r="D18" s="608">
        <v>0.108916926973478</v>
      </c>
      <c r="E18" s="608">
        <v>0.11137529744165373</v>
      </c>
      <c r="F18" s="608">
        <v>0.14687514737786653</v>
      </c>
      <c r="G18" s="608">
        <v>9.5110164612603507E-2</v>
      </c>
      <c r="H18" s="608">
        <v>7.7012077764411505E-2</v>
      </c>
      <c r="I18" s="608">
        <v>0.104335125285101</v>
      </c>
      <c r="J18" s="608">
        <v>0.14603042486307299</v>
      </c>
      <c r="K18" s="608">
        <v>0.13953437926220799</v>
      </c>
      <c r="L18" s="608">
        <v>7.8417947880133801E-2</v>
      </c>
      <c r="M18" s="608">
        <v>0.14896112502184186</v>
      </c>
      <c r="N18" s="608">
        <v>0.1174587151785967</v>
      </c>
      <c r="O18" s="608">
        <v>0.12811409646851846</v>
      </c>
      <c r="P18" s="608">
        <v>0.19476758789676291</v>
      </c>
      <c r="Q18" s="608">
        <v>0.25</v>
      </c>
      <c r="R18" s="608">
        <v>0.22</v>
      </c>
      <c r="S18" s="608">
        <v>0.22</v>
      </c>
      <c r="T18" s="608">
        <v>0.26</v>
      </c>
      <c r="U18" s="608">
        <v>0.52</v>
      </c>
      <c r="V18" s="608">
        <v>0.46</v>
      </c>
      <c r="W18" s="296">
        <v>0.44</v>
      </c>
      <c r="X18" s="608"/>
    </row>
    <row r="19" spans="1:24" s="136" customFormat="1" ht="18" customHeight="1">
      <c r="A19" s="93" t="s">
        <v>0</v>
      </c>
      <c r="B19" s="296">
        <v>0.239818179449069</v>
      </c>
      <c r="C19" s="296">
        <v>0.27832968787711199</v>
      </c>
      <c r="D19" s="296">
        <v>0.31724034765487502</v>
      </c>
      <c r="E19" s="296">
        <v>0.65805351259450995</v>
      </c>
      <c r="F19" s="296">
        <v>0.71440608604132305</v>
      </c>
      <c r="G19" s="296">
        <v>0.76368147291245703</v>
      </c>
      <c r="H19" s="296">
        <v>0.77416337480960196</v>
      </c>
      <c r="I19" s="590">
        <v>0.79719611304801696</v>
      </c>
      <c r="J19" s="590">
        <v>0.79909775037519404</v>
      </c>
      <c r="K19" s="590">
        <v>0.79926297852363504</v>
      </c>
      <c r="L19" s="590">
        <v>0.8</v>
      </c>
      <c r="M19" s="590">
        <v>0.8</v>
      </c>
      <c r="N19" s="590">
        <v>0.83</v>
      </c>
      <c r="O19" s="590">
        <v>0.96</v>
      </c>
      <c r="P19" s="590">
        <v>1.08</v>
      </c>
      <c r="Q19" s="590">
        <v>1.1000000000000001</v>
      </c>
      <c r="R19" s="590">
        <v>1.1000000000000001</v>
      </c>
      <c r="S19" s="590">
        <v>1.1399999999999999</v>
      </c>
      <c r="T19" s="590">
        <v>1.25</v>
      </c>
      <c r="U19" s="590">
        <v>1.3</v>
      </c>
      <c r="V19" s="590">
        <v>1.3</v>
      </c>
      <c r="W19" s="608"/>
      <c r="X19" s="608"/>
    </row>
    <row r="20" spans="1:24" s="136" customFormat="1" ht="18" customHeight="1">
      <c r="A20" s="268"/>
      <c r="B20" s="269"/>
      <c r="C20" s="269"/>
      <c r="D20" s="269"/>
      <c r="E20" s="269"/>
      <c r="F20" s="269"/>
      <c r="G20" s="269"/>
      <c r="H20" s="269"/>
      <c r="I20" s="269"/>
      <c r="J20" s="269"/>
      <c r="K20" s="269"/>
      <c r="L20" s="269"/>
      <c r="M20" s="269"/>
      <c r="N20" s="269"/>
      <c r="O20" s="269"/>
      <c r="P20" s="269"/>
      <c r="Q20" s="269"/>
      <c r="R20" s="269"/>
      <c r="S20" s="269"/>
      <c r="T20" s="269"/>
      <c r="U20" s="269"/>
      <c r="V20" s="269"/>
      <c r="W20" s="269"/>
      <c r="X20" s="269"/>
    </row>
    <row r="21" spans="1:24" s="17" customFormat="1" ht="19.5" customHeight="1">
      <c r="A21" s="250" t="s">
        <v>3209</v>
      </c>
      <c r="B21" s="13"/>
      <c r="C21" s="13"/>
      <c r="D21" s="13"/>
      <c r="E21" s="13"/>
      <c r="F21" s="13"/>
      <c r="G21" s="13"/>
      <c r="H21" s="13"/>
      <c r="I21" s="13"/>
      <c r="J21" s="13"/>
      <c r="K21" s="13"/>
    </row>
    <row r="22" spans="1:24" ht="18" customHeight="1">
      <c r="A22" s="250" t="s">
        <v>591</v>
      </c>
    </row>
    <row r="23" spans="1:24" ht="18" customHeight="1">
      <c r="A23" s="250" t="s">
        <v>2880</v>
      </c>
    </row>
    <row r="24" spans="1:24" ht="18" customHeight="1">
      <c r="A24" s="250" t="s">
        <v>3208</v>
      </c>
    </row>
    <row r="25" spans="1:24" ht="18" customHeight="1">
      <c r="A25" s="250"/>
    </row>
  </sheetData>
  <mergeCells count="2">
    <mergeCell ref="A2:A3"/>
    <mergeCell ref="B2:W2"/>
  </mergeCells>
  <hyperlinks>
    <hyperlink ref="Z3" location="Content!A1" display="Back to content page" xr:uid="{00000000-0004-0000-CB00-000000000000}"/>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Sheet205"/>
  <dimension ref="A1:R24"/>
  <sheetViews>
    <sheetView topLeftCell="B3" workbookViewId="0">
      <selection activeCell="B4" sqref="B4:N19"/>
    </sheetView>
  </sheetViews>
  <sheetFormatPr defaultRowHeight="14.4"/>
  <cols>
    <col min="1" max="1" width="27.77734375" customWidth="1"/>
    <col min="2" max="14" width="11.21875" customWidth="1"/>
  </cols>
  <sheetData>
    <row r="1" spans="1:18">
      <c r="A1" s="18" t="s">
        <v>3026</v>
      </c>
    </row>
    <row r="3" spans="1:18">
      <c r="A3" s="261" t="s">
        <v>32</v>
      </c>
      <c r="B3" s="34">
        <v>2010</v>
      </c>
      <c r="C3" s="34">
        <v>2011</v>
      </c>
      <c r="D3" s="34">
        <v>2012</v>
      </c>
      <c r="E3" s="34">
        <v>2013</v>
      </c>
      <c r="F3" s="34">
        <v>2014</v>
      </c>
      <c r="G3" s="34">
        <v>2015</v>
      </c>
      <c r="H3" s="34">
        <v>2016</v>
      </c>
      <c r="I3" s="34">
        <v>2017</v>
      </c>
      <c r="J3" s="34">
        <v>2018</v>
      </c>
      <c r="K3" s="34">
        <v>2019</v>
      </c>
      <c r="L3" s="34">
        <v>2020</v>
      </c>
      <c r="M3" s="34">
        <v>2021</v>
      </c>
      <c r="N3" s="34">
        <v>2022</v>
      </c>
      <c r="P3" s="1" t="s">
        <v>559</v>
      </c>
    </row>
    <row r="4" spans="1:18">
      <c r="A4" s="93" t="s">
        <v>13</v>
      </c>
      <c r="B4" s="630">
        <v>15000</v>
      </c>
      <c r="C4" s="630">
        <v>15817</v>
      </c>
      <c r="D4" s="630">
        <v>20512</v>
      </c>
      <c r="E4" s="630">
        <v>22282</v>
      </c>
      <c r="F4" s="630">
        <v>87750</v>
      </c>
      <c r="G4" s="630">
        <v>153571</v>
      </c>
      <c r="H4" s="630">
        <v>84724</v>
      </c>
      <c r="I4" s="630">
        <v>96919</v>
      </c>
      <c r="J4" s="630">
        <v>109561</v>
      </c>
      <c r="K4" s="630">
        <v>119068</v>
      </c>
      <c r="L4" s="630">
        <v>229597</v>
      </c>
      <c r="M4" s="630">
        <v>275484</v>
      </c>
      <c r="N4" s="630">
        <v>137800</v>
      </c>
      <c r="Q4" s="17"/>
      <c r="R4" s="17"/>
    </row>
    <row r="5" spans="1:18">
      <c r="A5" s="93" t="s">
        <v>12</v>
      </c>
      <c r="B5" s="630">
        <v>11978</v>
      </c>
      <c r="C5" s="630">
        <v>19125</v>
      </c>
      <c r="D5" s="630">
        <v>22236</v>
      </c>
      <c r="E5" s="630">
        <v>21590</v>
      </c>
      <c r="F5" s="630">
        <v>33290</v>
      </c>
      <c r="G5" s="630">
        <v>36845</v>
      </c>
      <c r="H5" s="630">
        <v>59057</v>
      </c>
      <c r="I5" s="630">
        <v>32434</v>
      </c>
      <c r="J5" s="630">
        <v>40044</v>
      </c>
      <c r="K5" s="630">
        <v>49295</v>
      </c>
      <c r="L5" s="630">
        <v>46617</v>
      </c>
      <c r="M5" s="630">
        <v>47512</v>
      </c>
      <c r="N5" s="630">
        <v>110574</v>
      </c>
      <c r="Q5" s="17"/>
    </row>
    <row r="6" spans="1:18">
      <c r="A6" s="93" t="s">
        <v>513</v>
      </c>
      <c r="B6" s="630">
        <v>329</v>
      </c>
      <c r="C6" s="630">
        <v>400</v>
      </c>
      <c r="D6" s="630">
        <v>1233</v>
      </c>
      <c r="E6" s="630">
        <v>1300</v>
      </c>
      <c r="F6" s="630">
        <v>1583</v>
      </c>
      <c r="G6" s="630">
        <v>1600</v>
      </c>
      <c r="H6" s="630">
        <v>1634</v>
      </c>
      <c r="I6" s="630">
        <v>1644</v>
      </c>
      <c r="J6" s="630">
        <v>1531</v>
      </c>
      <c r="K6" s="630">
        <v>1255</v>
      </c>
      <c r="L6" s="630">
        <v>1066</v>
      </c>
      <c r="M6" s="630">
        <v>1150</v>
      </c>
      <c r="N6" s="630">
        <v>1830</v>
      </c>
      <c r="Q6" s="17"/>
    </row>
    <row r="7" spans="1:18">
      <c r="A7" s="93" t="s">
        <v>2675</v>
      </c>
      <c r="B7" s="630">
        <v>0</v>
      </c>
      <c r="C7" s="630"/>
      <c r="D7" s="630"/>
      <c r="E7" s="630">
        <v>450</v>
      </c>
      <c r="F7" s="630">
        <v>500</v>
      </c>
      <c r="G7" s="630">
        <v>1000</v>
      </c>
      <c r="H7" s="630">
        <v>1000</v>
      </c>
      <c r="I7" s="630">
        <v>1000</v>
      </c>
      <c r="J7" s="630">
        <v>4620</v>
      </c>
      <c r="K7" s="630">
        <v>11900</v>
      </c>
      <c r="L7" s="630">
        <v>10000</v>
      </c>
      <c r="M7" s="630">
        <v>12000</v>
      </c>
      <c r="N7" s="630">
        <v>33000</v>
      </c>
      <c r="Q7" s="17"/>
    </row>
    <row r="8" spans="1:18">
      <c r="A8" s="93" t="s">
        <v>512</v>
      </c>
      <c r="B8" s="630">
        <v>3658</v>
      </c>
      <c r="C8" s="630">
        <v>8024</v>
      </c>
      <c r="D8" s="630">
        <v>3429</v>
      </c>
      <c r="E8" s="630">
        <v>4200</v>
      </c>
      <c r="F8" s="630">
        <v>5100</v>
      </c>
      <c r="G8" s="630">
        <v>6000</v>
      </c>
      <c r="H8" s="630">
        <v>7000</v>
      </c>
      <c r="I8" s="630">
        <v>8000</v>
      </c>
      <c r="J8" s="630"/>
      <c r="K8" s="630">
        <v>10000</v>
      </c>
      <c r="L8" s="630">
        <v>18477.560000000001</v>
      </c>
      <c r="M8" s="630">
        <v>33310</v>
      </c>
      <c r="N8" s="630">
        <v>27095</v>
      </c>
      <c r="Q8" s="17"/>
    </row>
    <row r="9" spans="1:18">
      <c r="A9" s="93" t="s">
        <v>11</v>
      </c>
      <c r="B9" s="630">
        <v>400</v>
      </c>
      <c r="C9" s="630">
        <v>1339</v>
      </c>
      <c r="D9" s="630">
        <v>1636</v>
      </c>
      <c r="E9" s="630">
        <v>2275</v>
      </c>
      <c r="F9" s="630">
        <v>1502</v>
      </c>
      <c r="G9" s="630">
        <v>2062</v>
      </c>
      <c r="H9" s="630">
        <v>2230</v>
      </c>
      <c r="I9" s="630">
        <v>4821</v>
      </c>
      <c r="J9" s="630">
        <v>5763</v>
      </c>
      <c r="K9" s="630">
        <v>4618</v>
      </c>
      <c r="L9" s="630">
        <v>5060</v>
      </c>
      <c r="M9" s="630">
        <v>7998</v>
      </c>
      <c r="N9" s="630">
        <v>9088</v>
      </c>
      <c r="Q9" s="17"/>
    </row>
    <row r="10" spans="1:18">
      <c r="A10" s="93" t="s">
        <v>10</v>
      </c>
      <c r="B10" s="630">
        <v>5391</v>
      </c>
      <c r="C10" s="630">
        <v>6852</v>
      </c>
      <c r="D10" s="630">
        <v>31077</v>
      </c>
      <c r="E10" s="630">
        <v>37988</v>
      </c>
      <c r="F10" s="630">
        <v>24835</v>
      </c>
      <c r="G10" s="630">
        <v>23694</v>
      </c>
      <c r="H10" s="630">
        <v>26385</v>
      </c>
      <c r="I10" s="630">
        <v>25062</v>
      </c>
      <c r="J10" s="630">
        <v>27211</v>
      </c>
      <c r="K10" s="630">
        <v>30000</v>
      </c>
      <c r="L10" s="630">
        <v>32000</v>
      </c>
      <c r="M10" s="630">
        <v>30298</v>
      </c>
      <c r="N10" s="630">
        <v>32718</v>
      </c>
      <c r="Q10" s="17"/>
    </row>
    <row r="11" spans="1:18">
      <c r="A11" s="93" t="s">
        <v>9</v>
      </c>
      <c r="B11" s="630">
        <v>1085</v>
      </c>
      <c r="C11" s="630">
        <v>1730</v>
      </c>
      <c r="D11" s="630">
        <v>1238</v>
      </c>
      <c r="E11" s="630">
        <v>8777</v>
      </c>
      <c r="F11" s="630">
        <v>8561</v>
      </c>
      <c r="G11" s="630">
        <v>5855</v>
      </c>
      <c r="H11" s="630">
        <v>8692</v>
      </c>
      <c r="I11" s="630">
        <v>10816</v>
      </c>
      <c r="J11" s="630">
        <v>11358</v>
      </c>
      <c r="K11" s="630">
        <v>11358</v>
      </c>
      <c r="L11" s="630">
        <v>12255</v>
      </c>
      <c r="M11" s="630">
        <v>13480</v>
      </c>
      <c r="N11" s="630">
        <v>14828</v>
      </c>
      <c r="Q11" s="17"/>
    </row>
    <row r="12" spans="1:18">
      <c r="A12" s="93" t="s">
        <v>8</v>
      </c>
      <c r="B12" s="630">
        <v>93922</v>
      </c>
      <c r="C12" s="630">
        <v>118235</v>
      </c>
      <c r="D12" s="630">
        <v>140800</v>
      </c>
      <c r="E12" s="630">
        <v>162400</v>
      </c>
      <c r="F12" s="630">
        <v>182000</v>
      </c>
      <c r="G12" s="630">
        <v>197400</v>
      </c>
      <c r="H12" s="630">
        <v>212600</v>
      </c>
      <c r="I12" s="630">
        <v>246000</v>
      </c>
      <c r="J12" s="630">
        <v>274700</v>
      </c>
      <c r="K12" s="630">
        <v>307200</v>
      </c>
      <c r="L12" s="630">
        <v>328100</v>
      </c>
      <c r="M12" s="630">
        <v>331300</v>
      </c>
      <c r="N12" s="630">
        <v>334300</v>
      </c>
      <c r="Q12" s="17"/>
    </row>
    <row r="13" spans="1:18">
      <c r="A13" s="93" t="s">
        <v>6</v>
      </c>
      <c r="B13" s="630">
        <v>17323</v>
      </c>
      <c r="C13" s="630">
        <v>28374</v>
      </c>
      <c r="D13" s="630">
        <v>29438</v>
      </c>
      <c r="E13" s="630">
        <v>28852</v>
      </c>
      <c r="F13" s="630">
        <v>36985</v>
      </c>
      <c r="G13" s="630">
        <v>42570</v>
      </c>
      <c r="H13" s="630">
        <v>46599</v>
      </c>
      <c r="I13" s="630">
        <v>61641</v>
      </c>
      <c r="J13" s="630">
        <v>70142</v>
      </c>
      <c r="K13" s="630">
        <v>69975</v>
      </c>
      <c r="L13" s="630">
        <v>70000</v>
      </c>
      <c r="M13" s="630">
        <v>65495</v>
      </c>
      <c r="N13" s="630">
        <v>60148</v>
      </c>
      <c r="Q13" s="17"/>
    </row>
    <row r="14" spans="1:18">
      <c r="A14" s="93" t="s">
        <v>18</v>
      </c>
      <c r="B14" s="630">
        <v>9435</v>
      </c>
      <c r="C14" s="630">
        <v>17610</v>
      </c>
      <c r="D14" s="630">
        <v>24053</v>
      </c>
      <c r="E14" s="630">
        <v>35740</v>
      </c>
      <c r="F14" s="630">
        <v>41212</v>
      </c>
      <c r="G14" s="630">
        <v>70408</v>
      </c>
      <c r="H14" s="630">
        <v>64343</v>
      </c>
      <c r="I14" s="630">
        <v>65779</v>
      </c>
      <c r="J14" s="630">
        <v>61968</v>
      </c>
      <c r="K14" s="630">
        <v>63314</v>
      </c>
      <c r="L14" s="630">
        <v>71063</v>
      </c>
      <c r="M14" s="630">
        <v>77249</v>
      </c>
      <c r="N14" s="630">
        <v>96349</v>
      </c>
      <c r="Q14" s="17"/>
    </row>
    <row r="15" spans="1:18">
      <c r="A15" s="93" t="s">
        <v>4</v>
      </c>
      <c r="B15" s="630">
        <v>6793</v>
      </c>
      <c r="C15" s="630">
        <v>9412</v>
      </c>
      <c r="D15" s="630">
        <v>10577</v>
      </c>
      <c r="E15" s="630">
        <v>12411</v>
      </c>
      <c r="F15" s="630">
        <v>11827</v>
      </c>
      <c r="G15" s="630">
        <v>13420</v>
      </c>
      <c r="H15" s="630">
        <v>14035</v>
      </c>
      <c r="I15" s="630">
        <v>15221</v>
      </c>
      <c r="J15" s="630">
        <v>19689</v>
      </c>
      <c r="K15" s="630">
        <v>26974</v>
      </c>
      <c r="L15" s="630">
        <v>37219</v>
      </c>
      <c r="M15" s="630">
        <v>41280</v>
      </c>
      <c r="N15" s="630">
        <v>37445</v>
      </c>
      <c r="Q15" s="17"/>
    </row>
    <row r="16" spans="1:18">
      <c r="A16" s="93" t="s">
        <v>3</v>
      </c>
      <c r="B16" s="630">
        <v>743000</v>
      </c>
      <c r="C16" s="630">
        <v>907000</v>
      </c>
      <c r="D16" s="630">
        <v>1107200</v>
      </c>
      <c r="E16" s="630">
        <v>1615210</v>
      </c>
      <c r="F16" s="630">
        <v>1706313</v>
      </c>
      <c r="G16" s="630">
        <v>1409347</v>
      </c>
      <c r="H16" s="630">
        <v>1150770</v>
      </c>
      <c r="I16" s="630">
        <v>1123189</v>
      </c>
      <c r="J16" s="630">
        <v>1107013</v>
      </c>
      <c r="K16" s="630">
        <v>1250356</v>
      </c>
      <c r="L16" s="630">
        <v>1303057</v>
      </c>
      <c r="M16" s="630">
        <v>1694648</v>
      </c>
      <c r="N16" s="630">
        <v>1948062</v>
      </c>
      <c r="Q16" s="17"/>
    </row>
    <row r="17" spans="1:17">
      <c r="A17" s="93" t="s">
        <v>460</v>
      </c>
      <c r="B17" s="630">
        <v>7554</v>
      </c>
      <c r="C17" s="630">
        <v>28268</v>
      </c>
      <c r="D17" s="630">
        <v>41325</v>
      </c>
      <c r="E17" s="630">
        <v>56425</v>
      </c>
      <c r="F17" s="630">
        <v>84600</v>
      </c>
      <c r="G17" s="630">
        <v>106000</v>
      </c>
      <c r="H17" s="630">
        <v>318474</v>
      </c>
      <c r="I17" s="630">
        <v>763466</v>
      </c>
      <c r="J17" s="630">
        <v>861234</v>
      </c>
      <c r="K17" s="630">
        <v>1039655</v>
      </c>
      <c r="L17" s="630">
        <v>1135608</v>
      </c>
      <c r="M17" s="630">
        <v>1243047</v>
      </c>
      <c r="N17" s="630">
        <v>1351865</v>
      </c>
      <c r="Q17" s="17"/>
    </row>
    <row r="18" spans="1:17">
      <c r="A18" s="93" t="s">
        <v>1</v>
      </c>
      <c r="B18" s="630">
        <v>10267</v>
      </c>
      <c r="C18" s="630">
        <v>15902</v>
      </c>
      <c r="D18" s="630">
        <v>14794</v>
      </c>
      <c r="E18" s="630">
        <v>10850</v>
      </c>
      <c r="F18" s="630">
        <v>21273</v>
      </c>
      <c r="G18" s="630">
        <v>23390</v>
      </c>
      <c r="H18" s="630">
        <v>31784</v>
      </c>
      <c r="I18" s="630">
        <v>35912</v>
      </c>
      <c r="J18" s="630">
        <v>72228</v>
      </c>
      <c r="K18" s="630">
        <v>88891</v>
      </c>
      <c r="L18" s="630">
        <v>82317</v>
      </c>
      <c r="M18" s="630">
        <v>80611</v>
      </c>
      <c r="N18" s="630">
        <v>86446</v>
      </c>
    </row>
    <row r="19" spans="1:17">
      <c r="A19" s="93" t="s">
        <v>24</v>
      </c>
      <c r="B19" s="630">
        <v>33000</v>
      </c>
      <c r="C19" s="630">
        <v>34000</v>
      </c>
      <c r="D19" s="630">
        <v>71905</v>
      </c>
      <c r="E19" s="630">
        <v>103916</v>
      </c>
      <c r="F19" s="630">
        <v>152234</v>
      </c>
      <c r="G19" s="630">
        <v>163987</v>
      </c>
      <c r="H19" s="630">
        <v>170838</v>
      </c>
      <c r="I19" s="630">
        <v>187310</v>
      </c>
      <c r="J19" s="630">
        <v>203056</v>
      </c>
      <c r="K19" s="630">
        <v>204424</v>
      </c>
      <c r="L19" s="630">
        <v>203461</v>
      </c>
      <c r="M19" s="630">
        <v>205333</v>
      </c>
      <c r="N19" s="630">
        <v>206622</v>
      </c>
      <c r="Q19" s="17"/>
    </row>
    <row r="21" spans="1:17">
      <c r="A21" s="250" t="s">
        <v>1176</v>
      </c>
    </row>
    <row r="22" spans="1:17">
      <c r="A22" t="s">
        <v>3210</v>
      </c>
    </row>
    <row r="23" spans="1:17">
      <c r="A23" s="250" t="s">
        <v>3208</v>
      </c>
    </row>
    <row r="24" spans="1:17">
      <c r="A24" s="250"/>
    </row>
  </sheetData>
  <hyperlinks>
    <hyperlink ref="P3" location="Content!A1" display="Back to content page" xr:uid="{00000000-0004-0000-CC00-000000000000}"/>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Sheet206"/>
  <dimension ref="A1:Z23"/>
  <sheetViews>
    <sheetView workbookViewId="0">
      <selection activeCell="B4" sqref="B4:X19"/>
    </sheetView>
  </sheetViews>
  <sheetFormatPr defaultRowHeight="14.4"/>
  <cols>
    <col min="1" max="1" width="31.44140625" customWidth="1"/>
    <col min="2" max="8" width="8.88671875" bestFit="1" customWidth="1"/>
    <col min="9" max="24" width="11" customWidth="1"/>
  </cols>
  <sheetData>
    <row r="1" spans="1:26">
      <c r="A1" s="18" t="s">
        <v>3027</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71"/>
      <c r="B2" s="767" t="s">
        <v>510</v>
      </c>
      <c r="C2" s="768"/>
      <c r="D2" s="768"/>
      <c r="E2" s="768"/>
      <c r="F2" s="768"/>
      <c r="G2" s="768"/>
      <c r="H2" s="768"/>
      <c r="I2" s="768"/>
      <c r="J2" s="768"/>
      <c r="K2" s="768"/>
      <c r="L2" s="768"/>
      <c r="M2" s="768"/>
      <c r="N2" s="768"/>
      <c r="O2" s="768"/>
      <c r="P2" s="768"/>
      <c r="Q2" s="768"/>
      <c r="R2" s="768"/>
      <c r="S2" s="768"/>
      <c r="T2" s="768"/>
      <c r="U2" s="768"/>
      <c r="V2" s="768"/>
      <c r="W2" s="768"/>
      <c r="X2" s="545"/>
      <c r="Y2" s="136"/>
      <c r="Z2" s="33"/>
    </row>
    <row r="3" spans="1:26">
      <c r="A3" s="771"/>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6"/>
      <c r="Z3" s="1" t="s">
        <v>559</v>
      </c>
    </row>
    <row r="4" spans="1:26">
      <c r="A4" s="93" t="s">
        <v>13</v>
      </c>
      <c r="B4" s="309"/>
      <c r="C4" s="309"/>
      <c r="D4" s="309"/>
      <c r="E4" s="309"/>
      <c r="F4" s="309"/>
      <c r="G4" s="309"/>
      <c r="H4" s="309"/>
      <c r="I4" s="309"/>
      <c r="J4" s="309"/>
      <c r="K4" s="309"/>
      <c r="L4" s="309"/>
      <c r="M4" s="309"/>
      <c r="N4" s="309"/>
      <c r="O4" s="309"/>
      <c r="P4" s="309"/>
      <c r="Q4" s="309"/>
      <c r="R4" s="309"/>
      <c r="S4" s="309"/>
      <c r="T4" s="309"/>
      <c r="U4" s="309"/>
      <c r="V4" s="309"/>
      <c r="W4" s="309"/>
      <c r="X4" s="309"/>
      <c r="Y4" s="136"/>
      <c r="Z4" s="136"/>
    </row>
    <row r="5" spans="1:26">
      <c r="A5" s="93" t="s">
        <v>12</v>
      </c>
      <c r="B5" s="309"/>
      <c r="C5" s="309"/>
      <c r="D5" s="309"/>
      <c r="E5" s="309"/>
      <c r="F5" s="309"/>
      <c r="G5" s="309"/>
      <c r="H5" s="309"/>
      <c r="I5" s="309"/>
      <c r="J5" s="309"/>
      <c r="K5" s="309"/>
      <c r="L5" s="309"/>
      <c r="M5" s="309"/>
      <c r="N5" s="309"/>
      <c r="O5" s="309"/>
      <c r="P5" s="309"/>
      <c r="Q5" s="309"/>
      <c r="R5" s="309"/>
      <c r="S5" s="309"/>
      <c r="T5" s="309"/>
      <c r="U5" s="309"/>
      <c r="V5" s="309"/>
      <c r="W5" s="309"/>
      <c r="X5" s="309"/>
      <c r="Y5" s="136"/>
      <c r="Z5" s="136"/>
    </row>
    <row r="6" spans="1:26">
      <c r="A6" s="93" t="s">
        <v>513</v>
      </c>
      <c r="B6" s="309"/>
      <c r="C6" s="309"/>
      <c r="D6" s="309"/>
      <c r="E6" s="309"/>
      <c r="F6" s="309"/>
      <c r="G6" s="309"/>
      <c r="H6" s="309"/>
      <c r="I6" s="309"/>
      <c r="J6" s="309"/>
      <c r="K6" s="309"/>
      <c r="L6" s="309"/>
      <c r="M6" s="309"/>
      <c r="N6" s="309"/>
      <c r="O6" s="309"/>
      <c r="P6" s="309"/>
      <c r="Q6" s="309"/>
      <c r="R6" s="309"/>
      <c r="S6" s="309"/>
      <c r="T6" s="309"/>
      <c r="U6" s="309"/>
      <c r="V6" s="309"/>
      <c r="W6" s="309"/>
      <c r="X6" s="309"/>
      <c r="Y6" s="136"/>
      <c r="Z6" s="136"/>
    </row>
    <row r="7" spans="1:26">
      <c r="A7" s="93" t="s">
        <v>100</v>
      </c>
      <c r="B7" s="309"/>
      <c r="C7" s="309"/>
      <c r="D7" s="309"/>
      <c r="E7" s="309"/>
      <c r="F7" s="309"/>
      <c r="G7" s="309"/>
      <c r="H7" s="309"/>
      <c r="I7" s="309"/>
      <c r="J7" s="309"/>
      <c r="K7" s="309"/>
      <c r="L7" s="309"/>
      <c r="M7" s="309"/>
      <c r="N7" s="309"/>
      <c r="O7" s="309"/>
      <c r="P7" s="309"/>
      <c r="Q7" s="309"/>
      <c r="R7" s="309"/>
      <c r="S7" s="309"/>
      <c r="T7" s="309"/>
      <c r="U7" s="309"/>
      <c r="V7" s="309"/>
      <c r="W7" s="309"/>
      <c r="X7" s="309"/>
      <c r="Y7" s="136"/>
      <c r="Z7" s="136"/>
    </row>
    <row r="8" spans="1:26">
      <c r="A8" s="93" t="s">
        <v>512</v>
      </c>
      <c r="B8" s="309"/>
      <c r="C8" s="309"/>
      <c r="D8" s="309"/>
      <c r="E8" s="309"/>
      <c r="F8" s="309"/>
      <c r="G8" s="309"/>
      <c r="H8" s="309"/>
      <c r="I8" s="309"/>
      <c r="J8" s="309"/>
      <c r="K8" s="309"/>
      <c r="L8" s="309"/>
      <c r="M8" s="309"/>
      <c r="N8" s="309"/>
      <c r="O8" s="309"/>
      <c r="P8" s="309"/>
      <c r="Q8" s="309"/>
      <c r="R8" s="309"/>
      <c r="S8" s="309"/>
      <c r="T8" s="309"/>
      <c r="U8" s="309"/>
      <c r="V8" s="309"/>
      <c r="W8" s="309"/>
      <c r="X8" s="309"/>
      <c r="Y8" s="136"/>
      <c r="Z8" s="136"/>
    </row>
    <row r="9" spans="1:26">
      <c r="A9" s="93" t="s">
        <v>11</v>
      </c>
      <c r="B9" s="309"/>
      <c r="C9" s="309"/>
      <c r="D9" s="309"/>
      <c r="E9" s="309"/>
      <c r="F9" s="309"/>
      <c r="G9" s="309"/>
      <c r="H9" s="309"/>
      <c r="I9" s="309"/>
      <c r="J9" s="309"/>
      <c r="K9" s="309"/>
      <c r="L9" s="309"/>
      <c r="M9" s="309"/>
      <c r="N9" s="309"/>
      <c r="O9" s="309"/>
      <c r="P9" s="309"/>
      <c r="Q9" s="309"/>
      <c r="R9" s="309"/>
      <c r="S9" s="309"/>
      <c r="T9" s="309"/>
      <c r="U9" s="309"/>
      <c r="V9" s="309"/>
      <c r="W9" s="309"/>
      <c r="X9" s="309"/>
      <c r="Y9" s="136"/>
      <c r="Z9" s="136"/>
    </row>
    <row r="10" spans="1:26">
      <c r="A10" s="93" t="s">
        <v>10</v>
      </c>
      <c r="B10" s="309"/>
      <c r="C10" s="309"/>
      <c r="D10" s="309"/>
      <c r="E10" s="309"/>
      <c r="F10" s="309"/>
      <c r="G10" s="309"/>
      <c r="H10" s="309"/>
      <c r="I10" s="309"/>
      <c r="J10" s="309"/>
      <c r="K10" s="309"/>
      <c r="L10" s="309"/>
      <c r="M10" s="309"/>
      <c r="N10" s="309"/>
      <c r="O10" s="309"/>
      <c r="P10" s="309"/>
      <c r="Q10" s="309"/>
      <c r="R10" s="309"/>
      <c r="S10" s="309"/>
      <c r="T10" s="309"/>
      <c r="U10" s="309"/>
      <c r="V10" s="309"/>
      <c r="W10" s="309"/>
      <c r="X10" s="309"/>
      <c r="Y10" s="136"/>
      <c r="Z10" s="136"/>
    </row>
    <row r="11" spans="1:26">
      <c r="A11" s="93" t="s">
        <v>9</v>
      </c>
      <c r="B11" s="309"/>
      <c r="C11" s="309"/>
      <c r="D11" s="309"/>
      <c r="E11" s="309"/>
      <c r="F11" s="309"/>
      <c r="G11" s="309"/>
      <c r="H11" s="309"/>
      <c r="I11" s="309"/>
      <c r="J11" s="309"/>
      <c r="K11" s="309"/>
      <c r="L11" s="309"/>
      <c r="M11" s="309"/>
      <c r="N11" s="309"/>
      <c r="O11" s="309"/>
      <c r="P11" s="309"/>
      <c r="Q11" s="309"/>
      <c r="R11" s="309"/>
      <c r="S11" s="309"/>
      <c r="T11" s="309"/>
      <c r="U11" s="309"/>
      <c r="V11" s="309"/>
      <c r="W11" s="309"/>
      <c r="X11" s="309"/>
      <c r="Y11" s="136"/>
      <c r="Z11" s="136"/>
    </row>
    <row r="12" spans="1:26">
      <c r="A12" s="93" t="s">
        <v>8</v>
      </c>
      <c r="B12" s="461">
        <v>35000</v>
      </c>
      <c r="C12" s="461">
        <v>43000</v>
      </c>
      <c r="D12" s="461">
        <v>50000</v>
      </c>
      <c r="E12" s="461">
        <v>61300</v>
      </c>
      <c r="F12" s="461">
        <v>78000</v>
      </c>
      <c r="G12" s="461">
        <v>128600</v>
      </c>
      <c r="H12" s="461">
        <v>143500</v>
      </c>
      <c r="I12" s="461">
        <v>166000</v>
      </c>
      <c r="J12" s="461">
        <v>199500</v>
      </c>
      <c r="K12" s="461">
        <v>284000</v>
      </c>
      <c r="L12" s="461">
        <v>284200</v>
      </c>
      <c r="M12" s="461">
        <v>370000</v>
      </c>
      <c r="N12" s="461">
        <v>568700</v>
      </c>
      <c r="O12" s="461">
        <v>680700</v>
      </c>
      <c r="P12" s="461">
        <v>735000</v>
      </c>
      <c r="Q12" s="461">
        <v>840900</v>
      </c>
      <c r="R12" s="461">
        <v>1091400</v>
      </c>
      <c r="S12" s="461">
        <v>1248000</v>
      </c>
      <c r="T12" s="461">
        <v>1355600</v>
      </c>
      <c r="U12" s="461">
        <v>1496300</v>
      </c>
      <c r="V12" s="461">
        <v>1648000</v>
      </c>
      <c r="W12" s="631">
        <v>1811700</v>
      </c>
      <c r="X12" s="631">
        <v>1924300</v>
      </c>
      <c r="Y12" s="136"/>
      <c r="Z12" s="136"/>
    </row>
    <row r="13" spans="1:26">
      <c r="A13" s="93" t="s">
        <v>6</v>
      </c>
      <c r="B13" s="309"/>
      <c r="C13" s="309"/>
      <c r="D13" s="309"/>
      <c r="E13" s="309"/>
      <c r="F13" s="309"/>
      <c r="G13" s="309"/>
      <c r="H13" s="309"/>
      <c r="I13" s="309"/>
      <c r="J13" s="309"/>
      <c r="K13" s="309"/>
      <c r="L13" s="309"/>
      <c r="M13" s="309"/>
      <c r="N13" s="309"/>
      <c r="O13" s="309"/>
      <c r="P13" s="309"/>
      <c r="Q13" s="309"/>
      <c r="R13" s="309"/>
      <c r="S13" s="309"/>
      <c r="T13" s="309"/>
      <c r="U13" s="309"/>
      <c r="V13" s="309"/>
      <c r="W13" s="309"/>
      <c r="X13" s="309"/>
      <c r="Y13" s="136"/>
      <c r="Z13" s="136"/>
    </row>
    <row r="14" spans="1:26">
      <c r="A14" s="93" t="s">
        <v>5</v>
      </c>
      <c r="B14" s="309"/>
      <c r="C14" s="309"/>
      <c r="D14" s="309"/>
      <c r="E14" s="309"/>
      <c r="F14" s="309"/>
      <c r="G14" s="309"/>
      <c r="H14" s="309"/>
      <c r="I14" s="309"/>
      <c r="J14" s="309"/>
      <c r="K14" s="309"/>
      <c r="L14" s="309"/>
      <c r="M14" s="309"/>
      <c r="N14" s="309"/>
      <c r="O14" s="309"/>
      <c r="P14" s="309"/>
      <c r="Q14" s="309"/>
      <c r="R14" s="309"/>
      <c r="S14" s="309"/>
      <c r="T14" s="309"/>
      <c r="U14" s="309"/>
      <c r="V14" s="309"/>
      <c r="W14" s="309"/>
      <c r="X14" s="309"/>
      <c r="Y14" s="136"/>
      <c r="Z14" s="136"/>
    </row>
    <row r="15" spans="1:26">
      <c r="A15" s="93" t="s">
        <v>4</v>
      </c>
      <c r="B15" s="309"/>
      <c r="C15" s="309"/>
      <c r="D15" s="309"/>
      <c r="E15" s="309"/>
      <c r="F15" s="309"/>
      <c r="G15" s="309"/>
      <c r="H15" s="309"/>
      <c r="I15" s="309"/>
      <c r="J15" s="309"/>
      <c r="K15" s="309"/>
      <c r="L15" s="309"/>
      <c r="M15" s="309"/>
      <c r="N15" s="309"/>
      <c r="O15" s="309"/>
      <c r="P15" s="309"/>
      <c r="Q15" s="309"/>
      <c r="R15" s="309"/>
      <c r="S15" s="309"/>
      <c r="T15" s="309"/>
      <c r="U15" s="309"/>
      <c r="V15" s="309"/>
      <c r="W15" s="309"/>
      <c r="X15" s="309"/>
      <c r="Y15" s="136"/>
      <c r="Z15" s="136"/>
    </row>
    <row r="16" spans="1:26">
      <c r="A16" s="93" t="s">
        <v>3</v>
      </c>
      <c r="B16" s="309"/>
      <c r="C16" s="309"/>
      <c r="D16" s="309"/>
      <c r="E16" s="309"/>
      <c r="F16" s="309"/>
      <c r="G16" s="309"/>
      <c r="H16" s="309"/>
      <c r="I16" s="309"/>
      <c r="J16" s="309"/>
      <c r="K16" s="309"/>
      <c r="L16" s="309"/>
      <c r="M16" s="309"/>
      <c r="N16" s="309"/>
      <c r="O16" s="309"/>
      <c r="P16" s="309"/>
      <c r="Q16" s="309"/>
      <c r="R16" s="309"/>
      <c r="S16" s="309"/>
      <c r="T16" s="309"/>
      <c r="U16" s="309"/>
      <c r="V16" s="309"/>
      <c r="W16" s="309"/>
      <c r="X16" s="309"/>
      <c r="Y16" s="136"/>
      <c r="Z16" s="136"/>
    </row>
    <row r="17" spans="1:26">
      <c r="A17" s="93" t="s">
        <v>33</v>
      </c>
      <c r="B17" s="309"/>
      <c r="C17" s="309"/>
      <c r="D17" s="309"/>
      <c r="E17" s="309"/>
      <c r="F17" s="309"/>
      <c r="G17" s="309"/>
      <c r="H17" s="309"/>
      <c r="I17" s="309"/>
      <c r="J17" s="309"/>
      <c r="K17" s="309"/>
      <c r="L17" s="309"/>
      <c r="M17" s="309"/>
      <c r="N17" s="309"/>
      <c r="O17" s="309"/>
      <c r="P17" s="309"/>
      <c r="Q17" s="309"/>
      <c r="R17" s="309"/>
      <c r="S17" s="309"/>
      <c r="T17" s="309"/>
      <c r="U17" s="309"/>
      <c r="V17" s="309"/>
      <c r="W17" s="309"/>
      <c r="X17" s="309"/>
      <c r="Y17" s="136"/>
      <c r="Z17" s="136"/>
    </row>
    <row r="18" spans="1:26">
      <c r="A18" s="93" t="s">
        <v>1</v>
      </c>
      <c r="B18" s="309"/>
      <c r="C18" s="309"/>
      <c r="D18" s="309"/>
      <c r="E18" s="309"/>
      <c r="F18" s="309"/>
      <c r="G18" s="309"/>
      <c r="H18" s="309"/>
      <c r="I18" s="309"/>
      <c r="J18" s="309"/>
      <c r="K18" s="309"/>
      <c r="L18" s="309"/>
      <c r="M18" s="309"/>
      <c r="N18" s="309"/>
      <c r="O18" s="309"/>
      <c r="P18" s="309"/>
      <c r="Q18" s="309"/>
      <c r="R18" s="309"/>
      <c r="S18" s="309"/>
      <c r="T18" s="309"/>
      <c r="U18" s="309"/>
      <c r="V18" s="309"/>
      <c r="W18" s="309"/>
      <c r="X18" s="309"/>
      <c r="Y18" s="136"/>
      <c r="Z18" s="136"/>
    </row>
    <row r="19" spans="1:26">
      <c r="A19" s="93" t="s">
        <v>0</v>
      </c>
      <c r="B19" s="309"/>
      <c r="C19" s="309"/>
      <c r="D19" s="309"/>
      <c r="E19" s="309"/>
      <c r="F19" s="309"/>
      <c r="G19" s="309"/>
      <c r="H19" s="309"/>
      <c r="I19" s="461">
        <v>1100000</v>
      </c>
      <c r="J19" s="461">
        <v>1200000</v>
      </c>
      <c r="K19" s="461">
        <v>1350000</v>
      </c>
      <c r="L19" s="461">
        <v>1425000</v>
      </c>
      <c r="M19" s="461">
        <v>1600000</v>
      </c>
      <c r="N19" s="461">
        <v>2000000</v>
      </c>
      <c r="O19" s="461">
        <v>5474710</v>
      </c>
      <c r="P19" s="461">
        <v>5879552</v>
      </c>
      <c r="Q19" s="461">
        <v>6575591</v>
      </c>
      <c r="R19" s="461">
        <v>6721947</v>
      </c>
      <c r="S19" s="461">
        <v>6728552</v>
      </c>
      <c r="T19" s="461">
        <v>8723242</v>
      </c>
      <c r="U19" s="461">
        <v>8836299</v>
      </c>
      <c r="V19" s="461">
        <v>8875649</v>
      </c>
      <c r="W19" s="632"/>
      <c r="X19" s="632"/>
      <c r="Y19" s="136"/>
      <c r="Z19" s="136"/>
    </row>
    <row r="21" spans="1:26">
      <c r="A21" s="250" t="s">
        <v>3209</v>
      </c>
    </row>
    <row r="22" spans="1:26">
      <c r="A22" s="250" t="s">
        <v>3208</v>
      </c>
    </row>
    <row r="23" spans="1:26">
      <c r="A23" s="250"/>
    </row>
  </sheetData>
  <mergeCells count="2">
    <mergeCell ref="A2:A3"/>
    <mergeCell ref="B2:W2"/>
  </mergeCells>
  <hyperlinks>
    <hyperlink ref="Z3" location="Content!A1" display="Back to content page" xr:uid="{00000000-0004-0000-CD00-000000000000}"/>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Sheet207"/>
  <dimension ref="A1:Z23"/>
  <sheetViews>
    <sheetView topLeftCell="A3" workbookViewId="0">
      <selection activeCell="B4" sqref="B4:X19"/>
    </sheetView>
  </sheetViews>
  <sheetFormatPr defaultColWidth="8.77734375" defaultRowHeight="14.4"/>
  <cols>
    <col min="1" max="1" width="31.44140625" customWidth="1"/>
  </cols>
  <sheetData>
    <row r="1" spans="1:26">
      <c r="A1" s="18" t="s">
        <v>3028</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71"/>
      <c r="B2" s="767" t="s">
        <v>2432</v>
      </c>
      <c r="C2" s="768"/>
      <c r="D2" s="768"/>
      <c r="E2" s="768"/>
      <c r="F2" s="768"/>
      <c r="G2" s="768"/>
      <c r="H2" s="768"/>
      <c r="I2" s="768"/>
      <c r="J2" s="768"/>
      <c r="K2" s="768"/>
      <c r="L2" s="768"/>
      <c r="M2" s="768"/>
      <c r="N2" s="768"/>
      <c r="O2" s="768"/>
      <c r="P2" s="768"/>
      <c r="Q2" s="768"/>
      <c r="R2" s="768"/>
      <c r="S2" s="768"/>
      <c r="T2" s="768"/>
      <c r="U2" s="768"/>
      <c r="V2" s="768"/>
      <c r="W2" s="768"/>
      <c r="X2" s="545"/>
      <c r="Y2" s="136"/>
      <c r="Z2" s="33"/>
    </row>
    <row r="3" spans="1:26">
      <c r="A3" s="771"/>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6"/>
      <c r="Z3" s="1" t="s">
        <v>559</v>
      </c>
    </row>
    <row r="4" spans="1:26">
      <c r="A4" s="93" t="s">
        <v>13</v>
      </c>
      <c r="B4" s="491"/>
      <c r="C4" s="491"/>
      <c r="D4" s="491"/>
      <c r="E4" s="491"/>
      <c r="F4" s="491"/>
      <c r="G4" s="491"/>
      <c r="H4" s="491"/>
      <c r="I4" s="491"/>
      <c r="J4" s="491"/>
      <c r="K4" s="491"/>
      <c r="L4" s="491"/>
      <c r="M4" s="491"/>
      <c r="N4" s="491"/>
      <c r="O4" s="491"/>
      <c r="P4" s="491"/>
      <c r="Q4" s="491"/>
      <c r="R4" s="491"/>
      <c r="S4" s="491"/>
      <c r="T4" s="491"/>
      <c r="U4" s="491"/>
      <c r="V4" s="491"/>
      <c r="W4" s="491"/>
      <c r="X4" s="491"/>
      <c r="Y4" s="136"/>
      <c r="Z4" s="136"/>
    </row>
    <row r="5" spans="1:26">
      <c r="A5" s="93" t="s">
        <v>12</v>
      </c>
      <c r="B5" s="491"/>
      <c r="C5" s="491"/>
      <c r="D5" s="491"/>
      <c r="E5" s="491"/>
      <c r="F5" s="491"/>
      <c r="G5" s="491"/>
      <c r="H5" s="491"/>
      <c r="I5" s="491"/>
      <c r="J5" s="491"/>
      <c r="K5" s="491"/>
      <c r="L5" s="491"/>
      <c r="M5" s="491"/>
      <c r="N5" s="491"/>
      <c r="O5" s="491"/>
      <c r="P5" s="491"/>
      <c r="Q5" s="491"/>
      <c r="R5" s="491"/>
      <c r="S5" s="491"/>
      <c r="T5" s="491"/>
      <c r="U5" s="491"/>
      <c r="V5" s="491"/>
      <c r="W5" s="491"/>
      <c r="X5" s="491"/>
      <c r="Y5" s="136"/>
      <c r="Z5" s="136"/>
    </row>
    <row r="6" spans="1:26">
      <c r="A6" s="93" t="s">
        <v>513</v>
      </c>
      <c r="B6" s="491"/>
      <c r="C6" s="491"/>
      <c r="D6" s="491"/>
      <c r="E6" s="491"/>
      <c r="F6" s="491"/>
      <c r="G6" s="491"/>
      <c r="H6" s="491"/>
      <c r="I6" s="491"/>
      <c r="J6" s="491"/>
      <c r="K6" s="491"/>
      <c r="L6" s="491"/>
      <c r="M6" s="491"/>
      <c r="N6" s="491"/>
      <c r="O6" s="491"/>
      <c r="P6" s="491"/>
      <c r="Q6" s="491"/>
      <c r="R6" s="491"/>
      <c r="S6" s="491"/>
      <c r="T6" s="491"/>
      <c r="U6" s="491"/>
      <c r="V6" s="491"/>
      <c r="W6" s="491"/>
      <c r="X6" s="491"/>
      <c r="Y6" s="136"/>
      <c r="Z6" s="136"/>
    </row>
    <row r="7" spans="1:26">
      <c r="A7" s="93" t="s">
        <v>100</v>
      </c>
      <c r="B7" s="491"/>
      <c r="C7" s="491"/>
      <c r="D7" s="491"/>
      <c r="E7" s="491"/>
      <c r="F7" s="491"/>
      <c r="G7" s="491"/>
      <c r="H7" s="491"/>
      <c r="I7" s="491"/>
      <c r="J7" s="491"/>
      <c r="K7" s="491"/>
      <c r="L7" s="491"/>
      <c r="M7" s="491"/>
      <c r="N7" s="491"/>
      <c r="O7" s="491"/>
      <c r="P7" s="491"/>
      <c r="Q7" s="491"/>
      <c r="R7" s="491"/>
      <c r="S7" s="491"/>
      <c r="T7" s="491"/>
      <c r="U7" s="491"/>
      <c r="V7" s="491"/>
      <c r="W7" s="491"/>
      <c r="X7" s="491"/>
      <c r="Y7" s="136"/>
      <c r="Z7" s="136"/>
    </row>
    <row r="8" spans="1:26">
      <c r="A8" s="93" t="s">
        <v>512</v>
      </c>
      <c r="B8" s="491"/>
      <c r="C8" s="491"/>
      <c r="D8" s="491"/>
      <c r="E8" s="491"/>
      <c r="F8" s="491"/>
      <c r="G8" s="491"/>
      <c r="H8" s="491"/>
      <c r="I8" s="491"/>
      <c r="J8" s="491"/>
      <c r="K8" s="491"/>
      <c r="L8" s="491"/>
      <c r="M8" s="491"/>
      <c r="N8" s="491"/>
      <c r="O8" s="491"/>
      <c r="P8" s="491"/>
      <c r="Q8" s="491"/>
      <c r="R8" s="491"/>
      <c r="S8" s="491"/>
      <c r="T8" s="491"/>
      <c r="U8" s="491"/>
      <c r="V8" s="491"/>
      <c r="W8" s="491"/>
      <c r="X8" s="491"/>
      <c r="Y8" s="136"/>
      <c r="Z8" s="136"/>
    </row>
    <row r="9" spans="1:26">
      <c r="A9" s="93" t="s">
        <v>11</v>
      </c>
      <c r="B9" s="491"/>
      <c r="C9" s="491"/>
      <c r="D9" s="491"/>
      <c r="E9" s="491"/>
      <c r="F9" s="491"/>
      <c r="G9" s="491"/>
      <c r="H9" s="491"/>
      <c r="I9" s="491"/>
      <c r="J9" s="491"/>
      <c r="K9" s="491"/>
      <c r="L9" s="491"/>
      <c r="M9" s="491"/>
      <c r="N9" s="491"/>
      <c r="O9" s="491"/>
      <c r="P9" s="491"/>
      <c r="Q9" s="491"/>
      <c r="R9" s="491"/>
      <c r="S9" s="491"/>
      <c r="T9" s="491"/>
      <c r="U9" s="491"/>
      <c r="V9" s="491"/>
      <c r="W9" s="491"/>
      <c r="X9" s="491"/>
      <c r="Y9" s="136"/>
      <c r="Z9" s="136"/>
    </row>
    <row r="10" spans="1:26">
      <c r="A10" s="93" t="s">
        <v>10</v>
      </c>
      <c r="B10" s="491"/>
      <c r="C10" s="491"/>
      <c r="D10" s="491"/>
      <c r="E10" s="491"/>
      <c r="F10" s="491"/>
      <c r="G10" s="491"/>
      <c r="H10" s="491"/>
      <c r="I10" s="491"/>
      <c r="J10" s="491"/>
      <c r="K10" s="491"/>
      <c r="L10" s="491"/>
      <c r="M10" s="491"/>
      <c r="N10" s="491"/>
      <c r="O10" s="491"/>
      <c r="P10" s="491"/>
      <c r="Q10" s="491"/>
      <c r="R10" s="491"/>
      <c r="S10" s="491"/>
      <c r="T10" s="491"/>
      <c r="U10" s="491"/>
      <c r="V10" s="491"/>
      <c r="W10" s="491"/>
      <c r="X10" s="491"/>
      <c r="Y10" s="136"/>
      <c r="Z10" s="136"/>
    </row>
    <row r="11" spans="1:26">
      <c r="A11" s="93" t="s">
        <v>9</v>
      </c>
      <c r="B11" s="491"/>
      <c r="C11" s="491"/>
      <c r="D11" s="491"/>
      <c r="E11" s="491"/>
      <c r="F11" s="491"/>
      <c r="G11" s="491"/>
      <c r="H11" s="491"/>
      <c r="I11" s="491"/>
      <c r="J11" s="491"/>
      <c r="K11" s="491"/>
      <c r="L11" s="491"/>
      <c r="M11" s="491"/>
      <c r="N11" s="491"/>
      <c r="O11" s="491"/>
      <c r="P11" s="491"/>
      <c r="Q11" s="491"/>
      <c r="R11" s="491"/>
      <c r="S11" s="491"/>
      <c r="T11" s="491"/>
      <c r="U11" s="491"/>
      <c r="V11" s="491"/>
      <c r="W11" s="491"/>
      <c r="X11" s="491"/>
      <c r="Y11" s="136"/>
      <c r="Z11" s="136"/>
    </row>
    <row r="12" spans="1:26">
      <c r="A12" s="93" t="s">
        <v>8</v>
      </c>
      <c r="B12" s="491">
        <v>2.9</v>
      </c>
      <c r="C12" s="491"/>
      <c r="D12" s="491">
        <v>4.0999999999999996</v>
      </c>
      <c r="E12" s="491">
        <v>5</v>
      </c>
      <c r="F12" s="491">
        <v>6.4</v>
      </c>
      <c r="G12" s="491">
        <v>10.4</v>
      </c>
      <c r="H12" s="491">
        <v>11.6</v>
      </c>
      <c r="I12" s="491">
        <v>13.4</v>
      </c>
      <c r="J12" s="491">
        <v>16</v>
      </c>
      <c r="K12" s="491">
        <v>22.7</v>
      </c>
      <c r="L12" s="491">
        <v>22.7</v>
      </c>
      <c r="M12" s="491">
        <v>29.5</v>
      </c>
      <c r="N12" s="491">
        <v>45.2</v>
      </c>
      <c r="O12" s="491">
        <v>54</v>
      </c>
      <c r="P12" s="491">
        <v>58.3</v>
      </c>
      <c r="Q12" s="491">
        <v>66.599999999999994</v>
      </c>
      <c r="R12" s="491">
        <v>86.3</v>
      </c>
      <c r="S12" s="491">
        <v>98.7</v>
      </c>
      <c r="T12" s="491">
        <v>107.1</v>
      </c>
      <c r="U12" s="491">
        <v>118.2</v>
      </c>
      <c r="V12" s="491">
        <v>130.19999999999999</v>
      </c>
      <c r="W12" s="491">
        <v>143.30000000000001</v>
      </c>
      <c r="X12" s="491">
        <v>152.6</v>
      </c>
      <c r="Y12" s="136"/>
      <c r="Z12" s="136"/>
    </row>
    <row r="13" spans="1:26">
      <c r="A13" s="93" t="s">
        <v>6</v>
      </c>
      <c r="B13" s="491"/>
      <c r="C13" s="491"/>
      <c r="D13" s="491"/>
      <c r="E13" s="491"/>
      <c r="F13" s="491"/>
      <c r="G13" s="491"/>
      <c r="H13" s="491"/>
      <c r="I13" s="491"/>
      <c r="J13" s="491"/>
      <c r="K13" s="491"/>
      <c r="L13" s="491"/>
      <c r="M13" s="491"/>
      <c r="N13" s="491"/>
      <c r="O13" s="491"/>
      <c r="P13" s="491"/>
      <c r="Q13" s="491"/>
      <c r="R13" s="491"/>
      <c r="S13" s="491"/>
      <c r="T13" s="491"/>
      <c r="U13" s="491"/>
      <c r="V13" s="491"/>
      <c r="W13" s="491"/>
      <c r="X13" s="491"/>
      <c r="Y13" s="136"/>
      <c r="Z13" s="136"/>
    </row>
    <row r="14" spans="1:26">
      <c r="A14" s="93" t="s">
        <v>5</v>
      </c>
      <c r="B14" s="491"/>
      <c r="C14" s="491"/>
      <c r="D14" s="491"/>
      <c r="E14" s="491"/>
      <c r="F14" s="491"/>
      <c r="G14" s="491"/>
      <c r="H14" s="491"/>
      <c r="I14" s="491"/>
      <c r="J14" s="491"/>
      <c r="K14" s="491"/>
      <c r="L14" s="491"/>
      <c r="M14" s="491"/>
      <c r="N14" s="491"/>
      <c r="O14" s="491"/>
      <c r="P14" s="491"/>
      <c r="Q14" s="491"/>
      <c r="R14" s="491"/>
      <c r="S14" s="491"/>
      <c r="T14" s="491"/>
      <c r="U14" s="491"/>
      <c r="V14" s="491"/>
      <c r="W14" s="491"/>
      <c r="X14" s="491"/>
      <c r="Y14" s="136"/>
      <c r="Z14" s="136"/>
    </row>
    <row r="15" spans="1:26">
      <c r="A15" s="93" t="s">
        <v>4</v>
      </c>
      <c r="B15" s="491"/>
      <c r="C15" s="491"/>
      <c r="D15" s="491"/>
      <c r="E15" s="491"/>
      <c r="F15" s="491"/>
      <c r="G15" s="491"/>
      <c r="H15" s="491"/>
      <c r="I15" s="491"/>
      <c r="J15" s="491"/>
      <c r="K15" s="491"/>
      <c r="L15" s="491"/>
      <c r="M15" s="491"/>
      <c r="N15" s="491"/>
      <c r="O15" s="491"/>
      <c r="P15" s="491"/>
      <c r="Q15" s="491"/>
      <c r="R15" s="491"/>
      <c r="S15" s="491"/>
      <c r="T15" s="491"/>
      <c r="U15" s="491"/>
      <c r="V15" s="491"/>
      <c r="W15" s="491"/>
      <c r="X15" s="491"/>
      <c r="Y15" s="136"/>
      <c r="Z15" s="136"/>
    </row>
    <row r="16" spans="1:26">
      <c r="A16" s="93" t="s">
        <v>3</v>
      </c>
      <c r="B16" s="491"/>
      <c r="C16" s="491"/>
      <c r="D16" s="491"/>
      <c r="E16" s="491"/>
      <c r="F16" s="491"/>
      <c r="G16" s="491"/>
      <c r="H16" s="491"/>
      <c r="I16" s="491"/>
      <c r="J16" s="491"/>
      <c r="K16" s="491"/>
      <c r="L16" s="491"/>
      <c r="M16" s="491"/>
      <c r="N16" s="491"/>
      <c r="O16" s="491"/>
      <c r="P16" s="491"/>
      <c r="Q16" s="491"/>
      <c r="R16" s="491"/>
      <c r="S16" s="491"/>
      <c r="T16" s="491"/>
      <c r="U16" s="491"/>
      <c r="V16" s="491"/>
      <c r="W16" s="491"/>
      <c r="X16" s="491"/>
      <c r="Y16" s="136"/>
      <c r="Z16" s="136"/>
    </row>
    <row r="17" spans="1:26">
      <c r="A17" s="93" t="s">
        <v>33</v>
      </c>
      <c r="B17" s="491"/>
      <c r="C17" s="491"/>
      <c r="D17" s="491"/>
      <c r="E17" s="491"/>
      <c r="F17" s="491"/>
      <c r="G17" s="491"/>
      <c r="H17" s="491"/>
      <c r="I17" s="491"/>
      <c r="J17" s="491"/>
      <c r="K17" s="491"/>
      <c r="L17" s="491"/>
      <c r="M17" s="491"/>
      <c r="N17" s="491"/>
      <c r="O17" s="491"/>
      <c r="P17" s="491"/>
      <c r="Q17" s="491"/>
      <c r="R17" s="491"/>
      <c r="S17" s="491"/>
      <c r="T17" s="491"/>
      <c r="U17" s="491"/>
      <c r="V17" s="491"/>
      <c r="W17" s="491"/>
      <c r="X17" s="491"/>
      <c r="Y17" s="136"/>
      <c r="Z17" s="136"/>
    </row>
    <row r="18" spans="1:26">
      <c r="A18" s="93" t="s">
        <v>1</v>
      </c>
      <c r="B18" s="491"/>
      <c r="C18" s="491"/>
      <c r="D18" s="491"/>
      <c r="E18" s="491"/>
      <c r="F18" s="491"/>
      <c r="G18" s="491"/>
      <c r="H18" s="491"/>
      <c r="I18" s="491"/>
      <c r="J18" s="491"/>
      <c r="K18" s="491"/>
      <c r="L18" s="491"/>
      <c r="M18" s="491"/>
      <c r="N18" s="491"/>
      <c r="O18" s="491"/>
      <c r="P18" s="491"/>
      <c r="Q18" s="491"/>
      <c r="R18" s="491"/>
      <c r="S18" s="491"/>
      <c r="T18" s="491"/>
      <c r="U18" s="491"/>
      <c r="V18" s="491"/>
      <c r="W18" s="491"/>
      <c r="X18" s="491"/>
      <c r="Y18" s="136"/>
      <c r="Z18" s="136"/>
    </row>
    <row r="19" spans="1:26">
      <c r="A19" s="93" t="s">
        <v>0</v>
      </c>
      <c r="B19" s="491"/>
      <c r="C19" s="491"/>
      <c r="D19" s="491"/>
      <c r="E19" s="491"/>
      <c r="F19" s="491"/>
      <c r="G19" s="491"/>
      <c r="H19" s="491"/>
      <c r="I19" s="633">
        <v>0.7</v>
      </c>
      <c r="J19" s="633">
        <v>1.3</v>
      </c>
      <c r="K19" s="633">
        <v>5.0999999999999996</v>
      </c>
      <c r="L19" s="633">
        <v>11</v>
      </c>
      <c r="M19" s="634">
        <v>19.3</v>
      </c>
      <c r="N19" s="634">
        <v>30.6</v>
      </c>
      <c r="O19" s="634">
        <v>41.9</v>
      </c>
      <c r="P19" s="634">
        <v>45</v>
      </c>
      <c r="Q19" s="633">
        <v>48.1</v>
      </c>
      <c r="R19" s="633">
        <v>50</v>
      </c>
      <c r="S19" s="633">
        <v>50.8</v>
      </c>
      <c r="T19" s="633">
        <v>62.9</v>
      </c>
      <c r="U19" s="633">
        <v>60.6</v>
      </c>
      <c r="V19" s="633">
        <v>60.9</v>
      </c>
      <c r="W19" s="491"/>
      <c r="X19" s="491"/>
      <c r="Y19" s="136"/>
      <c r="Z19" s="136"/>
    </row>
    <row r="21" spans="1:26">
      <c r="A21" s="250" t="s">
        <v>3209</v>
      </c>
    </row>
    <row r="22" spans="1:26">
      <c r="A22" s="250" t="s">
        <v>3208</v>
      </c>
    </row>
    <row r="23" spans="1:26">
      <c r="A23" s="250"/>
    </row>
  </sheetData>
  <mergeCells count="2">
    <mergeCell ref="A2:A3"/>
    <mergeCell ref="B2:W2"/>
  </mergeCells>
  <hyperlinks>
    <hyperlink ref="Z3" location="Content!A1" display="Back to content page" xr:uid="{00000000-0004-0000-CE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Z23"/>
  <sheetViews>
    <sheetView workbookViewId="0">
      <selection activeCell="G20" sqref="G20"/>
    </sheetView>
  </sheetViews>
  <sheetFormatPr defaultRowHeight="14.4"/>
  <cols>
    <col min="1" max="1" width="22.77734375" customWidth="1"/>
    <col min="2" max="24" width="11.44140625" customWidth="1"/>
  </cols>
  <sheetData>
    <row r="1" spans="1:26">
      <c r="A1" s="44" t="s">
        <v>2908</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5"/>
      <c r="C4" s="575"/>
      <c r="D4" s="575">
        <v>-271.82834765999996</v>
      </c>
      <c r="E4" s="575">
        <v>-702.62432095999998</v>
      </c>
      <c r="F4" s="575">
        <v>-464.84336727269499</v>
      </c>
      <c r="G4" s="575">
        <v>198.10815847653018</v>
      </c>
      <c r="H4" s="575">
        <v>-60.537795309999865</v>
      </c>
      <c r="I4" s="575">
        <v>1115.2192360780032</v>
      </c>
      <c r="J4" s="575">
        <v>1250.1939873799956</v>
      </c>
      <c r="K4" s="575">
        <v>-932.96301499486208</v>
      </c>
      <c r="L4" s="575">
        <v>756.0120369499989</v>
      </c>
      <c r="M4" s="575">
        <v>494.18483749999996</v>
      </c>
      <c r="N4" s="575">
        <v>1044.1012952386036</v>
      </c>
      <c r="O4" s="575">
        <v>253.08007712163703</v>
      </c>
      <c r="P4" s="575">
        <v>451.16122870000027</v>
      </c>
      <c r="Q4" s="575">
        <v>355.72762084732381</v>
      </c>
      <c r="R4" s="575">
        <v>750.99580505241795</v>
      </c>
      <c r="S4" s="575">
        <v>608.54746490871139</v>
      </c>
      <c r="T4" s="575">
        <v>626.52923131027353</v>
      </c>
      <c r="U4" s="575">
        <v>-5.8781603383005177</v>
      </c>
      <c r="V4" s="575">
        <v>-112.7070631079759</v>
      </c>
      <c r="W4" s="575">
        <v>764.93917825350388</v>
      </c>
      <c r="X4" s="575">
        <v>274.14585168087569</v>
      </c>
    </row>
    <row r="5" spans="1:26">
      <c r="A5" s="389" t="s">
        <v>12</v>
      </c>
      <c r="B5" s="575">
        <v>-1295.5506132715998</v>
      </c>
      <c r="C5" s="575">
        <v>-1162.9410207964318</v>
      </c>
      <c r="D5" s="575">
        <v>-1507.4577889922862</v>
      </c>
      <c r="E5" s="575">
        <v>-1820.0920250820682</v>
      </c>
      <c r="F5" s="575">
        <v>-2288.922465734388</v>
      </c>
      <c r="G5" s="575">
        <v>-2237.8131423631362</v>
      </c>
      <c r="H5" s="575">
        <v>-2100.5315374322581</v>
      </c>
      <c r="I5" s="575">
        <v>-2665.0156673161346</v>
      </c>
      <c r="J5" s="575">
        <v>-2925.2623931131925</v>
      </c>
      <c r="K5" s="575">
        <v>-3214.5850505700482</v>
      </c>
      <c r="L5" s="575">
        <v>-3587.3762558741028</v>
      </c>
      <c r="M5" s="575">
        <v>-3541.6137366461016</v>
      </c>
      <c r="N5" s="575">
        <v>-4515.1592359466676</v>
      </c>
      <c r="O5" s="575">
        <v>-3875.2356158801194</v>
      </c>
      <c r="P5" s="575">
        <v>-3045.2880486915637</v>
      </c>
      <c r="Q5" s="575">
        <v>-3843.3451324385269</v>
      </c>
      <c r="R5" s="575">
        <v>-2850.3025577167123</v>
      </c>
      <c r="S5" s="575">
        <v>-3147.6048762749488</v>
      </c>
      <c r="T5" s="575">
        <v>-3723.3500294145879</v>
      </c>
      <c r="U5" s="575">
        <v>-3828.6430910057443</v>
      </c>
      <c r="V5" s="575">
        <v>-3700.8343778170006</v>
      </c>
      <c r="W5" s="575">
        <v>-4279.8710857429996</v>
      </c>
      <c r="X5" s="575">
        <v>-4711.5610753689998</v>
      </c>
    </row>
    <row r="6" spans="1:26">
      <c r="A6" s="389" t="s">
        <v>513</v>
      </c>
      <c r="B6" s="575"/>
      <c r="C6" s="575"/>
      <c r="D6" s="575"/>
      <c r="E6" s="575"/>
      <c r="F6" s="575"/>
      <c r="G6" s="575"/>
      <c r="H6" s="575"/>
      <c r="I6" s="575"/>
      <c r="J6" s="575"/>
      <c r="K6" s="575">
        <v>-13.995575627000001</v>
      </c>
      <c r="L6" s="575">
        <v>-22.506700788</v>
      </c>
      <c r="M6" s="575">
        <v>-14.742859618000001</v>
      </c>
      <c r="N6" s="575">
        <v>-21.06877669</v>
      </c>
      <c r="O6" s="575">
        <v>-30.779436774000001</v>
      </c>
      <c r="P6" s="575">
        <v>-14.547550373</v>
      </c>
      <c r="Q6" s="575">
        <v>-11.822876501</v>
      </c>
      <c r="R6" s="575">
        <v>-12.115064457999999</v>
      </c>
      <c r="S6" s="575">
        <v>-9.6033734390000003</v>
      </c>
      <c r="T6" s="575">
        <v>-20.08423998</v>
      </c>
      <c r="U6" s="575">
        <v>-9.8789565080000017</v>
      </c>
      <c r="V6" s="575">
        <v>-16.846279409571054</v>
      </c>
      <c r="W6" s="575">
        <v>-16.880808857081099</v>
      </c>
      <c r="X6" s="575">
        <v>-14.65873163873043</v>
      </c>
    </row>
    <row r="7" spans="1:26">
      <c r="A7" s="389" t="s">
        <v>100</v>
      </c>
      <c r="B7" s="575">
        <v>-173.44669027199285</v>
      </c>
      <c r="C7" s="575">
        <v>-184.95940579442234</v>
      </c>
      <c r="D7" s="575">
        <v>-262.89475843047018</v>
      </c>
      <c r="E7" s="575">
        <v>-290.02380195641092</v>
      </c>
      <c r="F7" s="575">
        <v>-413.338453122484</v>
      </c>
      <c r="G7" s="575">
        <v>-480.67495015114213</v>
      </c>
      <c r="H7" s="575">
        <v>-1664.5647842556564</v>
      </c>
      <c r="I7" s="575">
        <v>-1077.4843435536052</v>
      </c>
      <c r="J7" s="575">
        <v>-1344.1240478325519</v>
      </c>
      <c r="K7" s="575">
        <v>-839.46701556110293</v>
      </c>
      <c r="L7" s="575">
        <v>1491</v>
      </c>
      <c r="M7" s="575">
        <v>-1048.2692640498708</v>
      </c>
      <c r="N7" s="575">
        <v>344</v>
      </c>
      <c r="O7" s="575">
        <v>-90</v>
      </c>
      <c r="P7" s="575">
        <v>1622</v>
      </c>
      <c r="Q7" s="575">
        <v>-586.69765161510668</v>
      </c>
      <c r="R7" s="575">
        <v>-546.89450122916651</v>
      </c>
      <c r="S7" s="575">
        <v>-570.75</v>
      </c>
      <c r="T7" s="575">
        <v>-757.5</v>
      </c>
      <c r="U7" s="575">
        <v>-150.47693944999992</v>
      </c>
      <c r="V7" s="575">
        <v>11</v>
      </c>
      <c r="W7" s="575">
        <v>-1036.5599999999995</v>
      </c>
      <c r="X7" s="575">
        <v>-15.12948512710409</v>
      </c>
    </row>
    <row r="8" spans="1:26">
      <c r="A8" s="389" t="s">
        <v>512</v>
      </c>
      <c r="B8" s="575">
        <v>-388.05523231884047</v>
      </c>
      <c r="C8" s="575">
        <v>-181.98253883720918</v>
      </c>
      <c r="D8" s="575">
        <v>-67.472399925714399</v>
      </c>
      <c r="E8" s="575">
        <v>-49.784673864473461</v>
      </c>
      <c r="F8" s="575">
        <v>-473.31693933749989</v>
      </c>
      <c r="G8" s="575">
        <v>-473.44941025218736</v>
      </c>
      <c r="H8" s="575">
        <v>-60.211312839705897</v>
      </c>
      <c r="I8" s="575">
        <v>-25.161246340425578</v>
      </c>
      <c r="J8" s="575">
        <v>-185.30894087469869</v>
      </c>
      <c r="K8" s="575">
        <v>-525.48255769000775</v>
      </c>
      <c r="L8" s="575">
        <v>-831.92610703999628</v>
      </c>
      <c r="M8" s="575">
        <v>-937.66558902999691</v>
      </c>
      <c r="N8" s="575">
        <v>-248.91453092003508</v>
      </c>
      <c r="O8" s="575">
        <v>-317.42411716001311</v>
      </c>
      <c r="P8" s="575">
        <v>-109.90971599000818</v>
      </c>
      <c r="Q8" s="575">
        <v>144.82438293999689</v>
      </c>
      <c r="R8" s="575">
        <v>114.52153391000093</v>
      </c>
      <c r="S8" s="575">
        <v>-100.73332157000436</v>
      </c>
      <c r="T8" s="575">
        <v>-320.79195032002667</v>
      </c>
      <c r="U8" s="575">
        <v>-236.3274219499699</v>
      </c>
      <c r="V8" s="575">
        <v>-237.00997357000892</v>
      </c>
      <c r="W8" s="575">
        <v>-344.72122322002269</v>
      </c>
      <c r="X8" s="575">
        <v>-429.73826196998903</v>
      </c>
    </row>
    <row r="9" spans="1:26">
      <c r="A9" s="389" t="s">
        <v>11</v>
      </c>
      <c r="B9" s="575">
        <v>-269.95061130071576</v>
      </c>
      <c r="C9" s="575">
        <v>-379.52274779069768</v>
      </c>
      <c r="D9" s="575">
        <v>-479.0083324761905</v>
      </c>
      <c r="E9" s="575">
        <v>-825.36587236842104</v>
      </c>
      <c r="F9" s="575">
        <v>-258.08569843750001</v>
      </c>
      <c r="G9" s="575">
        <v>-630.40572421875004</v>
      </c>
      <c r="H9" s="575">
        <v>-692.22852147058825</v>
      </c>
      <c r="I9" s="575">
        <v>-678.43571460992905</v>
      </c>
      <c r="J9" s="575">
        <v>-474.98413204819275</v>
      </c>
      <c r="K9" s="575">
        <v>-547.45105321428571</v>
      </c>
      <c r="L9" s="575">
        <v>-637.24197469183832</v>
      </c>
      <c r="M9" s="575">
        <v>-1067.1676769957187</v>
      </c>
      <c r="N9" s="575">
        <v>-1118.8880300625062</v>
      </c>
      <c r="O9" s="575">
        <v>-1175.023033934852</v>
      </c>
      <c r="P9" s="575">
        <v>-1122.0675076031639</v>
      </c>
      <c r="Q9" s="575">
        <v>-1055.1394719071413</v>
      </c>
      <c r="R9" s="575">
        <v>-814.64323189481718</v>
      </c>
      <c r="S9" s="575">
        <v>-1123.3654335968645</v>
      </c>
      <c r="T9" s="575">
        <v>-902.88766728830183</v>
      </c>
      <c r="U9" s="575">
        <v>-973.63916969640366</v>
      </c>
      <c r="V9" s="575">
        <v>-710.73327600121138</v>
      </c>
      <c r="W9" s="575">
        <v>-988.73066197633557</v>
      </c>
      <c r="X9" s="575">
        <v>-1061.0923809206456</v>
      </c>
    </row>
    <row r="10" spans="1:26">
      <c r="A10" s="389" t="s">
        <v>10</v>
      </c>
      <c r="B10" s="575">
        <v>-70.494415920713038</v>
      </c>
      <c r="C10" s="575">
        <v>-46.54350455234021</v>
      </c>
      <c r="D10" s="575">
        <v>-36.703581883511553</v>
      </c>
      <c r="E10" s="575">
        <v>-109.62074101987383</v>
      </c>
      <c r="F10" s="575">
        <v>-123.34644990885781</v>
      </c>
      <c r="G10" s="575">
        <v>-231.97775837037756</v>
      </c>
      <c r="H10" s="575">
        <v>-163.59701300718351</v>
      </c>
      <c r="I10" s="575">
        <v>-213.96343115472408</v>
      </c>
      <c r="J10" s="575">
        <v>-299.79509276683962</v>
      </c>
      <c r="K10" s="575">
        <v>-279.71256911777056</v>
      </c>
      <c r="L10" s="575">
        <v>-224.7883549161109</v>
      </c>
      <c r="M10" s="575">
        <v>-248.63251618129533</v>
      </c>
      <c r="N10" s="575">
        <v>-182.82093176457991</v>
      </c>
      <c r="O10" s="575">
        <v>-138.15041296091604</v>
      </c>
      <c r="P10" s="575">
        <v>-135.96306639836905</v>
      </c>
      <c r="Q10" s="575">
        <v>-132.5321636294828</v>
      </c>
      <c r="R10" s="575">
        <v>-115.12956939498994</v>
      </c>
      <c r="S10" s="575">
        <v>-144.82899532855495</v>
      </c>
      <c r="T10" s="575">
        <v>-279.92659014254514</v>
      </c>
      <c r="U10" s="575">
        <v>-285.61191123975152</v>
      </c>
      <c r="V10" s="575">
        <v>-255.40832931634651</v>
      </c>
      <c r="W10" s="575">
        <v>-389.1077980624101</v>
      </c>
      <c r="X10" s="575">
        <v>-400.44556732252761</v>
      </c>
    </row>
    <row r="11" spans="1:26">
      <c r="A11" s="389" t="s">
        <v>9</v>
      </c>
      <c r="B11" s="575">
        <v>-118.191039</v>
      </c>
      <c r="C11" s="575">
        <v>-148.803483</v>
      </c>
      <c r="D11" s="575">
        <v>-180.84906100000001</v>
      </c>
      <c r="E11" s="575">
        <v>-208.66009099999999</v>
      </c>
      <c r="F11" s="575">
        <v>-227.91488499999997</v>
      </c>
      <c r="G11" s="575">
        <v>-339.81008753999993</v>
      </c>
      <c r="H11" s="575">
        <v>-411.05569305999995</v>
      </c>
      <c r="I11" s="575">
        <v>-313.75208000000003</v>
      </c>
      <c r="J11" s="575">
        <v>-566.00198932000001</v>
      </c>
      <c r="K11" s="575">
        <v>-591.54061963000004</v>
      </c>
      <c r="L11" s="575">
        <v>-386.59945073000006</v>
      </c>
      <c r="M11" s="575">
        <v>-324.31280536999992</v>
      </c>
      <c r="N11" s="575">
        <v>-407.86147203000007</v>
      </c>
      <c r="O11" s="575">
        <v>-942.33913767299998</v>
      </c>
      <c r="P11" s="575">
        <v>-721.23589263400004</v>
      </c>
      <c r="Q11" s="575">
        <v>-407.41491954200006</v>
      </c>
      <c r="R11" s="575">
        <v>-388.65789418200001</v>
      </c>
      <c r="S11" s="575">
        <v>-548.34241133399996</v>
      </c>
      <c r="T11" s="575">
        <v>-557.80731542700005</v>
      </c>
      <c r="U11" s="575">
        <v>-565.34722672399994</v>
      </c>
      <c r="V11" s="575">
        <v>-681.56462950299999</v>
      </c>
      <c r="W11" s="575">
        <v>-594.85370496100006</v>
      </c>
      <c r="X11" s="575">
        <v>-87.221236227000048</v>
      </c>
    </row>
    <row r="12" spans="1:26">
      <c r="A12" s="389" t="s">
        <v>8</v>
      </c>
      <c r="B12" s="575">
        <v>-304.05167555217059</v>
      </c>
      <c r="C12" s="575">
        <v>-271.53446852425185</v>
      </c>
      <c r="D12" s="575">
        <v>-283.39485981308411</v>
      </c>
      <c r="E12" s="575">
        <v>-266.54823819591263</v>
      </c>
      <c r="F12" s="575">
        <v>-293.86738738738745</v>
      </c>
      <c r="G12" s="575">
        <v>-279.52364009579196</v>
      </c>
      <c r="H12" s="575">
        <v>-155.2191332263242</v>
      </c>
      <c r="I12" s="575">
        <v>-140.46483901817015</v>
      </c>
      <c r="J12" s="575">
        <v>-229.34880112834983</v>
      </c>
      <c r="K12" s="575">
        <v>-144.67119599248593</v>
      </c>
      <c r="L12" s="575">
        <v>-171.56840401424409</v>
      </c>
      <c r="M12" s="575">
        <v>-118.95680000000004</v>
      </c>
      <c r="N12" s="575">
        <v>-27.626394921483438</v>
      </c>
      <c r="O12" s="575">
        <v>-74.525407697325534</v>
      </c>
      <c r="P12" s="575">
        <v>-85.982429784454609</v>
      </c>
      <c r="Q12" s="575">
        <v>-55.5</v>
      </c>
      <c r="R12" s="575">
        <v>-147.22000000000003</v>
      </c>
      <c r="S12" s="575">
        <v>-264.12999999999994</v>
      </c>
      <c r="T12" s="575">
        <v>-273.63000000000005</v>
      </c>
      <c r="U12" s="575">
        <v>-231.10000000000002</v>
      </c>
      <c r="V12" s="575">
        <v>-84.829999999999984</v>
      </c>
      <c r="W12" s="575">
        <v>-121.35000000000002</v>
      </c>
      <c r="X12" s="575">
        <v>-277.90000000000003</v>
      </c>
    </row>
    <row r="13" spans="1:26">
      <c r="A13" s="389" t="s">
        <v>6</v>
      </c>
      <c r="B13" s="575">
        <v>-536.96345959922689</v>
      </c>
      <c r="C13" s="575">
        <v>-113.53772317938012</v>
      </c>
      <c r="D13" s="575">
        <v>-402.80667990374798</v>
      </c>
      <c r="E13" s="575">
        <v>-577.7300516743328</v>
      </c>
      <c r="F13" s="575">
        <v>-704.32060303266724</v>
      </c>
      <c r="G13" s="575">
        <v>-786.00800704548715</v>
      </c>
      <c r="H13" s="575">
        <v>-589.40336356219325</v>
      </c>
      <c r="I13" s="575">
        <v>-884.60520594272168</v>
      </c>
      <c r="J13" s="575">
        <v>-632.80341662902856</v>
      </c>
      <c r="K13" s="575">
        <v>-837.22898433001023</v>
      </c>
      <c r="L13" s="575">
        <v>-1893.7896289539513</v>
      </c>
      <c r="M13" s="575">
        <v>-1505.1022446998495</v>
      </c>
      <c r="N13" s="575">
        <v>-1629.3523975708404</v>
      </c>
      <c r="O13" s="575">
        <v>-2418.2259561584615</v>
      </c>
      <c r="P13" s="575">
        <v>-1836.9227361895985</v>
      </c>
      <c r="Q13" s="575">
        <v>-1781.3632677924661</v>
      </c>
      <c r="R13" s="575">
        <v>-815.81719999251993</v>
      </c>
      <c r="S13" s="575">
        <v>-827.51105892619626</v>
      </c>
      <c r="T13" s="575">
        <v>-1097.0561946109322</v>
      </c>
      <c r="U13" s="575">
        <v>-1320.0839994562075</v>
      </c>
      <c r="V13" s="575">
        <v>-1130.4486929484917</v>
      </c>
      <c r="W13" s="575">
        <v>-1245.7586394936907</v>
      </c>
      <c r="X13" s="575">
        <v>-1032.2678844353331</v>
      </c>
    </row>
    <row r="14" spans="1:26">
      <c r="A14" s="389" t="s">
        <v>5</v>
      </c>
      <c r="B14" s="575">
        <v>-795.79791139200006</v>
      </c>
      <c r="C14" s="575">
        <v>-713.36714886900018</v>
      </c>
      <c r="D14" s="575">
        <v>-442.15978781800004</v>
      </c>
      <c r="E14" s="575">
        <v>-939.81226754100021</v>
      </c>
      <c r="F14" s="575">
        <v>-1400.9361270110001</v>
      </c>
      <c r="G14" s="575">
        <v>-1051.825820947</v>
      </c>
      <c r="H14" s="575">
        <v>-1312.263642097</v>
      </c>
      <c r="I14" s="575">
        <v>-1766.0240795140001</v>
      </c>
      <c r="J14" s="575">
        <v>-1351.9257348479996</v>
      </c>
      <c r="K14" s="575">
        <v>-1618.5603413669996</v>
      </c>
      <c r="L14" s="575">
        <v>-2208.5678204410001</v>
      </c>
      <c r="M14" s="575">
        <v>-2680.4933116800007</v>
      </c>
      <c r="N14" s="575">
        <v>-3318.3359068190011</v>
      </c>
      <c r="O14" s="575">
        <v>-2381.3239756759999</v>
      </c>
      <c r="P14" s="575">
        <v>-2792.8859714349987</v>
      </c>
      <c r="Q14" s="575">
        <v>-3297.9565296230003</v>
      </c>
      <c r="R14" s="575">
        <v>-3150.6252297689989</v>
      </c>
      <c r="S14" s="575">
        <v>-2444.6984900389998</v>
      </c>
      <c r="T14" s="575">
        <v>-2563.0812995409997</v>
      </c>
      <c r="U14" s="575">
        <v>-1860.332671633</v>
      </c>
      <c r="V14" s="575">
        <v>-1435.123895728</v>
      </c>
      <c r="W14" s="575">
        <v>-1595.9813774420002</v>
      </c>
      <c r="X14" s="575">
        <v>-796.29186675399933</v>
      </c>
    </row>
    <row r="15" spans="1:26">
      <c r="A15" s="389" t="s">
        <v>4</v>
      </c>
      <c r="B15" s="575">
        <v>-39.906474999540023</v>
      </c>
      <c r="C15" s="575">
        <v>-27.064817701505419</v>
      </c>
      <c r="D15" s="575">
        <v>-47.991084542544719</v>
      </c>
      <c r="E15" s="575">
        <v>-43.08746662440948</v>
      </c>
      <c r="F15" s="575">
        <v>-52.786969727272719</v>
      </c>
      <c r="G15" s="575">
        <v>-44.505093727272723</v>
      </c>
      <c r="H15" s="575">
        <v>-57.133196745555885</v>
      </c>
      <c r="I15" s="575">
        <v>-61.22790807479435</v>
      </c>
      <c r="J15" s="575">
        <v>-76.994664012725366</v>
      </c>
      <c r="K15" s="575">
        <v>-87.602925972534408</v>
      </c>
      <c r="L15" s="575">
        <v>-86.864647524395338</v>
      </c>
      <c r="M15" s="575">
        <v>-93.369366950576747</v>
      </c>
      <c r="N15" s="575">
        <v>-70.875826431532872</v>
      </c>
      <c r="O15" s="575">
        <v>-60.672536256107179</v>
      </c>
      <c r="P15" s="575">
        <v>-66.786274900953444</v>
      </c>
      <c r="Q15" s="575">
        <v>-119.77099001000001</v>
      </c>
      <c r="R15" s="575">
        <v>-104.15642317828399</v>
      </c>
      <c r="S15" s="575">
        <v>-90.907785596303668</v>
      </c>
      <c r="T15" s="575">
        <v>-97.221162011292108</v>
      </c>
      <c r="U15" s="575">
        <v>-91.692657813654137</v>
      </c>
      <c r="V15" s="575">
        <v>-97.226738136199089</v>
      </c>
      <c r="W15" s="575">
        <v>-138.09695074154178</v>
      </c>
      <c r="X15" s="575">
        <v>-162.82548397500116</v>
      </c>
    </row>
    <row r="16" spans="1:26">
      <c r="A16" s="389" t="s">
        <v>3</v>
      </c>
      <c r="B16" s="575">
        <v>2868.6181176012574</v>
      </c>
      <c r="C16" s="575">
        <v>2677.4241495507436</v>
      </c>
      <c r="D16" s="575">
        <v>2741.6463071364046</v>
      </c>
      <c r="E16" s="575">
        <v>3318.3944324295744</v>
      </c>
      <c r="F16" s="575">
        <v>3573.1607144296813</v>
      </c>
      <c r="G16" s="575">
        <v>4275.5780502373536</v>
      </c>
      <c r="H16" s="575">
        <v>5110.6937736434575</v>
      </c>
      <c r="I16" s="575">
        <v>8408.9157822068482</v>
      </c>
      <c r="J16" s="575">
        <v>10927.265018117481</v>
      </c>
      <c r="K16" s="575">
        <v>11526.695171383872</v>
      </c>
      <c r="L16" s="575">
        <v>13475.112026303568</v>
      </c>
      <c r="M16" s="575">
        <v>15660.724295818341</v>
      </c>
      <c r="N16" s="575">
        <v>14666.200879011267</v>
      </c>
      <c r="O16" s="575">
        <v>15357.516785936141</v>
      </c>
      <c r="P16" s="575">
        <v>15956.874163896691</v>
      </c>
      <c r="Q16" s="575">
        <v>13421.935171193461</v>
      </c>
      <c r="R16" s="575">
        <v>13470.320406310111</v>
      </c>
      <c r="S16" s="575">
        <v>14321.599734102048</v>
      </c>
      <c r="T16" s="575">
        <v>15494.438737912451</v>
      </c>
      <c r="U16" s="575">
        <v>15626.929212262912</v>
      </c>
      <c r="V16" s="575">
        <v>13473.923162689571</v>
      </c>
      <c r="W16" s="575">
        <v>17778.4254954547</v>
      </c>
      <c r="X16" s="575">
        <v>20590.839824899998</v>
      </c>
    </row>
    <row r="17" spans="1:24">
      <c r="A17" s="389" t="s">
        <v>460</v>
      </c>
      <c r="B17" s="575">
        <v>-144.73612433811428</v>
      </c>
      <c r="C17" s="575">
        <v>-155.58652370454161</v>
      </c>
      <c r="D17" s="575">
        <v>-111.96517865859278</v>
      </c>
      <c r="E17" s="575">
        <v>-269.68159688412857</v>
      </c>
      <c r="F17" s="575">
        <v>-217.47544022242818</v>
      </c>
      <c r="G17" s="575">
        <v>-107.39982110912348</v>
      </c>
      <c r="H17" s="575">
        <v>-283.08084074373488</v>
      </c>
      <c r="I17" s="575">
        <v>-326.32467532467524</v>
      </c>
      <c r="J17" s="575">
        <v>-489.90609137055827</v>
      </c>
      <c r="K17" s="575">
        <v>-340.8179423147576</v>
      </c>
      <c r="L17" s="575">
        <v>-141.86461463662204</v>
      </c>
      <c r="M17" s="575">
        <v>62.175351000000092</v>
      </c>
      <c r="N17" s="575">
        <v>384.36923999999999</v>
      </c>
      <c r="O17" s="575">
        <v>331.09320363219831</v>
      </c>
      <c r="P17" s="575">
        <v>462.06755657082101</v>
      </c>
      <c r="Q17" s="575">
        <v>290.44289342100853</v>
      </c>
      <c r="R17" s="575">
        <v>316.41438692705185</v>
      </c>
      <c r="S17" s="575">
        <v>-186.70816476618279</v>
      </c>
      <c r="T17" s="575">
        <v>451.57922047356726</v>
      </c>
      <c r="U17" s="575">
        <v>672.90601085055721</v>
      </c>
      <c r="V17" s="575">
        <v>908.9641768211269</v>
      </c>
      <c r="W17" s="575">
        <v>680.15391408063294</v>
      </c>
      <c r="X17" s="575">
        <v>662.51246421000008</v>
      </c>
    </row>
    <row r="18" spans="1:24">
      <c r="A18" s="389" t="s">
        <v>1</v>
      </c>
      <c r="B18" s="575">
        <v>-344.71115100000009</v>
      </c>
      <c r="C18" s="575">
        <v>-445.36618499999997</v>
      </c>
      <c r="D18" s="575">
        <v>-391.12363899999997</v>
      </c>
      <c r="E18" s="575">
        <v>-617.28794199999993</v>
      </c>
      <c r="F18" s="575">
        <v>-438.26156700000001</v>
      </c>
      <c r="G18" s="575">
        <v>-968.413141</v>
      </c>
      <c r="H18" s="575">
        <v>-1058.5041279999998</v>
      </c>
      <c r="I18" s="575">
        <v>-1227.418876</v>
      </c>
      <c r="J18" s="575">
        <v>-2043.2155840000007</v>
      </c>
      <c r="K18" s="575">
        <v>-1375.0426</v>
      </c>
      <c r="L18" s="575">
        <v>-2085.6655490000003</v>
      </c>
      <c r="M18" s="575">
        <v>-2349.35490888</v>
      </c>
      <c r="N18" s="575">
        <v>-1730.108515859999</v>
      </c>
      <c r="O18" s="575">
        <v>-2665.1108566170583</v>
      </c>
      <c r="P18" s="575">
        <v>-3436.7485328097227</v>
      </c>
      <c r="Q18" s="575">
        <v>-2444.8151254499953</v>
      </c>
      <c r="R18" s="575">
        <v>-2832.9303597699995</v>
      </c>
      <c r="S18" s="575">
        <v>-3069.7278615900013</v>
      </c>
      <c r="T18" s="575">
        <v>-3365.8338196532318</v>
      </c>
      <c r="U18" s="575">
        <v>-1796.7414445055588</v>
      </c>
      <c r="V18" s="575">
        <v>-887.77050120896661</v>
      </c>
      <c r="W18" s="575">
        <v>-1331.1555565217366</v>
      </c>
      <c r="X18" s="575">
        <v>-1949.6175099211218</v>
      </c>
    </row>
    <row r="19" spans="1:24">
      <c r="A19" s="389" t="s">
        <v>0</v>
      </c>
      <c r="B19" s="575">
        <v>33.944394097999975</v>
      </c>
      <c r="C19" s="575">
        <v>102.53111359599973</v>
      </c>
      <c r="D19" s="575">
        <v>-106.02577042000007</v>
      </c>
      <c r="E19" s="575">
        <v>104.14907134799989</v>
      </c>
      <c r="F19" s="575">
        <v>-149.29589008800008</v>
      </c>
      <c r="G19" s="575">
        <v>-365.42493561900005</v>
      </c>
      <c r="H19" s="575">
        <v>2569.7178202160003</v>
      </c>
      <c r="I19" s="575">
        <v>-237.66015339</v>
      </c>
      <c r="J19" s="575">
        <v>-641.17475569199996</v>
      </c>
      <c r="K19" s="575">
        <v>-3865.3617207009993</v>
      </c>
      <c r="L19" s="575">
        <v>-1621.1304641900003</v>
      </c>
      <c r="M19" s="575">
        <v>-2951.4936099429997</v>
      </c>
      <c r="N19" s="575">
        <v>-584.32672115199966</v>
      </c>
      <c r="O19" s="575">
        <v>-935.94310722</v>
      </c>
      <c r="P19" s="575">
        <v>-367.52772119499969</v>
      </c>
      <c r="Q19" s="575">
        <v>-366.72274414999993</v>
      </c>
      <c r="R19" s="575">
        <v>-107.5411343400001</v>
      </c>
      <c r="S19" s="575">
        <v>125.47385728999961</v>
      </c>
      <c r="T19" s="575">
        <v>-554.98751685000025</v>
      </c>
      <c r="U19" s="575">
        <v>304.31851838600005</v>
      </c>
      <c r="V19" s="575">
        <v>36.413426878999871</v>
      </c>
      <c r="W19" s="575">
        <v>-495.92029421999996</v>
      </c>
      <c r="X19" s="575">
        <v>-1424.8801704540001</v>
      </c>
    </row>
    <row r="20" spans="1:24">
      <c r="A20" s="389" t="s">
        <v>2266</v>
      </c>
      <c r="B20" s="576">
        <v>-1568.2928872656557</v>
      </c>
      <c r="C20" s="576">
        <v>-991.05430460303796</v>
      </c>
      <c r="D20" s="576">
        <v>-1850.0349633877386</v>
      </c>
      <c r="E20" s="576">
        <v>-3297.7755853934577</v>
      </c>
      <c r="F20" s="576">
        <v>-3933.5515288524966</v>
      </c>
      <c r="G20" s="576">
        <v>-3523.545323725386</v>
      </c>
      <c r="H20" s="576">
        <v>-927.91936789074316</v>
      </c>
      <c r="I20" s="576">
        <v>-93.403201954326505</v>
      </c>
      <c r="J20" s="576">
        <v>916.61336186133849</v>
      </c>
      <c r="K20" s="576">
        <v>-3687.7879956989927</v>
      </c>
      <c r="L20" s="576">
        <v>1822.2340904533121</v>
      </c>
      <c r="M20" s="576">
        <v>-664.09020572607551</v>
      </c>
      <c r="N20" s="576">
        <v>2583.3326740812263</v>
      </c>
      <c r="O20" s="576">
        <v>836.93647268212953</v>
      </c>
      <c r="P20" s="576">
        <v>4756.2375011626791</v>
      </c>
      <c r="Q20" s="576">
        <v>109.84919574307423</v>
      </c>
      <c r="R20" s="576">
        <v>2766.218966274093</v>
      </c>
      <c r="S20" s="576">
        <v>2526.7092838397002</v>
      </c>
      <c r="T20" s="576">
        <v>2058.3894044573826</v>
      </c>
      <c r="U20" s="576">
        <v>5248.4000911788826</v>
      </c>
      <c r="V20" s="576">
        <v>5079.7970096429308</v>
      </c>
      <c r="W20" s="576">
        <v>6644.530486550022</v>
      </c>
      <c r="X20" s="576">
        <v>9163.8684866764233</v>
      </c>
    </row>
    <row r="22" spans="1:24">
      <c r="A22" s="250" t="s">
        <v>3126</v>
      </c>
    </row>
    <row r="23" spans="1:24">
      <c r="A23" t="s">
        <v>3124</v>
      </c>
    </row>
  </sheetData>
  <hyperlinks>
    <hyperlink ref="Z3" location="Content!A1" display="Back to content page" xr:uid="{00000000-0004-0000-1000-000000000000}"/>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Sheet208"/>
  <dimension ref="A1:Z24"/>
  <sheetViews>
    <sheetView workbookViewId="0">
      <selection activeCell="B4" sqref="B4:X19"/>
    </sheetView>
  </sheetViews>
  <sheetFormatPr defaultColWidth="8.77734375" defaultRowHeight="14.4"/>
  <cols>
    <col min="1" max="1" width="31.44140625" customWidth="1"/>
    <col min="2" max="13" width="10.21875" customWidth="1"/>
    <col min="14" max="24" width="13.88671875" customWidth="1"/>
    <col min="26" max="26" width="18.5546875" customWidth="1"/>
  </cols>
  <sheetData>
    <row r="1" spans="1:26">
      <c r="A1" s="18" t="s">
        <v>3029</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71"/>
      <c r="B2" s="767" t="s">
        <v>510</v>
      </c>
      <c r="C2" s="768"/>
      <c r="D2" s="768"/>
      <c r="E2" s="768"/>
      <c r="F2" s="768"/>
      <c r="G2" s="768"/>
      <c r="H2" s="768"/>
      <c r="I2" s="768"/>
      <c r="J2" s="768"/>
      <c r="K2" s="768"/>
      <c r="L2" s="768"/>
      <c r="M2" s="768"/>
      <c r="N2" s="768"/>
      <c r="O2" s="768"/>
      <c r="P2" s="768"/>
      <c r="Q2" s="768"/>
      <c r="R2" s="768"/>
      <c r="S2" s="768"/>
      <c r="T2" s="768"/>
      <c r="U2" s="768"/>
      <c r="V2" s="768"/>
      <c r="W2" s="768"/>
      <c r="X2" s="545"/>
      <c r="Y2" s="136"/>
      <c r="Z2" s="33"/>
    </row>
    <row r="3" spans="1:26">
      <c r="A3" s="771"/>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6"/>
      <c r="Z3" s="1" t="s">
        <v>559</v>
      </c>
    </row>
    <row r="4" spans="1:26">
      <c r="A4" s="93" t="s">
        <v>13</v>
      </c>
      <c r="B4" s="631">
        <v>401</v>
      </c>
      <c r="C4" s="631">
        <v>800</v>
      </c>
      <c r="D4" s="631">
        <v>3994</v>
      </c>
      <c r="E4" s="631">
        <v>6395</v>
      </c>
      <c r="F4" s="631">
        <v>6564</v>
      </c>
      <c r="G4" s="631">
        <v>8016</v>
      </c>
      <c r="H4" s="631">
        <v>9792</v>
      </c>
      <c r="I4" s="461"/>
      <c r="J4" s="461"/>
      <c r="K4" s="461"/>
      <c r="L4" s="461"/>
      <c r="M4" s="461"/>
      <c r="N4" s="461"/>
      <c r="O4" s="461"/>
      <c r="P4" s="461"/>
      <c r="Q4" s="461"/>
      <c r="R4" s="461"/>
      <c r="S4" s="461"/>
      <c r="T4" s="461"/>
      <c r="U4" s="461"/>
      <c r="V4" s="461"/>
      <c r="W4" s="461"/>
      <c r="X4" s="461"/>
      <c r="Y4" s="136"/>
      <c r="Z4" s="136"/>
    </row>
    <row r="5" spans="1:26">
      <c r="A5" s="93" t="s">
        <v>12</v>
      </c>
      <c r="B5" s="461"/>
      <c r="C5" s="461"/>
      <c r="D5" s="461"/>
      <c r="E5" s="461"/>
      <c r="F5" s="461"/>
      <c r="G5" s="461"/>
      <c r="H5" s="461"/>
      <c r="I5" s="461"/>
      <c r="J5" s="461"/>
      <c r="K5" s="461"/>
      <c r="L5" s="461"/>
      <c r="M5" s="461"/>
      <c r="N5" s="461"/>
      <c r="O5" s="461"/>
      <c r="P5" s="461"/>
      <c r="Q5" s="461"/>
      <c r="R5" s="461"/>
      <c r="S5" s="461"/>
      <c r="T5" s="461"/>
      <c r="U5" s="461"/>
      <c r="V5" s="461"/>
      <c r="W5" s="461"/>
      <c r="X5" s="461"/>
      <c r="Y5" s="136"/>
      <c r="Z5" s="136"/>
    </row>
    <row r="6" spans="1:26">
      <c r="A6" s="93" t="s">
        <v>513</v>
      </c>
      <c r="B6" s="461"/>
      <c r="C6" s="461"/>
      <c r="D6" s="461"/>
      <c r="E6" s="461"/>
      <c r="F6" s="461"/>
      <c r="G6" s="461"/>
      <c r="H6" s="461"/>
      <c r="I6" s="461"/>
      <c r="J6" s="461"/>
      <c r="K6" s="461"/>
      <c r="L6" s="461"/>
      <c r="M6" s="461"/>
      <c r="N6" s="461"/>
      <c r="O6" s="461"/>
      <c r="P6" s="461"/>
      <c r="Q6" s="461"/>
      <c r="R6" s="461"/>
      <c r="S6" s="461"/>
      <c r="T6" s="461"/>
      <c r="U6" s="461"/>
      <c r="V6" s="461"/>
      <c r="W6" s="461"/>
      <c r="X6" s="461"/>
      <c r="Y6" s="136"/>
      <c r="Z6" s="136"/>
    </row>
    <row r="7" spans="1:26">
      <c r="A7" s="93" t="s">
        <v>100</v>
      </c>
      <c r="B7" s="461"/>
      <c r="C7" s="461"/>
      <c r="D7" s="461"/>
      <c r="E7" s="461"/>
      <c r="F7" s="461"/>
      <c r="G7" s="461"/>
      <c r="H7" s="461"/>
      <c r="I7" s="461"/>
      <c r="J7" s="461"/>
      <c r="K7" s="461"/>
      <c r="L7" s="461"/>
      <c r="M7" s="461"/>
      <c r="N7" s="461"/>
      <c r="O7" s="461"/>
      <c r="P7" s="461"/>
      <c r="Q7" s="461"/>
      <c r="R7" s="461"/>
      <c r="S7" s="461"/>
      <c r="T7" s="461"/>
      <c r="U7" s="461"/>
      <c r="V7" s="461"/>
      <c r="W7" s="461"/>
      <c r="X7" s="461"/>
      <c r="Y7" s="136"/>
      <c r="Z7" s="136"/>
    </row>
    <row r="8" spans="1:26">
      <c r="A8" s="93" t="s">
        <v>512</v>
      </c>
      <c r="B8" s="461"/>
      <c r="C8" s="461"/>
      <c r="D8" s="461"/>
      <c r="E8" s="461"/>
      <c r="F8" s="461"/>
      <c r="G8" s="461"/>
      <c r="H8" s="461"/>
      <c r="I8" s="461"/>
      <c r="J8" s="461"/>
      <c r="K8" s="461"/>
      <c r="L8" s="461"/>
      <c r="M8" s="461"/>
      <c r="N8" s="461"/>
      <c r="O8" s="461"/>
      <c r="P8" s="461"/>
      <c r="Q8" s="461"/>
      <c r="R8" s="461"/>
      <c r="S8" s="461"/>
      <c r="T8" s="461"/>
      <c r="U8" s="461"/>
      <c r="V8" s="461"/>
      <c r="W8" s="461"/>
      <c r="X8" s="461"/>
      <c r="Y8" s="136"/>
      <c r="Z8" s="136"/>
    </row>
    <row r="9" spans="1:26">
      <c r="A9" s="93" t="s">
        <v>11</v>
      </c>
      <c r="B9" s="461"/>
      <c r="C9" s="461"/>
      <c r="D9" s="461"/>
      <c r="E9" s="461"/>
      <c r="F9" s="461"/>
      <c r="G9" s="461"/>
      <c r="H9" s="461"/>
      <c r="I9" s="461"/>
      <c r="J9" s="461"/>
      <c r="K9" s="461"/>
      <c r="L9" s="461"/>
      <c r="M9" s="461"/>
      <c r="N9" s="461"/>
      <c r="O9" s="461"/>
      <c r="P9" s="461"/>
      <c r="Q9" s="461"/>
      <c r="R9" s="461"/>
      <c r="S9" s="461"/>
      <c r="T9" s="461"/>
      <c r="U9" s="461"/>
      <c r="V9" s="461"/>
      <c r="W9" s="461"/>
      <c r="X9" s="461"/>
      <c r="Y9" s="136"/>
      <c r="Z9" s="136"/>
    </row>
    <row r="10" spans="1:26">
      <c r="A10" s="93" t="s">
        <v>10</v>
      </c>
      <c r="B10" s="461"/>
      <c r="C10" s="461"/>
      <c r="D10" s="461"/>
      <c r="E10" s="461"/>
      <c r="F10" s="461"/>
      <c r="G10" s="461"/>
      <c r="H10" s="461"/>
      <c r="I10" s="461"/>
      <c r="J10" s="461"/>
      <c r="K10" s="461"/>
      <c r="L10" s="461">
        <v>33824</v>
      </c>
      <c r="M10" s="461">
        <v>35950</v>
      </c>
      <c r="N10" s="461">
        <v>94746</v>
      </c>
      <c r="O10" s="461">
        <v>727973</v>
      </c>
      <c r="P10" s="461">
        <v>820922</v>
      </c>
      <c r="Q10" s="461">
        <v>1252477</v>
      </c>
      <c r="R10" s="461"/>
      <c r="S10" s="461"/>
      <c r="T10" s="461"/>
      <c r="U10" s="461"/>
      <c r="V10" s="461"/>
      <c r="W10" s="461"/>
      <c r="X10" s="461"/>
      <c r="Y10" s="136"/>
      <c r="Z10" s="136"/>
    </row>
    <row r="11" spans="1:26">
      <c r="A11" s="93" t="s">
        <v>9</v>
      </c>
      <c r="B11" s="461"/>
      <c r="C11" s="461"/>
      <c r="D11" s="461"/>
      <c r="E11" s="461"/>
      <c r="F11" s="461"/>
      <c r="G11" s="461"/>
      <c r="H11" s="461"/>
      <c r="I11" s="461"/>
      <c r="J11" s="461"/>
      <c r="K11" s="461"/>
      <c r="L11" s="461"/>
      <c r="M11" s="461"/>
      <c r="N11" s="461"/>
      <c r="O11" s="461"/>
      <c r="P11" s="461"/>
      <c r="Q11" s="461"/>
      <c r="R11" s="461"/>
      <c r="S11" s="461"/>
      <c r="T11" s="461"/>
      <c r="U11" s="461"/>
      <c r="V11" s="461"/>
      <c r="W11" s="461"/>
      <c r="X11" s="461"/>
      <c r="Y11" s="136"/>
      <c r="Z11" s="136"/>
    </row>
    <row r="12" spans="1:26">
      <c r="A12" s="93" t="s">
        <v>155</v>
      </c>
      <c r="B12" s="628"/>
      <c r="C12" s="628"/>
      <c r="D12" s="631">
        <v>140700</v>
      </c>
      <c r="E12" s="631">
        <v>148700</v>
      </c>
      <c r="F12" s="631">
        <v>156800</v>
      </c>
      <c r="G12" s="631">
        <v>165000</v>
      </c>
      <c r="H12" s="631">
        <v>183400</v>
      </c>
      <c r="I12" s="631">
        <v>205100</v>
      </c>
      <c r="J12" s="631">
        <v>227200</v>
      </c>
      <c r="K12" s="631">
        <v>275900</v>
      </c>
      <c r="L12" s="631">
        <v>324400</v>
      </c>
      <c r="M12" s="631">
        <v>354500</v>
      </c>
      <c r="N12" s="631">
        <v>394200</v>
      </c>
      <c r="O12" s="631">
        <v>445200</v>
      </c>
      <c r="P12" s="631">
        <v>495500</v>
      </c>
      <c r="Q12" s="631">
        <v>538000</v>
      </c>
      <c r="R12" s="631">
        <v>580500</v>
      </c>
      <c r="S12" s="631">
        <v>624400</v>
      </c>
      <c r="T12" s="631">
        <v>668100</v>
      </c>
      <c r="U12" s="631">
        <v>710400</v>
      </c>
      <c r="V12" s="631">
        <v>752400</v>
      </c>
      <c r="W12" s="631">
        <v>795200</v>
      </c>
      <c r="X12" s="631">
        <v>827650</v>
      </c>
      <c r="Y12" s="136"/>
      <c r="Z12" s="136"/>
    </row>
    <row r="13" spans="1:26">
      <c r="A13" s="93" t="s">
        <v>6</v>
      </c>
      <c r="B13" s="628"/>
      <c r="C13" s="628"/>
      <c r="D13" s="628"/>
      <c r="E13" s="628"/>
      <c r="F13" s="628"/>
      <c r="G13" s="628"/>
      <c r="H13" s="628"/>
      <c r="I13" s="628"/>
      <c r="J13" s="628"/>
      <c r="K13" s="628"/>
      <c r="L13" s="628"/>
      <c r="M13" s="628"/>
      <c r="N13" s="628"/>
      <c r="O13" s="628"/>
      <c r="P13" s="628"/>
      <c r="Q13" s="628"/>
      <c r="R13" s="628"/>
      <c r="S13" s="628"/>
      <c r="T13" s="628"/>
      <c r="U13" s="628"/>
      <c r="V13" s="628"/>
      <c r="W13" s="628"/>
      <c r="X13" s="628"/>
      <c r="Y13" s="136"/>
      <c r="Z13" s="136"/>
    </row>
    <row r="14" spans="1:26">
      <c r="A14" s="93" t="s">
        <v>5</v>
      </c>
      <c r="B14" s="628"/>
      <c r="C14" s="628"/>
      <c r="D14" s="628"/>
      <c r="E14" s="628"/>
      <c r="F14" s="628"/>
      <c r="G14" s="628"/>
      <c r="H14" s="628"/>
      <c r="I14" s="628"/>
      <c r="J14" s="628"/>
      <c r="K14" s="628"/>
      <c r="L14" s="628"/>
      <c r="M14" s="628"/>
      <c r="N14" s="628"/>
      <c r="O14" s="628"/>
      <c r="P14" s="628"/>
      <c r="Q14" s="628"/>
      <c r="R14" s="628"/>
      <c r="S14" s="628"/>
      <c r="T14" s="628"/>
      <c r="U14" s="628"/>
      <c r="V14" s="628"/>
      <c r="W14" s="628"/>
      <c r="X14" s="628"/>
      <c r="Y14" s="136"/>
      <c r="Z14" s="136"/>
    </row>
    <row r="15" spans="1:26">
      <c r="A15" s="93" t="s">
        <v>4</v>
      </c>
      <c r="B15" s="628"/>
      <c r="C15" s="628"/>
      <c r="D15" s="628"/>
      <c r="E15" s="628"/>
      <c r="F15" s="628"/>
      <c r="G15" s="628"/>
      <c r="H15" s="628"/>
      <c r="I15" s="628"/>
      <c r="J15" s="628"/>
      <c r="K15" s="628"/>
      <c r="L15" s="628"/>
      <c r="M15" s="628"/>
      <c r="N15" s="628"/>
      <c r="O15" s="628"/>
      <c r="P15" s="628"/>
      <c r="Q15" s="628"/>
      <c r="R15" s="628"/>
      <c r="S15" s="628"/>
      <c r="T15" s="628"/>
      <c r="U15" s="628"/>
      <c r="V15" s="628"/>
      <c r="W15" s="628"/>
      <c r="X15" s="628"/>
      <c r="Y15" s="136"/>
      <c r="Z15" s="136"/>
    </row>
    <row r="16" spans="1:26">
      <c r="A16" s="93" t="s">
        <v>3</v>
      </c>
      <c r="B16" s="628"/>
      <c r="C16" s="628"/>
      <c r="D16" s="628"/>
      <c r="E16" s="628"/>
      <c r="F16" s="628"/>
      <c r="G16" s="628"/>
      <c r="H16" s="628"/>
      <c r="I16" s="628"/>
      <c r="J16" s="628"/>
      <c r="K16" s="628"/>
      <c r="L16" s="628"/>
      <c r="M16" s="628"/>
      <c r="N16" s="628"/>
      <c r="O16" s="628"/>
      <c r="P16" s="628"/>
      <c r="Q16" s="628"/>
      <c r="R16" s="628"/>
      <c r="S16" s="628"/>
      <c r="T16" s="628"/>
      <c r="U16" s="628"/>
      <c r="V16" s="628"/>
      <c r="W16" s="628"/>
      <c r="X16" s="628"/>
      <c r="Y16" s="136"/>
      <c r="Z16" s="136"/>
    </row>
    <row r="17" spans="1:26">
      <c r="A17" s="93" t="s">
        <v>33</v>
      </c>
      <c r="B17" s="628"/>
      <c r="C17" s="628"/>
      <c r="D17" s="628"/>
      <c r="E17" s="628"/>
      <c r="F17" s="628"/>
      <c r="G17" s="628"/>
      <c r="H17" s="628"/>
      <c r="I17" s="628"/>
      <c r="J17" s="628"/>
      <c r="K17" s="628"/>
      <c r="L17" s="628"/>
      <c r="M17" s="628"/>
      <c r="N17" s="628"/>
      <c r="O17" s="628"/>
      <c r="P17" s="628"/>
      <c r="Q17" s="628"/>
      <c r="R17" s="628"/>
      <c r="S17" s="628"/>
      <c r="T17" s="628"/>
      <c r="U17" s="628"/>
      <c r="V17" s="628"/>
      <c r="W17" s="628"/>
      <c r="X17" s="628"/>
      <c r="Y17" s="136"/>
      <c r="Z17" s="136"/>
    </row>
    <row r="18" spans="1:26">
      <c r="A18" s="93" t="s">
        <v>1</v>
      </c>
      <c r="B18" s="635">
        <v>401</v>
      </c>
      <c r="C18" s="635">
        <v>800</v>
      </c>
      <c r="D18" s="635">
        <v>3994</v>
      </c>
      <c r="E18" s="635">
        <v>6395</v>
      </c>
      <c r="F18" s="635">
        <v>6564</v>
      </c>
      <c r="G18" s="635">
        <v>8016</v>
      </c>
      <c r="H18" s="635">
        <v>9792</v>
      </c>
      <c r="I18" s="635"/>
      <c r="J18" s="635">
        <v>791464</v>
      </c>
      <c r="K18" s="635">
        <v>4314</v>
      </c>
      <c r="L18" s="635">
        <v>24169</v>
      </c>
      <c r="M18" s="635">
        <v>379888</v>
      </c>
      <c r="N18" s="635">
        <v>2314983</v>
      </c>
      <c r="O18" s="635">
        <v>2517132</v>
      </c>
      <c r="P18" s="635">
        <v>3741615</v>
      </c>
      <c r="Q18" s="635">
        <v>6057229</v>
      </c>
      <c r="R18" s="628"/>
      <c r="S18" s="628"/>
      <c r="T18" s="628"/>
      <c r="U18" s="628"/>
      <c r="V18" s="628"/>
      <c r="W18" s="635">
        <v>10438053</v>
      </c>
      <c r="X18" s="636">
        <v>11148658</v>
      </c>
      <c r="Y18" s="136"/>
      <c r="Z18" s="136"/>
    </row>
    <row r="19" spans="1:26">
      <c r="A19" s="93" t="s">
        <v>0</v>
      </c>
      <c r="B19" s="628"/>
      <c r="C19" s="628"/>
      <c r="D19" s="628"/>
      <c r="E19" s="628"/>
      <c r="F19" s="628"/>
      <c r="G19" s="628"/>
      <c r="H19" s="628"/>
      <c r="I19" s="589"/>
      <c r="J19" s="589"/>
      <c r="K19" s="589"/>
      <c r="L19" s="591">
        <v>1125550</v>
      </c>
      <c r="M19" s="589"/>
      <c r="N19" s="589"/>
      <c r="O19" s="589"/>
      <c r="P19" s="591">
        <v>2019115</v>
      </c>
      <c r="Q19" s="589"/>
      <c r="R19" s="589"/>
      <c r="S19" s="589"/>
      <c r="T19" s="589"/>
      <c r="U19" s="589"/>
      <c r="V19" s="589">
        <v>4151561</v>
      </c>
      <c r="W19" s="628"/>
      <c r="X19" s="628"/>
      <c r="Y19" s="136"/>
      <c r="Z19" s="136"/>
    </row>
    <row r="21" spans="1:26">
      <c r="A21" s="250" t="s">
        <v>3209</v>
      </c>
    </row>
    <row r="22" spans="1:26">
      <c r="A22" s="473" t="s">
        <v>2672</v>
      </c>
    </row>
    <row r="23" spans="1:26">
      <c r="A23" s="250" t="s">
        <v>3208</v>
      </c>
    </row>
    <row r="24" spans="1:26">
      <c r="A24" s="250"/>
    </row>
  </sheetData>
  <mergeCells count="2">
    <mergeCell ref="A2:A3"/>
    <mergeCell ref="B2:W2"/>
  </mergeCells>
  <hyperlinks>
    <hyperlink ref="Z3" location="Content!A1" display="Back to content page" xr:uid="{00000000-0004-0000-CF00-000000000000}"/>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Sheet209"/>
  <dimension ref="A1:AF24"/>
  <sheetViews>
    <sheetView zoomScale="95" zoomScaleNormal="95" workbookViewId="0">
      <selection activeCell="B4" sqref="B4:X19"/>
    </sheetView>
  </sheetViews>
  <sheetFormatPr defaultColWidth="9.21875" defaultRowHeight="18" customHeight="1"/>
  <cols>
    <col min="1" max="1" width="32.77734375" style="13" customWidth="1"/>
    <col min="2" max="24" width="9.77734375" style="13" customWidth="1"/>
    <col min="25" max="26" width="9.21875" style="13" bestFit="1" customWidth="1"/>
    <col min="27" max="27" width="20.109375" style="13" customWidth="1"/>
    <col min="28" max="31" width="9.21875" style="13" bestFit="1" customWidth="1"/>
    <col min="32" max="32" width="9.21875" style="13" customWidth="1"/>
    <col min="33" max="16384" width="9.21875" style="13"/>
  </cols>
  <sheetData>
    <row r="1" spans="1:27" s="18" customFormat="1" ht="18" customHeight="1">
      <c r="A1" s="18" t="s">
        <v>3030</v>
      </c>
    </row>
    <row r="2" spans="1:27" s="136" customFormat="1" ht="18" customHeight="1">
      <c r="A2" s="771"/>
      <c r="B2" s="767" t="s">
        <v>507</v>
      </c>
      <c r="C2" s="768"/>
      <c r="D2" s="768"/>
      <c r="E2" s="768"/>
      <c r="F2" s="768"/>
      <c r="G2" s="768"/>
      <c r="H2" s="768"/>
      <c r="I2" s="768"/>
      <c r="J2" s="768"/>
      <c r="K2" s="768"/>
      <c r="L2" s="768"/>
      <c r="M2" s="768"/>
      <c r="N2" s="768"/>
      <c r="O2" s="768"/>
      <c r="P2" s="768"/>
      <c r="Q2" s="768"/>
      <c r="R2" s="768"/>
      <c r="S2" s="768"/>
      <c r="T2" s="768"/>
      <c r="U2" s="768"/>
      <c r="V2" s="768"/>
      <c r="W2" s="768"/>
      <c r="X2" s="545"/>
      <c r="Z2" s="33"/>
      <c r="AA2" s="33"/>
    </row>
    <row r="3" spans="1:27" s="136" customFormat="1" ht="18" customHeight="1">
      <c r="A3" s="771"/>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559</v>
      </c>
    </row>
    <row r="4" spans="1:27" s="136" customFormat="1" ht="18" customHeight="1">
      <c r="A4" s="93" t="s">
        <v>13</v>
      </c>
      <c r="B4" s="476">
        <v>0.105045562462262</v>
      </c>
      <c r="C4" s="476">
        <v>0.13601386742986801</v>
      </c>
      <c r="D4" s="476">
        <v>0.27037674559513403</v>
      </c>
      <c r="E4" s="476">
        <v>0.370682065225727</v>
      </c>
      <c r="F4" s="476">
        <v>0.46481461798590901</v>
      </c>
      <c r="G4" s="476">
        <v>1.1433668265595001</v>
      </c>
      <c r="H4" s="476">
        <v>1.90764750723428</v>
      </c>
      <c r="I4" s="476">
        <v>3.2</v>
      </c>
      <c r="J4" s="476">
        <v>4.5999999999999996</v>
      </c>
      <c r="K4" s="476">
        <v>6</v>
      </c>
      <c r="L4" s="476">
        <v>10</v>
      </c>
      <c r="M4" s="476">
        <v>14.776</v>
      </c>
      <c r="N4" s="476">
        <v>16.937210113739798</v>
      </c>
      <c r="O4" s="476">
        <v>19.100000000000001</v>
      </c>
      <c r="P4" s="476"/>
      <c r="Q4" s="476"/>
      <c r="R4" s="476"/>
      <c r="S4" s="476"/>
      <c r="T4" s="476"/>
      <c r="U4" s="476"/>
      <c r="V4" s="476"/>
      <c r="W4" s="476"/>
      <c r="X4" s="476"/>
    </row>
    <row r="5" spans="1:27" s="136" customFormat="1" ht="18" customHeight="1">
      <c r="A5" s="93" t="s">
        <v>12</v>
      </c>
      <c r="B5" s="476"/>
      <c r="C5" s="476"/>
      <c r="D5" s="476"/>
      <c r="E5" s="476"/>
      <c r="F5" s="476"/>
      <c r="G5" s="476"/>
      <c r="H5" s="476"/>
      <c r="I5" s="476"/>
      <c r="J5" s="476"/>
      <c r="K5" s="476"/>
      <c r="L5" s="476"/>
      <c r="M5" s="476"/>
      <c r="N5" s="476"/>
      <c r="O5" s="476"/>
      <c r="P5" s="476"/>
      <c r="Q5" s="476"/>
      <c r="R5" s="476"/>
      <c r="S5" s="476"/>
      <c r="T5" s="476"/>
      <c r="U5" s="476"/>
      <c r="V5" s="476"/>
      <c r="W5" s="476"/>
      <c r="X5" s="476"/>
    </row>
    <row r="6" spans="1:27" s="136" customFormat="1" ht="18" customHeight="1">
      <c r="A6" s="93" t="s">
        <v>513</v>
      </c>
      <c r="B6" s="476"/>
      <c r="C6" s="476"/>
      <c r="D6" s="476"/>
      <c r="E6" s="476"/>
      <c r="F6" s="476"/>
      <c r="G6" s="476"/>
      <c r="H6" s="476"/>
      <c r="I6" s="476"/>
      <c r="J6" s="476"/>
      <c r="K6" s="476"/>
      <c r="L6" s="476"/>
      <c r="M6" s="476"/>
      <c r="N6" s="476"/>
      <c r="O6" s="476"/>
      <c r="P6" s="476"/>
      <c r="Q6" s="476"/>
      <c r="R6" s="476"/>
      <c r="S6" s="476"/>
      <c r="T6" s="476"/>
      <c r="U6" s="476"/>
      <c r="V6" s="476"/>
      <c r="W6" s="476"/>
      <c r="X6" s="476"/>
    </row>
    <row r="7" spans="1:27" s="136" customFormat="1" ht="18" customHeight="1">
      <c r="A7" s="93" t="s">
        <v>100</v>
      </c>
      <c r="B7" s="476">
        <v>5.9021136806902998E-3</v>
      </c>
      <c r="C7" s="476">
        <v>1.14757819210493E-2</v>
      </c>
      <c r="D7" s="476">
        <v>9.2790702460692501E-2</v>
      </c>
      <c r="E7" s="476">
        <v>0.13491483743733501</v>
      </c>
      <c r="F7" s="476">
        <v>0.19620837517803899</v>
      </c>
      <c r="G7" s="476">
        <v>0.23803779869279201</v>
      </c>
      <c r="H7" s="476">
        <v>0.29605361030881</v>
      </c>
      <c r="I7" s="476">
        <v>0.37</v>
      </c>
      <c r="J7" s="476">
        <v>0.44</v>
      </c>
      <c r="K7" s="476">
        <v>0.56000000000000005</v>
      </c>
      <c r="L7" s="476">
        <v>0.72</v>
      </c>
      <c r="M7" s="476"/>
      <c r="N7" s="476"/>
      <c r="O7" s="476"/>
      <c r="P7" s="476"/>
      <c r="Q7" s="476"/>
      <c r="R7" s="476"/>
      <c r="S7" s="476"/>
      <c r="T7" s="476"/>
      <c r="U7" s="476"/>
      <c r="V7" s="476"/>
      <c r="W7" s="476"/>
      <c r="X7" s="476"/>
    </row>
    <row r="8" spans="1:27" s="136" customFormat="1" ht="18" customHeight="1">
      <c r="A8" s="93" t="s">
        <v>512</v>
      </c>
      <c r="B8" s="476">
        <v>0.92619177726940205</v>
      </c>
      <c r="C8" s="476">
        <v>1.28159005046719</v>
      </c>
      <c r="D8" s="476">
        <v>1.8162038071264199</v>
      </c>
      <c r="E8" s="476">
        <v>2.43707385055863</v>
      </c>
      <c r="F8" s="476">
        <v>3.2286850731611101</v>
      </c>
      <c r="G8" s="476">
        <v>3.6969610729182398</v>
      </c>
      <c r="H8" s="476">
        <v>3.6965387890688199</v>
      </c>
      <c r="I8" s="476">
        <v>4.0999999999999996</v>
      </c>
      <c r="J8" s="476">
        <v>6.85</v>
      </c>
      <c r="K8" s="476">
        <v>7.6</v>
      </c>
      <c r="L8" s="476">
        <v>8.02</v>
      </c>
      <c r="M8" s="476"/>
      <c r="N8" s="476"/>
      <c r="O8" s="476"/>
      <c r="P8" s="476">
        <v>27.1</v>
      </c>
      <c r="Q8" s="476">
        <v>35</v>
      </c>
      <c r="R8" s="476"/>
      <c r="S8" s="476"/>
      <c r="T8" s="476"/>
      <c r="U8" s="476"/>
      <c r="V8" s="476"/>
      <c r="W8" s="476"/>
      <c r="X8" s="476"/>
    </row>
    <row r="9" spans="1:27" s="136" customFormat="1" ht="18" customHeight="1">
      <c r="A9" s="93" t="s">
        <v>11</v>
      </c>
      <c r="B9" s="476">
        <v>0</v>
      </c>
      <c r="C9" s="476">
        <v>0</v>
      </c>
      <c r="D9" s="476">
        <v>0</v>
      </c>
      <c r="E9" s="476">
        <v>0</v>
      </c>
      <c r="F9" s="476">
        <v>0</v>
      </c>
      <c r="G9" s="476">
        <v>0</v>
      </c>
      <c r="H9" s="476">
        <v>0</v>
      </c>
      <c r="I9" s="476">
        <v>7.2314999885678491E-4</v>
      </c>
      <c r="J9" s="476">
        <v>6.6519165336017497E-4</v>
      </c>
      <c r="K9" s="476">
        <v>1.3990825566117445E-2</v>
      </c>
      <c r="L9" s="476">
        <v>2.7499373890350256E-2</v>
      </c>
      <c r="M9" s="476">
        <v>3.1364504288651701E-2</v>
      </c>
      <c r="N9" s="476">
        <v>0.12648584726327605</v>
      </c>
      <c r="O9" s="476">
        <v>0.29679511618521359</v>
      </c>
      <c r="P9" s="476">
        <v>0.42328096344848964</v>
      </c>
      <c r="Q9" s="476">
        <v>0.44</v>
      </c>
      <c r="R9" s="476"/>
      <c r="S9" s="476"/>
      <c r="T9" s="476"/>
      <c r="U9" s="476"/>
      <c r="V9" s="476"/>
      <c r="W9" s="476"/>
      <c r="X9" s="476"/>
    </row>
    <row r="10" spans="1:27" s="136" customFormat="1" ht="18" customHeight="1">
      <c r="A10" s="93" t="s">
        <v>10</v>
      </c>
      <c r="B10" s="476">
        <v>0.19639469100634099</v>
      </c>
      <c r="C10" s="476">
        <v>0.222511586178292</v>
      </c>
      <c r="D10" s="476">
        <v>0.33972015459614202</v>
      </c>
      <c r="E10" s="476" t="s">
        <v>317</v>
      </c>
      <c r="F10" s="476" t="s">
        <v>317</v>
      </c>
      <c r="G10" s="476" t="s">
        <v>317</v>
      </c>
      <c r="H10" s="476" t="s">
        <v>317</v>
      </c>
      <c r="I10" s="476" t="s">
        <v>317</v>
      </c>
      <c r="J10" s="476" t="s">
        <v>317</v>
      </c>
      <c r="K10" s="476" t="s">
        <v>317</v>
      </c>
      <c r="L10" s="476">
        <v>0.16792771323602423</v>
      </c>
      <c r="M10" s="476">
        <v>0.17370059872832799</v>
      </c>
      <c r="N10" s="476">
        <v>0.44559093260593519</v>
      </c>
      <c r="O10" s="476">
        <v>3.3327519113674859</v>
      </c>
      <c r="P10" s="476">
        <v>3.6592760987786397</v>
      </c>
      <c r="Q10" s="476">
        <v>5.44</v>
      </c>
      <c r="R10" s="476"/>
      <c r="S10" s="476"/>
      <c r="T10" s="476"/>
      <c r="U10" s="476"/>
      <c r="V10" s="476"/>
      <c r="W10" s="476"/>
      <c r="X10" s="476"/>
    </row>
    <row r="11" spans="1:27" s="136" customFormat="1" ht="18" customHeight="1">
      <c r="A11" s="93" t="s">
        <v>9</v>
      </c>
      <c r="B11" s="476"/>
      <c r="C11" s="476"/>
      <c r="D11" s="476">
        <v>0.05</v>
      </c>
      <c r="E11" s="476">
        <v>0.06</v>
      </c>
      <c r="F11" s="476">
        <v>7.0000000000000007E-2</v>
      </c>
      <c r="G11" s="476">
        <v>7.0000000000000007E-2</v>
      </c>
      <c r="H11" s="476">
        <v>0.425137489606563</v>
      </c>
      <c r="I11" s="476">
        <v>0.6</v>
      </c>
      <c r="J11" s="476">
        <v>0.7</v>
      </c>
      <c r="K11" s="476">
        <v>1.07</v>
      </c>
      <c r="L11" s="476">
        <v>2.2599999999999998</v>
      </c>
      <c r="M11" s="476">
        <v>3.33</v>
      </c>
      <c r="N11" s="476">
        <v>4.5</v>
      </c>
      <c r="O11" s="476">
        <v>6.5</v>
      </c>
      <c r="P11" s="476">
        <v>11.6</v>
      </c>
      <c r="Q11" s="476">
        <v>17.600000000000001</v>
      </c>
      <c r="R11" s="476"/>
      <c r="S11" s="476"/>
      <c r="T11" s="476"/>
      <c r="U11" s="476"/>
      <c r="V11" s="476"/>
      <c r="W11" s="476"/>
      <c r="X11" s="476"/>
    </row>
    <row r="12" spans="1:27" s="136" customFormat="1" ht="18" customHeight="1">
      <c r="A12" s="93" t="s">
        <v>8</v>
      </c>
      <c r="B12" s="476"/>
      <c r="C12" s="476"/>
      <c r="D12" s="476">
        <v>14.6</v>
      </c>
      <c r="E12" s="476">
        <v>15.2</v>
      </c>
      <c r="F12" s="476">
        <v>15.8</v>
      </c>
      <c r="G12" s="476">
        <v>16.399999999999999</v>
      </c>
      <c r="H12" s="476">
        <v>18</v>
      </c>
      <c r="I12" s="476">
        <v>19.899999999999999</v>
      </c>
      <c r="J12" s="476">
        <v>21.8</v>
      </c>
      <c r="K12" s="476">
        <v>26.2</v>
      </c>
      <c r="L12" s="476">
        <v>30.5</v>
      </c>
      <c r="M12" s="476">
        <v>34.1</v>
      </c>
      <c r="N12" s="476">
        <v>37.6</v>
      </c>
      <c r="O12" s="476">
        <v>42.1</v>
      </c>
      <c r="P12" s="476">
        <v>46.5</v>
      </c>
      <c r="Q12" s="476">
        <v>50.1</v>
      </c>
      <c r="R12" s="476">
        <v>53.7</v>
      </c>
      <c r="S12" s="476">
        <v>57.4</v>
      </c>
      <c r="T12" s="476">
        <v>61.1</v>
      </c>
      <c r="U12" s="476">
        <v>64.7</v>
      </c>
      <c r="V12" s="476">
        <v>68.3</v>
      </c>
      <c r="W12" s="476">
        <v>72</v>
      </c>
      <c r="X12" s="476">
        <v>75</v>
      </c>
    </row>
    <row r="13" spans="1:27" s="136" customFormat="1" ht="18" customHeight="1">
      <c r="A13" s="93" t="s">
        <v>6</v>
      </c>
      <c r="B13" s="476">
        <v>0.109592530041641</v>
      </c>
      <c r="C13" s="476">
        <v>0.160031946644069</v>
      </c>
      <c r="D13" s="476">
        <v>0.25961261125373902</v>
      </c>
      <c r="E13" s="476">
        <v>0.41953884391370699</v>
      </c>
      <c r="F13" s="476">
        <v>0.67944783539243803</v>
      </c>
      <c r="G13" s="476">
        <v>0.85435711810752801</v>
      </c>
      <c r="H13" s="476">
        <v>0.84295448804423601</v>
      </c>
      <c r="I13" s="476">
        <v>0.91</v>
      </c>
      <c r="J13" s="476">
        <v>1.56</v>
      </c>
      <c r="K13" s="476">
        <v>2.68</v>
      </c>
      <c r="L13" s="476">
        <v>4.17</v>
      </c>
      <c r="M13" s="476"/>
      <c r="N13" s="476"/>
      <c r="O13" s="476"/>
      <c r="P13" s="476"/>
      <c r="Q13" s="476"/>
      <c r="R13" s="476"/>
      <c r="S13" s="476"/>
      <c r="T13" s="476"/>
      <c r="U13" s="476"/>
      <c r="V13" s="476"/>
      <c r="W13" s="476"/>
      <c r="X13" s="476"/>
    </row>
    <row r="14" spans="1:27" s="136" customFormat="1" ht="18" customHeight="1">
      <c r="A14" s="93" t="s">
        <v>5</v>
      </c>
      <c r="B14" s="476">
        <v>1.6447395472689901</v>
      </c>
      <c r="C14" s="476">
        <v>2.4169794417099801</v>
      </c>
      <c r="D14" s="476">
        <v>2.6336997687611601</v>
      </c>
      <c r="E14" s="476">
        <v>3.3598398855380101</v>
      </c>
      <c r="F14" s="476">
        <v>3.8047156152630999</v>
      </c>
      <c r="G14" s="476">
        <v>4.0100466444237499</v>
      </c>
      <c r="H14" s="476">
        <v>4.3988706473272599</v>
      </c>
      <c r="I14" s="476">
        <v>4.8356107783370401</v>
      </c>
      <c r="J14" s="476">
        <v>5.32900377208954</v>
      </c>
      <c r="K14" s="476">
        <v>6.5</v>
      </c>
      <c r="L14" s="476">
        <v>11.6</v>
      </c>
      <c r="M14" s="476">
        <v>12</v>
      </c>
      <c r="N14" s="476">
        <v>12.9414</v>
      </c>
      <c r="O14" s="476">
        <v>13.9</v>
      </c>
      <c r="P14" s="476"/>
      <c r="Q14" s="476"/>
      <c r="R14" s="476"/>
      <c r="S14" s="476"/>
      <c r="T14" s="476"/>
      <c r="U14" s="476"/>
      <c r="V14" s="476"/>
      <c r="W14" s="476"/>
      <c r="X14" s="476"/>
    </row>
    <row r="15" spans="1:27" s="136" customFormat="1" ht="18" customHeight="1">
      <c r="A15" s="93" t="s">
        <v>4</v>
      </c>
      <c r="B15" s="476">
        <v>7.3956291831527601</v>
      </c>
      <c r="C15" s="476">
        <v>11.015102930017401</v>
      </c>
      <c r="D15" s="476">
        <v>14.304170830997201</v>
      </c>
      <c r="E15" s="476">
        <v>14.592504316949199</v>
      </c>
      <c r="F15" s="476">
        <v>24.2721392249906</v>
      </c>
      <c r="G15" s="476">
        <v>25.413268146283599</v>
      </c>
      <c r="H15" s="476">
        <v>34.951971170649998</v>
      </c>
      <c r="I15" s="476">
        <v>38.380000000000003</v>
      </c>
      <c r="J15" s="476">
        <v>40.44</v>
      </c>
      <c r="K15" s="476"/>
      <c r="L15" s="476">
        <v>41</v>
      </c>
      <c r="M15" s="476">
        <v>43.16</v>
      </c>
      <c r="N15" s="476">
        <v>47.08</v>
      </c>
      <c r="O15" s="476">
        <v>50.4</v>
      </c>
      <c r="P15" s="476">
        <v>54.26</v>
      </c>
      <c r="Q15" s="476">
        <v>58.12</v>
      </c>
      <c r="R15" s="476"/>
      <c r="S15" s="476"/>
      <c r="T15" s="476"/>
      <c r="U15" s="476"/>
      <c r="V15" s="476"/>
      <c r="W15" s="476"/>
      <c r="X15" s="476"/>
    </row>
    <row r="16" spans="1:27" s="136" customFormat="1" ht="18" customHeight="1">
      <c r="A16" s="93" t="s">
        <v>3</v>
      </c>
      <c r="B16" s="476">
        <v>5.35</v>
      </c>
      <c r="C16" s="476">
        <v>6.35</v>
      </c>
      <c r="D16" s="476">
        <v>6.71</v>
      </c>
      <c r="E16" s="476">
        <v>7.01</v>
      </c>
      <c r="F16" s="476">
        <v>8.43</v>
      </c>
      <c r="G16" s="476">
        <v>7.49</v>
      </c>
      <c r="H16" s="476">
        <v>7.61</v>
      </c>
      <c r="I16" s="476">
        <v>8.07</v>
      </c>
      <c r="J16" s="476">
        <v>8.43</v>
      </c>
      <c r="K16" s="476">
        <v>10</v>
      </c>
      <c r="L16" s="476">
        <v>12.3</v>
      </c>
      <c r="M16" s="476">
        <v>29.8</v>
      </c>
      <c r="N16" s="476">
        <v>42.4</v>
      </c>
      <c r="O16" s="476">
        <v>47.8</v>
      </c>
      <c r="P16" s="476">
        <v>52</v>
      </c>
      <c r="Q16" s="476"/>
      <c r="R16" s="476"/>
      <c r="S16" s="476"/>
      <c r="T16" s="476"/>
      <c r="U16" s="476"/>
      <c r="V16" s="476"/>
      <c r="W16" s="476"/>
      <c r="X16" s="476"/>
    </row>
    <row r="17" spans="1:32" s="136" customFormat="1" ht="18" customHeight="1">
      <c r="A17" s="93" t="s">
        <v>33</v>
      </c>
      <c r="B17" s="476">
        <v>0.11719444010825</v>
      </c>
      <c r="C17" s="476">
        <v>0.171300350668948</v>
      </c>
      <c r="D17" s="476">
        <v>0.222484413923909</v>
      </c>
      <c r="E17" s="476">
        <v>0.67696285651030297</v>
      </c>
      <c r="F17" s="476">
        <v>0.87757497099258996</v>
      </c>
      <c r="G17" s="476">
        <v>4.3</v>
      </c>
      <c r="H17" s="476">
        <v>5.8</v>
      </c>
      <c r="I17" s="476">
        <v>7.2</v>
      </c>
      <c r="J17" s="476">
        <v>9.02</v>
      </c>
      <c r="K17" s="476">
        <v>10.76</v>
      </c>
      <c r="L17" s="476">
        <v>12.07</v>
      </c>
      <c r="M17" s="476">
        <v>12.3</v>
      </c>
      <c r="N17" s="476">
        <v>17.23</v>
      </c>
      <c r="O17" s="476">
        <v>20.77</v>
      </c>
      <c r="P17" s="476">
        <v>24.65</v>
      </c>
      <c r="Q17" s="476">
        <v>33.380000000000003</v>
      </c>
      <c r="R17" s="476"/>
      <c r="S17" s="476"/>
      <c r="T17" s="476"/>
      <c r="U17" s="476"/>
      <c r="V17" s="476"/>
      <c r="W17" s="476"/>
      <c r="X17" s="476"/>
    </row>
    <row r="18" spans="1:32" s="136" customFormat="1" ht="18" customHeight="1">
      <c r="A18" s="93" t="s">
        <v>1</v>
      </c>
      <c r="B18" s="476">
        <v>0.19107164250342801</v>
      </c>
      <c r="C18" s="476">
        <v>0.23312955634233201</v>
      </c>
      <c r="D18" s="476">
        <v>0.47775090694748401</v>
      </c>
      <c r="E18" s="476">
        <v>0.98048303942611403</v>
      </c>
      <c r="F18" s="476">
        <v>2.0135495321853298</v>
      </c>
      <c r="G18" s="476">
        <v>2.8517522612900899</v>
      </c>
      <c r="H18" s="476">
        <v>4.1599133939310704</v>
      </c>
      <c r="I18" s="476">
        <v>4.87</v>
      </c>
      <c r="J18" s="476">
        <v>5.55</v>
      </c>
      <c r="K18" s="476">
        <v>6.31</v>
      </c>
      <c r="L18" s="476">
        <v>6.74</v>
      </c>
      <c r="M18" s="476">
        <v>2.8587291670774166</v>
      </c>
      <c r="N18" s="476">
        <v>17.167430320114484</v>
      </c>
      <c r="O18" s="476">
        <v>18.399046720602204</v>
      </c>
      <c r="P18" s="476">
        <v>24.830329087476454</v>
      </c>
      <c r="Q18" s="476">
        <v>38.96</v>
      </c>
      <c r="R18" s="476"/>
      <c r="S18" s="476"/>
      <c r="T18" s="476"/>
      <c r="U18" s="476"/>
      <c r="V18" s="476"/>
      <c r="W18" s="476">
        <v>56.72683477607962</v>
      </c>
      <c r="X18" s="476">
        <v>56.849672748682146</v>
      </c>
    </row>
    <row r="19" spans="1:32" s="136" customFormat="1" ht="18" customHeight="1">
      <c r="A19" s="93" t="s">
        <v>0</v>
      </c>
      <c r="B19" s="289">
        <v>0.40143353521158198</v>
      </c>
      <c r="C19" s="289">
        <v>0.79984604563313699</v>
      </c>
      <c r="D19" s="289">
        <v>3.9943561345561198</v>
      </c>
      <c r="E19" s="289">
        <v>6.39478645849612</v>
      </c>
      <c r="F19" s="289">
        <v>6.5640450271075004</v>
      </c>
      <c r="G19" s="289">
        <v>8.0159780888048502</v>
      </c>
      <c r="H19" s="289">
        <v>9.79184150186944</v>
      </c>
      <c r="I19" s="592"/>
      <c r="J19" s="592"/>
      <c r="K19" s="592"/>
      <c r="L19" s="592">
        <v>10.199999999999999</v>
      </c>
      <c r="M19" s="592"/>
      <c r="N19" s="592"/>
      <c r="O19" s="592"/>
      <c r="P19" s="592">
        <v>16.399999999999999</v>
      </c>
      <c r="Q19" s="592"/>
      <c r="R19" s="592"/>
      <c r="S19" s="592"/>
      <c r="T19" s="592"/>
      <c r="U19" s="592"/>
      <c r="V19" s="592"/>
      <c r="W19" s="592"/>
      <c r="X19" s="592"/>
    </row>
    <row r="20" spans="1:32" s="136" customFormat="1" ht="18" customHeight="1">
      <c r="A20" s="268"/>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9"/>
      <c r="Z20" s="269"/>
      <c r="AA20" s="269"/>
      <c r="AB20" s="269"/>
      <c r="AC20" s="269"/>
      <c r="AD20" s="269"/>
      <c r="AE20" s="269"/>
      <c r="AF20" s="269"/>
    </row>
    <row r="21" spans="1:32" s="17" customFormat="1" ht="19.5" customHeight="1">
      <c r="A21" s="250" t="s">
        <v>3209</v>
      </c>
      <c r="B21" s="13"/>
      <c r="C21" s="13"/>
      <c r="D21" s="13"/>
      <c r="E21" s="13"/>
      <c r="F21" s="13"/>
      <c r="G21" s="13"/>
      <c r="H21" s="13"/>
      <c r="I21" s="13"/>
      <c r="J21" s="13"/>
      <c r="K21" s="13"/>
    </row>
    <row r="22" spans="1:32" ht="18" customHeight="1">
      <c r="A22" s="250" t="s">
        <v>2881</v>
      </c>
    </row>
    <row r="23" spans="1:32" ht="18" customHeight="1">
      <c r="A23" s="250" t="s">
        <v>3208</v>
      </c>
    </row>
    <row r="24" spans="1:32" ht="18" customHeight="1">
      <c r="A24" s="250"/>
    </row>
  </sheetData>
  <mergeCells count="2">
    <mergeCell ref="A2:A3"/>
    <mergeCell ref="B2:W2"/>
  </mergeCells>
  <hyperlinks>
    <hyperlink ref="Z3" location="Content!A1" display="Back to content page" xr:uid="{00000000-0004-0000-D000-000000000000}"/>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Sheet210"/>
  <dimension ref="A1:AA35"/>
  <sheetViews>
    <sheetView zoomScaleNormal="100" workbookViewId="0">
      <selection activeCell="B4" sqref="B4:X19"/>
    </sheetView>
  </sheetViews>
  <sheetFormatPr defaultColWidth="9.21875" defaultRowHeight="18" customHeight="1"/>
  <cols>
    <col min="1" max="1" width="33.21875" style="13" customWidth="1"/>
    <col min="2" max="24" width="13.77734375" style="13" customWidth="1"/>
    <col min="25" max="26" width="9.21875" style="13"/>
    <col min="27" max="27" width="18.5546875" style="13" customWidth="1"/>
    <col min="28" max="16384" width="9.21875" style="13"/>
  </cols>
  <sheetData>
    <row r="1" spans="1:27" ht="18" customHeight="1">
      <c r="A1" s="18" t="s">
        <v>3031</v>
      </c>
    </row>
    <row r="2" spans="1:27" s="136" customFormat="1" ht="18" customHeight="1">
      <c r="A2" s="263"/>
      <c r="B2" s="767" t="s">
        <v>510</v>
      </c>
      <c r="C2" s="768"/>
      <c r="D2" s="768"/>
      <c r="E2" s="768"/>
      <c r="F2" s="768"/>
      <c r="G2" s="768"/>
      <c r="H2" s="768"/>
      <c r="I2" s="768"/>
      <c r="J2" s="768"/>
      <c r="K2" s="768"/>
      <c r="L2" s="768"/>
      <c r="M2" s="768"/>
      <c r="N2" s="768"/>
      <c r="O2" s="768"/>
      <c r="P2" s="768"/>
      <c r="Q2" s="768"/>
      <c r="R2" s="768"/>
      <c r="S2" s="768"/>
      <c r="T2" s="768"/>
      <c r="U2" s="768"/>
      <c r="V2" s="768"/>
      <c r="W2" s="768"/>
      <c r="X2" s="545"/>
      <c r="Z2" s="252"/>
      <c r="AA2" s="252"/>
    </row>
    <row r="3" spans="1:27" s="136" customFormat="1" ht="18" customHeight="1">
      <c r="A3" s="263"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559</v>
      </c>
    </row>
    <row r="4" spans="1:27" s="136" customFormat="1" ht="18" customHeight="1">
      <c r="A4" s="93" t="s">
        <v>13</v>
      </c>
      <c r="B4" s="309">
        <v>25806</v>
      </c>
      <c r="C4" s="309">
        <v>75000</v>
      </c>
      <c r="D4" s="309">
        <v>140000</v>
      </c>
      <c r="E4" s="309">
        <v>350000</v>
      </c>
      <c r="F4" s="309">
        <v>740000</v>
      </c>
      <c r="G4" s="309">
        <v>1611118</v>
      </c>
      <c r="H4" s="309">
        <v>3054620</v>
      </c>
      <c r="I4" s="309">
        <v>4961536</v>
      </c>
      <c r="J4" s="309">
        <v>6773357</v>
      </c>
      <c r="K4" s="309">
        <v>8321165</v>
      </c>
      <c r="L4" s="309">
        <v>10578326</v>
      </c>
      <c r="M4" s="309">
        <v>12073218</v>
      </c>
      <c r="N4" s="309">
        <v>12785109</v>
      </c>
      <c r="O4" s="309">
        <v>13285198</v>
      </c>
      <c r="P4" s="309">
        <v>14052558</v>
      </c>
      <c r="Q4" s="309">
        <v>13884532</v>
      </c>
      <c r="R4" s="309">
        <v>13001124</v>
      </c>
      <c r="S4" s="309">
        <v>13323952</v>
      </c>
      <c r="T4" s="309">
        <v>13288421</v>
      </c>
      <c r="U4" s="309">
        <v>14830154</v>
      </c>
      <c r="V4" s="309">
        <v>14645050</v>
      </c>
      <c r="W4" s="309">
        <v>15327864</v>
      </c>
      <c r="X4" s="309"/>
    </row>
    <row r="5" spans="1:27" s="136" customFormat="1" ht="18" customHeight="1">
      <c r="A5" s="93" t="s">
        <v>12</v>
      </c>
      <c r="B5" s="309">
        <v>106029</v>
      </c>
      <c r="C5" s="309">
        <v>222190</v>
      </c>
      <c r="D5" s="309">
        <v>332264</v>
      </c>
      <c r="E5" s="309">
        <v>444978</v>
      </c>
      <c r="F5" s="309">
        <v>522840</v>
      </c>
      <c r="G5" s="309">
        <v>571437</v>
      </c>
      <c r="H5" s="309">
        <v>825076</v>
      </c>
      <c r="I5" s="309">
        <v>1153768</v>
      </c>
      <c r="J5" s="309">
        <v>1559102</v>
      </c>
      <c r="K5" s="309">
        <v>2390868</v>
      </c>
      <c r="L5" s="309">
        <v>2644982</v>
      </c>
      <c r="M5" s="309">
        <v>2900263</v>
      </c>
      <c r="N5" s="309">
        <v>3081726</v>
      </c>
      <c r="O5" s="309">
        <v>3274542</v>
      </c>
      <c r="P5" s="309">
        <v>3410507</v>
      </c>
      <c r="Q5" s="309">
        <v>3475327</v>
      </c>
      <c r="R5" s="309">
        <v>3288986</v>
      </c>
      <c r="S5" s="309">
        <v>3240589</v>
      </c>
      <c r="T5" s="309">
        <v>3381228</v>
      </c>
      <c r="U5" s="309">
        <v>3746760</v>
      </c>
      <c r="V5" s="309">
        <v>4023009</v>
      </c>
      <c r="W5" s="309">
        <v>4160553</v>
      </c>
      <c r="X5" s="309"/>
      <c r="Z5" s="18"/>
      <c r="AA5" s="18"/>
    </row>
    <row r="6" spans="1:27" s="136" customFormat="1" ht="18" customHeight="1">
      <c r="A6" s="93" t="s">
        <v>513</v>
      </c>
      <c r="B6" s="309"/>
      <c r="C6" s="309"/>
      <c r="D6" s="309"/>
      <c r="E6" s="291">
        <v>2000</v>
      </c>
      <c r="F6" s="291">
        <v>8378</v>
      </c>
      <c r="G6" s="291">
        <v>15523</v>
      </c>
      <c r="H6" s="291">
        <v>36877</v>
      </c>
      <c r="I6" s="291">
        <v>62104</v>
      </c>
      <c r="J6" s="291">
        <v>91741</v>
      </c>
      <c r="K6" s="291">
        <v>122596</v>
      </c>
      <c r="L6" s="291">
        <v>165278</v>
      </c>
      <c r="M6" s="291">
        <v>216438</v>
      </c>
      <c r="N6" s="291">
        <v>283511</v>
      </c>
      <c r="O6" s="291">
        <v>347500</v>
      </c>
      <c r="P6" s="291">
        <v>383000</v>
      </c>
      <c r="Q6" s="291">
        <v>424786</v>
      </c>
      <c r="R6" s="291">
        <v>454389</v>
      </c>
      <c r="S6" s="291">
        <v>468914</v>
      </c>
      <c r="T6" s="291">
        <v>498903</v>
      </c>
      <c r="U6" s="291">
        <v>794513</v>
      </c>
      <c r="V6" s="291">
        <v>786613</v>
      </c>
      <c r="W6" s="309">
        <v>871425</v>
      </c>
      <c r="X6" s="309"/>
      <c r="Z6" s="18"/>
      <c r="AA6" s="18"/>
    </row>
    <row r="7" spans="1:27" s="136" customFormat="1" ht="18" customHeight="1">
      <c r="A7" s="93" t="s">
        <v>100</v>
      </c>
      <c r="B7" s="309">
        <v>15000</v>
      </c>
      <c r="C7" s="309">
        <v>150000</v>
      </c>
      <c r="D7" s="309">
        <v>560000</v>
      </c>
      <c r="E7" s="309">
        <v>1246225</v>
      </c>
      <c r="F7" s="309">
        <v>1990722</v>
      </c>
      <c r="G7" s="309">
        <v>2746094</v>
      </c>
      <c r="H7" s="309">
        <v>4415470</v>
      </c>
      <c r="I7" s="309">
        <v>6490080</v>
      </c>
      <c r="J7" s="309">
        <v>9937622</v>
      </c>
      <c r="K7" s="309">
        <v>9458557</v>
      </c>
      <c r="L7" s="309">
        <v>11604914</v>
      </c>
      <c r="M7" s="309">
        <v>15644877</v>
      </c>
      <c r="N7" s="309">
        <v>20258257</v>
      </c>
      <c r="O7" s="309">
        <v>28231900</v>
      </c>
      <c r="P7" s="291">
        <v>37102958</v>
      </c>
      <c r="Q7" s="291">
        <v>37752782</v>
      </c>
      <c r="R7" s="291">
        <v>28889317</v>
      </c>
      <c r="S7" s="291">
        <v>35375246</v>
      </c>
      <c r="T7" s="291">
        <v>36470600</v>
      </c>
      <c r="U7" s="291">
        <v>37123208</v>
      </c>
      <c r="V7" s="309">
        <v>41595482</v>
      </c>
      <c r="W7" s="309">
        <v>46885799</v>
      </c>
      <c r="X7" s="309"/>
    </row>
    <row r="8" spans="1:27" s="136" customFormat="1" ht="18" customHeight="1">
      <c r="A8" s="93" t="s">
        <v>512</v>
      </c>
      <c r="B8" s="309">
        <v>33000</v>
      </c>
      <c r="C8" s="309">
        <v>55000</v>
      </c>
      <c r="D8" s="309">
        <v>68000</v>
      </c>
      <c r="E8" s="309">
        <v>85000</v>
      </c>
      <c r="F8" s="309">
        <v>145000</v>
      </c>
      <c r="G8" s="309">
        <v>200000</v>
      </c>
      <c r="H8" s="309">
        <v>250000</v>
      </c>
      <c r="I8" s="309">
        <v>380000</v>
      </c>
      <c r="J8" s="309">
        <v>531643</v>
      </c>
      <c r="K8" s="309">
        <v>664432</v>
      </c>
      <c r="L8" s="309">
        <v>725802</v>
      </c>
      <c r="M8" s="309">
        <v>766540</v>
      </c>
      <c r="N8" s="309">
        <v>805000</v>
      </c>
      <c r="O8" s="309"/>
      <c r="P8" s="309">
        <v>916800</v>
      </c>
      <c r="Q8" s="309">
        <v>983054</v>
      </c>
      <c r="R8" s="291">
        <v>995000</v>
      </c>
      <c r="S8" s="291">
        <v>1052000</v>
      </c>
      <c r="T8" s="309"/>
      <c r="U8" s="291">
        <v>1176000</v>
      </c>
      <c r="V8" s="309">
        <v>1189221</v>
      </c>
      <c r="W8" s="309">
        <v>1304224</v>
      </c>
      <c r="X8" s="309"/>
    </row>
    <row r="9" spans="1:27" s="136" customFormat="1" ht="18" customHeight="1">
      <c r="A9" s="93" t="s">
        <v>11</v>
      </c>
      <c r="B9" s="309">
        <v>27000</v>
      </c>
      <c r="C9" s="309">
        <v>56549</v>
      </c>
      <c r="D9" s="309">
        <v>101474</v>
      </c>
      <c r="E9" s="309">
        <v>159062</v>
      </c>
      <c r="F9" s="309">
        <v>209863</v>
      </c>
      <c r="G9" s="309">
        <v>275843</v>
      </c>
      <c r="H9" s="309">
        <v>357913</v>
      </c>
      <c r="I9" s="309">
        <v>482455</v>
      </c>
      <c r="J9" s="309">
        <v>593216</v>
      </c>
      <c r="K9" s="309">
        <v>783604</v>
      </c>
      <c r="L9" s="309">
        <v>987991</v>
      </c>
      <c r="M9" s="309">
        <v>1311725</v>
      </c>
      <c r="N9" s="309">
        <v>1580713</v>
      </c>
      <c r="O9" s="309">
        <v>1753323</v>
      </c>
      <c r="P9" s="309">
        <v>2289315</v>
      </c>
      <c r="Q9" s="309">
        <v>2140141</v>
      </c>
      <c r="R9" s="291">
        <v>2282917</v>
      </c>
      <c r="S9" s="291">
        <v>2380804</v>
      </c>
      <c r="T9" s="291">
        <v>1582141</v>
      </c>
      <c r="U9" s="291">
        <v>1681633</v>
      </c>
      <c r="V9" s="309">
        <v>1683553</v>
      </c>
      <c r="W9" s="309">
        <v>1821374</v>
      </c>
      <c r="X9" s="309"/>
    </row>
    <row r="10" spans="1:27" s="136" customFormat="1" ht="18" customHeight="1">
      <c r="A10" s="93" t="s">
        <v>10</v>
      </c>
      <c r="B10" s="309">
        <v>63094</v>
      </c>
      <c r="C10" s="309">
        <v>147500</v>
      </c>
      <c r="D10" s="309">
        <v>163010</v>
      </c>
      <c r="E10" s="309">
        <v>283666</v>
      </c>
      <c r="F10" s="309">
        <v>333888</v>
      </c>
      <c r="G10" s="309">
        <v>510269</v>
      </c>
      <c r="H10" s="309">
        <v>1045888</v>
      </c>
      <c r="I10" s="309">
        <v>2221774</v>
      </c>
      <c r="J10" s="309">
        <v>4835239</v>
      </c>
      <c r="K10" s="309">
        <v>6283799</v>
      </c>
      <c r="L10" s="309">
        <v>7711721</v>
      </c>
      <c r="M10" s="309">
        <v>8665156</v>
      </c>
      <c r="N10" s="309">
        <v>8778600</v>
      </c>
      <c r="O10" s="309">
        <v>8461120</v>
      </c>
      <c r="P10" s="309">
        <v>9713883</v>
      </c>
      <c r="Q10" s="309">
        <v>11416599</v>
      </c>
      <c r="R10" s="291">
        <v>7998253</v>
      </c>
      <c r="S10" s="291">
        <v>8730499</v>
      </c>
      <c r="T10" s="291">
        <v>10654710</v>
      </c>
      <c r="U10" s="309">
        <v>11700000</v>
      </c>
      <c r="V10" s="309">
        <v>12610000</v>
      </c>
      <c r="W10" s="309">
        <v>16008756</v>
      </c>
      <c r="X10" s="309"/>
    </row>
    <row r="11" spans="1:27" s="136" customFormat="1" ht="18" customHeight="1">
      <c r="A11" s="93" t="s">
        <v>9</v>
      </c>
      <c r="B11" s="309">
        <v>38202</v>
      </c>
      <c r="C11" s="309">
        <v>55730</v>
      </c>
      <c r="D11" s="309">
        <v>86047</v>
      </c>
      <c r="E11" s="309">
        <v>135114</v>
      </c>
      <c r="F11" s="309">
        <v>222135</v>
      </c>
      <c r="G11" s="309">
        <v>260000</v>
      </c>
      <c r="H11" s="309">
        <v>620163</v>
      </c>
      <c r="I11" s="309">
        <v>1050852</v>
      </c>
      <c r="J11" s="309">
        <v>1507684</v>
      </c>
      <c r="K11" s="309">
        <v>2485646</v>
      </c>
      <c r="L11" s="309">
        <v>3117364</v>
      </c>
      <c r="M11" s="309">
        <v>3951572</v>
      </c>
      <c r="N11" s="309">
        <v>4419599</v>
      </c>
      <c r="O11" s="309">
        <v>5290044</v>
      </c>
      <c r="P11" s="309">
        <v>4967781</v>
      </c>
      <c r="Q11" s="309">
        <v>5686241</v>
      </c>
      <c r="R11" s="291">
        <v>7178384</v>
      </c>
      <c r="S11" s="291">
        <v>7772503</v>
      </c>
      <c r="T11" s="291">
        <v>7076906</v>
      </c>
      <c r="U11" s="291">
        <v>8901027</v>
      </c>
      <c r="V11" s="309">
        <v>10004680</v>
      </c>
      <c r="W11" s="309">
        <v>11940135</v>
      </c>
      <c r="X11" s="309"/>
    </row>
    <row r="12" spans="1:27" s="136" customFormat="1" ht="18" customHeight="1">
      <c r="A12" s="93" t="s">
        <v>8</v>
      </c>
      <c r="B12" s="291">
        <v>174500</v>
      </c>
      <c r="C12" s="291">
        <v>278700</v>
      </c>
      <c r="D12" s="291">
        <v>347500</v>
      </c>
      <c r="E12" s="291">
        <v>466300</v>
      </c>
      <c r="F12" s="291">
        <v>547800</v>
      </c>
      <c r="G12" s="291">
        <v>656800</v>
      </c>
      <c r="H12" s="291">
        <v>772400</v>
      </c>
      <c r="I12" s="291">
        <v>928600</v>
      </c>
      <c r="J12" s="291">
        <v>1033300</v>
      </c>
      <c r="K12" s="291">
        <v>1086700</v>
      </c>
      <c r="L12" s="291">
        <v>1190900</v>
      </c>
      <c r="M12" s="291">
        <v>1294100</v>
      </c>
      <c r="N12" s="291">
        <v>1485800</v>
      </c>
      <c r="O12" s="291">
        <v>1533600</v>
      </c>
      <c r="P12" s="291">
        <v>1652000</v>
      </c>
      <c r="Q12" s="291">
        <v>1762300</v>
      </c>
      <c r="R12" s="291">
        <v>1814000</v>
      </c>
      <c r="S12" s="291">
        <v>1839500</v>
      </c>
      <c r="T12" s="291">
        <v>1918000</v>
      </c>
      <c r="U12" s="291">
        <v>1866600</v>
      </c>
      <c r="V12" s="291">
        <v>1912900</v>
      </c>
      <c r="W12" s="291">
        <v>1971300</v>
      </c>
      <c r="X12" s="309">
        <v>2096800</v>
      </c>
    </row>
    <row r="13" spans="1:27" s="136" customFormat="1" ht="18" customHeight="1">
      <c r="A13" s="93" t="s">
        <v>6</v>
      </c>
      <c r="B13" s="309">
        <v>51065</v>
      </c>
      <c r="C13" s="309">
        <v>152652</v>
      </c>
      <c r="D13" s="309">
        <v>254759</v>
      </c>
      <c r="E13" s="309">
        <v>435757</v>
      </c>
      <c r="F13" s="309">
        <v>708000</v>
      </c>
      <c r="G13" s="309">
        <v>1503943</v>
      </c>
      <c r="H13" s="309">
        <v>2339317</v>
      </c>
      <c r="I13" s="309">
        <v>3079783</v>
      </c>
      <c r="J13" s="309">
        <v>4405006</v>
      </c>
      <c r="K13" s="309">
        <v>5970781</v>
      </c>
      <c r="L13" s="309">
        <v>7302091</v>
      </c>
      <c r="M13" s="309">
        <v>7855345</v>
      </c>
      <c r="N13" s="309">
        <v>15883515</v>
      </c>
      <c r="O13" s="309">
        <v>15583820</v>
      </c>
      <c r="P13" s="309">
        <v>18939705</v>
      </c>
      <c r="Q13" s="309">
        <v>20003149</v>
      </c>
      <c r="R13" s="291">
        <v>15025298</v>
      </c>
      <c r="S13" s="291">
        <v>13131703</v>
      </c>
      <c r="T13" s="291">
        <v>14074248</v>
      </c>
      <c r="U13" s="291">
        <v>14773364</v>
      </c>
      <c r="V13" s="309">
        <v>15463225.98</v>
      </c>
      <c r="W13" s="309">
        <v>13962859</v>
      </c>
      <c r="X13" s="309"/>
    </row>
    <row r="14" spans="1:27" s="136" customFormat="1" ht="18" customHeight="1">
      <c r="A14" s="93" t="s">
        <v>5</v>
      </c>
      <c r="B14" s="309">
        <v>82000</v>
      </c>
      <c r="C14" s="309">
        <v>106600</v>
      </c>
      <c r="D14" s="309">
        <v>150000</v>
      </c>
      <c r="E14" s="309">
        <v>223671</v>
      </c>
      <c r="F14" s="309">
        <v>286095</v>
      </c>
      <c r="G14" s="309">
        <v>448857</v>
      </c>
      <c r="H14" s="309">
        <v>608846</v>
      </c>
      <c r="I14" s="309">
        <v>800270</v>
      </c>
      <c r="J14" s="309">
        <v>1052000</v>
      </c>
      <c r="K14" s="309">
        <v>1631576</v>
      </c>
      <c r="L14" s="309">
        <v>1950072</v>
      </c>
      <c r="M14" s="309">
        <v>2194495</v>
      </c>
      <c r="N14" s="309">
        <v>2146833</v>
      </c>
      <c r="O14" s="291">
        <v>2727913</v>
      </c>
      <c r="P14" s="291">
        <v>2670983</v>
      </c>
      <c r="Q14" s="291">
        <v>2549817</v>
      </c>
      <c r="R14" s="291">
        <v>2659951</v>
      </c>
      <c r="S14" s="291">
        <v>2680196</v>
      </c>
      <c r="T14" s="291">
        <v>2530906</v>
      </c>
      <c r="U14" s="291">
        <v>2575589</v>
      </c>
      <c r="V14" s="309">
        <v>2594382</v>
      </c>
      <c r="W14" s="309">
        <v>2594360</v>
      </c>
      <c r="X14" s="309"/>
    </row>
    <row r="15" spans="1:27" s="136" customFormat="1" ht="18" customHeight="1">
      <c r="A15" s="93" t="s">
        <v>4</v>
      </c>
      <c r="B15" s="309">
        <v>25961</v>
      </c>
      <c r="C15" s="309">
        <v>36683</v>
      </c>
      <c r="D15" s="309">
        <v>44731</v>
      </c>
      <c r="E15" s="309">
        <v>49229</v>
      </c>
      <c r="F15" s="309">
        <v>54369</v>
      </c>
      <c r="G15" s="309">
        <v>58806</v>
      </c>
      <c r="H15" s="309">
        <v>70340</v>
      </c>
      <c r="I15" s="309">
        <v>77278</v>
      </c>
      <c r="J15" s="309">
        <v>93476</v>
      </c>
      <c r="K15" s="309">
        <v>110668</v>
      </c>
      <c r="L15" s="309">
        <v>117587</v>
      </c>
      <c r="M15" s="309">
        <v>126594</v>
      </c>
      <c r="N15" s="309">
        <v>138272</v>
      </c>
      <c r="O15" s="309">
        <v>136790</v>
      </c>
      <c r="P15" s="309">
        <v>151336</v>
      </c>
      <c r="Q15" s="309">
        <v>148244</v>
      </c>
      <c r="R15" s="291">
        <v>151857</v>
      </c>
      <c r="S15" s="291">
        <v>167282</v>
      </c>
      <c r="T15" s="291">
        <v>178946</v>
      </c>
      <c r="U15" s="291">
        <v>193672</v>
      </c>
      <c r="V15" s="309">
        <v>178561</v>
      </c>
      <c r="W15" s="309">
        <v>184161</v>
      </c>
      <c r="X15" s="309"/>
    </row>
    <row r="16" spans="1:27" s="136" customFormat="1" ht="18" customHeight="1">
      <c r="A16" s="93" t="s">
        <v>3</v>
      </c>
      <c r="B16" s="309">
        <v>8339000</v>
      </c>
      <c r="C16" s="309">
        <v>10787000</v>
      </c>
      <c r="D16" s="309">
        <v>13702000</v>
      </c>
      <c r="E16" s="309">
        <v>16860000</v>
      </c>
      <c r="F16" s="309">
        <v>20839000</v>
      </c>
      <c r="G16" s="309">
        <v>33959958</v>
      </c>
      <c r="H16" s="309">
        <v>39662000</v>
      </c>
      <c r="I16" s="309">
        <v>42300000</v>
      </c>
      <c r="J16" s="309">
        <v>45000000</v>
      </c>
      <c r="K16" s="309">
        <v>46436000</v>
      </c>
      <c r="L16" s="309">
        <v>50372000</v>
      </c>
      <c r="M16" s="309">
        <v>64000000</v>
      </c>
      <c r="N16" s="309">
        <v>68394000</v>
      </c>
      <c r="O16" s="309">
        <v>76865278</v>
      </c>
      <c r="P16" s="309">
        <v>80879900</v>
      </c>
      <c r="Q16" s="291">
        <v>87999492</v>
      </c>
      <c r="R16" s="291">
        <v>82412880</v>
      </c>
      <c r="S16" s="291">
        <v>88497610</v>
      </c>
      <c r="T16" s="291">
        <v>92427958</v>
      </c>
      <c r="U16" s="291">
        <v>96972459</v>
      </c>
      <c r="V16" s="309">
        <v>94952509.25</v>
      </c>
      <c r="W16" s="309">
        <v>103167525</v>
      </c>
      <c r="X16" s="309"/>
    </row>
    <row r="17" spans="1:25" s="136" customFormat="1" ht="18" customHeight="1">
      <c r="A17" s="93" t="s">
        <v>33</v>
      </c>
      <c r="B17" s="309">
        <v>110518</v>
      </c>
      <c r="C17" s="309">
        <v>275560</v>
      </c>
      <c r="D17" s="309">
        <v>606859</v>
      </c>
      <c r="E17" s="309">
        <v>1298000</v>
      </c>
      <c r="F17" s="309">
        <v>1942000</v>
      </c>
      <c r="G17" s="309">
        <v>2963737</v>
      </c>
      <c r="H17" s="309">
        <v>5614922</v>
      </c>
      <c r="I17" s="309">
        <v>8322857</v>
      </c>
      <c r="J17" s="309">
        <v>13006793</v>
      </c>
      <c r="K17" s="309">
        <v>17985919</v>
      </c>
      <c r="L17" s="309">
        <v>20983853</v>
      </c>
      <c r="M17" s="309">
        <v>25666455</v>
      </c>
      <c r="N17" s="309">
        <v>25759134</v>
      </c>
      <c r="O17" s="309">
        <v>27442295</v>
      </c>
      <c r="P17" s="309">
        <v>31862128</v>
      </c>
      <c r="Q17" s="309">
        <v>39665600</v>
      </c>
      <c r="R17" s="291">
        <v>40044186</v>
      </c>
      <c r="S17" s="291">
        <v>39953860</v>
      </c>
      <c r="T17" s="291">
        <v>43497261</v>
      </c>
      <c r="U17" s="291">
        <v>47685232</v>
      </c>
      <c r="V17" s="309">
        <v>53597755</v>
      </c>
      <c r="W17" s="309">
        <v>54044384</v>
      </c>
      <c r="X17" s="309"/>
    </row>
    <row r="18" spans="1:25" s="136" customFormat="1" ht="18" customHeight="1">
      <c r="A18" s="93" t="s">
        <v>1</v>
      </c>
      <c r="B18" s="309">
        <v>98853</v>
      </c>
      <c r="C18" s="309">
        <v>121200</v>
      </c>
      <c r="D18" s="309">
        <v>139092</v>
      </c>
      <c r="E18" s="309">
        <v>241000</v>
      </c>
      <c r="F18" s="309">
        <v>464354</v>
      </c>
      <c r="G18" s="309">
        <v>949559</v>
      </c>
      <c r="H18" s="309">
        <v>1663328</v>
      </c>
      <c r="I18" s="309">
        <v>2639026</v>
      </c>
      <c r="J18" s="309">
        <v>3539003</v>
      </c>
      <c r="K18" s="309">
        <v>4406682</v>
      </c>
      <c r="L18" s="309">
        <v>5446991</v>
      </c>
      <c r="M18" s="309">
        <v>8164553</v>
      </c>
      <c r="N18" s="309">
        <v>10524676</v>
      </c>
      <c r="O18" s="309">
        <v>10395801</v>
      </c>
      <c r="P18" s="309">
        <v>10114867</v>
      </c>
      <c r="Q18" s="309">
        <v>11557725</v>
      </c>
      <c r="R18" s="291">
        <v>12017034</v>
      </c>
      <c r="S18" s="291">
        <v>13438539</v>
      </c>
      <c r="T18" s="291">
        <v>15470270</v>
      </c>
      <c r="U18" s="291">
        <v>17220607</v>
      </c>
      <c r="V18" s="291">
        <v>19104208</v>
      </c>
      <c r="W18" s="309">
        <v>20247111</v>
      </c>
      <c r="X18" s="309">
        <v>19838000</v>
      </c>
    </row>
    <row r="19" spans="1:25" s="136" customFormat="1" ht="18" customHeight="1">
      <c r="A19" s="93" t="s">
        <v>0</v>
      </c>
      <c r="B19" s="291">
        <v>266441</v>
      </c>
      <c r="C19" s="291">
        <v>314002</v>
      </c>
      <c r="D19" s="291">
        <v>338779</v>
      </c>
      <c r="E19" s="291">
        <v>363651</v>
      </c>
      <c r="F19" s="291">
        <v>425745</v>
      </c>
      <c r="G19" s="291">
        <v>647110</v>
      </c>
      <c r="H19" s="291">
        <v>849146</v>
      </c>
      <c r="I19" s="312">
        <v>1225654</v>
      </c>
      <c r="J19" s="312">
        <v>1275993</v>
      </c>
      <c r="K19" s="312">
        <v>3134000</v>
      </c>
      <c r="L19" s="312">
        <v>6297753</v>
      </c>
      <c r="M19" s="312">
        <v>7581249</v>
      </c>
      <c r="N19" s="312">
        <v>10452842</v>
      </c>
      <c r="O19" s="312">
        <v>11012348</v>
      </c>
      <c r="P19" s="312">
        <v>11798652</v>
      </c>
      <c r="Q19" s="312">
        <v>12757410</v>
      </c>
      <c r="R19" s="312">
        <v>12878926</v>
      </c>
      <c r="S19" s="312">
        <v>14092104</v>
      </c>
      <c r="T19" s="312">
        <v>12908992</v>
      </c>
      <c r="U19" s="312">
        <v>13195902</v>
      </c>
      <c r="V19" s="291">
        <v>13191708</v>
      </c>
      <c r="W19" s="309">
        <v>14257590</v>
      </c>
      <c r="X19" s="309"/>
    </row>
    <row r="21" spans="1:25" s="17" customFormat="1" ht="18" customHeight="1">
      <c r="A21" s="250" t="s">
        <v>3209</v>
      </c>
      <c r="B21" s="13"/>
      <c r="C21" s="13"/>
      <c r="D21" s="13"/>
      <c r="E21" s="13"/>
      <c r="F21" s="13"/>
      <c r="G21" s="13"/>
      <c r="H21" s="13"/>
      <c r="I21" s="13"/>
      <c r="J21" s="13"/>
      <c r="K21" s="13"/>
    </row>
    <row r="22" spans="1:25" ht="18" customHeight="1">
      <c r="A22" s="250" t="s">
        <v>593</v>
      </c>
    </row>
    <row r="23" spans="1:25" ht="18" customHeight="1">
      <c r="A23" s="13" t="s">
        <v>594</v>
      </c>
    </row>
    <row r="24" spans="1:25" ht="18" customHeight="1">
      <c r="A24" s="250" t="s">
        <v>2709</v>
      </c>
    </row>
    <row r="25" spans="1:25" ht="18" customHeight="1">
      <c r="A25" s="13" t="s">
        <v>2710</v>
      </c>
    </row>
    <row r="26" spans="1:25" ht="18" customHeight="1">
      <c r="A26" s="13" t="s">
        <v>2883</v>
      </c>
    </row>
    <row r="27" spans="1:25" ht="18" customHeight="1">
      <c r="A27" s="250" t="s">
        <v>2882</v>
      </c>
    </row>
    <row r="28" spans="1:25" ht="18" customHeight="1">
      <c r="A28" s="250" t="s">
        <v>2884</v>
      </c>
    </row>
    <row r="29" spans="1:25" ht="18" customHeight="1">
      <c r="A29" s="250" t="s">
        <v>2885</v>
      </c>
    </row>
    <row r="30" spans="1:25" ht="18" customHeight="1">
      <c r="A30" s="250" t="s">
        <v>2880</v>
      </c>
      <c r="B30" s="539"/>
      <c r="C30" s="539"/>
      <c r="D30" s="539"/>
      <c r="E30" s="539"/>
      <c r="F30" s="539"/>
      <c r="G30" s="539"/>
      <c r="H30" s="539"/>
      <c r="I30" s="539"/>
      <c r="J30" s="539"/>
      <c r="K30" s="539"/>
      <c r="L30" s="539"/>
      <c r="M30" s="539"/>
      <c r="N30" s="539"/>
      <c r="O30" s="539"/>
      <c r="P30" s="539"/>
      <c r="Q30" s="539"/>
      <c r="R30" s="283"/>
      <c r="S30" s="283"/>
      <c r="T30" s="283"/>
      <c r="U30" s="539"/>
      <c r="V30" s="518"/>
      <c r="W30" s="518"/>
      <c r="X30" s="518"/>
      <c r="Y30" s="518"/>
    </row>
    <row r="31" spans="1:25" ht="18" customHeight="1">
      <c r="A31" s="250" t="s">
        <v>2886</v>
      </c>
      <c r="B31" s="539"/>
      <c r="C31" s="539"/>
      <c r="D31" s="539"/>
      <c r="E31" s="539"/>
      <c r="F31" s="539"/>
      <c r="G31" s="539"/>
      <c r="H31" s="539"/>
      <c r="I31" s="539"/>
      <c r="J31" s="539"/>
      <c r="K31" s="539"/>
      <c r="L31" s="539"/>
      <c r="M31" s="539"/>
      <c r="N31" s="539"/>
      <c r="O31" s="539"/>
      <c r="P31" s="539"/>
      <c r="Q31" s="539"/>
      <c r="R31" s="283"/>
      <c r="S31" s="283"/>
      <c r="T31" s="283"/>
      <c r="U31" s="539"/>
      <c r="V31" s="518"/>
      <c r="W31" s="518"/>
      <c r="X31" s="518"/>
      <c r="Y31" s="518"/>
    </row>
    <row r="32" spans="1:25" ht="18" customHeight="1">
      <c r="A32" s="250" t="s">
        <v>2879</v>
      </c>
    </row>
    <row r="33" spans="1:1" ht="18" customHeight="1">
      <c r="A33" s="250" t="s">
        <v>2887</v>
      </c>
    </row>
    <row r="34" spans="1:1" ht="18" customHeight="1">
      <c r="A34" s="250" t="s">
        <v>3208</v>
      </c>
    </row>
    <row r="35" spans="1:1" ht="18" customHeight="1">
      <c r="A35" s="250"/>
    </row>
  </sheetData>
  <mergeCells count="1">
    <mergeCell ref="B2:W2"/>
  </mergeCells>
  <hyperlinks>
    <hyperlink ref="Z3" location="Content!A1" display="Back to content page" xr:uid="{00000000-0004-0000-D100-000000000000}"/>
  </hyperlinks>
  <pageMargins left="0.7" right="0.7" top="0.75" bottom="0.75" header="0.3" footer="0.3"/>
  <pageSetup orientation="portrait" r:id="rId1"/>
  <legacy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Sheet211"/>
  <dimension ref="A1:O56"/>
  <sheetViews>
    <sheetView topLeftCell="B28" workbookViewId="0">
      <selection activeCell="C4" sqref="C4:M51"/>
    </sheetView>
  </sheetViews>
  <sheetFormatPr defaultRowHeight="14.4"/>
  <cols>
    <col min="1" max="1" width="26.21875" customWidth="1"/>
    <col min="2" max="2" width="11.88671875" customWidth="1"/>
    <col min="3" max="13" width="11.21875" customWidth="1"/>
  </cols>
  <sheetData>
    <row r="1" spans="1:15">
      <c r="A1" s="18" t="s">
        <v>3213</v>
      </c>
      <c r="B1" s="18"/>
    </row>
    <row r="3" spans="1:15">
      <c r="A3" s="261" t="s">
        <v>32</v>
      </c>
      <c r="B3" s="477"/>
      <c r="C3" s="34">
        <v>2010</v>
      </c>
      <c r="D3" s="34">
        <v>2011</v>
      </c>
      <c r="E3" s="34">
        <v>2012</v>
      </c>
      <c r="F3" s="34">
        <v>2013</v>
      </c>
      <c r="G3" s="34">
        <v>2014</v>
      </c>
      <c r="H3" s="34">
        <v>2015</v>
      </c>
      <c r="I3" s="34">
        <v>2016</v>
      </c>
      <c r="J3" s="34">
        <v>2017</v>
      </c>
      <c r="K3" s="34">
        <v>2018</v>
      </c>
      <c r="L3" s="34">
        <v>2019</v>
      </c>
      <c r="M3" s="34">
        <v>2020</v>
      </c>
      <c r="O3" s="1" t="s">
        <v>559</v>
      </c>
    </row>
    <row r="4" spans="1:15">
      <c r="A4" s="772" t="s">
        <v>13</v>
      </c>
      <c r="B4" s="478" t="s">
        <v>28</v>
      </c>
      <c r="C4" s="476"/>
      <c r="D4" s="476"/>
      <c r="E4" s="476"/>
      <c r="F4" s="476"/>
      <c r="G4" s="476">
        <v>8.7729767924522193</v>
      </c>
      <c r="H4" s="476">
        <v>14.671604309999999</v>
      </c>
      <c r="I4" s="476"/>
      <c r="J4" s="476"/>
      <c r="K4" s="476">
        <v>6.7114009452184096</v>
      </c>
      <c r="L4" s="476"/>
      <c r="M4" s="476"/>
    </row>
    <row r="5" spans="1:15">
      <c r="A5" s="773"/>
      <c r="B5" s="478" t="s">
        <v>23</v>
      </c>
      <c r="C5" s="476"/>
      <c r="D5" s="476"/>
      <c r="E5" s="476"/>
      <c r="F5" s="476"/>
      <c r="G5" s="476"/>
      <c r="H5" s="476"/>
      <c r="I5" s="476"/>
      <c r="J5" s="476"/>
      <c r="K5" s="476">
        <v>10.5978415037336</v>
      </c>
      <c r="L5" s="476"/>
      <c r="M5" s="476"/>
    </row>
    <row r="6" spans="1:15">
      <c r="A6" s="774"/>
      <c r="B6" s="478" t="s">
        <v>22</v>
      </c>
      <c r="C6" s="476"/>
      <c r="D6" s="476"/>
      <c r="E6" s="476"/>
      <c r="F6" s="476"/>
      <c r="G6" s="476"/>
      <c r="H6" s="476"/>
      <c r="I6" s="476"/>
      <c r="J6" s="476"/>
      <c r="K6" s="476">
        <v>0.97152883746666896</v>
      </c>
      <c r="L6" s="476"/>
      <c r="M6" s="476"/>
    </row>
    <row r="7" spans="1:15">
      <c r="A7" s="772" t="s">
        <v>12</v>
      </c>
      <c r="B7" s="478" t="s">
        <v>28</v>
      </c>
      <c r="C7" s="476"/>
      <c r="D7" s="476"/>
      <c r="E7" s="476"/>
      <c r="F7" s="476"/>
      <c r="G7" s="476">
        <v>40.579569060390597</v>
      </c>
      <c r="H7" s="476"/>
      <c r="I7" s="476"/>
      <c r="J7" s="476"/>
      <c r="K7" s="476"/>
      <c r="L7" s="476">
        <v>63.454256291639403</v>
      </c>
      <c r="M7" s="476"/>
    </row>
    <row r="8" spans="1:15">
      <c r="A8" s="773"/>
      <c r="B8" s="478" t="s">
        <v>23</v>
      </c>
      <c r="C8" s="476"/>
      <c r="D8" s="476"/>
      <c r="E8" s="476"/>
      <c r="F8" s="476"/>
      <c r="G8" s="476"/>
      <c r="H8" s="476"/>
      <c r="I8" s="476"/>
      <c r="J8" s="476"/>
      <c r="K8" s="476"/>
      <c r="L8" s="476"/>
      <c r="M8" s="476"/>
    </row>
    <row r="9" spans="1:15">
      <c r="A9" s="774"/>
      <c r="B9" s="478" t="s">
        <v>22</v>
      </c>
      <c r="C9" s="476"/>
      <c r="D9" s="476"/>
      <c r="E9" s="476"/>
      <c r="F9" s="476"/>
      <c r="G9" s="476"/>
      <c r="H9" s="476"/>
      <c r="I9" s="476"/>
      <c r="J9" s="476"/>
      <c r="K9" s="476"/>
      <c r="L9" s="476"/>
      <c r="M9" s="476"/>
    </row>
    <row r="10" spans="1:15">
      <c r="A10" s="772" t="s">
        <v>513</v>
      </c>
      <c r="B10" s="478" t="s">
        <v>28</v>
      </c>
      <c r="C10" s="476"/>
      <c r="D10" s="476"/>
      <c r="E10" s="476"/>
      <c r="F10" s="476"/>
      <c r="G10" s="476"/>
      <c r="H10" s="476"/>
      <c r="I10" s="476"/>
      <c r="J10" s="476"/>
      <c r="K10" s="476"/>
      <c r="L10" s="476"/>
      <c r="M10" s="476"/>
    </row>
    <row r="11" spans="1:15">
      <c r="A11" s="773"/>
      <c r="B11" s="478" t="s">
        <v>23</v>
      </c>
      <c r="C11" s="476"/>
      <c r="D11" s="476"/>
      <c r="E11" s="476"/>
      <c r="F11" s="476"/>
      <c r="G11" s="476"/>
      <c r="H11" s="476"/>
      <c r="I11" s="476"/>
      <c r="J11" s="476"/>
      <c r="K11" s="476"/>
      <c r="L11" s="476"/>
      <c r="M11" s="476"/>
    </row>
    <row r="12" spans="1:15">
      <c r="A12" s="774"/>
      <c r="B12" s="478" t="s">
        <v>22</v>
      </c>
      <c r="C12" s="476"/>
      <c r="D12" s="476"/>
      <c r="E12" s="476"/>
      <c r="F12" s="476"/>
      <c r="G12" s="476"/>
      <c r="H12" s="476"/>
      <c r="I12" s="476"/>
      <c r="J12" s="476"/>
      <c r="K12" s="476"/>
      <c r="L12" s="476"/>
      <c r="M12" s="476"/>
    </row>
    <row r="13" spans="1:15">
      <c r="A13" s="772" t="s">
        <v>2685</v>
      </c>
      <c r="B13" s="478" t="s">
        <v>28</v>
      </c>
      <c r="C13" s="476"/>
      <c r="D13" s="476"/>
      <c r="E13" s="476"/>
      <c r="F13" s="476"/>
      <c r="G13" s="476"/>
      <c r="H13" s="476"/>
      <c r="I13" s="476"/>
      <c r="J13" s="476">
        <v>1.271555083</v>
      </c>
      <c r="K13" s="476"/>
      <c r="L13" s="476"/>
      <c r="M13" s="476"/>
    </row>
    <row r="14" spans="1:15">
      <c r="A14" s="773"/>
      <c r="B14" s="478" t="s">
        <v>23</v>
      </c>
      <c r="C14" s="476"/>
      <c r="D14" s="476"/>
      <c r="E14" s="476"/>
      <c r="F14" s="476"/>
      <c r="G14" s="476"/>
      <c r="H14" s="476"/>
      <c r="I14" s="476"/>
      <c r="J14" s="476"/>
      <c r="K14" s="476"/>
      <c r="L14" s="476"/>
      <c r="M14" s="476"/>
    </row>
    <row r="15" spans="1:15">
      <c r="A15" s="774"/>
      <c r="B15" s="478" t="s">
        <v>22</v>
      </c>
      <c r="C15" s="476"/>
      <c r="D15" s="476"/>
      <c r="E15" s="476"/>
      <c r="F15" s="476"/>
      <c r="G15" s="476"/>
      <c r="H15" s="476"/>
      <c r="I15" s="476"/>
      <c r="J15" s="476"/>
      <c r="K15" s="476"/>
      <c r="L15" s="476"/>
      <c r="M15" s="476"/>
    </row>
    <row r="16" spans="1:15">
      <c r="A16" s="772" t="s">
        <v>512</v>
      </c>
      <c r="B16" s="478" t="s">
        <v>28</v>
      </c>
      <c r="C16" s="476"/>
      <c r="D16" s="476"/>
      <c r="E16" s="476"/>
      <c r="F16" s="476"/>
      <c r="G16" s="476"/>
      <c r="H16" s="476"/>
      <c r="I16" s="476"/>
      <c r="J16" s="476"/>
      <c r="K16" s="476"/>
      <c r="L16" s="476"/>
      <c r="M16" s="476"/>
    </row>
    <row r="17" spans="1:13">
      <c r="A17" s="773"/>
      <c r="B17" s="478" t="s">
        <v>23</v>
      </c>
      <c r="C17" s="476"/>
      <c r="D17" s="476"/>
      <c r="E17" s="476"/>
      <c r="F17" s="476"/>
      <c r="G17" s="476"/>
      <c r="H17" s="476"/>
      <c r="I17" s="476"/>
      <c r="J17" s="476"/>
      <c r="K17" s="476"/>
      <c r="L17" s="476"/>
      <c r="M17" s="476"/>
    </row>
    <row r="18" spans="1:13">
      <c r="A18" s="774"/>
      <c r="B18" s="478" t="s">
        <v>22</v>
      </c>
      <c r="C18" s="476"/>
      <c r="D18" s="476"/>
      <c r="E18" s="476"/>
      <c r="F18" s="476"/>
      <c r="G18" s="476"/>
      <c r="H18" s="476"/>
      <c r="I18" s="476"/>
      <c r="J18" s="476"/>
      <c r="K18" s="476"/>
      <c r="L18" s="476"/>
      <c r="M18" s="476"/>
    </row>
    <row r="19" spans="1:13">
      <c r="A19" s="772" t="s">
        <v>11</v>
      </c>
      <c r="B19" s="478" t="s">
        <v>28</v>
      </c>
      <c r="C19" s="476"/>
      <c r="D19" s="476"/>
      <c r="E19" s="476"/>
      <c r="F19" s="476"/>
      <c r="G19" s="476"/>
      <c r="H19" s="476"/>
      <c r="I19" s="476">
        <v>3.5689635699675</v>
      </c>
      <c r="J19" s="476"/>
      <c r="K19" s="476"/>
      <c r="L19" s="476">
        <v>3.1698860822189201</v>
      </c>
      <c r="M19" s="476"/>
    </row>
    <row r="20" spans="1:13">
      <c r="A20" s="773"/>
      <c r="B20" s="478" t="s">
        <v>23</v>
      </c>
      <c r="C20" s="476"/>
      <c r="D20" s="476"/>
      <c r="E20" s="476"/>
      <c r="F20" s="476"/>
      <c r="G20" s="476"/>
      <c r="H20" s="476"/>
      <c r="I20" s="476">
        <v>6.5883026857145097</v>
      </c>
      <c r="J20" s="476"/>
      <c r="K20" s="476"/>
      <c r="L20" s="476"/>
      <c r="M20" s="476"/>
    </row>
    <row r="21" spans="1:13">
      <c r="A21" s="774"/>
      <c r="B21" s="478" t="s">
        <v>22</v>
      </c>
      <c r="C21" s="476"/>
      <c r="D21" s="476"/>
      <c r="E21" s="476"/>
      <c r="F21" s="476"/>
      <c r="G21" s="476"/>
      <c r="H21" s="476"/>
      <c r="I21" s="476">
        <v>0.96379265433706696</v>
      </c>
      <c r="J21" s="476"/>
      <c r="K21" s="476"/>
      <c r="L21" s="476"/>
      <c r="M21" s="476"/>
    </row>
    <row r="22" spans="1:13">
      <c r="A22" s="772" t="s">
        <v>10</v>
      </c>
      <c r="B22" s="478" t="s">
        <v>28</v>
      </c>
      <c r="C22" s="476"/>
      <c r="D22" s="476"/>
      <c r="E22" s="476"/>
      <c r="F22" s="476"/>
      <c r="G22" s="476"/>
      <c r="H22" s="476"/>
      <c r="I22" s="476"/>
      <c r="J22" s="476"/>
      <c r="K22" s="476">
        <v>3.7</v>
      </c>
      <c r="L22" s="476"/>
      <c r="M22" s="476"/>
    </row>
    <row r="23" spans="1:13">
      <c r="A23" s="773"/>
      <c r="B23" s="478" t="s">
        <v>23</v>
      </c>
      <c r="C23" s="476"/>
      <c r="D23" s="476"/>
      <c r="E23" s="476"/>
      <c r="F23" s="476"/>
      <c r="G23" s="476"/>
      <c r="H23" s="476"/>
      <c r="I23" s="476"/>
      <c r="J23" s="476"/>
      <c r="K23" s="476"/>
      <c r="L23" s="476"/>
      <c r="M23" s="476"/>
    </row>
    <row r="24" spans="1:13">
      <c r="A24" s="774"/>
      <c r="B24" s="478" t="s">
        <v>22</v>
      </c>
      <c r="C24" s="476"/>
      <c r="D24" s="476"/>
      <c r="E24" s="476"/>
      <c r="F24" s="476"/>
      <c r="G24" s="476"/>
      <c r="H24" s="476"/>
      <c r="I24" s="476"/>
      <c r="J24" s="476"/>
      <c r="K24" s="476"/>
      <c r="L24" s="476"/>
      <c r="M24" s="476"/>
    </row>
    <row r="25" spans="1:13">
      <c r="A25" s="772" t="s">
        <v>9</v>
      </c>
      <c r="B25" s="478" t="s">
        <v>28</v>
      </c>
      <c r="C25" s="476"/>
      <c r="D25" s="476"/>
      <c r="E25" s="476"/>
      <c r="F25" s="476"/>
      <c r="G25" s="476"/>
      <c r="H25" s="476"/>
      <c r="I25" s="476"/>
      <c r="J25" s="476"/>
      <c r="K25" s="476">
        <v>10.4740134642299</v>
      </c>
      <c r="L25" s="476"/>
      <c r="M25" s="476"/>
    </row>
    <row r="26" spans="1:13">
      <c r="A26" s="773"/>
      <c r="B26" s="478" t="s">
        <v>23</v>
      </c>
      <c r="C26" s="476"/>
      <c r="D26" s="476"/>
      <c r="E26" s="476"/>
      <c r="F26" s="476"/>
      <c r="G26" s="476"/>
      <c r="H26" s="476"/>
      <c r="I26" s="476"/>
      <c r="J26" s="476"/>
      <c r="K26" s="476">
        <v>28.0356411117513</v>
      </c>
      <c r="L26" s="476"/>
      <c r="M26" s="476"/>
    </row>
    <row r="27" spans="1:13">
      <c r="A27" s="774"/>
      <c r="B27" s="478" t="s">
        <v>22</v>
      </c>
      <c r="C27" s="476"/>
      <c r="D27" s="476"/>
      <c r="E27" s="476"/>
      <c r="F27" s="476"/>
      <c r="G27" s="476"/>
      <c r="H27" s="476"/>
      <c r="I27" s="476"/>
      <c r="J27" s="476"/>
      <c r="K27" s="476">
        <v>7.0565572003761599</v>
      </c>
      <c r="L27" s="476"/>
      <c r="M27" s="476"/>
    </row>
    <row r="28" spans="1:13">
      <c r="A28" s="772" t="s">
        <v>8</v>
      </c>
      <c r="B28" s="478" t="s">
        <v>28</v>
      </c>
      <c r="C28" s="476">
        <v>29.0167695881253</v>
      </c>
      <c r="D28" s="476"/>
      <c r="E28" s="476">
        <v>39.219834362445098</v>
      </c>
      <c r="F28" s="476">
        <v>45.599613152804601</v>
      </c>
      <c r="G28" s="476">
        <v>51.852427714129803</v>
      </c>
      <c r="H28" s="476">
        <v>60</v>
      </c>
      <c r="I28" s="476"/>
      <c r="J28" s="476">
        <v>66.498296199213598</v>
      </c>
      <c r="K28" s="476">
        <v>69.731227343345395</v>
      </c>
      <c r="L28" s="476">
        <v>71.201589132384996</v>
      </c>
      <c r="M28" s="476">
        <v>72.642292204282697</v>
      </c>
    </row>
    <row r="29" spans="1:13">
      <c r="A29" s="773"/>
      <c r="B29" s="478" t="s">
        <v>23</v>
      </c>
      <c r="C29" s="476"/>
      <c r="D29" s="476"/>
      <c r="E29" s="476"/>
      <c r="F29" s="476"/>
      <c r="G29" s="476"/>
      <c r="H29" s="476"/>
      <c r="I29" s="476"/>
      <c r="J29" s="476"/>
      <c r="K29" s="476"/>
      <c r="L29" s="476"/>
      <c r="M29" s="476"/>
    </row>
    <row r="30" spans="1:13">
      <c r="A30" s="774"/>
      <c r="B30" s="478" t="s">
        <v>22</v>
      </c>
      <c r="C30" s="476"/>
      <c r="D30" s="476"/>
      <c r="E30" s="476"/>
      <c r="F30" s="476"/>
      <c r="G30" s="476"/>
      <c r="H30" s="476"/>
      <c r="I30" s="476"/>
      <c r="J30" s="476"/>
      <c r="K30" s="476"/>
      <c r="L30" s="476"/>
      <c r="M30" s="476"/>
    </row>
    <row r="31" spans="1:13">
      <c r="A31" s="772" t="s">
        <v>6</v>
      </c>
      <c r="B31" s="478" t="s">
        <v>28</v>
      </c>
      <c r="C31" s="476"/>
      <c r="D31" s="476"/>
      <c r="E31" s="476"/>
      <c r="F31" s="476"/>
      <c r="G31" s="476"/>
      <c r="H31" s="476"/>
      <c r="I31" s="476"/>
      <c r="J31" s="476">
        <v>2.15862058641479</v>
      </c>
      <c r="K31" s="476"/>
      <c r="L31" s="476"/>
      <c r="M31" s="476"/>
    </row>
    <row r="32" spans="1:13">
      <c r="A32" s="773"/>
      <c r="B32" s="478" t="s">
        <v>23</v>
      </c>
      <c r="C32" s="476"/>
      <c r="D32" s="476"/>
      <c r="E32" s="476"/>
      <c r="F32" s="476"/>
      <c r="G32" s="476"/>
      <c r="H32" s="476"/>
      <c r="I32" s="476"/>
      <c r="J32" s="476">
        <v>5.57708346072795</v>
      </c>
      <c r="K32" s="476"/>
      <c r="L32" s="476"/>
      <c r="M32" s="476"/>
    </row>
    <row r="33" spans="1:13">
      <c r="A33" s="774"/>
      <c r="B33" s="478" t="s">
        <v>22</v>
      </c>
      <c r="C33" s="476"/>
      <c r="D33" s="476"/>
      <c r="E33" s="476"/>
      <c r="F33" s="476"/>
      <c r="G33" s="476"/>
      <c r="H33" s="476"/>
      <c r="I33" s="476"/>
      <c r="J33" s="476">
        <v>0.57455047836345596</v>
      </c>
      <c r="K33" s="476"/>
      <c r="L33" s="476"/>
      <c r="M33" s="476"/>
    </row>
    <row r="34" spans="1:13">
      <c r="A34" s="772" t="s">
        <v>18</v>
      </c>
      <c r="B34" s="478" t="s">
        <v>28</v>
      </c>
      <c r="C34" s="476"/>
      <c r="D34" s="476">
        <v>5.4</v>
      </c>
      <c r="E34" s="476"/>
      <c r="F34" s="476">
        <v>9.2091379730000007</v>
      </c>
      <c r="G34" s="476"/>
      <c r="H34" s="476"/>
      <c r="I34" s="476"/>
      <c r="J34" s="476"/>
      <c r="K34" s="476"/>
      <c r="L34" s="476"/>
      <c r="M34" s="476"/>
    </row>
    <row r="35" spans="1:13">
      <c r="A35" s="773"/>
      <c r="B35" s="478" t="s">
        <v>23</v>
      </c>
      <c r="C35" s="476"/>
      <c r="D35" s="476"/>
      <c r="E35" s="476"/>
      <c r="F35" s="476"/>
      <c r="G35" s="476"/>
      <c r="H35" s="476"/>
      <c r="I35" s="476"/>
      <c r="J35" s="476"/>
      <c r="K35" s="476"/>
      <c r="L35" s="476"/>
      <c r="M35" s="476"/>
    </row>
    <row r="36" spans="1:13">
      <c r="A36" s="774"/>
      <c r="B36" s="478" t="s">
        <v>22</v>
      </c>
      <c r="C36" s="476"/>
      <c r="D36" s="476"/>
      <c r="E36" s="476"/>
      <c r="F36" s="476"/>
      <c r="G36" s="476"/>
      <c r="H36" s="476"/>
      <c r="I36" s="476"/>
      <c r="J36" s="476"/>
      <c r="K36" s="476"/>
      <c r="L36" s="476"/>
      <c r="M36" s="476"/>
    </row>
    <row r="37" spans="1:13">
      <c r="A37" s="772" t="s">
        <v>4</v>
      </c>
      <c r="B37" s="478" t="s">
        <v>28</v>
      </c>
      <c r="C37" s="476">
        <v>26.088009689140101</v>
      </c>
      <c r="D37" s="476"/>
      <c r="E37" s="476"/>
      <c r="F37" s="476"/>
      <c r="G37" s="476"/>
      <c r="H37" s="476"/>
      <c r="I37" s="476"/>
      <c r="J37" s="476"/>
      <c r="K37" s="476"/>
      <c r="L37" s="476"/>
      <c r="M37" s="476"/>
    </row>
    <row r="38" spans="1:13">
      <c r="A38" s="773"/>
      <c r="B38" s="478" t="s">
        <v>23</v>
      </c>
      <c r="C38" s="476"/>
      <c r="D38" s="476"/>
      <c r="E38" s="476"/>
      <c r="F38" s="476"/>
      <c r="G38" s="476"/>
      <c r="H38" s="476"/>
      <c r="I38" s="476"/>
      <c r="J38" s="476"/>
      <c r="K38" s="476"/>
      <c r="L38" s="476"/>
      <c r="M38" s="476"/>
    </row>
    <row r="39" spans="1:13">
      <c r="A39" s="774"/>
      <c r="B39" s="478" t="s">
        <v>22</v>
      </c>
      <c r="C39" s="476"/>
      <c r="D39" s="476"/>
      <c r="E39" s="476"/>
      <c r="F39" s="476"/>
      <c r="G39" s="476"/>
      <c r="H39" s="476"/>
      <c r="I39" s="476"/>
      <c r="J39" s="476"/>
      <c r="K39" s="476"/>
      <c r="L39" s="476"/>
      <c r="M39" s="476"/>
    </row>
    <row r="40" spans="1:13">
      <c r="A40" s="772" t="s">
        <v>3</v>
      </c>
      <c r="B40" s="478" t="s">
        <v>28</v>
      </c>
      <c r="C40" s="476">
        <v>10.100913640046301</v>
      </c>
      <c r="D40" s="476">
        <v>23.939700853751098</v>
      </c>
      <c r="E40" s="476">
        <v>33.915062406470597</v>
      </c>
      <c r="F40" s="476">
        <v>34.354177289815901</v>
      </c>
      <c r="G40" s="476">
        <v>44.223644395927202</v>
      </c>
      <c r="H40" s="476">
        <v>49.9582340615665</v>
      </c>
      <c r="I40" s="476">
        <v>59.766952789999401</v>
      </c>
      <c r="J40" s="476">
        <v>61.833062773151603</v>
      </c>
      <c r="K40" s="476">
        <v>64.697129493186097</v>
      </c>
      <c r="L40" s="476">
        <v>63.250980322010498</v>
      </c>
      <c r="M40" s="476"/>
    </row>
    <row r="41" spans="1:13">
      <c r="A41" s="773"/>
      <c r="B41" s="478" t="s">
        <v>23</v>
      </c>
      <c r="C41" s="476"/>
      <c r="D41" s="476"/>
      <c r="E41" s="476"/>
      <c r="F41" s="476">
        <v>41.492629962171101</v>
      </c>
      <c r="G41" s="476">
        <v>51.663327953605098</v>
      </c>
      <c r="H41" s="476">
        <v>56.857927779844999</v>
      </c>
      <c r="I41" s="476">
        <v>63.377630958146703</v>
      </c>
      <c r="J41" s="476">
        <v>70.076244036777993</v>
      </c>
      <c r="K41" s="476"/>
      <c r="L41" s="476"/>
      <c r="M41" s="476"/>
    </row>
    <row r="42" spans="1:13">
      <c r="A42" s="774"/>
      <c r="B42" s="478" t="s">
        <v>22</v>
      </c>
      <c r="C42" s="476"/>
      <c r="D42" s="476"/>
      <c r="E42" s="476"/>
      <c r="F42" s="476">
        <v>18.7807309851733</v>
      </c>
      <c r="G42" s="476">
        <v>27.855675334315201</v>
      </c>
      <c r="H42" s="476">
        <v>34.2613336003323</v>
      </c>
      <c r="I42" s="476">
        <v>39.051462170255697</v>
      </c>
      <c r="J42" s="476">
        <v>42.742068704629297</v>
      </c>
      <c r="K42" s="476"/>
      <c r="L42" s="476"/>
      <c r="M42" s="476"/>
    </row>
    <row r="43" spans="1:13">
      <c r="A43" s="772" t="s">
        <v>460</v>
      </c>
      <c r="B43" s="478" t="s">
        <v>28</v>
      </c>
      <c r="C43" s="476"/>
      <c r="D43" s="476"/>
      <c r="E43" s="476"/>
      <c r="F43" s="476"/>
      <c r="G43" s="476"/>
      <c r="H43" s="476"/>
      <c r="I43" s="476"/>
      <c r="J43" s="476"/>
      <c r="K43" s="476"/>
      <c r="L43" s="476"/>
      <c r="M43" s="476"/>
    </row>
    <row r="44" spans="1:13">
      <c r="A44" s="773"/>
      <c r="B44" s="478" t="s">
        <v>23</v>
      </c>
      <c r="C44" s="476"/>
      <c r="D44" s="476"/>
      <c r="E44" s="476"/>
      <c r="F44" s="476"/>
      <c r="G44" s="476"/>
      <c r="H44" s="476"/>
      <c r="I44" s="476"/>
      <c r="J44" s="476"/>
      <c r="K44" s="476"/>
      <c r="L44" s="476"/>
      <c r="M44" s="476"/>
    </row>
    <row r="45" spans="1:13">
      <c r="A45" s="774"/>
      <c r="B45" s="478" t="s">
        <v>22</v>
      </c>
      <c r="C45" s="476"/>
      <c r="D45" s="476"/>
      <c r="E45" s="476"/>
      <c r="F45" s="476"/>
      <c r="G45" s="476"/>
      <c r="H45" s="476"/>
      <c r="I45" s="476"/>
      <c r="J45" s="476"/>
      <c r="K45" s="476"/>
      <c r="L45" s="476"/>
      <c r="M45" s="476"/>
    </row>
    <row r="46" spans="1:13">
      <c r="A46" s="772" t="s">
        <v>1</v>
      </c>
      <c r="B46" s="478" t="s">
        <v>28</v>
      </c>
      <c r="C46" s="476">
        <v>1.3440778942209499</v>
      </c>
      <c r="D46" s="476"/>
      <c r="E46" s="476"/>
      <c r="F46" s="476"/>
      <c r="G46" s="476"/>
      <c r="H46" s="476"/>
      <c r="I46" s="476"/>
      <c r="J46" s="476"/>
      <c r="K46" s="476">
        <v>17.6999878081518</v>
      </c>
      <c r="L46" s="476"/>
      <c r="M46" s="476"/>
    </row>
    <row r="47" spans="1:13">
      <c r="A47" s="773"/>
      <c r="B47" s="478" t="s">
        <v>23</v>
      </c>
      <c r="C47" s="476"/>
      <c r="D47" s="476"/>
      <c r="E47" s="476"/>
      <c r="F47" s="476"/>
      <c r="G47" s="476"/>
      <c r="H47" s="476"/>
      <c r="I47" s="476"/>
      <c r="J47" s="476"/>
      <c r="K47" s="476"/>
      <c r="L47" s="476"/>
      <c r="M47" s="476"/>
    </row>
    <row r="48" spans="1:13">
      <c r="A48" s="774"/>
      <c r="B48" s="478" t="s">
        <v>22</v>
      </c>
      <c r="C48" s="476"/>
      <c r="D48" s="476"/>
      <c r="E48" s="476"/>
      <c r="F48" s="476"/>
      <c r="G48" s="476"/>
      <c r="H48" s="476"/>
      <c r="I48" s="476"/>
      <c r="J48" s="476"/>
      <c r="K48" s="476"/>
      <c r="L48" s="476"/>
      <c r="M48" s="476"/>
    </row>
    <row r="49" spans="1:13">
      <c r="A49" s="772" t="s">
        <v>24</v>
      </c>
      <c r="B49" s="478" t="s">
        <v>28</v>
      </c>
      <c r="C49" s="476"/>
      <c r="D49" s="476"/>
      <c r="E49" s="476"/>
      <c r="F49" s="476"/>
      <c r="G49" s="476">
        <v>33.157406351251801</v>
      </c>
      <c r="H49" s="476"/>
      <c r="I49" s="476"/>
      <c r="J49" s="476"/>
      <c r="K49" s="476">
        <v>30.303639780000001</v>
      </c>
      <c r="L49" s="476"/>
      <c r="M49" s="476">
        <v>50.082595133226597</v>
      </c>
    </row>
    <row r="50" spans="1:13">
      <c r="A50" s="773"/>
      <c r="B50" s="478" t="s">
        <v>23</v>
      </c>
      <c r="C50" s="476"/>
      <c r="D50" s="476"/>
      <c r="E50" s="476"/>
      <c r="F50" s="476"/>
      <c r="G50" s="476">
        <v>61.444253098590103</v>
      </c>
      <c r="H50" s="476"/>
      <c r="I50" s="476"/>
      <c r="J50" s="476"/>
      <c r="K50" s="476"/>
      <c r="L50" s="476"/>
      <c r="M50" s="476"/>
    </row>
    <row r="51" spans="1:13">
      <c r="A51" s="774"/>
      <c r="B51" s="478" t="s">
        <v>22</v>
      </c>
      <c r="C51" s="476"/>
      <c r="D51" s="476"/>
      <c r="E51" s="476"/>
      <c r="F51" s="476"/>
      <c r="G51" s="476">
        <v>17.528695197700401</v>
      </c>
      <c r="H51" s="476"/>
      <c r="I51" s="476"/>
      <c r="J51" s="476"/>
      <c r="K51" s="476"/>
      <c r="L51" s="476"/>
      <c r="M51" s="476"/>
    </row>
    <row r="53" spans="1:13">
      <c r="A53" s="250" t="s">
        <v>1176</v>
      </c>
      <c r="B53" s="250"/>
    </row>
    <row r="54" spans="1:13">
      <c r="A54" t="s">
        <v>2676</v>
      </c>
    </row>
    <row r="55" spans="1:13">
      <c r="A55" s="250"/>
    </row>
    <row r="56" spans="1:13">
      <c r="A56" s="250"/>
    </row>
  </sheetData>
  <mergeCells count="16">
    <mergeCell ref="A19:A21"/>
    <mergeCell ref="A4:A6"/>
    <mergeCell ref="A7:A9"/>
    <mergeCell ref="A10:A12"/>
    <mergeCell ref="A13:A15"/>
    <mergeCell ref="A16:A18"/>
    <mergeCell ref="A40:A42"/>
    <mergeCell ref="A43:A45"/>
    <mergeCell ref="A46:A48"/>
    <mergeCell ref="A49:A51"/>
    <mergeCell ref="A22:A24"/>
    <mergeCell ref="A25:A27"/>
    <mergeCell ref="A28:A30"/>
    <mergeCell ref="A31:A33"/>
    <mergeCell ref="A34:A36"/>
    <mergeCell ref="A37:A39"/>
  </mergeCells>
  <hyperlinks>
    <hyperlink ref="O3" location="Content!A1" display="Back to content page" xr:uid="{00000000-0004-0000-D200-000000000000}"/>
  </hyperlinks>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Sheet212"/>
  <dimension ref="A1:AB27"/>
  <sheetViews>
    <sheetView zoomScale="91" zoomScaleNormal="91" workbookViewId="0">
      <selection activeCell="B4" sqref="B4:X19"/>
    </sheetView>
  </sheetViews>
  <sheetFormatPr defaultColWidth="9.21875" defaultRowHeight="18" customHeight="1"/>
  <cols>
    <col min="1" max="1" width="33.21875" style="13" customWidth="1"/>
    <col min="2" max="24" width="10.77734375" style="13" customWidth="1"/>
    <col min="25" max="16384" width="9.21875" style="13"/>
  </cols>
  <sheetData>
    <row r="1" spans="1:28" s="136" customFormat="1" ht="18" customHeight="1">
      <c r="A1" s="18" t="s">
        <v>3032</v>
      </c>
      <c r="B1" s="265"/>
      <c r="C1" s="265"/>
      <c r="D1" s="265"/>
      <c r="E1" s="265"/>
      <c r="F1" s="265"/>
      <c r="G1" s="265"/>
      <c r="H1" s="265"/>
      <c r="I1" s="265"/>
      <c r="J1" s="265"/>
      <c r="K1" s="265"/>
      <c r="L1" s="265"/>
      <c r="M1" s="265"/>
      <c r="N1" s="265"/>
      <c r="O1" s="265"/>
      <c r="P1" s="265"/>
      <c r="Q1" s="265"/>
      <c r="R1" s="265"/>
      <c r="S1" s="265"/>
      <c r="T1" s="265"/>
      <c r="U1" s="265"/>
      <c r="V1" s="265"/>
      <c r="W1" s="265"/>
      <c r="X1" s="265"/>
      <c r="Y1" s="269"/>
    </row>
    <row r="2" spans="1:28" ht="18" customHeight="1">
      <c r="A2" s="263"/>
      <c r="B2" s="767" t="s">
        <v>509</v>
      </c>
      <c r="C2" s="768"/>
      <c r="D2" s="768"/>
      <c r="E2" s="768"/>
      <c r="F2" s="768"/>
      <c r="G2" s="768"/>
      <c r="H2" s="768"/>
      <c r="I2" s="768"/>
      <c r="J2" s="768"/>
      <c r="K2" s="768"/>
      <c r="L2" s="768"/>
      <c r="M2" s="768"/>
      <c r="N2" s="768"/>
      <c r="O2" s="768"/>
      <c r="P2" s="768"/>
      <c r="Q2" s="768"/>
      <c r="R2" s="768"/>
      <c r="S2" s="768"/>
      <c r="T2" s="768"/>
      <c r="U2" s="768"/>
      <c r="V2" s="768"/>
      <c r="W2" s="768"/>
      <c r="X2" s="545"/>
      <c r="Z2" s="33"/>
      <c r="AA2" s="33"/>
    </row>
    <row r="3" spans="1:28" ht="18" customHeight="1">
      <c r="A3" s="263"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Z3" s="1" t="s">
        <v>559</v>
      </c>
    </row>
    <row r="4" spans="1:28" ht="18" customHeight="1">
      <c r="A4" s="93" t="s">
        <v>13</v>
      </c>
      <c r="B4" s="476">
        <v>0.18532229605462999</v>
      </c>
      <c r="C4" s="476">
        <v>0.52136617680722697</v>
      </c>
      <c r="D4" s="476">
        <v>0.94044472556277903</v>
      </c>
      <c r="E4" s="476">
        <v>2.2696212812660601</v>
      </c>
      <c r="F4" s="476">
        <v>4.6317406300356501</v>
      </c>
      <c r="G4" s="476">
        <v>9.7381611733195594</v>
      </c>
      <c r="H4" s="476">
        <v>17.8398962435718</v>
      </c>
      <c r="I4" s="476">
        <v>28.010982325573799</v>
      </c>
      <c r="J4" s="476">
        <v>40.4</v>
      </c>
      <c r="K4" s="476">
        <v>40.4</v>
      </c>
      <c r="L4" s="476">
        <v>48.101209036271896</v>
      </c>
      <c r="M4" s="476">
        <v>49.846773380000002</v>
      </c>
      <c r="N4" s="476">
        <v>50.920599549999999</v>
      </c>
      <c r="O4" s="476">
        <v>51.065920339999998</v>
      </c>
      <c r="P4" s="476">
        <v>52.15898327</v>
      </c>
      <c r="Q4" s="476">
        <v>49.793222950000001</v>
      </c>
      <c r="R4" s="476">
        <v>45.076290049999997</v>
      </c>
      <c r="S4" s="476">
        <v>44.686107139999997</v>
      </c>
      <c r="T4" s="476">
        <v>43.130518879999997</v>
      </c>
      <c r="U4" s="476">
        <v>46.598637969999999</v>
      </c>
      <c r="V4" s="476">
        <v>44.55951073</v>
      </c>
      <c r="W4" s="476">
        <f>('3.2.12'!W4/(Pop!P4*1000))*100</f>
        <v>47.7548182073091</v>
      </c>
      <c r="X4" s="476">
        <v>67.373474271689702</v>
      </c>
      <c r="AA4" s="17"/>
      <c r="AB4" s="1"/>
    </row>
    <row r="5" spans="1:28" ht="18" customHeight="1">
      <c r="A5" s="93" t="s">
        <v>12</v>
      </c>
      <c r="B5" s="476">
        <v>13</v>
      </c>
      <c r="C5" s="476">
        <v>13</v>
      </c>
      <c r="D5" s="476">
        <v>20</v>
      </c>
      <c r="E5" s="476">
        <v>26</v>
      </c>
      <c r="F5" s="476">
        <v>31</v>
      </c>
      <c r="G5" s="476">
        <v>33</v>
      </c>
      <c r="H5" s="476">
        <v>47</v>
      </c>
      <c r="I5" s="476">
        <v>66</v>
      </c>
      <c r="J5" s="476">
        <v>88</v>
      </c>
      <c r="K5" s="476">
        <v>133</v>
      </c>
      <c r="L5" s="476">
        <v>145</v>
      </c>
      <c r="M5" s="476">
        <v>143</v>
      </c>
      <c r="N5" s="476">
        <v>152</v>
      </c>
      <c r="O5" s="476">
        <v>162</v>
      </c>
      <c r="P5" s="476">
        <v>168</v>
      </c>
      <c r="Q5" s="476">
        <v>158</v>
      </c>
      <c r="R5" s="476">
        <v>152.27301660000001</v>
      </c>
      <c r="S5" s="476">
        <v>146.96015560000001</v>
      </c>
      <c r="T5" s="476">
        <v>150.00558989999999</v>
      </c>
      <c r="U5" s="476">
        <v>162.64118070000001</v>
      </c>
      <c r="V5" s="476">
        <v>162.39901140000001</v>
      </c>
      <c r="W5" s="476">
        <f>('3.2.12'!W5/(Pop!P5*1000))*100</f>
        <v>172.61556652698835</v>
      </c>
      <c r="X5" s="476">
        <v>165.30496947872001</v>
      </c>
      <c r="Z5" s="136"/>
      <c r="AA5" s="17"/>
    </row>
    <row r="6" spans="1:28" ht="18" customHeight="1">
      <c r="A6" s="93" t="s">
        <v>513</v>
      </c>
      <c r="B6" s="476"/>
      <c r="C6" s="476"/>
      <c r="D6" s="476"/>
      <c r="E6" s="476">
        <v>0.34292906000000001</v>
      </c>
      <c r="F6" s="476">
        <v>1.4028143360000001</v>
      </c>
      <c r="G6" s="476">
        <v>2.5379847519999998</v>
      </c>
      <c r="H6" s="476">
        <v>5.8868978729999997</v>
      </c>
      <c r="I6" s="476">
        <v>9.6792493999999998</v>
      </c>
      <c r="J6" s="476">
        <v>13.95875715</v>
      </c>
      <c r="K6" s="476">
        <v>18.2095263</v>
      </c>
      <c r="L6" s="476">
        <v>23.964030319999999</v>
      </c>
      <c r="M6" s="476">
        <v>30.632252479999998</v>
      </c>
      <c r="N6" s="476">
        <v>39.165956370000004</v>
      </c>
      <c r="O6" s="476">
        <v>46.864147920000001</v>
      </c>
      <c r="P6" s="476">
        <v>50.435217739999999</v>
      </c>
      <c r="Q6" s="476">
        <v>54.640196340000003</v>
      </c>
      <c r="R6" s="476">
        <v>57.113319390000001</v>
      </c>
      <c r="S6" s="476">
        <v>57.613786599999997</v>
      </c>
      <c r="T6" s="476">
        <v>59.941104520000003</v>
      </c>
      <c r="U6" s="476">
        <v>67.60224049</v>
      </c>
      <c r="V6" s="476">
        <v>54.371487610000003</v>
      </c>
      <c r="W6" s="476">
        <f>('3.2.12'!W6/(Pop!P6*1000))*100</f>
        <v>104.78896103896105</v>
      </c>
      <c r="X6" s="476">
        <v>100.238296122967</v>
      </c>
      <c r="Z6" s="136"/>
      <c r="AA6" s="17"/>
    </row>
    <row r="7" spans="1:28" ht="18" customHeight="1">
      <c r="A7" s="93" t="s">
        <v>100</v>
      </c>
      <c r="B7" s="476">
        <v>3.0225969346836998E-2</v>
      </c>
      <c r="C7" s="476">
        <v>0.29417865163568002</v>
      </c>
      <c r="D7" s="476">
        <v>1.0668428684669</v>
      </c>
      <c r="E7" s="476">
        <v>2.15</v>
      </c>
      <c r="F7" s="476">
        <v>3.43</v>
      </c>
      <c r="G7" s="476">
        <v>4.7824260462139296</v>
      </c>
      <c r="H7" s="476">
        <v>7.12</v>
      </c>
      <c r="I7" s="476">
        <v>10.82</v>
      </c>
      <c r="J7" s="476">
        <v>16.02</v>
      </c>
      <c r="K7" s="476">
        <v>15.25</v>
      </c>
      <c r="L7" s="476">
        <v>17.32</v>
      </c>
      <c r="M7" s="476">
        <v>21.58</v>
      </c>
      <c r="N7" s="476">
        <v>27.59</v>
      </c>
      <c r="O7" s="476">
        <v>37.33</v>
      </c>
      <c r="P7" s="476">
        <v>50.297196810000003</v>
      </c>
      <c r="Q7" s="476">
        <v>49.515388270000003</v>
      </c>
      <c r="R7" s="476">
        <v>36.666629139999998</v>
      </c>
      <c r="S7" s="476">
        <v>43.459193069999998</v>
      </c>
      <c r="T7" s="476">
        <v>43.382215019999997</v>
      </c>
      <c r="U7" s="476">
        <v>42.773321209999999</v>
      </c>
      <c r="V7" s="476">
        <v>43.938616889780903</v>
      </c>
      <c r="W7" s="476">
        <v>48.893300212636603</v>
      </c>
      <c r="X7" s="476">
        <v>50.342417204399098</v>
      </c>
      <c r="AA7" s="17"/>
    </row>
    <row r="8" spans="1:28" ht="18" customHeight="1">
      <c r="A8" s="93" t="s">
        <v>512</v>
      </c>
      <c r="B8" s="476">
        <v>3.1019935478534202</v>
      </c>
      <c r="C8" s="476">
        <v>5.11588407592716</v>
      </c>
      <c r="D8" s="476">
        <v>6.2801481745548697</v>
      </c>
      <c r="E8" s="476">
        <v>7.8073046979767096</v>
      </c>
      <c r="F8" s="476">
        <v>13.236122382100399</v>
      </c>
      <c r="G8" s="476">
        <v>18.101038185045098</v>
      </c>
      <c r="H8" s="476">
        <v>22.369282858687001</v>
      </c>
      <c r="I8" s="476">
        <v>33.539069043704103</v>
      </c>
      <c r="J8" s="476">
        <v>46.216001474341603</v>
      </c>
      <c r="K8" s="476">
        <v>56.869503442904303</v>
      </c>
      <c r="L8" s="476">
        <v>61.194581031586999</v>
      </c>
      <c r="M8" s="476">
        <v>63.701561500170399</v>
      </c>
      <c r="N8" s="476">
        <v>65.961547285825702</v>
      </c>
      <c r="O8" s="476" t="s">
        <v>7</v>
      </c>
      <c r="P8" s="476">
        <v>76</v>
      </c>
      <c r="Q8" s="476">
        <v>84</v>
      </c>
      <c r="R8" s="476">
        <v>89.318014320000003</v>
      </c>
      <c r="S8" s="476">
        <v>93.527322510000005</v>
      </c>
      <c r="T8" s="476">
        <v>89.853829793834706</v>
      </c>
      <c r="U8" s="476">
        <v>91.850723273424606</v>
      </c>
      <c r="V8" s="476">
        <v>105.818465173992</v>
      </c>
      <c r="W8" s="476">
        <v>120.052488066891</v>
      </c>
      <c r="X8" s="476">
        <v>122.170229763579</v>
      </c>
      <c r="AA8" s="17"/>
    </row>
    <row r="9" spans="1:28" ht="18" customHeight="1">
      <c r="A9" s="93" t="s">
        <v>11</v>
      </c>
      <c r="B9" s="476">
        <v>2.8657861831900999</v>
      </c>
      <c r="C9" s="476">
        <v>6.8624422400872298</v>
      </c>
      <c r="D9" s="476">
        <v>6.20756480116078</v>
      </c>
      <c r="E9" s="476">
        <v>9.5853651625837895</v>
      </c>
      <c r="F9" s="476">
        <v>12.091770938621901</v>
      </c>
      <c r="G9" s="476">
        <v>17.161473579530899</v>
      </c>
      <c r="H9" s="476">
        <v>25.653480345474279</v>
      </c>
      <c r="I9" s="476">
        <v>31.542952185428419</v>
      </c>
      <c r="J9" s="476">
        <v>41.666414095895007</v>
      </c>
      <c r="K9" s="476">
        <v>53.724355426097524</v>
      </c>
      <c r="L9" s="476">
        <v>69.748083253707065</v>
      </c>
      <c r="M9" s="476">
        <v>84.050926775213611</v>
      </c>
      <c r="N9" s="476">
        <v>93.229082753351079</v>
      </c>
      <c r="O9" s="476">
        <v>96</v>
      </c>
      <c r="P9" s="476">
        <v>122</v>
      </c>
      <c r="Q9" s="476">
        <v>114</v>
      </c>
      <c r="R9" s="476">
        <v>110.0185058</v>
      </c>
      <c r="S9" s="476">
        <v>113.8305187</v>
      </c>
      <c r="T9" s="476">
        <v>75.042450700000003</v>
      </c>
      <c r="U9" s="476">
        <v>79.125691439999997</v>
      </c>
      <c r="V9" s="476">
        <v>72.944274919999998</v>
      </c>
      <c r="W9" s="476">
        <f>('3.2.12'!W9/(Pop!P9*1000))*100</f>
        <v>87.692537313432837</v>
      </c>
      <c r="X9" s="476">
        <v>67.517843930981797</v>
      </c>
      <c r="AA9" s="17"/>
    </row>
    <row r="10" spans="1:28" ht="18" customHeight="1">
      <c r="A10" s="93" t="s">
        <v>10</v>
      </c>
      <c r="B10" s="476">
        <v>0.41065401601846202</v>
      </c>
      <c r="C10" s="476">
        <v>0.93081007864745702</v>
      </c>
      <c r="D10" s="476">
        <v>0.99767623022457697</v>
      </c>
      <c r="E10" s="476">
        <v>1.6842292008980599</v>
      </c>
      <c r="F10" s="476">
        <v>1.9235492193099499</v>
      </c>
      <c r="G10" s="476">
        <v>2.9075156695156696</v>
      </c>
      <c r="H10" s="476">
        <v>5.7950354609929082</v>
      </c>
      <c r="I10" s="476">
        <v>11.973345548609615</v>
      </c>
      <c r="J10" s="476">
        <v>25.352553481543623</v>
      </c>
      <c r="K10" s="476">
        <v>32.058563338605175</v>
      </c>
      <c r="L10" s="476">
        <v>38.286768940522293</v>
      </c>
      <c r="M10" s="476">
        <v>41.867671356727783</v>
      </c>
      <c r="N10" s="476">
        <v>41.285801627239806</v>
      </c>
      <c r="O10" s="476">
        <v>38.7360710525111</v>
      </c>
      <c r="P10" s="476">
        <v>43.299826156726397</v>
      </c>
      <c r="Q10" s="476">
        <v>49.55</v>
      </c>
      <c r="R10" s="476">
        <v>32.128762450000004</v>
      </c>
      <c r="S10" s="476">
        <v>34.14284</v>
      </c>
      <c r="T10" s="476">
        <v>40.570341229999997</v>
      </c>
      <c r="U10" s="476">
        <v>47.226734159649197</v>
      </c>
      <c r="V10" s="476">
        <v>56.222853801767101</v>
      </c>
      <c r="W10" s="476">
        <f>('3.2.12'!W10/(Pop!P10*1000))*100</f>
        <v>56.813440329292298</v>
      </c>
      <c r="X10" s="476">
        <v>70.184724869354099</v>
      </c>
      <c r="AA10" s="17"/>
    </row>
    <row r="11" spans="1:28" ht="18" customHeight="1">
      <c r="A11" s="93" t="s">
        <v>9</v>
      </c>
      <c r="B11" s="476">
        <v>0.37</v>
      </c>
      <c r="C11" s="476">
        <v>0.54</v>
      </c>
      <c r="D11" s="476">
        <v>0.82</v>
      </c>
      <c r="E11" s="476">
        <v>1.29</v>
      </c>
      <c r="F11" s="476">
        <v>1.83</v>
      </c>
      <c r="G11" s="476">
        <v>2.12</v>
      </c>
      <c r="H11" s="476">
        <v>4.6998676577143303</v>
      </c>
      <c r="I11" s="476">
        <v>7.7328777627039402</v>
      </c>
      <c r="J11" s="476">
        <v>10.765239809203999</v>
      </c>
      <c r="K11" s="476">
        <v>17.210885531311199</v>
      </c>
      <c r="L11" s="476">
        <v>20.9207252127581</v>
      </c>
      <c r="M11" s="476">
        <v>25.691442522694398</v>
      </c>
      <c r="N11" s="476">
        <v>27.826295275743</v>
      </c>
      <c r="O11" s="476">
        <v>36.49</v>
      </c>
      <c r="P11" s="476">
        <v>32.433416509650151</v>
      </c>
      <c r="Q11" s="476">
        <v>35.976937773607851</v>
      </c>
      <c r="R11" s="476">
        <v>41.722029089999999</v>
      </c>
      <c r="S11" s="476">
        <v>43.986512660000002</v>
      </c>
      <c r="T11" s="476">
        <v>39.00579484</v>
      </c>
      <c r="U11" s="476">
        <v>47.781136330000002</v>
      </c>
      <c r="V11" s="476">
        <v>52.298510729999997</v>
      </c>
      <c r="W11" s="476">
        <f>('3.2.12'!W11/(Pop!P11*1000))*100</f>
        <v>63.182003386601757</v>
      </c>
      <c r="X11" s="476">
        <v>60.127259968566001</v>
      </c>
      <c r="AA11" s="17"/>
    </row>
    <row r="12" spans="1:28" ht="18" customHeight="1">
      <c r="A12" s="93" t="s">
        <v>8</v>
      </c>
      <c r="B12" s="289">
        <v>14.6</v>
      </c>
      <c r="C12" s="289">
        <v>23.2</v>
      </c>
      <c r="D12" s="289">
        <v>28.7</v>
      </c>
      <c r="E12" s="289">
        <v>38.299999999999997</v>
      </c>
      <c r="F12" s="289">
        <v>44.7</v>
      </c>
      <c r="G12" s="289">
        <v>53.3</v>
      </c>
      <c r="H12" s="289">
        <v>62.5</v>
      </c>
      <c r="I12" s="289">
        <v>74.8</v>
      </c>
      <c r="J12" s="289">
        <v>82.9</v>
      </c>
      <c r="K12" s="289">
        <v>87</v>
      </c>
      <c r="L12" s="289">
        <v>95.2</v>
      </c>
      <c r="M12" s="289">
        <v>103.2</v>
      </c>
      <c r="N12" s="289">
        <v>118.2</v>
      </c>
      <c r="O12" s="289">
        <v>121.7</v>
      </c>
      <c r="P12" s="289">
        <v>130.9</v>
      </c>
      <c r="Q12" s="289">
        <v>139.5</v>
      </c>
      <c r="R12" s="289">
        <v>143.6</v>
      </c>
      <c r="S12" s="289">
        <v>145.4</v>
      </c>
      <c r="T12" s="289">
        <v>151.6</v>
      </c>
      <c r="U12" s="289">
        <v>147.5</v>
      </c>
      <c r="V12" s="289">
        <v>151.1</v>
      </c>
      <c r="W12" s="289">
        <v>156</v>
      </c>
      <c r="X12" s="476">
        <f>('3.2.12'!X12/(Sheet2!K11*1000))*100</f>
        <v>166.14896988906497</v>
      </c>
    </row>
    <row r="13" spans="1:28" ht="18" customHeight="1">
      <c r="A13" s="93" t="s">
        <v>6</v>
      </c>
      <c r="B13" s="476">
        <v>0.28056681033914399</v>
      </c>
      <c r="C13" s="476">
        <v>0.81669378332705</v>
      </c>
      <c r="D13" s="476">
        <v>1.3268683404044199</v>
      </c>
      <c r="E13" s="476">
        <v>2.2096080378037501</v>
      </c>
      <c r="F13" s="476">
        <v>3.49693748784654</v>
      </c>
      <c r="G13" s="476">
        <v>7.2409343219958497</v>
      </c>
      <c r="H13" s="476">
        <v>10.987376233810499</v>
      </c>
      <c r="I13" s="476">
        <v>14.120108974575899</v>
      </c>
      <c r="J13" s="476">
        <v>19.724290172794401</v>
      </c>
      <c r="K13" s="476">
        <v>26.120493694125798</v>
      </c>
      <c r="L13" s="476">
        <v>30.884735920351499</v>
      </c>
      <c r="M13" s="476">
        <v>38.171164033312174</v>
      </c>
      <c r="N13" s="476">
        <v>34.480790769356638</v>
      </c>
      <c r="O13" s="476">
        <v>63.956941509585114</v>
      </c>
      <c r="P13" s="476">
        <v>76.765337740449795</v>
      </c>
      <c r="Q13" s="476">
        <v>132</v>
      </c>
      <c r="R13" s="289">
        <v>56.86312584765534</v>
      </c>
      <c r="S13" s="289">
        <v>47.12739776197219</v>
      </c>
      <c r="T13" s="289">
        <v>49.235240532685545</v>
      </c>
      <c r="U13" s="289">
        <v>50.285195433823283</v>
      </c>
      <c r="V13" s="289">
        <v>51.429830155992121</v>
      </c>
      <c r="W13" s="476">
        <f>('3.2.12'!W13/(Pop!P13*1000))*100</f>
        <v>45.286548069611797</v>
      </c>
      <c r="X13" s="476">
        <v>42.071582605484302</v>
      </c>
      <c r="AA13" s="17"/>
    </row>
    <row r="14" spans="1:28" ht="18" customHeight="1">
      <c r="A14" s="93" t="s">
        <v>5</v>
      </c>
      <c r="B14" s="476">
        <v>4.3204441838127696</v>
      </c>
      <c r="C14" s="476">
        <v>5.51964964205124</v>
      </c>
      <c r="D14" s="476">
        <v>7.6596931118422402</v>
      </c>
      <c r="E14" s="476">
        <v>11.2894620885841</v>
      </c>
      <c r="F14" s="476">
        <v>14.2810434678434</v>
      </c>
      <c r="G14" s="476">
        <v>22.143623219435799</v>
      </c>
      <c r="H14" s="476">
        <v>29.657402026663298</v>
      </c>
      <c r="I14" s="476">
        <v>38.461575431345203</v>
      </c>
      <c r="J14" s="476">
        <v>49.839136134273801</v>
      </c>
      <c r="K14" s="476">
        <v>76.117449141543403</v>
      </c>
      <c r="L14" s="476">
        <v>89.495251649061203</v>
      </c>
      <c r="M14" s="476">
        <v>98.957304639482501</v>
      </c>
      <c r="N14" s="476">
        <v>95.018130975885995</v>
      </c>
      <c r="O14" s="476">
        <v>110.214364947912</v>
      </c>
      <c r="P14" s="476">
        <v>117.48728680000001</v>
      </c>
      <c r="Q14" s="476">
        <v>110.1478506</v>
      </c>
      <c r="R14" s="476">
        <v>112.803281</v>
      </c>
      <c r="S14" s="476">
        <v>111.552451</v>
      </c>
      <c r="T14" s="476">
        <v>103.3739724</v>
      </c>
      <c r="U14" s="476">
        <v>103.2494698</v>
      </c>
      <c r="V14" s="476">
        <v>102.10464380000001</v>
      </c>
      <c r="W14" s="476">
        <f>('3.2.12'!W14/(Pop!P14*1000))*100</f>
        <v>101.73960784313725</v>
      </c>
      <c r="X14" s="476">
        <v>113.19701660919399</v>
      </c>
      <c r="AA14" s="17"/>
    </row>
    <row r="15" spans="1:28" ht="18" customHeight="1">
      <c r="A15" s="93" t="s">
        <v>4</v>
      </c>
      <c r="B15" s="476">
        <v>32.993582004193897</v>
      </c>
      <c r="C15" s="476">
        <v>46.064495064921999</v>
      </c>
      <c r="D15" s="476">
        <v>55.469990079365097</v>
      </c>
      <c r="E15" s="476">
        <v>60.2853294146461</v>
      </c>
      <c r="F15" s="476">
        <v>65.797339981362896</v>
      </c>
      <c r="G15" s="476">
        <v>70.415384431166402</v>
      </c>
      <c r="H15" s="476">
        <v>83.449004045509</v>
      </c>
      <c r="I15" s="476">
        <v>90.942041776993193</v>
      </c>
      <c r="J15" s="476">
        <v>109.24177262528001</v>
      </c>
      <c r="K15" s="476">
        <v>128.56561995376299</v>
      </c>
      <c r="L15" s="476">
        <v>135.9104463811</v>
      </c>
      <c r="M15" s="476">
        <v>145.71300314230101</v>
      </c>
      <c r="N15" s="476">
        <v>158.62519932544799</v>
      </c>
      <c r="O15" s="476">
        <v>150.40958821265599</v>
      </c>
      <c r="P15" s="476">
        <v>166.40387047116388</v>
      </c>
      <c r="Q15" s="476">
        <v>159.15</v>
      </c>
      <c r="R15" s="476">
        <v>158.66367149999999</v>
      </c>
      <c r="S15" s="476">
        <v>173.49664999999999</v>
      </c>
      <c r="T15" s="476">
        <v>184.29801430000001</v>
      </c>
      <c r="U15" s="476">
        <v>198.15222170000001</v>
      </c>
      <c r="V15" s="476">
        <v>186.5822038</v>
      </c>
      <c r="W15" s="476">
        <f>('3.2.12'!W15/(Pop!P15*1000))*100</f>
        <v>185.53768965725686</v>
      </c>
      <c r="X15" s="476">
        <v>191.50842995574999</v>
      </c>
      <c r="AA15" s="17"/>
    </row>
    <row r="16" spans="1:28" ht="18" customHeight="1">
      <c r="A16" s="93" t="s">
        <v>3</v>
      </c>
      <c r="B16" s="476">
        <v>18.63</v>
      </c>
      <c r="C16" s="476">
        <v>23.77</v>
      </c>
      <c r="D16" s="476">
        <v>29.78</v>
      </c>
      <c r="E16" s="476">
        <v>36.159999999999997</v>
      </c>
      <c r="F16" s="476">
        <v>44.13</v>
      </c>
      <c r="G16" s="476">
        <v>71.06</v>
      </c>
      <c r="H16" s="476">
        <v>82.06</v>
      </c>
      <c r="I16" s="476">
        <v>86.6</v>
      </c>
      <c r="J16" s="476">
        <v>91.24</v>
      </c>
      <c r="K16" s="476">
        <v>93.34</v>
      </c>
      <c r="L16" s="476">
        <v>100.48</v>
      </c>
      <c r="M16" s="476">
        <v>126.83</v>
      </c>
      <c r="N16" s="476">
        <v>134.80000000000001</v>
      </c>
      <c r="O16" s="476">
        <v>141.80000000000001</v>
      </c>
      <c r="P16" s="476">
        <v>156.5</v>
      </c>
      <c r="Q16" s="476">
        <v>158.88294680000001</v>
      </c>
      <c r="R16" s="476">
        <v>146.62218730000001</v>
      </c>
      <c r="S16" s="476">
        <v>155.23239570000001</v>
      </c>
      <c r="T16" s="476">
        <v>159.93066440000001</v>
      </c>
      <c r="U16" s="476">
        <v>165.59993829999999</v>
      </c>
      <c r="V16" s="476">
        <v>161.79659169999999</v>
      </c>
      <c r="W16" s="476">
        <f>('3.2.12'!W16/(Pop!P16*1000))*100</f>
        <v>171.53704504264834</v>
      </c>
      <c r="X16" s="476">
        <v>167.39587021279399</v>
      </c>
      <c r="AA16" s="17"/>
    </row>
    <row r="17" spans="1:27" ht="18" customHeight="1">
      <c r="A17" s="93" t="s">
        <v>33</v>
      </c>
      <c r="B17" s="476">
        <v>0.32468851651533098</v>
      </c>
      <c r="C17" s="476">
        <v>0.78918413350397398</v>
      </c>
      <c r="D17" s="476">
        <v>1.69359966961831</v>
      </c>
      <c r="E17" s="476">
        <v>3.52829750321848</v>
      </c>
      <c r="F17" s="476">
        <v>5.1393409777016599</v>
      </c>
      <c r="G17" s="476">
        <v>7.6330719478322298</v>
      </c>
      <c r="H17" s="476">
        <v>14.0493310612275</v>
      </c>
      <c r="I17" s="476">
        <v>20.093412942402999</v>
      </c>
      <c r="J17" s="476">
        <v>30.772441261070799</v>
      </c>
      <c r="K17" s="476">
        <v>40.136912484114198</v>
      </c>
      <c r="L17" s="476">
        <v>46.795894920446599</v>
      </c>
      <c r="M17" s="476">
        <v>55.532877039719601</v>
      </c>
      <c r="N17" s="476">
        <v>57.115732300785801</v>
      </c>
      <c r="O17" s="476">
        <v>59.438452219792751</v>
      </c>
      <c r="P17" s="476">
        <v>69.161407733534944</v>
      </c>
      <c r="Q17" s="476">
        <v>81.319999999999993</v>
      </c>
      <c r="R17" s="476">
        <v>75.484952370000002</v>
      </c>
      <c r="S17" s="476">
        <v>73.094789989999995</v>
      </c>
      <c r="T17" s="476">
        <v>77.241352230000004</v>
      </c>
      <c r="U17" s="476">
        <v>82.208174080000006</v>
      </c>
      <c r="V17" s="476">
        <v>85.746887990000005</v>
      </c>
      <c r="W17" s="476">
        <f>('3.2.12'!W17/(Pop!P17*1000))*100</f>
        <v>90.91952491504324</v>
      </c>
      <c r="X17" s="476">
        <v>91.899848220735805</v>
      </c>
      <c r="AA17" s="17"/>
    </row>
    <row r="18" spans="1:27" ht="18" customHeight="1">
      <c r="A18" s="93" t="s">
        <v>1</v>
      </c>
      <c r="B18" s="476">
        <v>0.96899866902735099</v>
      </c>
      <c r="C18" s="476">
        <v>1.1598280353977199</v>
      </c>
      <c r="D18" s="476">
        <v>1.3007189153082299</v>
      </c>
      <c r="E18" s="476">
        <v>2.2032752738300898</v>
      </c>
      <c r="F18" s="476">
        <v>4.1488249817599803</v>
      </c>
      <c r="G18" s="476">
        <v>8.2841455493696099</v>
      </c>
      <c r="H18" s="476">
        <v>14.1558564795804</v>
      </c>
      <c r="I18" s="476">
        <v>21.890849764719199</v>
      </c>
      <c r="J18" s="476">
        <v>28.587349910481802</v>
      </c>
      <c r="K18" s="476">
        <v>34.633526950317901</v>
      </c>
      <c r="L18" s="476">
        <v>41.616395068368803</v>
      </c>
      <c r="M18" s="476">
        <v>60.590559125263397</v>
      </c>
      <c r="N18" s="476">
        <v>75.806659911923305</v>
      </c>
      <c r="O18" s="476">
        <v>71.177035039065615</v>
      </c>
      <c r="P18" s="476">
        <v>67.124884918960319</v>
      </c>
      <c r="Q18" s="476">
        <v>74.349999999999994</v>
      </c>
      <c r="R18" s="476">
        <v>79.400000000000006</v>
      </c>
      <c r="S18" s="476">
        <v>81.900000000000006</v>
      </c>
      <c r="T18" s="476">
        <v>91.6</v>
      </c>
      <c r="U18" s="476">
        <v>99.1</v>
      </c>
      <c r="V18" s="476">
        <v>106.8</v>
      </c>
      <c r="W18" s="476">
        <v>110</v>
      </c>
      <c r="X18" s="476">
        <f>('3.2.12'!X18/(Sheet2!K17*1000))*100</f>
        <v>101.15751364030392</v>
      </c>
    </row>
    <row r="19" spans="1:27" ht="18" customHeight="1">
      <c r="A19" s="93" t="s">
        <v>0</v>
      </c>
      <c r="B19" s="289">
        <v>2.12991318501965</v>
      </c>
      <c r="C19" s="289">
        <v>2.4970308186511101</v>
      </c>
      <c r="D19" s="289">
        <v>2.6870607230085</v>
      </c>
      <c r="E19" s="289">
        <v>2.8831544326326002</v>
      </c>
      <c r="F19" s="289">
        <v>3.3794979900184798</v>
      </c>
      <c r="G19" s="289">
        <v>5.1477699785039599</v>
      </c>
      <c r="H19" s="289">
        <v>6.7770900316090099</v>
      </c>
      <c r="I19" s="592">
        <v>9.8199658768015503</v>
      </c>
      <c r="J19" s="592">
        <v>13.2892847095336</v>
      </c>
      <c r="K19" s="592">
        <v>25.1</v>
      </c>
      <c r="L19" s="592">
        <v>50.4</v>
      </c>
      <c r="M19" s="592">
        <v>60.6</v>
      </c>
      <c r="N19" s="592">
        <v>80</v>
      </c>
      <c r="O19" s="592">
        <v>84.3</v>
      </c>
      <c r="P19" s="592">
        <v>90.3</v>
      </c>
      <c r="Q19" s="592">
        <v>94.4</v>
      </c>
      <c r="R19" s="592">
        <v>94.8</v>
      </c>
      <c r="S19" s="592">
        <v>102.7</v>
      </c>
      <c r="T19" s="592">
        <v>93.1</v>
      </c>
      <c r="U19" s="592">
        <v>90.6</v>
      </c>
      <c r="V19" s="592">
        <v>90.5</v>
      </c>
      <c r="W19" s="476">
        <f>('3.2.12'!W19/(Pop!P19*1000))*100</f>
        <v>86.101757352497131</v>
      </c>
      <c r="X19" s="476">
        <v>87.624506473040697</v>
      </c>
      <c r="AA19" s="17"/>
    </row>
    <row r="21" spans="1:27" s="17" customFormat="1" ht="18" customHeight="1">
      <c r="A21" s="250" t="s">
        <v>3209</v>
      </c>
      <c r="B21" s="13"/>
      <c r="C21" s="13"/>
      <c r="D21" s="13"/>
      <c r="E21" s="13"/>
      <c r="F21" s="13"/>
      <c r="G21" s="13"/>
      <c r="H21" s="13"/>
      <c r="I21" s="13"/>
      <c r="J21" s="13"/>
      <c r="K21" s="13"/>
      <c r="L21" s="13"/>
      <c r="M21" s="13"/>
      <c r="N21" s="13"/>
      <c r="O21" s="13"/>
      <c r="P21" s="13"/>
      <c r="Q21" s="13"/>
      <c r="R21" s="13"/>
      <c r="S21" s="13"/>
      <c r="T21" s="13"/>
      <c r="U21" s="13"/>
      <c r="V21" s="13"/>
      <c r="W21" s="13"/>
      <c r="X21" s="13"/>
    </row>
    <row r="22" spans="1:27" ht="18" customHeight="1">
      <c r="A22" s="250" t="s">
        <v>592</v>
      </c>
    </row>
    <row r="23" spans="1:27" ht="18" customHeight="1">
      <c r="A23" s="250" t="s">
        <v>2708</v>
      </c>
    </row>
    <row r="24" spans="1:27" ht="18" customHeight="1">
      <c r="A24" s="250" t="s">
        <v>2880</v>
      </c>
      <c r="E24" s="525"/>
      <c r="F24" s="525"/>
      <c r="G24" s="525"/>
      <c r="H24" s="525"/>
      <c r="I24" s="525"/>
      <c r="J24" s="525"/>
      <c r="K24" s="525"/>
      <c r="L24" s="525"/>
      <c r="M24" s="525"/>
      <c r="N24" s="525"/>
      <c r="O24" s="525"/>
      <c r="P24" s="525"/>
      <c r="Q24" s="525"/>
      <c r="R24" s="525"/>
      <c r="S24" s="525"/>
      <c r="T24" s="525"/>
      <c r="U24" s="525"/>
      <c r="V24" s="525"/>
    </row>
    <row r="25" spans="1:27" ht="18" customHeight="1">
      <c r="A25" s="250" t="s">
        <v>2875</v>
      </c>
    </row>
    <row r="26" spans="1:27" ht="18" customHeight="1">
      <c r="A26" s="250" t="s">
        <v>3208</v>
      </c>
    </row>
    <row r="27" spans="1:27" ht="18" customHeight="1">
      <c r="A27" s="250"/>
    </row>
  </sheetData>
  <mergeCells count="1">
    <mergeCell ref="B2:W2"/>
  </mergeCells>
  <hyperlinks>
    <hyperlink ref="Z3" location="Content!A1" display="Back to content page" xr:uid="{00000000-0004-0000-D300-000000000000}"/>
  </hyperlinks>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Sheet213"/>
  <dimension ref="A1:Z24"/>
  <sheetViews>
    <sheetView workbookViewId="0">
      <selection activeCell="B4" sqref="B4:X19"/>
    </sheetView>
  </sheetViews>
  <sheetFormatPr defaultColWidth="8.77734375" defaultRowHeight="14.4"/>
  <cols>
    <col min="1" max="1" width="31.44140625" customWidth="1"/>
    <col min="26" max="26" width="17.5546875" customWidth="1"/>
  </cols>
  <sheetData>
    <row r="1" spans="1:26">
      <c r="A1" s="18" t="s">
        <v>3033</v>
      </c>
      <c r="B1" s="18"/>
      <c r="C1" s="18"/>
      <c r="D1" s="18"/>
      <c r="E1" s="18"/>
      <c r="F1" s="18"/>
      <c r="G1" s="18"/>
      <c r="H1" s="18"/>
      <c r="I1" s="18"/>
      <c r="J1" s="18"/>
      <c r="K1" s="18"/>
      <c r="L1" s="18"/>
      <c r="M1" s="18"/>
      <c r="N1" s="18"/>
      <c r="O1" s="18"/>
      <c r="P1" s="18"/>
      <c r="Q1" s="18"/>
      <c r="R1" s="18"/>
      <c r="S1" s="18"/>
      <c r="T1" s="18"/>
      <c r="U1" s="18"/>
      <c r="V1" s="18"/>
      <c r="W1" s="18"/>
      <c r="X1" s="18"/>
      <c r="Y1" s="18"/>
      <c r="Z1" s="18"/>
    </row>
    <row r="2" spans="1:26">
      <c r="A2" s="771"/>
      <c r="B2" s="767" t="s">
        <v>510</v>
      </c>
      <c r="C2" s="768"/>
      <c r="D2" s="768"/>
      <c r="E2" s="768"/>
      <c r="F2" s="768"/>
      <c r="G2" s="768"/>
      <c r="H2" s="768"/>
      <c r="I2" s="768"/>
      <c r="J2" s="768"/>
      <c r="K2" s="768"/>
      <c r="L2" s="768"/>
      <c r="M2" s="768"/>
      <c r="N2" s="768"/>
      <c r="O2" s="768"/>
      <c r="P2" s="768"/>
      <c r="Q2" s="768"/>
      <c r="R2" s="768"/>
      <c r="S2" s="768"/>
      <c r="T2" s="768"/>
      <c r="U2" s="768"/>
      <c r="V2" s="768"/>
      <c r="W2" s="768"/>
      <c r="X2" s="545"/>
      <c r="Y2" s="136"/>
      <c r="Z2" s="33"/>
    </row>
    <row r="3" spans="1:26">
      <c r="A3" s="771"/>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W3" s="34">
        <v>2021</v>
      </c>
      <c r="X3" s="34">
        <v>2022</v>
      </c>
      <c r="Y3" s="136"/>
      <c r="Z3" s="1" t="s">
        <v>559</v>
      </c>
    </row>
    <row r="4" spans="1:26">
      <c r="A4" s="93" t="s">
        <v>13</v>
      </c>
      <c r="B4" s="637">
        <v>3</v>
      </c>
      <c r="C4" s="637">
        <v>3</v>
      </c>
      <c r="D4" s="637">
        <v>3</v>
      </c>
      <c r="E4" s="637">
        <v>3</v>
      </c>
      <c r="F4" s="637">
        <v>3</v>
      </c>
      <c r="G4" s="637">
        <v>3</v>
      </c>
      <c r="H4" s="637">
        <v>3</v>
      </c>
      <c r="I4" s="638"/>
      <c r="J4" s="638"/>
      <c r="K4" s="638"/>
      <c r="L4" s="638"/>
      <c r="M4" s="638"/>
      <c r="N4" s="638"/>
      <c r="O4" s="638"/>
      <c r="P4" s="638"/>
      <c r="Q4" s="638"/>
      <c r="R4" s="638"/>
      <c r="S4" s="638"/>
      <c r="T4" s="638"/>
      <c r="U4" s="638"/>
      <c r="V4" s="638"/>
      <c r="W4" s="638"/>
      <c r="X4" s="638"/>
      <c r="Y4" s="136"/>
      <c r="Z4" s="136"/>
    </row>
    <row r="5" spans="1:26">
      <c r="A5" s="93" t="s">
        <v>12</v>
      </c>
      <c r="B5" s="638"/>
      <c r="C5" s="638"/>
      <c r="D5" s="638"/>
      <c r="E5" s="638"/>
      <c r="F5" s="638"/>
      <c r="G5" s="638"/>
      <c r="H5" s="638"/>
      <c r="I5" s="460">
        <v>2</v>
      </c>
      <c r="J5" s="460">
        <v>3</v>
      </c>
      <c r="K5" s="460">
        <v>3</v>
      </c>
      <c r="L5" s="460">
        <v>3</v>
      </c>
      <c r="M5" s="460">
        <v>3</v>
      </c>
      <c r="N5" s="460">
        <v>3</v>
      </c>
      <c r="O5" s="460">
        <v>3</v>
      </c>
      <c r="P5" s="460">
        <v>3</v>
      </c>
      <c r="Q5" s="460">
        <v>3</v>
      </c>
      <c r="R5" s="638"/>
      <c r="S5" s="638"/>
      <c r="T5" s="638"/>
      <c r="U5" s="638"/>
      <c r="V5" s="638"/>
      <c r="W5" s="638"/>
      <c r="X5" s="638"/>
      <c r="Y5" s="136"/>
      <c r="Z5" s="136"/>
    </row>
    <row r="6" spans="1:26">
      <c r="A6" s="93" t="s">
        <v>513</v>
      </c>
      <c r="B6" s="638"/>
      <c r="C6" s="638"/>
      <c r="D6" s="638"/>
      <c r="E6" s="638"/>
      <c r="F6" s="638"/>
      <c r="G6" s="638"/>
      <c r="H6" s="638"/>
      <c r="I6" s="638"/>
      <c r="J6" s="638"/>
      <c r="K6" s="638"/>
      <c r="L6" s="638"/>
      <c r="M6" s="638"/>
      <c r="N6" s="638"/>
      <c r="O6" s="638"/>
      <c r="P6" s="638"/>
      <c r="Q6" s="638"/>
      <c r="R6" s="638"/>
      <c r="S6" s="638"/>
      <c r="T6" s="638"/>
      <c r="U6" s="638"/>
      <c r="V6" s="638"/>
      <c r="W6" s="638"/>
      <c r="X6" s="638"/>
      <c r="Y6" s="136"/>
      <c r="Z6" s="136"/>
    </row>
    <row r="7" spans="1:26">
      <c r="A7" s="93" t="s">
        <v>100</v>
      </c>
      <c r="B7" s="638"/>
      <c r="C7" s="638"/>
      <c r="D7" s="638"/>
      <c r="E7" s="638"/>
      <c r="F7" s="638"/>
      <c r="G7" s="638"/>
      <c r="H7" s="638"/>
      <c r="I7" s="638"/>
      <c r="J7" s="638"/>
      <c r="K7" s="638"/>
      <c r="L7" s="638"/>
      <c r="M7" s="638"/>
      <c r="N7" s="638"/>
      <c r="O7" s="638"/>
      <c r="P7" s="638"/>
      <c r="Q7" s="638"/>
      <c r="R7" s="638"/>
      <c r="S7" s="638"/>
      <c r="T7" s="638"/>
      <c r="U7" s="638"/>
      <c r="V7" s="638"/>
      <c r="W7" s="638"/>
      <c r="X7" s="638"/>
      <c r="Y7" s="136"/>
      <c r="Z7" s="136"/>
    </row>
    <row r="8" spans="1:26">
      <c r="A8" s="93" t="s">
        <v>512</v>
      </c>
      <c r="B8" s="638"/>
      <c r="C8" s="638"/>
      <c r="D8" s="638"/>
      <c r="E8" s="638"/>
      <c r="F8" s="638"/>
      <c r="G8" s="638"/>
      <c r="H8" s="638"/>
      <c r="I8" s="638"/>
      <c r="J8" s="638"/>
      <c r="K8" s="638"/>
      <c r="L8" s="638"/>
      <c r="M8" s="638"/>
      <c r="N8" s="638"/>
      <c r="O8" s="638"/>
      <c r="P8" s="638"/>
      <c r="Q8" s="638"/>
      <c r="R8" s="638"/>
      <c r="S8" s="638"/>
      <c r="T8" s="638"/>
      <c r="U8" s="638"/>
      <c r="V8" s="638"/>
      <c r="W8" s="638"/>
      <c r="X8" s="638"/>
      <c r="Y8" s="136"/>
      <c r="Z8" s="136"/>
    </row>
    <row r="9" spans="1:26">
      <c r="A9" s="93" t="s">
        <v>11</v>
      </c>
      <c r="B9" s="638"/>
      <c r="C9" s="638"/>
      <c r="D9" s="638"/>
      <c r="E9" s="638"/>
      <c r="F9" s="638"/>
      <c r="G9" s="638"/>
      <c r="H9" s="638"/>
      <c r="I9" s="638"/>
      <c r="J9" s="638"/>
      <c r="K9" s="638"/>
      <c r="L9" s="638"/>
      <c r="M9" s="638"/>
      <c r="N9" s="638"/>
      <c r="O9" s="638"/>
      <c r="P9" s="638"/>
      <c r="Q9" s="638"/>
      <c r="R9" s="638"/>
      <c r="S9" s="638"/>
      <c r="T9" s="638"/>
      <c r="U9" s="638"/>
      <c r="V9" s="638"/>
      <c r="W9" s="638"/>
      <c r="X9" s="638"/>
      <c r="Y9" s="136"/>
      <c r="Z9" s="136"/>
    </row>
    <row r="10" spans="1:26">
      <c r="A10" s="93" t="s">
        <v>10</v>
      </c>
      <c r="B10" s="638"/>
      <c r="C10" s="638"/>
      <c r="D10" s="638"/>
      <c r="E10" s="638"/>
      <c r="F10" s="638"/>
      <c r="G10" s="638"/>
      <c r="H10" s="638"/>
      <c r="I10" s="638"/>
      <c r="J10" s="638"/>
      <c r="K10" s="638"/>
      <c r="L10" s="638"/>
      <c r="M10" s="638"/>
      <c r="N10" s="638"/>
      <c r="O10" s="460">
        <v>3</v>
      </c>
      <c r="P10" s="460">
        <v>3</v>
      </c>
      <c r="Q10" s="460">
        <v>3</v>
      </c>
      <c r="R10" s="638"/>
      <c r="S10" s="638"/>
      <c r="T10" s="638"/>
      <c r="U10" s="638"/>
      <c r="V10" s="638"/>
      <c r="W10" s="638"/>
      <c r="X10" s="638"/>
      <c r="Y10" s="136"/>
      <c r="Z10" s="136"/>
    </row>
    <row r="11" spans="1:26">
      <c r="A11" s="93" t="s">
        <v>9</v>
      </c>
      <c r="B11" s="638"/>
      <c r="C11" s="638"/>
      <c r="D11" s="638"/>
      <c r="E11" s="638"/>
      <c r="F11" s="638"/>
      <c r="G11" s="638"/>
      <c r="H11" s="638"/>
      <c r="I11" s="638"/>
      <c r="J11" s="638"/>
      <c r="K11" s="638"/>
      <c r="L11" s="638"/>
      <c r="M11" s="638"/>
      <c r="N11" s="638"/>
      <c r="O11" s="638"/>
      <c r="P11" s="638"/>
      <c r="Q11" s="638"/>
      <c r="R11" s="638"/>
      <c r="S11" s="638"/>
      <c r="T11" s="638"/>
      <c r="U11" s="638"/>
      <c r="V11" s="638"/>
      <c r="W11" s="638"/>
      <c r="X11" s="638"/>
      <c r="Y11" s="136"/>
      <c r="Z11" s="136"/>
    </row>
    <row r="12" spans="1:26">
      <c r="A12" s="93" t="s">
        <v>8</v>
      </c>
      <c r="B12" s="639">
        <v>2</v>
      </c>
      <c r="C12" s="639">
        <v>2</v>
      </c>
      <c r="D12" s="639">
        <v>2</v>
      </c>
      <c r="E12" s="639">
        <v>2</v>
      </c>
      <c r="F12" s="639">
        <v>2</v>
      </c>
      <c r="G12" s="639">
        <v>2</v>
      </c>
      <c r="H12" s="639">
        <v>3</v>
      </c>
      <c r="I12" s="639">
        <v>3</v>
      </c>
      <c r="J12" s="639">
        <v>3</v>
      </c>
      <c r="K12" s="639">
        <v>3</v>
      </c>
      <c r="L12" s="639">
        <v>3</v>
      </c>
      <c r="M12" s="639">
        <v>3</v>
      </c>
      <c r="N12" s="639">
        <v>3</v>
      </c>
      <c r="O12" s="639">
        <v>3</v>
      </c>
      <c r="P12" s="639">
        <v>3</v>
      </c>
      <c r="Q12" s="639">
        <v>3</v>
      </c>
      <c r="R12" s="639">
        <v>3</v>
      </c>
      <c r="S12" s="639">
        <v>3</v>
      </c>
      <c r="T12" s="639">
        <v>3</v>
      </c>
      <c r="U12" s="639">
        <v>3</v>
      </c>
      <c r="V12" s="639">
        <v>3</v>
      </c>
      <c r="W12" s="639">
        <v>3</v>
      </c>
      <c r="X12" s="639">
        <v>3</v>
      </c>
      <c r="Y12" s="136"/>
      <c r="Z12" s="136"/>
    </row>
    <row r="13" spans="1:26">
      <c r="A13" s="93" t="s">
        <v>6</v>
      </c>
      <c r="B13" s="638"/>
      <c r="C13" s="638"/>
      <c r="D13" s="638"/>
      <c r="E13" s="638"/>
      <c r="F13" s="637">
        <v>2</v>
      </c>
      <c r="G13" s="637">
        <v>2</v>
      </c>
      <c r="H13" s="637">
        <v>2</v>
      </c>
      <c r="I13" s="637">
        <v>2</v>
      </c>
      <c r="J13" s="637">
        <v>2</v>
      </c>
      <c r="K13" s="637">
        <v>2</v>
      </c>
      <c r="L13" s="637">
        <v>2</v>
      </c>
      <c r="M13" s="637">
        <v>2</v>
      </c>
      <c r="N13" s="637">
        <v>3</v>
      </c>
      <c r="O13" s="637">
        <v>3</v>
      </c>
      <c r="P13" s="637">
        <v>3</v>
      </c>
      <c r="Q13" s="637">
        <v>3</v>
      </c>
      <c r="R13" s="637">
        <v>3</v>
      </c>
      <c r="S13" s="637">
        <v>3</v>
      </c>
      <c r="T13" s="637">
        <v>3</v>
      </c>
      <c r="U13" s="637">
        <v>3</v>
      </c>
      <c r="V13" s="637">
        <v>3</v>
      </c>
      <c r="W13" s="637">
        <v>3</v>
      </c>
      <c r="X13" s="638"/>
      <c r="Y13" s="136"/>
      <c r="Z13" s="136"/>
    </row>
    <row r="14" spans="1:26">
      <c r="A14" s="93" t="s">
        <v>5</v>
      </c>
      <c r="B14" s="638"/>
      <c r="C14" s="638"/>
      <c r="D14" s="638"/>
      <c r="E14" s="638"/>
      <c r="F14" s="638"/>
      <c r="G14" s="638"/>
      <c r="H14" s="638"/>
      <c r="I14" s="638"/>
      <c r="J14" s="638"/>
      <c r="K14" s="638"/>
      <c r="L14" s="638"/>
      <c r="M14" s="638"/>
      <c r="N14" s="638"/>
      <c r="O14" s="638"/>
      <c r="P14" s="638"/>
      <c r="Q14" s="638"/>
      <c r="R14" s="638"/>
      <c r="S14" s="638"/>
      <c r="T14" s="638"/>
      <c r="U14" s="638"/>
      <c r="V14" s="638"/>
      <c r="W14" s="638"/>
      <c r="X14" s="638"/>
      <c r="Y14" s="136"/>
      <c r="Z14" s="136"/>
    </row>
    <row r="15" spans="1:26">
      <c r="A15" s="93" t="s">
        <v>4</v>
      </c>
      <c r="B15" s="638"/>
      <c r="C15" s="638"/>
      <c r="D15" s="638"/>
      <c r="E15" s="638"/>
      <c r="F15" s="638"/>
      <c r="G15" s="638"/>
      <c r="H15" s="638"/>
      <c r="I15" s="638"/>
      <c r="J15" s="638"/>
      <c r="K15" s="638"/>
      <c r="L15" s="638"/>
      <c r="M15" s="638"/>
      <c r="N15" s="638"/>
      <c r="O15" s="638"/>
      <c r="P15" s="638"/>
      <c r="Q15" s="638"/>
      <c r="R15" s="638"/>
      <c r="S15" s="638"/>
      <c r="T15" s="638"/>
      <c r="U15" s="638"/>
      <c r="V15" s="638"/>
      <c r="W15" s="638"/>
      <c r="X15" s="638"/>
      <c r="Y15" s="136"/>
      <c r="Z15" s="136"/>
    </row>
    <row r="16" spans="1:26">
      <c r="A16" s="93" t="s">
        <v>3</v>
      </c>
      <c r="B16" s="638"/>
      <c r="C16" s="638"/>
      <c r="D16" s="638"/>
      <c r="E16" s="638"/>
      <c r="F16" s="638"/>
      <c r="G16" s="638"/>
      <c r="H16" s="638"/>
      <c r="I16" s="638"/>
      <c r="J16" s="638"/>
      <c r="K16" s="638"/>
      <c r="L16" s="638"/>
      <c r="M16" s="638"/>
      <c r="N16" s="638"/>
      <c r="O16" s="638"/>
      <c r="P16" s="638"/>
      <c r="Q16" s="638"/>
      <c r="R16" s="638"/>
      <c r="S16" s="638"/>
      <c r="T16" s="638"/>
      <c r="U16" s="638"/>
      <c r="V16" s="638"/>
      <c r="W16" s="638"/>
      <c r="X16" s="638"/>
      <c r="Y16" s="136"/>
      <c r="Z16" s="136"/>
    </row>
    <row r="17" spans="1:26">
      <c r="A17" s="93" t="s">
        <v>33</v>
      </c>
      <c r="B17" s="638"/>
      <c r="C17" s="638"/>
      <c r="D17" s="638"/>
      <c r="E17" s="638"/>
      <c r="F17" s="638"/>
      <c r="G17" s="638"/>
      <c r="H17" s="638"/>
      <c r="I17" s="638"/>
      <c r="J17" s="638"/>
      <c r="K17" s="638"/>
      <c r="L17" s="638"/>
      <c r="M17" s="638"/>
      <c r="N17" s="638"/>
      <c r="O17" s="638"/>
      <c r="P17" s="638"/>
      <c r="Q17" s="638"/>
      <c r="R17" s="638"/>
      <c r="S17" s="638"/>
      <c r="T17" s="638"/>
      <c r="U17" s="638"/>
      <c r="V17" s="638"/>
      <c r="W17" s="638"/>
      <c r="X17" s="638"/>
      <c r="Y17" s="136"/>
      <c r="Z17" s="136"/>
    </row>
    <row r="18" spans="1:26">
      <c r="A18" s="93" t="s">
        <v>1</v>
      </c>
      <c r="B18" s="640">
        <v>3</v>
      </c>
      <c r="C18" s="640">
        <v>3</v>
      </c>
      <c r="D18" s="640">
        <v>3</v>
      </c>
      <c r="E18" s="640">
        <v>3</v>
      </c>
      <c r="F18" s="640">
        <v>3</v>
      </c>
      <c r="G18" s="640">
        <v>3</v>
      </c>
      <c r="H18" s="640">
        <v>3</v>
      </c>
      <c r="I18" s="640">
        <v>3</v>
      </c>
      <c r="J18" s="640">
        <v>3</v>
      </c>
      <c r="K18" s="640">
        <v>3</v>
      </c>
      <c r="L18" s="640">
        <v>3</v>
      </c>
      <c r="M18" s="640">
        <v>3</v>
      </c>
      <c r="N18" s="640">
        <v>3</v>
      </c>
      <c r="O18" s="640">
        <v>3</v>
      </c>
      <c r="P18" s="640">
        <v>3</v>
      </c>
      <c r="Q18" s="640">
        <v>3</v>
      </c>
      <c r="R18" s="640">
        <v>3</v>
      </c>
      <c r="S18" s="640">
        <v>3</v>
      </c>
      <c r="T18" s="640">
        <v>3</v>
      </c>
      <c r="U18" s="640">
        <v>3</v>
      </c>
      <c r="V18" s="640">
        <v>3</v>
      </c>
      <c r="W18" s="548">
        <v>3</v>
      </c>
      <c r="X18" s="548">
        <v>3</v>
      </c>
      <c r="Y18" s="136"/>
      <c r="Z18" s="136"/>
    </row>
    <row r="19" spans="1:26">
      <c r="A19" s="93" t="s">
        <v>0</v>
      </c>
      <c r="B19" s="637">
        <v>3</v>
      </c>
      <c r="C19" s="637">
        <v>3</v>
      </c>
      <c r="D19" s="637">
        <v>3</v>
      </c>
      <c r="E19" s="637">
        <v>3</v>
      </c>
      <c r="F19" s="637">
        <v>3</v>
      </c>
      <c r="G19" s="637">
        <v>3</v>
      </c>
      <c r="H19" s="637">
        <v>3</v>
      </c>
      <c r="I19" s="637">
        <v>3</v>
      </c>
      <c r="J19" s="637">
        <v>3</v>
      </c>
      <c r="K19" s="637">
        <v>3</v>
      </c>
      <c r="L19" s="637">
        <v>3</v>
      </c>
      <c r="M19" s="637">
        <v>3</v>
      </c>
      <c r="N19" s="637">
        <v>3</v>
      </c>
      <c r="O19" s="637">
        <v>3</v>
      </c>
      <c r="P19" s="637">
        <v>3</v>
      </c>
      <c r="Q19" s="637">
        <v>3</v>
      </c>
      <c r="R19" s="637">
        <v>3</v>
      </c>
      <c r="S19" s="637">
        <v>3</v>
      </c>
      <c r="T19" s="637">
        <v>3</v>
      </c>
      <c r="U19" s="637">
        <v>3</v>
      </c>
      <c r="V19" s="637">
        <v>3</v>
      </c>
      <c r="W19" s="637">
        <v>3</v>
      </c>
      <c r="X19" s="638"/>
      <c r="Y19" s="136"/>
      <c r="Z19" s="136"/>
    </row>
    <row r="22" spans="1:26">
      <c r="A22" s="250" t="s">
        <v>3209</v>
      </c>
    </row>
    <row r="23" spans="1:26">
      <c r="A23" s="250" t="s">
        <v>3208</v>
      </c>
    </row>
    <row r="24" spans="1:26">
      <c r="A24" s="250"/>
    </row>
  </sheetData>
  <mergeCells count="2">
    <mergeCell ref="A2:A3"/>
    <mergeCell ref="B2:W2"/>
  </mergeCells>
  <hyperlinks>
    <hyperlink ref="Z3" location="Content!A1" display="Back to content page" xr:uid="{00000000-0004-0000-D400-000000000000}"/>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Sheet214"/>
  <dimension ref="A1:P25"/>
  <sheetViews>
    <sheetView topLeftCell="A4" workbookViewId="0">
      <selection activeCell="B4" sqref="B4:N19"/>
    </sheetView>
  </sheetViews>
  <sheetFormatPr defaultColWidth="8.77734375" defaultRowHeight="14.4"/>
  <cols>
    <col min="1" max="1" width="31.44140625" customWidth="1"/>
  </cols>
  <sheetData>
    <row r="1" spans="1:16">
      <c r="A1" s="18" t="s">
        <v>3034</v>
      </c>
      <c r="B1" s="18"/>
      <c r="C1" s="18"/>
      <c r="D1" s="18"/>
      <c r="E1" s="18"/>
      <c r="F1" s="18"/>
      <c r="G1" s="18"/>
      <c r="H1" s="18"/>
      <c r="I1" s="18"/>
      <c r="J1" s="18"/>
      <c r="K1" s="18"/>
      <c r="L1" s="18"/>
      <c r="M1" s="18"/>
      <c r="N1" s="18"/>
      <c r="O1" s="18"/>
      <c r="P1" s="18"/>
    </row>
    <row r="2" spans="1:16">
      <c r="A2" s="771"/>
      <c r="B2" s="768" t="s">
        <v>94</v>
      </c>
      <c r="C2" s="768"/>
      <c r="D2" s="768"/>
      <c r="E2" s="768"/>
      <c r="F2" s="768"/>
      <c r="G2" s="768"/>
      <c r="H2" s="768"/>
      <c r="I2" s="768"/>
      <c r="J2" s="768"/>
      <c r="K2" s="768"/>
      <c r="L2" s="768"/>
      <c r="M2" s="768"/>
      <c r="N2" s="545"/>
      <c r="O2" s="136"/>
      <c r="P2" s="33"/>
    </row>
    <row r="3" spans="1:16">
      <c r="A3" s="771"/>
      <c r="B3" s="34">
        <v>2010</v>
      </c>
      <c r="C3" s="34">
        <v>2011</v>
      </c>
      <c r="D3" s="34">
        <v>2012</v>
      </c>
      <c r="E3" s="34">
        <v>2013</v>
      </c>
      <c r="F3" s="34">
        <v>2014</v>
      </c>
      <c r="G3" s="34">
        <v>2015</v>
      </c>
      <c r="H3" s="34">
        <v>2016</v>
      </c>
      <c r="I3" s="34">
        <v>2017</v>
      </c>
      <c r="J3" s="34">
        <v>2018</v>
      </c>
      <c r="K3" s="34">
        <v>2019</v>
      </c>
      <c r="L3" s="34">
        <v>2020</v>
      </c>
      <c r="M3" s="34">
        <v>2021</v>
      </c>
      <c r="N3" s="34">
        <v>2022</v>
      </c>
      <c r="O3" s="136"/>
      <c r="P3" s="1" t="s">
        <v>559</v>
      </c>
    </row>
    <row r="4" spans="1:16">
      <c r="A4" s="93" t="s">
        <v>13</v>
      </c>
      <c r="B4" s="476"/>
      <c r="C4" s="476">
        <v>40</v>
      </c>
      <c r="D4" s="476">
        <v>47</v>
      </c>
      <c r="E4" s="476">
        <v>53</v>
      </c>
      <c r="F4" s="476">
        <v>46</v>
      </c>
      <c r="G4" s="476">
        <v>60.67</v>
      </c>
      <c r="H4" s="476">
        <v>62</v>
      </c>
      <c r="I4" s="476">
        <v>85</v>
      </c>
      <c r="J4" s="476">
        <v>85</v>
      </c>
      <c r="K4" s="476">
        <v>85</v>
      </c>
      <c r="L4" s="476">
        <v>82.32</v>
      </c>
      <c r="M4" s="476">
        <v>87.2</v>
      </c>
      <c r="N4" s="476">
        <v>87.2</v>
      </c>
      <c r="O4" s="136"/>
      <c r="P4" s="136"/>
    </row>
    <row r="5" spans="1:16">
      <c r="A5" s="93" t="s">
        <v>12</v>
      </c>
      <c r="B5" s="476"/>
      <c r="C5" s="476">
        <v>40</v>
      </c>
      <c r="D5" s="476">
        <v>45</v>
      </c>
      <c r="E5" s="476">
        <v>68.239999999999995</v>
      </c>
      <c r="F5" s="476">
        <v>78</v>
      </c>
      <c r="G5" s="476">
        <v>82</v>
      </c>
      <c r="H5" s="476">
        <v>84</v>
      </c>
      <c r="I5" s="476">
        <v>80</v>
      </c>
      <c r="J5" s="476">
        <v>95</v>
      </c>
      <c r="K5" s="476">
        <v>96</v>
      </c>
      <c r="L5" s="476">
        <v>98</v>
      </c>
      <c r="M5" s="476">
        <v>98</v>
      </c>
      <c r="N5" s="476">
        <v>98</v>
      </c>
      <c r="O5" s="136"/>
      <c r="P5" s="136"/>
    </row>
    <row r="6" spans="1:16">
      <c r="A6" s="93" t="s">
        <v>513</v>
      </c>
      <c r="B6" s="476"/>
      <c r="C6" s="476"/>
      <c r="D6" s="476"/>
      <c r="E6" s="476"/>
      <c r="F6" s="476"/>
      <c r="G6" s="476">
        <v>72.959999999999994</v>
      </c>
      <c r="H6" s="476">
        <v>76.8</v>
      </c>
      <c r="I6" s="476">
        <v>89.83</v>
      </c>
      <c r="J6" s="476">
        <v>89.83</v>
      </c>
      <c r="K6" s="476">
        <v>79.87</v>
      </c>
      <c r="L6" s="476">
        <v>84</v>
      </c>
      <c r="M6" s="476">
        <v>87</v>
      </c>
      <c r="N6" s="476">
        <v>94</v>
      </c>
      <c r="O6" s="136"/>
      <c r="P6" s="136"/>
    </row>
    <row r="7" spans="1:16">
      <c r="A7" s="93" t="s">
        <v>100</v>
      </c>
      <c r="B7" s="476">
        <v>0</v>
      </c>
      <c r="C7" s="476">
        <v>0</v>
      </c>
      <c r="D7" s="476">
        <v>20</v>
      </c>
      <c r="E7" s="476">
        <v>20</v>
      </c>
      <c r="F7" s="476">
        <v>20</v>
      </c>
      <c r="G7" s="476">
        <v>20</v>
      </c>
      <c r="H7" s="476">
        <v>20</v>
      </c>
      <c r="I7" s="476">
        <v>40</v>
      </c>
      <c r="J7" s="476">
        <v>50</v>
      </c>
      <c r="K7" s="476">
        <v>54</v>
      </c>
      <c r="L7" s="476">
        <v>50</v>
      </c>
      <c r="M7" s="476">
        <v>50</v>
      </c>
      <c r="N7" s="476">
        <v>55</v>
      </c>
      <c r="O7" s="136"/>
      <c r="P7" s="136"/>
    </row>
    <row r="8" spans="1:16">
      <c r="A8" s="93" t="s">
        <v>512</v>
      </c>
      <c r="B8" s="476">
        <v>0</v>
      </c>
      <c r="C8" s="476"/>
      <c r="D8" s="476"/>
      <c r="E8" s="476"/>
      <c r="F8" s="476">
        <v>21</v>
      </c>
      <c r="G8" s="476">
        <v>21</v>
      </c>
      <c r="H8" s="476">
        <v>21.21</v>
      </c>
      <c r="I8" s="476">
        <v>54</v>
      </c>
      <c r="J8" s="476"/>
      <c r="K8" s="476">
        <v>54</v>
      </c>
      <c r="L8" s="476">
        <v>95.6</v>
      </c>
      <c r="M8" s="476">
        <v>99</v>
      </c>
      <c r="N8" s="476">
        <v>99.1</v>
      </c>
      <c r="O8" s="136"/>
      <c r="P8" s="136"/>
    </row>
    <row r="9" spans="1:16">
      <c r="A9" s="93" t="s">
        <v>11</v>
      </c>
      <c r="B9" s="476"/>
      <c r="C9" s="476"/>
      <c r="D9" s="476">
        <v>32</v>
      </c>
      <c r="E9" s="476">
        <v>76.41</v>
      </c>
      <c r="F9" s="476">
        <v>91.96</v>
      </c>
      <c r="G9" s="476">
        <v>95.6</v>
      </c>
      <c r="H9" s="476">
        <v>96</v>
      </c>
      <c r="I9" s="476">
        <v>97.84</v>
      </c>
      <c r="J9" s="476">
        <v>97.84</v>
      </c>
      <c r="K9" s="476">
        <v>98</v>
      </c>
      <c r="L9" s="476">
        <v>98</v>
      </c>
      <c r="M9" s="476">
        <v>97.92</v>
      </c>
      <c r="N9" s="476">
        <v>95</v>
      </c>
      <c r="O9" s="136"/>
      <c r="P9" s="136"/>
    </row>
    <row r="10" spans="1:16">
      <c r="A10" s="93" t="s">
        <v>10</v>
      </c>
      <c r="B10" s="476"/>
      <c r="C10" s="476"/>
      <c r="D10" s="476"/>
      <c r="E10" s="476"/>
      <c r="F10" s="476">
        <v>30</v>
      </c>
      <c r="G10" s="476">
        <v>61</v>
      </c>
      <c r="H10" s="476">
        <v>63.01</v>
      </c>
      <c r="I10" s="476">
        <v>64</v>
      </c>
      <c r="J10" s="476">
        <v>65</v>
      </c>
      <c r="K10" s="476">
        <v>65</v>
      </c>
      <c r="L10" s="476">
        <v>65</v>
      </c>
      <c r="M10" s="476">
        <v>77.569999999999993</v>
      </c>
      <c r="N10" s="476">
        <v>67.23</v>
      </c>
      <c r="O10" s="136"/>
      <c r="P10" s="136"/>
    </row>
    <row r="11" spans="1:16">
      <c r="A11" s="93" t="s">
        <v>9</v>
      </c>
      <c r="B11" s="476"/>
      <c r="C11" s="476"/>
      <c r="D11" s="476">
        <v>2</v>
      </c>
      <c r="E11" s="476">
        <v>5</v>
      </c>
      <c r="F11" s="476">
        <v>5</v>
      </c>
      <c r="G11" s="476">
        <v>32</v>
      </c>
      <c r="H11" s="476">
        <v>42</v>
      </c>
      <c r="I11" s="476">
        <v>50</v>
      </c>
      <c r="J11" s="476">
        <v>54</v>
      </c>
      <c r="K11" s="476">
        <v>78</v>
      </c>
      <c r="L11" s="476">
        <v>82</v>
      </c>
      <c r="M11" s="476">
        <v>84.4</v>
      </c>
      <c r="N11" s="476">
        <v>85.92</v>
      </c>
      <c r="O11" s="136"/>
      <c r="P11" s="136"/>
    </row>
    <row r="12" spans="1:16">
      <c r="A12" s="93" t="s">
        <v>8</v>
      </c>
      <c r="B12" s="476"/>
      <c r="C12" s="476"/>
      <c r="D12" s="476">
        <v>90</v>
      </c>
      <c r="E12" s="476">
        <v>90</v>
      </c>
      <c r="F12" s="476">
        <v>90</v>
      </c>
      <c r="G12" s="476">
        <v>92.8</v>
      </c>
      <c r="H12" s="476">
        <v>95.4</v>
      </c>
      <c r="I12" s="476">
        <v>99</v>
      </c>
      <c r="J12" s="476">
        <v>99</v>
      </c>
      <c r="K12" s="476">
        <v>99</v>
      </c>
      <c r="L12" s="476">
        <v>99</v>
      </c>
      <c r="M12" s="476">
        <v>99</v>
      </c>
      <c r="N12" s="476">
        <v>99</v>
      </c>
      <c r="O12" s="136"/>
      <c r="P12" s="136"/>
    </row>
    <row r="13" spans="1:16">
      <c r="A13" s="93" t="s">
        <v>6</v>
      </c>
      <c r="B13" s="476"/>
      <c r="C13" s="476"/>
      <c r="D13" s="476">
        <v>31.73</v>
      </c>
      <c r="E13" s="476">
        <v>31.73</v>
      </c>
      <c r="F13" s="476">
        <v>40</v>
      </c>
      <c r="G13" s="476">
        <v>40</v>
      </c>
      <c r="H13" s="476">
        <v>75</v>
      </c>
      <c r="I13" s="476">
        <v>80</v>
      </c>
      <c r="J13" s="476">
        <v>82</v>
      </c>
      <c r="K13" s="476">
        <v>82</v>
      </c>
      <c r="L13" s="476">
        <v>61</v>
      </c>
      <c r="M13" s="476">
        <v>61</v>
      </c>
      <c r="N13" s="476">
        <v>85</v>
      </c>
      <c r="O13" s="136"/>
      <c r="P13" s="136"/>
    </row>
    <row r="14" spans="1:16">
      <c r="A14" s="93" t="s">
        <v>5</v>
      </c>
      <c r="B14" s="476">
        <v>13</v>
      </c>
      <c r="C14" s="476">
        <v>23</v>
      </c>
      <c r="D14" s="476">
        <v>32</v>
      </c>
      <c r="E14" s="476">
        <v>37</v>
      </c>
      <c r="F14" s="476">
        <v>37</v>
      </c>
      <c r="G14" s="476">
        <v>50</v>
      </c>
      <c r="H14" s="476">
        <v>53</v>
      </c>
      <c r="I14" s="476">
        <v>53</v>
      </c>
      <c r="J14" s="476">
        <v>53</v>
      </c>
      <c r="K14" s="476">
        <v>69</v>
      </c>
      <c r="L14" s="476">
        <v>89</v>
      </c>
      <c r="M14" s="476">
        <v>89</v>
      </c>
      <c r="N14" s="476">
        <v>89</v>
      </c>
      <c r="O14" s="136"/>
      <c r="P14" s="136"/>
    </row>
    <row r="15" spans="1:16">
      <c r="A15" s="93" t="s">
        <v>4</v>
      </c>
      <c r="B15" s="476"/>
      <c r="C15" s="476">
        <v>90</v>
      </c>
      <c r="D15" s="476">
        <v>90</v>
      </c>
      <c r="E15" s="476">
        <v>90</v>
      </c>
      <c r="F15" s="476">
        <v>90</v>
      </c>
      <c r="G15" s="476">
        <v>90</v>
      </c>
      <c r="H15" s="476">
        <v>90</v>
      </c>
      <c r="I15" s="476">
        <v>90</v>
      </c>
      <c r="J15" s="476">
        <v>98.5</v>
      </c>
      <c r="K15" s="476">
        <v>99</v>
      </c>
      <c r="L15" s="476">
        <v>99.5</v>
      </c>
      <c r="M15" s="476">
        <v>99.5</v>
      </c>
      <c r="N15" s="476">
        <v>99</v>
      </c>
      <c r="O15" s="136"/>
      <c r="P15" s="136"/>
    </row>
    <row r="16" spans="1:16">
      <c r="A16" s="93" t="s">
        <v>3</v>
      </c>
      <c r="B16" s="476"/>
      <c r="C16" s="476"/>
      <c r="D16" s="476">
        <v>84.25</v>
      </c>
      <c r="E16" s="476">
        <v>90.4</v>
      </c>
      <c r="F16" s="476">
        <v>95</v>
      </c>
      <c r="G16" s="476">
        <v>98</v>
      </c>
      <c r="H16" s="476">
        <v>98</v>
      </c>
      <c r="I16" s="476">
        <v>98.61</v>
      </c>
      <c r="J16" s="476">
        <v>99.51</v>
      </c>
      <c r="K16" s="476">
        <v>99.66</v>
      </c>
      <c r="L16" s="476">
        <v>99.8</v>
      </c>
      <c r="M16" s="476">
        <v>99.9</v>
      </c>
      <c r="N16" s="476">
        <v>99.88</v>
      </c>
      <c r="O16" s="136"/>
      <c r="P16" s="136"/>
    </row>
    <row r="17" spans="1:16">
      <c r="A17" s="93" t="s">
        <v>33</v>
      </c>
      <c r="B17" s="476">
        <v>70</v>
      </c>
      <c r="C17" s="476">
        <v>80</v>
      </c>
      <c r="D17" s="476">
        <v>85</v>
      </c>
      <c r="E17" s="476">
        <v>85</v>
      </c>
      <c r="F17" s="476">
        <v>85</v>
      </c>
      <c r="G17" s="476">
        <v>85</v>
      </c>
      <c r="H17" s="476">
        <v>85</v>
      </c>
      <c r="I17" s="476">
        <v>85</v>
      </c>
      <c r="J17" s="476">
        <v>85</v>
      </c>
      <c r="K17" s="476">
        <v>85</v>
      </c>
      <c r="L17" s="476">
        <v>85</v>
      </c>
      <c r="M17" s="476">
        <v>85</v>
      </c>
      <c r="N17" s="476">
        <v>85</v>
      </c>
      <c r="O17" s="136"/>
      <c r="P17" s="136"/>
    </row>
    <row r="18" spans="1:16">
      <c r="A18" s="93" t="s">
        <v>1</v>
      </c>
      <c r="B18" s="476">
        <v>15</v>
      </c>
      <c r="C18" s="476">
        <v>40</v>
      </c>
      <c r="D18" s="476"/>
      <c r="E18" s="476"/>
      <c r="F18" s="476">
        <v>42</v>
      </c>
      <c r="G18" s="476">
        <v>53</v>
      </c>
      <c r="H18" s="476">
        <v>53</v>
      </c>
      <c r="I18" s="476">
        <v>53</v>
      </c>
      <c r="J18" s="476">
        <v>76.5</v>
      </c>
      <c r="K18" s="476">
        <v>71.8</v>
      </c>
      <c r="L18" s="476">
        <v>78.099999999999994</v>
      </c>
      <c r="M18" s="476">
        <v>78.099999999999994</v>
      </c>
      <c r="N18" s="476">
        <v>95.5</v>
      </c>
      <c r="O18" s="136"/>
      <c r="P18" s="136"/>
    </row>
    <row r="19" spans="1:16">
      <c r="A19" s="93" t="s">
        <v>0</v>
      </c>
      <c r="B19" s="476">
        <v>5</v>
      </c>
      <c r="C19" s="476">
        <v>15</v>
      </c>
      <c r="D19" s="476">
        <v>35</v>
      </c>
      <c r="E19" s="476">
        <v>52</v>
      </c>
      <c r="F19" s="476">
        <v>53</v>
      </c>
      <c r="G19" s="476">
        <v>55.1</v>
      </c>
      <c r="H19" s="476">
        <v>55.25</v>
      </c>
      <c r="I19" s="476">
        <v>78.2</v>
      </c>
      <c r="J19" s="476">
        <v>84</v>
      </c>
      <c r="K19" s="476">
        <v>84.2</v>
      </c>
      <c r="L19" s="476">
        <v>83.97</v>
      </c>
      <c r="M19" s="476">
        <v>84.01</v>
      </c>
      <c r="N19" s="476">
        <v>84.33</v>
      </c>
      <c r="O19" s="136"/>
      <c r="P19" s="136"/>
    </row>
    <row r="22" spans="1:16">
      <c r="A22" s="250" t="s">
        <v>1176</v>
      </c>
    </row>
    <row r="23" spans="1:16">
      <c r="A23" t="s">
        <v>3210</v>
      </c>
    </row>
    <row r="24" spans="1:16">
      <c r="A24" s="250" t="s">
        <v>3208</v>
      </c>
    </row>
    <row r="25" spans="1:16">
      <c r="A25" s="250"/>
    </row>
  </sheetData>
  <mergeCells count="2">
    <mergeCell ref="A2:A3"/>
    <mergeCell ref="B2:M2"/>
  </mergeCells>
  <hyperlinks>
    <hyperlink ref="P3" location="Content!A1" display="Back to content page" xr:uid="{00000000-0004-0000-D500-000000000000}"/>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Sheet215"/>
  <dimension ref="A1:K24"/>
  <sheetViews>
    <sheetView topLeftCell="B1" workbookViewId="0">
      <selection activeCell="B4" sqref="B4:I19"/>
    </sheetView>
  </sheetViews>
  <sheetFormatPr defaultColWidth="36.44140625" defaultRowHeight="14.4"/>
  <cols>
    <col min="2" max="9" width="8.21875" customWidth="1"/>
  </cols>
  <sheetData>
    <row r="1" spans="1:11">
      <c r="A1" s="18" t="s">
        <v>3135</v>
      </c>
      <c r="B1" s="18"/>
      <c r="C1" s="18"/>
      <c r="D1" s="18"/>
      <c r="E1" s="18"/>
      <c r="F1" s="18"/>
      <c r="G1" s="18"/>
      <c r="H1" s="18"/>
      <c r="I1" s="18"/>
      <c r="J1" s="18"/>
      <c r="K1" s="18"/>
    </row>
    <row r="2" spans="1:11">
      <c r="A2" s="771"/>
      <c r="B2" s="768" t="s">
        <v>94</v>
      </c>
      <c r="C2" s="768"/>
      <c r="D2" s="768"/>
      <c r="E2" s="768"/>
      <c r="F2" s="768"/>
      <c r="G2" s="768"/>
      <c r="H2" s="768"/>
      <c r="I2" s="768"/>
      <c r="J2" s="136"/>
      <c r="K2" s="33"/>
    </row>
    <row r="3" spans="1:11">
      <c r="A3" s="771"/>
      <c r="B3" s="34">
        <v>2014</v>
      </c>
      <c r="C3" s="34">
        <v>2015</v>
      </c>
      <c r="D3" s="34">
        <v>2016</v>
      </c>
      <c r="E3" s="34">
        <v>2017</v>
      </c>
      <c r="F3" s="34">
        <v>2018</v>
      </c>
      <c r="G3" s="34">
        <v>2019</v>
      </c>
      <c r="H3" s="34">
        <v>2020</v>
      </c>
      <c r="I3" s="34">
        <v>2021</v>
      </c>
      <c r="J3" s="136"/>
      <c r="K3" s="1" t="s">
        <v>559</v>
      </c>
    </row>
    <row r="4" spans="1:11">
      <c r="A4" s="93" t="s">
        <v>13</v>
      </c>
      <c r="B4" s="476">
        <v>79.802682949027798</v>
      </c>
      <c r="C4" s="476"/>
      <c r="D4" s="476"/>
      <c r="E4" s="476"/>
      <c r="F4" s="476"/>
      <c r="G4" s="476"/>
      <c r="H4" s="476"/>
      <c r="I4" s="476"/>
      <c r="J4" s="136"/>
      <c r="K4" s="136"/>
    </row>
    <row r="5" spans="1:11">
      <c r="A5" s="93" t="s">
        <v>12</v>
      </c>
      <c r="B5" s="476"/>
      <c r="C5" s="476"/>
      <c r="D5" s="476"/>
      <c r="E5" s="476"/>
      <c r="F5" s="476"/>
      <c r="G5" s="476">
        <v>82.790120561971193</v>
      </c>
      <c r="H5" s="476"/>
      <c r="I5" s="476"/>
      <c r="J5" s="136"/>
      <c r="K5" s="136"/>
    </row>
    <row r="6" spans="1:11">
      <c r="A6" s="93" t="s">
        <v>513</v>
      </c>
      <c r="B6" s="476"/>
      <c r="C6" s="476"/>
      <c r="D6" s="476"/>
      <c r="E6" s="476"/>
      <c r="F6" s="476"/>
      <c r="G6" s="476"/>
      <c r="H6" s="476"/>
      <c r="I6" s="476"/>
      <c r="J6" s="136"/>
      <c r="K6" s="136"/>
    </row>
    <row r="7" spans="1:11">
      <c r="A7" s="93" t="s">
        <v>100</v>
      </c>
      <c r="B7" s="476"/>
      <c r="C7" s="476"/>
      <c r="D7" s="476"/>
      <c r="E7" s="476"/>
      <c r="F7" s="476"/>
      <c r="G7" s="476"/>
      <c r="H7" s="476"/>
      <c r="I7" s="476"/>
      <c r="J7" s="136"/>
      <c r="K7" s="136"/>
    </row>
    <row r="8" spans="1:11">
      <c r="A8" s="93" t="s">
        <v>512</v>
      </c>
      <c r="B8" s="476"/>
      <c r="C8" s="476"/>
      <c r="D8" s="476"/>
      <c r="E8" s="476"/>
      <c r="F8" s="476"/>
      <c r="G8" s="476"/>
      <c r="H8" s="476"/>
      <c r="I8" s="476"/>
      <c r="J8" s="136"/>
      <c r="K8" s="136"/>
    </row>
    <row r="9" spans="1:11">
      <c r="A9" s="93" t="s">
        <v>11</v>
      </c>
      <c r="B9" s="476"/>
      <c r="C9" s="476"/>
      <c r="D9" s="476"/>
      <c r="E9" s="476"/>
      <c r="F9" s="476"/>
      <c r="G9" s="476"/>
      <c r="H9" s="476"/>
      <c r="I9" s="476"/>
      <c r="J9" s="136"/>
      <c r="K9" s="136"/>
    </row>
    <row r="10" spans="1:11">
      <c r="A10" s="93" t="s">
        <v>10</v>
      </c>
      <c r="B10" s="476"/>
      <c r="C10" s="476"/>
      <c r="D10" s="476"/>
      <c r="E10" s="476"/>
      <c r="F10" s="476"/>
      <c r="G10" s="476"/>
      <c r="H10" s="476"/>
      <c r="I10" s="476"/>
      <c r="J10" s="136"/>
      <c r="K10" s="136"/>
    </row>
    <row r="11" spans="1:11">
      <c r="A11" s="93" t="s">
        <v>9</v>
      </c>
      <c r="B11" s="476"/>
      <c r="C11" s="476"/>
      <c r="D11" s="476"/>
      <c r="E11" s="476"/>
      <c r="F11" s="476"/>
      <c r="G11" s="476"/>
      <c r="H11" s="476"/>
      <c r="I11" s="476"/>
      <c r="J11" s="136"/>
      <c r="K11" s="136"/>
    </row>
    <row r="12" spans="1:11">
      <c r="A12" s="93" t="s">
        <v>8</v>
      </c>
      <c r="B12" s="476"/>
      <c r="C12" s="476"/>
      <c r="D12" s="476"/>
      <c r="E12" s="476">
        <v>72.795905246026805</v>
      </c>
      <c r="F12" s="476">
        <v>74.6253436123569</v>
      </c>
      <c r="G12" s="476">
        <v>76.0744420523381</v>
      </c>
      <c r="H12" s="476">
        <v>77.527834088576896</v>
      </c>
      <c r="I12" s="476"/>
      <c r="J12" s="136"/>
      <c r="K12" s="136"/>
    </row>
    <row r="13" spans="1:11">
      <c r="A13" s="93" t="s">
        <v>6</v>
      </c>
      <c r="B13" s="476"/>
      <c r="C13" s="476"/>
      <c r="D13" s="476"/>
      <c r="E13" s="476">
        <v>26.3915296266584</v>
      </c>
      <c r="F13" s="476"/>
      <c r="G13" s="476"/>
      <c r="H13" s="476"/>
      <c r="I13" s="476"/>
      <c r="J13" s="136"/>
      <c r="K13" s="136"/>
    </row>
    <row r="14" spans="1:11">
      <c r="A14" s="93" t="s">
        <v>5</v>
      </c>
      <c r="B14" s="476"/>
      <c r="C14" s="476"/>
      <c r="D14" s="476"/>
      <c r="E14" s="476"/>
      <c r="F14" s="476"/>
      <c r="G14" s="476"/>
      <c r="H14" s="476"/>
      <c r="I14" s="476"/>
      <c r="J14" s="136"/>
      <c r="K14" s="136"/>
    </row>
    <row r="15" spans="1:11">
      <c r="A15" s="93" t="s">
        <v>4</v>
      </c>
      <c r="B15" s="476"/>
      <c r="C15" s="476"/>
      <c r="D15" s="476"/>
      <c r="E15" s="476"/>
      <c r="F15" s="476"/>
      <c r="G15" s="476"/>
      <c r="H15" s="476"/>
      <c r="I15" s="476"/>
      <c r="J15" s="136"/>
      <c r="K15" s="136"/>
    </row>
    <row r="16" spans="1:11">
      <c r="A16" s="93" t="s">
        <v>3</v>
      </c>
      <c r="B16" s="476"/>
      <c r="C16" s="476"/>
      <c r="D16" s="476">
        <v>55.009561536989402</v>
      </c>
      <c r="E16" s="476">
        <v>61.0392935184313</v>
      </c>
      <c r="F16" s="476">
        <v>80.709947458050905</v>
      </c>
      <c r="G16" s="476">
        <v>79.651137547443298</v>
      </c>
      <c r="H16" s="476"/>
      <c r="I16" s="476"/>
      <c r="J16" s="136"/>
      <c r="K16" s="136"/>
    </row>
    <row r="17" spans="1:11">
      <c r="A17" s="93" t="s">
        <v>33</v>
      </c>
      <c r="B17" s="476"/>
      <c r="C17" s="476"/>
      <c r="D17" s="476"/>
      <c r="E17" s="476"/>
      <c r="F17" s="476"/>
      <c r="G17" s="476"/>
      <c r="H17" s="476"/>
      <c r="I17" s="476"/>
      <c r="J17" s="136"/>
      <c r="K17" s="136"/>
    </row>
    <row r="18" spans="1:11">
      <c r="A18" s="93" t="s">
        <v>1</v>
      </c>
      <c r="B18" s="476"/>
      <c r="C18" s="476"/>
      <c r="D18" s="476"/>
      <c r="E18" s="476"/>
      <c r="F18" s="476">
        <v>45.219636888243599</v>
      </c>
      <c r="G18" s="476"/>
      <c r="H18" s="476"/>
      <c r="I18" s="476"/>
      <c r="J18" s="136"/>
      <c r="K18" s="136"/>
    </row>
    <row r="19" spans="1:11">
      <c r="A19" s="93" t="s">
        <v>0</v>
      </c>
      <c r="B19" s="476"/>
      <c r="C19" s="476"/>
      <c r="D19" s="476"/>
      <c r="E19" s="476"/>
      <c r="F19" s="476"/>
      <c r="G19" s="476"/>
      <c r="H19" s="476"/>
      <c r="I19" s="476">
        <v>47.835099326089001</v>
      </c>
      <c r="J19" s="136"/>
      <c r="K19" s="136"/>
    </row>
    <row r="21" spans="1:11">
      <c r="A21" s="250" t="s">
        <v>1176</v>
      </c>
    </row>
    <row r="22" spans="1:11">
      <c r="A22" s="250" t="s">
        <v>3134</v>
      </c>
    </row>
    <row r="23" spans="1:11">
      <c r="A23" s="250" t="s">
        <v>3208</v>
      </c>
    </row>
    <row r="24" spans="1:11">
      <c r="A24" s="250"/>
    </row>
  </sheetData>
  <mergeCells count="2">
    <mergeCell ref="A2:A3"/>
    <mergeCell ref="B2:I2"/>
  </mergeCells>
  <hyperlinks>
    <hyperlink ref="K3" location="Content!A1" display="Back to content page" xr:uid="{00000000-0004-0000-D600-000000000000}"/>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Sheet216"/>
  <dimension ref="A1:P25"/>
  <sheetViews>
    <sheetView topLeftCell="A4" workbookViewId="0">
      <selection activeCell="B5" sqref="B5:N20"/>
    </sheetView>
  </sheetViews>
  <sheetFormatPr defaultColWidth="36.44140625" defaultRowHeight="14.4"/>
  <cols>
    <col min="2" max="15" width="9.44140625" customWidth="1"/>
  </cols>
  <sheetData>
    <row r="1" spans="1:16">
      <c r="A1" s="18" t="s">
        <v>3035</v>
      </c>
      <c r="B1" s="18"/>
      <c r="C1" s="18"/>
      <c r="D1" s="18"/>
      <c r="E1" s="18"/>
      <c r="F1" s="18"/>
      <c r="G1" s="18"/>
      <c r="H1" s="18"/>
      <c r="I1" s="18"/>
      <c r="J1" s="18"/>
      <c r="K1" s="18"/>
      <c r="L1" s="18"/>
      <c r="M1" s="18"/>
      <c r="N1" s="18"/>
      <c r="O1" s="18"/>
      <c r="P1" s="1" t="s">
        <v>559</v>
      </c>
    </row>
    <row r="3" spans="1:16">
      <c r="A3" s="771"/>
      <c r="B3" s="768"/>
      <c r="C3" s="768"/>
      <c r="D3" s="768"/>
      <c r="E3" s="768"/>
      <c r="F3" s="768"/>
      <c r="G3" s="768"/>
      <c r="H3" s="768"/>
      <c r="I3" s="768"/>
      <c r="J3" s="768"/>
      <c r="K3" s="768"/>
      <c r="L3" s="768"/>
      <c r="M3" s="768"/>
      <c r="N3" s="545"/>
    </row>
    <row r="4" spans="1:16">
      <c r="A4" s="771"/>
      <c r="B4" s="34">
        <v>2010</v>
      </c>
      <c r="C4" s="34">
        <v>2011</v>
      </c>
      <c r="D4" s="34">
        <v>2012</v>
      </c>
      <c r="E4" s="34">
        <v>2013</v>
      </c>
      <c r="F4" s="34">
        <v>2014</v>
      </c>
      <c r="G4" s="34">
        <v>2015</v>
      </c>
      <c r="H4" s="34">
        <v>2016</v>
      </c>
      <c r="I4" s="34">
        <v>2017</v>
      </c>
      <c r="J4" s="34">
        <v>2018</v>
      </c>
      <c r="K4" s="34">
        <v>2019</v>
      </c>
      <c r="L4" s="34">
        <v>2020</v>
      </c>
      <c r="M4" s="34">
        <v>2021</v>
      </c>
      <c r="N4" s="34">
        <v>2022</v>
      </c>
    </row>
    <row r="5" spans="1:16">
      <c r="A5" s="93" t="s">
        <v>13</v>
      </c>
      <c r="B5" s="476"/>
      <c r="C5" s="476"/>
      <c r="D5" s="476"/>
      <c r="E5" s="476">
        <v>90</v>
      </c>
      <c r="F5" s="476">
        <v>92</v>
      </c>
      <c r="G5" s="476">
        <v>99</v>
      </c>
      <c r="H5" s="476">
        <v>90</v>
      </c>
      <c r="I5" s="476">
        <v>90</v>
      </c>
      <c r="J5" s="476">
        <v>90</v>
      </c>
      <c r="K5" s="476">
        <v>90</v>
      </c>
      <c r="L5" s="476">
        <v>90</v>
      </c>
      <c r="M5" s="476">
        <v>90</v>
      </c>
      <c r="N5" s="476">
        <v>100</v>
      </c>
    </row>
    <row r="6" spans="1:16">
      <c r="A6" s="93" t="s">
        <v>12</v>
      </c>
      <c r="B6" s="476"/>
      <c r="C6" s="476">
        <v>96</v>
      </c>
      <c r="D6" s="476">
        <v>96</v>
      </c>
      <c r="E6" s="476"/>
      <c r="F6" s="476">
        <v>98</v>
      </c>
      <c r="G6" s="476">
        <v>98</v>
      </c>
      <c r="H6" s="476">
        <v>98</v>
      </c>
      <c r="I6" s="476">
        <v>97</v>
      </c>
      <c r="J6" s="476">
        <v>97</v>
      </c>
      <c r="K6" s="476">
        <v>97</v>
      </c>
      <c r="L6" s="476">
        <v>98</v>
      </c>
      <c r="M6" s="476">
        <v>98</v>
      </c>
      <c r="N6" s="476">
        <v>99</v>
      </c>
    </row>
    <row r="7" spans="1:16">
      <c r="A7" s="93" t="s">
        <v>513</v>
      </c>
      <c r="B7" s="476"/>
      <c r="C7" s="476"/>
      <c r="D7" s="476"/>
      <c r="E7" s="476"/>
      <c r="F7" s="476"/>
      <c r="G7" s="476"/>
      <c r="H7" s="476"/>
      <c r="I7" s="476">
        <v>90.85</v>
      </c>
      <c r="J7" s="476">
        <v>90.85</v>
      </c>
      <c r="K7" s="476">
        <v>85.92</v>
      </c>
      <c r="L7" s="476">
        <v>92</v>
      </c>
      <c r="M7" s="476">
        <v>94.87</v>
      </c>
      <c r="N7" s="476">
        <v>94</v>
      </c>
    </row>
    <row r="8" spans="1:16">
      <c r="A8" s="93" t="s">
        <v>100</v>
      </c>
      <c r="B8" s="476">
        <v>50</v>
      </c>
      <c r="C8" s="476">
        <v>50</v>
      </c>
      <c r="D8" s="476">
        <v>50</v>
      </c>
      <c r="E8" s="476">
        <v>50</v>
      </c>
      <c r="F8" s="476">
        <v>50</v>
      </c>
      <c r="G8" s="476">
        <v>50</v>
      </c>
      <c r="H8" s="476">
        <v>50</v>
      </c>
      <c r="I8" s="476">
        <v>50</v>
      </c>
      <c r="J8" s="476">
        <v>52</v>
      </c>
      <c r="K8" s="476">
        <v>54</v>
      </c>
      <c r="L8" s="476">
        <v>70</v>
      </c>
      <c r="M8" s="476">
        <v>73</v>
      </c>
      <c r="N8" s="476">
        <v>75</v>
      </c>
    </row>
    <row r="9" spans="1:16">
      <c r="A9" s="93" t="s">
        <v>512</v>
      </c>
      <c r="B9" s="476">
        <v>92</v>
      </c>
      <c r="C9" s="476">
        <v>94.9</v>
      </c>
      <c r="D9" s="476">
        <v>96.8</v>
      </c>
      <c r="E9" s="476"/>
      <c r="F9" s="476"/>
      <c r="G9" s="476">
        <v>21</v>
      </c>
      <c r="H9" s="476">
        <v>21.21</v>
      </c>
      <c r="I9" s="476">
        <v>54</v>
      </c>
      <c r="J9" s="476"/>
      <c r="K9" s="476">
        <v>54</v>
      </c>
      <c r="L9" s="476">
        <v>55</v>
      </c>
      <c r="M9" s="476">
        <v>99.1</v>
      </c>
      <c r="N9" s="476">
        <v>99.1</v>
      </c>
    </row>
    <row r="10" spans="1:16">
      <c r="A10" s="93" t="s">
        <v>11</v>
      </c>
      <c r="B10" s="476"/>
      <c r="C10" s="476">
        <v>75</v>
      </c>
      <c r="D10" s="476">
        <v>81</v>
      </c>
      <c r="E10" s="476"/>
      <c r="F10" s="476">
        <v>92.66</v>
      </c>
      <c r="G10" s="476">
        <v>97</v>
      </c>
      <c r="H10" s="476">
        <v>97.6</v>
      </c>
      <c r="I10" s="476">
        <v>98.63</v>
      </c>
      <c r="J10" s="476">
        <v>98</v>
      </c>
      <c r="K10" s="476">
        <v>98</v>
      </c>
      <c r="L10" s="476">
        <v>98</v>
      </c>
      <c r="M10" s="476">
        <v>98</v>
      </c>
      <c r="N10" s="476">
        <v>95</v>
      </c>
    </row>
    <row r="11" spans="1:16">
      <c r="A11" s="93" t="s">
        <v>10</v>
      </c>
      <c r="B11" s="476"/>
      <c r="C11" s="476"/>
      <c r="D11" s="476"/>
      <c r="E11" s="476">
        <v>92.16</v>
      </c>
      <c r="F11" s="476"/>
      <c r="G11" s="476">
        <v>74.989999999999995</v>
      </c>
      <c r="H11" s="476">
        <v>78.010000000000005</v>
      </c>
      <c r="I11" s="476">
        <v>79.02</v>
      </c>
      <c r="J11" s="476">
        <v>80</v>
      </c>
      <c r="K11" s="476">
        <v>80</v>
      </c>
      <c r="L11" s="476">
        <v>80</v>
      </c>
      <c r="M11" s="476">
        <v>88</v>
      </c>
      <c r="N11" s="476">
        <v>88.2</v>
      </c>
    </row>
    <row r="12" spans="1:16">
      <c r="A12" s="93" t="s">
        <v>9</v>
      </c>
      <c r="B12" s="476">
        <v>85</v>
      </c>
      <c r="C12" s="476">
        <v>85</v>
      </c>
      <c r="D12" s="476">
        <v>85</v>
      </c>
      <c r="E12" s="476"/>
      <c r="F12" s="476"/>
      <c r="G12" s="476">
        <v>95</v>
      </c>
      <c r="H12" s="476">
        <v>96</v>
      </c>
      <c r="I12" s="476">
        <v>82</v>
      </c>
      <c r="J12" s="476">
        <v>84</v>
      </c>
      <c r="K12" s="476">
        <v>88</v>
      </c>
      <c r="L12" s="476">
        <v>86</v>
      </c>
      <c r="M12" s="476">
        <v>86.3</v>
      </c>
      <c r="N12" s="476">
        <v>87.89</v>
      </c>
    </row>
    <row r="13" spans="1:16">
      <c r="A13" s="93" t="s">
        <v>8</v>
      </c>
      <c r="B13" s="476">
        <v>99</v>
      </c>
      <c r="C13" s="476">
        <v>99</v>
      </c>
      <c r="D13" s="476">
        <v>99</v>
      </c>
      <c r="E13" s="476">
        <v>99</v>
      </c>
      <c r="F13" s="476">
        <v>99</v>
      </c>
      <c r="G13" s="476">
        <v>99</v>
      </c>
      <c r="H13" s="476">
        <v>99</v>
      </c>
      <c r="I13" s="476">
        <v>99</v>
      </c>
      <c r="J13" s="476">
        <v>99</v>
      </c>
      <c r="K13" s="476">
        <v>99</v>
      </c>
      <c r="L13" s="476">
        <v>99</v>
      </c>
      <c r="M13" s="476">
        <v>99</v>
      </c>
      <c r="N13" s="476">
        <v>99</v>
      </c>
    </row>
    <row r="14" spans="1:16">
      <c r="A14" s="93" t="s">
        <v>6</v>
      </c>
      <c r="B14" s="476"/>
      <c r="C14" s="476"/>
      <c r="D14" s="476"/>
      <c r="E14" s="476"/>
      <c r="F14" s="476">
        <v>72</v>
      </c>
      <c r="G14" s="476">
        <v>78</v>
      </c>
      <c r="H14" s="476">
        <v>80</v>
      </c>
      <c r="I14" s="476">
        <v>80</v>
      </c>
      <c r="J14" s="476">
        <v>85</v>
      </c>
      <c r="K14" s="476">
        <v>85</v>
      </c>
      <c r="L14" s="476">
        <v>85</v>
      </c>
      <c r="M14" s="476">
        <v>85</v>
      </c>
      <c r="N14" s="476">
        <v>85</v>
      </c>
    </row>
    <row r="15" spans="1:16">
      <c r="A15" s="93" t="s">
        <v>5</v>
      </c>
      <c r="B15" s="476">
        <v>92</v>
      </c>
      <c r="C15" s="476">
        <v>100</v>
      </c>
      <c r="D15" s="476">
        <v>100</v>
      </c>
      <c r="E15" s="476">
        <v>100</v>
      </c>
      <c r="F15" s="476">
        <v>100</v>
      </c>
      <c r="G15" s="476">
        <v>100</v>
      </c>
      <c r="H15" s="476">
        <v>100</v>
      </c>
      <c r="I15" s="476">
        <v>100</v>
      </c>
      <c r="J15" s="476">
        <v>100</v>
      </c>
      <c r="K15" s="476">
        <v>100</v>
      </c>
      <c r="L15" s="476">
        <v>100</v>
      </c>
      <c r="M15" s="476">
        <v>100</v>
      </c>
      <c r="N15" s="476">
        <v>100</v>
      </c>
    </row>
    <row r="16" spans="1:16">
      <c r="A16" s="93" t="s">
        <v>4</v>
      </c>
      <c r="B16" s="476"/>
      <c r="C16" s="476">
        <v>98</v>
      </c>
      <c r="D16" s="476">
        <v>98</v>
      </c>
      <c r="E16" s="476">
        <v>98</v>
      </c>
      <c r="F16" s="476">
        <v>98</v>
      </c>
      <c r="G16" s="476">
        <v>98</v>
      </c>
      <c r="H16" s="476">
        <v>98</v>
      </c>
      <c r="I16" s="476">
        <v>98</v>
      </c>
      <c r="J16" s="476">
        <v>99</v>
      </c>
      <c r="K16" s="476">
        <v>99</v>
      </c>
      <c r="L16" s="476">
        <v>99</v>
      </c>
      <c r="M16" s="476">
        <v>99</v>
      </c>
      <c r="N16" s="476">
        <v>99</v>
      </c>
    </row>
    <row r="17" spans="1:14">
      <c r="A17" s="93" t="s">
        <v>3</v>
      </c>
      <c r="B17" s="476">
        <v>99.79</v>
      </c>
      <c r="C17" s="476">
        <v>99.79</v>
      </c>
      <c r="D17" s="476">
        <v>99.79</v>
      </c>
      <c r="E17" s="476">
        <v>99.79</v>
      </c>
      <c r="F17" s="476">
        <v>99.9</v>
      </c>
      <c r="G17" s="476">
        <v>99.9</v>
      </c>
      <c r="H17" s="476">
        <v>99.6</v>
      </c>
      <c r="I17" s="476">
        <v>99.97</v>
      </c>
      <c r="J17" s="476">
        <v>99.97</v>
      </c>
      <c r="K17" s="476">
        <v>99.97</v>
      </c>
      <c r="L17" s="476">
        <v>99.99</v>
      </c>
      <c r="M17" s="476">
        <v>99.97</v>
      </c>
      <c r="N17" s="476">
        <v>99.95</v>
      </c>
    </row>
    <row r="18" spans="1:14">
      <c r="A18" s="93" t="s">
        <v>33</v>
      </c>
      <c r="B18" s="476">
        <v>85</v>
      </c>
      <c r="C18" s="476">
        <v>90</v>
      </c>
      <c r="D18" s="476">
        <v>95</v>
      </c>
      <c r="E18" s="476">
        <v>95</v>
      </c>
      <c r="F18" s="476">
        <v>95</v>
      </c>
      <c r="G18" s="476">
        <v>95</v>
      </c>
      <c r="H18" s="476">
        <v>95</v>
      </c>
      <c r="I18" s="476">
        <v>95</v>
      </c>
      <c r="J18" s="476">
        <v>95</v>
      </c>
      <c r="K18" s="476">
        <v>95</v>
      </c>
      <c r="L18" s="476">
        <v>95</v>
      </c>
      <c r="M18" s="476">
        <v>95</v>
      </c>
      <c r="N18" s="476">
        <v>95</v>
      </c>
    </row>
    <row r="19" spans="1:14">
      <c r="A19" s="93" t="s">
        <v>1</v>
      </c>
      <c r="B19" s="476">
        <v>90</v>
      </c>
      <c r="C19" s="476">
        <v>62</v>
      </c>
      <c r="D19" s="476">
        <v>78</v>
      </c>
      <c r="E19" s="476">
        <v>78</v>
      </c>
      <c r="F19" s="476">
        <v>78</v>
      </c>
      <c r="G19" s="476">
        <v>93</v>
      </c>
      <c r="H19" s="476">
        <v>93</v>
      </c>
      <c r="I19" s="476">
        <v>93</v>
      </c>
      <c r="J19" s="476">
        <v>86.9</v>
      </c>
      <c r="K19" s="476">
        <v>86.9</v>
      </c>
      <c r="L19" s="476">
        <v>82.3</v>
      </c>
      <c r="M19" s="476">
        <v>82.3</v>
      </c>
      <c r="N19" s="476">
        <v>97.1</v>
      </c>
    </row>
    <row r="20" spans="1:14">
      <c r="A20" s="93" t="s">
        <v>0</v>
      </c>
      <c r="B20" s="476">
        <v>61</v>
      </c>
      <c r="C20" s="476">
        <v>72.400000000000006</v>
      </c>
      <c r="D20" s="476">
        <v>81</v>
      </c>
      <c r="E20" s="476">
        <v>84</v>
      </c>
      <c r="F20" s="476">
        <v>88</v>
      </c>
      <c r="G20" s="476">
        <v>88.7</v>
      </c>
      <c r="H20" s="476">
        <v>88.9</v>
      </c>
      <c r="I20" s="476">
        <v>90.09</v>
      </c>
      <c r="J20" s="476">
        <v>93</v>
      </c>
      <c r="K20" s="476">
        <v>93.4</v>
      </c>
      <c r="L20" s="476">
        <v>93.44</v>
      </c>
      <c r="M20" s="476">
        <v>93.54</v>
      </c>
      <c r="N20" s="476">
        <v>93.62</v>
      </c>
    </row>
    <row r="22" spans="1:14">
      <c r="A22" s="250" t="s">
        <v>3211</v>
      </c>
    </row>
    <row r="23" spans="1:14">
      <c r="A23" s="250" t="s">
        <v>3134</v>
      </c>
    </row>
    <row r="24" spans="1:14">
      <c r="A24" s="250"/>
    </row>
    <row r="25" spans="1:14">
      <c r="A25" s="250"/>
    </row>
  </sheetData>
  <mergeCells count="2">
    <mergeCell ref="A3:A4"/>
    <mergeCell ref="B3:M3"/>
  </mergeCells>
  <hyperlinks>
    <hyperlink ref="P1" location="Content!A1" display="Back to content page" xr:uid="{00000000-0004-0000-D700-000000000000}"/>
  </hyperlinks>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Sheet217"/>
  <dimension ref="A1:T23"/>
  <sheetViews>
    <sheetView workbookViewId="0">
      <selection activeCell="B3" sqref="B3:Q18"/>
    </sheetView>
  </sheetViews>
  <sheetFormatPr defaultRowHeight="14.4"/>
  <cols>
    <col min="1" max="1" width="33.21875" style="13" customWidth="1"/>
    <col min="2" max="17" width="10.77734375" style="13" customWidth="1"/>
    <col min="18" max="20" width="9.21875" style="13"/>
  </cols>
  <sheetData>
    <row r="1" spans="1:20">
      <c r="A1" s="18" t="s">
        <v>3036</v>
      </c>
      <c r="B1" s="265"/>
      <c r="C1" s="265"/>
      <c r="D1" s="265"/>
      <c r="E1" s="265"/>
      <c r="F1" s="265"/>
      <c r="G1" s="265"/>
      <c r="H1" s="265"/>
      <c r="I1" s="265"/>
      <c r="J1" s="265"/>
      <c r="K1" s="265"/>
      <c r="L1" s="265"/>
      <c r="M1" s="265"/>
      <c r="N1" s="265"/>
      <c r="O1" s="265"/>
      <c r="P1" s="265"/>
      <c r="Q1" s="265"/>
      <c r="R1" s="269"/>
      <c r="S1" s="136"/>
      <c r="T1" s="136"/>
    </row>
    <row r="2" spans="1:20">
      <c r="A2" s="263" t="s">
        <v>14</v>
      </c>
      <c r="B2" s="34">
        <v>2007</v>
      </c>
      <c r="C2" s="34">
        <v>2008</v>
      </c>
      <c r="D2" s="34">
        <v>2009</v>
      </c>
      <c r="E2" s="34">
        <v>2010</v>
      </c>
      <c r="F2" s="34">
        <v>2011</v>
      </c>
      <c r="G2" s="34">
        <v>2012</v>
      </c>
      <c r="H2" s="34">
        <v>2013</v>
      </c>
      <c r="I2" s="34">
        <v>2014</v>
      </c>
      <c r="J2" s="34">
        <v>2015</v>
      </c>
      <c r="K2" s="34">
        <v>2016</v>
      </c>
      <c r="L2" s="34">
        <v>2017</v>
      </c>
      <c r="M2" s="34">
        <v>2018</v>
      </c>
      <c r="N2" s="34">
        <v>2019</v>
      </c>
      <c r="O2" s="34">
        <v>2020</v>
      </c>
      <c r="P2" s="34">
        <v>2021</v>
      </c>
      <c r="Q2" s="34">
        <v>2022</v>
      </c>
      <c r="S2" s="1" t="s">
        <v>559</v>
      </c>
    </row>
    <row r="3" spans="1:20">
      <c r="A3" s="93" t="s">
        <v>13</v>
      </c>
      <c r="B3" s="291"/>
      <c r="C3" s="291"/>
      <c r="D3" s="291">
        <v>120000</v>
      </c>
      <c r="E3" s="291">
        <v>270000</v>
      </c>
      <c r="F3" s="291">
        <v>408222</v>
      </c>
      <c r="G3" s="291">
        <v>1666090</v>
      </c>
      <c r="H3" s="291">
        <v>2599786</v>
      </c>
      <c r="I3" s="291">
        <v>3632630</v>
      </c>
      <c r="J3" s="291">
        <v>4015303</v>
      </c>
      <c r="K3" s="291">
        <v>4025307</v>
      </c>
      <c r="L3" s="291">
        <v>4354043</v>
      </c>
      <c r="M3" s="291">
        <v>5820154</v>
      </c>
      <c r="N3" s="291">
        <v>6740418</v>
      </c>
      <c r="O3" s="291">
        <v>6637340</v>
      </c>
      <c r="P3" s="291">
        <v>7325997</v>
      </c>
      <c r="Q3" s="628"/>
    </row>
    <row r="4" spans="1:20">
      <c r="A4" s="93" t="s">
        <v>12</v>
      </c>
      <c r="B4" s="291"/>
      <c r="C4" s="291"/>
      <c r="D4" s="291" t="s">
        <v>647</v>
      </c>
      <c r="E4" s="291">
        <v>30000</v>
      </c>
      <c r="F4" s="291" t="s">
        <v>647</v>
      </c>
      <c r="G4" s="291" t="s">
        <v>647</v>
      </c>
      <c r="H4" s="291">
        <v>878404</v>
      </c>
      <c r="I4" s="291">
        <v>1014037</v>
      </c>
      <c r="J4" s="291">
        <v>1389522</v>
      </c>
      <c r="K4" s="291">
        <v>1409274</v>
      </c>
      <c r="L4" s="291">
        <v>1532954</v>
      </c>
      <c r="M4" s="291">
        <v>1749059</v>
      </c>
      <c r="N4" s="291">
        <v>2037359</v>
      </c>
      <c r="O4" s="291">
        <v>2240166</v>
      </c>
      <c r="P4" s="291">
        <v>2431822</v>
      </c>
      <c r="Q4" s="628"/>
      <c r="S4" s="136"/>
      <c r="T4" s="136"/>
    </row>
    <row r="5" spans="1:20">
      <c r="A5" s="93" t="s">
        <v>513</v>
      </c>
      <c r="B5" s="291"/>
      <c r="C5" s="291"/>
      <c r="D5" s="291">
        <v>0</v>
      </c>
      <c r="E5" s="291">
        <v>0</v>
      </c>
      <c r="F5" s="291">
        <v>0</v>
      </c>
      <c r="G5" s="291">
        <v>0</v>
      </c>
      <c r="H5" s="291">
        <v>0</v>
      </c>
      <c r="I5" s="291">
        <v>0</v>
      </c>
      <c r="J5" s="291">
        <v>0</v>
      </c>
      <c r="K5" s="291">
        <v>0</v>
      </c>
      <c r="L5" s="291">
        <v>468998</v>
      </c>
      <c r="M5" s="291">
        <v>497953</v>
      </c>
      <c r="N5" s="291">
        <v>574141</v>
      </c>
      <c r="O5" s="291">
        <v>534105</v>
      </c>
      <c r="P5" s="291">
        <v>345000</v>
      </c>
      <c r="Q5" s="628"/>
      <c r="S5" s="136"/>
      <c r="T5" s="136"/>
    </row>
    <row r="6" spans="1:20">
      <c r="A6" s="93" t="s">
        <v>100</v>
      </c>
      <c r="B6" s="291"/>
      <c r="C6" s="291"/>
      <c r="D6" s="291">
        <v>0</v>
      </c>
      <c r="E6" s="291">
        <v>0</v>
      </c>
      <c r="F6" s="291">
        <v>0</v>
      </c>
      <c r="G6" s="291">
        <v>649498</v>
      </c>
      <c r="H6" s="291">
        <v>2167631</v>
      </c>
      <c r="I6" s="291">
        <v>5505297</v>
      </c>
      <c r="J6" s="291">
        <v>6036970</v>
      </c>
      <c r="K6" s="291">
        <v>10379977</v>
      </c>
      <c r="L6" s="291">
        <v>13198592</v>
      </c>
      <c r="M6" s="291">
        <v>13360051</v>
      </c>
      <c r="N6" s="291">
        <v>16950021</v>
      </c>
      <c r="O6" s="291">
        <v>20878176</v>
      </c>
      <c r="P6" s="628"/>
      <c r="Q6" s="628"/>
    </row>
    <row r="7" spans="1:20">
      <c r="A7" s="93" t="s">
        <v>512</v>
      </c>
      <c r="B7" s="291"/>
      <c r="C7" s="291"/>
      <c r="D7" s="291">
        <v>0</v>
      </c>
      <c r="E7" s="291">
        <v>3000</v>
      </c>
      <c r="F7" s="291">
        <v>8000</v>
      </c>
      <c r="G7" s="291" t="s">
        <v>647</v>
      </c>
      <c r="H7" s="291">
        <v>30300</v>
      </c>
      <c r="I7" s="291">
        <v>101000</v>
      </c>
      <c r="J7" s="291">
        <v>160000</v>
      </c>
      <c r="K7" s="291">
        <v>169150</v>
      </c>
      <c r="L7" s="291">
        <v>179000</v>
      </c>
      <c r="M7" s="291"/>
      <c r="N7" s="291">
        <v>200000</v>
      </c>
      <c r="O7" s="291">
        <v>212000</v>
      </c>
      <c r="P7" s="628"/>
      <c r="Q7" s="628"/>
    </row>
    <row r="8" spans="1:20">
      <c r="A8" s="93" t="s">
        <v>11</v>
      </c>
      <c r="B8" s="291"/>
      <c r="C8" s="291"/>
      <c r="D8" s="291"/>
      <c r="E8" s="291">
        <v>37567</v>
      </c>
      <c r="F8" s="291" t="s">
        <v>647</v>
      </c>
      <c r="G8" s="291">
        <v>152830</v>
      </c>
      <c r="H8" s="291">
        <v>153527</v>
      </c>
      <c r="I8" s="291">
        <v>533827</v>
      </c>
      <c r="J8" s="291">
        <v>831194</v>
      </c>
      <c r="K8" s="291">
        <v>791245</v>
      </c>
      <c r="L8" s="291">
        <v>1084344</v>
      </c>
      <c r="M8" s="291">
        <v>1210878</v>
      </c>
      <c r="N8" s="291">
        <v>1314680</v>
      </c>
      <c r="O8" s="291">
        <v>1385469</v>
      </c>
      <c r="P8" s="291">
        <v>1554363</v>
      </c>
      <c r="Q8" s="628"/>
    </row>
    <row r="9" spans="1:20">
      <c r="A9" s="93" t="s">
        <v>10</v>
      </c>
      <c r="B9" s="291"/>
      <c r="C9" s="291"/>
      <c r="D9" s="291" t="s">
        <v>647</v>
      </c>
      <c r="E9" s="291">
        <v>9708</v>
      </c>
      <c r="F9" s="291">
        <v>11000</v>
      </c>
      <c r="G9" s="291">
        <v>72396</v>
      </c>
      <c r="H9" s="291">
        <v>703964</v>
      </c>
      <c r="I9" s="291">
        <v>1436450</v>
      </c>
      <c r="J9" s="291">
        <v>2365321</v>
      </c>
      <c r="K9" s="291">
        <v>2021552</v>
      </c>
      <c r="L9" s="291">
        <v>3317073</v>
      </c>
      <c r="M9" s="291">
        <v>4097391</v>
      </c>
      <c r="N9" s="291">
        <v>4396445</v>
      </c>
      <c r="O9" s="291">
        <v>4757652</v>
      </c>
      <c r="P9" s="291">
        <v>5159274</v>
      </c>
      <c r="Q9" s="628"/>
    </row>
    <row r="10" spans="1:20">
      <c r="A10" s="93" t="s">
        <v>9</v>
      </c>
      <c r="B10" s="291"/>
      <c r="C10" s="291"/>
      <c r="D10" s="291">
        <v>0</v>
      </c>
      <c r="E10" s="291">
        <v>86957</v>
      </c>
      <c r="F10" s="291">
        <v>473684</v>
      </c>
      <c r="G10" s="291">
        <v>652357</v>
      </c>
      <c r="H10" s="291">
        <v>991395</v>
      </c>
      <c r="I10" s="291">
        <v>1826632</v>
      </c>
      <c r="J10" s="291">
        <v>2801024</v>
      </c>
      <c r="K10" s="291">
        <v>3294000</v>
      </c>
      <c r="L10" s="291">
        <v>4746592</v>
      </c>
      <c r="M10" s="291">
        <v>4936394</v>
      </c>
      <c r="N10" s="291">
        <v>5932491</v>
      </c>
      <c r="O10" s="291">
        <v>6822634</v>
      </c>
      <c r="P10" s="291">
        <v>7815010</v>
      </c>
      <c r="Q10" s="628"/>
    </row>
    <row r="11" spans="1:20">
      <c r="A11" s="93" t="s">
        <v>8</v>
      </c>
      <c r="B11" s="291">
        <v>39130</v>
      </c>
      <c r="C11" s="291">
        <v>104800</v>
      </c>
      <c r="D11" s="291">
        <v>179000</v>
      </c>
      <c r="E11" s="291">
        <v>177500</v>
      </c>
      <c r="F11" s="291">
        <v>161700</v>
      </c>
      <c r="G11" s="291">
        <v>282400</v>
      </c>
      <c r="H11" s="291">
        <v>357700</v>
      </c>
      <c r="I11" s="291">
        <v>396500</v>
      </c>
      <c r="J11" s="291">
        <v>464200</v>
      </c>
      <c r="K11" s="291">
        <v>650800</v>
      </c>
      <c r="L11" s="291">
        <v>902800</v>
      </c>
      <c r="M11" s="291">
        <v>1001300</v>
      </c>
      <c r="N11" s="291">
        <v>1109500</v>
      </c>
      <c r="O11" s="291">
        <v>1245600</v>
      </c>
      <c r="P11" s="291">
        <v>1411700</v>
      </c>
      <c r="Q11" s="628"/>
    </row>
    <row r="12" spans="1:20">
      <c r="A12" s="93" t="s">
        <v>6</v>
      </c>
      <c r="B12" s="291"/>
      <c r="C12" s="291"/>
      <c r="D12" s="291" t="s">
        <v>647</v>
      </c>
      <c r="E12" s="291">
        <v>139000</v>
      </c>
      <c r="F12" s="291">
        <v>250000</v>
      </c>
      <c r="G12" s="291">
        <v>449600</v>
      </c>
      <c r="H12" s="291">
        <v>544200</v>
      </c>
      <c r="I12" s="291">
        <v>788726</v>
      </c>
      <c r="J12" s="291">
        <v>12188653</v>
      </c>
      <c r="K12" s="291">
        <v>9447275</v>
      </c>
      <c r="L12" s="291">
        <v>7621913</v>
      </c>
      <c r="M12" s="291">
        <v>4444013</v>
      </c>
      <c r="N12" s="291">
        <v>5365586</v>
      </c>
      <c r="O12" s="291">
        <v>5233905</v>
      </c>
      <c r="P12" s="291">
        <v>6204431</v>
      </c>
      <c r="Q12" s="628"/>
    </row>
    <row r="13" spans="1:20">
      <c r="A13" s="93" t="s">
        <v>18</v>
      </c>
      <c r="B13" s="291"/>
      <c r="C13" s="291"/>
      <c r="D13" s="291">
        <v>26276</v>
      </c>
      <c r="E13" s="291">
        <v>310589</v>
      </c>
      <c r="F13" s="291">
        <v>485856</v>
      </c>
      <c r="G13" s="291">
        <v>640512</v>
      </c>
      <c r="H13" s="291">
        <v>788015</v>
      </c>
      <c r="I13" s="291">
        <v>802313</v>
      </c>
      <c r="J13" s="291">
        <v>856963</v>
      </c>
      <c r="K13" s="291">
        <v>1611385</v>
      </c>
      <c r="L13" s="291">
        <v>1412979</v>
      </c>
      <c r="M13" s="291">
        <v>1701485</v>
      </c>
      <c r="N13" s="291">
        <v>1652485</v>
      </c>
      <c r="O13" s="291">
        <v>1765775</v>
      </c>
      <c r="P13" s="291">
        <v>1922447</v>
      </c>
      <c r="Q13" s="628"/>
    </row>
    <row r="14" spans="1:20">
      <c r="A14" s="93" t="s">
        <v>4</v>
      </c>
      <c r="B14" s="291">
        <v>71</v>
      </c>
      <c r="C14" s="291">
        <v>216</v>
      </c>
      <c r="D14" s="291">
        <v>928</v>
      </c>
      <c r="E14" s="291">
        <v>1420</v>
      </c>
      <c r="F14" s="291">
        <v>4089</v>
      </c>
      <c r="G14" s="291">
        <v>7561</v>
      </c>
      <c r="H14" s="291">
        <v>9202</v>
      </c>
      <c r="I14" s="291">
        <v>11818</v>
      </c>
      <c r="J14" s="291">
        <v>17945</v>
      </c>
      <c r="K14" s="291">
        <v>21330</v>
      </c>
      <c r="L14" s="291">
        <v>71962</v>
      </c>
      <c r="M14" s="291">
        <v>78178</v>
      </c>
      <c r="N14" s="291">
        <v>89896</v>
      </c>
      <c r="O14" s="291">
        <v>84034</v>
      </c>
      <c r="P14" s="291">
        <v>94476</v>
      </c>
      <c r="Q14" s="628"/>
    </row>
    <row r="15" spans="1:20">
      <c r="A15" s="93" t="s">
        <v>3</v>
      </c>
      <c r="B15" s="291"/>
      <c r="C15" s="291"/>
      <c r="D15" s="291"/>
      <c r="E15" s="291">
        <v>8700000</v>
      </c>
      <c r="F15" s="291">
        <v>10000000</v>
      </c>
      <c r="G15" s="291">
        <v>13200000</v>
      </c>
      <c r="H15" s="291">
        <v>30894156</v>
      </c>
      <c r="I15" s="291">
        <v>24815991</v>
      </c>
      <c r="J15" s="291">
        <v>31809467</v>
      </c>
      <c r="K15" s="291">
        <v>34065846</v>
      </c>
      <c r="L15" s="291">
        <v>39684041</v>
      </c>
      <c r="M15" s="291">
        <v>44780744</v>
      </c>
      <c r="N15" s="291">
        <v>59858484</v>
      </c>
      <c r="O15" s="291">
        <v>65627644</v>
      </c>
      <c r="P15" s="291">
        <v>68702148</v>
      </c>
      <c r="Q15" s="628"/>
    </row>
    <row r="16" spans="1:20">
      <c r="A16" s="93" t="s">
        <v>460</v>
      </c>
      <c r="B16" s="291"/>
      <c r="C16" s="291">
        <v>232302</v>
      </c>
      <c r="D16" s="291">
        <v>373347</v>
      </c>
      <c r="E16" s="291">
        <v>462514</v>
      </c>
      <c r="F16" s="291">
        <v>569979</v>
      </c>
      <c r="G16" s="291">
        <v>1092191</v>
      </c>
      <c r="H16" s="291">
        <v>1329517</v>
      </c>
      <c r="I16" s="291">
        <v>1543600</v>
      </c>
      <c r="J16" s="291">
        <v>4700000</v>
      </c>
      <c r="K16" s="291">
        <v>4965631</v>
      </c>
      <c r="L16" s="291">
        <v>4965631</v>
      </c>
      <c r="M16" s="291">
        <v>5124797</v>
      </c>
      <c r="N16" s="291">
        <v>5679667</v>
      </c>
      <c r="O16" s="291">
        <v>8546887</v>
      </c>
      <c r="P16" s="291">
        <v>11627929</v>
      </c>
      <c r="Q16" s="628"/>
    </row>
    <row r="17" spans="1:20">
      <c r="A17" s="93" t="s">
        <v>1</v>
      </c>
      <c r="B17" s="291"/>
      <c r="C17" s="291"/>
      <c r="D17" s="291">
        <v>0</v>
      </c>
      <c r="E17" s="291">
        <v>34436</v>
      </c>
      <c r="F17" s="291">
        <v>25679</v>
      </c>
      <c r="G17" s="291">
        <v>81154</v>
      </c>
      <c r="H17" s="291">
        <v>98992</v>
      </c>
      <c r="I17" s="291">
        <v>1314800</v>
      </c>
      <c r="J17" s="291">
        <v>2140195</v>
      </c>
      <c r="K17" s="291">
        <v>5156365</v>
      </c>
      <c r="L17" s="291">
        <v>7723855</v>
      </c>
      <c r="M17" s="291">
        <v>9825716</v>
      </c>
      <c r="N17" s="291">
        <v>9121916</v>
      </c>
      <c r="O17" s="291">
        <v>10219976</v>
      </c>
      <c r="P17" s="548">
        <v>10357442</v>
      </c>
      <c r="Q17" s="548">
        <v>11062212</v>
      </c>
    </row>
    <row r="18" spans="1:20">
      <c r="A18" s="93" t="s">
        <v>24</v>
      </c>
      <c r="B18" s="291"/>
      <c r="C18" s="291"/>
      <c r="D18" s="291">
        <v>20000</v>
      </c>
      <c r="E18" s="291">
        <v>609000</v>
      </c>
      <c r="F18" s="291">
        <v>1900000</v>
      </c>
      <c r="G18" s="291">
        <v>3860141</v>
      </c>
      <c r="H18" s="291">
        <v>5348433</v>
      </c>
      <c r="I18" s="291">
        <v>5727318</v>
      </c>
      <c r="J18" s="291">
        <v>5872091</v>
      </c>
      <c r="K18" s="291">
        <v>6722677</v>
      </c>
      <c r="L18" s="291">
        <v>6824307</v>
      </c>
      <c r="M18" s="291">
        <v>7460186</v>
      </c>
      <c r="N18" s="291">
        <v>7569875</v>
      </c>
      <c r="O18" s="291">
        <v>8695188</v>
      </c>
      <c r="P18" s="291">
        <v>9331088</v>
      </c>
      <c r="Q18" s="628"/>
    </row>
    <row r="20" spans="1:20">
      <c r="A20" s="250" t="s">
        <v>1176</v>
      </c>
      <c r="R20" s="17"/>
      <c r="S20" s="17"/>
      <c r="T20" s="17"/>
    </row>
    <row r="21" spans="1:20">
      <c r="A21" s="250" t="s">
        <v>1175</v>
      </c>
    </row>
    <row r="22" spans="1:20">
      <c r="A22" s="250" t="s">
        <v>3212</v>
      </c>
    </row>
    <row r="23" spans="1:20">
      <c r="A23" s="250"/>
    </row>
  </sheetData>
  <hyperlinks>
    <hyperlink ref="S2" location="Content!A1" display="Back to content page" xr:uid="{00000000-0004-0000-D8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Z23"/>
  <sheetViews>
    <sheetView topLeftCell="A4" workbookViewId="0">
      <selection activeCell="G20" sqref="G20"/>
    </sheetView>
  </sheetViews>
  <sheetFormatPr defaultRowHeight="14.4"/>
  <cols>
    <col min="1" max="1" width="28.21875" customWidth="1"/>
    <col min="2" max="2" width="9.44140625" bestFit="1" customWidth="1"/>
    <col min="3" max="3" width="8.77734375" bestFit="1" customWidth="1"/>
    <col min="4" max="5" width="9.44140625" bestFit="1" customWidth="1"/>
  </cols>
  <sheetData>
    <row r="1" spans="1:26">
      <c r="A1" s="44" t="s">
        <v>2909</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7">
        <v>0.13887708784341937</v>
      </c>
      <c r="C4" s="577">
        <v>0.92129003558877776</v>
      </c>
      <c r="D4" s="577">
        <v>0.89819891195057322</v>
      </c>
      <c r="E4" s="577">
        <v>0.38914358485747952</v>
      </c>
      <c r="F4" s="577">
        <v>1.2244896710613131</v>
      </c>
      <c r="G4" s="577">
        <v>1.410582115173024</v>
      </c>
      <c r="H4" s="577">
        <v>1.7045134665149577</v>
      </c>
      <c r="I4" s="577">
        <v>4.085787238206037</v>
      </c>
      <c r="J4" s="577">
        <v>3.8691853875057558</v>
      </c>
      <c r="K4" s="577">
        <v>3.499111111105941</v>
      </c>
      <c r="L4" s="577">
        <v>3.2497551318534059</v>
      </c>
      <c r="M4" s="577">
        <v>2.5591197763523246</v>
      </c>
      <c r="N4" s="577">
        <v>4.2373485056733431</v>
      </c>
      <c r="O4" s="577">
        <v>2.5934492176554049</v>
      </c>
      <c r="P4" s="577">
        <v>3.328384917165407</v>
      </c>
      <c r="Q4" s="577">
        <v>4.3848033032088658</v>
      </c>
      <c r="R4" s="577">
        <v>5.4206033766937267</v>
      </c>
      <c r="S4" s="577">
        <v>4.2312045675495389</v>
      </c>
      <c r="T4" s="577">
        <v>3.2665056511553727</v>
      </c>
      <c r="U4" s="577">
        <v>1.6053017718115563</v>
      </c>
      <c r="V4" s="577">
        <v>1.5127688171283009</v>
      </c>
      <c r="W4" s="577">
        <v>3.3840820538705705</v>
      </c>
      <c r="X4" s="577">
        <v>1.7838562105921933</v>
      </c>
    </row>
    <row r="5" spans="1:26">
      <c r="A5" s="389" t="s">
        <v>12</v>
      </c>
      <c r="B5" s="577">
        <v>11.542016865722989</v>
      </c>
      <c r="C5" s="577">
        <v>11.926740076525075</v>
      </c>
      <c r="D5" s="577">
        <v>14.878625890997387</v>
      </c>
      <c r="E5" s="577">
        <v>13.002883885560031</v>
      </c>
      <c r="F5" s="577">
        <v>13.556859065647837</v>
      </c>
      <c r="G5" s="577">
        <v>13.241934290213123</v>
      </c>
      <c r="H5" s="577">
        <v>14.122996360170703</v>
      </c>
      <c r="I5" s="577">
        <v>15.643398327167818</v>
      </c>
      <c r="J5" s="577">
        <v>28.480583690711008</v>
      </c>
      <c r="K5" s="577">
        <v>20.793612534940596</v>
      </c>
      <c r="L5" s="577">
        <v>18.589269089148168</v>
      </c>
      <c r="M5" s="577">
        <v>18.874166657336698</v>
      </c>
      <c r="N5" s="577">
        <v>18.14420462188837</v>
      </c>
      <c r="O5" s="577">
        <v>29.487950695995877</v>
      </c>
      <c r="P5" s="577">
        <v>25.213937597142404</v>
      </c>
      <c r="Q5" s="577">
        <v>29.078639064321106</v>
      </c>
      <c r="R5" s="577">
        <v>26.41945779421</v>
      </c>
      <c r="S5" s="577">
        <v>12.837235584566887</v>
      </c>
      <c r="T5" s="577">
        <v>13.744628727554394</v>
      </c>
      <c r="U5" s="577">
        <v>14.179190647262399</v>
      </c>
      <c r="V5" s="577">
        <v>16.72668364527765</v>
      </c>
      <c r="W5" s="577">
        <v>12.170340233865561</v>
      </c>
      <c r="X5" s="577">
        <v>13.744067336694474</v>
      </c>
    </row>
    <row r="6" spans="1:26">
      <c r="A6" s="389" t="s">
        <v>513</v>
      </c>
      <c r="B6" s="577"/>
      <c r="C6" s="577"/>
      <c r="D6" s="577"/>
      <c r="E6" s="577"/>
      <c r="F6" s="577"/>
      <c r="G6" s="577"/>
      <c r="H6" s="577"/>
      <c r="I6" s="577"/>
      <c r="J6" s="577"/>
      <c r="K6" s="577">
        <v>7.0014069505600185</v>
      </c>
      <c r="L6" s="577">
        <v>13.50198542690608</v>
      </c>
      <c r="M6" s="577">
        <v>10.330386640076183</v>
      </c>
      <c r="N6" s="577">
        <v>4.779516423894246</v>
      </c>
      <c r="O6" s="577">
        <v>12.103942331767321</v>
      </c>
      <c r="P6" s="577">
        <v>31.087161523087829</v>
      </c>
      <c r="Q6" s="577">
        <v>23.787130559762343</v>
      </c>
      <c r="R6" s="577">
        <v>13.28284582341824</v>
      </c>
      <c r="S6" s="577">
        <v>9.0663326304675795</v>
      </c>
      <c r="T6" s="577">
        <v>2.1598778004087245</v>
      </c>
      <c r="U6" s="577">
        <v>11.970526493747794</v>
      </c>
      <c r="V6" s="577">
        <v>11.675976423754788</v>
      </c>
      <c r="W6" s="577">
        <v>11.397393671495582</v>
      </c>
      <c r="X6" s="577">
        <v>8.7913506885869364</v>
      </c>
    </row>
    <row r="7" spans="1:26">
      <c r="A7" s="389" t="s">
        <v>100</v>
      </c>
      <c r="B7" s="577">
        <v>1.1590198542285606</v>
      </c>
      <c r="C7" s="577">
        <v>0.3915209461239047</v>
      </c>
      <c r="D7" s="577">
        <v>0.51401095701199362</v>
      </c>
      <c r="E7" s="577">
        <v>1.4189467287095474</v>
      </c>
      <c r="F7" s="577">
        <v>1.6011831505580203</v>
      </c>
      <c r="G7" s="577">
        <v>2.0536583581414249</v>
      </c>
      <c r="H7" s="577">
        <v>2.8603664112602503</v>
      </c>
      <c r="I7" s="577">
        <v>6.162059490522501</v>
      </c>
      <c r="J7" s="577">
        <v>11.955944450813934</v>
      </c>
      <c r="K7" s="577">
        <v>15.693953924033716</v>
      </c>
      <c r="L7" s="577">
        <v>40.7614443269376</v>
      </c>
      <c r="M7" s="577">
        <v>18.024596456672018</v>
      </c>
      <c r="N7" s="577">
        <v>73.592700981236021</v>
      </c>
      <c r="O7" s="577">
        <v>68.315803142449028</v>
      </c>
      <c r="P7" s="577">
        <v>81.410691762879594</v>
      </c>
      <c r="Q7" s="577">
        <v>20</v>
      </c>
      <c r="R7" s="577">
        <v>20</v>
      </c>
      <c r="S7" s="577">
        <v>20</v>
      </c>
      <c r="T7" s="577">
        <v>20</v>
      </c>
      <c r="U7" s="577">
        <v>25.769155966911768</v>
      </c>
      <c r="V7" s="577">
        <v>27.181086373196027</v>
      </c>
      <c r="W7" s="577">
        <v>20</v>
      </c>
      <c r="X7" s="577">
        <v>22.370022982916147</v>
      </c>
    </row>
    <row r="8" spans="1:26">
      <c r="A8" s="389" t="s">
        <v>512</v>
      </c>
      <c r="B8" s="577">
        <v>85.171705084807328</v>
      </c>
      <c r="C8" s="577">
        <v>81.688122706208077</v>
      </c>
      <c r="D8" s="577">
        <v>79.155407181833169</v>
      </c>
      <c r="E8" s="577">
        <v>75.909619568599823</v>
      </c>
      <c r="F8" s="577">
        <v>75.01574938168379</v>
      </c>
      <c r="G8" s="577">
        <v>83.252042469539006</v>
      </c>
      <c r="H8" s="577">
        <v>68.614197690055533</v>
      </c>
      <c r="I8" s="577">
        <v>79.864925026584672</v>
      </c>
      <c r="J8" s="577">
        <v>78.735118059124815</v>
      </c>
      <c r="K8" s="577">
        <v>60.436118299787047</v>
      </c>
      <c r="L8" s="577">
        <v>65.797263130008076</v>
      </c>
      <c r="M8" s="577">
        <v>69.014982020716388</v>
      </c>
      <c r="N8" s="577">
        <v>71.008609606233364</v>
      </c>
      <c r="O8" s="577">
        <v>68.177771740552416</v>
      </c>
      <c r="P8" s="577">
        <v>69.180725182407485</v>
      </c>
      <c r="Q8" s="577">
        <v>75.040519287875185</v>
      </c>
      <c r="R8" s="577">
        <v>78.122064852086098</v>
      </c>
      <c r="S8" s="577">
        <v>81.782075973442815</v>
      </c>
      <c r="T8" s="577">
        <v>80.589369442921708</v>
      </c>
      <c r="U8" s="577">
        <v>78.648151181120696</v>
      </c>
      <c r="V8" s="577">
        <v>75.692794637961455</v>
      </c>
      <c r="W8" s="577">
        <v>80.871195860033566</v>
      </c>
      <c r="X8" s="577">
        <v>83.091355921647008</v>
      </c>
    </row>
    <row r="9" spans="1:26">
      <c r="A9" s="389" t="s">
        <v>11</v>
      </c>
      <c r="B9" s="577">
        <v>27.600318015275388</v>
      </c>
      <c r="C9" s="577">
        <v>60.290375811547477</v>
      </c>
      <c r="D9" s="577">
        <v>39.666207000740663</v>
      </c>
      <c r="E9" s="577">
        <v>17.499417392655033</v>
      </c>
      <c r="F9" s="577">
        <v>86.284054874774469</v>
      </c>
      <c r="G9" s="577">
        <v>33.648819340832674</v>
      </c>
      <c r="H9" s="577">
        <v>16.311732141303395</v>
      </c>
      <c r="I9" s="577">
        <v>43.588699076981456</v>
      </c>
      <c r="J9" s="577">
        <v>40.363235802434787</v>
      </c>
      <c r="K9" s="577">
        <v>49.739004443861454</v>
      </c>
      <c r="L9" s="577">
        <v>75.410151966334539</v>
      </c>
      <c r="M9" s="577">
        <v>46.537139572647405</v>
      </c>
      <c r="N9" s="577">
        <v>48.648498421452722</v>
      </c>
      <c r="O9" s="577">
        <v>77.93422326447039</v>
      </c>
      <c r="P9" s="577">
        <v>23.027710886465606</v>
      </c>
      <c r="Q9" s="577">
        <v>30.827407966486653</v>
      </c>
      <c r="R9" s="577">
        <v>54.260910396686533</v>
      </c>
      <c r="S9" s="577">
        <v>54.879291983945897</v>
      </c>
      <c r="T9" s="577">
        <v>43.582514137459114</v>
      </c>
      <c r="U9" s="577">
        <v>38.811022378968325</v>
      </c>
      <c r="V9" s="577">
        <v>37.908452652997873</v>
      </c>
      <c r="W9" s="577">
        <v>46.646461248269304</v>
      </c>
      <c r="X9" s="577">
        <v>52.222010448684209</v>
      </c>
    </row>
    <row r="10" spans="1:26">
      <c r="A10" s="389" t="s">
        <v>10</v>
      </c>
      <c r="B10" s="577">
        <v>3.0346327628710092</v>
      </c>
      <c r="C10" s="577">
        <v>5.5073408173268783</v>
      </c>
      <c r="D10" s="577">
        <v>5.5069601333809892</v>
      </c>
      <c r="E10" s="577">
        <v>8.0403211012335873</v>
      </c>
      <c r="F10" s="577">
        <v>7.1529090856343753</v>
      </c>
      <c r="G10" s="577">
        <v>4.7935826351854081</v>
      </c>
      <c r="H10" s="577">
        <v>3.9542063394024245</v>
      </c>
      <c r="I10" s="577">
        <v>2.9376534759024047</v>
      </c>
      <c r="J10" s="577">
        <v>3.5117835440023657</v>
      </c>
      <c r="K10" s="577">
        <v>4.434335251482354</v>
      </c>
      <c r="L10" s="577">
        <v>5.5074714865253362</v>
      </c>
      <c r="M10" s="577">
        <v>4.1872135007662461</v>
      </c>
      <c r="N10" s="577">
        <v>5.0690005958766466</v>
      </c>
      <c r="O10" s="577">
        <v>6.7314858560304645</v>
      </c>
      <c r="P10" s="577">
        <v>6.5458630266766331</v>
      </c>
      <c r="Q10" s="577">
        <v>6.2732555602365876</v>
      </c>
      <c r="R10" s="577">
        <v>6.9562775144311164</v>
      </c>
      <c r="S10" s="577">
        <v>6.2558342746388762</v>
      </c>
      <c r="T10" s="577">
        <v>6.0745181054410473</v>
      </c>
      <c r="U10" s="577">
        <v>5.5892657819874163</v>
      </c>
      <c r="V10" s="577">
        <v>4.5652366457547906</v>
      </c>
      <c r="W10" s="577">
        <v>5.0798169248630742</v>
      </c>
      <c r="X10" s="577">
        <v>4.79941728832467</v>
      </c>
    </row>
    <row r="11" spans="1:26">
      <c r="A11" s="389" t="s">
        <v>9</v>
      </c>
      <c r="B11" s="577">
        <v>11.52308903209949</v>
      </c>
      <c r="C11" s="577">
        <v>10.03418269671034</v>
      </c>
      <c r="D11" s="577">
        <v>11.228942205396002</v>
      </c>
      <c r="E11" s="577">
        <v>12.617984750149727</v>
      </c>
      <c r="F11" s="577">
        <v>15.137432307320694</v>
      </c>
      <c r="G11" s="577">
        <v>15.1007408984278</v>
      </c>
      <c r="H11" s="577">
        <v>12.706496345474571</v>
      </c>
      <c r="I11" s="577">
        <v>13.183284020751303</v>
      </c>
      <c r="J11" s="577">
        <v>12.303323833390598</v>
      </c>
      <c r="K11" s="577">
        <v>13.864866124544776</v>
      </c>
      <c r="L11" s="577">
        <v>14.147723263109729</v>
      </c>
      <c r="M11" s="577">
        <v>15.12672966496017</v>
      </c>
      <c r="N11" s="577">
        <v>11.276424731455471</v>
      </c>
      <c r="O11" s="577">
        <v>21.266565646966399</v>
      </c>
      <c r="P11" s="577">
        <v>28.99495669937161</v>
      </c>
      <c r="Q11" s="577">
        <v>31.267633119499671</v>
      </c>
      <c r="R11" s="577">
        <v>30.980384464227591</v>
      </c>
      <c r="S11" s="577">
        <v>18.986854570144537</v>
      </c>
      <c r="T11" s="577">
        <v>21.322316349134574</v>
      </c>
      <c r="U11" s="577">
        <v>19.58461694180269</v>
      </c>
      <c r="V11" s="577">
        <v>22.252168027152379</v>
      </c>
      <c r="W11" s="577">
        <v>24.111025266208799</v>
      </c>
      <c r="X11" s="577">
        <v>29.628415564345868</v>
      </c>
    </row>
    <row r="12" spans="1:26">
      <c r="A12" s="389" t="s">
        <v>8</v>
      </c>
      <c r="B12" s="577">
        <v>1.7143412748887044</v>
      </c>
      <c r="C12" s="577">
        <v>1.7483908989497168</v>
      </c>
      <c r="D12" s="577">
        <v>2.6393223609745236</v>
      </c>
      <c r="E12" s="577">
        <v>2.5178454226547471</v>
      </c>
      <c r="F12" s="577">
        <v>2.8256388307075859</v>
      </c>
      <c r="G12" s="577">
        <v>1.6022635600056945</v>
      </c>
      <c r="H12" s="577">
        <v>6.8407661034347704</v>
      </c>
      <c r="I12" s="577">
        <v>8.7936248350261099</v>
      </c>
      <c r="J12" s="577">
        <v>9.7059202589377644</v>
      </c>
      <c r="K12" s="577">
        <v>11.919827823803116</v>
      </c>
      <c r="L12" s="577">
        <v>11.815197699496762</v>
      </c>
      <c r="M12" s="577">
        <v>13.744679694507106</v>
      </c>
      <c r="N12" s="577">
        <v>15.986616535690077</v>
      </c>
      <c r="O12" s="577">
        <v>13.57525667817554</v>
      </c>
      <c r="P12" s="577">
        <v>12.999972566894572</v>
      </c>
      <c r="Q12" s="577">
        <v>15.704809661486568</v>
      </c>
      <c r="R12" s="577">
        <v>15.948586903923051</v>
      </c>
      <c r="S12" s="577">
        <v>15.957529356991362</v>
      </c>
      <c r="T12" s="577">
        <v>16.63995783263125</v>
      </c>
      <c r="U12" s="577">
        <v>16.961665236826658</v>
      </c>
      <c r="V12" s="577">
        <v>18.457492157070341</v>
      </c>
      <c r="W12" s="577">
        <v>20.462509467306237</v>
      </c>
      <c r="X12" s="577">
        <v>19.915307012081207</v>
      </c>
    </row>
    <row r="13" spans="1:26">
      <c r="A13" s="389" t="s">
        <v>6</v>
      </c>
      <c r="B13" s="577">
        <v>55.445243046255897</v>
      </c>
      <c r="C13" s="577">
        <v>81.99334105543501</v>
      </c>
      <c r="D13" s="577">
        <v>32.274573990745473</v>
      </c>
      <c r="E13" s="577">
        <v>30.112209286184321</v>
      </c>
      <c r="F13" s="577">
        <v>23.43350977264982</v>
      </c>
      <c r="G13" s="577">
        <v>22.291912504534679</v>
      </c>
      <c r="H13" s="577">
        <v>23.163289089660367</v>
      </c>
      <c r="I13" s="577">
        <v>22.396918210718912</v>
      </c>
      <c r="J13" s="577">
        <v>27.76089766451658</v>
      </c>
      <c r="K13" s="577">
        <v>27.927285122554746</v>
      </c>
      <c r="L13" s="577">
        <v>26.538540945579886</v>
      </c>
      <c r="M13" s="577">
        <v>21.972783018422579</v>
      </c>
      <c r="N13" s="577">
        <v>25.272140180880026</v>
      </c>
      <c r="O13" s="577">
        <v>28.001794672245587</v>
      </c>
      <c r="P13" s="577">
        <v>28.528140290870102</v>
      </c>
      <c r="Q13" s="577">
        <v>25.726259348428236</v>
      </c>
      <c r="R13" s="577">
        <v>27.887564703118496</v>
      </c>
      <c r="S13" s="577">
        <v>21.63187379814886</v>
      </c>
      <c r="T13" s="577">
        <v>20.729973447993242</v>
      </c>
      <c r="U13" s="577">
        <v>22.561658514181353</v>
      </c>
      <c r="V13" s="577">
        <v>29.34767024835805</v>
      </c>
      <c r="W13" s="577">
        <v>23.978845065427272</v>
      </c>
      <c r="X13" s="577">
        <v>19.844026076450241</v>
      </c>
    </row>
    <row r="14" spans="1:26">
      <c r="A14" s="389" t="s">
        <v>5</v>
      </c>
      <c r="B14" s="577">
        <v>33.803962489072617</v>
      </c>
      <c r="C14" s="577">
        <v>30.597159374518903</v>
      </c>
      <c r="D14" s="577">
        <v>41.977255383454164</v>
      </c>
      <c r="E14" s="577">
        <v>46.478240367947734</v>
      </c>
      <c r="F14" s="577">
        <v>37.074261281021698</v>
      </c>
      <c r="G14" s="577">
        <v>37.508975949432518</v>
      </c>
      <c r="H14" s="577">
        <v>34.294344187103867</v>
      </c>
      <c r="I14" s="577">
        <v>38.60869480419813</v>
      </c>
      <c r="J14" s="577">
        <v>42.029660199929957</v>
      </c>
      <c r="K14" s="577">
        <v>50.557704979570047</v>
      </c>
      <c r="L14" s="577">
        <v>41.804736471649846</v>
      </c>
      <c r="M14" s="577">
        <v>41.345824017378533</v>
      </c>
      <c r="N14" s="577">
        <v>36.375438241294198</v>
      </c>
      <c r="O14" s="577">
        <v>49.226764340060299</v>
      </c>
      <c r="P14" s="577">
        <v>42.00640514970727</v>
      </c>
      <c r="Q14" s="577">
        <v>49.184284742968565</v>
      </c>
      <c r="R14" s="577">
        <v>43.215966171030225</v>
      </c>
      <c r="S14" s="577">
        <v>39.161957625110425</v>
      </c>
      <c r="T14" s="577">
        <v>38.736912017491726</v>
      </c>
      <c r="U14" s="577">
        <v>38.575723433537426</v>
      </c>
      <c r="V14" s="577">
        <v>33.833485939435384</v>
      </c>
      <c r="W14" s="577">
        <v>38.663973128548072</v>
      </c>
      <c r="X14" s="577">
        <v>42.99147312982339</v>
      </c>
    </row>
    <row r="15" spans="1:26">
      <c r="A15" s="389" t="s">
        <v>4</v>
      </c>
      <c r="B15" s="577">
        <v>3.1087946105068842</v>
      </c>
      <c r="C15" s="577">
        <v>3.6207411750487446</v>
      </c>
      <c r="D15" s="577">
        <v>1.876682821063969</v>
      </c>
      <c r="E15" s="577">
        <v>0.43733296361047241</v>
      </c>
      <c r="F15" s="577">
        <v>0.5649555283632246</v>
      </c>
      <c r="G15" s="577">
        <v>1.3416112367056099</v>
      </c>
      <c r="H15" s="577">
        <v>0.30388487806148451</v>
      </c>
      <c r="I15" s="577">
        <v>0.70317361201331829</v>
      </c>
      <c r="J15" s="577">
        <v>0.84624041399674699</v>
      </c>
      <c r="K15" s="577">
        <v>1.8143278649706884</v>
      </c>
      <c r="L15" s="577">
        <v>0.8192627639868264</v>
      </c>
      <c r="M15" s="577">
        <v>0.25819786298827435</v>
      </c>
      <c r="N15" s="577">
        <v>1.3533188024466003</v>
      </c>
      <c r="O15" s="577">
        <v>1.1082414549547086</v>
      </c>
      <c r="P15" s="577">
        <v>0.70551740154672782</v>
      </c>
      <c r="Q15" s="577">
        <v>0.48670853924424895</v>
      </c>
      <c r="R15" s="577">
        <v>0.21077667126584756</v>
      </c>
      <c r="S15" s="577">
        <v>0.30096686840204456</v>
      </c>
      <c r="T15" s="577">
        <v>0.24311767908881854</v>
      </c>
      <c r="U15" s="577">
        <v>0.46989415840467025</v>
      </c>
      <c r="V15" s="577">
        <v>0.48012032292457002</v>
      </c>
      <c r="W15" s="577">
        <v>0.29338400075342491</v>
      </c>
      <c r="X15" s="577">
        <v>0.34526001962789687</v>
      </c>
    </row>
    <row r="16" spans="1:26">
      <c r="A16" s="389" t="s">
        <v>3</v>
      </c>
      <c r="B16" s="577">
        <v>10.590079873840642</v>
      </c>
      <c r="C16" s="577">
        <v>10.278119730767745</v>
      </c>
      <c r="D16" s="577">
        <v>9.5198975153378438</v>
      </c>
      <c r="E16" s="577">
        <v>9.5886102593728602</v>
      </c>
      <c r="F16" s="577">
        <v>9.0154108991459054</v>
      </c>
      <c r="G16" s="577">
        <v>10.75936261945119</v>
      </c>
      <c r="H16" s="577">
        <v>11.297575664569701</v>
      </c>
      <c r="I16" s="577">
        <v>16.922709289789747</v>
      </c>
      <c r="J16" s="577">
        <v>19.38835720832272</v>
      </c>
      <c r="K16" s="577">
        <v>22.37101457599525</v>
      </c>
      <c r="L16" s="577">
        <v>20.830752440388231</v>
      </c>
      <c r="M16" s="577">
        <v>19.963043039799771</v>
      </c>
      <c r="N16" s="577">
        <v>22.538882398460196</v>
      </c>
      <c r="O16" s="577">
        <v>23.310010150652253</v>
      </c>
      <c r="P16" s="577">
        <v>24.334902946831178</v>
      </c>
      <c r="Q16" s="577">
        <v>23.30542774367531</v>
      </c>
      <c r="R16" s="577">
        <v>24.528698837979725</v>
      </c>
      <c r="S16" s="577">
        <v>22.74163906683939</v>
      </c>
      <c r="T16" s="577">
        <v>22.978347357692218</v>
      </c>
      <c r="U16" s="577">
        <v>23.324634116461031</v>
      </c>
      <c r="V16" s="577">
        <v>20.38601038299387</v>
      </c>
      <c r="W16" s="577">
        <v>18.88555677128274</v>
      </c>
      <c r="X16" s="577">
        <v>22.037059021224781</v>
      </c>
    </row>
    <row r="17" spans="1:24">
      <c r="A17" s="389" t="s">
        <v>460</v>
      </c>
      <c r="B17" s="577">
        <v>7.0815728159083395</v>
      </c>
      <c r="C17" s="577">
        <v>7.9788985327694046</v>
      </c>
      <c r="D17" s="577">
        <v>10.063859842239301</v>
      </c>
      <c r="E17" s="577">
        <v>4.932447266520688</v>
      </c>
      <c r="F17" s="577">
        <v>10.391633210681539</v>
      </c>
      <c r="G17" s="577">
        <v>20.022764925796967</v>
      </c>
      <c r="H17" s="577">
        <v>18.830613801197718</v>
      </c>
      <c r="I17" s="577">
        <v>20.484494423396562</v>
      </c>
      <c r="J17" s="577">
        <v>16.296006421514928</v>
      </c>
      <c r="K17" s="577">
        <v>15.029828749170434</v>
      </c>
      <c r="L17" s="577">
        <v>18.209933518453994</v>
      </c>
      <c r="M17" s="577">
        <v>25.814319852984628</v>
      </c>
      <c r="N17" s="577">
        <v>26.954090517396789</v>
      </c>
      <c r="O17" s="577">
        <v>24.717926181526831</v>
      </c>
      <c r="P17" s="577">
        <v>18.593020636471529</v>
      </c>
      <c r="Q17" s="577">
        <v>10.507499431358701</v>
      </c>
      <c r="R17" s="577">
        <v>20.952140889692256</v>
      </c>
      <c r="S17" s="577">
        <v>24.747159771697838</v>
      </c>
      <c r="T17" s="577">
        <v>27.447757133217841</v>
      </c>
      <c r="U17" s="577">
        <v>26.671705003127649</v>
      </c>
      <c r="V17" s="577">
        <v>24.020481510511562</v>
      </c>
      <c r="W17" s="577">
        <v>20.290531030956373</v>
      </c>
      <c r="X17" s="577">
        <v>21.125164646166652</v>
      </c>
    </row>
    <row r="18" spans="1:24">
      <c r="A18" s="389" t="s">
        <v>1</v>
      </c>
      <c r="B18" s="577">
        <v>29.100497644229605</v>
      </c>
      <c r="C18" s="577">
        <v>29.282663241378398</v>
      </c>
      <c r="D18" s="577">
        <v>36.887011326211322</v>
      </c>
      <c r="E18" s="577">
        <v>43.939330271848533</v>
      </c>
      <c r="F18" s="577">
        <v>49.117840253537288</v>
      </c>
      <c r="G18" s="577">
        <v>23.415150257963795</v>
      </c>
      <c r="H18" s="577">
        <v>18.588944205147218</v>
      </c>
      <c r="I18" s="577">
        <v>22.79412725972119</v>
      </c>
      <c r="J18" s="577">
        <v>18.854906797829194</v>
      </c>
      <c r="K18" s="577">
        <v>21.616416623341731</v>
      </c>
      <c r="L18" s="577">
        <v>18.455501784159452</v>
      </c>
      <c r="M18" s="577">
        <v>20.906679020129356</v>
      </c>
      <c r="N18" s="577">
        <v>29.725405370362374</v>
      </c>
      <c r="O18" s="577">
        <v>28.225180982019062</v>
      </c>
      <c r="P18" s="577">
        <v>23.128245213195257</v>
      </c>
      <c r="Q18" s="577">
        <v>22.702330871062788</v>
      </c>
      <c r="R18" s="577">
        <v>19.765827423649522</v>
      </c>
      <c r="S18" s="577">
        <v>15.471013108085463</v>
      </c>
      <c r="T18" s="577">
        <v>17.048393403531559</v>
      </c>
      <c r="U18" s="577">
        <v>20.062973385751658</v>
      </c>
      <c r="V18" s="577">
        <v>18.044996052574209</v>
      </c>
      <c r="W18" s="577">
        <v>15.937997310605597</v>
      </c>
      <c r="X18" s="577">
        <v>19.149762678425517</v>
      </c>
    </row>
    <row r="19" spans="1:24">
      <c r="A19" s="389" t="s">
        <v>0</v>
      </c>
      <c r="B19" s="577">
        <v>81.957740816191532</v>
      </c>
      <c r="C19" s="577">
        <v>96.930808825996735</v>
      </c>
      <c r="D19" s="577">
        <v>64.402150093826179</v>
      </c>
      <c r="E19" s="577">
        <v>42.511426958669233</v>
      </c>
      <c r="F19" s="577">
        <v>58.777299616682832</v>
      </c>
      <c r="G19" s="577">
        <v>56.641798730499495</v>
      </c>
      <c r="H19" s="577">
        <v>68.170856193437416</v>
      </c>
      <c r="I19" s="577">
        <v>64.956777533758469</v>
      </c>
      <c r="J19" s="577">
        <v>63.814340128319216</v>
      </c>
      <c r="K19" s="577">
        <v>57.481720006296435</v>
      </c>
      <c r="L19" s="577">
        <v>55.725333080118247</v>
      </c>
      <c r="M19" s="577">
        <v>73.674036064001243</v>
      </c>
      <c r="N19" s="577">
        <v>78.586881785918251</v>
      </c>
      <c r="O19" s="577">
        <v>81.135415413240835</v>
      </c>
      <c r="P19" s="577">
        <v>71.835207792049545</v>
      </c>
      <c r="Q19" s="577">
        <v>77.081648114591388</v>
      </c>
      <c r="R19" s="577">
        <v>79.383157331450846</v>
      </c>
      <c r="S19" s="577">
        <v>75.858776033584718</v>
      </c>
      <c r="T19" s="577">
        <v>63.998685275955935</v>
      </c>
      <c r="U19" s="577">
        <v>60.867916972346158</v>
      </c>
      <c r="V19" s="577">
        <v>71.032982106672762</v>
      </c>
      <c r="W19" s="577">
        <v>58.678053342716765</v>
      </c>
      <c r="X19" s="577">
        <v>47.599858377933991</v>
      </c>
    </row>
    <row r="20" spans="1:24">
      <c r="A20" s="389" t="s">
        <v>2266</v>
      </c>
      <c r="B20" s="578">
        <v>12.81580564662795</v>
      </c>
      <c r="C20" s="578">
        <v>13.675136773983931</v>
      </c>
      <c r="D20" s="578">
        <v>12.936219158257723</v>
      </c>
      <c r="E20" s="578">
        <v>12.300806555440523</v>
      </c>
      <c r="F20" s="578">
        <v>13.280244708984815</v>
      </c>
      <c r="G20" s="578">
        <v>11.371880926951381</v>
      </c>
      <c r="H20" s="578">
        <v>13.144834202274497</v>
      </c>
      <c r="I20" s="578">
        <v>15.237669618701197</v>
      </c>
      <c r="J20" s="578">
        <v>15.20347520459654</v>
      </c>
      <c r="K20" s="578">
        <v>18.319360820161922</v>
      </c>
      <c r="L20" s="578">
        <v>17.809326067250833</v>
      </c>
      <c r="M20" s="578">
        <v>16.612657086465926</v>
      </c>
      <c r="N20" s="578">
        <v>20.005232338494789</v>
      </c>
      <c r="O20" s="578">
        <v>20.906387515917558</v>
      </c>
      <c r="P20" s="578">
        <v>22.567027608571614</v>
      </c>
      <c r="Q20" s="578">
        <v>20.896082715261027</v>
      </c>
      <c r="R20" s="578">
        <v>22.623031483426999</v>
      </c>
      <c r="S20" s="578">
        <v>20.039981705456249</v>
      </c>
      <c r="T20" s="578">
        <v>19.571359182356396</v>
      </c>
      <c r="U20" s="578">
        <v>20.322452830187334</v>
      </c>
      <c r="V20" s="578">
        <v>20.683907707947789</v>
      </c>
      <c r="W20" s="578">
        <v>18.385741729917846</v>
      </c>
      <c r="X20" s="578">
        <v>18.859499557252544</v>
      </c>
    </row>
    <row r="22" spans="1:24">
      <c r="A22" s="250" t="s">
        <v>3126</v>
      </c>
    </row>
    <row r="23" spans="1:24">
      <c r="A23" t="s">
        <v>3124</v>
      </c>
    </row>
  </sheetData>
  <hyperlinks>
    <hyperlink ref="Z3" location="Content!A1" display="Back to content page" xr:uid="{00000000-0004-0000-1100-000000000000}"/>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73CCE-1E40-41E7-903F-11AB9168ECE6}">
  <dimension ref="A1:N26"/>
  <sheetViews>
    <sheetView workbookViewId="0">
      <selection activeCell="B4" sqref="B4:N19"/>
    </sheetView>
  </sheetViews>
  <sheetFormatPr defaultRowHeight="14.4"/>
  <cols>
    <col min="1" max="1" width="27.21875" customWidth="1"/>
  </cols>
  <sheetData>
    <row r="1" spans="1:14">
      <c r="A1" s="18" t="s">
        <v>3214</v>
      </c>
    </row>
    <row r="3" spans="1:14">
      <c r="A3" s="263" t="s">
        <v>450</v>
      </c>
      <c r="B3" s="34">
        <v>2010</v>
      </c>
      <c r="C3" s="34">
        <v>2011</v>
      </c>
      <c r="D3" s="34">
        <v>2012</v>
      </c>
      <c r="E3" s="34">
        <v>2013</v>
      </c>
      <c r="F3" s="34">
        <v>2014</v>
      </c>
      <c r="G3" s="34">
        <v>2015</v>
      </c>
      <c r="H3" s="34">
        <v>2016</v>
      </c>
      <c r="I3" s="34">
        <v>2017</v>
      </c>
      <c r="J3" s="34">
        <v>2018</v>
      </c>
      <c r="K3" s="34">
        <v>2019</v>
      </c>
      <c r="L3" s="34">
        <v>2020</v>
      </c>
      <c r="M3" s="34">
        <v>2021</v>
      </c>
      <c r="N3" s="34">
        <v>2022</v>
      </c>
    </row>
    <row r="4" spans="1:14">
      <c r="A4" s="263" t="s">
        <v>13</v>
      </c>
      <c r="B4" s="476">
        <v>1.1556148866309699</v>
      </c>
      <c r="C4" s="476">
        <v>1.68275745966124</v>
      </c>
      <c r="D4" s="476">
        <v>6.6145413908970099</v>
      </c>
      <c r="E4" s="476">
        <v>9.9429601910001004</v>
      </c>
      <c r="F4" s="476">
        <v>13.390536987210099</v>
      </c>
      <c r="G4" s="476">
        <v>14.275251805860799</v>
      </c>
      <c r="H4" s="476">
        <v>13.806695486216899</v>
      </c>
      <c r="I4" s="476">
        <v>14.4132431304063</v>
      </c>
      <c r="J4" s="476">
        <v>18.6104780678282</v>
      </c>
      <c r="K4" s="476">
        <v>20.8336027521893</v>
      </c>
      <c r="L4" s="476">
        <v>19.8553413397185</v>
      </c>
      <c r="M4" s="476">
        <v>21.2324512675048</v>
      </c>
      <c r="N4" s="476">
        <v>26.2710231117284</v>
      </c>
    </row>
    <row r="5" spans="1:14">
      <c r="A5" s="93" t="s">
        <v>12</v>
      </c>
      <c r="B5" s="476">
        <v>1.4342647767519101</v>
      </c>
      <c r="C5" s="476"/>
      <c r="D5" s="476"/>
      <c r="E5" s="476">
        <v>39.616322355609</v>
      </c>
      <c r="F5" s="476">
        <v>44.861430133747703</v>
      </c>
      <c r="G5" s="476">
        <v>60.278452106827601</v>
      </c>
      <c r="H5" s="476">
        <v>59.907516357650998</v>
      </c>
      <c r="I5" s="476">
        <v>63.824151483862401</v>
      </c>
      <c r="J5" s="476">
        <v>71.349159340264904</v>
      </c>
      <c r="K5" s="476">
        <v>81.504075285774107</v>
      </c>
      <c r="L5" s="476">
        <v>87.973776332252299</v>
      </c>
      <c r="M5" s="476">
        <v>93.949945584628196</v>
      </c>
      <c r="N5" s="476">
        <v>108.161134716397</v>
      </c>
    </row>
    <row r="6" spans="1:14">
      <c r="A6" s="93" t="s">
        <v>513</v>
      </c>
      <c r="B6" s="476">
        <v>0</v>
      </c>
      <c r="C6" s="476">
        <v>0</v>
      </c>
      <c r="D6" s="476">
        <v>0</v>
      </c>
      <c r="E6" s="476">
        <v>0</v>
      </c>
      <c r="F6" s="476">
        <v>0</v>
      </c>
      <c r="G6" s="476">
        <v>0</v>
      </c>
      <c r="H6" s="476">
        <v>0</v>
      </c>
      <c r="I6" s="476">
        <v>61.575445340727697</v>
      </c>
      <c r="J6" s="476">
        <v>64.143246160703001</v>
      </c>
      <c r="K6" s="476">
        <v>72.585481917505504</v>
      </c>
      <c r="L6" s="476">
        <v>66.252483979726307</v>
      </c>
      <c r="M6" s="476">
        <v>41.989907816938597</v>
      </c>
      <c r="N6" s="476">
        <v>61.5270072922916</v>
      </c>
    </row>
    <row r="7" spans="1:14">
      <c r="A7" s="93" t="s">
        <v>2675</v>
      </c>
      <c r="B7" s="476">
        <v>0</v>
      </c>
      <c r="C7" s="476">
        <v>0</v>
      </c>
      <c r="D7" s="476">
        <v>0.91481335989375501</v>
      </c>
      <c r="E7" s="476">
        <v>2.9507628373806201</v>
      </c>
      <c r="F7" s="476">
        <v>7.2404214195068803</v>
      </c>
      <c r="G7" s="476">
        <v>7.6750668955899899</v>
      </c>
      <c r="H7" s="476">
        <v>12.746963603297999</v>
      </c>
      <c r="I7" s="476">
        <v>15.659800017495799</v>
      </c>
      <c r="J7" s="476">
        <v>15.3409768846465</v>
      </c>
      <c r="K7" s="476">
        <v>18.852860998751002</v>
      </c>
      <c r="L7" s="476">
        <v>22.4851530099717</v>
      </c>
      <c r="M7" s="476">
        <v>24.117288403445102</v>
      </c>
      <c r="N7" s="476">
        <v>26.194368718248999</v>
      </c>
    </row>
    <row r="8" spans="1:14">
      <c r="A8" s="93" t="s">
        <v>512</v>
      </c>
      <c r="B8" s="476">
        <v>0.27274710888064602</v>
      </c>
      <c r="C8" s="476">
        <v>0.72373890757039905</v>
      </c>
      <c r="D8" s="476"/>
      <c r="E8" s="476">
        <v>2.7094236975317401</v>
      </c>
      <c r="F8" s="476">
        <v>8.9708801676932808</v>
      </c>
      <c r="G8" s="476">
        <v>14.1101437823651</v>
      </c>
      <c r="H8" s="476">
        <v>14.8049406401966</v>
      </c>
      <c r="I8" s="476">
        <v>56.481991332215799</v>
      </c>
      <c r="J8" s="476">
        <v>59.656781808091502</v>
      </c>
      <c r="K8" s="476">
        <v>69.455965349222396</v>
      </c>
      <c r="L8" s="476">
        <v>84.710774951192306</v>
      </c>
      <c r="M8" s="476">
        <v>114.508614232838</v>
      </c>
      <c r="N8" s="476">
        <v>113.534497823862</v>
      </c>
    </row>
    <row r="9" spans="1:14">
      <c r="A9" s="93" t="s">
        <v>11</v>
      </c>
      <c r="B9" s="476">
        <v>1.8572268306416999</v>
      </c>
      <c r="C9" s="476"/>
      <c r="D9" s="476">
        <v>7.4380036579228896</v>
      </c>
      <c r="E9" s="476">
        <v>7.4026767421799802</v>
      </c>
      <c r="F9" s="476">
        <v>25.478059336344</v>
      </c>
      <c r="G9" s="476">
        <v>39.234654381360599</v>
      </c>
      <c r="H9" s="476">
        <v>36.907287375365698</v>
      </c>
      <c r="I9" s="476">
        <v>49.9555656294961</v>
      </c>
      <c r="J9" s="476">
        <v>55.089564821382197</v>
      </c>
      <c r="K9" s="476">
        <v>59.0681052539828</v>
      </c>
      <c r="L9" s="476">
        <v>61.464398207710403</v>
      </c>
      <c r="M9" s="476">
        <v>64.189284552745704</v>
      </c>
      <c r="N9" s="476">
        <v>67.118117325418297</v>
      </c>
    </row>
    <row r="10" spans="1:14">
      <c r="A10" s="93" t="s">
        <v>10</v>
      </c>
      <c r="B10" s="476">
        <v>4.4673398937455998E-2</v>
      </c>
      <c r="C10" s="476">
        <v>4.9221058845207701E-2</v>
      </c>
      <c r="D10" s="476">
        <v>0.315227917151436</v>
      </c>
      <c r="E10" s="476">
        <v>2.9844065685230001</v>
      </c>
      <c r="F10" s="476">
        <v>5.9318278148276997</v>
      </c>
      <c r="G10" s="476">
        <v>9.5180450520286701</v>
      </c>
      <c r="H10" s="476">
        <v>7.9270515134514703</v>
      </c>
      <c r="I10" s="476">
        <v>12.6753192700124</v>
      </c>
      <c r="J10" s="476">
        <v>15.2622678653462</v>
      </c>
      <c r="K10" s="476">
        <v>15.9678335201507</v>
      </c>
      <c r="L10" s="476">
        <v>16.8560572711378</v>
      </c>
      <c r="M10" s="476">
        <v>17.842495204932799</v>
      </c>
      <c r="N10" s="476">
        <v>23.7234933445595</v>
      </c>
    </row>
    <row r="11" spans="1:14">
      <c r="A11" s="93" t="s">
        <v>9</v>
      </c>
      <c r="B11" s="476">
        <v>0.59080382394254005</v>
      </c>
      <c r="C11" s="476">
        <v>3.1274333831547598</v>
      </c>
      <c r="D11" s="476">
        <v>4.18680786201364</v>
      </c>
      <c r="E11" s="476">
        <v>6.1866387399112499</v>
      </c>
      <c r="F11" s="476">
        <v>11.085300212417</v>
      </c>
      <c r="G11" s="476">
        <v>16.5360032521512</v>
      </c>
      <c r="H11" s="476">
        <v>18.924917601345399</v>
      </c>
      <c r="I11" s="476">
        <v>26.545202558647301</v>
      </c>
      <c r="J11" s="476">
        <v>26.875138523040501</v>
      </c>
      <c r="K11" s="476">
        <v>31.4744258821475</v>
      </c>
      <c r="L11" s="476">
        <v>35.209849419372702</v>
      </c>
      <c r="M11" s="476">
        <v>39.2916609979154</v>
      </c>
      <c r="N11" s="476">
        <v>38.687936090382699</v>
      </c>
    </row>
    <row r="12" spans="1:14">
      <c r="A12" s="93" t="s">
        <v>8</v>
      </c>
      <c r="B12" s="476">
        <v>13.831204756376</v>
      </c>
      <c r="C12" s="476">
        <v>12.5715654047935</v>
      </c>
      <c r="D12" s="476">
        <v>21.912791126250699</v>
      </c>
      <c r="E12" s="476">
        <v>27.713837006688699</v>
      </c>
      <c r="F12" s="476">
        <v>30.686170636778701</v>
      </c>
      <c r="G12" s="476">
        <v>35.896757769575601</v>
      </c>
      <c r="H12" s="476">
        <v>50.297122445052203</v>
      </c>
      <c r="I12" s="476">
        <v>69.7282313605578</v>
      </c>
      <c r="J12" s="476">
        <v>77.297721674163796</v>
      </c>
      <c r="K12" s="476">
        <v>85.591142030380794</v>
      </c>
      <c r="L12" s="476">
        <v>95.975737925210396</v>
      </c>
      <c r="M12" s="476">
        <v>108.683016209683</v>
      </c>
      <c r="N12" s="476">
        <v>117.324845763924</v>
      </c>
    </row>
    <row r="13" spans="1:14">
      <c r="A13" s="93" t="s">
        <v>6</v>
      </c>
      <c r="B13" s="476">
        <v>0.60241687048076298</v>
      </c>
      <c r="C13" s="476">
        <v>1.05216990894227</v>
      </c>
      <c r="D13" s="476">
        <v>1.83603047271537</v>
      </c>
      <c r="E13" s="476">
        <v>2.1550997830604199</v>
      </c>
      <c r="F13" s="476">
        <v>3.0290524443920099</v>
      </c>
      <c r="G13" s="476">
        <v>45.406777555888702</v>
      </c>
      <c r="H13" s="476">
        <v>34.110004468796802</v>
      </c>
      <c r="I13" s="476">
        <v>26.6785513934277</v>
      </c>
      <c r="J13" s="476">
        <v>15.103423824690999</v>
      </c>
      <c r="K13" s="476">
        <v>17.7166273272822</v>
      </c>
      <c r="L13" s="476">
        <v>16.787044964277801</v>
      </c>
      <c r="M13" s="476">
        <v>19.3422610392869</v>
      </c>
      <c r="N13" s="476">
        <v>20.795881820292301</v>
      </c>
    </row>
    <row r="14" spans="1:14">
      <c r="A14" s="93" t="s">
        <v>18</v>
      </c>
      <c r="B14" s="476">
        <v>14.795095437937899</v>
      </c>
      <c r="C14" s="476">
        <v>22.785109316525499</v>
      </c>
      <c r="D14" s="476">
        <v>29.5511356558568</v>
      </c>
      <c r="E14" s="476">
        <v>35.7455851867308</v>
      </c>
      <c r="F14" s="476">
        <v>35.769622929280899</v>
      </c>
      <c r="G14" s="476">
        <v>37.541573502302498</v>
      </c>
      <c r="H14" s="476">
        <v>69.356042476559693</v>
      </c>
      <c r="I14" s="476">
        <v>59.757186828355998</v>
      </c>
      <c r="J14" s="476">
        <v>70.727819161318195</v>
      </c>
      <c r="K14" s="476">
        <v>67.5408845749525</v>
      </c>
      <c r="L14" s="476">
        <v>70.940356707530199</v>
      </c>
      <c r="M14" s="476">
        <v>75.969023192686905</v>
      </c>
      <c r="N14" s="476">
        <v>77.367499645502207</v>
      </c>
    </row>
    <row r="15" spans="1:14">
      <c r="A15" s="93" t="s">
        <v>4</v>
      </c>
      <c r="B15" s="476">
        <v>1.53666349233833</v>
      </c>
      <c r="C15" s="476">
        <v>4.3580206124036804</v>
      </c>
      <c r="D15" s="476">
        <v>7.9331437744599196</v>
      </c>
      <c r="E15" s="476">
        <v>9.5146514465330796</v>
      </c>
      <c r="F15" s="476">
        <v>12.059060621830399</v>
      </c>
      <c r="G15" s="476">
        <v>18.082426440951199</v>
      </c>
      <c r="H15" s="476">
        <v>21.222191268356699</v>
      </c>
      <c r="I15" s="476">
        <v>70.682644141047007</v>
      </c>
      <c r="J15" s="476">
        <v>75.826616618655507</v>
      </c>
      <c r="K15" s="476">
        <v>86.130379795347395</v>
      </c>
      <c r="L15" s="476">
        <v>79.630436842603999</v>
      </c>
      <c r="M15" s="476">
        <v>88.734854888700994</v>
      </c>
      <c r="N15" s="476">
        <v>99.2167516197091</v>
      </c>
    </row>
    <row r="16" spans="1:14">
      <c r="A16" s="93" t="s">
        <v>3</v>
      </c>
      <c r="B16" s="476">
        <v>16.800257356769901</v>
      </c>
      <c r="C16" s="476">
        <v>19.068203263843301</v>
      </c>
      <c r="D16" s="476">
        <v>24.837692734145101</v>
      </c>
      <c r="E16" s="476">
        <v>57.345614224224299</v>
      </c>
      <c r="F16" s="476">
        <v>45.342946445878901</v>
      </c>
      <c r="G16" s="476">
        <v>56.928162506372999</v>
      </c>
      <c r="H16" s="476">
        <v>60.376591698519597</v>
      </c>
      <c r="I16" s="476">
        <v>70.0621362089923</v>
      </c>
      <c r="J16" s="476">
        <v>78.097364937882801</v>
      </c>
      <c r="K16" s="476">
        <v>103.04961062322801</v>
      </c>
      <c r="L16" s="476">
        <v>111.60798372488701</v>
      </c>
      <c r="M16" s="476">
        <v>115.675264392638</v>
      </c>
      <c r="N16" s="476">
        <v>135.06398190733501</v>
      </c>
    </row>
    <row r="17" spans="1:14">
      <c r="A17" s="93" t="s">
        <v>460</v>
      </c>
      <c r="B17" s="476">
        <v>1.0252906156472099</v>
      </c>
      <c r="C17" s="476">
        <v>1.2279787558742401</v>
      </c>
      <c r="D17" s="476">
        <v>2.2855812764275099</v>
      </c>
      <c r="E17" s="476">
        <v>2.69932718074626</v>
      </c>
      <c r="F17" s="476">
        <v>3.03771250408741</v>
      </c>
      <c r="G17" s="476">
        <v>8.9450844895584591</v>
      </c>
      <c r="H17" s="476">
        <v>9.1276958068411105</v>
      </c>
      <c r="I17" s="476">
        <v>8.8251162776810403</v>
      </c>
      <c r="J17" s="476">
        <v>8.8221000483676804</v>
      </c>
      <c r="K17" s="476">
        <v>9.48625747355897</v>
      </c>
      <c r="L17" s="476">
        <v>13.851314744894401</v>
      </c>
      <c r="M17" s="476">
        <v>18.286261439087198</v>
      </c>
      <c r="N17" s="476">
        <v>28.555983329381</v>
      </c>
    </row>
    <row r="18" spans="1:14">
      <c r="A18" s="263" t="s">
        <v>1</v>
      </c>
      <c r="B18" s="476">
        <v>0.249679417602239</v>
      </c>
      <c r="C18" s="476">
        <v>0.18000374882218401</v>
      </c>
      <c r="D18" s="476">
        <v>0.55039594678967796</v>
      </c>
      <c r="E18" s="476">
        <v>0.64976800751113795</v>
      </c>
      <c r="F18" s="476">
        <v>8.3544115747360497</v>
      </c>
      <c r="G18" s="476">
        <v>13.171865489348701</v>
      </c>
      <c r="H18" s="476">
        <v>30.751660880662602</v>
      </c>
      <c r="I18" s="476">
        <v>44.651583351514603</v>
      </c>
      <c r="J18" s="476">
        <v>55.089565742517102</v>
      </c>
      <c r="K18" s="476">
        <v>49.6282876663103</v>
      </c>
      <c r="L18" s="476">
        <v>53.994769046342903</v>
      </c>
      <c r="M18" s="476">
        <v>53.188391693680401</v>
      </c>
      <c r="N18" s="476">
        <v>55.262222011297503</v>
      </c>
    </row>
    <row r="19" spans="1:14">
      <c r="A19" s="263" t="s">
        <v>24</v>
      </c>
      <c r="B19" s="476">
        <v>4.7430756158404703</v>
      </c>
      <c r="C19" s="476">
        <v>14.5864529469817</v>
      </c>
      <c r="D19" s="476">
        <v>29.0994698888403</v>
      </c>
      <c r="E19" s="476">
        <v>39.456042017725501</v>
      </c>
      <c r="F19" s="476">
        <v>41.335306713391901</v>
      </c>
      <c r="G19" s="476">
        <v>41.4844022265871</v>
      </c>
      <c r="H19" s="476">
        <v>46.515012000522503</v>
      </c>
      <c r="I19" s="476">
        <v>46.263034874481598</v>
      </c>
      <c r="J19" s="476">
        <v>49.562149917912201</v>
      </c>
      <c r="K19" s="476">
        <v>49.300346840505497</v>
      </c>
      <c r="L19" s="476">
        <v>55.490576506225501</v>
      </c>
      <c r="M19" s="476">
        <v>58.3429142945607</v>
      </c>
      <c r="N19" s="476">
        <v>59.558873583632703</v>
      </c>
    </row>
    <row r="22" spans="1:14">
      <c r="A22" s="250" t="s">
        <v>1176</v>
      </c>
    </row>
    <row r="23" spans="1:14">
      <c r="A23" s="250" t="s">
        <v>3208</v>
      </c>
    </row>
    <row r="24" spans="1:14">
      <c r="A24" s="250" t="s">
        <v>3134</v>
      </c>
    </row>
    <row r="26" spans="1:14">
      <c r="A26" s="250"/>
    </row>
  </sheetData>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Sheet218"/>
  <dimension ref="A1:X24"/>
  <sheetViews>
    <sheetView workbookViewId="0">
      <selection activeCell="B4" sqref="B4:V19"/>
    </sheetView>
  </sheetViews>
  <sheetFormatPr defaultRowHeight="14.4"/>
  <cols>
    <col min="1" max="1" width="32.5546875" customWidth="1"/>
  </cols>
  <sheetData>
    <row r="1" spans="1:24">
      <c r="A1" s="18" t="s">
        <v>3215</v>
      </c>
      <c r="B1" s="265"/>
      <c r="C1" s="265"/>
      <c r="D1" s="265"/>
      <c r="E1" s="265"/>
      <c r="F1" s="265"/>
      <c r="G1" s="265"/>
      <c r="H1" s="265"/>
      <c r="I1" s="265"/>
      <c r="J1" s="265"/>
      <c r="K1" s="265"/>
      <c r="L1" s="265"/>
      <c r="M1" s="265"/>
      <c r="N1" s="265"/>
      <c r="O1" s="265"/>
      <c r="P1" s="265"/>
      <c r="Q1" s="265"/>
      <c r="R1" s="265"/>
      <c r="S1" s="265"/>
      <c r="T1" s="265"/>
      <c r="U1" s="265"/>
      <c r="V1" s="265"/>
    </row>
    <row r="2" spans="1:24" ht="14.55" customHeight="1">
      <c r="A2" s="263"/>
      <c r="B2" s="769" t="s">
        <v>550</v>
      </c>
      <c r="C2" s="770"/>
      <c r="D2" s="770"/>
      <c r="E2" s="770"/>
      <c r="F2" s="770"/>
      <c r="G2" s="770"/>
      <c r="H2" s="770"/>
      <c r="I2" s="770"/>
      <c r="J2" s="770"/>
      <c r="K2" s="770"/>
      <c r="L2" s="770"/>
      <c r="M2" s="770"/>
      <c r="N2" s="770"/>
      <c r="O2" s="770"/>
      <c r="P2" s="770"/>
      <c r="Q2" s="770"/>
      <c r="R2" s="770"/>
      <c r="S2" s="770"/>
      <c r="T2" s="770"/>
      <c r="U2" s="770"/>
      <c r="V2" s="770"/>
    </row>
    <row r="3" spans="1:24">
      <c r="A3" s="263" t="s">
        <v>14</v>
      </c>
      <c r="B3" s="34">
        <v>2000</v>
      </c>
      <c r="C3" s="34">
        <v>2001</v>
      </c>
      <c r="D3" s="34">
        <v>2002</v>
      </c>
      <c r="E3" s="34">
        <v>2003</v>
      </c>
      <c r="F3" s="34">
        <v>2004</v>
      </c>
      <c r="G3" s="34">
        <v>2005</v>
      </c>
      <c r="H3" s="34">
        <v>2006</v>
      </c>
      <c r="I3" s="34">
        <v>2007</v>
      </c>
      <c r="J3" s="34">
        <v>2008</v>
      </c>
      <c r="K3" s="34">
        <v>2009</v>
      </c>
      <c r="L3" s="34">
        <v>2010</v>
      </c>
      <c r="M3" s="34">
        <v>2011</v>
      </c>
      <c r="N3" s="34">
        <v>2012</v>
      </c>
      <c r="O3" s="34">
        <v>2013</v>
      </c>
      <c r="P3" s="34">
        <v>2014</v>
      </c>
      <c r="Q3" s="34">
        <v>2015</v>
      </c>
      <c r="R3" s="34">
        <v>2016</v>
      </c>
      <c r="S3" s="34">
        <v>2017</v>
      </c>
      <c r="T3" s="34">
        <v>2018</v>
      </c>
      <c r="U3" s="34">
        <v>2019</v>
      </c>
      <c r="V3" s="34">
        <v>2020</v>
      </c>
      <c r="X3" s="1" t="s">
        <v>559</v>
      </c>
    </row>
    <row r="4" spans="1:24">
      <c r="A4" s="93" t="s">
        <v>13</v>
      </c>
      <c r="B4" s="476">
        <v>0.105045562</v>
      </c>
      <c r="C4" s="476">
        <v>0.13601386700000001</v>
      </c>
      <c r="D4" s="476">
        <v>0.270376746</v>
      </c>
      <c r="E4" s="476">
        <v>0.37068206500000001</v>
      </c>
      <c r="F4" s="476">
        <v>0.46481461800000001</v>
      </c>
      <c r="G4" s="476">
        <v>1.1433668269999999</v>
      </c>
      <c r="H4" s="476">
        <v>1.5</v>
      </c>
      <c r="I4" s="476">
        <v>1.7</v>
      </c>
      <c r="J4" s="476">
        <v>1.9</v>
      </c>
      <c r="K4" s="476">
        <v>2.2999999999999998</v>
      </c>
      <c r="L4" s="476">
        <v>2.8</v>
      </c>
      <c r="M4" s="476">
        <v>4.7</v>
      </c>
      <c r="N4" s="476">
        <v>7.7</v>
      </c>
      <c r="O4" s="476">
        <v>13</v>
      </c>
      <c r="P4" s="476">
        <v>21.4</v>
      </c>
      <c r="Q4" s="476">
        <v>22</v>
      </c>
      <c r="R4" s="476">
        <v>23.2</v>
      </c>
      <c r="S4" s="476">
        <v>26</v>
      </c>
      <c r="T4" s="476">
        <v>29</v>
      </c>
      <c r="U4" s="476">
        <v>32.4</v>
      </c>
      <c r="V4" s="476">
        <v>36</v>
      </c>
    </row>
    <row r="5" spans="1:24">
      <c r="A5" s="93" t="s">
        <v>12</v>
      </c>
      <c r="B5" s="476">
        <v>2.9026666219999999</v>
      </c>
      <c r="C5" s="476">
        <v>3.4308867869999999</v>
      </c>
      <c r="D5" s="476">
        <v>3.3859223510000001</v>
      </c>
      <c r="E5" s="476">
        <v>3.3451901739999998</v>
      </c>
      <c r="F5" s="476">
        <v>3.3048892529999998</v>
      </c>
      <c r="G5" s="476">
        <v>3.262554036</v>
      </c>
      <c r="H5" s="476">
        <v>4.2899329750000001</v>
      </c>
      <c r="I5" s="476">
        <v>5.28</v>
      </c>
      <c r="J5" s="476">
        <v>6.25</v>
      </c>
      <c r="K5" s="476">
        <v>6.15</v>
      </c>
      <c r="L5" s="476">
        <v>6</v>
      </c>
      <c r="M5" s="476">
        <v>9</v>
      </c>
      <c r="N5" s="476">
        <v>16</v>
      </c>
      <c r="O5" s="476">
        <v>30</v>
      </c>
      <c r="P5" s="476">
        <v>36.744747439999998</v>
      </c>
      <c r="Q5" s="476">
        <v>37.312050370000001</v>
      </c>
      <c r="R5" s="476">
        <v>39.362997380000003</v>
      </c>
      <c r="S5" s="476">
        <v>41.413794639999999</v>
      </c>
      <c r="T5" s="476">
        <v>58</v>
      </c>
      <c r="U5" s="476">
        <v>61</v>
      </c>
      <c r="V5" s="476">
        <v>64</v>
      </c>
    </row>
    <row r="6" spans="1:24">
      <c r="A6" s="93" t="s">
        <v>513</v>
      </c>
      <c r="B6" s="476">
        <v>0.27174060700000002</v>
      </c>
      <c r="C6" s="476">
        <v>0.44306837300000002</v>
      </c>
      <c r="D6" s="476">
        <v>0.55486967499999995</v>
      </c>
      <c r="E6" s="476">
        <v>0.84818937000000005</v>
      </c>
      <c r="F6" s="476">
        <v>1.327327178</v>
      </c>
      <c r="G6" s="476">
        <v>2</v>
      </c>
      <c r="H6" s="476">
        <v>2.2000000000000002</v>
      </c>
      <c r="I6" s="476">
        <v>2.5</v>
      </c>
      <c r="J6" s="476">
        <v>3</v>
      </c>
      <c r="K6" s="476">
        <v>3.5</v>
      </c>
      <c r="L6" s="476">
        <v>5.0999999999999996</v>
      </c>
      <c r="M6" s="476">
        <v>5.5</v>
      </c>
      <c r="N6" s="476">
        <v>5.9752963079999999</v>
      </c>
      <c r="O6" s="476">
        <v>6.5</v>
      </c>
      <c r="P6" s="476">
        <v>6.98</v>
      </c>
      <c r="Q6" s="476">
        <v>7.4591613859999999</v>
      </c>
      <c r="R6" s="476">
        <v>7.9383227710000002</v>
      </c>
      <c r="S6" s="476">
        <v>8.478170295</v>
      </c>
      <c r="T6" s="476" t="s">
        <v>647</v>
      </c>
      <c r="U6" s="476" t="s">
        <v>647</v>
      </c>
      <c r="V6" s="476"/>
    </row>
    <row r="7" spans="1:24">
      <c r="A7" s="93" t="s">
        <v>100</v>
      </c>
      <c r="B7" s="476">
        <v>5.902114E-3</v>
      </c>
      <c r="C7" s="476">
        <v>1.1475782E-2</v>
      </c>
      <c r="D7" s="476">
        <v>9.2790702000000003E-2</v>
      </c>
      <c r="E7" s="476">
        <v>0.13491483700000001</v>
      </c>
      <c r="F7" s="476">
        <v>0.19620837499999999</v>
      </c>
      <c r="G7" s="476">
        <v>0.23803779899999999</v>
      </c>
      <c r="H7" s="476">
        <v>0.29605361000000002</v>
      </c>
      <c r="I7" s="476">
        <v>0.37</v>
      </c>
      <c r="J7" s="476">
        <v>0.44</v>
      </c>
      <c r="K7" s="476">
        <v>0.56000000000000005</v>
      </c>
      <c r="L7" s="476">
        <v>0.72</v>
      </c>
      <c r="M7" s="476">
        <v>1.2</v>
      </c>
      <c r="N7" s="476">
        <v>1.6799610149999999</v>
      </c>
      <c r="O7" s="476">
        <v>2.2000000000000002</v>
      </c>
      <c r="P7" s="476">
        <v>3</v>
      </c>
      <c r="Q7" s="476">
        <v>3.7999995069999999</v>
      </c>
      <c r="R7" s="476">
        <v>10.1</v>
      </c>
      <c r="S7" s="476">
        <v>8.6199049159999994</v>
      </c>
      <c r="T7" s="476">
        <v>11.7</v>
      </c>
      <c r="U7" s="476">
        <v>12.5</v>
      </c>
      <c r="V7" s="476">
        <v>13.6</v>
      </c>
    </row>
    <row r="8" spans="1:24">
      <c r="A8" s="93" t="s">
        <v>512</v>
      </c>
      <c r="B8" s="476">
        <v>0.92619177699999999</v>
      </c>
      <c r="C8" s="476">
        <v>1.2815900499999999</v>
      </c>
      <c r="D8" s="476">
        <v>1.8162038069999999</v>
      </c>
      <c r="E8" s="476">
        <v>2.4370738510000001</v>
      </c>
      <c r="F8" s="476">
        <v>3.2286850729999998</v>
      </c>
      <c r="G8" s="476">
        <v>3.6969610730000002</v>
      </c>
      <c r="H8" s="476">
        <v>3.6965387889999999</v>
      </c>
      <c r="I8" s="476">
        <v>4.0999999999999996</v>
      </c>
      <c r="J8" s="476">
        <v>6.85</v>
      </c>
      <c r="K8" s="476">
        <v>8.94</v>
      </c>
      <c r="L8" s="476">
        <v>11.04</v>
      </c>
      <c r="M8" s="476">
        <v>18.13</v>
      </c>
      <c r="N8" s="476">
        <v>20.781782580000002</v>
      </c>
      <c r="O8" s="476">
        <v>24.7</v>
      </c>
      <c r="P8" s="476">
        <v>25</v>
      </c>
      <c r="Q8" s="476">
        <v>25.643042309999998</v>
      </c>
      <c r="R8" s="476">
        <v>28.57</v>
      </c>
      <c r="S8" s="476">
        <v>30.3</v>
      </c>
      <c r="T8" s="476" t="s">
        <v>647</v>
      </c>
      <c r="U8" s="476" t="s">
        <v>647</v>
      </c>
      <c r="V8" s="476"/>
    </row>
    <row r="9" spans="1:24">
      <c r="A9" s="93" t="s">
        <v>11</v>
      </c>
      <c r="B9" s="476">
        <v>0.21180607000000001</v>
      </c>
      <c r="C9" s="476">
        <v>0.26115006299999999</v>
      </c>
      <c r="D9" s="476">
        <v>1.0839431369999999</v>
      </c>
      <c r="E9" s="476">
        <v>1.53249659</v>
      </c>
      <c r="F9" s="476">
        <v>2.1755243389999999</v>
      </c>
      <c r="G9" s="476">
        <v>2.5802454840000002</v>
      </c>
      <c r="H9" s="476">
        <v>2.979708187</v>
      </c>
      <c r="I9" s="476">
        <v>3.4454312599999999</v>
      </c>
      <c r="J9" s="476">
        <v>3.58</v>
      </c>
      <c r="K9" s="476">
        <v>3.72</v>
      </c>
      <c r="L9" s="476">
        <v>3.86</v>
      </c>
      <c r="M9" s="476">
        <v>7</v>
      </c>
      <c r="N9" s="476">
        <v>10</v>
      </c>
      <c r="O9" s="476">
        <v>15</v>
      </c>
      <c r="P9" s="476">
        <v>22</v>
      </c>
      <c r="Q9" s="476">
        <v>25</v>
      </c>
      <c r="R9" s="476">
        <v>32.453856950000002</v>
      </c>
      <c r="S9" s="476">
        <v>39</v>
      </c>
      <c r="T9" s="476">
        <v>40.799999999999997</v>
      </c>
      <c r="U9" s="476">
        <v>42.301733570000003</v>
      </c>
      <c r="V9" s="476">
        <v>43</v>
      </c>
    </row>
    <row r="10" spans="1:24">
      <c r="A10" s="93" t="s">
        <v>10</v>
      </c>
      <c r="B10" s="476">
        <v>0.19639469100000001</v>
      </c>
      <c r="C10" s="476">
        <v>0.22251158600000001</v>
      </c>
      <c r="D10" s="476">
        <v>0.33972015500000002</v>
      </c>
      <c r="E10" s="476">
        <v>0.42325241899999999</v>
      </c>
      <c r="F10" s="476">
        <v>0.52535365499999997</v>
      </c>
      <c r="G10" s="476">
        <v>0.567721802</v>
      </c>
      <c r="H10" s="476">
        <v>0.60755223899999999</v>
      </c>
      <c r="I10" s="476">
        <v>0.65</v>
      </c>
      <c r="J10" s="476">
        <v>1.65</v>
      </c>
      <c r="K10" s="476">
        <v>1.63</v>
      </c>
      <c r="L10" s="476">
        <v>1.7</v>
      </c>
      <c r="M10" s="476">
        <v>1.9</v>
      </c>
      <c r="N10" s="476">
        <v>2.2999999999999998</v>
      </c>
      <c r="O10" s="476">
        <v>3</v>
      </c>
      <c r="P10" s="476">
        <v>3.7</v>
      </c>
      <c r="Q10" s="476">
        <v>4.1739721899999997</v>
      </c>
      <c r="R10" s="476">
        <v>4.713662899</v>
      </c>
      <c r="S10" s="476">
        <v>9.8000000000000007</v>
      </c>
      <c r="T10" s="476">
        <v>15</v>
      </c>
      <c r="U10" s="476" t="s">
        <v>647</v>
      </c>
      <c r="V10" s="476"/>
    </row>
    <row r="11" spans="1:24">
      <c r="A11" s="93" t="s">
        <v>9</v>
      </c>
      <c r="B11" s="476">
        <v>0.12678094500000001</v>
      </c>
      <c r="C11" s="476">
        <v>0.16402072500000001</v>
      </c>
      <c r="D11" s="476">
        <v>0.21509472700000001</v>
      </c>
      <c r="E11" s="476">
        <v>0.27881511599999997</v>
      </c>
      <c r="F11" s="476">
        <v>0.34750533500000003</v>
      </c>
      <c r="G11" s="476">
        <v>0.38448933400000002</v>
      </c>
      <c r="H11" s="476">
        <v>0.42513749000000001</v>
      </c>
      <c r="I11" s="476">
        <v>0.96586473699999997</v>
      </c>
      <c r="J11" s="476">
        <v>0.7</v>
      </c>
      <c r="K11" s="476">
        <v>1.07</v>
      </c>
      <c r="L11" s="476">
        <v>2.2599999999999998</v>
      </c>
      <c r="M11" s="476">
        <v>3.33</v>
      </c>
      <c r="N11" s="476">
        <v>4.3506</v>
      </c>
      <c r="O11" s="476">
        <v>5.05</v>
      </c>
      <c r="P11" s="476">
        <v>5.83</v>
      </c>
      <c r="Q11" s="476">
        <v>6</v>
      </c>
      <c r="R11" s="476">
        <v>6.3</v>
      </c>
      <c r="S11" s="476">
        <v>7</v>
      </c>
      <c r="T11" s="476">
        <v>8</v>
      </c>
      <c r="U11" s="476">
        <v>9.9</v>
      </c>
      <c r="V11" s="476" t="s">
        <v>647</v>
      </c>
    </row>
    <row r="12" spans="1:24">
      <c r="A12" s="93" t="s">
        <v>8</v>
      </c>
      <c r="B12" s="476">
        <v>7.2815351149999996</v>
      </c>
      <c r="C12" s="476">
        <v>8.7809040189999994</v>
      </c>
      <c r="D12" s="476">
        <v>10.252624669999999</v>
      </c>
      <c r="E12" s="476">
        <v>12.187106200000001</v>
      </c>
      <c r="F12" s="476">
        <v>13.689088590000001</v>
      </c>
      <c r="G12" s="476">
        <v>15.17222875</v>
      </c>
      <c r="H12" s="476">
        <v>16.7</v>
      </c>
      <c r="I12" s="476">
        <v>20.22</v>
      </c>
      <c r="J12" s="476">
        <v>21.81</v>
      </c>
      <c r="K12" s="476">
        <v>22.51</v>
      </c>
      <c r="L12" s="476">
        <v>28.33</v>
      </c>
      <c r="M12" s="476">
        <v>34.950000000000003</v>
      </c>
      <c r="N12" s="476">
        <v>35.42</v>
      </c>
      <c r="O12" s="476">
        <v>40.116825140000003</v>
      </c>
      <c r="P12" s="476">
        <v>44.803275370000001</v>
      </c>
      <c r="Q12" s="476">
        <v>50.13931848</v>
      </c>
      <c r="R12" s="476">
        <v>52.191325939999999</v>
      </c>
      <c r="S12" s="476">
        <v>55.4032403</v>
      </c>
      <c r="T12" s="476">
        <v>58.596169699999997</v>
      </c>
      <c r="U12" s="476">
        <v>61.729955150000002</v>
      </c>
      <c r="V12" s="476">
        <v>64.88490358</v>
      </c>
    </row>
    <row r="13" spans="1:24">
      <c r="A13" s="93" t="s">
        <v>6</v>
      </c>
      <c r="B13" s="476">
        <v>0.10959252999999999</v>
      </c>
      <c r="C13" s="476">
        <v>0.16003194700000001</v>
      </c>
      <c r="D13" s="476">
        <v>0.25961261099999999</v>
      </c>
      <c r="E13" s="476">
        <v>0.41953884400000002</v>
      </c>
      <c r="F13" s="476">
        <v>0.67944783499999994</v>
      </c>
      <c r="G13" s="476">
        <v>0.85435711800000003</v>
      </c>
      <c r="H13" s="476">
        <v>0.84295448799999995</v>
      </c>
      <c r="I13" s="476">
        <v>0.91</v>
      </c>
      <c r="J13" s="476">
        <v>1.56</v>
      </c>
      <c r="K13" s="476">
        <v>2.68</v>
      </c>
      <c r="L13" s="476">
        <v>4.17</v>
      </c>
      <c r="M13" s="476">
        <v>4.5999999999999996</v>
      </c>
      <c r="N13" s="476">
        <v>5</v>
      </c>
      <c r="O13" s="476">
        <v>5.5</v>
      </c>
      <c r="P13" s="476">
        <v>6</v>
      </c>
      <c r="Q13" s="476">
        <v>6.5</v>
      </c>
      <c r="R13" s="476">
        <v>7</v>
      </c>
      <c r="S13" s="476">
        <v>7.7963266080000002</v>
      </c>
      <c r="T13" s="476">
        <v>10.9</v>
      </c>
      <c r="U13" s="476">
        <v>15.1</v>
      </c>
      <c r="V13" s="476">
        <v>16.5</v>
      </c>
    </row>
    <row r="14" spans="1:24">
      <c r="A14" s="93" t="s">
        <v>18</v>
      </c>
      <c r="B14" s="476">
        <v>1.6447395469999999</v>
      </c>
      <c r="C14" s="476">
        <v>2.4169794420000001</v>
      </c>
      <c r="D14" s="476">
        <v>2.6336997690000001</v>
      </c>
      <c r="E14" s="476">
        <v>3.3598398860000001</v>
      </c>
      <c r="F14" s="476">
        <v>3.8047156150000001</v>
      </c>
      <c r="G14" s="476">
        <v>4.010046644</v>
      </c>
      <c r="H14" s="476">
        <v>4.3988706469999999</v>
      </c>
      <c r="I14" s="476">
        <v>4.8356107780000004</v>
      </c>
      <c r="J14" s="476">
        <v>5.3290037720000001</v>
      </c>
      <c r="K14" s="476">
        <v>6.5</v>
      </c>
      <c r="L14" s="476">
        <v>11.6</v>
      </c>
      <c r="M14" s="476">
        <v>12</v>
      </c>
      <c r="N14" s="476">
        <v>12.9414</v>
      </c>
      <c r="O14" s="476">
        <v>13.9</v>
      </c>
      <c r="P14" s="476">
        <v>14.84</v>
      </c>
      <c r="Q14" s="476">
        <v>25.687851819999999</v>
      </c>
      <c r="R14" s="476">
        <v>31.03334594</v>
      </c>
      <c r="S14" s="476">
        <v>36.837406469999998</v>
      </c>
      <c r="T14" s="476">
        <v>40</v>
      </c>
      <c r="U14" s="476">
        <v>40.5</v>
      </c>
      <c r="V14" s="476">
        <v>41</v>
      </c>
    </row>
    <row r="15" spans="1:24">
      <c r="A15" s="93" t="s">
        <v>4</v>
      </c>
      <c r="B15" s="476">
        <v>7.3956291829999996</v>
      </c>
      <c r="C15" s="476">
        <v>11.015102929999999</v>
      </c>
      <c r="D15" s="476">
        <v>14.30417083</v>
      </c>
      <c r="E15" s="476">
        <v>14.59250432</v>
      </c>
      <c r="F15" s="476">
        <v>24.27213922</v>
      </c>
      <c r="G15" s="476">
        <v>25.41326815</v>
      </c>
      <c r="H15" s="476">
        <v>34.95197117</v>
      </c>
      <c r="I15" s="476">
        <v>38.380000000000003</v>
      </c>
      <c r="J15" s="476">
        <v>40.44</v>
      </c>
      <c r="K15" s="476" t="s">
        <v>647</v>
      </c>
      <c r="L15" s="476">
        <v>41</v>
      </c>
      <c r="M15" s="476">
        <v>43.164004460000001</v>
      </c>
      <c r="N15" s="476">
        <v>47.076000000000001</v>
      </c>
      <c r="O15" s="476">
        <v>50.4</v>
      </c>
      <c r="P15" s="476">
        <v>51.254701990000001</v>
      </c>
      <c r="Q15" s="476">
        <v>54.259617859999999</v>
      </c>
      <c r="R15" s="476">
        <v>56.514708149999997</v>
      </c>
      <c r="S15" s="476">
        <v>58.769811240000003</v>
      </c>
      <c r="T15" s="476">
        <v>70.099999999999994</v>
      </c>
      <c r="U15" s="476">
        <v>75</v>
      </c>
      <c r="V15" s="476">
        <v>79</v>
      </c>
    </row>
    <row r="16" spans="1:24">
      <c r="A16" s="93" t="s">
        <v>3</v>
      </c>
      <c r="B16" s="476">
        <v>5.348559732</v>
      </c>
      <c r="C16" s="476">
        <v>6.3466193180000001</v>
      </c>
      <c r="D16" s="476">
        <v>6.7103224370000003</v>
      </c>
      <c r="E16" s="476">
        <v>7.007691726</v>
      </c>
      <c r="F16" s="476">
        <v>8.4251186830000009</v>
      </c>
      <c r="G16" s="476">
        <v>7.4885425300000001</v>
      </c>
      <c r="H16" s="476">
        <v>7.607139675</v>
      </c>
      <c r="I16" s="476">
        <v>8.0653751739999997</v>
      </c>
      <c r="J16" s="476">
        <v>8.43</v>
      </c>
      <c r="K16" s="476">
        <v>10</v>
      </c>
      <c r="L16" s="476">
        <v>24</v>
      </c>
      <c r="M16" s="476">
        <v>33.97</v>
      </c>
      <c r="N16" s="476">
        <v>41</v>
      </c>
      <c r="O16" s="476">
        <v>46.5</v>
      </c>
      <c r="P16" s="476">
        <v>49</v>
      </c>
      <c r="Q16" s="476">
        <v>51.919115720000001</v>
      </c>
      <c r="R16" s="476">
        <v>54</v>
      </c>
      <c r="S16" s="476">
        <v>56.167394469999998</v>
      </c>
      <c r="T16" s="476">
        <v>62.4</v>
      </c>
      <c r="U16" s="476">
        <v>68.2</v>
      </c>
      <c r="V16" s="476">
        <v>70</v>
      </c>
    </row>
    <row r="17" spans="1:22">
      <c r="A17" s="93" t="s">
        <v>460</v>
      </c>
      <c r="B17" s="476">
        <v>0.11719444</v>
      </c>
      <c r="C17" s="476">
        <v>0.17130035099999999</v>
      </c>
      <c r="D17" s="476">
        <v>0.22248441399999999</v>
      </c>
      <c r="E17" s="476">
        <v>0.67696285700000003</v>
      </c>
      <c r="F17" s="476">
        <v>0.87757497100000004</v>
      </c>
      <c r="G17" s="476">
        <v>1.1000000000000001</v>
      </c>
      <c r="H17" s="476">
        <v>1.3</v>
      </c>
      <c r="I17" s="476">
        <v>1.6</v>
      </c>
      <c r="J17" s="476">
        <v>1.9</v>
      </c>
      <c r="K17" s="476">
        <v>2.4</v>
      </c>
      <c r="L17" s="476">
        <v>2.9</v>
      </c>
      <c r="M17" s="476">
        <v>3.2</v>
      </c>
      <c r="N17" s="476">
        <v>3.95</v>
      </c>
      <c r="O17" s="476">
        <v>4.4000000000000004</v>
      </c>
      <c r="P17" s="476">
        <v>7</v>
      </c>
      <c r="Q17" s="476">
        <v>10</v>
      </c>
      <c r="R17" s="476">
        <v>13.504232849999999</v>
      </c>
      <c r="S17" s="476">
        <v>15.999999430000001</v>
      </c>
      <c r="T17" s="476">
        <v>19</v>
      </c>
      <c r="U17" s="476">
        <v>20</v>
      </c>
      <c r="V17" s="476">
        <v>22</v>
      </c>
    </row>
    <row r="18" spans="1:22">
      <c r="A18" s="93" t="s">
        <v>1</v>
      </c>
      <c r="B18" s="476">
        <v>0.19107164300000001</v>
      </c>
      <c r="C18" s="476">
        <v>0.23312955599999999</v>
      </c>
      <c r="D18" s="476">
        <v>0.477750907</v>
      </c>
      <c r="E18" s="476">
        <v>0.980483039</v>
      </c>
      <c r="F18" s="476">
        <v>1.1000000000000001</v>
      </c>
      <c r="G18" s="476">
        <v>1.3</v>
      </c>
      <c r="H18" s="476">
        <v>1.6</v>
      </c>
      <c r="I18" s="476">
        <v>1.9</v>
      </c>
      <c r="J18" s="476">
        <v>2.2000000000000002</v>
      </c>
      <c r="K18" s="476">
        <v>2.5</v>
      </c>
      <c r="L18" s="476">
        <v>3</v>
      </c>
      <c r="M18" s="476">
        <v>3.5</v>
      </c>
      <c r="N18" s="476">
        <v>4.0999999999999996</v>
      </c>
      <c r="O18" s="476">
        <v>4.8</v>
      </c>
      <c r="P18" s="476">
        <v>6.5</v>
      </c>
      <c r="Q18" s="476">
        <v>8.8000000000000007</v>
      </c>
      <c r="R18" s="476">
        <v>10.3</v>
      </c>
      <c r="S18" s="476">
        <v>12.2</v>
      </c>
      <c r="T18" s="476">
        <v>14.299997100000001</v>
      </c>
      <c r="U18" s="476">
        <v>16.8</v>
      </c>
      <c r="V18" s="476">
        <v>19.8</v>
      </c>
    </row>
    <row r="19" spans="1:22">
      <c r="A19" s="93" t="s">
        <v>24</v>
      </c>
      <c r="B19" s="476">
        <v>0.40143353500000001</v>
      </c>
      <c r="C19" s="476">
        <v>0.79984604599999998</v>
      </c>
      <c r="D19" s="476">
        <v>1.1000000000000001</v>
      </c>
      <c r="E19" s="476">
        <v>1.8</v>
      </c>
      <c r="F19" s="476">
        <v>2.1</v>
      </c>
      <c r="G19" s="476">
        <v>2.4</v>
      </c>
      <c r="H19" s="476">
        <v>2.4</v>
      </c>
      <c r="I19" s="476">
        <v>3</v>
      </c>
      <c r="J19" s="476">
        <v>3.5</v>
      </c>
      <c r="K19" s="476">
        <v>4</v>
      </c>
      <c r="L19" s="476">
        <v>6.4</v>
      </c>
      <c r="M19" s="476">
        <v>8.4</v>
      </c>
      <c r="N19" s="476">
        <v>12</v>
      </c>
      <c r="O19" s="476">
        <v>15.5</v>
      </c>
      <c r="P19" s="476">
        <v>16.364739960000001</v>
      </c>
      <c r="Q19" s="476">
        <v>22.742818100000001</v>
      </c>
      <c r="R19" s="476">
        <v>23.11998904</v>
      </c>
      <c r="S19" s="476">
        <v>24.4</v>
      </c>
      <c r="T19" s="476">
        <v>25</v>
      </c>
      <c r="U19" s="476">
        <v>25.1</v>
      </c>
      <c r="V19" s="476">
        <v>29.29856595</v>
      </c>
    </row>
    <row r="21" spans="1:22">
      <c r="A21" s="250" t="s">
        <v>1176</v>
      </c>
    </row>
    <row r="22" spans="1:22">
      <c r="A22" s="250" t="s">
        <v>1175</v>
      </c>
    </row>
    <row r="23" spans="1:22">
      <c r="A23" s="250"/>
    </row>
    <row r="24" spans="1:22">
      <c r="A24" s="250"/>
    </row>
  </sheetData>
  <mergeCells count="1">
    <mergeCell ref="B2:V2"/>
  </mergeCells>
  <hyperlinks>
    <hyperlink ref="X3" location="Content!A1" display="Back to content page" xr:uid="{00000000-0004-0000-D900-000000000000}"/>
  </hyperlinks>
  <pageMargins left="0.7" right="0.7" top="0.75" bottom="0.75" header="0.3" footer="0.3"/>
  <pageSetup paperSize="9" orientation="portrait" horizontalDpi="4294967293"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Sheet219"/>
  <dimension ref="A1:N22"/>
  <sheetViews>
    <sheetView workbookViewId="0">
      <selection activeCell="B3" sqref="B3:L18"/>
    </sheetView>
  </sheetViews>
  <sheetFormatPr defaultRowHeight="14.4"/>
  <cols>
    <col min="1" max="1" width="32.6640625" customWidth="1"/>
    <col min="2" max="12" width="13" customWidth="1"/>
  </cols>
  <sheetData>
    <row r="1" spans="1:14">
      <c r="A1" s="18" t="s">
        <v>3216</v>
      </c>
      <c r="B1" s="265"/>
      <c r="C1" s="265"/>
      <c r="D1" s="265"/>
      <c r="E1" s="265"/>
      <c r="F1" s="265"/>
      <c r="G1" s="265"/>
      <c r="H1" s="265"/>
      <c r="I1" s="265"/>
      <c r="J1" s="265"/>
      <c r="K1" s="265"/>
      <c r="L1" s="265"/>
    </row>
    <row r="2" spans="1:14">
      <c r="A2" s="263" t="s">
        <v>14</v>
      </c>
      <c r="B2" s="34">
        <v>2012</v>
      </c>
      <c r="C2" s="472">
        <v>2013</v>
      </c>
      <c r="D2" s="34">
        <v>2014</v>
      </c>
      <c r="E2" s="472">
        <v>2015</v>
      </c>
      <c r="F2" s="34">
        <v>2016</v>
      </c>
      <c r="G2" s="472">
        <v>2017</v>
      </c>
      <c r="H2" s="34">
        <v>2018</v>
      </c>
      <c r="I2" s="472">
        <v>2019</v>
      </c>
      <c r="J2" s="34">
        <v>2020</v>
      </c>
      <c r="K2" s="34">
        <v>2021</v>
      </c>
      <c r="L2" s="34">
        <v>2022</v>
      </c>
      <c r="N2" s="1" t="s">
        <v>559</v>
      </c>
    </row>
    <row r="3" spans="1:14">
      <c r="A3" s="93" t="s">
        <v>13</v>
      </c>
      <c r="B3" s="289"/>
      <c r="C3" s="289"/>
      <c r="D3" s="289"/>
      <c r="E3" s="289"/>
      <c r="F3" s="289"/>
      <c r="G3" s="289"/>
      <c r="H3" s="289"/>
      <c r="I3" s="289"/>
      <c r="J3" s="289"/>
      <c r="K3" s="289"/>
      <c r="L3" s="289"/>
    </row>
    <row r="4" spans="1:14">
      <c r="A4" s="93" t="s">
        <v>12</v>
      </c>
      <c r="B4" s="289"/>
      <c r="C4" s="289"/>
      <c r="D4" s="289"/>
      <c r="E4" s="289"/>
      <c r="F4" s="289"/>
      <c r="G4" s="289"/>
      <c r="H4" s="289"/>
      <c r="I4" s="289"/>
      <c r="J4" s="289"/>
      <c r="K4" s="289"/>
      <c r="L4" s="289"/>
    </row>
    <row r="5" spans="1:14">
      <c r="A5" s="93" t="s">
        <v>513</v>
      </c>
      <c r="B5" s="641"/>
      <c r="C5" s="641"/>
      <c r="D5" s="641"/>
      <c r="E5" s="641"/>
      <c r="F5" s="641"/>
      <c r="G5" s="641"/>
      <c r="H5" s="641"/>
      <c r="I5" s="641"/>
      <c r="J5" s="641"/>
      <c r="K5" s="641"/>
      <c r="L5" s="289"/>
    </row>
    <row r="6" spans="1:14">
      <c r="A6" s="93" t="s">
        <v>100</v>
      </c>
      <c r="B6" s="289"/>
      <c r="C6" s="289"/>
      <c r="D6" s="289"/>
      <c r="E6" s="289"/>
      <c r="F6" s="289"/>
      <c r="G6" s="289"/>
      <c r="H6" s="289"/>
      <c r="I6" s="289"/>
      <c r="J6" s="289"/>
      <c r="K6" s="289"/>
      <c r="L6" s="289"/>
    </row>
    <row r="7" spans="1:14">
      <c r="A7" s="93" t="s">
        <v>512</v>
      </c>
      <c r="B7" s="289"/>
      <c r="C7" s="289"/>
      <c r="D7" s="289"/>
      <c r="E7" s="289"/>
      <c r="F7" s="289"/>
      <c r="G7" s="289"/>
      <c r="H7" s="289"/>
      <c r="I7" s="289"/>
      <c r="J7" s="289"/>
      <c r="K7" s="289"/>
      <c r="L7" s="289"/>
    </row>
    <row r="8" spans="1:14">
      <c r="A8" s="93" t="s">
        <v>11</v>
      </c>
      <c r="B8" s="289"/>
      <c r="C8" s="289"/>
      <c r="D8" s="289"/>
      <c r="E8" s="289"/>
      <c r="F8" s="289"/>
      <c r="G8" s="289"/>
      <c r="H8" s="289"/>
      <c r="I8" s="289"/>
      <c r="J8" s="289"/>
      <c r="K8" s="289"/>
      <c r="L8" s="289"/>
    </row>
    <row r="9" spans="1:14">
      <c r="A9" s="93" t="s">
        <v>10</v>
      </c>
      <c r="B9" s="289"/>
      <c r="C9" s="289"/>
      <c r="D9" s="289"/>
      <c r="E9" s="289"/>
      <c r="F9" s="289"/>
      <c r="G9" s="289"/>
      <c r="H9" s="289"/>
      <c r="I9" s="289"/>
      <c r="J9" s="289"/>
      <c r="K9" s="289"/>
      <c r="L9" s="289"/>
    </row>
    <row r="10" spans="1:14">
      <c r="A10" s="93" t="s">
        <v>9</v>
      </c>
      <c r="B10" s="289"/>
      <c r="C10" s="289"/>
      <c r="D10" s="289"/>
      <c r="E10" s="289"/>
      <c r="F10" s="289"/>
      <c r="G10" s="289"/>
      <c r="H10" s="289"/>
      <c r="I10" s="289"/>
      <c r="J10" s="289"/>
      <c r="K10" s="289"/>
      <c r="L10" s="289"/>
    </row>
    <row r="11" spans="1:14">
      <c r="A11" s="93" t="s">
        <v>8</v>
      </c>
      <c r="B11" s="642">
        <v>16.84</v>
      </c>
      <c r="C11" s="642">
        <v>16.440000000000001</v>
      </c>
      <c r="D11" s="642">
        <v>16.46</v>
      </c>
      <c r="E11" s="642">
        <v>14.35</v>
      </c>
      <c r="F11" s="642">
        <v>14.06</v>
      </c>
      <c r="G11" s="642">
        <v>14.49</v>
      </c>
      <c r="H11" s="642">
        <v>14.76</v>
      </c>
      <c r="I11" s="642">
        <v>19.899999999999999</v>
      </c>
      <c r="J11" s="642">
        <v>18.09</v>
      </c>
      <c r="K11" s="642">
        <v>17.100000000000001</v>
      </c>
      <c r="L11" s="642">
        <v>16.2</v>
      </c>
    </row>
    <row r="12" spans="1:14">
      <c r="A12" s="93" t="s">
        <v>6</v>
      </c>
      <c r="B12" s="289"/>
      <c r="C12" s="289"/>
      <c r="D12" s="289"/>
      <c r="E12" s="289"/>
      <c r="F12" s="289"/>
      <c r="G12" s="289"/>
      <c r="H12" s="289"/>
      <c r="I12" s="289"/>
      <c r="J12" s="289"/>
      <c r="K12" s="289"/>
      <c r="L12" s="289"/>
    </row>
    <row r="13" spans="1:14">
      <c r="A13" s="93" t="s">
        <v>18</v>
      </c>
      <c r="B13" s="289"/>
      <c r="C13" s="289"/>
      <c r="D13" s="289"/>
      <c r="E13" s="289"/>
      <c r="F13" s="289"/>
      <c r="G13" s="289"/>
      <c r="H13" s="289"/>
      <c r="I13" s="289"/>
      <c r="J13" s="289"/>
      <c r="K13" s="289"/>
      <c r="L13" s="289"/>
    </row>
    <row r="14" spans="1:14">
      <c r="A14" s="93" t="s">
        <v>4</v>
      </c>
      <c r="B14" s="289"/>
      <c r="C14" s="289"/>
      <c r="D14" s="289"/>
      <c r="E14" s="289"/>
      <c r="F14" s="289"/>
      <c r="G14" s="289"/>
      <c r="H14" s="289"/>
      <c r="I14" s="289"/>
      <c r="J14" s="289"/>
      <c r="K14" s="289"/>
      <c r="L14" s="289"/>
    </row>
    <row r="15" spans="1:14">
      <c r="A15" s="93" t="s">
        <v>3</v>
      </c>
      <c r="B15" s="289"/>
      <c r="C15" s="289"/>
      <c r="D15" s="289"/>
      <c r="E15" s="289"/>
      <c r="F15" s="289"/>
      <c r="G15" s="289"/>
      <c r="H15" s="289"/>
      <c r="I15" s="289"/>
      <c r="J15" s="289"/>
      <c r="K15" s="289"/>
      <c r="L15" s="289"/>
    </row>
    <row r="16" spans="1:14">
      <c r="A16" s="93" t="s">
        <v>460</v>
      </c>
      <c r="B16" s="289"/>
      <c r="C16" s="289"/>
      <c r="D16" s="289"/>
      <c r="E16" s="289"/>
      <c r="F16" s="289"/>
      <c r="G16" s="289"/>
      <c r="H16" s="289"/>
      <c r="I16" s="289"/>
      <c r="J16" s="289"/>
      <c r="K16" s="289"/>
      <c r="L16" s="289"/>
    </row>
    <row r="17" spans="1:12">
      <c r="A17" s="93" t="s">
        <v>1</v>
      </c>
      <c r="B17" s="289"/>
      <c r="C17" s="289"/>
      <c r="D17" s="289"/>
      <c r="E17" s="289"/>
      <c r="F17" s="289"/>
      <c r="G17" s="289"/>
      <c r="H17" s="289"/>
      <c r="I17" s="289"/>
      <c r="J17" s="289"/>
      <c r="K17" s="289"/>
      <c r="L17" s="289"/>
    </row>
    <row r="18" spans="1:12">
      <c r="A18" s="93" t="s">
        <v>24</v>
      </c>
      <c r="B18" s="289"/>
      <c r="C18" s="289"/>
      <c r="D18" s="289"/>
      <c r="E18" s="289"/>
      <c r="F18" s="289"/>
      <c r="G18" s="289"/>
      <c r="H18" s="289"/>
      <c r="I18" s="289"/>
      <c r="J18" s="289"/>
      <c r="K18" s="289"/>
      <c r="L18" s="289"/>
    </row>
    <row r="20" spans="1:12">
      <c r="A20" s="250" t="s">
        <v>3136</v>
      </c>
    </row>
    <row r="21" spans="1:12">
      <c r="A21" s="250"/>
    </row>
    <row r="22" spans="1:12">
      <c r="A22" s="250"/>
    </row>
  </sheetData>
  <hyperlinks>
    <hyperlink ref="N2" location="Content!A1" display="Back to content page" xr:uid="{00000000-0004-0000-DA00-000000000000}"/>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Sheet220"/>
  <dimension ref="A1:N22"/>
  <sheetViews>
    <sheetView topLeftCell="B3" workbookViewId="0">
      <selection activeCell="B3" sqref="B3:L18"/>
    </sheetView>
  </sheetViews>
  <sheetFormatPr defaultColWidth="8.77734375" defaultRowHeight="14.4"/>
  <cols>
    <col min="1" max="1" width="28.77734375" customWidth="1"/>
    <col min="2" max="13" width="11" customWidth="1"/>
  </cols>
  <sheetData>
    <row r="1" spans="1:14">
      <c r="A1" s="18" t="s">
        <v>3217</v>
      </c>
      <c r="B1" s="265"/>
      <c r="C1" s="265"/>
      <c r="D1" s="265"/>
      <c r="E1" s="265"/>
      <c r="F1" s="265"/>
      <c r="G1" s="265"/>
      <c r="H1" s="265"/>
      <c r="I1" s="265"/>
      <c r="J1" s="265"/>
      <c r="K1" s="265"/>
      <c r="L1" s="265"/>
      <c r="M1" s="265"/>
    </row>
    <row r="2" spans="1:14" ht="28.95" customHeight="1">
      <c r="A2" s="263" t="s">
        <v>14</v>
      </c>
      <c r="B2" s="34">
        <v>2012</v>
      </c>
      <c r="C2" s="472">
        <v>2013</v>
      </c>
      <c r="D2" s="34">
        <v>2014</v>
      </c>
      <c r="E2" s="472">
        <v>2015</v>
      </c>
      <c r="F2" s="34">
        <v>2016</v>
      </c>
      <c r="G2" s="472">
        <v>2017</v>
      </c>
      <c r="H2" s="34">
        <v>2018</v>
      </c>
      <c r="I2" s="472">
        <v>2019</v>
      </c>
      <c r="J2" s="34">
        <v>2020</v>
      </c>
      <c r="K2" s="472">
        <v>2021</v>
      </c>
      <c r="L2" s="34">
        <v>2022</v>
      </c>
      <c r="M2" s="474"/>
      <c r="N2" s="1" t="s">
        <v>559</v>
      </c>
    </row>
    <row r="3" spans="1:14">
      <c r="A3" s="93" t="s">
        <v>13</v>
      </c>
      <c r="B3" s="643"/>
      <c r="C3" s="643"/>
      <c r="D3" s="643"/>
      <c r="E3" s="643"/>
      <c r="F3" s="643"/>
      <c r="G3" s="643"/>
      <c r="H3" s="643"/>
      <c r="I3" s="643"/>
      <c r="J3" s="643">
        <v>0.05</v>
      </c>
      <c r="K3" s="643">
        <v>0</v>
      </c>
      <c r="L3" s="643"/>
      <c r="M3" s="463"/>
    </row>
    <row r="4" spans="1:14">
      <c r="A4" s="93" t="s">
        <v>12</v>
      </c>
      <c r="B4" s="643"/>
      <c r="C4" s="643"/>
      <c r="D4" s="643"/>
      <c r="E4" s="643"/>
      <c r="F4" s="643"/>
      <c r="G4" s="643"/>
      <c r="H4" s="643"/>
      <c r="I4" s="643"/>
      <c r="J4" s="643">
        <v>0.08</v>
      </c>
      <c r="K4" s="643">
        <v>7.0000000000000007E-2</v>
      </c>
      <c r="L4" s="643"/>
      <c r="M4" s="463"/>
    </row>
    <row r="5" spans="1:14">
      <c r="A5" s="93" t="s">
        <v>513</v>
      </c>
      <c r="B5" s="641"/>
      <c r="C5" s="641"/>
      <c r="D5" s="641"/>
      <c r="E5" s="641"/>
      <c r="F5" s="641"/>
      <c r="G5" s="641"/>
      <c r="H5" s="641"/>
      <c r="I5" s="641"/>
      <c r="J5" s="643"/>
      <c r="K5" s="643">
        <v>0.11</v>
      </c>
      <c r="L5" s="643"/>
      <c r="M5" s="463"/>
    </row>
    <row r="6" spans="1:14">
      <c r="A6" s="93" t="s">
        <v>100</v>
      </c>
      <c r="B6" s="643"/>
      <c r="C6" s="643"/>
      <c r="D6" s="643"/>
      <c r="E6" s="643"/>
      <c r="F6" s="643"/>
      <c r="G6" s="643"/>
      <c r="H6" s="643"/>
      <c r="I6" s="643"/>
      <c r="J6" s="643"/>
      <c r="K6" s="643"/>
      <c r="L6" s="643"/>
      <c r="M6" s="463"/>
    </row>
    <row r="7" spans="1:14">
      <c r="A7" s="93" t="s">
        <v>512</v>
      </c>
      <c r="B7" s="643"/>
      <c r="C7" s="643"/>
      <c r="D7" s="643"/>
      <c r="E7" s="643"/>
      <c r="F7" s="643"/>
      <c r="G7" s="643"/>
      <c r="H7" s="643"/>
      <c r="I7" s="643"/>
      <c r="J7" s="643">
        <v>0.05</v>
      </c>
      <c r="K7" s="643">
        <v>0.04</v>
      </c>
      <c r="L7" s="643"/>
      <c r="M7" s="463"/>
    </row>
    <row r="8" spans="1:14">
      <c r="A8" s="93" t="s">
        <v>11</v>
      </c>
      <c r="B8" s="643"/>
      <c r="C8" s="643"/>
      <c r="D8" s="643"/>
      <c r="E8" s="643"/>
      <c r="F8" s="643"/>
      <c r="G8" s="643"/>
      <c r="H8" s="643"/>
      <c r="I8" s="643"/>
      <c r="J8" s="643">
        <v>0.25</v>
      </c>
      <c r="K8" s="643">
        <v>0.24</v>
      </c>
      <c r="L8" s="643"/>
      <c r="M8" s="463"/>
    </row>
    <row r="9" spans="1:14">
      <c r="A9" s="93" t="s">
        <v>10</v>
      </c>
      <c r="B9" s="643"/>
      <c r="C9" s="643"/>
      <c r="D9" s="643"/>
      <c r="E9" s="643"/>
      <c r="F9" s="643"/>
      <c r="G9" s="643"/>
      <c r="H9" s="643"/>
      <c r="I9" s="643"/>
      <c r="J9" s="643"/>
      <c r="K9" s="643">
        <v>0.05</v>
      </c>
      <c r="L9" s="643"/>
      <c r="M9" s="463"/>
    </row>
    <row r="10" spans="1:14">
      <c r="A10" s="93" t="s">
        <v>9</v>
      </c>
      <c r="B10" s="643"/>
      <c r="C10" s="643"/>
      <c r="D10" s="643"/>
      <c r="E10" s="643"/>
      <c r="F10" s="643"/>
      <c r="G10" s="643"/>
      <c r="H10" s="643"/>
      <c r="I10" s="643"/>
      <c r="J10" s="643">
        <v>0.11</v>
      </c>
      <c r="K10" s="643">
        <v>0.09</v>
      </c>
      <c r="L10" s="643"/>
      <c r="M10" s="463"/>
    </row>
    <row r="11" spans="1:14">
      <c r="A11" s="93" t="s">
        <v>8</v>
      </c>
      <c r="B11" s="643">
        <v>6.0140327430671561E-2</v>
      </c>
      <c r="C11" s="643">
        <v>5.8710329756352125E-2</v>
      </c>
      <c r="D11" s="643">
        <v>5.8790867818532183E-2</v>
      </c>
      <c r="E11" s="643">
        <v>5.1249928819543301E-2</v>
      </c>
      <c r="F11" s="643">
        <v>5.0215925915084628E-2</v>
      </c>
      <c r="G11" s="643">
        <v>5.1754871418074215E-2</v>
      </c>
      <c r="H11" s="643">
        <v>5.2701274248083477E-2</v>
      </c>
      <c r="I11" s="643">
        <v>5.058385295670325E-2</v>
      </c>
      <c r="J11" s="647">
        <v>4.5996294749230324E-2</v>
      </c>
      <c r="K11" s="647">
        <v>4.3481334747022204E-2</v>
      </c>
      <c r="L11" s="647">
        <v>4.1082324312199117E-2</v>
      </c>
      <c r="M11" s="475"/>
    </row>
    <row r="12" spans="1:14">
      <c r="A12" s="93" t="s">
        <v>6</v>
      </c>
      <c r="B12" s="476"/>
      <c r="C12" s="476"/>
      <c r="D12" s="476"/>
      <c r="E12" s="476"/>
      <c r="F12" s="476"/>
      <c r="G12" s="476"/>
      <c r="H12" s="476"/>
      <c r="I12" s="476"/>
      <c r="J12" s="643">
        <v>0.27898326100433979</v>
      </c>
      <c r="K12" s="643">
        <v>0.27898326100433979</v>
      </c>
      <c r="L12" s="643"/>
      <c r="M12" s="463"/>
    </row>
    <row r="13" spans="1:14">
      <c r="A13" s="93" t="s">
        <v>18</v>
      </c>
      <c r="B13" s="643"/>
      <c r="C13" s="643"/>
      <c r="D13" s="643"/>
      <c r="E13" s="643"/>
      <c r="F13" s="643"/>
      <c r="G13" s="643"/>
      <c r="H13" s="643"/>
      <c r="I13" s="643"/>
      <c r="J13" s="643">
        <v>0.1</v>
      </c>
      <c r="K13" s="643">
        <v>0.02</v>
      </c>
      <c r="L13" s="643"/>
      <c r="M13" s="463"/>
    </row>
    <row r="14" spans="1:14">
      <c r="A14" s="93" t="s">
        <v>4</v>
      </c>
      <c r="B14" s="643"/>
      <c r="C14" s="643"/>
      <c r="D14" s="643"/>
      <c r="E14" s="643"/>
      <c r="F14" s="643"/>
      <c r="G14" s="643"/>
      <c r="H14" s="643"/>
      <c r="I14" s="643"/>
      <c r="J14" s="643">
        <v>0.05</v>
      </c>
      <c r="K14" s="643">
        <v>0.05</v>
      </c>
      <c r="L14" s="643"/>
      <c r="M14" s="463"/>
    </row>
    <row r="15" spans="1:14">
      <c r="A15" s="93" t="s">
        <v>3</v>
      </c>
      <c r="B15" s="643"/>
      <c r="C15" s="643"/>
      <c r="D15" s="643"/>
      <c r="E15" s="643"/>
      <c r="F15" s="643"/>
      <c r="G15" s="643"/>
      <c r="H15" s="643"/>
      <c r="I15" s="643"/>
      <c r="J15" s="643">
        <v>0.03</v>
      </c>
      <c r="K15" s="643">
        <v>0.05</v>
      </c>
      <c r="L15" s="643"/>
      <c r="M15" s="463"/>
    </row>
    <row r="16" spans="1:14">
      <c r="A16" s="93" t="s">
        <v>460</v>
      </c>
      <c r="B16" s="643"/>
      <c r="C16" s="643"/>
      <c r="D16" s="643"/>
      <c r="E16" s="643"/>
      <c r="F16" s="643"/>
      <c r="G16" s="643"/>
      <c r="H16" s="643"/>
      <c r="I16" s="643"/>
      <c r="J16" s="643">
        <v>0.08</v>
      </c>
      <c r="K16" s="643">
        <v>0.08</v>
      </c>
      <c r="L16" s="643"/>
      <c r="M16" s="463"/>
    </row>
    <row r="17" spans="1:13">
      <c r="A17" s="93" t="s">
        <v>1</v>
      </c>
      <c r="B17" s="643"/>
      <c r="C17" s="643"/>
      <c r="D17" s="643"/>
      <c r="E17" s="643"/>
      <c r="F17" s="643"/>
      <c r="G17" s="643"/>
      <c r="H17" s="643"/>
      <c r="I17" s="643"/>
      <c r="J17" s="643">
        <v>0.19</v>
      </c>
      <c r="K17" s="643">
        <v>0.14000000000000001</v>
      </c>
      <c r="L17" s="643"/>
      <c r="M17" s="463"/>
    </row>
    <row r="18" spans="1:13">
      <c r="A18" s="93" t="s">
        <v>24</v>
      </c>
      <c r="B18" s="643"/>
      <c r="C18" s="643"/>
      <c r="D18" s="643"/>
      <c r="E18" s="643"/>
      <c r="F18" s="643"/>
      <c r="G18" s="643"/>
      <c r="H18" s="643"/>
      <c r="I18" s="643"/>
      <c r="J18" s="643">
        <v>0.05</v>
      </c>
      <c r="K18" s="643">
        <v>0.69</v>
      </c>
      <c r="L18" s="643"/>
      <c r="M18" s="463"/>
    </row>
    <row r="20" spans="1:13">
      <c r="A20" s="250" t="s">
        <v>3136</v>
      </c>
    </row>
    <row r="21" spans="1:13">
      <c r="A21" s="250"/>
    </row>
    <row r="22" spans="1:13">
      <c r="A22" s="250"/>
    </row>
  </sheetData>
  <hyperlinks>
    <hyperlink ref="N2" location="Content!A1" display="Back to content page" xr:uid="{00000000-0004-0000-DB00-000000000000}"/>
  </hyperlinks>
  <pageMargins left="0.7" right="0.7" top="0.75" bottom="0.75" header="0.3" footer="0.3"/>
  <pageSetup paperSize="9"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Sheet221"/>
  <dimension ref="A1:N22"/>
  <sheetViews>
    <sheetView topLeftCell="A9" workbookViewId="0">
      <selection activeCell="B3" sqref="B3:L18"/>
    </sheetView>
  </sheetViews>
  <sheetFormatPr defaultColWidth="8.77734375" defaultRowHeight="14.4"/>
  <cols>
    <col min="1" max="1" width="28.77734375" customWidth="1"/>
    <col min="2" max="13" width="9.77734375" customWidth="1"/>
  </cols>
  <sheetData>
    <row r="1" spans="1:14">
      <c r="A1" s="18" t="s">
        <v>3218</v>
      </c>
      <c r="B1" s="265"/>
      <c r="C1" s="265"/>
      <c r="D1" s="265"/>
      <c r="E1" s="265"/>
      <c r="F1" s="265"/>
      <c r="G1" s="265"/>
      <c r="H1" s="265"/>
      <c r="I1" s="265"/>
      <c r="J1" s="265"/>
      <c r="K1" s="265"/>
      <c r="L1" s="265"/>
      <c r="M1" s="265"/>
    </row>
    <row r="2" spans="1:14" ht="29.55" customHeight="1">
      <c r="A2" s="263" t="s">
        <v>14</v>
      </c>
      <c r="B2" s="34">
        <v>2012</v>
      </c>
      <c r="C2" s="472">
        <v>2013</v>
      </c>
      <c r="D2" s="34">
        <v>2014</v>
      </c>
      <c r="E2" s="34">
        <v>2015</v>
      </c>
      <c r="F2" s="472">
        <v>2016</v>
      </c>
      <c r="G2" s="34">
        <v>2017</v>
      </c>
      <c r="H2" s="34">
        <v>2018</v>
      </c>
      <c r="I2" s="472">
        <v>2019</v>
      </c>
      <c r="J2" s="34">
        <v>2020</v>
      </c>
      <c r="K2" s="472">
        <v>2021</v>
      </c>
      <c r="L2" s="34">
        <v>2022</v>
      </c>
      <c r="M2" s="474"/>
      <c r="N2" s="1" t="s">
        <v>559</v>
      </c>
    </row>
    <row r="3" spans="1:14">
      <c r="A3" s="93" t="s">
        <v>13</v>
      </c>
      <c r="B3" s="644"/>
      <c r="C3" s="644"/>
      <c r="D3" s="644"/>
      <c r="E3" s="644"/>
      <c r="F3" s="644"/>
      <c r="G3" s="644"/>
      <c r="H3" s="644"/>
      <c r="I3" s="644"/>
      <c r="J3" s="644">
        <v>0.06</v>
      </c>
      <c r="K3" s="644">
        <v>0.13</v>
      </c>
      <c r="L3" s="644"/>
      <c r="M3" s="463"/>
    </row>
    <row r="4" spans="1:14">
      <c r="A4" s="93" t="s">
        <v>12</v>
      </c>
      <c r="B4" s="644"/>
      <c r="C4" s="644"/>
      <c r="D4" s="644"/>
      <c r="E4" s="644"/>
      <c r="F4" s="644"/>
      <c r="G4" s="644"/>
      <c r="H4" s="644"/>
      <c r="I4" s="644"/>
      <c r="J4" s="644">
        <v>0.11</v>
      </c>
      <c r="K4" s="644">
        <v>0.09</v>
      </c>
      <c r="L4" s="644"/>
      <c r="M4" s="463"/>
    </row>
    <row r="5" spans="1:14">
      <c r="A5" s="93" t="s">
        <v>513</v>
      </c>
      <c r="B5" s="645"/>
      <c r="C5" s="645"/>
      <c r="D5" s="645"/>
      <c r="E5" s="645"/>
      <c r="F5" s="645"/>
      <c r="G5" s="645"/>
      <c r="H5" s="645"/>
      <c r="I5" s="645"/>
      <c r="J5" s="644"/>
      <c r="K5" s="644">
        <v>0.11</v>
      </c>
      <c r="L5" s="644"/>
      <c r="M5" s="463"/>
    </row>
    <row r="6" spans="1:14">
      <c r="A6" s="93" t="s">
        <v>100</v>
      </c>
      <c r="B6" s="644"/>
      <c r="C6" s="644"/>
      <c r="D6" s="644"/>
      <c r="E6" s="644"/>
      <c r="F6" s="644"/>
      <c r="G6" s="644"/>
      <c r="H6" s="644"/>
      <c r="I6" s="644"/>
      <c r="J6" s="644"/>
      <c r="K6" s="644"/>
      <c r="L6" s="644"/>
      <c r="M6" s="463"/>
    </row>
    <row r="7" spans="1:14">
      <c r="A7" s="93" t="s">
        <v>512</v>
      </c>
      <c r="B7" s="644"/>
      <c r="C7" s="644"/>
      <c r="D7" s="644"/>
      <c r="E7" s="644"/>
      <c r="F7" s="644"/>
      <c r="G7" s="644"/>
      <c r="H7" s="644"/>
      <c r="I7" s="644"/>
      <c r="J7" s="644">
        <v>0.05</v>
      </c>
      <c r="K7" s="644">
        <v>0.04</v>
      </c>
      <c r="L7" s="644"/>
      <c r="M7" s="463"/>
    </row>
    <row r="8" spans="1:14">
      <c r="A8" s="93" t="s">
        <v>11</v>
      </c>
      <c r="B8" s="644"/>
      <c r="C8" s="644"/>
      <c r="D8" s="644"/>
      <c r="E8" s="644"/>
      <c r="F8" s="644"/>
      <c r="G8" s="644"/>
      <c r="H8" s="644"/>
      <c r="I8" s="644"/>
      <c r="J8" s="644">
        <v>0.25</v>
      </c>
      <c r="K8" s="644">
        <v>0.24</v>
      </c>
      <c r="L8" s="644"/>
      <c r="M8" s="463"/>
    </row>
    <row r="9" spans="1:14">
      <c r="A9" s="93" t="s">
        <v>10</v>
      </c>
      <c r="B9" s="644"/>
      <c r="C9" s="644"/>
      <c r="D9" s="644"/>
      <c r="E9" s="644"/>
      <c r="F9" s="644"/>
      <c r="G9" s="644"/>
      <c r="H9" s="644"/>
      <c r="I9" s="644"/>
      <c r="J9" s="644"/>
      <c r="K9" s="644">
        <v>0.13</v>
      </c>
      <c r="L9" s="644"/>
      <c r="M9" s="463"/>
    </row>
    <row r="10" spans="1:14">
      <c r="A10" s="93" t="s">
        <v>9</v>
      </c>
      <c r="B10" s="644"/>
      <c r="C10" s="644"/>
      <c r="D10" s="644"/>
      <c r="E10" s="644"/>
      <c r="F10" s="644"/>
      <c r="G10" s="644"/>
      <c r="H10" s="644"/>
      <c r="I10" s="644"/>
      <c r="J10" s="644">
        <v>0.11</v>
      </c>
      <c r="K10" s="644">
        <v>0.09</v>
      </c>
      <c r="L10" s="644"/>
      <c r="M10" s="463"/>
    </row>
    <row r="11" spans="1:14">
      <c r="A11" s="93" t="s">
        <v>8</v>
      </c>
      <c r="B11" s="644">
        <v>6.8493150684931503E-2</v>
      </c>
      <c r="C11" s="644">
        <v>6.6864542222512147E-2</v>
      </c>
      <c r="D11" s="644">
        <v>6.6956266126661654E-2</v>
      </c>
      <c r="E11" s="644">
        <v>5.8367974488924314E-2</v>
      </c>
      <c r="F11" s="644">
        <v>5.7190360069957494E-2</v>
      </c>
      <c r="G11" s="644">
        <v>5.894304800391785E-2</v>
      </c>
      <c r="H11" s="644">
        <v>6.0020895671428397E-2</v>
      </c>
      <c r="I11" s="644">
        <v>5.7609388089578696E-2</v>
      </c>
      <c r="J11" s="644">
        <v>5.2384669019956753E-2</v>
      </c>
      <c r="K11" s="644">
        <v>4.9520409017441952E-2</v>
      </c>
      <c r="L11" s="644">
        <v>4.6788202688893436E-2</v>
      </c>
      <c r="M11" s="473"/>
    </row>
    <row r="12" spans="1:14">
      <c r="A12" s="93" t="s">
        <v>6</v>
      </c>
      <c r="B12" s="608"/>
      <c r="C12" s="608"/>
      <c r="D12" s="608"/>
      <c r="E12" s="608"/>
      <c r="F12" s="608"/>
      <c r="G12" s="608"/>
      <c r="H12" s="608"/>
      <c r="I12" s="608"/>
      <c r="J12" s="644">
        <v>0.27898326100433979</v>
      </c>
      <c r="K12" s="644">
        <v>0.27898326100433979</v>
      </c>
      <c r="L12" s="644"/>
      <c r="M12" s="463"/>
    </row>
    <row r="13" spans="1:14">
      <c r="A13" s="93" t="s">
        <v>18</v>
      </c>
      <c r="B13" s="644"/>
      <c r="C13" s="644"/>
      <c r="D13" s="644"/>
      <c r="E13" s="644"/>
      <c r="F13" s="644"/>
      <c r="G13" s="644"/>
      <c r="H13" s="644"/>
      <c r="I13" s="644"/>
      <c r="J13" s="644">
        <v>0.05</v>
      </c>
      <c r="K13" s="644">
        <v>0.03</v>
      </c>
      <c r="L13" s="644"/>
      <c r="M13" s="463"/>
    </row>
    <row r="14" spans="1:14">
      <c r="A14" s="93" t="s">
        <v>4</v>
      </c>
      <c r="B14" s="644"/>
      <c r="C14" s="644"/>
      <c r="D14" s="644"/>
      <c r="E14" s="644"/>
      <c r="F14" s="644"/>
      <c r="G14" s="644"/>
      <c r="H14" s="644"/>
      <c r="I14" s="644"/>
      <c r="J14" s="644">
        <v>0.06</v>
      </c>
      <c r="K14" s="644">
        <v>0.06</v>
      </c>
      <c r="L14" s="644"/>
      <c r="M14" s="463"/>
    </row>
    <row r="15" spans="1:14">
      <c r="A15" s="93" t="s">
        <v>3</v>
      </c>
      <c r="B15" s="644"/>
      <c r="C15" s="644"/>
      <c r="D15" s="644"/>
      <c r="E15" s="644"/>
      <c r="F15" s="644"/>
      <c r="G15" s="644"/>
      <c r="H15" s="644"/>
      <c r="I15" s="644"/>
      <c r="J15" s="644">
        <v>0.03</v>
      </c>
      <c r="K15" s="644">
        <v>0.05</v>
      </c>
      <c r="L15" s="644"/>
      <c r="M15" s="463"/>
    </row>
    <row r="16" spans="1:14">
      <c r="A16" s="93" t="s">
        <v>460</v>
      </c>
      <c r="B16" s="644"/>
      <c r="C16" s="644"/>
      <c r="D16" s="644"/>
      <c r="E16" s="644"/>
      <c r="F16" s="644"/>
      <c r="G16" s="644"/>
      <c r="H16" s="644"/>
      <c r="I16" s="644"/>
      <c r="J16" s="644">
        <v>0.08</v>
      </c>
      <c r="K16" s="644">
        <v>0.08</v>
      </c>
      <c r="L16" s="644"/>
      <c r="M16" s="463"/>
    </row>
    <row r="17" spans="1:13">
      <c r="A17" s="93" t="s">
        <v>1</v>
      </c>
      <c r="B17" s="644"/>
      <c r="C17" s="644"/>
      <c r="D17" s="644"/>
      <c r="E17" s="644"/>
      <c r="F17" s="644"/>
      <c r="G17" s="644"/>
      <c r="H17" s="644"/>
      <c r="I17" s="644"/>
      <c r="J17" s="644">
        <v>0.19</v>
      </c>
      <c r="K17" s="644">
        <v>0.18</v>
      </c>
      <c r="L17" s="644"/>
      <c r="M17" s="463"/>
    </row>
    <row r="18" spans="1:13">
      <c r="A18" s="93" t="s">
        <v>24</v>
      </c>
      <c r="B18" s="644"/>
      <c r="C18" s="644"/>
      <c r="D18" s="644"/>
      <c r="E18" s="644"/>
      <c r="F18" s="644"/>
      <c r="G18" s="644"/>
      <c r="H18" s="644"/>
      <c r="I18" s="644"/>
      <c r="J18" s="644">
        <v>0.05</v>
      </c>
      <c r="K18" s="644">
        <v>0.69</v>
      </c>
      <c r="L18" s="644"/>
      <c r="M18" s="463"/>
    </row>
    <row r="20" spans="1:13">
      <c r="A20" s="250" t="s">
        <v>3136</v>
      </c>
    </row>
    <row r="21" spans="1:13">
      <c r="A21" s="250"/>
    </row>
    <row r="22" spans="1:13">
      <c r="A22" s="250"/>
    </row>
  </sheetData>
  <hyperlinks>
    <hyperlink ref="N2" location="Content!A1" display="Back to content page" xr:uid="{00000000-0004-0000-DC00-000000000000}"/>
  </hyperlinks>
  <pageMargins left="0.7" right="0.7" top="0.75" bottom="0.75" header="0.3" footer="0.3"/>
  <pageSetup paperSize="9"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Sheet222"/>
  <dimension ref="A1:N22"/>
  <sheetViews>
    <sheetView topLeftCell="A3" workbookViewId="0">
      <selection activeCell="B3" sqref="B3:L18"/>
    </sheetView>
  </sheetViews>
  <sheetFormatPr defaultColWidth="8.77734375" defaultRowHeight="14.4"/>
  <cols>
    <col min="1" max="1" width="28.77734375" customWidth="1"/>
    <col min="2" max="13" width="11.77734375" customWidth="1"/>
  </cols>
  <sheetData>
    <row r="1" spans="1:14">
      <c r="A1" s="18" t="s">
        <v>3219</v>
      </c>
      <c r="B1" s="265"/>
      <c r="C1" s="265"/>
      <c r="D1" s="265"/>
      <c r="E1" s="265"/>
      <c r="F1" s="265"/>
      <c r="G1" s="265"/>
      <c r="H1" s="265"/>
      <c r="I1" s="265"/>
      <c r="J1" s="265"/>
      <c r="K1" s="265"/>
      <c r="L1" s="265"/>
      <c r="M1" s="265"/>
    </row>
    <row r="2" spans="1:14" ht="28.95" customHeight="1">
      <c r="A2" s="263" t="s">
        <v>14</v>
      </c>
      <c r="B2" s="34">
        <v>2012</v>
      </c>
      <c r="C2" s="472">
        <v>2013</v>
      </c>
      <c r="D2" s="34">
        <v>2014</v>
      </c>
      <c r="E2" s="34">
        <v>2015</v>
      </c>
      <c r="F2" s="472">
        <v>2016</v>
      </c>
      <c r="G2" s="34">
        <v>2017</v>
      </c>
      <c r="H2" s="34">
        <v>2018</v>
      </c>
      <c r="I2" s="472">
        <v>2019</v>
      </c>
      <c r="J2" s="34">
        <v>2020</v>
      </c>
      <c r="K2" s="34">
        <v>2021</v>
      </c>
      <c r="L2" s="34">
        <v>2022</v>
      </c>
      <c r="N2" s="1" t="s">
        <v>559</v>
      </c>
    </row>
    <row r="3" spans="1:14">
      <c r="A3" s="93" t="s">
        <v>13</v>
      </c>
      <c r="B3" s="289"/>
      <c r="C3" s="289"/>
      <c r="D3" s="289"/>
      <c r="E3" s="289"/>
      <c r="F3" s="289"/>
      <c r="G3" s="289"/>
      <c r="H3" s="289"/>
      <c r="I3" s="289"/>
      <c r="J3" s="289">
        <v>0.11</v>
      </c>
      <c r="K3" s="289">
        <v>0.16</v>
      </c>
      <c r="L3" s="289"/>
    </row>
    <row r="4" spans="1:14">
      <c r="A4" s="93" t="s">
        <v>12</v>
      </c>
      <c r="B4" s="289"/>
      <c r="C4" s="289"/>
      <c r="D4" s="289"/>
      <c r="E4" s="289"/>
      <c r="F4" s="289"/>
      <c r="G4" s="289"/>
      <c r="H4" s="289"/>
      <c r="I4" s="289"/>
      <c r="J4" s="289">
        <v>0.26</v>
      </c>
      <c r="K4" s="289">
        <v>0.23</v>
      </c>
      <c r="L4" s="289"/>
    </row>
    <row r="5" spans="1:14">
      <c r="A5" s="93" t="s">
        <v>513</v>
      </c>
      <c r="B5" s="491"/>
      <c r="C5" s="491"/>
      <c r="D5" s="491"/>
      <c r="E5" s="491"/>
      <c r="F5" s="491"/>
      <c r="G5" s="491"/>
      <c r="H5" s="491"/>
      <c r="I5" s="491"/>
      <c r="J5" s="289"/>
      <c r="K5" s="289">
        <v>0.13</v>
      </c>
      <c r="L5" s="289"/>
    </row>
    <row r="6" spans="1:14">
      <c r="A6" s="93" t="s">
        <v>100</v>
      </c>
      <c r="B6" s="289"/>
      <c r="C6" s="289"/>
      <c r="D6" s="289"/>
      <c r="E6" s="289"/>
      <c r="F6" s="289"/>
      <c r="G6" s="289"/>
      <c r="H6" s="289"/>
      <c r="I6" s="289"/>
      <c r="J6" s="289"/>
      <c r="K6" s="289"/>
      <c r="L6" s="289"/>
    </row>
    <row r="7" spans="1:14">
      <c r="A7" s="93" t="s">
        <v>512</v>
      </c>
      <c r="B7" s="289"/>
      <c r="C7" s="289"/>
      <c r="D7" s="289"/>
      <c r="E7" s="289"/>
      <c r="F7" s="289"/>
      <c r="G7" s="289"/>
      <c r="H7" s="289"/>
      <c r="I7" s="289"/>
      <c r="J7" s="289">
        <v>0.21</v>
      </c>
      <c r="K7" s="289">
        <v>0.19</v>
      </c>
      <c r="L7" s="289"/>
    </row>
    <row r="8" spans="1:14">
      <c r="A8" s="93" t="s">
        <v>11</v>
      </c>
      <c r="B8" s="289"/>
      <c r="C8" s="289"/>
      <c r="D8" s="289"/>
      <c r="E8" s="289"/>
      <c r="F8" s="289"/>
      <c r="G8" s="289"/>
      <c r="H8" s="289"/>
      <c r="I8" s="289"/>
      <c r="J8" s="289">
        <v>0.5</v>
      </c>
      <c r="K8" s="289">
        <v>0.49</v>
      </c>
      <c r="L8" s="289"/>
    </row>
    <row r="9" spans="1:14">
      <c r="A9" s="93" t="s">
        <v>10</v>
      </c>
      <c r="B9" s="289"/>
      <c r="C9" s="289"/>
      <c r="D9" s="289"/>
      <c r="E9" s="289"/>
      <c r="F9" s="289"/>
      <c r="G9" s="289"/>
      <c r="H9" s="289"/>
      <c r="I9" s="289"/>
      <c r="J9" s="289"/>
      <c r="K9" s="289">
        <v>0.12</v>
      </c>
      <c r="L9" s="289"/>
    </row>
    <row r="10" spans="1:14">
      <c r="A10" s="93" t="s">
        <v>9</v>
      </c>
      <c r="B10" s="289"/>
      <c r="C10" s="289"/>
      <c r="D10" s="289"/>
      <c r="E10" s="289"/>
      <c r="F10" s="289"/>
      <c r="G10" s="289"/>
      <c r="H10" s="289"/>
      <c r="I10" s="289"/>
      <c r="J10" s="289">
        <v>0.15</v>
      </c>
      <c r="K10" s="289">
        <v>0.12</v>
      </c>
      <c r="L10" s="289"/>
    </row>
    <row r="11" spans="1:14">
      <c r="A11" s="93" t="s">
        <v>8</v>
      </c>
      <c r="B11" s="289">
        <v>0.12863347811560308</v>
      </c>
      <c r="C11" s="289">
        <v>0.1255748719788643</v>
      </c>
      <c r="D11" s="289">
        <v>0.12574713394519385</v>
      </c>
      <c r="E11" s="289">
        <v>0.10961790330846763</v>
      </c>
      <c r="F11" s="289">
        <v>0.10740628598504214</v>
      </c>
      <c r="G11" s="289">
        <v>0.11069791942199207</v>
      </c>
      <c r="H11" s="289">
        <v>0.11272216991951187</v>
      </c>
      <c r="I11" s="289">
        <v>0.10819324104628196</v>
      </c>
      <c r="J11" s="289">
        <v>9.8380963769187077E-2</v>
      </c>
      <c r="K11" s="289">
        <v>9.3001743764464156E-2</v>
      </c>
      <c r="L11" s="289">
        <v>8.787052700109256E-2</v>
      </c>
    </row>
    <row r="12" spans="1:14">
      <c r="A12" s="93" t="s">
        <v>6</v>
      </c>
      <c r="B12" s="476"/>
      <c r="C12" s="476"/>
      <c r="D12" s="476"/>
      <c r="E12" s="476"/>
      <c r="F12" s="476"/>
      <c r="G12" s="476"/>
      <c r="H12" s="476"/>
      <c r="I12" s="476"/>
      <c r="J12" s="289">
        <v>0.27898326100433979</v>
      </c>
      <c r="K12" s="289">
        <v>0.27898326100433979</v>
      </c>
      <c r="L12" s="289"/>
    </row>
    <row r="13" spans="1:14">
      <c r="A13" s="93" t="s">
        <v>18</v>
      </c>
      <c r="B13" s="289"/>
      <c r="C13" s="289"/>
      <c r="D13" s="289"/>
      <c r="E13" s="289"/>
      <c r="F13" s="289"/>
      <c r="G13" s="289"/>
      <c r="H13" s="289"/>
      <c r="I13" s="289"/>
      <c r="J13" s="289">
        <v>0.1</v>
      </c>
      <c r="K13" s="289">
        <v>0.1</v>
      </c>
      <c r="L13" s="289"/>
    </row>
    <row r="14" spans="1:14">
      <c r="A14" s="93" t="s">
        <v>4</v>
      </c>
      <c r="B14" s="289"/>
      <c r="C14" s="289"/>
      <c r="D14" s="289"/>
      <c r="E14" s="289"/>
      <c r="F14" s="289"/>
      <c r="G14" s="289"/>
      <c r="H14" s="289"/>
      <c r="I14" s="289"/>
      <c r="J14" s="289">
        <v>0.32</v>
      </c>
      <c r="K14" s="289">
        <v>0.31</v>
      </c>
      <c r="L14" s="289"/>
    </row>
    <row r="15" spans="1:14">
      <c r="A15" s="93" t="s">
        <v>3</v>
      </c>
      <c r="B15" s="289"/>
      <c r="C15" s="289"/>
      <c r="D15" s="289"/>
      <c r="E15" s="289"/>
      <c r="F15" s="289"/>
      <c r="G15" s="289"/>
      <c r="H15" s="289"/>
      <c r="I15" s="289"/>
      <c r="J15" s="289">
        <v>0.03</v>
      </c>
      <c r="K15" s="289">
        <v>0.05</v>
      </c>
      <c r="L15" s="289"/>
    </row>
    <row r="16" spans="1:14">
      <c r="A16" s="93" t="s">
        <v>460</v>
      </c>
      <c r="B16" s="289"/>
      <c r="C16" s="289"/>
      <c r="D16" s="289"/>
      <c r="E16" s="289"/>
      <c r="F16" s="289"/>
      <c r="G16" s="289"/>
      <c r="H16" s="289"/>
      <c r="I16" s="289"/>
      <c r="J16" s="289">
        <v>0.08</v>
      </c>
      <c r="K16" s="289">
        <v>0.08</v>
      </c>
      <c r="L16" s="289"/>
    </row>
    <row r="17" spans="1:12">
      <c r="A17" s="93" t="s">
        <v>1</v>
      </c>
      <c r="B17" s="289"/>
      <c r="C17" s="289"/>
      <c r="D17" s="289"/>
      <c r="E17" s="289"/>
      <c r="F17" s="289"/>
      <c r="G17" s="289"/>
      <c r="H17" s="289"/>
      <c r="I17" s="289"/>
      <c r="J17" s="289">
        <v>0.19</v>
      </c>
      <c r="K17" s="289">
        <v>0.18</v>
      </c>
      <c r="L17" s="289"/>
    </row>
    <row r="18" spans="1:12">
      <c r="A18" s="93" t="s">
        <v>24</v>
      </c>
      <c r="B18" s="289"/>
      <c r="C18" s="289"/>
      <c r="D18" s="289"/>
      <c r="E18" s="289"/>
      <c r="F18" s="289"/>
      <c r="G18" s="289"/>
      <c r="H18" s="289"/>
      <c r="I18" s="289"/>
      <c r="J18" s="289">
        <v>0.05</v>
      </c>
      <c r="K18" s="289">
        <v>0.5</v>
      </c>
      <c r="L18" s="289"/>
    </row>
    <row r="20" spans="1:12">
      <c r="A20" s="250" t="s">
        <v>3136</v>
      </c>
    </row>
    <row r="21" spans="1:12">
      <c r="A21" s="250"/>
    </row>
    <row r="22" spans="1:12">
      <c r="A22" s="250"/>
    </row>
  </sheetData>
  <hyperlinks>
    <hyperlink ref="N2" location="Content!A1" display="Back to content page" xr:uid="{00000000-0004-0000-DD00-000000000000}"/>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Sheet223"/>
  <dimension ref="A1:N22"/>
  <sheetViews>
    <sheetView topLeftCell="A9" workbookViewId="0">
      <selection activeCell="B3" sqref="B3:L18"/>
    </sheetView>
  </sheetViews>
  <sheetFormatPr defaultColWidth="8.77734375" defaultRowHeight="14.4"/>
  <cols>
    <col min="1" max="1" width="28.77734375" customWidth="1"/>
    <col min="2" max="13" width="11.77734375" customWidth="1"/>
  </cols>
  <sheetData>
    <row r="1" spans="1:14">
      <c r="A1" s="18" t="s">
        <v>3220</v>
      </c>
      <c r="B1" s="265"/>
      <c r="C1" s="265"/>
      <c r="D1" s="265"/>
      <c r="E1" s="265"/>
      <c r="F1" s="265"/>
      <c r="G1" s="265"/>
      <c r="H1" s="265"/>
      <c r="I1" s="265"/>
      <c r="J1" s="265"/>
      <c r="K1" s="265"/>
      <c r="L1" s="265"/>
      <c r="M1" s="265"/>
    </row>
    <row r="2" spans="1:14" ht="25.5" customHeight="1">
      <c r="A2" s="263" t="s">
        <v>14</v>
      </c>
      <c r="B2" s="34">
        <v>2012</v>
      </c>
      <c r="C2" s="472">
        <v>2013</v>
      </c>
      <c r="D2" s="34">
        <v>2014</v>
      </c>
      <c r="E2" s="472">
        <v>2015</v>
      </c>
      <c r="F2" s="34">
        <v>2016</v>
      </c>
      <c r="G2" s="472">
        <v>2017</v>
      </c>
      <c r="H2" s="34">
        <v>2018</v>
      </c>
      <c r="I2" s="472">
        <v>2019</v>
      </c>
      <c r="J2" s="34">
        <v>2020</v>
      </c>
      <c r="K2" s="472">
        <v>2021</v>
      </c>
      <c r="L2" s="34">
        <v>2022</v>
      </c>
      <c r="M2" s="474"/>
      <c r="N2" s="1" t="s">
        <v>559</v>
      </c>
    </row>
    <row r="3" spans="1:14">
      <c r="A3" s="93" t="s">
        <v>13</v>
      </c>
      <c r="B3" s="643"/>
      <c r="C3" s="643"/>
      <c r="D3" s="643"/>
      <c r="E3" s="643"/>
      <c r="F3" s="643"/>
      <c r="G3" s="643"/>
      <c r="H3" s="643"/>
      <c r="I3" s="643"/>
      <c r="J3" s="643"/>
      <c r="K3" s="643"/>
      <c r="L3" s="643"/>
      <c r="M3" s="463"/>
    </row>
    <row r="4" spans="1:14">
      <c r="A4" s="93" t="s">
        <v>12</v>
      </c>
      <c r="B4" s="643"/>
      <c r="C4" s="643"/>
      <c r="D4" s="643"/>
      <c r="E4" s="643"/>
      <c r="F4" s="643"/>
      <c r="G4" s="643"/>
      <c r="H4" s="643"/>
      <c r="I4" s="643"/>
      <c r="J4" s="643"/>
      <c r="K4" s="643"/>
      <c r="L4" s="643"/>
      <c r="M4" s="463"/>
    </row>
    <row r="5" spans="1:14">
      <c r="A5" s="93" t="s">
        <v>513</v>
      </c>
      <c r="B5" s="491"/>
      <c r="C5" s="491"/>
      <c r="D5" s="491"/>
      <c r="E5" s="491"/>
      <c r="F5" s="491"/>
      <c r="G5" s="491"/>
      <c r="H5" s="491"/>
      <c r="I5" s="491"/>
      <c r="J5" s="491"/>
      <c r="K5" s="491"/>
      <c r="L5" s="643"/>
      <c r="M5" s="463"/>
    </row>
    <row r="6" spans="1:14">
      <c r="A6" s="93" t="s">
        <v>100</v>
      </c>
      <c r="B6" s="643"/>
      <c r="C6" s="643"/>
      <c r="D6" s="643"/>
      <c r="E6" s="643"/>
      <c r="F6" s="643"/>
      <c r="G6" s="643"/>
      <c r="H6" s="643"/>
      <c r="I6" s="643"/>
      <c r="J6" s="643"/>
      <c r="K6" s="643"/>
      <c r="L6" s="643"/>
      <c r="M6" s="463"/>
    </row>
    <row r="7" spans="1:14">
      <c r="A7" s="93" t="s">
        <v>512</v>
      </c>
      <c r="B7" s="643"/>
      <c r="C7" s="643"/>
      <c r="D7" s="643"/>
      <c r="E7" s="643"/>
      <c r="F7" s="643"/>
      <c r="G7" s="643"/>
      <c r="H7" s="643"/>
      <c r="I7" s="643"/>
      <c r="J7" s="643"/>
      <c r="K7" s="643"/>
      <c r="L7" s="643"/>
      <c r="M7" s="463"/>
    </row>
    <row r="8" spans="1:14">
      <c r="A8" s="93" t="s">
        <v>11</v>
      </c>
      <c r="B8" s="643"/>
      <c r="C8" s="643"/>
      <c r="D8" s="643"/>
      <c r="E8" s="643"/>
      <c r="F8" s="643"/>
      <c r="G8" s="643"/>
      <c r="H8" s="643"/>
      <c r="I8" s="643"/>
      <c r="J8" s="643"/>
      <c r="K8" s="643"/>
      <c r="L8" s="643"/>
      <c r="M8" s="463"/>
    </row>
    <row r="9" spans="1:14">
      <c r="A9" s="93" t="s">
        <v>10</v>
      </c>
      <c r="B9" s="643"/>
      <c r="C9" s="643"/>
      <c r="D9" s="643"/>
      <c r="E9" s="643"/>
      <c r="F9" s="643"/>
      <c r="G9" s="643"/>
      <c r="H9" s="643"/>
      <c r="I9" s="643"/>
      <c r="J9" s="643"/>
      <c r="K9" s="643"/>
      <c r="L9" s="643"/>
      <c r="M9" s="463"/>
    </row>
    <row r="10" spans="1:14">
      <c r="A10" s="93" t="s">
        <v>9</v>
      </c>
      <c r="B10" s="643"/>
      <c r="C10" s="643"/>
      <c r="D10" s="643"/>
      <c r="E10" s="643"/>
      <c r="F10" s="643"/>
      <c r="G10" s="643"/>
      <c r="H10" s="643"/>
      <c r="I10" s="643"/>
      <c r="J10" s="643"/>
      <c r="K10" s="643"/>
      <c r="L10" s="643"/>
      <c r="M10" s="463"/>
    </row>
    <row r="11" spans="1:14">
      <c r="A11" s="93" t="s">
        <v>8</v>
      </c>
      <c r="B11" s="647">
        <v>4.0093551620447712E-2</v>
      </c>
      <c r="C11" s="647">
        <v>3.9140219837568088E-2</v>
      </c>
      <c r="D11" s="647">
        <v>3.9193911879021458E-2</v>
      </c>
      <c r="E11" s="647">
        <v>3.4166619213028868E-2</v>
      </c>
      <c r="F11" s="647">
        <v>3.3477283943389752E-2</v>
      </c>
      <c r="G11" s="647">
        <v>3.4503247612049474E-2</v>
      </c>
      <c r="H11" s="647">
        <v>3.5134182832055647E-2</v>
      </c>
      <c r="I11" s="647">
        <v>3.3722568637802167E-2</v>
      </c>
      <c r="J11" s="647">
        <v>3.066419649948688E-2</v>
      </c>
      <c r="K11" s="647">
        <v>2.8987556498014801E-2</v>
      </c>
      <c r="L11" s="647">
        <v>2.7388216208132744E-2</v>
      </c>
      <c r="M11" s="475"/>
    </row>
    <row r="12" spans="1:14">
      <c r="A12" s="93" t="s">
        <v>6</v>
      </c>
      <c r="B12" s="476"/>
      <c r="C12" s="476"/>
      <c r="D12" s="476"/>
      <c r="E12" s="476"/>
      <c r="F12" s="476"/>
      <c r="G12" s="476"/>
      <c r="H12" s="476"/>
      <c r="I12" s="476"/>
      <c r="J12" s="643">
        <v>0.10136391816491011</v>
      </c>
      <c r="K12" s="643">
        <v>0.10136391816491011</v>
      </c>
      <c r="L12" s="643"/>
      <c r="M12" s="463"/>
    </row>
    <row r="13" spans="1:14">
      <c r="A13" s="93" t="s">
        <v>18</v>
      </c>
      <c r="B13" s="643"/>
      <c r="C13" s="643"/>
      <c r="D13" s="643"/>
      <c r="E13" s="643"/>
      <c r="F13" s="643"/>
      <c r="G13" s="643"/>
      <c r="H13" s="643"/>
      <c r="I13" s="643"/>
      <c r="J13" s="643"/>
      <c r="K13" s="643"/>
      <c r="L13" s="643"/>
      <c r="M13" s="463"/>
    </row>
    <row r="14" spans="1:14">
      <c r="A14" s="93" t="s">
        <v>4</v>
      </c>
      <c r="B14" s="643"/>
      <c r="C14" s="643"/>
      <c r="D14" s="643"/>
      <c r="E14" s="643"/>
      <c r="F14" s="643"/>
      <c r="G14" s="643"/>
      <c r="H14" s="643"/>
      <c r="I14" s="643"/>
      <c r="J14" s="643"/>
      <c r="K14" s="643"/>
      <c r="L14" s="643"/>
      <c r="M14" s="463"/>
    </row>
    <row r="15" spans="1:14">
      <c r="A15" s="93" t="s">
        <v>3</v>
      </c>
      <c r="B15" s="643"/>
      <c r="C15" s="643"/>
      <c r="D15" s="643"/>
      <c r="E15" s="643"/>
      <c r="F15" s="643"/>
      <c r="G15" s="643"/>
      <c r="H15" s="643"/>
      <c r="I15" s="643"/>
      <c r="J15" s="643"/>
      <c r="K15" s="643"/>
      <c r="L15" s="643"/>
      <c r="M15" s="463"/>
    </row>
    <row r="16" spans="1:14">
      <c r="A16" s="93" t="s">
        <v>460</v>
      </c>
      <c r="B16" s="643"/>
      <c r="C16" s="643"/>
      <c r="D16" s="643"/>
      <c r="E16" s="643"/>
      <c r="F16" s="643"/>
      <c r="G16" s="643"/>
      <c r="H16" s="643"/>
      <c r="I16" s="643"/>
      <c r="J16" s="643"/>
      <c r="K16" s="643"/>
      <c r="L16" s="643"/>
      <c r="M16" s="463"/>
    </row>
    <row r="17" spans="1:13">
      <c r="A17" s="93" t="s">
        <v>1</v>
      </c>
      <c r="B17" s="643"/>
      <c r="C17" s="643"/>
      <c r="D17" s="643"/>
      <c r="E17" s="643"/>
      <c r="F17" s="643"/>
      <c r="G17" s="643"/>
      <c r="H17" s="643"/>
      <c r="I17" s="643"/>
      <c r="J17" s="643"/>
      <c r="K17" s="643"/>
      <c r="L17" s="643"/>
      <c r="M17" s="463"/>
    </row>
    <row r="18" spans="1:13">
      <c r="A18" s="93" t="s">
        <v>24</v>
      </c>
      <c r="B18" s="643"/>
      <c r="C18" s="643"/>
      <c r="D18" s="643"/>
      <c r="E18" s="643"/>
      <c r="F18" s="643"/>
      <c r="G18" s="643"/>
      <c r="H18" s="643"/>
      <c r="I18" s="643"/>
      <c r="J18" s="643"/>
      <c r="K18" s="643"/>
      <c r="L18" s="643"/>
      <c r="M18" s="463"/>
    </row>
    <row r="20" spans="1:13">
      <c r="A20" s="250" t="s">
        <v>3136</v>
      </c>
    </row>
    <row r="21" spans="1:13">
      <c r="A21" s="250"/>
    </row>
    <row r="22" spans="1:13">
      <c r="A22" s="250"/>
    </row>
  </sheetData>
  <hyperlinks>
    <hyperlink ref="N2" location="Content!A1" display="Back to content page" xr:uid="{00000000-0004-0000-DE00-000000000000}"/>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Sheet225"/>
  <dimension ref="A1:N22"/>
  <sheetViews>
    <sheetView workbookViewId="0"/>
  </sheetViews>
  <sheetFormatPr defaultColWidth="8.77734375" defaultRowHeight="14.4"/>
  <cols>
    <col min="1" max="1" width="28.77734375" customWidth="1"/>
    <col min="2" max="13" width="11.5546875" customWidth="1"/>
  </cols>
  <sheetData>
    <row r="1" spans="1:14">
      <c r="A1" s="18" t="s">
        <v>3369</v>
      </c>
      <c r="B1" s="265"/>
      <c r="C1" s="265"/>
      <c r="D1" s="265"/>
      <c r="E1" s="265"/>
      <c r="F1" s="265"/>
      <c r="G1" s="265"/>
      <c r="H1" s="265"/>
      <c r="I1" s="265"/>
      <c r="J1" s="265"/>
      <c r="K1" s="265"/>
      <c r="L1" s="265"/>
      <c r="M1" s="265"/>
    </row>
    <row r="2" spans="1:14" ht="25.95" customHeight="1">
      <c r="A2" s="263" t="s">
        <v>14</v>
      </c>
      <c r="B2" s="34">
        <v>2012</v>
      </c>
      <c r="C2" s="472">
        <v>2013</v>
      </c>
      <c r="D2" s="34">
        <v>2014</v>
      </c>
      <c r="E2" s="472">
        <v>2015</v>
      </c>
      <c r="F2" s="34">
        <v>2016</v>
      </c>
      <c r="G2" s="472">
        <v>2017</v>
      </c>
      <c r="H2" s="34">
        <v>2018</v>
      </c>
      <c r="I2" s="472">
        <v>2019</v>
      </c>
      <c r="J2" s="34">
        <v>2020</v>
      </c>
      <c r="K2" s="472">
        <v>2021</v>
      </c>
      <c r="L2" s="34">
        <v>2022</v>
      </c>
      <c r="M2" s="474"/>
      <c r="N2" s="1" t="s">
        <v>559</v>
      </c>
    </row>
    <row r="3" spans="1:14">
      <c r="A3" s="93" t="s">
        <v>13</v>
      </c>
      <c r="B3" s="647"/>
      <c r="C3" s="647"/>
      <c r="D3" s="647"/>
      <c r="E3" s="647"/>
      <c r="F3" s="647"/>
      <c r="G3" s="647"/>
      <c r="H3" s="647"/>
      <c r="I3" s="647"/>
      <c r="J3" s="647">
        <v>0.02</v>
      </c>
      <c r="K3" s="647">
        <v>0.03</v>
      </c>
      <c r="L3" s="647"/>
      <c r="M3" s="463"/>
    </row>
    <row r="4" spans="1:14">
      <c r="A4" s="93" t="s">
        <v>12</v>
      </c>
      <c r="B4" s="647"/>
      <c r="C4" s="647"/>
      <c r="D4" s="647"/>
      <c r="E4" s="647"/>
      <c r="F4" s="647"/>
      <c r="G4" s="647"/>
      <c r="H4" s="647"/>
      <c r="I4" s="647"/>
      <c r="J4" s="647">
        <v>0.04</v>
      </c>
      <c r="K4" s="647">
        <v>0.03</v>
      </c>
      <c r="L4" s="647"/>
      <c r="M4" s="463"/>
    </row>
    <row r="5" spans="1:14">
      <c r="A5" s="93" t="s">
        <v>513</v>
      </c>
      <c r="B5" s="460"/>
      <c r="C5" s="460"/>
      <c r="D5" s="460"/>
      <c r="E5" s="460"/>
      <c r="F5" s="460"/>
      <c r="G5" s="460"/>
      <c r="H5" s="460"/>
      <c r="I5" s="460"/>
      <c r="J5" s="647"/>
      <c r="K5" s="647">
        <v>0.02</v>
      </c>
      <c r="L5" s="647"/>
      <c r="M5" s="463"/>
    </row>
    <row r="6" spans="1:14">
      <c r="A6" s="93" t="s">
        <v>100</v>
      </c>
      <c r="B6" s="647"/>
      <c r="C6" s="647"/>
      <c r="D6" s="647"/>
      <c r="E6" s="647"/>
      <c r="F6" s="647"/>
      <c r="G6" s="647"/>
      <c r="H6" s="647"/>
      <c r="I6" s="647"/>
      <c r="J6" s="647"/>
      <c r="K6" s="647">
        <v>0.06</v>
      </c>
      <c r="L6" s="647"/>
      <c r="M6" s="463"/>
    </row>
    <row r="7" spans="1:14">
      <c r="A7" s="93" t="s">
        <v>512</v>
      </c>
      <c r="B7" s="647"/>
      <c r="C7" s="647"/>
      <c r="D7" s="647"/>
      <c r="E7" s="647"/>
      <c r="F7" s="647"/>
      <c r="G7" s="647"/>
      <c r="H7" s="647"/>
      <c r="I7" s="647"/>
      <c r="J7" s="647">
        <v>0.03</v>
      </c>
      <c r="K7" s="647">
        <v>0.02</v>
      </c>
      <c r="L7" s="647"/>
      <c r="M7" s="463"/>
    </row>
    <row r="8" spans="1:14">
      <c r="A8" s="93" t="s">
        <v>11</v>
      </c>
      <c r="B8" s="647"/>
      <c r="C8" s="647"/>
      <c r="D8" s="647"/>
      <c r="E8" s="647"/>
      <c r="F8" s="647"/>
      <c r="G8" s="647"/>
      <c r="H8" s="647"/>
      <c r="I8" s="647"/>
      <c r="J8" s="647">
        <v>0.04</v>
      </c>
      <c r="K8" s="647">
        <v>0.03</v>
      </c>
      <c r="L8" s="647"/>
      <c r="M8" s="463"/>
    </row>
    <row r="9" spans="1:14">
      <c r="A9" s="93" t="s">
        <v>10</v>
      </c>
      <c r="B9" s="647"/>
      <c r="C9" s="647"/>
      <c r="D9" s="647"/>
      <c r="E9" s="647"/>
      <c r="F9" s="647"/>
      <c r="G9" s="647"/>
      <c r="H9" s="647"/>
      <c r="I9" s="647"/>
      <c r="J9" s="647"/>
      <c r="K9" s="647">
        <v>0.03</v>
      </c>
      <c r="L9" s="647"/>
      <c r="M9" s="463"/>
    </row>
    <row r="10" spans="1:14">
      <c r="A10" s="93" t="s">
        <v>9</v>
      </c>
      <c r="B10" s="647"/>
      <c r="C10" s="647"/>
      <c r="D10" s="647"/>
      <c r="E10" s="647"/>
      <c r="F10" s="647"/>
      <c r="G10" s="647"/>
      <c r="H10" s="647"/>
      <c r="I10" s="647"/>
      <c r="J10" s="647">
        <v>0.03</v>
      </c>
      <c r="K10" s="647">
        <v>0.02</v>
      </c>
      <c r="L10" s="647"/>
      <c r="M10" s="463"/>
    </row>
    <row r="11" spans="1:14">
      <c r="A11" s="93" t="s">
        <v>8</v>
      </c>
      <c r="B11" s="647">
        <v>2.0046775810223856E-2</v>
      </c>
      <c r="C11" s="647">
        <v>1.9570109918784044E-2</v>
      </c>
      <c r="D11" s="647">
        <v>1.9596955939510729E-2</v>
      </c>
      <c r="E11" s="647">
        <v>1.7083309606514434E-2</v>
      </c>
      <c r="F11" s="647">
        <v>1.6738641971694876E-2</v>
      </c>
      <c r="G11" s="647">
        <v>1.7251623806024737E-2</v>
      </c>
      <c r="H11" s="647">
        <v>1.7567091416027823E-2</v>
      </c>
      <c r="I11" s="647">
        <v>1.6861284318901083E-2</v>
      </c>
      <c r="J11" s="647">
        <v>1.533209824974344E-2</v>
      </c>
      <c r="K11" s="647">
        <v>1.44937782490074E-2</v>
      </c>
      <c r="L11" s="647">
        <v>1.3694108104066372E-2</v>
      </c>
      <c r="M11" s="473"/>
    </row>
    <row r="12" spans="1:14">
      <c r="A12" s="93" t="s">
        <v>6</v>
      </c>
      <c r="B12" s="638"/>
      <c r="C12" s="638"/>
      <c r="D12" s="638"/>
      <c r="E12" s="638"/>
      <c r="F12" s="638"/>
      <c r="G12" s="638"/>
      <c r="H12" s="638"/>
      <c r="I12" s="638"/>
      <c r="J12" s="647">
        <v>2.6968381897086176E-2</v>
      </c>
      <c r="K12" s="647">
        <v>2.6968381897086176E-2</v>
      </c>
      <c r="L12" s="647"/>
      <c r="M12" s="463"/>
    </row>
    <row r="13" spans="1:14">
      <c r="A13" s="93" t="s">
        <v>18</v>
      </c>
      <c r="B13" s="647"/>
      <c r="C13" s="647"/>
      <c r="D13" s="647"/>
      <c r="E13" s="647"/>
      <c r="F13" s="647"/>
      <c r="G13" s="647"/>
      <c r="H13" s="647"/>
      <c r="I13" s="647"/>
      <c r="J13" s="647">
        <v>0.03</v>
      </c>
      <c r="K13" s="647">
        <v>0.03</v>
      </c>
      <c r="L13" s="647"/>
      <c r="M13" s="463"/>
    </row>
    <row r="14" spans="1:14">
      <c r="A14" s="93" t="s">
        <v>4</v>
      </c>
      <c r="B14" s="647"/>
      <c r="C14" s="647"/>
      <c r="D14" s="647"/>
      <c r="E14" s="647"/>
      <c r="F14" s="647"/>
      <c r="G14" s="647"/>
      <c r="H14" s="647"/>
      <c r="I14" s="647"/>
      <c r="J14" s="647">
        <v>0.03</v>
      </c>
      <c r="K14" s="647">
        <v>0.03</v>
      </c>
      <c r="L14" s="647"/>
      <c r="M14" s="463"/>
    </row>
    <row r="15" spans="1:14">
      <c r="A15" s="93" t="s">
        <v>3</v>
      </c>
      <c r="B15" s="647"/>
      <c r="C15" s="647"/>
      <c r="D15" s="647"/>
      <c r="E15" s="647"/>
      <c r="F15" s="647"/>
      <c r="G15" s="647"/>
      <c r="H15" s="647"/>
      <c r="I15" s="647"/>
      <c r="J15" s="647">
        <v>0.03</v>
      </c>
      <c r="K15" s="647">
        <v>0.04</v>
      </c>
      <c r="L15" s="647"/>
      <c r="M15" s="463"/>
    </row>
    <row r="16" spans="1:14">
      <c r="A16" s="93" t="s">
        <v>460</v>
      </c>
      <c r="B16" s="647"/>
      <c r="C16" s="647"/>
      <c r="D16" s="647"/>
      <c r="E16" s="647"/>
      <c r="F16" s="647"/>
      <c r="G16" s="647"/>
      <c r="H16" s="647"/>
      <c r="I16" s="647"/>
      <c r="J16" s="647">
        <v>0.01</v>
      </c>
      <c r="K16" s="647">
        <v>0.01</v>
      </c>
      <c r="L16" s="647"/>
      <c r="M16" s="463"/>
    </row>
    <row r="17" spans="1:13">
      <c r="A17" s="93" t="s">
        <v>1</v>
      </c>
      <c r="B17" s="647"/>
      <c r="C17" s="647"/>
      <c r="D17" s="647"/>
      <c r="E17" s="647"/>
      <c r="F17" s="647"/>
      <c r="G17" s="647"/>
      <c r="H17" s="647"/>
      <c r="I17" s="647"/>
      <c r="J17" s="647">
        <v>0.02</v>
      </c>
      <c r="K17" s="647">
        <v>0.02</v>
      </c>
      <c r="L17" s="647"/>
      <c r="M17" s="463"/>
    </row>
    <row r="18" spans="1:13">
      <c r="A18" s="93" t="s">
        <v>24</v>
      </c>
      <c r="B18" s="647"/>
      <c r="C18" s="647"/>
      <c r="D18" s="647"/>
      <c r="E18" s="647"/>
      <c r="F18" s="647"/>
      <c r="G18" s="647"/>
      <c r="H18" s="647"/>
      <c r="I18" s="647"/>
      <c r="J18" s="647"/>
      <c r="K18" s="647">
        <v>0.08</v>
      </c>
      <c r="L18" s="647"/>
      <c r="M18" s="463"/>
    </row>
    <row r="20" spans="1:13">
      <c r="A20" s="250" t="s">
        <v>3136</v>
      </c>
    </row>
    <row r="21" spans="1:13">
      <c r="A21" s="250"/>
    </row>
    <row r="22" spans="1:13">
      <c r="A22" s="250"/>
    </row>
  </sheetData>
  <hyperlinks>
    <hyperlink ref="N2" location="Content!A1" display="Back to content page" xr:uid="{00000000-0004-0000-E000-000000000000}"/>
  </hyperlinks>
  <pageMargins left="0.7" right="0.7" top="0.75" bottom="0.75" header="0.3" footer="0.3"/>
  <pageSetup paperSize="9"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46BCF-F956-4C6B-BBC6-82260B0705F3}">
  <dimension ref="A1:N23"/>
  <sheetViews>
    <sheetView workbookViewId="0"/>
  </sheetViews>
  <sheetFormatPr defaultRowHeight="14.4"/>
  <cols>
    <col min="1" max="1" width="32.77734375" customWidth="1"/>
  </cols>
  <sheetData>
    <row r="1" spans="1:14">
      <c r="A1" s="18" t="s">
        <v>3370</v>
      </c>
    </row>
    <row r="3" spans="1:14">
      <c r="A3" s="263" t="s">
        <v>450</v>
      </c>
      <c r="B3" s="34">
        <v>2012</v>
      </c>
      <c r="C3" s="34">
        <v>2013</v>
      </c>
      <c r="D3" s="34">
        <v>2014</v>
      </c>
      <c r="E3" s="34">
        <v>2015</v>
      </c>
      <c r="F3" s="34">
        <v>2016</v>
      </c>
      <c r="G3" s="34">
        <v>2017</v>
      </c>
      <c r="H3" s="34">
        <v>2018</v>
      </c>
      <c r="I3" s="34">
        <v>2019</v>
      </c>
      <c r="J3" s="34">
        <v>2020</v>
      </c>
      <c r="K3" s="34">
        <v>2021</v>
      </c>
      <c r="L3" s="34">
        <v>2022</v>
      </c>
      <c r="N3" s="1" t="s">
        <v>559</v>
      </c>
    </row>
    <row r="4" spans="1:14">
      <c r="A4" s="263" t="s">
        <v>13</v>
      </c>
      <c r="B4" s="476"/>
      <c r="C4" s="476"/>
      <c r="D4" s="476"/>
      <c r="E4" s="476">
        <v>7</v>
      </c>
      <c r="F4" s="476">
        <v>8</v>
      </c>
      <c r="G4" s="476">
        <v>8</v>
      </c>
      <c r="H4" s="476">
        <v>8</v>
      </c>
      <c r="I4" s="476">
        <v>18</v>
      </c>
      <c r="J4" s="476">
        <v>18.29</v>
      </c>
      <c r="K4" s="476">
        <v>45.39</v>
      </c>
      <c r="L4" s="476">
        <v>33</v>
      </c>
    </row>
    <row r="5" spans="1:14">
      <c r="A5" s="93" t="s">
        <v>12</v>
      </c>
      <c r="B5" s="476"/>
      <c r="C5" s="476"/>
      <c r="D5" s="476">
        <v>0</v>
      </c>
      <c r="E5" s="476">
        <v>40</v>
      </c>
      <c r="F5" s="476">
        <v>64</v>
      </c>
      <c r="G5" s="476">
        <v>64</v>
      </c>
      <c r="H5" s="476">
        <v>65</v>
      </c>
      <c r="I5" s="476">
        <v>68</v>
      </c>
      <c r="J5" s="476">
        <v>77</v>
      </c>
      <c r="K5" s="476">
        <v>88</v>
      </c>
      <c r="L5" s="476">
        <v>91</v>
      </c>
    </row>
    <row r="6" spans="1:14">
      <c r="A6" s="93" t="s">
        <v>513</v>
      </c>
      <c r="B6" s="476"/>
      <c r="C6" s="476"/>
      <c r="D6" s="476"/>
      <c r="E6" s="476">
        <v>57</v>
      </c>
      <c r="F6" s="476">
        <v>60</v>
      </c>
      <c r="G6" s="476">
        <v>82.48</v>
      </c>
      <c r="H6" s="476">
        <v>82.48</v>
      </c>
      <c r="I6" s="476">
        <v>79.87</v>
      </c>
      <c r="J6" s="476">
        <v>81</v>
      </c>
      <c r="K6" s="476">
        <v>85</v>
      </c>
      <c r="L6" s="476">
        <v>93</v>
      </c>
    </row>
    <row r="7" spans="1:14">
      <c r="A7" s="93" t="s">
        <v>2675</v>
      </c>
      <c r="B7" s="476"/>
      <c r="C7" s="476"/>
      <c r="D7" s="476">
        <v>0</v>
      </c>
      <c r="E7" s="476">
        <v>0</v>
      </c>
      <c r="F7" s="476">
        <v>0</v>
      </c>
      <c r="G7" s="476">
        <v>0</v>
      </c>
      <c r="H7" s="476">
        <v>0</v>
      </c>
      <c r="I7" s="476"/>
      <c r="J7" s="476">
        <v>54</v>
      </c>
      <c r="K7" s="476">
        <v>35</v>
      </c>
      <c r="L7" s="476">
        <v>45</v>
      </c>
    </row>
    <row r="8" spans="1:14">
      <c r="A8" s="93" t="s">
        <v>512</v>
      </c>
      <c r="B8" s="476"/>
      <c r="C8" s="476"/>
      <c r="D8" s="476">
        <v>0</v>
      </c>
      <c r="E8" s="476">
        <v>0</v>
      </c>
      <c r="F8" s="476">
        <v>21</v>
      </c>
      <c r="G8" s="476">
        <v>30</v>
      </c>
      <c r="H8" s="476">
        <v>37</v>
      </c>
      <c r="I8" s="476">
        <v>39</v>
      </c>
      <c r="J8" s="476">
        <v>55.3</v>
      </c>
      <c r="K8" s="476">
        <v>72</v>
      </c>
      <c r="L8" s="476">
        <v>80.400000000000006</v>
      </c>
    </row>
    <row r="9" spans="1:14">
      <c r="A9" s="93" t="s">
        <v>11</v>
      </c>
      <c r="B9" s="476"/>
      <c r="C9" s="476"/>
      <c r="D9" s="476">
        <v>62.7</v>
      </c>
      <c r="E9" s="476">
        <v>70</v>
      </c>
      <c r="F9" s="476">
        <v>75</v>
      </c>
      <c r="G9" s="476">
        <v>65</v>
      </c>
      <c r="H9" s="476">
        <v>65</v>
      </c>
      <c r="I9" s="476">
        <v>67</v>
      </c>
      <c r="J9" s="476">
        <v>67</v>
      </c>
      <c r="K9" s="476">
        <v>96.34</v>
      </c>
      <c r="L9" s="476">
        <v>85</v>
      </c>
    </row>
    <row r="10" spans="1:14">
      <c r="A10" s="93" t="s">
        <v>10</v>
      </c>
      <c r="B10" s="476"/>
      <c r="C10" s="476"/>
      <c r="D10" s="476"/>
      <c r="E10" s="476">
        <v>21</v>
      </c>
      <c r="F10" s="476">
        <v>23.08</v>
      </c>
      <c r="G10" s="476">
        <v>25.01</v>
      </c>
      <c r="H10" s="476">
        <v>25</v>
      </c>
      <c r="I10" s="476">
        <v>25</v>
      </c>
      <c r="J10" s="476">
        <v>25</v>
      </c>
      <c r="K10" s="476">
        <v>45.71</v>
      </c>
      <c r="L10" s="476">
        <v>27.32</v>
      </c>
    </row>
    <row r="11" spans="1:14">
      <c r="A11" s="93" t="s">
        <v>9</v>
      </c>
      <c r="B11" s="476"/>
      <c r="C11" s="476"/>
      <c r="D11" s="476">
        <v>0</v>
      </c>
      <c r="E11" s="476">
        <v>6</v>
      </c>
      <c r="F11" s="476">
        <v>15.8</v>
      </c>
      <c r="G11" s="476">
        <v>30</v>
      </c>
      <c r="H11" s="476">
        <v>30</v>
      </c>
      <c r="I11" s="476">
        <v>50</v>
      </c>
      <c r="J11" s="476">
        <v>65</v>
      </c>
      <c r="K11" s="476">
        <v>68.599999999999994</v>
      </c>
      <c r="L11" s="476">
        <v>70.19</v>
      </c>
    </row>
    <row r="12" spans="1:14">
      <c r="A12" s="93" t="s">
        <v>8</v>
      </c>
      <c r="B12" s="476">
        <v>16.25</v>
      </c>
      <c r="C12" s="476">
        <v>34.090000000000003</v>
      </c>
      <c r="D12" s="476">
        <v>60</v>
      </c>
      <c r="E12" s="476">
        <v>35.299999999999997</v>
      </c>
      <c r="F12" s="476">
        <v>36.700000000000003</v>
      </c>
      <c r="G12" s="476">
        <v>99</v>
      </c>
      <c r="H12" s="476">
        <v>99</v>
      </c>
      <c r="I12" s="476">
        <v>99</v>
      </c>
      <c r="J12" s="476">
        <v>99</v>
      </c>
      <c r="K12" s="476">
        <v>99</v>
      </c>
      <c r="L12" s="476">
        <v>99</v>
      </c>
    </row>
    <row r="13" spans="1:14">
      <c r="A13" s="93" t="s">
        <v>6</v>
      </c>
      <c r="B13" s="476"/>
      <c r="C13" s="476"/>
      <c r="D13" s="476"/>
      <c r="E13" s="476">
        <v>0</v>
      </c>
      <c r="F13" s="476">
        <v>0</v>
      </c>
      <c r="G13" s="476">
        <v>0</v>
      </c>
      <c r="H13" s="476">
        <v>33</v>
      </c>
      <c r="I13" s="476">
        <v>40</v>
      </c>
      <c r="J13" s="476">
        <v>35</v>
      </c>
      <c r="K13" s="476">
        <v>35</v>
      </c>
      <c r="L13" s="476">
        <v>52</v>
      </c>
    </row>
    <row r="14" spans="1:14">
      <c r="A14" s="93" t="s">
        <v>18</v>
      </c>
      <c r="B14" s="476"/>
      <c r="C14" s="476"/>
      <c r="D14" s="476"/>
      <c r="E14" s="476">
        <v>37</v>
      </c>
      <c r="F14" s="476">
        <v>39</v>
      </c>
      <c r="G14" s="476">
        <v>39</v>
      </c>
      <c r="H14" s="476">
        <v>39</v>
      </c>
      <c r="I14" s="476">
        <v>39</v>
      </c>
      <c r="J14" s="476">
        <v>79</v>
      </c>
      <c r="K14" s="476">
        <v>79</v>
      </c>
      <c r="L14" s="476">
        <v>79</v>
      </c>
    </row>
    <row r="15" spans="1:14">
      <c r="A15" s="93" t="s">
        <v>4</v>
      </c>
      <c r="B15" s="476"/>
      <c r="C15" s="476"/>
      <c r="D15" s="476">
        <v>10</v>
      </c>
      <c r="E15" s="476">
        <v>21.44</v>
      </c>
      <c r="F15" s="476">
        <v>41.14</v>
      </c>
      <c r="G15" s="476">
        <v>90</v>
      </c>
      <c r="H15" s="476">
        <v>98.5</v>
      </c>
      <c r="I15" s="476">
        <v>98.5</v>
      </c>
      <c r="J15" s="476">
        <v>99</v>
      </c>
      <c r="K15" s="476">
        <v>99</v>
      </c>
      <c r="L15" s="476">
        <v>99</v>
      </c>
    </row>
    <row r="16" spans="1:14">
      <c r="A16" s="93" t="s">
        <v>3</v>
      </c>
      <c r="B16" s="476">
        <v>5</v>
      </c>
      <c r="C16" s="476">
        <v>14.23</v>
      </c>
      <c r="D16" s="476">
        <v>34</v>
      </c>
      <c r="E16" s="476">
        <v>54</v>
      </c>
      <c r="F16" s="476">
        <v>73</v>
      </c>
      <c r="G16" s="476">
        <v>77.62</v>
      </c>
      <c r="H16" s="476">
        <v>90.32</v>
      </c>
      <c r="I16" s="476">
        <v>94.41</v>
      </c>
      <c r="J16" s="476">
        <v>96.4</v>
      </c>
      <c r="K16" s="476">
        <v>97.7</v>
      </c>
      <c r="L16" s="476">
        <v>98.47</v>
      </c>
    </row>
    <row r="17" spans="1:12">
      <c r="A17" s="93" t="s">
        <v>460</v>
      </c>
      <c r="B17" s="476">
        <v>5.34</v>
      </c>
      <c r="C17" s="476">
        <v>12.76</v>
      </c>
      <c r="D17" s="476">
        <v>25</v>
      </c>
      <c r="E17" s="476">
        <v>13</v>
      </c>
      <c r="F17" s="476">
        <v>13</v>
      </c>
      <c r="G17" s="476">
        <v>13</v>
      </c>
      <c r="H17" s="476">
        <v>13</v>
      </c>
      <c r="I17" s="476">
        <v>13</v>
      </c>
      <c r="J17" s="476">
        <v>13</v>
      </c>
      <c r="K17" s="476">
        <v>45</v>
      </c>
      <c r="L17" s="476">
        <v>58</v>
      </c>
    </row>
    <row r="18" spans="1:12">
      <c r="A18" s="93" t="s">
        <v>1</v>
      </c>
      <c r="B18" s="476"/>
      <c r="C18" s="476"/>
      <c r="D18" s="476">
        <v>0.46</v>
      </c>
      <c r="E18" s="476">
        <v>1.34</v>
      </c>
      <c r="F18" s="476">
        <v>5.77</v>
      </c>
      <c r="G18" s="476">
        <v>43.41</v>
      </c>
      <c r="H18" s="476">
        <v>43.41</v>
      </c>
      <c r="I18" s="476">
        <v>49.1</v>
      </c>
      <c r="J18" s="476">
        <v>88.37</v>
      </c>
      <c r="K18" s="476">
        <v>69.099999999999994</v>
      </c>
      <c r="L18" s="476">
        <v>91.2</v>
      </c>
    </row>
    <row r="19" spans="1:12">
      <c r="A19" s="93" t="s">
        <v>24</v>
      </c>
      <c r="B19" s="476"/>
      <c r="C19" s="476"/>
      <c r="D19" s="476">
        <v>2</v>
      </c>
      <c r="E19" s="476">
        <v>11</v>
      </c>
      <c r="F19" s="476">
        <v>22.64</v>
      </c>
      <c r="G19" s="476">
        <v>34.72</v>
      </c>
      <c r="H19" s="476">
        <v>35</v>
      </c>
      <c r="I19" s="476">
        <v>35</v>
      </c>
      <c r="J19" s="476">
        <v>35</v>
      </c>
      <c r="K19" s="476">
        <v>39.119999999999997</v>
      </c>
      <c r="L19" s="476">
        <v>40.06</v>
      </c>
    </row>
    <row r="21" spans="1:12">
      <c r="A21" s="250" t="s">
        <v>1176</v>
      </c>
    </row>
    <row r="22" spans="1:12">
      <c r="A22" s="250" t="s">
        <v>3208</v>
      </c>
    </row>
    <row r="23" spans="1:12">
      <c r="A23" s="250" t="s">
        <v>3134</v>
      </c>
    </row>
  </sheetData>
  <hyperlinks>
    <hyperlink ref="N3" location="Content!A1" display="Back to content page" xr:uid="{E991531A-629B-4E8F-8CFA-ABF620099A92}"/>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18A1-1CA3-41EC-BC77-152E037C476D}">
  <dimension ref="A1:O22"/>
  <sheetViews>
    <sheetView workbookViewId="0">
      <selection activeCell="O8" sqref="O8"/>
    </sheetView>
  </sheetViews>
  <sheetFormatPr defaultRowHeight="14.4"/>
  <cols>
    <col min="1" max="1" width="28.77734375" customWidth="1"/>
  </cols>
  <sheetData>
    <row r="1" spans="1:15">
      <c r="A1" s="18" t="s">
        <v>3371</v>
      </c>
    </row>
    <row r="3" spans="1:15">
      <c r="A3" s="263" t="s">
        <v>450</v>
      </c>
      <c r="B3" s="34">
        <v>2010</v>
      </c>
      <c r="C3" s="34">
        <v>2011</v>
      </c>
      <c r="D3" s="34">
        <v>2012</v>
      </c>
      <c r="E3" s="34">
        <v>2013</v>
      </c>
      <c r="F3" s="34">
        <v>2014</v>
      </c>
      <c r="G3" s="34">
        <v>2015</v>
      </c>
      <c r="H3" s="34">
        <v>2016</v>
      </c>
      <c r="I3" s="34">
        <v>2017</v>
      </c>
      <c r="J3" s="34">
        <v>2018</v>
      </c>
      <c r="K3" s="34">
        <v>2019</v>
      </c>
      <c r="L3" s="34">
        <v>2020</v>
      </c>
      <c r="M3" s="34">
        <v>2021</v>
      </c>
      <c r="O3" s="1" t="s">
        <v>559</v>
      </c>
    </row>
    <row r="4" spans="1:15">
      <c r="A4" s="263" t="s">
        <v>13</v>
      </c>
      <c r="B4" s="476"/>
      <c r="C4" s="476"/>
      <c r="D4" s="476"/>
      <c r="E4" s="476"/>
      <c r="F4" s="476">
        <v>10.4371925291181</v>
      </c>
      <c r="G4" s="476">
        <v>12.56</v>
      </c>
      <c r="H4" s="476"/>
      <c r="I4" s="476"/>
      <c r="J4" s="476">
        <v>32.200148108160398</v>
      </c>
      <c r="K4" s="476"/>
      <c r="L4" s="476"/>
      <c r="M4" s="476"/>
    </row>
    <row r="5" spans="1:15">
      <c r="A5" s="93" t="s">
        <v>12</v>
      </c>
      <c r="B5" s="476"/>
      <c r="C5" s="476"/>
      <c r="D5" s="476"/>
      <c r="E5" s="476"/>
      <c r="F5" s="476"/>
      <c r="G5" s="476"/>
      <c r="H5" s="476"/>
      <c r="I5" s="476"/>
      <c r="J5" s="476"/>
      <c r="K5" s="476">
        <v>27.795723136446401</v>
      </c>
      <c r="L5" s="476"/>
      <c r="M5" s="476"/>
    </row>
    <row r="6" spans="1:15">
      <c r="A6" s="93" t="s">
        <v>513</v>
      </c>
      <c r="B6" s="476"/>
      <c r="C6" s="476"/>
      <c r="D6" s="476"/>
      <c r="E6" s="476"/>
      <c r="F6" s="476"/>
      <c r="G6" s="476"/>
      <c r="H6" s="476"/>
      <c r="I6" s="476"/>
      <c r="J6" s="476"/>
      <c r="K6" s="476"/>
      <c r="L6" s="476"/>
      <c r="M6" s="476"/>
    </row>
    <row r="7" spans="1:15">
      <c r="A7" s="93" t="s">
        <v>2675</v>
      </c>
      <c r="B7" s="476"/>
      <c r="C7" s="476"/>
      <c r="D7" s="476"/>
      <c r="E7" s="476"/>
      <c r="F7" s="476"/>
      <c r="G7" s="476"/>
      <c r="H7" s="476"/>
      <c r="I7" s="476">
        <v>5.290874541</v>
      </c>
      <c r="J7" s="476"/>
      <c r="K7" s="476"/>
      <c r="L7" s="476"/>
      <c r="M7" s="476"/>
    </row>
    <row r="8" spans="1:15">
      <c r="A8" s="93" t="s">
        <v>512</v>
      </c>
      <c r="B8" s="476"/>
      <c r="C8" s="476"/>
      <c r="D8" s="476"/>
      <c r="E8" s="476"/>
      <c r="F8" s="476"/>
      <c r="G8" s="476"/>
      <c r="H8" s="476"/>
      <c r="I8" s="476"/>
      <c r="J8" s="476"/>
      <c r="K8" s="476"/>
      <c r="L8" s="476"/>
      <c r="M8" s="476"/>
    </row>
    <row r="9" spans="1:15">
      <c r="A9" s="93" t="s">
        <v>11</v>
      </c>
      <c r="B9" s="476"/>
      <c r="C9" s="476"/>
      <c r="D9" s="476"/>
      <c r="E9" s="476"/>
      <c r="F9" s="476"/>
      <c r="G9" s="476"/>
      <c r="H9" s="476">
        <v>8.2963881902228191</v>
      </c>
      <c r="I9" s="476"/>
      <c r="J9" s="476"/>
      <c r="K9" s="476">
        <v>5.1159215666931797</v>
      </c>
      <c r="L9" s="476"/>
      <c r="M9" s="476"/>
    </row>
    <row r="10" spans="1:15">
      <c r="A10" s="93" t="s">
        <v>10</v>
      </c>
      <c r="B10" s="476">
        <v>1.36761949223393</v>
      </c>
      <c r="C10" s="476"/>
      <c r="D10" s="476"/>
      <c r="E10" s="476"/>
      <c r="F10" s="476"/>
      <c r="G10" s="476"/>
      <c r="H10" s="476"/>
      <c r="I10" s="476"/>
      <c r="J10" s="476">
        <v>5.2284079869999998</v>
      </c>
      <c r="K10" s="476"/>
      <c r="L10" s="476"/>
      <c r="M10" s="476"/>
    </row>
    <row r="11" spans="1:15">
      <c r="A11" s="93" t="s">
        <v>9</v>
      </c>
      <c r="B11" s="476"/>
      <c r="C11" s="476">
        <v>0.80064442111943801</v>
      </c>
      <c r="D11" s="476"/>
      <c r="E11" s="476"/>
      <c r="F11" s="476"/>
      <c r="G11" s="476"/>
      <c r="H11" s="476">
        <v>3.5000094903368302</v>
      </c>
      <c r="I11" s="476">
        <v>2.4403419049999999</v>
      </c>
      <c r="J11" s="476">
        <v>4.15706277326397</v>
      </c>
      <c r="K11" s="476"/>
      <c r="L11" s="476"/>
      <c r="M11" s="476"/>
    </row>
    <row r="12" spans="1:15">
      <c r="A12" s="93" t="s">
        <v>8</v>
      </c>
      <c r="B12" s="476">
        <v>37.713443997507198</v>
      </c>
      <c r="C12" s="476"/>
      <c r="D12" s="476">
        <v>44.720753492834099</v>
      </c>
      <c r="E12" s="476">
        <v>48.999723680574697</v>
      </c>
      <c r="F12" s="476">
        <v>53.065193671576701</v>
      </c>
      <c r="G12" s="476">
        <v>57.000538502961803</v>
      </c>
      <c r="H12" s="476"/>
      <c r="I12" s="476">
        <v>52.8608125819135</v>
      </c>
      <c r="J12" s="476">
        <v>51.171931641636498</v>
      </c>
      <c r="K12" s="476">
        <v>49.920543380750999</v>
      </c>
      <c r="L12" s="476">
        <v>48.693862740769497</v>
      </c>
      <c r="M12" s="476"/>
    </row>
    <row r="13" spans="1:15">
      <c r="A13" s="93" t="s">
        <v>6</v>
      </c>
      <c r="B13" s="476"/>
      <c r="C13" s="476"/>
      <c r="D13" s="476"/>
      <c r="E13" s="476"/>
      <c r="F13" s="476">
        <v>5.6259405708470602</v>
      </c>
      <c r="G13" s="476"/>
      <c r="H13" s="476"/>
      <c r="I13" s="476">
        <v>5.3165115551011102</v>
      </c>
      <c r="J13" s="476">
        <v>6.7326568199999999</v>
      </c>
      <c r="K13" s="476"/>
      <c r="L13" s="476"/>
      <c r="M13" s="476"/>
    </row>
    <row r="14" spans="1:15">
      <c r="A14" s="93" t="s">
        <v>18</v>
      </c>
      <c r="B14" s="476">
        <v>11.5</v>
      </c>
      <c r="C14" s="476">
        <v>15</v>
      </c>
      <c r="D14" s="476"/>
      <c r="E14" s="476">
        <v>21.204767050000001</v>
      </c>
      <c r="F14" s="476"/>
      <c r="G14" s="476"/>
      <c r="H14" s="476"/>
      <c r="I14" s="476"/>
      <c r="J14" s="476"/>
      <c r="K14" s="476"/>
      <c r="L14" s="476"/>
      <c r="M14" s="476"/>
    </row>
    <row r="15" spans="1:15">
      <c r="A15" s="93" t="s">
        <v>4</v>
      </c>
      <c r="B15" s="476">
        <v>37.763423496164698</v>
      </c>
      <c r="C15" s="476"/>
      <c r="D15" s="476"/>
      <c r="E15" s="476"/>
      <c r="F15" s="476"/>
      <c r="G15" s="476"/>
      <c r="H15" s="476"/>
      <c r="I15" s="476"/>
      <c r="J15" s="476"/>
      <c r="K15" s="476"/>
      <c r="L15" s="476"/>
      <c r="M15" s="476"/>
    </row>
    <row r="16" spans="1:15">
      <c r="A16" s="93" t="s">
        <v>3</v>
      </c>
      <c r="B16" s="476"/>
      <c r="C16" s="476">
        <v>22.3332828864907</v>
      </c>
      <c r="D16" s="476"/>
      <c r="E16" s="476">
        <v>19.1416863926536</v>
      </c>
      <c r="F16" s="476">
        <v>20.771945022548302</v>
      </c>
      <c r="G16" s="476">
        <v>20.1260526849386</v>
      </c>
      <c r="H16" s="476">
        <v>21.487102409430801</v>
      </c>
      <c r="I16" s="476">
        <v>21.852155183615999</v>
      </c>
      <c r="J16" s="476">
        <v>21.254226088237601</v>
      </c>
      <c r="K16" s="476">
        <v>22.713738048916099</v>
      </c>
      <c r="L16" s="476">
        <v>26.749877556466299</v>
      </c>
      <c r="M16" s="476">
        <v>27.236974684467601</v>
      </c>
    </row>
    <row r="17" spans="1:13">
      <c r="A17" s="93" t="s">
        <v>460</v>
      </c>
      <c r="B17" s="476"/>
      <c r="C17" s="476"/>
      <c r="D17" s="476"/>
      <c r="E17" s="476"/>
      <c r="F17" s="476"/>
      <c r="G17" s="476"/>
      <c r="H17" s="476"/>
      <c r="I17" s="476">
        <v>3.0674098879999998</v>
      </c>
      <c r="J17" s="476"/>
      <c r="K17" s="476"/>
      <c r="L17" s="476"/>
      <c r="M17" s="476"/>
    </row>
    <row r="18" spans="1:13">
      <c r="A18" s="93" t="s">
        <v>1</v>
      </c>
      <c r="B18" s="476">
        <v>3.69882980450065</v>
      </c>
      <c r="C18" s="476"/>
      <c r="D18" s="476"/>
      <c r="E18" s="476"/>
      <c r="F18" s="476"/>
      <c r="G18" s="476">
        <v>5.4</v>
      </c>
      <c r="H18" s="476"/>
      <c r="I18" s="476"/>
      <c r="J18" s="476">
        <v>8.0999949057535794</v>
      </c>
      <c r="K18" s="476"/>
      <c r="L18" s="476"/>
      <c r="M18" s="476"/>
    </row>
    <row r="19" spans="1:13">
      <c r="A19" s="93" t="s">
        <v>24</v>
      </c>
      <c r="B19" s="476"/>
      <c r="C19" s="476"/>
      <c r="D19" s="476"/>
      <c r="E19" s="476"/>
      <c r="F19" s="476">
        <v>10.6699920154635</v>
      </c>
      <c r="G19" s="476"/>
      <c r="H19" s="476"/>
      <c r="I19" s="476"/>
      <c r="J19" s="476">
        <v>15.224348770000001</v>
      </c>
      <c r="K19" s="476"/>
      <c r="L19" s="476">
        <v>14.237652311014401</v>
      </c>
      <c r="M19" s="476"/>
    </row>
    <row r="21" spans="1:13">
      <c r="A21" s="250" t="s">
        <v>1176</v>
      </c>
    </row>
    <row r="22" spans="1:13">
      <c r="A22" s="250" t="s">
        <v>3134</v>
      </c>
    </row>
  </sheetData>
  <hyperlinks>
    <hyperlink ref="O3" location="Content!A1" display="Back to content page" xr:uid="{2195ECF7-970F-427D-BE43-9332DDBADFE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Z23"/>
  <sheetViews>
    <sheetView topLeftCell="A4" workbookViewId="0">
      <selection activeCell="G20" sqref="G20"/>
    </sheetView>
  </sheetViews>
  <sheetFormatPr defaultRowHeight="14.4"/>
  <cols>
    <col min="1" max="1" width="29.5546875" customWidth="1"/>
  </cols>
  <sheetData>
    <row r="1" spans="1:26">
      <c r="A1" s="44" t="s">
        <v>2910</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7"/>
      <c r="C4" s="577"/>
      <c r="D4" s="577">
        <v>7.8123294160479517</v>
      </c>
      <c r="E4" s="577">
        <v>11.437708260951572</v>
      </c>
      <c r="F4" s="577">
        <v>9.1526969214386291</v>
      </c>
      <c r="G4" s="577">
        <v>1.440372224582295</v>
      </c>
      <c r="H4" s="577">
        <v>5.8279253290516504</v>
      </c>
      <c r="I4" s="577">
        <v>6.2172214665129841</v>
      </c>
      <c r="J4" s="577">
        <v>7.383537396286072</v>
      </c>
      <c r="K4" s="577">
        <v>9.8457104060698235</v>
      </c>
      <c r="L4" s="577">
        <v>5.2567837177753187</v>
      </c>
      <c r="M4" s="577">
        <v>5.7994413017279633</v>
      </c>
      <c r="N4" s="577">
        <v>6.7733421002846956</v>
      </c>
      <c r="O4" s="577">
        <v>5.4280967244797989</v>
      </c>
      <c r="P4" s="577">
        <v>5.2543429525164065</v>
      </c>
      <c r="Q4" s="577">
        <v>5.252216167502934</v>
      </c>
      <c r="R4" s="577">
        <v>5.3659370055276101</v>
      </c>
      <c r="S4" s="577">
        <v>5.615908687571169</v>
      </c>
      <c r="T4" s="577">
        <v>4.2675998133286308</v>
      </c>
      <c r="U4" s="577">
        <v>4.0288903756080483</v>
      </c>
      <c r="V4" s="577">
        <v>4.775289258717339</v>
      </c>
      <c r="W4" s="577">
        <v>3.6498620107492039</v>
      </c>
      <c r="X4" s="577">
        <v>3.6160415274164159</v>
      </c>
    </row>
    <row r="5" spans="1:26">
      <c r="A5" s="389" t="s">
        <v>12</v>
      </c>
      <c r="B5" s="577">
        <v>80.838406478641716</v>
      </c>
      <c r="C5" s="577">
        <v>80.340093612096695</v>
      </c>
      <c r="D5" s="577">
        <v>88.943765453259545</v>
      </c>
      <c r="E5" s="577">
        <v>85.602152919142455</v>
      </c>
      <c r="F5" s="577">
        <v>78.43906410782958</v>
      </c>
      <c r="G5" s="577">
        <v>85.1119892486157</v>
      </c>
      <c r="H5" s="577">
        <v>91.115764419919131</v>
      </c>
      <c r="I5" s="577">
        <v>83.813582500850458</v>
      </c>
      <c r="J5" s="577">
        <v>87.778169982551205</v>
      </c>
      <c r="K5" s="577">
        <v>78.335108030273688</v>
      </c>
      <c r="L5" s="577">
        <v>74.91136246338786</v>
      </c>
      <c r="M5" s="577">
        <v>68.36863240175785</v>
      </c>
      <c r="N5" s="577">
        <v>69.936259513138808</v>
      </c>
      <c r="O5" s="577">
        <v>75.447608657832717</v>
      </c>
      <c r="P5" s="577">
        <v>76.235048044002923</v>
      </c>
      <c r="Q5" s="577">
        <v>79.802763963127589</v>
      </c>
      <c r="R5" s="577">
        <v>78.032317909338161</v>
      </c>
      <c r="S5" s="577">
        <v>73.129611275042024</v>
      </c>
      <c r="T5" s="577">
        <v>73.293726527043404</v>
      </c>
      <c r="U5" s="577">
        <v>68.755970447269505</v>
      </c>
      <c r="V5" s="577">
        <v>67.128053495839254</v>
      </c>
      <c r="W5" s="577">
        <v>61.335380265924066</v>
      </c>
      <c r="X5" s="577">
        <v>71.677597518516407</v>
      </c>
    </row>
    <row r="6" spans="1:26">
      <c r="A6" s="389" t="s">
        <v>513</v>
      </c>
      <c r="B6" s="577"/>
      <c r="C6" s="577"/>
      <c r="D6" s="577"/>
      <c r="E6" s="577"/>
      <c r="F6" s="577"/>
      <c r="G6" s="577"/>
      <c r="H6" s="577"/>
      <c r="I6" s="577"/>
      <c r="J6" s="577"/>
      <c r="K6" s="577">
        <v>8.3041733933753594</v>
      </c>
      <c r="L6" s="577">
        <v>13.462102145604703</v>
      </c>
      <c r="M6" s="577">
        <v>8.1861308289495511</v>
      </c>
      <c r="N6" s="577">
        <v>10.631449263648038</v>
      </c>
      <c r="O6" s="577">
        <v>15.532575368461652</v>
      </c>
      <c r="P6" s="577">
        <v>10.719425426034434</v>
      </c>
      <c r="Q6" s="577">
        <v>8.9182249325891654</v>
      </c>
      <c r="R6" s="577">
        <v>8.2063160138778848</v>
      </c>
      <c r="S6" s="577">
        <v>6.2767134170636121</v>
      </c>
      <c r="T6" s="577">
        <v>9.180653829127138</v>
      </c>
      <c r="U6" s="577">
        <v>7.9507220374936241</v>
      </c>
      <c r="V6" s="577">
        <v>8.4842004301043819</v>
      </c>
      <c r="W6" s="577">
        <v>6.0224585346173063</v>
      </c>
      <c r="X6" s="577">
        <v>7.4440389141887398</v>
      </c>
    </row>
    <row r="7" spans="1:26">
      <c r="A7" s="389" t="s">
        <v>100</v>
      </c>
      <c r="B7" s="577">
        <v>20.97598169669795</v>
      </c>
      <c r="C7" s="577">
        <v>20.496457121846049</v>
      </c>
      <c r="D7" s="577">
        <v>23.360091972885908</v>
      </c>
      <c r="E7" s="577">
        <v>21.862854648912226</v>
      </c>
      <c r="F7" s="577">
        <v>23.759222303804464</v>
      </c>
      <c r="G7" s="577">
        <v>21.549698936412053</v>
      </c>
      <c r="H7" s="577">
        <v>43.008720465203815</v>
      </c>
      <c r="I7" s="577">
        <v>34.887831960336577</v>
      </c>
      <c r="J7" s="577">
        <v>34.595324680043547</v>
      </c>
      <c r="K7" s="577">
        <v>27.339245301805171</v>
      </c>
      <c r="L7" s="577">
        <v>29.839307787391846</v>
      </c>
      <c r="M7" s="577">
        <v>33.167906480807218</v>
      </c>
      <c r="N7" s="577">
        <v>39.412472428313613</v>
      </c>
      <c r="O7" s="577">
        <v>43.578467301897547</v>
      </c>
      <c r="P7" s="577">
        <v>44.256292906178487</v>
      </c>
      <c r="Q7" s="577">
        <v>25</v>
      </c>
      <c r="R7" s="577">
        <v>25</v>
      </c>
      <c r="S7" s="577">
        <v>25</v>
      </c>
      <c r="T7" s="577">
        <v>25</v>
      </c>
      <c r="U7" s="577">
        <v>30.689992664516129</v>
      </c>
      <c r="V7" s="577">
        <v>31.495996628739992</v>
      </c>
      <c r="W7" s="577">
        <v>30</v>
      </c>
      <c r="X7" s="577">
        <v>24.218714894760925</v>
      </c>
    </row>
    <row r="8" spans="1:26">
      <c r="A8" s="389" t="s">
        <v>512</v>
      </c>
      <c r="B8" s="577">
        <v>94.637792950008631</v>
      </c>
      <c r="C8" s="577">
        <v>85.864318045387293</v>
      </c>
      <c r="D8" s="577">
        <v>87.105955177774845</v>
      </c>
      <c r="E8" s="577">
        <v>89.53055091503515</v>
      </c>
      <c r="F8" s="577">
        <v>92.863353521607621</v>
      </c>
      <c r="G8" s="577">
        <v>91.533425798928405</v>
      </c>
      <c r="H8" s="577">
        <v>86.692027799849242</v>
      </c>
      <c r="I8" s="577">
        <v>88.775303849782432</v>
      </c>
      <c r="J8" s="577">
        <v>94.136496526657112</v>
      </c>
      <c r="K8" s="577">
        <v>89.056509545523056</v>
      </c>
      <c r="L8" s="577">
        <v>89.64810334165783</v>
      </c>
      <c r="M8" s="577">
        <v>85.426950344196584</v>
      </c>
      <c r="N8" s="577">
        <v>88.882618111663419</v>
      </c>
      <c r="O8" s="577">
        <v>88.66057387796404</v>
      </c>
      <c r="P8" s="577">
        <v>86.181239426088425</v>
      </c>
      <c r="Q8" s="577">
        <v>80.512888552267597</v>
      </c>
      <c r="R8" s="577">
        <v>79.59752866765831</v>
      </c>
      <c r="S8" s="577">
        <v>85.859869062535509</v>
      </c>
      <c r="T8" s="577">
        <v>84.652895692195742</v>
      </c>
      <c r="U8" s="577">
        <v>85.400944868256857</v>
      </c>
      <c r="V8" s="577">
        <v>84.838486967891583</v>
      </c>
      <c r="W8" s="577">
        <v>84.941854188190632</v>
      </c>
      <c r="X8" s="577">
        <v>82.509318446904757</v>
      </c>
    </row>
    <row r="9" spans="1:26">
      <c r="A9" s="389" t="s">
        <v>11</v>
      </c>
      <c r="B9" s="577">
        <v>99.9757831133347</v>
      </c>
      <c r="C9" s="577">
        <v>96.988984864768028</v>
      </c>
      <c r="D9" s="577">
        <v>77.848420974557769</v>
      </c>
      <c r="E9" s="577">
        <v>82.227441081486447</v>
      </c>
      <c r="F9" s="577">
        <v>78.284135039098345</v>
      </c>
      <c r="G9" s="577">
        <v>99.476427467985204</v>
      </c>
      <c r="H9" s="577">
        <v>96.753370953485387</v>
      </c>
      <c r="I9" s="577">
        <v>96.832635064809409</v>
      </c>
      <c r="J9" s="577">
        <v>94.168227645139268</v>
      </c>
      <c r="K9" s="577">
        <v>95.361314230805505</v>
      </c>
      <c r="L9" s="577">
        <v>79.824484571594994</v>
      </c>
      <c r="M9" s="577">
        <v>97.419180169113261</v>
      </c>
      <c r="N9" s="577">
        <v>89.328316565107869</v>
      </c>
      <c r="O9" s="577">
        <v>78.084402565514964</v>
      </c>
      <c r="P9" s="577">
        <v>81.697534131429165</v>
      </c>
      <c r="Q9" s="577">
        <v>77.431299941285829</v>
      </c>
      <c r="R9" s="577">
        <v>78.862869598627512</v>
      </c>
      <c r="S9" s="577">
        <v>72.563055535182556</v>
      </c>
      <c r="T9" s="577">
        <v>78.542931616986849</v>
      </c>
      <c r="U9" s="577">
        <v>76.787938120997893</v>
      </c>
      <c r="V9" s="577">
        <v>74.86534028216883</v>
      </c>
      <c r="W9" s="577">
        <v>78.174110322126239</v>
      </c>
      <c r="X9" s="577">
        <v>82.538077265429934</v>
      </c>
    </row>
    <row r="10" spans="1:26">
      <c r="A10" s="389" t="s">
        <v>10</v>
      </c>
      <c r="B10" s="577">
        <v>9.7735577048929425</v>
      </c>
      <c r="C10" s="577">
        <v>10.702439638485</v>
      </c>
      <c r="D10" s="577">
        <v>11.041054394460026</v>
      </c>
      <c r="E10" s="577">
        <v>14.292798430022449</v>
      </c>
      <c r="F10" s="577">
        <v>12.254619650658983</v>
      </c>
      <c r="G10" s="577">
        <v>15.912865270637999</v>
      </c>
      <c r="H10" s="577">
        <v>11.602598702839591</v>
      </c>
      <c r="I10" s="577">
        <v>10.194634093427577</v>
      </c>
      <c r="J10" s="577">
        <v>9.2140038917828289</v>
      </c>
      <c r="K10" s="577">
        <v>10.20369135615778</v>
      </c>
      <c r="L10" s="577">
        <v>10.90239438116895</v>
      </c>
      <c r="M10" s="577">
        <v>10.558089419736204</v>
      </c>
      <c r="N10" s="577">
        <v>9.7838633078096855</v>
      </c>
      <c r="O10" s="577">
        <v>9.1733158749423129</v>
      </c>
      <c r="P10" s="577">
        <v>8.4600900953173745</v>
      </c>
      <c r="Q10" s="577">
        <v>9.0975374376412734</v>
      </c>
      <c r="R10" s="577">
        <v>9.1662395013006357</v>
      </c>
      <c r="S10" s="577">
        <v>8.8336881992882219</v>
      </c>
      <c r="T10" s="577">
        <v>11.583876716738084</v>
      </c>
      <c r="U10" s="577">
        <v>11.080828915943325</v>
      </c>
      <c r="V10" s="577">
        <v>10.707696086118936</v>
      </c>
      <c r="W10" s="577">
        <v>11.96815684478603</v>
      </c>
      <c r="X10" s="577">
        <v>10.003013654176343</v>
      </c>
    </row>
    <row r="11" spans="1:26">
      <c r="A11" s="389" t="s">
        <v>9</v>
      </c>
      <c r="B11" s="577">
        <v>35.313145176177272</v>
      </c>
      <c r="C11" s="577">
        <v>34.244055682132888</v>
      </c>
      <c r="D11" s="577">
        <v>32.716904358022056</v>
      </c>
      <c r="E11" s="577">
        <v>35.011970246925877</v>
      </c>
      <c r="F11" s="577">
        <v>32.482463754438704</v>
      </c>
      <c r="G11" s="577">
        <v>34.990363355956639</v>
      </c>
      <c r="H11" s="577">
        <v>38.840749768503912</v>
      </c>
      <c r="I11" s="577">
        <v>30.875118739363039</v>
      </c>
      <c r="J11" s="577">
        <v>33.15794699616626</v>
      </c>
      <c r="K11" s="577">
        <v>35.881295138823987</v>
      </c>
      <c r="L11" s="577">
        <v>25.319243373139848</v>
      </c>
      <c r="M11" s="577">
        <v>22.767780633339029</v>
      </c>
      <c r="N11" s="577">
        <v>23.680452087452153</v>
      </c>
      <c r="O11" s="577">
        <v>42.592243935968874</v>
      </c>
      <c r="P11" s="577">
        <v>40.36216033646231</v>
      </c>
      <c r="Q11" s="577">
        <v>31.76171313520398</v>
      </c>
      <c r="R11" s="577">
        <v>30.629052983423527</v>
      </c>
      <c r="S11" s="577">
        <v>27.257235992125615</v>
      </c>
      <c r="T11" s="577">
        <v>27.086376725782717</v>
      </c>
      <c r="U11" s="577">
        <v>25.436432535913191</v>
      </c>
      <c r="V11" s="577">
        <v>31.920192110854863</v>
      </c>
      <c r="W11" s="577">
        <v>26.908610310966711</v>
      </c>
      <c r="X11" s="577">
        <v>21.885206431244033</v>
      </c>
    </row>
    <row r="12" spans="1:26">
      <c r="A12" s="389" t="s">
        <v>8</v>
      </c>
      <c r="B12" s="577">
        <v>15.812070346635595</v>
      </c>
      <c r="C12" s="577">
        <v>15.057274767000347</v>
      </c>
      <c r="D12" s="577">
        <v>15.343177315502727</v>
      </c>
      <c r="E12" s="577">
        <v>13.496179976342844</v>
      </c>
      <c r="F12" s="577">
        <v>12.706660819249349</v>
      </c>
      <c r="G12" s="577">
        <v>9.8447835595291693</v>
      </c>
      <c r="H12" s="577">
        <v>8.5710844833855688</v>
      </c>
      <c r="I12" s="577">
        <v>8.7049761643133898</v>
      </c>
      <c r="J12" s="577">
        <v>9.9129466954186043</v>
      </c>
      <c r="K12" s="577">
        <v>10.108631083043464</v>
      </c>
      <c r="L12" s="577">
        <v>10.021513619311694</v>
      </c>
      <c r="M12" s="577">
        <v>9.1561532997327753</v>
      </c>
      <c r="N12" s="577">
        <v>8.4234869189296617</v>
      </c>
      <c r="O12" s="577">
        <v>8.5979510127178536</v>
      </c>
      <c r="P12" s="577">
        <v>8.6920540810751117</v>
      </c>
      <c r="Q12" s="577">
        <v>9.8797094633432607</v>
      </c>
      <c r="R12" s="577">
        <v>11.333005368083201</v>
      </c>
      <c r="S12" s="577">
        <v>12.197326318380407</v>
      </c>
      <c r="T12" s="577">
        <v>11.802671834295166</v>
      </c>
      <c r="U12" s="577">
        <v>10.868046599604506</v>
      </c>
      <c r="V12" s="577">
        <v>9.8241860992264751</v>
      </c>
      <c r="W12" s="577">
        <v>10.147996839650821</v>
      </c>
      <c r="X12" s="577">
        <v>11.362238852977789</v>
      </c>
    </row>
    <row r="13" spans="1:26">
      <c r="A13" s="389" t="s">
        <v>6</v>
      </c>
      <c r="B13" s="577">
        <v>63.561644479348324</v>
      </c>
      <c r="C13" s="577">
        <v>64.891485224477151</v>
      </c>
      <c r="D13" s="577">
        <v>43.045097223530895</v>
      </c>
      <c r="E13" s="577">
        <v>50.888561016085752</v>
      </c>
      <c r="F13" s="577">
        <v>51.935998142818875</v>
      </c>
      <c r="G13" s="577">
        <v>48.791302396088895</v>
      </c>
      <c r="H13" s="577">
        <v>39.763747565977198</v>
      </c>
      <c r="I13" s="577">
        <v>46.720119748389237</v>
      </c>
      <c r="J13" s="577">
        <v>34.167957487787795</v>
      </c>
      <c r="K13" s="577">
        <v>38.172160081664536</v>
      </c>
      <c r="L13" s="577">
        <v>65.041802855955652</v>
      </c>
      <c r="M13" s="577">
        <v>36.390811874119834</v>
      </c>
      <c r="N13" s="577">
        <v>29.969364335059311</v>
      </c>
      <c r="O13" s="577">
        <v>35.101419159597228</v>
      </c>
      <c r="P13" s="577">
        <v>33.381890914785707</v>
      </c>
      <c r="Q13" s="577">
        <v>31.91024311190257</v>
      </c>
      <c r="R13" s="577">
        <v>33.49824400266111</v>
      </c>
      <c r="S13" s="577">
        <v>32.194159441909704</v>
      </c>
      <c r="T13" s="577">
        <v>30.761061085544245</v>
      </c>
      <c r="U13" s="577">
        <v>31.953806795699169</v>
      </c>
      <c r="V13" s="577">
        <v>33.744172638820608</v>
      </c>
      <c r="W13" s="577">
        <v>29.989646023748008</v>
      </c>
      <c r="X13" s="577">
        <v>18.236839992998217</v>
      </c>
    </row>
    <row r="14" spans="1:26">
      <c r="A14" s="389" t="s">
        <v>5</v>
      </c>
      <c r="B14" s="577">
        <v>87.280319729832783</v>
      </c>
      <c r="C14" s="577">
        <v>76.441215227135402</v>
      </c>
      <c r="D14" s="577">
        <v>68.64857081493949</v>
      </c>
      <c r="E14" s="577">
        <v>76.631058931131108</v>
      </c>
      <c r="F14" s="577">
        <v>85.04832867682596</v>
      </c>
      <c r="G14" s="577">
        <v>81.517857466201576</v>
      </c>
      <c r="H14" s="577">
        <v>80.760498010718436</v>
      </c>
      <c r="I14" s="577">
        <v>77.05147169662304</v>
      </c>
      <c r="J14" s="577">
        <v>68.918499437214763</v>
      </c>
      <c r="K14" s="577">
        <v>70.363018039192795</v>
      </c>
      <c r="L14" s="577">
        <v>72.370530847335274</v>
      </c>
      <c r="M14" s="577">
        <v>77.484232432927328</v>
      </c>
      <c r="N14" s="577">
        <v>74.570677787244648</v>
      </c>
      <c r="O14" s="577">
        <v>69.684957305074661</v>
      </c>
      <c r="P14" s="577">
        <v>61.541028931494203</v>
      </c>
      <c r="Q14" s="577">
        <v>71.015598106445609</v>
      </c>
      <c r="R14" s="577">
        <v>69.606840794841432</v>
      </c>
      <c r="S14" s="577">
        <v>62.380078920800244</v>
      </c>
      <c r="T14" s="577">
        <v>62.490147039708511</v>
      </c>
      <c r="U14" s="577">
        <v>59.251263151466162</v>
      </c>
      <c r="V14" s="577">
        <v>54.898297770910908</v>
      </c>
      <c r="W14" s="577">
        <v>51.553902241084693</v>
      </c>
      <c r="X14" s="577">
        <v>42.519986843897335</v>
      </c>
    </row>
    <row r="15" spans="1:26">
      <c r="A15" s="389" t="s">
        <v>4</v>
      </c>
      <c r="B15" s="577">
        <v>17.260615509696503</v>
      </c>
      <c r="C15" s="577">
        <v>6.8756182155117651</v>
      </c>
      <c r="D15" s="577">
        <v>12.260052770191075</v>
      </c>
      <c r="E15" s="577">
        <v>10.657001677010888</v>
      </c>
      <c r="F15" s="577">
        <v>10.854270485796995</v>
      </c>
      <c r="G15" s="577">
        <v>7.0147996660742047</v>
      </c>
      <c r="H15" s="577">
        <v>7.6842687698631105</v>
      </c>
      <c r="I15" s="577">
        <v>7.3331195729211345</v>
      </c>
      <c r="J15" s="577">
        <v>8.8915538757877748</v>
      </c>
      <c r="K15" s="577">
        <v>11.738931388375825</v>
      </c>
      <c r="L15" s="577">
        <v>8.9539789224363968</v>
      </c>
      <c r="M15" s="577">
        <v>9.3476742048349397</v>
      </c>
      <c r="N15" s="577">
        <v>7.3093467261686031</v>
      </c>
      <c r="O15" s="577">
        <v>6.0117065553417381</v>
      </c>
      <c r="P15" s="577">
        <v>6.0392571028979205</v>
      </c>
      <c r="Q15" s="577">
        <v>12.419681794197995</v>
      </c>
      <c r="R15" s="577">
        <v>10.071343667898754</v>
      </c>
      <c r="S15" s="577">
        <v>7.0404450056730603</v>
      </c>
      <c r="T15" s="577">
        <v>7.7127816312456261</v>
      </c>
      <c r="U15" s="577">
        <v>7.9654523226337943</v>
      </c>
      <c r="V15" s="577">
        <v>10.03944736427567</v>
      </c>
      <c r="W15" s="577">
        <v>12.392385686223513</v>
      </c>
      <c r="X15" s="577">
        <v>12.025390654801166</v>
      </c>
    </row>
    <row r="16" spans="1:26">
      <c r="A16" s="389" t="s">
        <v>3</v>
      </c>
      <c r="B16" s="577">
        <v>1.2707998340095747</v>
      </c>
      <c r="C16" s="577">
        <v>1.2832583388496304</v>
      </c>
      <c r="D16" s="577">
        <v>1.5347748484277148</v>
      </c>
      <c r="E16" s="577">
        <v>1.7995549543785743</v>
      </c>
      <c r="F16" s="577">
        <v>2.4795048918891305</v>
      </c>
      <c r="G16" s="577">
        <v>3.5515523346550864</v>
      </c>
      <c r="H16" s="577">
        <v>3.3444050317542287</v>
      </c>
      <c r="I16" s="577">
        <v>5.980266114404313</v>
      </c>
      <c r="J16" s="577">
        <v>6.6931772446539028</v>
      </c>
      <c r="K16" s="577">
        <v>5.2863977890242522</v>
      </c>
      <c r="L16" s="577">
        <v>6.468273636767921</v>
      </c>
      <c r="M16" s="577">
        <v>5.7628717013559951</v>
      </c>
      <c r="N16" s="577">
        <v>7.1442385493761478</v>
      </c>
      <c r="O16" s="577">
        <v>6.5362285549715402</v>
      </c>
      <c r="P16" s="577">
        <v>6.1790399540722847</v>
      </c>
      <c r="Q16" s="577">
        <v>6.099208620946464</v>
      </c>
      <c r="R16" s="577">
        <v>6.8716161220280307</v>
      </c>
      <c r="S16" s="577">
        <v>7.0806711349801228</v>
      </c>
      <c r="T16" s="577">
        <v>6.6389476805278349</v>
      </c>
      <c r="U16" s="577">
        <v>5.9828860729888591</v>
      </c>
      <c r="V16" s="577">
        <v>5.5592597115615874</v>
      </c>
      <c r="W16" s="577">
        <v>5.7401397096437732</v>
      </c>
      <c r="X16" s="577">
        <v>5.5504059123440452</v>
      </c>
    </row>
    <row r="17" spans="1:24">
      <c r="A17" s="389" t="s">
        <v>460</v>
      </c>
      <c r="B17" s="577">
        <v>13.760973356933073</v>
      </c>
      <c r="C17" s="577">
        <v>13.512145882387857</v>
      </c>
      <c r="D17" s="577">
        <v>13.169601574854461</v>
      </c>
      <c r="E17" s="577">
        <v>15.859323158305639</v>
      </c>
      <c r="F17" s="577">
        <v>15.053667283841859</v>
      </c>
      <c r="G17" s="577">
        <v>14.082973716707581</v>
      </c>
      <c r="H17" s="577">
        <v>14.700642814734902</v>
      </c>
      <c r="I17" s="577">
        <v>16.772522804394029</v>
      </c>
      <c r="J17" s="577">
        <v>13.714207131504971</v>
      </c>
      <c r="K17" s="577">
        <v>11.207817004631455</v>
      </c>
      <c r="L17" s="577">
        <v>11.047752591845752</v>
      </c>
      <c r="M17" s="577">
        <v>13.724191071841583</v>
      </c>
      <c r="N17" s="577">
        <v>22.043543580075411</v>
      </c>
      <c r="O17" s="577">
        <v>17.594436550956004</v>
      </c>
      <c r="P17" s="577">
        <v>6.3263731357377155</v>
      </c>
      <c r="Q17" s="577">
        <v>3.5919246499201924</v>
      </c>
      <c r="R17" s="577">
        <v>7.8496285713513636</v>
      </c>
      <c r="S17" s="577">
        <v>15.324786819246533</v>
      </c>
      <c r="T17" s="577">
        <v>7.0756876034692331</v>
      </c>
      <c r="U17" s="577">
        <v>7.1406128278092407</v>
      </c>
      <c r="V17" s="577">
        <v>6.364128357033759</v>
      </c>
      <c r="W17" s="577">
        <v>5.6828967681901794</v>
      </c>
      <c r="X17" s="577">
        <v>4.9778027916642369</v>
      </c>
    </row>
    <row r="18" spans="1:24">
      <c r="A18" s="389" t="s">
        <v>1</v>
      </c>
      <c r="B18" s="577">
        <v>68.595937564751708</v>
      </c>
      <c r="C18" s="577">
        <v>67.778836968275883</v>
      </c>
      <c r="D18" s="577">
        <v>66.693699488013735</v>
      </c>
      <c r="E18" s="577">
        <v>66.040173188682601</v>
      </c>
      <c r="F18" s="577">
        <v>56.02108737314839</v>
      </c>
      <c r="G18" s="577">
        <v>57.321565025104434</v>
      </c>
      <c r="H18" s="577">
        <v>57.693691954653524</v>
      </c>
      <c r="I18" s="577">
        <v>57.039639026882568</v>
      </c>
      <c r="J18" s="577">
        <v>58.857319195467674</v>
      </c>
      <c r="K18" s="577">
        <v>57.958565150670495</v>
      </c>
      <c r="L18" s="577">
        <v>61.98000069906665</v>
      </c>
      <c r="M18" s="577">
        <v>57.627580370739139</v>
      </c>
      <c r="N18" s="577">
        <v>52.325079144699906</v>
      </c>
      <c r="O18" s="577">
        <v>50.209347296398164</v>
      </c>
      <c r="P18" s="577">
        <v>54.15926992561424</v>
      </c>
      <c r="Q18" s="577">
        <v>49.291832077644102</v>
      </c>
      <c r="R18" s="577">
        <v>55.70502236098821</v>
      </c>
      <c r="S18" s="577">
        <v>53.680985335558184</v>
      </c>
      <c r="T18" s="577">
        <v>51.491741915380274</v>
      </c>
      <c r="U18" s="577">
        <v>44.120963331930724</v>
      </c>
      <c r="V18" s="577">
        <v>42.565351264518377</v>
      </c>
      <c r="W18" s="577">
        <v>43.122052379257347</v>
      </c>
      <c r="X18" s="577">
        <v>44.783899184001626</v>
      </c>
    </row>
    <row r="19" spans="1:24">
      <c r="A19" s="389" t="s">
        <v>0</v>
      </c>
      <c r="B19" s="577">
        <v>63.571185099552075</v>
      </c>
      <c r="C19" s="577">
        <v>69.404397669894408</v>
      </c>
      <c r="D19" s="577">
        <v>66.659803410108893</v>
      </c>
      <c r="E19" s="577">
        <v>53.748912994865549</v>
      </c>
      <c r="F19" s="577">
        <v>68.37117918687629</v>
      </c>
      <c r="G19" s="577">
        <v>60.940258669085104</v>
      </c>
      <c r="H19" s="577">
        <v>64.450739359275232</v>
      </c>
      <c r="I19" s="577">
        <v>66.825423853539988</v>
      </c>
      <c r="J19" s="577">
        <v>72.300804843563157</v>
      </c>
      <c r="K19" s="577">
        <v>85.624778825006189</v>
      </c>
      <c r="L19" s="577">
        <v>57.942897451012641</v>
      </c>
      <c r="M19" s="577">
        <v>65.769150799083079</v>
      </c>
      <c r="N19" s="577">
        <v>53.51226809614991</v>
      </c>
      <c r="O19" s="577">
        <v>56.898411924438065</v>
      </c>
      <c r="P19" s="577">
        <v>51.874884898738394</v>
      </c>
      <c r="Q19" s="577">
        <v>49.489005792326289</v>
      </c>
      <c r="R19" s="577">
        <v>51.681165144252482</v>
      </c>
      <c r="S19" s="577">
        <v>49.155122957909697</v>
      </c>
      <c r="T19" s="577">
        <v>48.686436546134644</v>
      </c>
      <c r="U19" s="577">
        <v>47.013925397348757</v>
      </c>
      <c r="V19" s="577">
        <v>54.775180194375274</v>
      </c>
      <c r="W19" s="577">
        <v>53.550683167126877</v>
      </c>
      <c r="X19" s="577">
        <v>52.601381068314936</v>
      </c>
    </row>
    <row r="20" spans="1:24">
      <c r="A20" s="389" t="s">
        <v>2266</v>
      </c>
      <c r="B20" s="578">
        <v>17.969002408629102</v>
      </c>
      <c r="C20" s="578">
        <v>17.552267556473605</v>
      </c>
      <c r="D20" s="578">
        <v>18.905224173826372</v>
      </c>
      <c r="E20" s="578">
        <v>18.749676212566143</v>
      </c>
      <c r="F20" s="578">
        <v>18.90675181316243</v>
      </c>
      <c r="G20" s="578">
        <v>16.300943437587787</v>
      </c>
      <c r="H20" s="578">
        <v>15.743316199006291</v>
      </c>
      <c r="I20" s="578">
        <v>18.027007722337864</v>
      </c>
      <c r="J20" s="578">
        <v>17.451582508990462</v>
      </c>
      <c r="K20" s="578">
        <v>19.672837566864445</v>
      </c>
      <c r="L20" s="578">
        <v>19.830150057159699</v>
      </c>
      <c r="M20" s="578">
        <v>19.513522597711884</v>
      </c>
      <c r="N20" s="578">
        <v>19.934548298543511</v>
      </c>
      <c r="O20" s="578">
        <v>20.809179210765194</v>
      </c>
      <c r="P20" s="578">
        <v>19.267377521856265</v>
      </c>
      <c r="Q20" s="578">
        <v>18.1685496677289</v>
      </c>
      <c r="R20" s="578">
        <v>20.627828035688665</v>
      </c>
      <c r="S20" s="578">
        <v>19.554071552119044</v>
      </c>
      <c r="T20" s="578">
        <v>18.954917772138991</v>
      </c>
      <c r="U20" s="578">
        <v>17.649264067944952</v>
      </c>
      <c r="V20" s="578">
        <v>19.477372578014375</v>
      </c>
      <c r="W20" s="578">
        <v>18.670330805970028</v>
      </c>
      <c r="X20" s="578">
        <v>16.289977770797258</v>
      </c>
    </row>
    <row r="22" spans="1:24">
      <c r="A22" s="250" t="s">
        <v>3126</v>
      </c>
    </row>
    <row r="23" spans="1:24">
      <c r="A23" t="s">
        <v>3124</v>
      </c>
    </row>
  </sheetData>
  <hyperlinks>
    <hyperlink ref="Z3" location="Content!A1" display="Back to content page" xr:uid="{00000000-0004-0000-1200-000000000000}"/>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Sheet226">
    <pageSetUpPr fitToPage="1"/>
  </sheetPr>
  <dimension ref="B8:L9"/>
  <sheetViews>
    <sheetView workbookViewId="0">
      <selection activeCell="D126" sqref="A1:XFD1048576"/>
    </sheetView>
  </sheetViews>
  <sheetFormatPr defaultColWidth="9.21875" defaultRowHeight="14.4"/>
  <cols>
    <col min="2" max="2" width="9.77734375" customWidth="1"/>
  </cols>
  <sheetData>
    <row r="8" spans="2:12" ht="58.8">
      <c r="B8" s="742">
        <v>3.3</v>
      </c>
      <c r="C8" s="742"/>
      <c r="D8" s="742"/>
      <c r="E8" s="742"/>
      <c r="F8" s="742"/>
      <c r="G8" s="742"/>
      <c r="H8" s="742"/>
      <c r="I8" s="742"/>
      <c r="J8" s="742"/>
      <c r="K8" s="742"/>
      <c r="L8" s="742"/>
    </row>
    <row r="9" spans="2:12" ht="58.8">
      <c r="B9" s="742" t="s">
        <v>521</v>
      </c>
      <c r="C9" s="742"/>
      <c r="D9" s="742"/>
      <c r="E9" s="742"/>
      <c r="F9" s="742"/>
      <c r="G9" s="742"/>
      <c r="H9" s="742"/>
      <c r="I9" s="742"/>
      <c r="J9" s="742"/>
      <c r="K9" s="742"/>
      <c r="L9" s="742"/>
    </row>
  </sheetData>
  <mergeCells count="2">
    <mergeCell ref="B8:L8"/>
    <mergeCell ref="B9:L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Sheet227"/>
  <dimension ref="A1:AL22"/>
  <sheetViews>
    <sheetView workbookViewId="0">
      <selection activeCell="B4" sqref="B4:AF19"/>
    </sheetView>
  </sheetViews>
  <sheetFormatPr defaultRowHeight="14.4"/>
  <cols>
    <col min="1" max="1" width="33.77734375" style="17" customWidth="1"/>
    <col min="2" max="32" width="10" style="17" customWidth="1"/>
    <col min="33" max="34" width="8.77734375" style="17"/>
  </cols>
  <sheetData>
    <row r="1" spans="1:38">
      <c r="A1" s="18" t="s">
        <v>3167</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row>
    <row r="2" spans="1:38">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row>
    <row r="3" spans="1:38">
      <c r="A3" s="287" t="s">
        <v>450</v>
      </c>
      <c r="B3" s="480">
        <v>1990</v>
      </c>
      <c r="C3" s="480">
        <v>1991</v>
      </c>
      <c r="D3" s="480">
        <v>1992</v>
      </c>
      <c r="E3" s="480">
        <v>1993</v>
      </c>
      <c r="F3" s="480">
        <v>1994</v>
      </c>
      <c r="G3" s="480">
        <v>1995</v>
      </c>
      <c r="H3" s="480">
        <v>1996</v>
      </c>
      <c r="I3" s="480">
        <v>1997</v>
      </c>
      <c r="J3" s="480">
        <v>1998</v>
      </c>
      <c r="K3" s="480">
        <v>1999</v>
      </c>
      <c r="L3" s="480">
        <v>2000</v>
      </c>
      <c r="M3" s="480">
        <v>2001</v>
      </c>
      <c r="N3" s="480">
        <v>2002</v>
      </c>
      <c r="O3" s="480">
        <v>2003</v>
      </c>
      <c r="P3" s="480">
        <v>2004</v>
      </c>
      <c r="Q3" s="480">
        <v>2005</v>
      </c>
      <c r="R3" s="480">
        <v>2006</v>
      </c>
      <c r="S3" s="480">
        <v>2007</v>
      </c>
      <c r="T3" s="480">
        <v>2008</v>
      </c>
      <c r="U3" s="480">
        <v>2009</v>
      </c>
      <c r="V3" s="480">
        <v>2010</v>
      </c>
      <c r="W3" s="480">
        <v>2011</v>
      </c>
      <c r="X3" s="480">
        <v>2012</v>
      </c>
      <c r="Y3" s="480">
        <v>2013</v>
      </c>
      <c r="Z3" s="480">
        <v>2014</v>
      </c>
      <c r="AA3" s="480">
        <v>2015</v>
      </c>
      <c r="AB3" s="480">
        <v>2016</v>
      </c>
      <c r="AC3" s="480">
        <v>2017</v>
      </c>
      <c r="AD3" s="480">
        <v>2018</v>
      </c>
      <c r="AE3" s="480">
        <v>2019</v>
      </c>
      <c r="AF3" s="480">
        <v>2020</v>
      </c>
      <c r="AH3" s="1" t="s">
        <v>559</v>
      </c>
      <c r="AK3" s="44"/>
      <c r="AL3" s="44"/>
    </row>
    <row r="4" spans="1:38">
      <c r="A4" s="28" t="s">
        <v>13</v>
      </c>
      <c r="B4" s="648">
        <v>238</v>
      </c>
      <c r="C4" s="648">
        <v>242</v>
      </c>
      <c r="D4" s="648">
        <v>245</v>
      </c>
      <c r="E4" s="648">
        <v>259</v>
      </c>
      <c r="F4" s="648">
        <v>238</v>
      </c>
      <c r="G4" s="648">
        <v>340</v>
      </c>
      <c r="H4" s="648">
        <v>323</v>
      </c>
      <c r="I4" s="648">
        <v>273</v>
      </c>
      <c r="J4" s="648">
        <v>271</v>
      </c>
      <c r="K4" s="648">
        <v>282</v>
      </c>
      <c r="L4" s="648">
        <v>288</v>
      </c>
      <c r="M4" s="648">
        <v>298</v>
      </c>
      <c r="N4" s="648">
        <v>315</v>
      </c>
      <c r="O4" s="648">
        <v>345</v>
      </c>
      <c r="P4" s="648">
        <v>325</v>
      </c>
      <c r="Q4" s="648">
        <v>319</v>
      </c>
      <c r="R4" s="648">
        <v>367</v>
      </c>
      <c r="S4" s="648">
        <v>390</v>
      </c>
      <c r="T4" s="648">
        <v>410</v>
      </c>
      <c r="U4" s="648">
        <v>447</v>
      </c>
      <c r="V4" s="648">
        <v>469</v>
      </c>
      <c r="W4" s="648">
        <v>487</v>
      </c>
      <c r="X4" s="648">
        <v>538</v>
      </c>
      <c r="Y4" s="648">
        <v>537</v>
      </c>
      <c r="Z4" s="648">
        <v>537</v>
      </c>
      <c r="AA4" s="648">
        <v>555</v>
      </c>
      <c r="AB4" s="648">
        <v>539</v>
      </c>
      <c r="AC4" s="648">
        <v>531</v>
      </c>
      <c r="AD4" s="648">
        <v>546</v>
      </c>
      <c r="AE4" s="648">
        <v>553</v>
      </c>
      <c r="AF4" s="648">
        <v>504.9</v>
      </c>
      <c r="AG4" s="250"/>
      <c r="AH4" s="250"/>
    </row>
    <row r="5" spans="1:38">
      <c r="A5" s="28" t="s">
        <v>12</v>
      </c>
      <c r="B5" s="648">
        <v>39</v>
      </c>
      <c r="C5" s="648">
        <v>39</v>
      </c>
      <c r="D5" s="648">
        <v>39</v>
      </c>
      <c r="E5" s="648">
        <v>46</v>
      </c>
      <c r="F5" s="648">
        <v>44</v>
      </c>
      <c r="G5" s="648">
        <v>44</v>
      </c>
      <c r="H5" s="648">
        <v>43</v>
      </c>
      <c r="I5" s="648">
        <v>43</v>
      </c>
      <c r="J5" s="648">
        <v>50</v>
      </c>
      <c r="K5" s="648">
        <v>49</v>
      </c>
      <c r="L5" s="648">
        <v>57</v>
      </c>
      <c r="M5" s="648">
        <v>59</v>
      </c>
      <c r="N5" s="648">
        <v>61</v>
      </c>
      <c r="O5" s="648">
        <v>61</v>
      </c>
      <c r="P5" s="648">
        <v>62</v>
      </c>
      <c r="Q5" s="648">
        <v>65</v>
      </c>
      <c r="R5" s="648">
        <v>66</v>
      </c>
      <c r="S5" s="648">
        <v>69</v>
      </c>
      <c r="T5" s="648">
        <v>74</v>
      </c>
      <c r="U5" s="648">
        <v>65</v>
      </c>
      <c r="V5" s="648">
        <v>74</v>
      </c>
      <c r="W5" s="648">
        <v>71</v>
      </c>
      <c r="X5" s="648">
        <v>84</v>
      </c>
      <c r="Y5" s="648">
        <v>89</v>
      </c>
      <c r="Z5" s="648">
        <v>98</v>
      </c>
      <c r="AA5" s="648">
        <v>80</v>
      </c>
      <c r="AB5" s="648">
        <v>92</v>
      </c>
      <c r="AC5" s="648">
        <v>99</v>
      </c>
      <c r="AD5" s="648">
        <v>104</v>
      </c>
      <c r="AE5" s="648">
        <v>98</v>
      </c>
      <c r="AF5" s="648">
        <v>83.7</v>
      </c>
      <c r="AG5" s="13"/>
      <c r="AH5" s="13"/>
    </row>
    <row r="6" spans="1:38">
      <c r="A6" s="28" t="s">
        <v>513</v>
      </c>
      <c r="B6" s="648">
        <v>3</v>
      </c>
      <c r="C6" s="648">
        <v>3</v>
      </c>
      <c r="D6" s="648">
        <v>3</v>
      </c>
      <c r="E6" s="648">
        <v>3</v>
      </c>
      <c r="F6" s="648">
        <v>3</v>
      </c>
      <c r="G6" s="648">
        <v>3</v>
      </c>
      <c r="H6" s="648">
        <v>4</v>
      </c>
      <c r="I6" s="648">
        <v>4</v>
      </c>
      <c r="J6" s="648">
        <v>4</v>
      </c>
      <c r="K6" s="648">
        <v>4</v>
      </c>
      <c r="L6" s="648">
        <v>4</v>
      </c>
      <c r="M6" s="648">
        <v>4</v>
      </c>
      <c r="N6" s="648">
        <v>4</v>
      </c>
      <c r="O6" s="648">
        <v>5</v>
      </c>
      <c r="P6" s="648">
        <v>5</v>
      </c>
      <c r="Q6" s="648">
        <v>5</v>
      </c>
      <c r="R6" s="648">
        <v>5</v>
      </c>
      <c r="S6" s="648">
        <v>5</v>
      </c>
      <c r="T6" s="648">
        <v>5</v>
      </c>
      <c r="U6" s="648">
        <v>5</v>
      </c>
      <c r="V6" s="648">
        <v>6</v>
      </c>
      <c r="W6" s="648">
        <v>5</v>
      </c>
      <c r="X6" s="648">
        <v>6</v>
      </c>
      <c r="Y6" s="648">
        <v>6</v>
      </c>
      <c r="Z6" s="648">
        <v>6</v>
      </c>
      <c r="AA6" s="648">
        <v>6</v>
      </c>
      <c r="AB6" s="648">
        <v>7</v>
      </c>
      <c r="AC6" s="648">
        <v>8</v>
      </c>
      <c r="AD6" s="648">
        <v>8</v>
      </c>
      <c r="AE6" s="648">
        <v>8</v>
      </c>
      <c r="AF6" s="648">
        <v>9.3000000000000007</v>
      </c>
      <c r="AG6" s="13"/>
      <c r="AH6" s="13"/>
    </row>
    <row r="7" spans="1:38">
      <c r="A7" s="28" t="s">
        <v>100</v>
      </c>
      <c r="B7" s="648">
        <v>489</v>
      </c>
      <c r="C7" s="648">
        <v>500</v>
      </c>
      <c r="D7" s="648">
        <v>523</v>
      </c>
      <c r="E7" s="648">
        <v>556</v>
      </c>
      <c r="F7" s="648">
        <v>570</v>
      </c>
      <c r="G7" s="648">
        <v>595</v>
      </c>
      <c r="H7" s="648">
        <v>610</v>
      </c>
      <c r="I7" s="648">
        <v>615</v>
      </c>
      <c r="J7" s="648">
        <v>622</v>
      </c>
      <c r="K7" s="648">
        <v>629</v>
      </c>
      <c r="L7" s="648">
        <v>635</v>
      </c>
      <c r="M7" s="648">
        <v>643</v>
      </c>
      <c r="N7" s="648">
        <v>655</v>
      </c>
      <c r="O7" s="648">
        <v>646</v>
      </c>
      <c r="P7" s="648">
        <v>672</v>
      </c>
      <c r="Q7" s="648">
        <v>698</v>
      </c>
      <c r="R7" s="648">
        <v>724</v>
      </c>
      <c r="S7" s="648">
        <v>750</v>
      </c>
      <c r="T7" s="648">
        <v>778</v>
      </c>
      <c r="U7" s="648">
        <v>801</v>
      </c>
      <c r="V7" s="648">
        <v>831</v>
      </c>
      <c r="W7" s="648">
        <v>882</v>
      </c>
      <c r="X7" s="648">
        <v>1090</v>
      </c>
      <c r="Y7" s="648">
        <v>1145</v>
      </c>
      <c r="Z7" s="648">
        <v>1202</v>
      </c>
      <c r="AA7" s="648">
        <v>1209</v>
      </c>
      <c r="AB7" s="648">
        <v>1240</v>
      </c>
      <c r="AC7" s="648">
        <v>1246</v>
      </c>
      <c r="AD7" s="648">
        <v>1149</v>
      </c>
      <c r="AE7" s="648">
        <v>1266</v>
      </c>
      <c r="AF7" s="648">
        <v>1308.2</v>
      </c>
      <c r="AG7" s="13"/>
      <c r="AH7" s="13"/>
    </row>
    <row r="8" spans="1:38">
      <c r="A8" s="28" t="s">
        <v>512</v>
      </c>
      <c r="B8" s="648">
        <v>28</v>
      </c>
      <c r="C8" s="648">
        <v>27</v>
      </c>
      <c r="D8" s="648">
        <v>27</v>
      </c>
      <c r="E8" s="648">
        <v>25</v>
      </c>
      <c r="F8" s="648">
        <v>29</v>
      </c>
      <c r="G8" s="648">
        <v>29</v>
      </c>
      <c r="H8" s="648">
        <v>27</v>
      </c>
      <c r="I8" s="648">
        <v>31</v>
      </c>
      <c r="J8" s="648">
        <v>33</v>
      </c>
      <c r="K8" s="648">
        <v>35</v>
      </c>
      <c r="L8" s="648">
        <v>35</v>
      </c>
      <c r="M8" s="648">
        <v>34</v>
      </c>
      <c r="N8" s="648">
        <v>35</v>
      </c>
      <c r="O8" s="648">
        <v>35</v>
      </c>
      <c r="P8" s="648">
        <v>35</v>
      </c>
      <c r="Q8" s="648">
        <v>36</v>
      </c>
      <c r="R8" s="648">
        <v>41</v>
      </c>
      <c r="S8" s="648">
        <v>42</v>
      </c>
      <c r="T8" s="648">
        <v>42</v>
      </c>
      <c r="U8" s="648">
        <v>42</v>
      </c>
      <c r="V8" s="648">
        <v>41</v>
      </c>
      <c r="W8" s="648">
        <v>42</v>
      </c>
      <c r="X8" s="648">
        <v>43</v>
      </c>
      <c r="Y8" s="648">
        <v>48</v>
      </c>
      <c r="Z8" s="648">
        <v>42</v>
      </c>
      <c r="AA8" s="648">
        <v>46</v>
      </c>
      <c r="AB8" s="648">
        <v>49</v>
      </c>
      <c r="AC8" s="648">
        <v>42</v>
      </c>
      <c r="AD8" s="648">
        <v>44</v>
      </c>
      <c r="AE8" s="648">
        <v>46</v>
      </c>
      <c r="AF8" s="648">
        <v>45.7</v>
      </c>
      <c r="AG8" s="13"/>
      <c r="AH8" s="13"/>
    </row>
    <row r="9" spans="1:38">
      <c r="A9" s="28" t="s">
        <v>11</v>
      </c>
      <c r="B9" s="648">
        <v>36</v>
      </c>
      <c r="C9" s="648">
        <v>37</v>
      </c>
      <c r="D9" s="648">
        <v>38</v>
      </c>
      <c r="E9" s="648">
        <v>39</v>
      </c>
      <c r="F9" s="648">
        <v>40</v>
      </c>
      <c r="G9" s="648">
        <v>41</v>
      </c>
      <c r="H9" s="648">
        <v>42</v>
      </c>
      <c r="I9" s="648">
        <v>43</v>
      </c>
      <c r="J9" s="648">
        <v>43</v>
      </c>
      <c r="K9" s="648">
        <v>47</v>
      </c>
      <c r="L9" s="648">
        <v>48</v>
      </c>
      <c r="M9" s="648">
        <v>48</v>
      </c>
      <c r="N9" s="648">
        <v>49</v>
      </c>
      <c r="O9" s="648">
        <v>45</v>
      </c>
      <c r="P9" s="648">
        <v>46</v>
      </c>
      <c r="Q9" s="648">
        <v>47</v>
      </c>
      <c r="R9" s="648">
        <v>48</v>
      </c>
      <c r="S9" s="648">
        <v>49</v>
      </c>
      <c r="T9" s="648">
        <v>50</v>
      </c>
      <c r="U9" s="648">
        <v>52</v>
      </c>
      <c r="V9" s="648">
        <v>52</v>
      </c>
      <c r="W9" s="648">
        <v>59</v>
      </c>
      <c r="X9" s="648">
        <v>58</v>
      </c>
      <c r="Y9" s="648">
        <v>49</v>
      </c>
      <c r="Z9" s="648">
        <v>49</v>
      </c>
      <c r="AA9" s="648">
        <v>46</v>
      </c>
      <c r="AB9" s="648">
        <v>45</v>
      </c>
      <c r="AC9" s="648">
        <v>47</v>
      </c>
      <c r="AD9" s="648">
        <v>45</v>
      </c>
      <c r="AE9" s="648">
        <v>45</v>
      </c>
      <c r="AF9" s="648">
        <v>42.1</v>
      </c>
      <c r="AG9" s="13"/>
      <c r="AH9" s="13"/>
    </row>
    <row r="10" spans="1:38">
      <c r="A10" s="28" t="s">
        <v>156</v>
      </c>
      <c r="B10" s="648">
        <v>99</v>
      </c>
      <c r="C10" s="648">
        <v>104</v>
      </c>
      <c r="D10" s="648">
        <v>108</v>
      </c>
      <c r="E10" s="648">
        <v>113</v>
      </c>
      <c r="F10" s="648">
        <v>120</v>
      </c>
      <c r="G10" s="648">
        <v>126</v>
      </c>
      <c r="H10" s="648">
        <v>131</v>
      </c>
      <c r="I10" s="648">
        <v>139</v>
      </c>
      <c r="J10" s="648">
        <v>147</v>
      </c>
      <c r="K10" s="648">
        <v>149</v>
      </c>
      <c r="L10" s="648">
        <v>153</v>
      </c>
      <c r="M10" s="648">
        <v>154</v>
      </c>
      <c r="N10" s="648">
        <v>151</v>
      </c>
      <c r="O10" s="648">
        <v>160</v>
      </c>
      <c r="P10" s="648">
        <v>165</v>
      </c>
      <c r="Q10" s="648">
        <v>168</v>
      </c>
      <c r="R10" s="648">
        <v>171</v>
      </c>
      <c r="S10" s="648">
        <v>177</v>
      </c>
      <c r="T10" s="648">
        <v>185</v>
      </c>
      <c r="U10" s="648">
        <v>191</v>
      </c>
      <c r="V10" s="648">
        <v>200</v>
      </c>
      <c r="W10" s="648">
        <v>212</v>
      </c>
      <c r="X10" s="648">
        <v>223</v>
      </c>
      <c r="Y10" s="648">
        <v>236</v>
      </c>
      <c r="Z10" s="648">
        <v>242</v>
      </c>
      <c r="AA10" s="648">
        <v>250</v>
      </c>
      <c r="AB10" s="648">
        <v>306</v>
      </c>
      <c r="AC10" s="648">
        <v>325</v>
      </c>
      <c r="AD10" s="648">
        <v>356</v>
      </c>
      <c r="AE10" s="648">
        <v>374</v>
      </c>
      <c r="AF10" s="648">
        <v>381.1</v>
      </c>
      <c r="AG10" s="13"/>
      <c r="AH10" s="13"/>
    </row>
    <row r="11" spans="1:38">
      <c r="A11" s="28" t="s">
        <v>9</v>
      </c>
      <c r="B11" s="648">
        <v>64</v>
      </c>
      <c r="C11" s="648">
        <v>65</v>
      </c>
      <c r="D11" s="648">
        <v>66</v>
      </c>
      <c r="E11" s="648">
        <v>63</v>
      </c>
      <c r="F11" s="648">
        <v>66</v>
      </c>
      <c r="G11" s="648">
        <v>65</v>
      </c>
      <c r="H11" s="648">
        <v>64</v>
      </c>
      <c r="I11" s="648">
        <v>64</v>
      </c>
      <c r="J11" s="648">
        <v>65</v>
      </c>
      <c r="K11" s="648">
        <v>65</v>
      </c>
      <c r="L11" s="648">
        <v>65</v>
      </c>
      <c r="M11" s="648">
        <v>65</v>
      </c>
      <c r="N11" s="648">
        <v>68</v>
      </c>
      <c r="O11" s="648">
        <v>68</v>
      </c>
      <c r="P11" s="648">
        <v>70</v>
      </c>
      <c r="Q11" s="648">
        <v>70</v>
      </c>
      <c r="R11" s="648">
        <v>70</v>
      </c>
      <c r="S11" s="648">
        <v>72</v>
      </c>
      <c r="T11" s="648">
        <v>76</v>
      </c>
      <c r="U11" s="648">
        <v>76</v>
      </c>
      <c r="V11" s="648">
        <v>76</v>
      </c>
      <c r="W11" s="648">
        <v>78</v>
      </c>
      <c r="X11" s="648">
        <v>79</v>
      </c>
      <c r="Y11" s="648">
        <v>80</v>
      </c>
      <c r="Z11" s="648">
        <v>79</v>
      </c>
      <c r="AA11" s="648">
        <v>81</v>
      </c>
      <c r="AB11" s="648">
        <v>83</v>
      </c>
      <c r="AC11" s="648">
        <v>85</v>
      </c>
      <c r="AD11" s="648">
        <v>88</v>
      </c>
      <c r="AE11" s="648">
        <v>90</v>
      </c>
      <c r="AF11" s="648">
        <v>91.3</v>
      </c>
      <c r="AG11" s="13"/>
      <c r="AH11" s="13"/>
    </row>
    <row r="12" spans="1:38">
      <c r="A12" s="28" t="s">
        <v>188</v>
      </c>
      <c r="B12" s="648">
        <v>33</v>
      </c>
      <c r="C12" s="648">
        <v>34</v>
      </c>
      <c r="D12" s="648">
        <v>37</v>
      </c>
      <c r="E12" s="648">
        <v>38</v>
      </c>
      <c r="F12" s="648">
        <v>37</v>
      </c>
      <c r="G12" s="648">
        <v>41</v>
      </c>
      <c r="H12" s="648">
        <v>41</v>
      </c>
      <c r="I12" s="648">
        <v>46</v>
      </c>
      <c r="J12" s="648">
        <v>45</v>
      </c>
      <c r="K12" s="648">
        <v>44</v>
      </c>
      <c r="L12" s="648">
        <v>49</v>
      </c>
      <c r="M12" s="648">
        <v>52</v>
      </c>
      <c r="N12" s="648">
        <v>51</v>
      </c>
      <c r="O12" s="648">
        <v>54</v>
      </c>
      <c r="P12" s="648">
        <v>55</v>
      </c>
      <c r="Q12" s="648">
        <v>57</v>
      </c>
      <c r="R12" s="648">
        <v>60</v>
      </c>
      <c r="S12" s="648">
        <v>60</v>
      </c>
      <c r="T12" s="648">
        <v>61</v>
      </c>
      <c r="U12" s="648">
        <v>60</v>
      </c>
      <c r="V12" s="648">
        <v>63</v>
      </c>
      <c r="W12" s="648">
        <v>62</v>
      </c>
      <c r="X12" s="648">
        <v>62</v>
      </c>
      <c r="Y12" s="648">
        <v>64</v>
      </c>
      <c r="Z12" s="648">
        <v>65</v>
      </c>
      <c r="AA12" s="648">
        <v>67</v>
      </c>
      <c r="AB12" s="648">
        <v>67</v>
      </c>
      <c r="AC12" s="648">
        <v>69</v>
      </c>
      <c r="AD12" s="648">
        <v>69</v>
      </c>
      <c r="AE12" s="648">
        <v>69</v>
      </c>
      <c r="AF12" s="648">
        <v>57.3</v>
      </c>
      <c r="AG12" s="13"/>
      <c r="AH12" s="13"/>
    </row>
    <row r="13" spans="1:38">
      <c r="A13" s="28" t="s">
        <v>6</v>
      </c>
      <c r="B13" s="648">
        <v>248</v>
      </c>
      <c r="C13" s="648">
        <v>248</v>
      </c>
      <c r="D13" s="648">
        <v>251</v>
      </c>
      <c r="E13" s="648">
        <v>256</v>
      </c>
      <c r="F13" s="648">
        <v>258</v>
      </c>
      <c r="G13" s="648">
        <v>264</v>
      </c>
      <c r="H13" s="648">
        <v>268</v>
      </c>
      <c r="I13" s="648">
        <v>275</v>
      </c>
      <c r="J13" s="648">
        <v>280</v>
      </c>
      <c r="K13" s="648">
        <v>285</v>
      </c>
      <c r="L13" s="648">
        <v>293</v>
      </c>
      <c r="M13" s="648">
        <v>318</v>
      </c>
      <c r="N13" s="648">
        <v>327</v>
      </c>
      <c r="O13" s="648">
        <v>344</v>
      </c>
      <c r="P13" s="648">
        <v>357</v>
      </c>
      <c r="Q13" s="648">
        <v>365</v>
      </c>
      <c r="R13" s="648">
        <v>377</v>
      </c>
      <c r="S13" s="648">
        <v>305</v>
      </c>
      <c r="T13" s="648">
        <v>312</v>
      </c>
      <c r="U13" s="648">
        <v>339</v>
      </c>
      <c r="V13" s="648">
        <v>309</v>
      </c>
      <c r="W13" s="648">
        <v>363</v>
      </c>
      <c r="X13" s="648">
        <v>396</v>
      </c>
      <c r="Y13" s="648">
        <v>433</v>
      </c>
      <c r="Z13" s="648">
        <v>455</v>
      </c>
      <c r="AA13" s="648">
        <v>447</v>
      </c>
      <c r="AB13" s="648">
        <v>460</v>
      </c>
      <c r="AC13" s="648">
        <v>452</v>
      </c>
      <c r="AD13" s="648">
        <v>459</v>
      </c>
      <c r="AE13" s="648">
        <v>464</v>
      </c>
      <c r="AF13" s="648">
        <v>453</v>
      </c>
      <c r="AG13" s="13"/>
      <c r="AH13" s="13"/>
    </row>
    <row r="14" spans="1:38">
      <c r="A14" s="28" t="s">
        <v>18</v>
      </c>
      <c r="B14" s="648"/>
      <c r="C14" s="648">
        <v>28</v>
      </c>
      <c r="D14" s="648">
        <v>30</v>
      </c>
      <c r="E14" s="648">
        <v>33</v>
      </c>
      <c r="F14" s="648">
        <v>35</v>
      </c>
      <c r="G14" s="648">
        <v>38</v>
      </c>
      <c r="H14" s="648">
        <v>41</v>
      </c>
      <c r="I14" s="648">
        <v>42</v>
      </c>
      <c r="J14" s="648">
        <v>43</v>
      </c>
      <c r="K14" s="648">
        <v>42</v>
      </c>
      <c r="L14" s="648">
        <v>39</v>
      </c>
      <c r="M14" s="648">
        <v>46</v>
      </c>
      <c r="N14" s="648">
        <v>43</v>
      </c>
      <c r="O14" s="648">
        <v>45</v>
      </c>
      <c r="P14" s="648">
        <v>47</v>
      </c>
      <c r="Q14" s="648">
        <v>54</v>
      </c>
      <c r="R14" s="648">
        <v>54</v>
      </c>
      <c r="S14" s="648">
        <v>54</v>
      </c>
      <c r="T14" s="648">
        <v>59</v>
      </c>
      <c r="U14" s="648">
        <v>61</v>
      </c>
      <c r="V14" s="648">
        <v>63</v>
      </c>
      <c r="W14" s="648">
        <v>61</v>
      </c>
      <c r="X14" s="648">
        <v>67</v>
      </c>
      <c r="Y14" s="648">
        <v>59</v>
      </c>
      <c r="Z14" s="648">
        <v>76</v>
      </c>
      <c r="AA14" s="648">
        <v>78</v>
      </c>
      <c r="AB14" s="648">
        <v>83</v>
      </c>
      <c r="AC14" s="648">
        <v>83</v>
      </c>
      <c r="AD14" s="648">
        <v>84</v>
      </c>
      <c r="AE14" s="648">
        <v>84</v>
      </c>
      <c r="AF14" s="648">
        <v>77</v>
      </c>
      <c r="AG14" s="13"/>
      <c r="AH14" s="13"/>
    </row>
    <row r="15" spans="1:38">
      <c r="A15" s="28" t="s">
        <v>4</v>
      </c>
      <c r="B15" s="648">
        <v>2</v>
      </c>
      <c r="C15" s="648">
        <v>3</v>
      </c>
      <c r="D15" s="648">
        <v>3</v>
      </c>
      <c r="E15" s="648">
        <v>3</v>
      </c>
      <c r="F15" s="648">
        <v>3</v>
      </c>
      <c r="G15" s="648">
        <v>3</v>
      </c>
      <c r="H15" s="648">
        <v>3</v>
      </c>
      <c r="I15" s="648">
        <v>4</v>
      </c>
      <c r="J15" s="648">
        <v>4</v>
      </c>
      <c r="K15" s="648">
        <v>4</v>
      </c>
      <c r="L15" s="648">
        <v>4</v>
      </c>
      <c r="M15" s="648">
        <v>5</v>
      </c>
      <c r="N15" s="648">
        <v>5</v>
      </c>
      <c r="O15" s="648">
        <v>5</v>
      </c>
      <c r="P15" s="648">
        <v>5</v>
      </c>
      <c r="Q15" s="648">
        <v>5</v>
      </c>
      <c r="R15" s="648">
        <v>5</v>
      </c>
      <c r="S15" s="648">
        <v>6</v>
      </c>
      <c r="T15" s="648">
        <v>6</v>
      </c>
      <c r="U15" s="648">
        <v>6</v>
      </c>
      <c r="V15" s="648">
        <v>6</v>
      </c>
      <c r="W15" s="648">
        <v>6</v>
      </c>
      <c r="X15" s="648">
        <v>6</v>
      </c>
      <c r="Y15" s="648">
        <v>6</v>
      </c>
      <c r="Z15" s="648">
        <v>6</v>
      </c>
      <c r="AA15" s="648">
        <v>7</v>
      </c>
      <c r="AB15" s="648">
        <v>8</v>
      </c>
      <c r="AC15" s="648">
        <v>8</v>
      </c>
      <c r="AD15" s="648">
        <v>8</v>
      </c>
      <c r="AE15" s="648">
        <v>8</v>
      </c>
      <c r="AF15" s="648">
        <v>8.4</v>
      </c>
      <c r="AG15" s="13"/>
      <c r="AH15" s="13"/>
    </row>
    <row r="16" spans="1:38">
      <c r="A16" s="28" t="s">
        <v>3</v>
      </c>
      <c r="B16" s="648">
        <v>4179</v>
      </c>
      <c r="C16" s="648">
        <v>4336</v>
      </c>
      <c r="D16" s="648">
        <v>4037</v>
      </c>
      <c r="E16" s="648">
        <v>4205</v>
      </c>
      <c r="F16" s="648">
        <v>4477</v>
      </c>
      <c r="G16" s="648">
        <v>4750</v>
      </c>
      <c r="H16" s="648">
        <v>4792</v>
      </c>
      <c r="I16" s="648">
        <v>5071</v>
      </c>
      <c r="J16" s="648">
        <v>5035</v>
      </c>
      <c r="K16" s="648">
        <v>4912</v>
      </c>
      <c r="L16" s="648">
        <v>4921</v>
      </c>
      <c r="M16" s="648">
        <v>4764</v>
      </c>
      <c r="N16" s="648">
        <v>4621</v>
      </c>
      <c r="O16" s="648">
        <v>5135</v>
      </c>
      <c r="P16" s="648">
        <v>5669</v>
      </c>
      <c r="Q16" s="648">
        <v>5197</v>
      </c>
      <c r="R16" s="648">
        <v>5595</v>
      </c>
      <c r="S16" s="648">
        <v>5830</v>
      </c>
      <c r="T16" s="648">
        <v>6177</v>
      </c>
      <c r="U16" s="648">
        <v>6059</v>
      </c>
      <c r="V16" s="648">
        <v>5897</v>
      </c>
      <c r="W16" s="648">
        <v>5973</v>
      </c>
      <c r="X16" s="648">
        <v>5840</v>
      </c>
      <c r="Y16" s="648">
        <v>5866</v>
      </c>
      <c r="Z16" s="648">
        <v>6056</v>
      </c>
      <c r="AA16" s="648">
        <v>5724</v>
      </c>
      <c r="AB16" s="648">
        <v>5779</v>
      </c>
      <c r="AC16" s="648">
        <v>5694</v>
      </c>
      <c r="AD16" s="648">
        <v>5663</v>
      </c>
      <c r="AE16" s="648">
        <v>5991</v>
      </c>
      <c r="AF16" s="648">
        <v>5510.3</v>
      </c>
      <c r="AG16" s="13"/>
      <c r="AH16" s="13"/>
    </row>
    <row r="17" spans="1:34">
      <c r="A17" s="155" t="s">
        <v>33</v>
      </c>
      <c r="B17" s="648">
        <v>409</v>
      </c>
      <c r="C17" s="648">
        <v>419</v>
      </c>
      <c r="D17" s="648">
        <v>426</v>
      </c>
      <c r="E17" s="648">
        <v>437</v>
      </c>
      <c r="F17" s="648">
        <v>451</v>
      </c>
      <c r="G17" s="648">
        <v>463</v>
      </c>
      <c r="H17" s="648">
        <v>472</v>
      </c>
      <c r="I17" s="648">
        <v>483</v>
      </c>
      <c r="J17" s="648">
        <v>511</v>
      </c>
      <c r="K17" s="648">
        <v>544</v>
      </c>
      <c r="L17" s="648">
        <v>564</v>
      </c>
      <c r="M17" s="648">
        <v>587</v>
      </c>
      <c r="N17" s="648">
        <v>617</v>
      </c>
      <c r="O17" s="648">
        <v>642</v>
      </c>
      <c r="P17" s="648">
        <v>656</v>
      </c>
      <c r="Q17" s="648">
        <v>699</v>
      </c>
      <c r="R17" s="648">
        <v>725</v>
      </c>
      <c r="S17" s="648">
        <v>710</v>
      </c>
      <c r="T17" s="648">
        <v>745</v>
      </c>
      <c r="U17" s="648">
        <v>764</v>
      </c>
      <c r="V17" s="648">
        <v>793</v>
      </c>
      <c r="W17" s="648">
        <v>824</v>
      </c>
      <c r="X17" s="648">
        <v>829</v>
      </c>
      <c r="Y17" s="648">
        <v>869</v>
      </c>
      <c r="Z17" s="648">
        <v>862</v>
      </c>
      <c r="AA17" s="648">
        <v>883</v>
      </c>
      <c r="AB17" s="648">
        <v>898</v>
      </c>
      <c r="AC17" s="648">
        <v>910</v>
      </c>
      <c r="AD17" s="648">
        <v>924</v>
      </c>
      <c r="AE17" s="648">
        <v>933</v>
      </c>
      <c r="AF17" s="648">
        <v>1006.4</v>
      </c>
      <c r="AG17" s="92" t="s">
        <v>15</v>
      </c>
      <c r="AH17" s="92"/>
    </row>
    <row r="18" spans="1:34">
      <c r="A18" s="28" t="s">
        <v>1</v>
      </c>
      <c r="B18" s="648">
        <v>222</v>
      </c>
      <c r="C18" s="648">
        <v>226</v>
      </c>
      <c r="D18" s="648">
        <v>231</v>
      </c>
      <c r="E18" s="648">
        <v>235</v>
      </c>
      <c r="F18" s="648">
        <v>239</v>
      </c>
      <c r="G18" s="648">
        <v>244</v>
      </c>
      <c r="H18" s="648">
        <v>242</v>
      </c>
      <c r="I18" s="648">
        <v>252</v>
      </c>
      <c r="J18" s="648">
        <v>255</v>
      </c>
      <c r="K18" s="648">
        <v>257</v>
      </c>
      <c r="L18" s="648">
        <v>263</v>
      </c>
      <c r="M18" s="648">
        <v>274</v>
      </c>
      <c r="N18" s="648">
        <v>281</v>
      </c>
      <c r="O18" s="648">
        <v>287</v>
      </c>
      <c r="P18" s="648">
        <v>294</v>
      </c>
      <c r="Q18" s="648">
        <v>301</v>
      </c>
      <c r="R18" s="648">
        <v>308</v>
      </c>
      <c r="S18" s="648">
        <v>314</v>
      </c>
      <c r="T18" s="648">
        <v>323</v>
      </c>
      <c r="U18" s="648">
        <v>331</v>
      </c>
      <c r="V18" s="648">
        <v>340</v>
      </c>
      <c r="W18" s="648">
        <v>356</v>
      </c>
      <c r="X18" s="648">
        <v>371</v>
      </c>
      <c r="Y18" s="648">
        <v>382</v>
      </c>
      <c r="Z18" s="648">
        <v>399</v>
      </c>
      <c r="AA18" s="648">
        <v>408</v>
      </c>
      <c r="AB18" s="648">
        <v>423</v>
      </c>
      <c r="AC18" s="648">
        <v>437</v>
      </c>
      <c r="AD18" s="648">
        <v>444</v>
      </c>
      <c r="AE18" s="648">
        <v>455</v>
      </c>
      <c r="AF18" s="648">
        <v>467.9</v>
      </c>
      <c r="AG18" s="13"/>
      <c r="AH18" s="13"/>
    </row>
    <row r="19" spans="1:34">
      <c r="A19" s="28" t="s">
        <v>24</v>
      </c>
      <c r="B19" s="648">
        <v>405</v>
      </c>
      <c r="C19" s="648">
        <v>404</v>
      </c>
      <c r="D19" s="648">
        <v>414</v>
      </c>
      <c r="E19" s="648">
        <v>405</v>
      </c>
      <c r="F19" s="648">
        <v>441</v>
      </c>
      <c r="G19" s="648">
        <v>421</v>
      </c>
      <c r="H19" s="648">
        <v>420</v>
      </c>
      <c r="I19" s="648">
        <v>420</v>
      </c>
      <c r="J19" s="648">
        <v>429</v>
      </c>
      <c r="K19" s="648">
        <v>458</v>
      </c>
      <c r="L19" s="648">
        <v>438</v>
      </c>
      <c r="M19" s="648">
        <v>421</v>
      </c>
      <c r="N19" s="648">
        <v>421</v>
      </c>
      <c r="O19" s="648">
        <v>411</v>
      </c>
      <c r="P19" s="648">
        <v>395</v>
      </c>
      <c r="Q19" s="648">
        <v>414</v>
      </c>
      <c r="R19" s="648">
        <v>415</v>
      </c>
      <c r="S19" s="648">
        <v>410</v>
      </c>
      <c r="T19" s="648">
        <v>381</v>
      </c>
      <c r="U19" s="648">
        <v>389</v>
      </c>
      <c r="V19" s="648">
        <v>397</v>
      </c>
      <c r="W19" s="648">
        <v>419</v>
      </c>
      <c r="X19" s="648">
        <v>433</v>
      </c>
      <c r="Y19" s="648">
        <v>445</v>
      </c>
      <c r="Z19" s="648">
        <v>452</v>
      </c>
      <c r="AA19" s="648">
        <v>458</v>
      </c>
      <c r="AB19" s="648">
        <v>444</v>
      </c>
      <c r="AC19" s="648">
        <v>443</v>
      </c>
      <c r="AD19" s="648">
        <v>474</v>
      </c>
      <c r="AE19" s="648">
        <v>464</v>
      </c>
      <c r="AF19" s="648">
        <v>435.2</v>
      </c>
      <c r="AG19" s="13"/>
      <c r="AH19" s="13"/>
    </row>
    <row r="20" spans="1:34">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482"/>
      <c r="AF20" s="482"/>
    </row>
    <row r="21" spans="1:34">
      <c r="A21" s="18" t="s">
        <v>21</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4">
      <c r="A22" s="13" t="s">
        <v>3168</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sheetData>
  <hyperlinks>
    <hyperlink ref="AH3" location="Content!A1" display="Back to content page" xr:uid="{00000000-0004-0000-E200-000000000000}"/>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Sheet228"/>
  <dimension ref="A1:Q503"/>
  <sheetViews>
    <sheetView zoomScaleNormal="100" workbookViewId="0">
      <pane xSplit="1" ySplit="4" topLeftCell="B480" activePane="bottomRight" state="frozen"/>
      <selection pane="topRight" activeCell="B1" sqref="B1"/>
      <selection pane="bottomLeft" activeCell="A5" sqref="A5"/>
      <selection pane="bottomRight" activeCell="C5" sqref="C5:O500"/>
    </sheetView>
  </sheetViews>
  <sheetFormatPr defaultRowHeight="14.4"/>
  <cols>
    <col min="1" max="1" width="16.88671875" customWidth="1"/>
    <col min="2" max="2" width="12" customWidth="1"/>
    <col min="3" max="15" width="15.33203125" customWidth="1"/>
  </cols>
  <sheetData>
    <row r="1" spans="1:17">
      <c r="A1" s="18" t="s">
        <v>3222</v>
      </c>
    </row>
    <row r="2" spans="1:17">
      <c r="A2" s="18"/>
    </row>
    <row r="3" spans="1:17">
      <c r="A3" s="781"/>
      <c r="B3" s="781"/>
      <c r="C3" s="782" t="s">
        <v>2724</v>
      </c>
      <c r="D3" s="783"/>
      <c r="E3" s="783"/>
      <c r="F3" s="783"/>
      <c r="G3" s="783"/>
      <c r="H3" s="784"/>
      <c r="I3" s="782" t="s">
        <v>2730</v>
      </c>
      <c r="J3" s="784"/>
      <c r="K3" s="782" t="s">
        <v>2725</v>
      </c>
      <c r="L3" s="784"/>
      <c r="M3" s="785" t="s">
        <v>2728</v>
      </c>
      <c r="N3" s="780" t="s">
        <v>28</v>
      </c>
      <c r="O3" s="780" t="s">
        <v>2729</v>
      </c>
      <c r="Q3" s="1" t="s">
        <v>559</v>
      </c>
    </row>
    <row r="4" spans="1:17">
      <c r="A4" s="481" t="s">
        <v>14</v>
      </c>
      <c r="B4" s="481" t="s">
        <v>36</v>
      </c>
      <c r="C4" s="480" t="s">
        <v>28</v>
      </c>
      <c r="D4" s="480" t="s">
        <v>172</v>
      </c>
      <c r="E4" s="480" t="s">
        <v>171</v>
      </c>
      <c r="F4" s="480" t="s">
        <v>2722</v>
      </c>
      <c r="G4" s="480" t="s">
        <v>169</v>
      </c>
      <c r="H4" s="480" t="s">
        <v>2723</v>
      </c>
      <c r="I4" s="480" t="s">
        <v>97</v>
      </c>
      <c r="J4" s="480" t="s">
        <v>96</v>
      </c>
      <c r="K4" s="480" t="s">
        <v>2726</v>
      </c>
      <c r="L4" s="480" t="s">
        <v>2727</v>
      </c>
      <c r="M4" s="785"/>
      <c r="N4" s="780"/>
      <c r="O4" s="780"/>
    </row>
    <row r="5" spans="1:17">
      <c r="A5" s="775" t="s">
        <v>13</v>
      </c>
      <c r="B5" s="479" t="s">
        <v>465</v>
      </c>
      <c r="C5" s="648">
        <v>1199</v>
      </c>
      <c r="D5" s="648">
        <v>182</v>
      </c>
      <c r="E5" s="648">
        <v>996</v>
      </c>
      <c r="F5" s="648">
        <v>18</v>
      </c>
      <c r="G5" s="648">
        <v>3</v>
      </c>
      <c r="H5" s="648"/>
      <c r="I5" s="648">
        <v>5</v>
      </c>
      <c r="J5" s="648">
        <v>936</v>
      </c>
      <c r="K5" s="648">
        <v>7</v>
      </c>
      <c r="L5" s="648">
        <v>22</v>
      </c>
      <c r="M5" s="648"/>
      <c r="N5" s="648">
        <v>238</v>
      </c>
      <c r="O5" s="648">
        <v>23</v>
      </c>
    </row>
    <row r="6" spans="1:17">
      <c r="A6" s="776"/>
      <c r="B6" s="479" t="s">
        <v>491</v>
      </c>
      <c r="C6" s="648">
        <v>1255</v>
      </c>
      <c r="D6" s="648">
        <v>186</v>
      </c>
      <c r="E6" s="648">
        <v>1046</v>
      </c>
      <c r="F6" s="648">
        <v>20</v>
      </c>
      <c r="G6" s="648">
        <v>3</v>
      </c>
      <c r="H6" s="648"/>
      <c r="I6" s="648">
        <v>5</v>
      </c>
      <c r="J6" s="648">
        <v>989</v>
      </c>
      <c r="K6" s="648">
        <v>7</v>
      </c>
      <c r="L6" s="648">
        <v>22</v>
      </c>
      <c r="M6" s="648"/>
      <c r="N6" s="648">
        <v>242</v>
      </c>
      <c r="O6" s="648">
        <v>23</v>
      </c>
    </row>
    <row r="7" spans="1:17">
      <c r="A7" s="776"/>
      <c r="B7" s="479" t="s">
        <v>492</v>
      </c>
      <c r="C7" s="648">
        <v>1335</v>
      </c>
      <c r="D7" s="648">
        <v>190</v>
      </c>
      <c r="E7" s="648">
        <v>1123</v>
      </c>
      <c r="F7" s="648">
        <v>19</v>
      </c>
      <c r="G7" s="648">
        <v>3</v>
      </c>
      <c r="H7" s="648"/>
      <c r="I7" s="648">
        <v>6</v>
      </c>
      <c r="J7" s="648">
        <v>1084</v>
      </c>
      <c r="K7" s="648">
        <v>7</v>
      </c>
      <c r="L7" s="648">
        <v>4</v>
      </c>
      <c r="M7" s="648"/>
      <c r="N7" s="648">
        <v>245</v>
      </c>
      <c r="O7" s="648">
        <v>22</v>
      </c>
    </row>
    <row r="8" spans="1:17">
      <c r="A8" s="776"/>
      <c r="B8" s="479" t="s">
        <v>493</v>
      </c>
      <c r="C8" s="648">
        <v>1289</v>
      </c>
      <c r="D8" s="648">
        <v>194</v>
      </c>
      <c r="E8" s="648">
        <v>1072</v>
      </c>
      <c r="F8" s="648">
        <v>19</v>
      </c>
      <c r="G8" s="648">
        <v>3</v>
      </c>
      <c r="H8" s="648"/>
      <c r="I8" s="648">
        <v>7</v>
      </c>
      <c r="J8" s="648">
        <v>1024</v>
      </c>
      <c r="K8" s="648">
        <v>13</v>
      </c>
      <c r="L8" s="648">
        <v>0</v>
      </c>
      <c r="M8" s="648"/>
      <c r="N8" s="648">
        <v>259</v>
      </c>
      <c r="O8" s="648">
        <v>23</v>
      </c>
    </row>
    <row r="9" spans="1:17">
      <c r="A9" s="776"/>
      <c r="B9" s="479" t="s">
        <v>494</v>
      </c>
      <c r="C9" s="648">
        <v>1370</v>
      </c>
      <c r="D9" s="648">
        <v>199</v>
      </c>
      <c r="E9" s="648">
        <v>1150</v>
      </c>
      <c r="F9" s="648">
        <v>18</v>
      </c>
      <c r="G9" s="648">
        <v>3</v>
      </c>
      <c r="H9" s="648"/>
      <c r="I9" s="648">
        <v>13</v>
      </c>
      <c r="J9" s="648">
        <v>1107</v>
      </c>
      <c r="K9" s="648">
        <v>18</v>
      </c>
      <c r="L9" s="648">
        <v>0</v>
      </c>
      <c r="M9" s="648">
        <v>20</v>
      </c>
      <c r="N9" s="648">
        <v>238</v>
      </c>
      <c r="O9" s="648">
        <v>20</v>
      </c>
    </row>
    <row r="10" spans="1:17">
      <c r="A10" s="776"/>
      <c r="B10" s="479" t="s">
        <v>466</v>
      </c>
      <c r="C10" s="648">
        <v>1582</v>
      </c>
      <c r="D10" s="648">
        <v>201</v>
      </c>
      <c r="E10" s="648">
        <v>1359</v>
      </c>
      <c r="F10" s="648">
        <v>19</v>
      </c>
      <c r="G10" s="648">
        <v>3</v>
      </c>
      <c r="H10" s="648"/>
      <c r="I10" s="648">
        <v>9</v>
      </c>
      <c r="J10" s="648">
        <v>1217</v>
      </c>
      <c r="K10" s="648">
        <v>16</v>
      </c>
      <c r="L10" s="648">
        <v>0</v>
      </c>
      <c r="M10" s="648">
        <v>17</v>
      </c>
      <c r="N10" s="648">
        <v>340</v>
      </c>
      <c r="O10" s="648">
        <v>28</v>
      </c>
    </row>
    <row r="11" spans="1:17">
      <c r="A11" s="776"/>
      <c r="B11" s="479" t="s">
        <v>495</v>
      </c>
      <c r="C11" s="648">
        <v>1696</v>
      </c>
      <c r="D11" s="648">
        <v>202</v>
      </c>
      <c r="E11" s="648">
        <v>1471</v>
      </c>
      <c r="F11" s="648">
        <v>19</v>
      </c>
      <c r="G11" s="648">
        <v>3</v>
      </c>
      <c r="H11" s="648"/>
      <c r="I11" s="648">
        <v>11</v>
      </c>
      <c r="J11" s="648">
        <v>1334</v>
      </c>
      <c r="K11" s="648">
        <v>14</v>
      </c>
      <c r="L11" s="648">
        <v>0</v>
      </c>
      <c r="M11" s="648">
        <v>35</v>
      </c>
      <c r="N11" s="648">
        <v>323</v>
      </c>
      <c r="O11" s="648">
        <v>26</v>
      </c>
    </row>
    <row r="12" spans="1:17">
      <c r="A12" s="776"/>
      <c r="B12" s="479" t="s">
        <v>496</v>
      </c>
      <c r="C12" s="648">
        <v>1713</v>
      </c>
      <c r="D12" s="648">
        <v>203</v>
      </c>
      <c r="E12" s="648">
        <v>1487</v>
      </c>
      <c r="F12" s="648">
        <v>19</v>
      </c>
      <c r="G12" s="648">
        <v>3</v>
      </c>
      <c r="H12" s="648"/>
      <c r="I12" s="648">
        <v>11</v>
      </c>
      <c r="J12" s="648">
        <v>1417</v>
      </c>
      <c r="K12" s="648">
        <v>15</v>
      </c>
      <c r="L12" s="648">
        <v>0</v>
      </c>
      <c r="M12" s="648">
        <v>19</v>
      </c>
      <c r="N12" s="648">
        <v>273</v>
      </c>
      <c r="O12" s="648">
        <v>21</v>
      </c>
    </row>
    <row r="13" spans="1:17">
      <c r="A13" s="776"/>
      <c r="B13" s="479" t="s">
        <v>497</v>
      </c>
      <c r="C13" s="648">
        <v>1767</v>
      </c>
      <c r="D13" s="648">
        <v>204</v>
      </c>
      <c r="E13" s="648">
        <v>1539</v>
      </c>
      <c r="F13" s="648">
        <v>20</v>
      </c>
      <c r="G13" s="648">
        <v>4</v>
      </c>
      <c r="H13" s="648"/>
      <c r="I13" s="648">
        <v>8</v>
      </c>
      <c r="J13" s="648">
        <v>1488</v>
      </c>
      <c r="K13" s="648">
        <v>9</v>
      </c>
      <c r="L13" s="648"/>
      <c r="M13" s="648">
        <v>6</v>
      </c>
      <c r="N13" s="648">
        <v>271</v>
      </c>
      <c r="O13" s="648">
        <v>21</v>
      </c>
    </row>
    <row r="14" spans="1:17">
      <c r="A14" s="776"/>
      <c r="B14" s="479" t="s">
        <v>498</v>
      </c>
      <c r="C14" s="648">
        <v>1787</v>
      </c>
      <c r="D14" s="648">
        <v>205</v>
      </c>
      <c r="E14" s="648">
        <v>1559</v>
      </c>
      <c r="F14" s="648">
        <v>19</v>
      </c>
      <c r="G14" s="648">
        <v>3</v>
      </c>
      <c r="H14" s="648"/>
      <c r="I14" s="648">
        <v>11</v>
      </c>
      <c r="J14" s="648">
        <v>1484</v>
      </c>
      <c r="K14" s="648">
        <v>16</v>
      </c>
      <c r="L14" s="648"/>
      <c r="M14" s="648">
        <v>15</v>
      </c>
      <c r="N14" s="648">
        <v>282</v>
      </c>
      <c r="O14" s="648">
        <v>21</v>
      </c>
    </row>
    <row r="15" spans="1:17">
      <c r="A15" s="776"/>
      <c r="B15" s="479" t="s">
        <v>467</v>
      </c>
      <c r="C15" s="648">
        <v>1782</v>
      </c>
      <c r="D15" s="648">
        <v>207</v>
      </c>
      <c r="E15" s="648">
        <v>1553</v>
      </c>
      <c r="F15" s="648">
        <v>20</v>
      </c>
      <c r="G15" s="648">
        <v>3</v>
      </c>
      <c r="H15" s="648"/>
      <c r="I15" s="648">
        <v>21</v>
      </c>
      <c r="J15" s="648">
        <v>1476</v>
      </c>
      <c r="K15" s="648">
        <v>20</v>
      </c>
      <c r="L15" s="648"/>
      <c r="M15" s="648">
        <v>21</v>
      </c>
      <c r="N15" s="648">
        <v>288</v>
      </c>
      <c r="O15" s="648">
        <v>21</v>
      </c>
    </row>
    <row r="16" spans="1:17">
      <c r="A16" s="776"/>
      <c r="B16" s="479" t="s">
        <v>474</v>
      </c>
      <c r="C16" s="648">
        <v>1773</v>
      </c>
      <c r="D16" s="648">
        <v>208</v>
      </c>
      <c r="E16" s="648">
        <v>1543</v>
      </c>
      <c r="F16" s="648">
        <v>18</v>
      </c>
      <c r="G16" s="648">
        <v>4</v>
      </c>
      <c r="H16" s="648"/>
      <c r="I16" s="648">
        <v>27</v>
      </c>
      <c r="J16" s="648">
        <v>1475</v>
      </c>
      <c r="K16" s="648">
        <v>21</v>
      </c>
      <c r="L16" s="648">
        <v>0</v>
      </c>
      <c r="M16" s="648">
        <v>5</v>
      </c>
      <c r="N16" s="648">
        <v>298</v>
      </c>
      <c r="O16" s="648">
        <v>21</v>
      </c>
    </row>
    <row r="17" spans="1:15">
      <c r="A17" s="776"/>
      <c r="B17" s="479" t="s">
        <v>475</v>
      </c>
      <c r="C17" s="648">
        <v>2129</v>
      </c>
      <c r="D17" s="648">
        <v>210</v>
      </c>
      <c r="E17" s="648">
        <v>1893</v>
      </c>
      <c r="F17" s="648">
        <v>21</v>
      </c>
      <c r="G17" s="648">
        <v>4</v>
      </c>
      <c r="H17" s="648"/>
      <c r="I17" s="648">
        <v>30</v>
      </c>
      <c r="J17" s="648">
        <v>1828</v>
      </c>
      <c r="K17" s="648">
        <v>18</v>
      </c>
      <c r="L17" s="648">
        <v>0</v>
      </c>
      <c r="M17" s="648">
        <v>-3</v>
      </c>
      <c r="N17" s="648">
        <v>315</v>
      </c>
      <c r="O17" s="648">
        <v>21</v>
      </c>
    </row>
    <row r="18" spans="1:15">
      <c r="A18" s="776"/>
      <c r="B18" s="479" t="s">
        <v>476</v>
      </c>
      <c r="C18" s="648">
        <v>2089</v>
      </c>
      <c r="D18" s="648">
        <v>213</v>
      </c>
      <c r="E18" s="648">
        <v>1850</v>
      </c>
      <c r="F18" s="648">
        <v>22</v>
      </c>
      <c r="G18" s="648">
        <v>4</v>
      </c>
      <c r="H18" s="648"/>
      <c r="I18" s="648">
        <v>46</v>
      </c>
      <c r="J18" s="648">
        <v>1775</v>
      </c>
      <c r="K18" s="648">
        <v>7</v>
      </c>
      <c r="L18" s="648">
        <v>0</v>
      </c>
      <c r="M18" s="648">
        <v>9</v>
      </c>
      <c r="N18" s="648">
        <v>345</v>
      </c>
      <c r="O18" s="648">
        <v>22</v>
      </c>
    </row>
    <row r="19" spans="1:15">
      <c r="A19" s="776"/>
      <c r="B19" s="479" t="s">
        <v>477</v>
      </c>
      <c r="C19" s="648">
        <v>2344</v>
      </c>
      <c r="D19" s="648">
        <v>215</v>
      </c>
      <c r="E19" s="648">
        <v>2097</v>
      </c>
      <c r="F19" s="648">
        <v>26</v>
      </c>
      <c r="G19" s="648">
        <v>6</v>
      </c>
      <c r="H19" s="648"/>
      <c r="I19" s="648">
        <v>53</v>
      </c>
      <c r="J19" s="648">
        <v>2021</v>
      </c>
      <c r="K19" s="648">
        <v>11</v>
      </c>
      <c r="L19" s="648">
        <v>7</v>
      </c>
      <c r="M19" s="648">
        <v>33</v>
      </c>
      <c r="N19" s="648">
        <v>325</v>
      </c>
      <c r="O19" s="648">
        <v>20</v>
      </c>
    </row>
    <row r="20" spans="1:15">
      <c r="A20" s="776"/>
      <c r="B20" s="479" t="s">
        <v>468</v>
      </c>
      <c r="C20" s="648">
        <v>2889</v>
      </c>
      <c r="D20" s="648">
        <v>217</v>
      </c>
      <c r="E20" s="648">
        <v>2642</v>
      </c>
      <c r="F20" s="648">
        <v>23</v>
      </c>
      <c r="G20" s="648">
        <v>8</v>
      </c>
      <c r="H20" s="648"/>
      <c r="I20" s="648">
        <v>34</v>
      </c>
      <c r="J20" s="648">
        <v>2586</v>
      </c>
      <c r="K20" s="648">
        <v>8</v>
      </c>
      <c r="L20" s="648">
        <v>5</v>
      </c>
      <c r="M20" s="648">
        <v>5</v>
      </c>
      <c r="N20" s="648">
        <v>319</v>
      </c>
      <c r="O20" s="648">
        <v>19</v>
      </c>
    </row>
    <row r="21" spans="1:15">
      <c r="A21" s="776"/>
      <c r="B21" s="479" t="s">
        <v>469</v>
      </c>
      <c r="C21" s="648">
        <v>3264</v>
      </c>
      <c r="D21" s="648">
        <v>221</v>
      </c>
      <c r="E21" s="648">
        <v>3009</v>
      </c>
      <c r="F21" s="648">
        <v>24</v>
      </c>
      <c r="G21" s="648">
        <v>10</v>
      </c>
      <c r="H21" s="648"/>
      <c r="I21" s="648">
        <v>65</v>
      </c>
      <c r="J21" s="648">
        <v>2931</v>
      </c>
      <c r="K21" s="648">
        <v>3</v>
      </c>
      <c r="L21" s="648">
        <v>1</v>
      </c>
      <c r="M21" s="648">
        <v>26</v>
      </c>
      <c r="N21" s="648">
        <v>367</v>
      </c>
      <c r="O21" s="648">
        <v>22</v>
      </c>
    </row>
    <row r="22" spans="1:15">
      <c r="A22" s="776"/>
      <c r="B22" s="479" t="s">
        <v>470</v>
      </c>
      <c r="C22" s="648">
        <v>3885</v>
      </c>
      <c r="D22" s="648">
        <v>225</v>
      </c>
      <c r="E22" s="648">
        <v>3622</v>
      </c>
      <c r="F22" s="648">
        <v>29</v>
      </c>
      <c r="G22" s="648">
        <v>9</v>
      </c>
      <c r="H22" s="648"/>
      <c r="I22" s="648">
        <v>78</v>
      </c>
      <c r="J22" s="648">
        <v>3565</v>
      </c>
      <c r="K22" s="648">
        <v>5</v>
      </c>
      <c r="L22" s="648">
        <v>1</v>
      </c>
      <c r="M22" s="648">
        <v>3</v>
      </c>
      <c r="N22" s="648">
        <v>390</v>
      </c>
      <c r="O22" s="648">
        <v>22</v>
      </c>
    </row>
    <row r="23" spans="1:15">
      <c r="A23" s="776"/>
      <c r="B23" s="479" t="s">
        <v>35</v>
      </c>
      <c r="C23" s="648">
        <v>4325</v>
      </c>
      <c r="D23" s="648">
        <v>229</v>
      </c>
      <c r="E23" s="648">
        <v>4061</v>
      </c>
      <c r="F23" s="648">
        <v>23</v>
      </c>
      <c r="G23" s="648">
        <v>11</v>
      </c>
      <c r="H23" s="648"/>
      <c r="I23" s="648">
        <v>107</v>
      </c>
      <c r="J23" s="648">
        <v>3950</v>
      </c>
      <c r="K23" s="648">
        <v>6</v>
      </c>
      <c r="L23" s="648">
        <v>11</v>
      </c>
      <c r="M23" s="648">
        <v>55</v>
      </c>
      <c r="N23" s="648">
        <v>410</v>
      </c>
      <c r="O23" s="648">
        <v>22</v>
      </c>
    </row>
    <row r="24" spans="1:15">
      <c r="A24" s="776"/>
      <c r="B24" s="479" t="s">
        <v>471</v>
      </c>
      <c r="C24" s="648">
        <v>4121</v>
      </c>
      <c r="D24" s="648">
        <v>233</v>
      </c>
      <c r="E24" s="648">
        <v>3854</v>
      </c>
      <c r="F24" s="648">
        <v>24</v>
      </c>
      <c r="G24" s="648">
        <v>11</v>
      </c>
      <c r="H24" s="648"/>
      <c r="I24" s="648">
        <v>135</v>
      </c>
      <c r="J24" s="648">
        <v>3781</v>
      </c>
      <c r="K24" s="648">
        <v>9</v>
      </c>
      <c r="L24" s="648">
        <v>7</v>
      </c>
      <c r="M24" s="648">
        <v>13</v>
      </c>
      <c r="N24" s="648">
        <v>447</v>
      </c>
      <c r="O24" s="648">
        <v>22</v>
      </c>
    </row>
    <row r="25" spans="1:15">
      <c r="A25" s="776"/>
      <c r="B25" s="479" t="s">
        <v>34</v>
      </c>
      <c r="C25" s="648">
        <v>4016</v>
      </c>
      <c r="D25" s="648">
        <v>237</v>
      </c>
      <c r="E25" s="648">
        <v>3741</v>
      </c>
      <c r="F25" s="648">
        <v>25</v>
      </c>
      <c r="G25" s="648">
        <v>13</v>
      </c>
      <c r="H25" s="648"/>
      <c r="I25" s="648">
        <v>137</v>
      </c>
      <c r="J25" s="648">
        <v>3668</v>
      </c>
      <c r="K25" s="648">
        <v>9</v>
      </c>
      <c r="L25" s="648">
        <v>7</v>
      </c>
      <c r="M25" s="648">
        <v>1</v>
      </c>
      <c r="N25" s="648">
        <v>469</v>
      </c>
      <c r="O25" s="648">
        <v>20</v>
      </c>
    </row>
    <row r="26" spans="1:15">
      <c r="A26" s="776"/>
      <c r="B26" s="479" t="s">
        <v>648</v>
      </c>
      <c r="C26" s="648">
        <v>3728</v>
      </c>
      <c r="D26" s="648">
        <v>241</v>
      </c>
      <c r="E26" s="648">
        <v>3447</v>
      </c>
      <c r="F26" s="648">
        <v>26</v>
      </c>
      <c r="G26" s="648">
        <v>14</v>
      </c>
      <c r="H26" s="648"/>
      <c r="I26" s="648">
        <v>151</v>
      </c>
      <c r="J26" s="648">
        <v>3305</v>
      </c>
      <c r="K26" s="648">
        <v>9</v>
      </c>
      <c r="L26" s="648">
        <v>7</v>
      </c>
      <c r="M26" s="648">
        <v>71</v>
      </c>
      <c r="N26" s="648">
        <v>487</v>
      </c>
      <c r="O26" s="648">
        <v>20</v>
      </c>
    </row>
    <row r="27" spans="1:15">
      <c r="A27" s="776"/>
      <c r="B27" s="479" t="s">
        <v>649</v>
      </c>
      <c r="C27" s="648">
        <v>3924</v>
      </c>
      <c r="D27" s="648">
        <v>245</v>
      </c>
      <c r="E27" s="648">
        <v>3639</v>
      </c>
      <c r="F27" s="648">
        <v>26</v>
      </c>
      <c r="G27" s="648">
        <v>14</v>
      </c>
      <c r="H27" s="648"/>
      <c r="I27" s="648">
        <v>197</v>
      </c>
      <c r="J27" s="648">
        <v>3560</v>
      </c>
      <c r="K27" s="648">
        <v>8</v>
      </c>
      <c r="L27" s="648">
        <v>15</v>
      </c>
      <c r="M27" s="648">
        <v>1</v>
      </c>
      <c r="N27" s="648">
        <v>538</v>
      </c>
      <c r="O27" s="648">
        <v>21</v>
      </c>
    </row>
    <row r="28" spans="1:15">
      <c r="A28" s="776"/>
      <c r="B28" s="479" t="s">
        <v>650</v>
      </c>
      <c r="C28" s="648">
        <v>3956</v>
      </c>
      <c r="D28" s="648">
        <v>249</v>
      </c>
      <c r="E28" s="648">
        <v>3658</v>
      </c>
      <c r="F28" s="648">
        <v>32</v>
      </c>
      <c r="G28" s="648">
        <v>17</v>
      </c>
      <c r="H28" s="648"/>
      <c r="I28" s="648">
        <v>203</v>
      </c>
      <c r="J28" s="648">
        <v>3603</v>
      </c>
      <c r="K28" s="648">
        <v>9</v>
      </c>
      <c r="L28" s="648">
        <v>10</v>
      </c>
      <c r="M28" s="648">
        <v>1</v>
      </c>
      <c r="N28" s="648">
        <v>537</v>
      </c>
      <c r="O28" s="648">
        <v>21</v>
      </c>
    </row>
    <row r="29" spans="1:15">
      <c r="A29" s="776"/>
      <c r="B29" s="479" t="s">
        <v>651</v>
      </c>
      <c r="C29" s="648">
        <v>3814</v>
      </c>
      <c r="D29" s="648">
        <v>253</v>
      </c>
      <c r="E29" s="648">
        <v>3517</v>
      </c>
      <c r="F29" s="648">
        <v>25</v>
      </c>
      <c r="G29" s="648">
        <v>18</v>
      </c>
      <c r="H29" s="648"/>
      <c r="I29" s="648">
        <v>210</v>
      </c>
      <c r="J29" s="648">
        <v>3451</v>
      </c>
      <c r="K29" s="648">
        <v>19</v>
      </c>
      <c r="L29" s="648">
        <v>13</v>
      </c>
      <c r="M29" s="648">
        <v>5</v>
      </c>
      <c r="N29" s="648">
        <v>537</v>
      </c>
      <c r="O29" s="648">
        <v>20</v>
      </c>
    </row>
    <row r="30" spans="1:15">
      <c r="A30" s="776"/>
      <c r="B30" s="479" t="s">
        <v>652</v>
      </c>
      <c r="C30" s="648">
        <v>4030</v>
      </c>
      <c r="D30" s="648">
        <v>257</v>
      </c>
      <c r="E30" s="648">
        <v>3728</v>
      </c>
      <c r="F30" s="648">
        <v>26</v>
      </c>
      <c r="G30" s="648">
        <v>19</v>
      </c>
      <c r="H30" s="648"/>
      <c r="I30" s="648">
        <v>201</v>
      </c>
      <c r="J30" s="648">
        <v>3668</v>
      </c>
      <c r="K30" s="648">
        <v>18</v>
      </c>
      <c r="L30" s="648">
        <v>16</v>
      </c>
      <c r="M30" s="648">
        <v>-26</v>
      </c>
      <c r="N30" s="648">
        <v>555</v>
      </c>
      <c r="O30" s="648">
        <v>20</v>
      </c>
    </row>
    <row r="31" spans="1:15">
      <c r="A31" s="776"/>
      <c r="B31" s="479" t="s">
        <v>653</v>
      </c>
      <c r="C31" s="648">
        <v>3996</v>
      </c>
      <c r="D31" s="648">
        <v>260</v>
      </c>
      <c r="E31" s="648">
        <v>3656</v>
      </c>
      <c r="F31" s="648">
        <v>58</v>
      </c>
      <c r="G31" s="648">
        <v>21</v>
      </c>
      <c r="H31" s="648"/>
      <c r="I31" s="648">
        <v>154</v>
      </c>
      <c r="J31" s="648">
        <v>3632</v>
      </c>
      <c r="K31" s="648">
        <v>13</v>
      </c>
      <c r="L31" s="648">
        <v>15</v>
      </c>
      <c r="M31" s="648">
        <v>-48</v>
      </c>
      <c r="N31" s="648">
        <v>539</v>
      </c>
      <c r="O31" s="648">
        <v>19</v>
      </c>
    </row>
    <row r="32" spans="1:15">
      <c r="A32" s="776"/>
      <c r="B32" s="479" t="s">
        <v>654</v>
      </c>
      <c r="C32" s="648">
        <v>3876</v>
      </c>
      <c r="D32" s="648">
        <v>264</v>
      </c>
      <c r="E32" s="648">
        <v>3386</v>
      </c>
      <c r="F32" s="648">
        <v>198</v>
      </c>
      <c r="G32" s="648">
        <v>28</v>
      </c>
      <c r="H32" s="648"/>
      <c r="I32" s="648">
        <v>152</v>
      </c>
      <c r="J32" s="648">
        <v>3486</v>
      </c>
      <c r="K32" s="648">
        <v>13</v>
      </c>
      <c r="L32" s="648">
        <v>16</v>
      </c>
      <c r="M32" s="648">
        <v>7</v>
      </c>
      <c r="N32" s="648">
        <v>505</v>
      </c>
      <c r="O32" s="648">
        <v>17</v>
      </c>
    </row>
    <row r="33" spans="1:15">
      <c r="A33" s="776"/>
      <c r="B33" s="479" t="s">
        <v>655</v>
      </c>
      <c r="C33" s="648">
        <v>3581</v>
      </c>
      <c r="D33" s="648">
        <v>268</v>
      </c>
      <c r="E33" s="648">
        <v>3068</v>
      </c>
      <c r="F33" s="648">
        <v>212</v>
      </c>
      <c r="G33" s="648">
        <v>35</v>
      </c>
      <c r="H33" s="648"/>
      <c r="I33" s="648">
        <v>148</v>
      </c>
      <c r="J33" s="648">
        <v>3182</v>
      </c>
      <c r="K33" s="648">
        <v>13</v>
      </c>
      <c r="L33" s="648">
        <v>10</v>
      </c>
      <c r="M33" s="648">
        <v>-3</v>
      </c>
      <c r="N33" s="648">
        <v>527</v>
      </c>
      <c r="O33" s="648">
        <v>17</v>
      </c>
    </row>
    <row r="34" spans="1:15">
      <c r="A34" s="776"/>
      <c r="B34" s="479" t="s">
        <v>1202</v>
      </c>
      <c r="C34" s="648">
        <v>3423</v>
      </c>
      <c r="D34" s="648">
        <v>272</v>
      </c>
      <c r="E34" s="648">
        <v>2880</v>
      </c>
      <c r="F34" s="648">
        <v>233</v>
      </c>
      <c r="G34" s="648">
        <v>39</v>
      </c>
      <c r="H34" s="648"/>
      <c r="I34" s="648">
        <v>139</v>
      </c>
      <c r="J34" s="648">
        <v>2939</v>
      </c>
      <c r="K34" s="648">
        <v>13</v>
      </c>
      <c r="L34" s="648">
        <v>11</v>
      </c>
      <c r="M34" s="648">
        <v>79</v>
      </c>
      <c r="N34" s="648">
        <v>520</v>
      </c>
      <c r="O34" s="648">
        <v>16</v>
      </c>
    </row>
    <row r="35" spans="1:15">
      <c r="A35" s="777"/>
      <c r="B35" s="550" t="s">
        <v>1203</v>
      </c>
      <c r="C35" s="648">
        <v>3253</v>
      </c>
      <c r="D35" s="648">
        <v>275</v>
      </c>
      <c r="E35" s="648">
        <v>2677</v>
      </c>
      <c r="F35" s="648">
        <v>258</v>
      </c>
      <c r="G35" s="648">
        <v>43</v>
      </c>
      <c r="H35" s="649"/>
      <c r="I35" s="649">
        <v>70</v>
      </c>
      <c r="J35" s="649">
        <v>2823</v>
      </c>
      <c r="K35" s="649">
        <v>3</v>
      </c>
      <c r="L35" s="649">
        <v>7</v>
      </c>
      <c r="M35" s="649">
        <v>-16</v>
      </c>
      <c r="N35" s="649">
        <v>505</v>
      </c>
      <c r="O35" s="649">
        <v>15</v>
      </c>
    </row>
    <row r="36" spans="1:15">
      <c r="A36" s="775" t="s">
        <v>12</v>
      </c>
      <c r="B36" s="479" t="s">
        <v>465</v>
      </c>
      <c r="C36" s="648">
        <v>24</v>
      </c>
      <c r="D36" s="648">
        <v>24</v>
      </c>
      <c r="E36" s="648"/>
      <c r="F36" s="648"/>
      <c r="G36" s="648"/>
      <c r="H36" s="648">
        <v>0</v>
      </c>
      <c r="I36" s="648">
        <v>15</v>
      </c>
      <c r="J36" s="648"/>
      <c r="K36" s="648">
        <v>0</v>
      </c>
      <c r="L36" s="648"/>
      <c r="M36" s="648">
        <v>0</v>
      </c>
      <c r="N36" s="648">
        <v>39</v>
      </c>
      <c r="O36" s="648">
        <v>28</v>
      </c>
    </row>
    <row r="37" spans="1:15">
      <c r="A37" s="776"/>
      <c r="B37" s="479" t="s">
        <v>491</v>
      </c>
      <c r="C37" s="648">
        <v>24</v>
      </c>
      <c r="D37" s="648">
        <v>24</v>
      </c>
      <c r="E37" s="648"/>
      <c r="F37" s="648"/>
      <c r="G37" s="648"/>
      <c r="H37" s="648">
        <v>0</v>
      </c>
      <c r="I37" s="648">
        <v>15</v>
      </c>
      <c r="J37" s="648"/>
      <c r="K37" s="648">
        <v>0</v>
      </c>
      <c r="L37" s="648"/>
      <c r="M37" s="648">
        <v>0</v>
      </c>
      <c r="N37" s="648">
        <v>39</v>
      </c>
      <c r="O37" s="648">
        <v>27</v>
      </c>
    </row>
    <row r="38" spans="1:15">
      <c r="A38" s="776"/>
      <c r="B38" s="479" t="s">
        <v>492</v>
      </c>
      <c r="C38" s="648">
        <v>27</v>
      </c>
      <c r="D38" s="648">
        <v>27</v>
      </c>
      <c r="E38" s="648"/>
      <c r="F38" s="648"/>
      <c r="G38" s="648"/>
      <c r="H38" s="648">
        <v>0</v>
      </c>
      <c r="I38" s="648">
        <v>13</v>
      </c>
      <c r="J38" s="648"/>
      <c r="K38" s="648">
        <v>0</v>
      </c>
      <c r="L38" s="648"/>
      <c r="M38" s="648"/>
      <c r="N38" s="648">
        <v>39</v>
      </c>
      <c r="O38" s="648">
        <v>27</v>
      </c>
    </row>
    <row r="39" spans="1:15">
      <c r="A39" s="776"/>
      <c r="B39" s="479" t="s">
        <v>493</v>
      </c>
      <c r="C39" s="648">
        <v>27</v>
      </c>
      <c r="D39" s="648">
        <v>27</v>
      </c>
      <c r="E39" s="648"/>
      <c r="F39" s="648"/>
      <c r="G39" s="648"/>
      <c r="H39" s="648">
        <v>0</v>
      </c>
      <c r="I39" s="648">
        <v>19</v>
      </c>
      <c r="J39" s="648"/>
      <c r="K39" s="648">
        <v>0</v>
      </c>
      <c r="L39" s="648"/>
      <c r="M39" s="648"/>
      <c r="N39" s="648">
        <v>46</v>
      </c>
      <c r="O39" s="648">
        <v>30</v>
      </c>
    </row>
    <row r="40" spans="1:15">
      <c r="A40" s="776"/>
      <c r="B40" s="479" t="s">
        <v>494</v>
      </c>
      <c r="C40" s="648">
        <v>27</v>
      </c>
      <c r="D40" s="648">
        <v>27</v>
      </c>
      <c r="E40" s="648"/>
      <c r="F40" s="648"/>
      <c r="G40" s="648"/>
      <c r="H40" s="648">
        <v>0</v>
      </c>
      <c r="I40" s="648">
        <v>17</v>
      </c>
      <c r="J40" s="648"/>
      <c r="K40" s="648">
        <v>0</v>
      </c>
      <c r="L40" s="648"/>
      <c r="M40" s="648"/>
      <c r="N40" s="648">
        <v>44</v>
      </c>
      <c r="O40" s="648">
        <v>28</v>
      </c>
    </row>
    <row r="41" spans="1:15">
      <c r="A41" s="776"/>
      <c r="B41" s="479" t="s">
        <v>466</v>
      </c>
      <c r="C41" s="648">
        <v>27</v>
      </c>
      <c r="D41" s="648">
        <v>27</v>
      </c>
      <c r="E41" s="648"/>
      <c r="F41" s="648"/>
      <c r="G41" s="648"/>
      <c r="H41" s="648">
        <v>0</v>
      </c>
      <c r="I41" s="648">
        <v>17</v>
      </c>
      <c r="J41" s="648"/>
      <c r="K41" s="648">
        <v>0</v>
      </c>
      <c r="L41" s="648"/>
      <c r="M41" s="648"/>
      <c r="N41" s="648">
        <v>44</v>
      </c>
      <c r="O41" s="648">
        <v>28</v>
      </c>
    </row>
    <row r="42" spans="1:15">
      <c r="A42" s="776"/>
      <c r="B42" s="479" t="s">
        <v>495</v>
      </c>
      <c r="C42" s="648">
        <v>23</v>
      </c>
      <c r="D42" s="648">
        <v>23</v>
      </c>
      <c r="E42" s="648"/>
      <c r="F42" s="648"/>
      <c r="G42" s="648"/>
      <c r="H42" s="648">
        <v>0</v>
      </c>
      <c r="I42" s="648">
        <v>20</v>
      </c>
      <c r="J42" s="648"/>
      <c r="K42" s="648">
        <v>0</v>
      </c>
      <c r="L42" s="648"/>
      <c r="M42" s="648"/>
      <c r="N42" s="648">
        <v>43</v>
      </c>
      <c r="O42" s="648">
        <v>26</v>
      </c>
    </row>
    <row r="43" spans="1:15">
      <c r="A43" s="776"/>
      <c r="B43" s="479" t="s">
        <v>496</v>
      </c>
      <c r="C43" s="648">
        <v>24</v>
      </c>
      <c r="D43" s="648">
        <v>24</v>
      </c>
      <c r="E43" s="648"/>
      <c r="F43" s="648"/>
      <c r="G43" s="648"/>
      <c r="H43" s="648">
        <v>0</v>
      </c>
      <c r="I43" s="648">
        <v>19</v>
      </c>
      <c r="J43" s="648"/>
      <c r="K43" s="648">
        <v>0</v>
      </c>
      <c r="L43" s="648"/>
      <c r="M43" s="648"/>
      <c r="N43" s="648">
        <v>43</v>
      </c>
      <c r="O43" s="648">
        <v>26</v>
      </c>
    </row>
    <row r="44" spans="1:15">
      <c r="A44" s="776"/>
      <c r="B44" s="479" t="s">
        <v>497</v>
      </c>
      <c r="C44" s="648">
        <v>28</v>
      </c>
      <c r="D44" s="648">
        <v>28</v>
      </c>
      <c r="E44" s="648"/>
      <c r="F44" s="648"/>
      <c r="G44" s="648"/>
      <c r="H44" s="648">
        <v>0</v>
      </c>
      <c r="I44" s="648">
        <v>22</v>
      </c>
      <c r="J44" s="648"/>
      <c r="K44" s="648">
        <v>0</v>
      </c>
      <c r="L44" s="648"/>
      <c r="M44" s="648"/>
      <c r="N44" s="648">
        <v>50</v>
      </c>
      <c r="O44" s="648">
        <v>29</v>
      </c>
    </row>
    <row r="45" spans="1:15">
      <c r="A45" s="776"/>
      <c r="B45" s="479" t="s">
        <v>498</v>
      </c>
      <c r="C45" s="648">
        <v>23</v>
      </c>
      <c r="D45" s="648">
        <v>23</v>
      </c>
      <c r="E45" s="648"/>
      <c r="F45" s="648"/>
      <c r="G45" s="648"/>
      <c r="H45" s="648">
        <v>0</v>
      </c>
      <c r="I45" s="648">
        <v>27</v>
      </c>
      <c r="J45" s="648"/>
      <c r="K45" s="648">
        <v>0</v>
      </c>
      <c r="L45" s="648"/>
      <c r="M45" s="648"/>
      <c r="N45" s="648">
        <v>49</v>
      </c>
      <c r="O45" s="648">
        <v>29</v>
      </c>
    </row>
    <row r="46" spans="1:15">
      <c r="A46" s="776"/>
      <c r="B46" s="479" t="s">
        <v>467</v>
      </c>
      <c r="C46" s="648">
        <v>28</v>
      </c>
      <c r="D46" s="648">
        <v>28</v>
      </c>
      <c r="E46" s="648"/>
      <c r="F46" s="648"/>
      <c r="G46" s="648"/>
      <c r="H46" s="648">
        <v>0</v>
      </c>
      <c r="I46" s="648">
        <v>29</v>
      </c>
      <c r="J46" s="648"/>
      <c r="K46" s="648">
        <v>0</v>
      </c>
      <c r="L46" s="648"/>
      <c r="M46" s="648"/>
      <c r="N46" s="648">
        <v>57</v>
      </c>
      <c r="O46" s="648">
        <v>32</v>
      </c>
    </row>
    <row r="47" spans="1:15">
      <c r="A47" s="776"/>
      <c r="B47" s="479" t="s">
        <v>474</v>
      </c>
      <c r="C47" s="648">
        <v>27</v>
      </c>
      <c r="D47" s="648">
        <v>27</v>
      </c>
      <c r="E47" s="648"/>
      <c r="F47" s="648"/>
      <c r="G47" s="648"/>
      <c r="H47" s="648">
        <v>0</v>
      </c>
      <c r="I47" s="648">
        <v>32</v>
      </c>
      <c r="J47" s="648"/>
      <c r="K47" s="648">
        <v>0</v>
      </c>
      <c r="L47" s="648"/>
      <c r="M47" s="648"/>
      <c r="N47" s="648">
        <v>59</v>
      </c>
      <c r="O47" s="648">
        <v>33</v>
      </c>
    </row>
    <row r="48" spans="1:15">
      <c r="A48" s="776"/>
      <c r="B48" s="479" t="s">
        <v>475</v>
      </c>
      <c r="C48" s="648">
        <v>28</v>
      </c>
      <c r="D48" s="648">
        <v>28</v>
      </c>
      <c r="E48" s="648"/>
      <c r="F48" s="648"/>
      <c r="G48" s="648"/>
      <c r="H48" s="648">
        <v>0</v>
      </c>
      <c r="I48" s="648">
        <v>33</v>
      </c>
      <c r="J48" s="648"/>
      <c r="K48" s="648">
        <v>0</v>
      </c>
      <c r="L48" s="648"/>
      <c r="M48" s="648"/>
      <c r="N48" s="648">
        <v>61</v>
      </c>
      <c r="O48" s="648">
        <v>34</v>
      </c>
    </row>
    <row r="49" spans="1:15">
      <c r="A49" s="776"/>
      <c r="B49" s="479" t="s">
        <v>476</v>
      </c>
      <c r="C49" s="648">
        <v>25</v>
      </c>
      <c r="D49" s="648">
        <v>25</v>
      </c>
      <c r="E49" s="648"/>
      <c r="F49" s="648"/>
      <c r="G49" s="648"/>
      <c r="H49" s="648">
        <v>0</v>
      </c>
      <c r="I49" s="648">
        <v>36</v>
      </c>
      <c r="J49" s="648"/>
      <c r="K49" s="648">
        <v>0</v>
      </c>
      <c r="L49" s="648"/>
      <c r="M49" s="648">
        <v>0</v>
      </c>
      <c r="N49" s="648">
        <v>61</v>
      </c>
      <c r="O49" s="648">
        <v>33</v>
      </c>
    </row>
    <row r="50" spans="1:15">
      <c r="A50" s="776"/>
      <c r="B50" s="479" t="s">
        <v>477</v>
      </c>
      <c r="C50" s="648">
        <v>27</v>
      </c>
      <c r="D50" s="648">
        <v>27</v>
      </c>
      <c r="E50" s="648"/>
      <c r="F50" s="648"/>
      <c r="G50" s="648"/>
      <c r="H50" s="648">
        <v>0</v>
      </c>
      <c r="I50" s="648">
        <v>35</v>
      </c>
      <c r="J50" s="648"/>
      <c r="K50" s="648">
        <v>0</v>
      </c>
      <c r="L50" s="648"/>
      <c r="M50" s="648">
        <v>0</v>
      </c>
      <c r="N50" s="648">
        <v>62</v>
      </c>
      <c r="O50" s="648">
        <v>34</v>
      </c>
    </row>
    <row r="51" spans="1:15">
      <c r="A51" s="776"/>
      <c r="B51" s="479" t="s">
        <v>468</v>
      </c>
      <c r="C51" s="648">
        <v>29</v>
      </c>
      <c r="D51" s="648">
        <v>29</v>
      </c>
      <c r="E51" s="648"/>
      <c r="F51" s="648"/>
      <c r="G51" s="648"/>
      <c r="H51" s="648">
        <v>0</v>
      </c>
      <c r="I51" s="648">
        <v>36</v>
      </c>
      <c r="J51" s="648"/>
      <c r="K51" s="648">
        <v>0</v>
      </c>
      <c r="L51" s="648"/>
      <c r="M51" s="648">
        <v>0</v>
      </c>
      <c r="N51" s="648">
        <v>65</v>
      </c>
      <c r="O51" s="648">
        <v>35</v>
      </c>
    </row>
    <row r="52" spans="1:15">
      <c r="A52" s="776"/>
      <c r="B52" s="479" t="s">
        <v>469</v>
      </c>
      <c r="C52" s="648">
        <v>29</v>
      </c>
      <c r="D52" s="648">
        <v>29</v>
      </c>
      <c r="E52" s="648"/>
      <c r="F52" s="648"/>
      <c r="G52" s="648"/>
      <c r="H52" s="648"/>
      <c r="I52" s="648">
        <v>38</v>
      </c>
      <c r="J52" s="648"/>
      <c r="K52" s="648">
        <v>0</v>
      </c>
      <c r="L52" s="648"/>
      <c r="M52" s="648">
        <v>0</v>
      </c>
      <c r="N52" s="648">
        <v>66</v>
      </c>
      <c r="O52" s="648">
        <v>35</v>
      </c>
    </row>
    <row r="53" spans="1:15">
      <c r="A53" s="776"/>
      <c r="B53" s="479" t="s">
        <v>470</v>
      </c>
      <c r="C53" s="648">
        <v>26</v>
      </c>
      <c r="D53" s="648">
        <v>26</v>
      </c>
      <c r="E53" s="648"/>
      <c r="F53" s="648"/>
      <c r="G53" s="648"/>
      <c r="H53" s="648"/>
      <c r="I53" s="648">
        <v>43</v>
      </c>
      <c r="J53" s="648"/>
      <c r="K53" s="648">
        <v>0</v>
      </c>
      <c r="L53" s="648"/>
      <c r="M53" s="648">
        <v>-1</v>
      </c>
      <c r="N53" s="648">
        <v>69</v>
      </c>
      <c r="O53" s="648">
        <v>36</v>
      </c>
    </row>
    <row r="54" spans="1:15">
      <c r="A54" s="776"/>
      <c r="B54" s="479" t="s">
        <v>35</v>
      </c>
      <c r="C54" s="648">
        <v>28</v>
      </c>
      <c r="D54" s="648">
        <v>28</v>
      </c>
      <c r="E54" s="648"/>
      <c r="F54" s="648"/>
      <c r="G54" s="648"/>
      <c r="H54" s="648"/>
      <c r="I54" s="648">
        <v>47</v>
      </c>
      <c r="J54" s="648"/>
      <c r="K54" s="648">
        <v>1</v>
      </c>
      <c r="L54" s="648"/>
      <c r="M54" s="648">
        <v>0</v>
      </c>
      <c r="N54" s="648">
        <v>74</v>
      </c>
      <c r="O54" s="648">
        <v>38</v>
      </c>
    </row>
    <row r="55" spans="1:15">
      <c r="A55" s="776"/>
      <c r="B55" s="479" t="s">
        <v>471</v>
      </c>
      <c r="C55" s="648">
        <v>24</v>
      </c>
      <c r="D55" s="648">
        <v>24</v>
      </c>
      <c r="E55" s="648"/>
      <c r="F55" s="648"/>
      <c r="G55" s="648"/>
      <c r="H55" s="648"/>
      <c r="I55" s="648">
        <v>42</v>
      </c>
      <c r="J55" s="648"/>
      <c r="K55" s="648">
        <v>1</v>
      </c>
      <c r="L55" s="648"/>
      <c r="M55" s="648">
        <v>0</v>
      </c>
      <c r="N55" s="648">
        <v>65</v>
      </c>
      <c r="O55" s="648">
        <v>33</v>
      </c>
    </row>
    <row r="56" spans="1:15">
      <c r="A56" s="776"/>
      <c r="B56" s="479" t="s">
        <v>34</v>
      </c>
      <c r="C56" s="648">
        <v>30</v>
      </c>
      <c r="D56" s="648">
        <v>30</v>
      </c>
      <c r="E56" s="648"/>
      <c r="F56" s="648"/>
      <c r="G56" s="648"/>
      <c r="H56" s="648"/>
      <c r="I56" s="648">
        <v>47</v>
      </c>
      <c r="J56" s="648">
        <v>1</v>
      </c>
      <c r="K56" s="648">
        <v>1</v>
      </c>
      <c r="L56" s="648"/>
      <c r="M56" s="648">
        <v>0</v>
      </c>
      <c r="N56" s="648">
        <v>74</v>
      </c>
      <c r="O56" s="648">
        <v>37</v>
      </c>
    </row>
    <row r="57" spans="1:15">
      <c r="A57" s="776"/>
      <c r="B57" s="479" t="s">
        <v>648</v>
      </c>
      <c r="C57" s="648">
        <v>25</v>
      </c>
      <c r="D57" s="648">
        <v>25</v>
      </c>
      <c r="E57" s="648"/>
      <c r="F57" s="648"/>
      <c r="G57" s="648"/>
      <c r="H57" s="648"/>
      <c r="I57" s="648">
        <v>50</v>
      </c>
      <c r="J57" s="648">
        <v>3</v>
      </c>
      <c r="K57" s="648">
        <v>1</v>
      </c>
      <c r="L57" s="648"/>
      <c r="M57" s="648">
        <v>0</v>
      </c>
      <c r="N57" s="648">
        <v>71</v>
      </c>
      <c r="O57" s="648">
        <v>35</v>
      </c>
    </row>
    <row r="58" spans="1:15">
      <c r="A58" s="776"/>
      <c r="B58" s="479" t="s">
        <v>649</v>
      </c>
      <c r="C58" s="648">
        <v>41</v>
      </c>
      <c r="D58" s="648">
        <v>41</v>
      </c>
      <c r="E58" s="648"/>
      <c r="F58" s="648"/>
      <c r="G58" s="648">
        <v>0</v>
      </c>
      <c r="H58" s="648"/>
      <c r="I58" s="648">
        <v>52</v>
      </c>
      <c r="J58" s="648">
        <v>3</v>
      </c>
      <c r="K58" s="648">
        <v>1</v>
      </c>
      <c r="L58" s="648"/>
      <c r="M58" s="648">
        <v>6</v>
      </c>
      <c r="N58" s="648">
        <v>84</v>
      </c>
      <c r="O58" s="648">
        <v>41</v>
      </c>
    </row>
    <row r="59" spans="1:15">
      <c r="A59" s="776"/>
      <c r="B59" s="479" t="s">
        <v>650</v>
      </c>
      <c r="C59" s="648">
        <v>42</v>
      </c>
      <c r="D59" s="648">
        <v>42</v>
      </c>
      <c r="E59" s="648"/>
      <c r="F59" s="648"/>
      <c r="G59" s="648">
        <v>0</v>
      </c>
      <c r="H59" s="648"/>
      <c r="I59" s="648">
        <v>53</v>
      </c>
      <c r="J59" s="648">
        <v>2</v>
      </c>
      <c r="K59" s="648">
        <v>1</v>
      </c>
      <c r="L59" s="648"/>
      <c r="M59" s="648">
        <v>3</v>
      </c>
      <c r="N59" s="648">
        <v>89</v>
      </c>
      <c r="O59" s="648">
        <v>43</v>
      </c>
    </row>
    <row r="60" spans="1:15">
      <c r="A60" s="776"/>
      <c r="B60" s="479" t="s">
        <v>651</v>
      </c>
      <c r="C60" s="648">
        <v>47</v>
      </c>
      <c r="D60" s="648">
        <v>47</v>
      </c>
      <c r="E60" s="648"/>
      <c r="F60" s="648"/>
      <c r="G60" s="648">
        <v>0</v>
      </c>
      <c r="H60" s="648"/>
      <c r="I60" s="648">
        <v>50</v>
      </c>
      <c r="J60" s="648">
        <v>5</v>
      </c>
      <c r="K60" s="648">
        <v>0</v>
      </c>
      <c r="L60" s="648"/>
      <c r="M60" s="648">
        <v>-7</v>
      </c>
      <c r="N60" s="648">
        <v>98</v>
      </c>
      <c r="O60" s="648">
        <v>47</v>
      </c>
    </row>
    <row r="61" spans="1:15">
      <c r="A61" s="776"/>
      <c r="B61" s="479" t="s">
        <v>652</v>
      </c>
      <c r="C61" s="648">
        <v>56</v>
      </c>
      <c r="D61" s="648">
        <v>56</v>
      </c>
      <c r="E61" s="648"/>
      <c r="F61" s="648"/>
      <c r="G61" s="648">
        <v>0</v>
      </c>
      <c r="H61" s="648"/>
      <c r="I61" s="648">
        <v>42</v>
      </c>
      <c r="J61" s="648">
        <v>6</v>
      </c>
      <c r="K61" s="648">
        <v>0</v>
      </c>
      <c r="L61" s="648"/>
      <c r="M61" s="648">
        <v>11</v>
      </c>
      <c r="N61" s="648">
        <v>80</v>
      </c>
      <c r="O61" s="648">
        <v>38</v>
      </c>
    </row>
    <row r="62" spans="1:15">
      <c r="A62" s="776"/>
      <c r="B62" s="479" t="s">
        <v>653</v>
      </c>
      <c r="C62" s="648">
        <v>51</v>
      </c>
      <c r="D62" s="648">
        <v>51</v>
      </c>
      <c r="E62" s="648"/>
      <c r="F62" s="648"/>
      <c r="G62" s="648">
        <v>0</v>
      </c>
      <c r="H62" s="648"/>
      <c r="I62" s="648">
        <v>47</v>
      </c>
      <c r="J62" s="648">
        <v>5</v>
      </c>
      <c r="K62" s="648">
        <v>0</v>
      </c>
      <c r="L62" s="648"/>
      <c r="M62" s="648">
        <v>0</v>
      </c>
      <c r="N62" s="648">
        <v>92</v>
      </c>
      <c r="O62" s="648">
        <v>43</v>
      </c>
    </row>
    <row r="63" spans="1:15">
      <c r="A63" s="776"/>
      <c r="B63" s="479" t="s">
        <v>654</v>
      </c>
      <c r="C63" s="648">
        <v>59</v>
      </c>
      <c r="D63" s="648">
        <v>59</v>
      </c>
      <c r="E63" s="648"/>
      <c r="F63" s="648"/>
      <c r="G63" s="648">
        <v>0</v>
      </c>
      <c r="H63" s="648"/>
      <c r="I63" s="648">
        <v>46</v>
      </c>
      <c r="J63" s="648">
        <v>5</v>
      </c>
      <c r="K63" s="648">
        <v>0</v>
      </c>
      <c r="L63" s="648"/>
      <c r="M63" s="648"/>
      <c r="N63" s="648">
        <v>99</v>
      </c>
      <c r="O63" s="648">
        <v>45</v>
      </c>
    </row>
    <row r="64" spans="1:15">
      <c r="A64" s="776"/>
      <c r="B64" s="479" t="s">
        <v>655</v>
      </c>
      <c r="C64" s="648">
        <v>65</v>
      </c>
      <c r="D64" s="648">
        <v>65</v>
      </c>
      <c r="E64" s="648"/>
      <c r="F64" s="648"/>
      <c r="G64" s="648">
        <v>0</v>
      </c>
      <c r="H64" s="648"/>
      <c r="I64" s="648">
        <v>47</v>
      </c>
      <c r="J64" s="648">
        <v>7</v>
      </c>
      <c r="K64" s="648">
        <v>1</v>
      </c>
      <c r="L64" s="648"/>
      <c r="M64" s="648"/>
      <c r="N64" s="648">
        <v>104</v>
      </c>
      <c r="O64" s="648">
        <v>46</v>
      </c>
    </row>
    <row r="65" spans="1:15">
      <c r="A65" s="776"/>
      <c r="B65" s="479" t="s">
        <v>1202</v>
      </c>
      <c r="C65" s="648">
        <v>56</v>
      </c>
      <c r="D65" s="648">
        <v>56</v>
      </c>
      <c r="E65" s="648"/>
      <c r="F65" s="648"/>
      <c r="G65" s="648">
        <v>0</v>
      </c>
      <c r="H65" s="648"/>
      <c r="I65" s="648">
        <v>49</v>
      </c>
      <c r="J65" s="648">
        <v>7</v>
      </c>
      <c r="K65" s="648">
        <v>1</v>
      </c>
      <c r="L65" s="648"/>
      <c r="M65" s="648"/>
      <c r="N65" s="648">
        <v>98</v>
      </c>
      <c r="O65" s="648">
        <v>39</v>
      </c>
    </row>
    <row r="66" spans="1:15">
      <c r="A66" s="777"/>
      <c r="B66" s="550" t="s">
        <v>1203</v>
      </c>
      <c r="C66" s="649">
        <v>51</v>
      </c>
      <c r="D66" s="649">
        <v>51</v>
      </c>
      <c r="E66" s="649"/>
      <c r="F66" s="649"/>
      <c r="G66" s="649"/>
      <c r="H66" s="649"/>
      <c r="I66" s="649">
        <v>45</v>
      </c>
      <c r="J66" s="649">
        <v>12</v>
      </c>
      <c r="K66" s="649">
        <v>0</v>
      </c>
      <c r="L66" s="649"/>
      <c r="M66" s="649"/>
      <c r="N66" s="649">
        <v>84</v>
      </c>
      <c r="O66" s="649">
        <v>33</v>
      </c>
    </row>
    <row r="67" spans="1:15">
      <c r="A67" s="775" t="s">
        <v>513</v>
      </c>
      <c r="B67" s="479" t="s">
        <v>465</v>
      </c>
      <c r="C67" s="648">
        <v>2</v>
      </c>
      <c r="D67" s="648">
        <v>2</v>
      </c>
      <c r="E67" s="648"/>
      <c r="F67" s="648"/>
      <c r="G67" s="648"/>
      <c r="H67" s="648"/>
      <c r="I67" s="648">
        <v>1</v>
      </c>
      <c r="J67" s="648"/>
      <c r="K67" s="648">
        <v>0</v>
      </c>
      <c r="L67" s="648"/>
      <c r="M67" s="648"/>
      <c r="N67" s="648">
        <v>3</v>
      </c>
      <c r="O67" s="648">
        <v>7</v>
      </c>
    </row>
    <row r="68" spans="1:15">
      <c r="A68" s="776"/>
      <c r="B68" s="479" t="s">
        <v>491</v>
      </c>
      <c r="C68" s="648">
        <v>2</v>
      </c>
      <c r="D68" s="648">
        <v>2</v>
      </c>
      <c r="E68" s="648"/>
      <c r="F68" s="648"/>
      <c r="G68" s="648"/>
      <c r="H68" s="648"/>
      <c r="I68" s="648">
        <v>1</v>
      </c>
      <c r="J68" s="648"/>
      <c r="K68" s="648">
        <v>0</v>
      </c>
      <c r="L68" s="648"/>
      <c r="M68" s="648"/>
      <c r="N68" s="648">
        <v>3</v>
      </c>
      <c r="O68" s="648">
        <v>7</v>
      </c>
    </row>
    <row r="69" spans="1:15">
      <c r="A69" s="776"/>
      <c r="B69" s="479" t="s">
        <v>492</v>
      </c>
      <c r="C69" s="648">
        <v>2</v>
      </c>
      <c r="D69" s="648">
        <v>2</v>
      </c>
      <c r="E69" s="648"/>
      <c r="F69" s="648"/>
      <c r="G69" s="648"/>
      <c r="H69" s="648"/>
      <c r="I69" s="648">
        <v>1</v>
      </c>
      <c r="J69" s="648"/>
      <c r="K69" s="648">
        <v>0</v>
      </c>
      <c r="L69" s="648"/>
      <c r="M69" s="648"/>
      <c r="N69" s="648">
        <v>3</v>
      </c>
      <c r="O69" s="648">
        <v>7</v>
      </c>
    </row>
    <row r="70" spans="1:15">
      <c r="A70" s="776"/>
      <c r="B70" s="479" t="s">
        <v>493</v>
      </c>
      <c r="C70" s="648">
        <v>2</v>
      </c>
      <c r="D70" s="648">
        <v>2</v>
      </c>
      <c r="E70" s="648"/>
      <c r="F70" s="648"/>
      <c r="G70" s="648"/>
      <c r="H70" s="648"/>
      <c r="I70" s="648">
        <v>1</v>
      </c>
      <c r="J70" s="648"/>
      <c r="K70" s="648">
        <v>0</v>
      </c>
      <c r="L70" s="648"/>
      <c r="M70" s="648"/>
      <c r="N70" s="648">
        <v>3</v>
      </c>
      <c r="O70" s="648">
        <v>7</v>
      </c>
    </row>
    <row r="71" spans="1:15">
      <c r="A71" s="776"/>
      <c r="B71" s="479" t="s">
        <v>494</v>
      </c>
      <c r="C71" s="648">
        <v>2</v>
      </c>
      <c r="D71" s="648">
        <v>2</v>
      </c>
      <c r="E71" s="648"/>
      <c r="F71" s="648"/>
      <c r="G71" s="648"/>
      <c r="H71" s="648"/>
      <c r="I71" s="648">
        <v>1</v>
      </c>
      <c r="J71" s="648"/>
      <c r="K71" s="648">
        <v>0</v>
      </c>
      <c r="L71" s="648"/>
      <c r="M71" s="648"/>
      <c r="N71" s="648">
        <v>3</v>
      </c>
      <c r="O71" s="648">
        <v>7</v>
      </c>
    </row>
    <row r="72" spans="1:15">
      <c r="A72" s="776"/>
      <c r="B72" s="479" t="s">
        <v>466</v>
      </c>
      <c r="C72" s="648">
        <v>2</v>
      </c>
      <c r="D72" s="648">
        <v>2</v>
      </c>
      <c r="E72" s="648"/>
      <c r="F72" s="648"/>
      <c r="G72" s="648"/>
      <c r="H72" s="648"/>
      <c r="I72" s="648">
        <v>1</v>
      </c>
      <c r="J72" s="648"/>
      <c r="K72" s="648">
        <v>0</v>
      </c>
      <c r="L72" s="648"/>
      <c r="M72" s="648"/>
      <c r="N72" s="648">
        <v>3</v>
      </c>
      <c r="O72" s="648">
        <v>7</v>
      </c>
    </row>
    <row r="73" spans="1:15">
      <c r="A73" s="776"/>
      <c r="B73" s="479" t="s">
        <v>495</v>
      </c>
      <c r="C73" s="648">
        <v>2</v>
      </c>
      <c r="D73" s="648">
        <v>2</v>
      </c>
      <c r="E73" s="648"/>
      <c r="F73" s="648"/>
      <c r="G73" s="648"/>
      <c r="H73" s="648"/>
      <c r="I73" s="648">
        <v>1</v>
      </c>
      <c r="J73" s="648"/>
      <c r="K73" s="648">
        <v>0</v>
      </c>
      <c r="L73" s="648"/>
      <c r="M73" s="648"/>
      <c r="N73" s="648">
        <v>4</v>
      </c>
      <c r="O73" s="648">
        <v>7</v>
      </c>
    </row>
    <row r="74" spans="1:15">
      <c r="A74" s="776"/>
      <c r="B74" s="479" t="s">
        <v>496</v>
      </c>
      <c r="C74" s="648">
        <v>2</v>
      </c>
      <c r="D74" s="648">
        <v>2</v>
      </c>
      <c r="E74" s="648"/>
      <c r="F74" s="648"/>
      <c r="G74" s="648"/>
      <c r="H74" s="648"/>
      <c r="I74" s="648">
        <v>1</v>
      </c>
      <c r="J74" s="648"/>
      <c r="K74" s="648">
        <v>0</v>
      </c>
      <c r="L74" s="648"/>
      <c r="M74" s="648"/>
      <c r="N74" s="648">
        <v>4</v>
      </c>
      <c r="O74" s="648">
        <v>7</v>
      </c>
    </row>
    <row r="75" spans="1:15">
      <c r="A75" s="776"/>
      <c r="B75" s="479" t="s">
        <v>497</v>
      </c>
      <c r="C75" s="648">
        <v>3</v>
      </c>
      <c r="D75" s="648">
        <v>3</v>
      </c>
      <c r="E75" s="648"/>
      <c r="F75" s="648"/>
      <c r="G75" s="648"/>
      <c r="H75" s="648"/>
      <c r="I75" s="648">
        <v>1</v>
      </c>
      <c r="J75" s="648"/>
      <c r="K75" s="648">
        <v>0</v>
      </c>
      <c r="L75" s="648"/>
      <c r="M75" s="648"/>
      <c r="N75" s="648">
        <v>4</v>
      </c>
      <c r="O75" s="648">
        <v>7</v>
      </c>
    </row>
    <row r="76" spans="1:15">
      <c r="A76" s="776"/>
      <c r="B76" s="479" t="s">
        <v>498</v>
      </c>
      <c r="C76" s="648">
        <v>3</v>
      </c>
      <c r="D76" s="648">
        <v>3</v>
      </c>
      <c r="E76" s="648"/>
      <c r="F76" s="648"/>
      <c r="G76" s="648"/>
      <c r="H76" s="648"/>
      <c r="I76" s="648">
        <v>1</v>
      </c>
      <c r="J76" s="648"/>
      <c r="K76" s="648">
        <v>0</v>
      </c>
      <c r="L76" s="648"/>
      <c r="M76" s="648"/>
      <c r="N76" s="648">
        <v>4</v>
      </c>
      <c r="O76" s="648">
        <v>7</v>
      </c>
    </row>
    <row r="77" spans="1:15">
      <c r="A77" s="776"/>
      <c r="B77" s="479" t="s">
        <v>467</v>
      </c>
      <c r="C77" s="648">
        <v>3</v>
      </c>
      <c r="D77" s="648">
        <v>3</v>
      </c>
      <c r="E77" s="648"/>
      <c r="F77" s="648"/>
      <c r="G77" s="648"/>
      <c r="H77" s="648"/>
      <c r="I77" s="648">
        <v>1</v>
      </c>
      <c r="J77" s="648"/>
      <c r="K77" s="648">
        <v>0</v>
      </c>
      <c r="L77" s="648"/>
      <c r="M77" s="648"/>
      <c r="N77" s="648">
        <v>4</v>
      </c>
      <c r="O77" s="648">
        <v>7</v>
      </c>
    </row>
    <row r="78" spans="1:15">
      <c r="A78" s="776"/>
      <c r="B78" s="479" t="s">
        <v>474</v>
      </c>
      <c r="C78" s="648">
        <v>3</v>
      </c>
      <c r="D78" s="648">
        <v>3</v>
      </c>
      <c r="E78" s="648"/>
      <c r="F78" s="648"/>
      <c r="G78" s="648"/>
      <c r="H78" s="648"/>
      <c r="I78" s="648">
        <v>2</v>
      </c>
      <c r="J78" s="648"/>
      <c r="K78" s="648">
        <v>0</v>
      </c>
      <c r="L78" s="648"/>
      <c r="M78" s="648"/>
      <c r="N78" s="648">
        <v>4</v>
      </c>
      <c r="O78" s="648">
        <v>7</v>
      </c>
    </row>
    <row r="79" spans="1:15">
      <c r="A79" s="776"/>
      <c r="B79" s="479" t="s">
        <v>475</v>
      </c>
      <c r="C79" s="648">
        <v>3</v>
      </c>
      <c r="D79" s="648">
        <v>3</v>
      </c>
      <c r="E79" s="648"/>
      <c r="F79" s="648"/>
      <c r="G79" s="648"/>
      <c r="H79" s="648"/>
      <c r="I79" s="648">
        <v>2</v>
      </c>
      <c r="J79" s="648"/>
      <c r="K79" s="648">
        <v>0</v>
      </c>
      <c r="L79" s="648"/>
      <c r="M79" s="648"/>
      <c r="N79" s="648">
        <v>4</v>
      </c>
      <c r="O79" s="648">
        <v>7</v>
      </c>
    </row>
    <row r="80" spans="1:15">
      <c r="A80" s="776"/>
      <c r="B80" s="479" t="s">
        <v>476</v>
      </c>
      <c r="C80" s="648">
        <v>3</v>
      </c>
      <c r="D80" s="648">
        <v>3</v>
      </c>
      <c r="E80" s="648"/>
      <c r="F80" s="648"/>
      <c r="G80" s="648"/>
      <c r="H80" s="648"/>
      <c r="I80" s="648">
        <v>2</v>
      </c>
      <c r="J80" s="648"/>
      <c r="K80" s="648">
        <v>0</v>
      </c>
      <c r="L80" s="648"/>
      <c r="M80" s="648"/>
      <c r="N80" s="648">
        <v>5</v>
      </c>
      <c r="O80" s="648">
        <v>8</v>
      </c>
    </row>
    <row r="81" spans="1:15">
      <c r="A81" s="776"/>
      <c r="B81" s="479" t="s">
        <v>477</v>
      </c>
      <c r="C81" s="648">
        <v>3</v>
      </c>
      <c r="D81" s="648">
        <v>3</v>
      </c>
      <c r="E81" s="648"/>
      <c r="F81" s="648"/>
      <c r="G81" s="648"/>
      <c r="H81" s="648"/>
      <c r="I81" s="648">
        <v>2</v>
      </c>
      <c r="J81" s="648"/>
      <c r="K81" s="648">
        <v>0</v>
      </c>
      <c r="L81" s="648"/>
      <c r="M81" s="648"/>
      <c r="N81" s="648">
        <v>5</v>
      </c>
      <c r="O81" s="648">
        <v>8</v>
      </c>
    </row>
    <row r="82" spans="1:15">
      <c r="A82" s="776"/>
      <c r="B82" s="479" t="s">
        <v>468</v>
      </c>
      <c r="C82" s="648">
        <v>3</v>
      </c>
      <c r="D82" s="648">
        <v>3</v>
      </c>
      <c r="E82" s="648"/>
      <c r="F82" s="648"/>
      <c r="G82" s="648"/>
      <c r="H82" s="648"/>
      <c r="I82" s="648">
        <v>2</v>
      </c>
      <c r="J82" s="648"/>
      <c r="K82" s="648">
        <v>0</v>
      </c>
      <c r="L82" s="648"/>
      <c r="M82" s="648"/>
      <c r="N82" s="648">
        <v>5</v>
      </c>
      <c r="O82" s="648">
        <v>8</v>
      </c>
    </row>
    <row r="83" spans="1:15">
      <c r="A83" s="776"/>
      <c r="B83" s="479" t="s">
        <v>469</v>
      </c>
      <c r="C83" s="648">
        <v>3</v>
      </c>
      <c r="D83" s="648">
        <v>3</v>
      </c>
      <c r="E83" s="648"/>
      <c r="F83" s="648"/>
      <c r="G83" s="648"/>
      <c r="H83" s="648"/>
      <c r="I83" s="648">
        <v>2</v>
      </c>
      <c r="J83" s="648"/>
      <c r="K83" s="648">
        <v>0</v>
      </c>
      <c r="L83" s="648"/>
      <c r="M83" s="648"/>
      <c r="N83" s="648">
        <v>5</v>
      </c>
      <c r="O83" s="648">
        <v>8</v>
      </c>
    </row>
    <row r="84" spans="1:15">
      <c r="A84" s="776"/>
      <c r="B84" s="479" t="s">
        <v>470</v>
      </c>
      <c r="C84" s="648">
        <v>3</v>
      </c>
      <c r="D84" s="648">
        <v>3</v>
      </c>
      <c r="E84" s="648"/>
      <c r="F84" s="648"/>
      <c r="G84" s="648"/>
      <c r="H84" s="648"/>
      <c r="I84" s="648">
        <v>2</v>
      </c>
      <c r="J84" s="648"/>
      <c r="K84" s="648">
        <v>0</v>
      </c>
      <c r="L84" s="648"/>
      <c r="M84" s="648"/>
      <c r="N84" s="648">
        <v>5</v>
      </c>
      <c r="O84" s="648">
        <v>7</v>
      </c>
    </row>
    <row r="85" spans="1:15">
      <c r="A85" s="776"/>
      <c r="B85" s="479" t="s">
        <v>35</v>
      </c>
      <c r="C85" s="648">
        <v>3</v>
      </c>
      <c r="D85" s="648">
        <v>3</v>
      </c>
      <c r="E85" s="648"/>
      <c r="F85" s="648"/>
      <c r="G85" s="648"/>
      <c r="H85" s="648"/>
      <c r="I85" s="648">
        <v>2</v>
      </c>
      <c r="J85" s="648"/>
      <c r="K85" s="648">
        <v>0</v>
      </c>
      <c r="L85" s="648"/>
      <c r="M85" s="648"/>
      <c r="N85" s="648">
        <v>5</v>
      </c>
      <c r="O85" s="648">
        <v>7</v>
      </c>
    </row>
    <row r="86" spans="1:15">
      <c r="A86" s="776"/>
      <c r="B86" s="479" t="s">
        <v>471</v>
      </c>
      <c r="C86" s="648">
        <v>3</v>
      </c>
      <c r="D86" s="648">
        <v>3</v>
      </c>
      <c r="E86" s="648"/>
      <c r="F86" s="648"/>
      <c r="G86" s="648"/>
      <c r="H86" s="648"/>
      <c r="I86" s="648">
        <v>2</v>
      </c>
      <c r="J86" s="648"/>
      <c r="K86" s="648">
        <v>0</v>
      </c>
      <c r="L86" s="648"/>
      <c r="M86" s="648"/>
      <c r="N86" s="648">
        <v>5</v>
      </c>
      <c r="O86" s="648">
        <v>7</v>
      </c>
    </row>
    <row r="87" spans="1:15">
      <c r="A87" s="776"/>
      <c r="B87" s="479" t="s">
        <v>34</v>
      </c>
      <c r="C87" s="648">
        <v>3</v>
      </c>
      <c r="D87" s="648">
        <v>3</v>
      </c>
      <c r="E87" s="648"/>
      <c r="F87" s="648"/>
      <c r="G87" s="648">
        <v>0</v>
      </c>
      <c r="H87" s="648"/>
      <c r="I87" s="648">
        <v>2</v>
      </c>
      <c r="J87" s="648"/>
      <c r="K87" s="648">
        <v>0</v>
      </c>
      <c r="L87" s="648"/>
      <c r="M87" s="648"/>
      <c r="N87" s="648">
        <v>6</v>
      </c>
      <c r="O87" s="648">
        <v>8</v>
      </c>
    </row>
    <row r="88" spans="1:15">
      <c r="A88" s="776"/>
      <c r="B88" s="479" t="s">
        <v>648</v>
      </c>
      <c r="C88" s="648">
        <v>3</v>
      </c>
      <c r="D88" s="648">
        <v>3</v>
      </c>
      <c r="E88" s="648"/>
      <c r="F88" s="648"/>
      <c r="G88" s="648">
        <v>0</v>
      </c>
      <c r="H88" s="648"/>
      <c r="I88" s="648">
        <v>2</v>
      </c>
      <c r="J88" s="648"/>
      <c r="K88" s="648">
        <v>0</v>
      </c>
      <c r="L88" s="648"/>
      <c r="M88" s="648"/>
      <c r="N88" s="648">
        <v>5</v>
      </c>
      <c r="O88" s="648">
        <v>8</v>
      </c>
    </row>
    <row r="89" spans="1:15">
      <c r="A89" s="776"/>
      <c r="B89" s="479" t="s">
        <v>649</v>
      </c>
      <c r="C89" s="648">
        <v>3</v>
      </c>
      <c r="D89" s="648">
        <v>3</v>
      </c>
      <c r="E89" s="648"/>
      <c r="F89" s="648"/>
      <c r="G89" s="648">
        <v>0</v>
      </c>
      <c r="H89" s="648"/>
      <c r="I89" s="648">
        <v>2</v>
      </c>
      <c r="J89" s="648"/>
      <c r="K89" s="648">
        <v>0</v>
      </c>
      <c r="L89" s="648"/>
      <c r="M89" s="648"/>
      <c r="N89" s="648">
        <v>6</v>
      </c>
      <c r="O89" s="648">
        <v>8</v>
      </c>
    </row>
    <row r="90" spans="1:15">
      <c r="A90" s="776"/>
      <c r="B90" s="479" t="s">
        <v>650</v>
      </c>
      <c r="C90" s="648">
        <v>3</v>
      </c>
      <c r="D90" s="648">
        <v>3</v>
      </c>
      <c r="E90" s="648"/>
      <c r="F90" s="648"/>
      <c r="G90" s="648">
        <v>0</v>
      </c>
      <c r="H90" s="648"/>
      <c r="I90" s="648">
        <v>3</v>
      </c>
      <c r="J90" s="648"/>
      <c r="K90" s="648">
        <v>0</v>
      </c>
      <c r="L90" s="648"/>
      <c r="M90" s="648"/>
      <c r="N90" s="648">
        <v>6</v>
      </c>
      <c r="O90" s="648">
        <v>8</v>
      </c>
    </row>
    <row r="91" spans="1:15">
      <c r="A91" s="776"/>
      <c r="B91" s="479" t="s">
        <v>651</v>
      </c>
      <c r="C91" s="648">
        <v>4</v>
      </c>
      <c r="D91" s="648">
        <v>3</v>
      </c>
      <c r="E91" s="648"/>
      <c r="F91" s="648"/>
      <c r="G91" s="648">
        <v>0</v>
      </c>
      <c r="H91" s="648"/>
      <c r="I91" s="648">
        <v>2</v>
      </c>
      <c r="J91" s="648"/>
      <c r="K91" s="648">
        <v>0</v>
      </c>
      <c r="L91" s="648"/>
      <c r="M91" s="648"/>
      <c r="N91" s="648">
        <v>6</v>
      </c>
      <c r="O91" s="648">
        <v>8</v>
      </c>
    </row>
    <row r="92" spans="1:15">
      <c r="A92" s="776"/>
      <c r="B92" s="479" t="s">
        <v>652</v>
      </c>
      <c r="C92" s="648">
        <v>4</v>
      </c>
      <c r="D92" s="648">
        <v>4</v>
      </c>
      <c r="E92" s="648"/>
      <c r="F92" s="648"/>
      <c r="G92" s="648"/>
      <c r="H92" s="648"/>
      <c r="I92" s="648">
        <v>3</v>
      </c>
      <c r="J92" s="648"/>
      <c r="K92" s="648">
        <v>0</v>
      </c>
      <c r="L92" s="648"/>
      <c r="M92" s="648"/>
      <c r="N92" s="648">
        <v>6</v>
      </c>
      <c r="O92" s="648">
        <v>8</v>
      </c>
    </row>
    <row r="93" spans="1:15">
      <c r="A93" s="776"/>
      <c r="B93" s="479" t="s">
        <v>653</v>
      </c>
      <c r="C93" s="648">
        <v>4</v>
      </c>
      <c r="D93" s="648">
        <v>4</v>
      </c>
      <c r="E93" s="648"/>
      <c r="F93" s="648"/>
      <c r="G93" s="648"/>
      <c r="H93" s="648"/>
      <c r="I93" s="648">
        <v>3</v>
      </c>
      <c r="J93" s="648"/>
      <c r="K93" s="648">
        <v>0</v>
      </c>
      <c r="L93" s="648"/>
      <c r="M93" s="648"/>
      <c r="N93" s="648">
        <v>7</v>
      </c>
      <c r="O93" s="648">
        <v>8</v>
      </c>
    </row>
    <row r="94" spans="1:15">
      <c r="A94" s="776"/>
      <c r="B94" s="479" t="s">
        <v>654</v>
      </c>
      <c r="C94" s="648">
        <v>4</v>
      </c>
      <c r="D94" s="648">
        <v>4</v>
      </c>
      <c r="E94" s="648"/>
      <c r="F94" s="648"/>
      <c r="G94" s="648"/>
      <c r="H94" s="648"/>
      <c r="I94" s="648">
        <v>4</v>
      </c>
      <c r="J94" s="648"/>
      <c r="K94" s="648">
        <v>0</v>
      </c>
      <c r="L94" s="648"/>
      <c r="M94" s="648"/>
      <c r="N94" s="648">
        <v>8</v>
      </c>
      <c r="O94" s="648">
        <v>9</v>
      </c>
    </row>
    <row r="95" spans="1:15">
      <c r="A95" s="776"/>
      <c r="B95" s="479" t="s">
        <v>655</v>
      </c>
      <c r="C95" s="648">
        <v>4</v>
      </c>
      <c r="D95" s="648">
        <v>4</v>
      </c>
      <c r="E95" s="648"/>
      <c r="F95" s="648"/>
      <c r="G95" s="648"/>
      <c r="H95" s="648"/>
      <c r="I95" s="648">
        <v>4</v>
      </c>
      <c r="J95" s="648"/>
      <c r="K95" s="648">
        <v>0</v>
      </c>
      <c r="L95" s="648"/>
      <c r="M95" s="648"/>
      <c r="N95" s="648">
        <v>8</v>
      </c>
      <c r="O95" s="648">
        <v>10</v>
      </c>
    </row>
    <row r="96" spans="1:15">
      <c r="A96" s="776"/>
      <c r="B96" s="479" t="s">
        <v>1202</v>
      </c>
      <c r="C96" s="648">
        <v>4</v>
      </c>
      <c r="D96" s="648">
        <v>4</v>
      </c>
      <c r="E96" s="648"/>
      <c r="F96" s="648"/>
      <c r="G96" s="648"/>
      <c r="H96" s="648"/>
      <c r="I96" s="648">
        <v>5</v>
      </c>
      <c r="J96" s="648"/>
      <c r="K96" s="648">
        <v>0</v>
      </c>
      <c r="L96" s="648"/>
      <c r="M96" s="648"/>
      <c r="N96" s="648">
        <v>8</v>
      </c>
      <c r="O96" s="648">
        <v>10</v>
      </c>
    </row>
    <row r="97" spans="1:15">
      <c r="A97" s="777"/>
      <c r="B97" s="550" t="s">
        <v>1203</v>
      </c>
      <c r="C97" s="649">
        <v>4</v>
      </c>
      <c r="D97" s="649">
        <v>4</v>
      </c>
      <c r="E97" s="649"/>
      <c r="F97" s="649"/>
      <c r="G97" s="649"/>
      <c r="H97" s="649"/>
      <c r="I97" s="649">
        <v>5</v>
      </c>
      <c r="J97" s="649"/>
      <c r="K97" s="649"/>
      <c r="L97" s="649"/>
      <c r="M97" s="649"/>
      <c r="N97" s="649">
        <v>9</v>
      </c>
      <c r="O97" s="649">
        <v>11</v>
      </c>
    </row>
    <row r="98" spans="1:15">
      <c r="A98" s="775" t="s">
        <v>2675</v>
      </c>
      <c r="B98" s="479" t="s">
        <v>465</v>
      </c>
      <c r="C98" s="648">
        <v>499</v>
      </c>
      <c r="D98" s="648">
        <v>418</v>
      </c>
      <c r="E98" s="648">
        <v>61</v>
      </c>
      <c r="F98" s="648"/>
      <c r="G98" s="648">
        <v>20</v>
      </c>
      <c r="H98" s="648"/>
      <c r="I98" s="648">
        <v>45</v>
      </c>
      <c r="J98" s="648">
        <v>50</v>
      </c>
      <c r="K98" s="648">
        <v>5</v>
      </c>
      <c r="L98" s="648">
        <v>1</v>
      </c>
      <c r="M98" s="648">
        <v>0</v>
      </c>
      <c r="N98" s="648">
        <v>489</v>
      </c>
      <c r="O98" s="648">
        <v>13</v>
      </c>
    </row>
    <row r="99" spans="1:15">
      <c r="A99" s="776"/>
      <c r="B99" s="479" t="s">
        <v>491</v>
      </c>
      <c r="C99" s="648">
        <v>514</v>
      </c>
      <c r="D99" s="648">
        <v>438</v>
      </c>
      <c r="E99" s="648">
        <v>58</v>
      </c>
      <c r="F99" s="648"/>
      <c r="G99" s="648">
        <v>19</v>
      </c>
      <c r="H99" s="648"/>
      <c r="I99" s="648">
        <v>40</v>
      </c>
      <c r="J99" s="648">
        <v>49</v>
      </c>
      <c r="K99" s="648">
        <v>5</v>
      </c>
      <c r="L99" s="648">
        <v>1</v>
      </c>
      <c r="M99" s="648">
        <v>0</v>
      </c>
      <c r="N99" s="648">
        <v>500</v>
      </c>
      <c r="O99" s="648">
        <v>13</v>
      </c>
    </row>
    <row r="100" spans="1:15">
      <c r="A100" s="776"/>
      <c r="B100" s="479" t="s">
        <v>492</v>
      </c>
      <c r="C100" s="648">
        <v>539</v>
      </c>
      <c r="D100" s="648">
        <v>467</v>
      </c>
      <c r="E100" s="648">
        <v>50</v>
      </c>
      <c r="F100" s="648"/>
      <c r="G100" s="648">
        <v>22</v>
      </c>
      <c r="H100" s="648"/>
      <c r="I100" s="648">
        <v>39</v>
      </c>
      <c r="J100" s="648">
        <v>49</v>
      </c>
      <c r="K100" s="648">
        <v>5</v>
      </c>
      <c r="L100" s="648">
        <v>1</v>
      </c>
      <c r="M100" s="648">
        <v>0</v>
      </c>
      <c r="N100" s="648">
        <v>523</v>
      </c>
      <c r="O100" s="648">
        <v>13</v>
      </c>
    </row>
    <row r="101" spans="1:15">
      <c r="A101" s="776"/>
      <c r="B101" s="479" t="s">
        <v>493</v>
      </c>
      <c r="C101" s="648">
        <v>571</v>
      </c>
      <c r="D101" s="648">
        <v>503</v>
      </c>
      <c r="E101" s="648">
        <v>48</v>
      </c>
      <c r="F101" s="648"/>
      <c r="G101" s="648">
        <v>20</v>
      </c>
      <c r="H101" s="648"/>
      <c r="I101" s="648">
        <v>40</v>
      </c>
      <c r="J101" s="648">
        <v>49</v>
      </c>
      <c r="K101" s="648">
        <v>5</v>
      </c>
      <c r="L101" s="648">
        <v>1</v>
      </c>
      <c r="M101" s="648"/>
      <c r="N101" s="648">
        <v>556</v>
      </c>
      <c r="O101" s="648">
        <v>14</v>
      </c>
    </row>
    <row r="102" spans="1:15">
      <c r="A102" s="776"/>
      <c r="B102" s="479" t="s">
        <v>494</v>
      </c>
      <c r="C102" s="648">
        <v>601</v>
      </c>
      <c r="D102" s="648">
        <v>531</v>
      </c>
      <c r="E102" s="648">
        <v>52</v>
      </c>
      <c r="F102" s="648"/>
      <c r="G102" s="648">
        <v>19</v>
      </c>
      <c r="H102" s="648"/>
      <c r="I102" s="648">
        <v>25</v>
      </c>
      <c r="J102" s="648">
        <v>52</v>
      </c>
      <c r="K102" s="648">
        <v>5</v>
      </c>
      <c r="L102" s="648">
        <v>0</v>
      </c>
      <c r="M102" s="648"/>
      <c r="N102" s="648">
        <v>570</v>
      </c>
      <c r="O102" s="648">
        <v>13</v>
      </c>
    </row>
    <row r="103" spans="1:15">
      <c r="A103" s="776"/>
      <c r="B103" s="479" t="s">
        <v>466</v>
      </c>
      <c r="C103" s="648">
        <v>629</v>
      </c>
      <c r="D103" s="648">
        <v>549</v>
      </c>
      <c r="E103" s="648">
        <v>58</v>
      </c>
      <c r="F103" s="648"/>
      <c r="G103" s="648">
        <v>22</v>
      </c>
      <c r="H103" s="648"/>
      <c r="I103" s="648">
        <v>24</v>
      </c>
      <c r="J103" s="648">
        <v>53</v>
      </c>
      <c r="K103" s="648">
        <v>5</v>
      </c>
      <c r="L103" s="648">
        <v>0</v>
      </c>
      <c r="M103" s="648">
        <v>0</v>
      </c>
      <c r="N103" s="648">
        <v>595</v>
      </c>
      <c r="O103" s="648">
        <v>14</v>
      </c>
    </row>
    <row r="104" spans="1:15">
      <c r="A104" s="776"/>
      <c r="B104" s="479" t="s">
        <v>495</v>
      </c>
      <c r="C104" s="648">
        <v>645</v>
      </c>
      <c r="D104" s="648">
        <v>561</v>
      </c>
      <c r="E104" s="648">
        <v>62</v>
      </c>
      <c r="F104" s="648"/>
      <c r="G104" s="648">
        <v>22</v>
      </c>
      <c r="H104" s="648"/>
      <c r="I104" s="648">
        <v>23</v>
      </c>
      <c r="J104" s="648">
        <v>53</v>
      </c>
      <c r="K104" s="648">
        <v>5</v>
      </c>
      <c r="L104" s="648">
        <v>0</v>
      </c>
      <c r="M104" s="648">
        <v>0</v>
      </c>
      <c r="N104" s="648">
        <v>610</v>
      </c>
      <c r="O104" s="648">
        <v>13</v>
      </c>
    </row>
    <row r="105" spans="1:15">
      <c r="A105" s="776"/>
      <c r="B105" s="479" t="s">
        <v>496</v>
      </c>
      <c r="C105" s="648">
        <v>649</v>
      </c>
      <c r="D105" s="648">
        <v>573</v>
      </c>
      <c r="E105" s="648">
        <v>58</v>
      </c>
      <c r="F105" s="648"/>
      <c r="G105" s="648">
        <v>18</v>
      </c>
      <c r="H105" s="648"/>
      <c r="I105" s="648">
        <v>21</v>
      </c>
      <c r="J105" s="648">
        <v>51</v>
      </c>
      <c r="K105" s="648">
        <v>5</v>
      </c>
      <c r="L105" s="648">
        <v>0</v>
      </c>
      <c r="M105" s="648">
        <v>0</v>
      </c>
      <c r="N105" s="648">
        <v>615</v>
      </c>
      <c r="O105" s="648">
        <v>13</v>
      </c>
    </row>
    <row r="106" spans="1:15">
      <c r="A106" s="776"/>
      <c r="B106" s="479" t="s">
        <v>497</v>
      </c>
      <c r="C106" s="648">
        <v>654</v>
      </c>
      <c r="D106" s="648">
        <v>582</v>
      </c>
      <c r="E106" s="648">
        <v>55</v>
      </c>
      <c r="F106" s="648"/>
      <c r="G106" s="648">
        <v>17</v>
      </c>
      <c r="H106" s="648"/>
      <c r="I106" s="648">
        <v>22</v>
      </c>
      <c r="J106" s="648">
        <v>49</v>
      </c>
      <c r="K106" s="648">
        <v>5</v>
      </c>
      <c r="L106" s="648">
        <v>0</v>
      </c>
      <c r="M106" s="648">
        <v>0</v>
      </c>
      <c r="N106" s="648">
        <v>622</v>
      </c>
      <c r="O106" s="648">
        <v>13</v>
      </c>
    </row>
    <row r="107" spans="1:15">
      <c r="A107" s="776"/>
      <c r="B107" s="479" t="s">
        <v>498</v>
      </c>
      <c r="C107" s="648">
        <v>668</v>
      </c>
      <c r="D107" s="648">
        <v>594</v>
      </c>
      <c r="E107" s="648">
        <v>55</v>
      </c>
      <c r="F107" s="648"/>
      <c r="G107" s="648">
        <v>19</v>
      </c>
      <c r="H107" s="648"/>
      <c r="I107" s="648">
        <v>18</v>
      </c>
      <c r="J107" s="648">
        <v>53</v>
      </c>
      <c r="K107" s="648">
        <v>5</v>
      </c>
      <c r="L107" s="648">
        <v>0</v>
      </c>
      <c r="M107" s="648">
        <v>0</v>
      </c>
      <c r="N107" s="648">
        <v>629</v>
      </c>
      <c r="O107" s="648">
        <v>13</v>
      </c>
    </row>
    <row r="108" spans="1:15">
      <c r="A108" s="776"/>
      <c r="B108" s="479" t="s">
        <v>467</v>
      </c>
      <c r="C108" s="648">
        <v>677</v>
      </c>
      <c r="D108" s="648">
        <v>606</v>
      </c>
      <c r="E108" s="648">
        <v>49</v>
      </c>
      <c r="F108" s="648"/>
      <c r="G108" s="648">
        <v>22</v>
      </c>
      <c r="H108" s="648"/>
      <c r="I108" s="648">
        <v>15</v>
      </c>
      <c r="J108" s="648">
        <v>55</v>
      </c>
      <c r="K108" s="648">
        <v>3</v>
      </c>
      <c r="L108" s="648"/>
      <c r="M108" s="648">
        <v>-1</v>
      </c>
      <c r="N108" s="648">
        <v>635</v>
      </c>
      <c r="O108" s="648">
        <v>13</v>
      </c>
    </row>
    <row r="109" spans="1:15">
      <c r="A109" s="776"/>
      <c r="B109" s="479" t="s">
        <v>474</v>
      </c>
      <c r="C109" s="648">
        <v>689</v>
      </c>
      <c r="D109" s="648">
        <v>616</v>
      </c>
      <c r="E109" s="648">
        <v>52</v>
      </c>
      <c r="F109" s="648"/>
      <c r="G109" s="648">
        <v>21</v>
      </c>
      <c r="H109" s="648"/>
      <c r="I109" s="648">
        <v>13</v>
      </c>
      <c r="J109" s="648">
        <v>56</v>
      </c>
      <c r="K109" s="648">
        <v>3</v>
      </c>
      <c r="L109" s="648"/>
      <c r="M109" s="648">
        <v>1</v>
      </c>
      <c r="N109" s="648">
        <v>643</v>
      </c>
      <c r="O109" s="648">
        <v>13</v>
      </c>
    </row>
    <row r="110" spans="1:15">
      <c r="A110" s="776"/>
      <c r="B110" s="479" t="s">
        <v>475</v>
      </c>
      <c r="C110" s="648">
        <v>698</v>
      </c>
      <c r="D110" s="648">
        <v>627</v>
      </c>
      <c r="E110" s="648">
        <v>49</v>
      </c>
      <c r="F110" s="648"/>
      <c r="G110" s="648">
        <v>22</v>
      </c>
      <c r="H110" s="648"/>
      <c r="I110" s="648">
        <v>15</v>
      </c>
      <c r="J110" s="648">
        <v>55</v>
      </c>
      <c r="K110" s="648">
        <v>4</v>
      </c>
      <c r="L110" s="648"/>
      <c r="M110" s="648">
        <v>-1</v>
      </c>
      <c r="N110" s="648">
        <v>655</v>
      </c>
      <c r="O110" s="648">
        <v>12</v>
      </c>
    </row>
    <row r="111" spans="1:15">
      <c r="A111" s="776"/>
      <c r="B111" s="479" t="s">
        <v>476</v>
      </c>
      <c r="C111" s="648">
        <v>692</v>
      </c>
      <c r="D111" s="648">
        <v>616</v>
      </c>
      <c r="E111" s="648">
        <v>54</v>
      </c>
      <c r="F111" s="648"/>
      <c r="G111" s="648">
        <v>22</v>
      </c>
      <c r="H111" s="648"/>
      <c r="I111" s="648">
        <v>18</v>
      </c>
      <c r="J111" s="648">
        <v>59</v>
      </c>
      <c r="K111" s="648">
        <v>5</v>
      </c>
      <c r="L111" s="648"/>
      <c r="M111" s="648">
        <v>0</v>
      </c>
      <c r="N111" s="648">
        <v>646</v>
      </c>
      <c r="O111" s="648">
        <v>12</v>
      </c>
    </row>
    <row r="112" spans="1:15">
      <c r="A112" s="776"/>
      <c r="B112" s="479" t="s">
        <v>477</v>
      </c>
      <c r="C112" s="648">
        <v>722</v>
      </c>
      <c r="D112" s="648">
        <v>637</v>
      </c>
      <c r="E112" s="648">
        <v>59</v>
      </c>
      <c r="F112" s="648"/>
      <c r="G112" s="648">
        <v>25</v>
      </c>
      <c r="H112" s="648"/>
      <c r="I112" s="648">
        <v>20</v>
      </c>
      <c r="J112" s="648">
        <v>64</v>
      </c>
      <c r="K112" s="648">
        <v>6</v>
      </c>
      <c r="L112" s="648"/>
      <c r="M112" s="648">
        <v>0</v>
      </c>
      <c r="N112" s="648">
        <v>672</v>
      </c>
      <c r="O112" s="648">
        <v>12</v>
      </c>
    </row>
    <row r="113" spans="1:15">
      <c r="A113" s="776"/>
      <c r="B113" s="479" t="s">
        <v>468</v>
      </c>
      <c r="C113" s="648">
        <v>740</v>
      </c>
      <c r="D113" s="648">
        <v>659</v>
      </c>
      <c r="E113" s="648">
        <v>54</v>
      </c>
      <c r="F113" s="648"/>
      <c r="G113" s="648">
        <v>27</v>
      </c>
      <c r="H113" s="648"/>
      <c r="I113" s="648">
        <v>25</v>
      </c>
      <c r="J113" s="648">
        <v>60</v>
      </c>
      <c r="K113" s="648">
        <v>7</v>
      </c>
      <c r="L113" s="648"/>
      <c r="M113" s="648">
        <v>0</v>
      </c>
      <c r="N113" s="648">
        <v>698</v>
      </c>
      <c r="O113" s="648">
        <v>12</v>
      </c>
    </row>
    <row r="114" spans="1:15">
      <c r="A114" s="776"/>
      <c r="B114" s="479" t="s">
        <v>469</v>
      </c>
      <c r="C114" s="648">
        <v>763</v>
      </c>
      <c r="D114" s="648">
        <v>683</v>
      </c>
      <c r="E114" s="648">
        <v>53</v>
      </c>
      <c r="F114" s="648">
        <v>0</v>
      </c>
      <c r="G114" s="648">
        <v>27</v>
      </c>
      <c r="H114" s="648"/>
      <c r="I114" s="648">
        <v>28</v>
      </c>
      <c r="J114" s="648">
        <v>58</v>
      </c>
      <c r="K114" s="648">
        <v>9</v>
      </c>
      <c r="L114" s="648"/>
      <c r="M114" s="648">
        <v>-1</v>
      </c>
      <c r="N114" s="648">
        <v>724</v>
      </c>
      <c r="O114" s="648">
        <v>12</v>
      </c>
    </row>
    <row r="115" spans="1:15">
      <c r="A115" s="776"/>
      <c r="B115" s="479" t="s">
        <v>470</v>
      </c>
      <c r="C115" s="648">
        <v>786</v>
      </c>
      <c r="D115" s="648">
        <v>706</v>
      </c>
      <c r="E115" s="648">
        <v>52</v>
      </c>
      <c r="F115" s="648">
        <v>1</v>
      </c>
      <c r="G115" s="648">
        <v>28</v>
      </c>
      <c r="H115" s="648"/>
      <c r="I115" s="648">
        <v>28</v>
      </c>
      <c r="J115" s="648">
        <v>56</v>
      </c>
      <c r="K115" s="648">
        <v>7</v>
      </c>
      <c r="L115" s="648"/>
      <c r="M115" s="648">
        <v>0</v>
      </c>
      <c r="N115" s="648">
        <v>750</v>
      </c>
      <c r="O115" s="648">
        <v>13</v>
      </c>
    </row>
    <row r="116" spans="1:15">
      <c r="A116" s="776"/>
      <c r="B116" s="479" t="s">
        <v>35</v>
      </c>
      <c r="C116" s="648">
        <v>806</v>
      </c>
      <c r="D116" s="648">
        <v>730</v>
      </c>
      <c r="E116" s="648">
        <v>49</v>
      </c>
      <c r="F116" s="648">
        <v>1</v>
      </c>
      <c r="G116" s="648">
        <v>27</v>
      </c>
      <c r="H116" s="648"/>
      <c r="I116" s="648">
        <v>24</v>
      </c>
      <c r="J116" s="648">
        <v>51</v>
      </c>
      <c r="K116" s="648">
        <v>1</v>
      </c>
      <c r="L116" s="648"/>
      <c r="M116" s="648">
        <v>1</v>
      </c>
      <c r="N116" s="648">
        <v>778</v>
      </c>
      <c r="O116" s="648">
        <v>13</v>
      </c>
    </row>
    <row r="117" spans="1:15">
      <c r="A117" s="776"/>
      <c r="B117" s="479" t="s">
        <v>471</v>
      </c>
      <c r="C117" s="648">
        <v>830</v>
      </c>
      <c r="D117" s="648">
        <v>754</v>
      </c>
      <c r="E117" s="648">
        <v>47</v>
      </c>
      <c r="F117" s="648">
        <v>1</v>
      </c>
      <c r="G117" s="648">
        <v>28</v>
      </c>
      <c r="H117" s="648"/>
      <c r="I117" s="648">
        <v>22</v>
      </c>
      <c r="J117" s="648">
        <v>50</v>
      </c>
      <c r="K117" s="648">
        <v>1</v>
      </c>
      <c r="L117" s="648"/>
      <c r="M117" s="648">
        <v>0</v>
      </c>
      <c r="N117" s="648">
        <v>801</v>
      </c>
      <c r="O117" s="648">
        <v>13</v>
      </c>
    </row>
    <row r="118" spans="1:15">
      <c r="A118" s="776"/>
      <c r="B118" s="479" t="s">
        <v>34</v>
      </c>
      <c r="C118" s="648">
        <v>856</v>
      </c>
      <c r="D118" s="648">
        <v>780</v>
      </c>
      <c r="E118" s="648">
        <v>47</v>
      </c>
      <c r="F118" s="648">
        <v>1</v>
      </c>
      <c r="G118" s="648">
        <v>28</v>
      </c>
      <c r="H118" s="648"/>
      <c r="I118" s="648">
        <v>32</v>
      </c>
      <c r="J118" s="648">
        <v>50</v>
      </c>
      <c r="K118" s="648">
        <v>6</v>
      </c>
      <c r="L118" s="648"/>
      <c r="M118" s="648">
        <v>0</v>
      </c>
      <c r="N118" s="648">
        <v>831</v>
      </c>
      <c r="O118" s="648">
        <v>13</v>
      </c>
    </row>
    <row r="119" spans="1:15">
      <c r="A119" s="776"/>
      <c r="B119" s="479" t="s">
        <v>648</v>
      </c>
      <c r="C119" s="648">
        <v>902</v>
      </c>
      <c r="D119" s="648">
        <v>822</v>
      </c>
      <c r="E119" s="648">
        <v>51</v>
      </c>
      <c r="F119" s="648">
        <v>1</v>
      </c>
      <c r="G119" s="648">
        <v>28</v>
      </c>
      <c r="H119" s="648"/>
      <c r="I119" s="648">
        <v>38</v>
      </c>
      <c r="J119" s="648">
        <v>52</v>
      </c>
      <c r="K119" s="648">
        <v>6</v>
      </c>
      <c r="L119" s="648"/>
      <c r="M119" s="648"/>
      <c r="N119" s="648">
        <v>882</v>
      </c>
      <c r="O119" s="648">
        <v>13</v>
      </c>
    </row>
    <row r="120" spans="1:15">
      <c r="A120" s="776"/>
      <c r="B120" s="479" t="s">
        <v>649</v>
      </c>
      <c r="C120" s="648">
        <v>1107</v>
      </c>
      <c r="D120" s="648">
        <v>1029</v>
      </c>
      <c r="E120" s="648">
        <v>51</v>
      </c>
      <c r="F120" s="648">
        <v>0</v>
      </c>
      <c r="G120" s="648">
        <v>27</v>
      </c>
      <c r="H120" s="648"/>
      <c r="I120" s="648">
        <v>40</v>
      </c>
      <c r="J120" s="648">
        <v>51</v>
      </c>
      <c r="K120" s="648">
        <v>6</v>
      </c>
      <c r="L120" s="648"/>
      <c r="M120" s="648"/>
      <c r="N120" s="648">
        <v>1090</v>
      </c>
      <c r="O120" s="648">
        <v>16</v>
      </c>
    </row>
    <row r="121" spans="1:15">
      <c r="A121" s="776"/>
      <c r="B121" s="479" t="s">
        <v>650</v>
      </c>
      <c r="C121" s="648">
        <v>1143</v>
      </c>
      <c r="D121" s="648">
        <v>1066</v>
      </c>
      <c r="E121" s="648">
        <v>48</v>
      </c>
      <c r="F121" s="648">
        <v>0</v>
      </c>
      <c r="G121" s="648">
        <v>30</v>
      </c>
      <c r="H121" s="648"/>
      <c r="I121" s="648">
        <v>57</v>
      </c>
      <c r="J121" s="648">
        <v>48</v>
      </c>
      <c r="K121" s="648">
        <v>7</v>
      </c>
      <c r="L121" s="648"/>
      <c r="M121" s="648"/>
      <c r="N121" s="648">
        <v>1145</v>
      </c>
      <c r="O121" s="648">
        <v>16</v>
      </c>
    </row>
    <row r="122" spans="1:15">
      <c r="A122" s="776"/>
      <c r="B122" s="479" t="s">
        <v>651</v>
      </c>
      <c r="C122" s="648">
        <v>1179</v>
      </c>
      <c r="D122" s="648">
        <v>1103</v>
      </c>
      <c r="E122" s="648">
        <v>45</v>
      </c>
      <c r="F122" s="648">
        <v>0</v>
      </c>
      <c r="G122" s="648">
        <v>32</v>
      </c>
      <c r="H122" s="648"/>
      <c r="I122" s="648">
        <v>78</v>
      </c>
      <c r="J122" s="648">
        <v>45</v>
      </c>
      <c r="K122" s="648">
        <v>10</v>
      </c>
      <c r="L122" s="648"/>
      <c r="M122" s="648"/>
      <c r="N122" s="648">
        <v>1202</v>
      </c>
      <c r="O122" s="648">
        <v>16</v>
      </c>
    </row>
    <row r="123" spans="1:15">
      <c r="A123" s="776"/>
      <c r="B123" s="479" t="s">
        <v>652</v>
      </c>
      <c r="C123" s="648">
        <v>1218</v>
      </c>
      <c r="D123" s="648">
        <v>1141</v>
      </c>
      <c r="E123" s="648">
        <v>44</v>
      </c>
      <c r="F123" s="648">
        <v>0</v>
      </c>
      <c r="G123" s="648">
        <v>32</v>
      </c>
      <c r="H123" s="648"/>
      <c r="I123" s="648">
        <v>43</v>
      </c>
      <c r="J123" s="648">
        <v>46</v>
      </c>
      <c r="K123" s="648">
        <v>5</v>
      </c>
      <c r="L123" s="648"/>
      <c r="M123" s="648"/>
      <c r="N123" s="648">
        <v>1209</v>
      </c>
      <c r="O123" s="648">
        <v>16</v>
      </c>
    </row>
    <row r="124" spans="1:15">
      <c r="A124" s="776"/>
      <c r="B124" s="479" t="s">
        <v>653</v>
      </c>
      <c r="C124" s="648">
        <v>1256</v>
      </c>
      <c r="D124" s="648">
        <v>1181</v>
      </c>
      <c r="E124" s="648">
        <v>42</v>
      </c>
      <c r="F124" s="648">
        <v>0</v>
      </c>
      <c r="G124" s="648">
        <v>33</v>
      </c>
      <c r="H124" s="648"/>
      <c r="I124" s="648">
        <v>32</v>
      </c>
      <c r="J124" s="648">
        <v>44</v>
      </c>
      <c r="K124" s="648">
        <v>5</v>
      </c>
      <c r="L124" s="648"/>
      <c r="M124" s="648"/>
      <c r="N124" s="648">
        <v>1240</v>
      </c>
      <c r="O124" s="648">
        <v>16</v>
      </c>
    </row>
    <row r="125" spans="1:15">
      <c r="A125" s="776"/>
      <c r="B125" s="479" t="s">
        <v>654</v>
      </c>
      <c r="C125" s="648">
        <v>1264</v>
      </c>
      <c r="D125" s="648">
        <v>1180</v>
      </c>
      <c r="E125" s="648">
        <v>51</v>
      </c>
      <c r="F125" s="648">
        <v>0</v>
      </c>
      <c r="G125" s="648">
        <v>34</v>
      </c>
      <c r="H125" s="648"/>
      <c r="I125" s="648">
        <v>41</v>
      </c>
      <c r="J125" s="648">
        <v>51</v>
      </c>
      <c r="K125" s="648">
        <v>5</v>
      </c>
      <c r="L125" s="648"/>
      <c r="M125" s="648"/>
      <c r="N125" s="648">
        <v>1249</v>
      </c>
      <c r="O125" s="648">
        <v>15</v>
      </c>
    </row>
    <row r="126" spans="1:15">
      <c r="A126" s="776"/>
      <c r="B126" s="479" t="s">
        <v>655</v>
      </c>
      <c r="C126" s="648">
        <v>1292</v>
      </c>
      <c r="D126" s="648">
        <v>1195</v>
      </c>
      <c r="E126" s="648">
        <v>56</v>
      </c>
      <c r="F126" s="648">
        <v>0</v>
      </c>
      <c r="G126" s="648">
        <v>40</v>
      </c>
      <c r="H126" s="648"/>
      <c r="I126" s="648">
        <v>44</v>
      </c>
      <c r="J126" s="648">
        <v>57</v>
      </c>
      <c r="K126" s="648">
        <v>6</v>
      </c>
      <c r="L126" s="648"/>
      <c r="M126" s="648"/>
      <c r="N126" s="648">
        <v>1274</v>
      </c>
      <c r="O126" s="648">
        <v>15</v>
      </c>
    </row>
    <row r="127" spans="1:15">
      <c r="A127" s="776"/>
      <c r="B127" s="479" t="s">
        <v>1202</v>
      </c>
      <c r="C127" s="648">
        <v>1300</v>
      </c>
      <c r="D127" s="648">
        <v>1210</v>
      </c>
      <c r="E127" s="648">
        <v>49</v>
      </c>
      <c r="F127" s="648"/>
      <c r="G127" s="648">
        <v>40</v>
      </c>
      <c r="H127" s="648"/>
      <c r="I127" s="648">
        <v>44</v>
      </c>
      <c r="J127" s="648">
        <v>50</v>
      </c>
      <c r="K127" s="648">
        <v>5</v>
      </c>
      <c r="L127" s="648"/>
      <c r="M127" s="648"/>
      <c r="N127" s="648">
        <v>1288</v>
      </c>
      <c r="O127" s="648">
        <v>14</v>
      </c>
    </row>
    <row r="128" spans="1:15">
      <c r="A128" s="777"/>
      <c r="B128" s="550" t="s">
        <v>1203</v>
      </c>
      <c r="C128" s="648">
        <v>1316</v>
      </c>
      <c r="D128" s="648">
        <v>1226</v>
      </c>
      <c r="E128" s="648">
        <v>47</v>
      </c>
      <c r="F128" s="648" t="s">
        <v>3170</v>
      </c>
      <c r="G128" s="648">
        <v>43</v>
      </c>
      <c r="H128" s="649"/>
      <c r="I128" s="649">
        <v>45</v>
      </c>
      <c r="J128" s="649">
        <v>48</v>
      </c>
      <c r="K128" s="649">
        <v>5</v>
      </c>
      <c r="L128" s="649"/>
      <c r="M128" s="649"/>
      <c r="N128" s="649">
        <v>1308</v>
      </c>
      <c r="O128" s="649">
        <v>14</v>
      </c>
    </row>
    <row r="129" spans="1:15">
      <c r="A129" s="775" t="s">
        <v>512</v>
      </c>
      <c r="B129" s="479" t="s">
        <v>465</v>
      </c>
      <c r="C129" s="648">
        <v>20</v>
      </c>
      <c r="D129" s="648">
        <v>19</v>
      </c>
      <c r="E129" s="648"/>
      <c r="F129" s="648"/>
      <c r="G129" s="648">
        <v>1</v>
      </c>
      <c r="H129" s="648"/>
      <c r="I129" s="648">
        <v>8</v>
      </c>
      <c r="J129" s="648"/>
      <c r="K129" s="648">
        <v>0</v>
      </c>
      <c r="L129" s="648"/>
      <c r="M129" s="648"/>
      <c r="N129" s="648">
        <v>28</v>
      </c>
      <c r="O129" s="648">
        <v>33</v>
      </c>
    </row>
    <row r="130" spans="1:15">
      <c r="A130" s="776"/>
      <c r="B130" s="479" t="s">
        <v>491</v>
      </c>
      <c r="C130" s="648">
        <v>19</v>
      </c>
      <c r="D130" s="648">
        <v>18</v>
      </c>
      <c r="E130" s="648"/>
      <c r="F130" s="648"/>
      <c r="G130" s="648">
        <v>1</v>
      </c>
      <c r="H130" s="648"/>
      <c r="I130" s="648">
        <v>8</v>
      </c>
      <c r="J130" s="648"/>
      <c r="K130" s="648">
        <v>0</v>
      </c>
      <c r="L130" s="648"/>
      <c r="M130" s="648"/>
      <c r="N130" s="648">
        <v>27</v>
      </c>
      <c r="O130" s="648">
        <v>31</v>
      </c>
    </row>
    <row r="131" spans="1:15">
      <c r="A131" s="776"/>
      <c r="B131" s="479" t="s">
        <v>492</v>
      </c>
      <c r="C131" s="648">
        <v>18</v>
      </c>
      <c r="D131" s="648">
        <v>18</v>
      </c>
      <c r="E131" s="648"/>
      <c r="F131" s="648"/>
      <c r="G131" s="648">
        <v>1</v>
      </c>
      <c r="H131" s="648"/>
      <c r="I131" s="648">
        <v>8</v>
      </c>
      <c r="J131" s="648"/>
      <c r="K131" s="648">
        <v>0</v>
      </c>
      <c r="L131" s="648"/>
      <c r="M131" s="648"/>
      <c r="N131" s="648">
        <v>27</v>
      </c>
      <c r="O131" s="648">
        <v>29</v>
      </c>
    </row>
    <row r="132" spans="1:15">
      <c r="A132" s="776"/>
      <c r="B132" s="479" t="s">
        <v>493</v>
      </c>
      <c r="C132" s="648">
        <v>17</v>
      </c>
      <c r="D132" s="648">
        <v>16</v>
      </c>
      <c r="E132" s="648"/>
      <c r="F132" s="648"/>
      <c r="G132" s="648">
        <v>1</v>
      </c>
      <c r="H132" s="648"/>
      <c r="I132" s="648">
        <v>8</v>
      </c>
      <c r="J132" s="648"/>
      <c r="K132" s="648">
        <v>0</v>
      </c>
      <c r="L132" s="648"/>
      <c r="M132" s="648"/>
      <c r="N132" s="648">
        <v>25</v>
      </c>
      <c r="O132" s="648">
        <v>27</v>
      </c>
    </row>
    <row r="133" spans="1:15">
      <c r="A133" s="776"/>
      <c r="B133" s="479" t="s">
        <v>494</v>
      </c>
      <c r="C133" s="648">
        <v>20</v>
      </c>
      <c r="D133" s="648">
        <v>20</v>
      </c>
      <c r="E133" s="648"/>
      <c r="F133" s="648"/>
      <c r="G133" s="648">
        <v>1</v>
      </c>
      <c r="H133" s="648"/>
      <c r="I133" s="648">
        <v>9</v>
      </c>
      <c r="J133" s="648"/>
      <c r="K133" s="648">
        <v>0</v>
      </c>
      <c r="L133" s="648"/>
      <c r="M133" s="648"/>
      <c r="N133" s="648">
        <v>29</v>
      </c>
      <c r="O133" s="648">
        <v>31</v>
      </c>
    </row>
    <row r="134" spans="1:15">
      <c r="A134" s="776"/>
      <c r="B134" s="479" t="s">
        <v>466</v>
      </c>
      <c r="C134" s="648">
        <v>19</v>
      </c>
      <c r="D134" s="648">
        <v>19</v>
      </c>
      <c r="E134" s="648"/>
      <c r="F134" s="648"/>
      <c r="G134" s="648">
        <v>1</v>
      </c>
      <c r="H134" s="648"/>
      <c r="I134" s="648">
        <v>10</v>
      </c>
      <c r="J134" s="648"/>
      <c r="K134" s="648">
        <v>0</v>
      </c>
      <c r="L134" s="648"/>
      <c r="M134" s="648"/>
      <c r="N134" s="648">
        <v>29</v>
      </c>
      <c r="O134" s="648">
        <v>30</v>
      </c>
    </row>
    <row r="135" spans="1:15">
      <c r="A135" s="776"/>
      <c r="B135" s="479" t="s">
        <v>495</v>
      </c>
      <c r="C135" s="648">
        <v>19</v>
      </c>
      <c r="D135" s="648">
        <v>18</v>
      </c>
      <c r="E135" s="648"/>
      <c r="F135" s="648"/>
      <c r="G135" s="648">
        <v>1</v>
      </c>
      <c r="H135" s="648"/>
      <c r="I135" s="648">
        <v>8</v>
      </c>
      <c r="J135" s="648"/>
      <c r="K135" s="648">
        <v>0</v>
      </c>
      <c r="L135" s="648"/>
      <c r="M135" s="648"/>
      <c r="N135" s="648">
        <v>27</v>
      </c>
      <c r="O135" s="648">
        <v>27</v>
      </c>
    </row>
    <row r="136" spans="1:15">
      <c r="A136" s="776"/>
      <c r="B136" s="479" t="s">
        <v>496</v>
      </c>
      <c r="C136" s="648">
        <v>25</v>
      </c>
      <c r="D136" s="648">
        <v>24</v>
      </c>
      <c r="E136" s="648"/>
      <c r="F136" s="648"/>
      <c r="G136" s="648">
        <v>1</v>
      </c>
      <c r="H136" s="648"/>
      <c r="I136" s="648">
        <v>16</v>
      </c>
      <c r="J136" s="648">
        <v>9</v>
      </c>
      <c r="K136" s="648">
        <v>0</v>
      </c>
      <c r="L136" s="648"/>
      <c r="M136" s="648"/>
      <c r="N136" s="648">
        <v>31</v>
      </c>
      <c r="O136" s="648">
        <v>31</v>
      </c>
    </row>
    <row r="137" spans="1:15">
      <c r="A137" s="776"/>
      <c r="B137" s="479" t="s">
        <v>497</v>
      </c>
      <c r="C137" s="648">
        <v>26</v>
      </c>
      <c r="D137" s="648">
        <v>25</v>
      </c>
      <c r="E137" s="648"/>
      <c r="F137" s="648"/>
      <c r="G137" s="648">
        <v>1</v>
      </c>
      <c r="H137" s="648"/>
      <c r="I137" s="648">
        <v>16</v>
      </c>
      <c r="J137" s="648">
        <v>9</v>
      </c>
      <c r="K137" s="648">
        <v>0</v>
      </c>
      <c r="L137" s="648"/>
      <c r="M137" s="648"/>
      <c r="N137" s="648">
        <v>33</v>
      </c>
      <c r="O137" s="648">
        <v>32</v>
      </c>
    </row>
    <row r="138" spans="1:15">
      <c r="A138" s="776"/>
      <c r="B138" s="479" t="s">
        <v>498</v>
      </c>
      <c r="C138" s="648">
        <v>29</v>
      </c>
      <c r="D138" s="648">
        <v>29</v>
      </c>
      <c r="E138" s="648"/>
      <c r="F138" s="648"/>
      <c r="G138" s="648">
        <v>1</v>
      </c>
      <c r="H138" s="648"/>
      <c r="I138" s="648">
        <v>17</v>
      </c>
      <c r="J138" s="648">
        <v>11</v>
      </c>
      <c r="K138" s="648">
        <v>0</v>
      </c>
      <c r="L138" s="648"/>
      <c r="M138" s="648"/>
      <c r="N138" s="648">
        <v>35</v>
      </c>
      <c r="O138" s="648">
        <v>34</v>
      </c>
    </row>
    <row r="139" spans="1:15">
      <c r="A139" s="776"/>
      <c r="B139" s="479" t="s">
        <v>467</v>
      </c>
      <c r="C139" s="648">
        <v>28</v>
      </c>
      <c r="D139" s="648">
        <v>27</v>
      </c>
      <c r="E139" s="648"/>
      <c r="F139" s="648"/>
      <c r="G139" s="648">
        <v>1</v>
      </c>
      <c r="H139" s="648"/>
      <c r="I139" s="648">
        <v>17</v>
      </c>
      <c r="J139" s="648">
        <v>10</v>
      </c>
      <c r="K139" s="648">
        <v>0</v>
      </c>
      <c r="L139" s="648"/>
      <c r="M139" s="648"/>
      <c r="N139" s="648">
        <v>35</v>
      </c>
      <c r="O139" s="648">
        <v>33</v>
      </c>
    </row>
    <row r="140" spans="1:15">
      <c r="A140" s="776"/>
      <c r="B140" s="479" t="s">
        <v>474</v>
      </c>
      <c r="C140" s="648">
        <v>27</v>
      </c>
      <c r="D140" s="648">
        <v>26</v>
      </c>
      <c r="E140" s="648"/>
      <c r="F140" s="648"/>
      <c r="G140" s="648">
        <v>1</v>
      </c>
      <c r="H140" s="648"/>
      <c r="I140" s="648">
        <v>16</v>
      </c>
      <c r="J140" s="648">
        <v>8</v>
      </c>
      <c r="K140" s="648">
        <v>0</v>
      </c>
      <c r="L140" s="648"/>
      <c r="M140" s="648">
        <v>0</v>
      </c>
      <c r="N140" s="648">
        <v>34</v>
      </c>
      <c r="O140" s="648">
        <v>32</v>
      </c>
    </row>
    <row r="141" spans="1:15">
      <c r="A141" s="776"/>
      <c r="B141" s="479" t="s">
        <v>475</v>
      </c>
      <c r="C141" s="648">
        <v>30</v>
      </c>
      <c r="D141" s="648">
        <v>29</v>
      </c>
      <c r="E141" s="648"/>
      <c r="F141" s="648"/>
      <c r="G141" s="648">
        <v>1</v>
      </c>
      <c r="H141" s="648"/>
      <c r="I141" s="648">
        <v>16</v>
      </c>
      <c r="J141" s="648">
        <v>11</v>
      </c>
      <c r="K141" s="648">
        <v>0</v>
      </c>
      <c r="L141" s="648"/>
      <c r="M141" s="648">
        <v>0</v>
      </c>
      <c r="N141" s="648">
        <v>35</v>
      </c>
      <c r="O141" s="648">
        <v>32</v>
      </c>
    </row>
    <row r="142" spans="1:15">
      <c r="A142" s="776"/>
      <c r="B142" s="479" t="s">
        <v>476</v>
      </c>
      <c r="C142" s="648">
        <v>31</v>
      </c>
      <c r="D142" s="648">
        <v>30</v>
      </c>
      <c r="E142" s="648"/>
      <c r="F142" s="648"/>
      <c r="G142" s="648">
        <v>0</v>
      </c>
      <c r="H142" s="648"/>
      <c r="I142" s="648">
        <v>16</v>
      </c>
      <c r="J142" s="648">
        <v>12</v>
      </c>
      <c r="K142" s="648">
        <v>0</v>
      </c>
      <c r="L142" s="648"/>
      <c r="M142" s="648">
        <v>0</v>
      </c>
      <c r="N142" s="648">
        <v>35</v>
      </c>
      <c r="O142" s="648">
        <v>32</v>
      </c>
    </row>
    <row r="143" spans="1:15">
      <c r="A143" s="776"/>
      <c r="B143" s="479" t="s">
        <v>477</v>
      </c>
      <c r="C143" s="648">
        <v>31</v>
      </c>
      <c r="D143" s="648">
        <v>31</v>
      </c>
      <c r="E143" s="648"/>
      <c r="F143" s="648"/>
      <c r="G143" s="648">
        <v>0</v>
      </c>
      <c r="H143" s="648"/>
      <c r="I143" s="648">
        <v>16</v>
      </c>
      <c r="J143" s="648">
        <v>13</v>
      </c>
      <c r="K143" s="648">
        <v>0</v>
      </c>
      <c r="L143" s="648"/>
      <c r="M143" s="648">
        <v>0</v>
      </c>
      <c r="N143" s="648">
        <v>35</v>
      </c>
      <c r="O143" s="648">
        <v>32</v>
      </c>
    </row>
    <row r="144" spans="1:15">
      <c r="A144" s="776"/>
      <c r="B144" s="479" t="s">
        <v>468</v>
      </c>
      <c r="C144" s="648">
        <v>32</v>
      </c>
      <c r="D144" s="648">
        <v>31</v>
      </c>
      <c r="E144" s="648"/>
      <c r="F144" s="648"/>
      <c r="G144" s="648">
        <v>1</v>
      </c>
      <c r="H144" s="648"/>
      <c r="I144" s="648">
        <v>15</v>
      </c>
      <c r="J144" s="648">
        <v>12</v>
      </c>
      <c r="K144" s="648">
        <v>0</v>
      </c>
      <c r="L144" s="648"/>
      <c r="M144" s="648">
        <v>0</v>
      </c>
      <c r="N144" s="648">
        <v>36</v>
      </c>
      <c r="O144" s="648">
        <v>33</v>
      </c>
    </row>
    <row r="145" spans="1:15">
      <c r="A145" s="776"/>
      <c r="B145" s="479" t="s">
        <v>469</v>
      </c>
      <c r="C145" s="648">
        <v>37</v>
      </c>
      <c r="D145" s="648">
        <v>36</v>
      </c>
      <c r="E145" s="648"/>
      <c r="F145" s="648"/>
      <c r="G145" s="648">
        <v>1</v>
      </c>
      <c r="H145" s="648"/>
      <c r="I145" s="648">
        <v>16</v>
      </c>
      <c r="J145" s="648">
        <v>11</v>
      </c>
      <c r="K145" s="648">
        <v>0</v>
      </c>
      <c r="L145" s="648"/>
      <c r="M145" s="648">
        <v>0</v>
      </c>
      <c r="N145" s="648">
        <v>41</v>
      </c>
      <c r="O145" s="648">
        <v>37</v>
      </c>
    </row>
    <row r="146" spans="1:15">
      <c r="A146" s="776"/>
      <c r="B146" s="479" t="s">
        <v>470</v>
      </c>
      <c r="C146" s="648">
        <v>38</v>
      </c>
      <c r="D146" s="648">
        <v>37</v>
      </c>
      <c r="E146" s="648"/>
      <c r="F146" s="648"/>
      <c r="G146" s="648">
        <v>1</v>
      </c>
      <c r="H146" s="648"/>
      <c r="I146" s="648">
        <v>17</v>
      </c>
      <c r="J146" s="648">
        <v>12</v>
      </c>
      <c r="K146" s="648">
        <v>0</v>
      </c>
      <c r="L146" s="648"/>
      <c r="M146" s="648">
        <v>0</v>
      </c>
      <c r="N146" s="648">
        <v>42</v>
      </c>
      <c r="O146" s="648">
        <v>37</v>
      </c>
    </row>
    <row r="147" spans="1:15">
      <c r="A147" s="776"/>
      <c r="B147" s="479" t="s">
        <v>35</v>
      </c>
      <c r="C147" s="648">
        <v>38</v>
      </c>
      <c r="D147" s="648">
        <v>37</v>
      </c>
      <c r="E147" s="648"/>
      <c r="F147" s="648"/>
      <c r="G147" s="648">
        <v>1</v>
      </c>
      <c r="H147" s="648"/>
      <c r="I147" s="648">
        <v>16</v>
      </c>
      <c r="J147" s="648">
        <v>12</v>
      </c>
      <c r="K147" s="648">
        <v>0</v>
      </c>
      <c r="L147" s="648"/>
      <c r="M147" s="648">
        <v>0</v>
      </c>
      <c r="N147" s="648">
        <v>42</v>
      </c>
      <c r="O147" s="648">
        <v>37</v>
      </c>
    </row>
    <row r="148" spans="1:15">
      <c r="A148" s="776"/>
      <c r="B148" s="479" t="s">
        <v>471</v>
      </c>
      <c r="C148" s="648">
        <v>36</v>
      </c>
      <c r="D148" s="648">
        <v>35</v>
      </c>
      <c r="E148" s="648"/>
      <c r="F148" s="648"/>
      <c r="G148" s="648">
        <v>1</v>
      </c>
      <c r="H148" s="648"/>
      <c r="I148" s="648">
        <v>17</v>
      </c>
      <c r="J148" s="648">
        <v>10</v>
      </c>
      <c r="K148" s="648">
        <v>0</v>
      </c>
      <c r="L148" s="648"/>
      <c r="M148" s="648">
        <v>0</v>
      </c>
      <c r="N148" s="648">
        <v>42</v>
      </c>
      <c r="O148" s="648">
        <v>36</v>
      </c>
    </row>
    <row r="149" spans="1:15">
      <c r="A149" s="776"/>
      <c r="B149" s="479" t="s">
        <v>34</v>
      </c>
      <c r="C149" s="648">
        <v>29</v>
      </c>
      <c r="D149" s="648">
        <v>28</v>
      </c>
      <c r="E149" s="648"/>
      <c r="F149" s="648"/>
      <c r="G149" s="648">
        <v>1</v>
      </c>
      <c r="H149" s="648"/>
      <c r="I149" s="648">
        <v>14</v>
      </c>
      <c r="J149" s="648">
        <v>2</v>
      </c>
      <c r="K149" s="648">
        <v>0</v>
      </c>
      <c r="L149" s="648"/>
      <c r="M149" s="648">
        <v>0</v>
      </c>
      <c r="N149" s="648">
        <v>41</v>
      </c>
      <c r="O149" s="648">
        <v>39</v>
      </c>
    </row>
    <row r="150" spans="1:15">
      <c r="A150" s="776"/>
      <c r="B150" s="479" t="s">
        <v>648</v>
      </c>
      <c r="C150" s="648">
        <v>30</v>
      </c>
      <c r="D150" s="648">
        <v>29</v>
      </c>
      <c r="E150" s="648"/>
      <c r="F150" s="648"/>
      <c r="G150" s="648">
        <v>1</v>
      </c>
      <c r="H150" s="648"/>
      <c r="I150" s="648">
        <v>15</v>
      </c>
      <c r="J150" s="648">
        <v>3</v>
      </c>
      <c r="K150" s="648">
        <v>0</v>
      </c>
      <c r="L150" s="648"/>
      <c r="M150" s="648"/>
      <c r="N150" s="648">
        <v>42</v>
      </c>
      <c r="O150" s="648">
        <v>39</v>
      </c>
    </row>
    <row r="151" spans="1:15">
      <c r="A151" s="776"/>
      <c r="B151" s="479" t="s">
        <v>649</v>
      </c>
      <c r="C151" s="648">
        <v>33</v>
      </c>
      <c r="D151" s="648">
        <v>32</v>
      </c>
      <c r="E151" s="648"/>
      <c r="F151" s="648"/>
      <c r="G151" s="648">
        <v>1</v>
      </c>
      <c r="H151" s="648"/>
      <c r="I151" s="648">
        <v>15</v>
      </c>
      <c r="J151" s="648">
        <v>4</v>
      </c>
      <c r="K151" s="648">
        <v>0</v>
      </c>
      <c r="L151" s="648"/>
      <c r="M151" s="648"/>
      <c r="N151" s="648">
        <v>43</v>
      </c>
      <c r="O151" s="648">
        <v>40</v>
      </c>
    </row>
    <row r="152" spans="1:15">
      <c r="A152" s="776"/>
      <c r="B152" s="479" t="s">
        <v>650</v>
      </c>
      <c r="C152" s="648">
        <v>32</v>
      </c>
      <c r="D152" s="648">
        <v>31</v>
      </c>
      <c r="E152" s="648"/>
      <c r="F152" s="648"/>
      <c r="G152" s="648">
        <v>1</v>
      </c>
      <c r="H152" s="648"/>
      <c r="I152" s="648">
        <v>20</v>
      </c>
      <c r="J152" s="648">
        <v>3</v>
      </c>
      <c r="K152" s="648">
        <v>0</v>
      </c>
      <c r="L152" s="648"/>
      <c r="M152" s="648"/>
      <c r="N152" s="648">
        <v>48</v>
      </c>
      <c r="O152" s="648">
        <v>44</v>
      </c>
    </row>
    <row r="153" spans="1:15">
      <c r="A153" s="776"/>
      <c r="B153" s="479" t="s">
        <v>651</v>
      </c>
      <c r="C153" s="648">
        <v>32</v>
      </c>
      <c r="D153" s="648">
        <v>31</v>
      </c>
      <c r="E153" s="648"/>
      <c r="F153" s="648"/>
      <c r="G153" s="648">
        <v>1</v>
      </c>
      <c r="H153" s="648"/>
      <c r="I153" s="648">
        <v>14</v>
      </c>
      <c r="J153" s="648">
        <v>4</v>
      </c>
      <c r="K153" s="648">
        <v>0</v>
      </c>
      <c r="L153" s="648"/>
      <c r="M153" s="648"/>
      <c r="N153" s="648">
        <v>42</v>
      </c>
      <c r="O153" s="648">
        <v>39</v>
      </c>
    </row>
    <row r="154" spans="1:15">
      <c r="A154" s="776"/>
      <c r="B154" s="479" t="s">
        <v>652</v>
      </c>
      <c r="C154" s="648">
        <v>33</v>
      </c>
      <c r="D154" s="648">
        <v>32</v>
      </c>
      <c r="E154" s="648"/>
      <c r="F154" s="648"/>
      <c r="G154" s="648">
        <v>1</v>
      </c>
      <c r="H154" s="648"/>
      <c r="I154" s="648">
        <v>15</v>
      </c>
      <c r="J154" s="648">
        <v>2</v>
      </c>
      <c r="K154" s="648">
        <v>0</v>
      </c>
      <c r="L154" s="648"/>
      <c r="M154" s="648"/>
      <c r="N154" s="648">
        <v>46</v>
      </c>
      <c r="O154" s="648">
        <v>41</v>
      </c>
    </row>
    <row r="155" spans="1:15">
      <c r="A155" s="776"/>
      <c r="B155" s="479" t="s">
        <v>653</v>
      </c>
      <c r="C155" s="648">
        <v>35</v>
      </c>
      <c r="D155" s="648">
        <v>35</v>
      </c>
      <c r="E155" s="648"/>
      <c r="F155" s="648"/>
      <c r="G155" s="648">
        <v>0</v>
      </c>
      <c r="H155" s="648"/>
      <c r="I155" s="648">
        <v>18</v>
      </c>
      <c r="J155" s="648">
        <v>4</v>
      </c>
      <c r="K155" s="648">
        <v>0</v>
      </c>
      <c r="L155" s="648"/>
      <c r="M155" s="648">
        <v>0</v>
      </c>
      <c r="N155" s="648">
        <v>49</v>
      </c>
      <c r="O155" s="648">
        <v>44</v>
      </c>
    </row>
    <row r="156" spans="1:15">
      <c r="A156" s="776"/>
      <c r="B156" s="479" t="s">
        <v>654</v>
      </c>
      <c r="C156" s="648">
        <v>30</v>
      </c>
      <c r="D156" s="648">
        <v>29</v>
      </c>
      <c r="E156" s="648"/>
      <c r="F156" s="648"/>
      <c r="G156" s="648">
        <v>0</v>
      </c>
      <c r="H156" s="648"/>
      <c r="I156" s="648">
        <v>17</v>
      </c>
      <c r="J156" s="648">
        <v>5</v>
      </c>
      <c r="K156" s="648">
        <v>0</v>
      </c>
      <c r="L156" s="648"/>
      <c r="M156" s="648"/>
      <c r="N156" s="648">
        <v>42</v>
      </c>
      <c r="O156" s="648">
        <v>37</v>
      </c>
    </row>
    <row r="157" spans="1:15">
      <c r="A157" s="776"/>
      <c r="B157" s="479" t="s">
        <v>655</v>
      </c>
      <c r="C157" s="648">
        <v>29</v>
      </c>
      <c r="D157" s="648">
        <v>28</v>
      </c>
      <c r="E157" s="648"/>
      <c r="F157" s="648"/>
      <c r="G157" s="648">
        <v>1</v>
      </c>
      <c r="H157" s="648"/>
      <c r="I157" s="648">
        <v>18</v>
      </c>
      <c r="J157" s="648">
        <v>3</v>
      </c>
      <c r="K157" s="648">
        <v>0</v>
      </c>
      <c r="L157" s="648"/>
      <c r="M157" s="648"/>
      <c r="N157" s="648">
        <v>44</v>
      </c>
      <c r="O157" s="648">
        <v>38</v>
      </c>
    </row>
    <row r="158" spans="1:15">
      <c r="A158" s="776"/>
      <c r="B158" s="479" t="s">
        <v>1202</v>
      </c>
      <c r="C158" s="648">
        <v>31</v>
      </c>
      <c r="D158" s="648">
        <v>30</v>
      </c>
      <c r="E158" s="648"/>
      <c r="F158" s="648"/>
      <c r="G158" s="648">
        <v>1</v>
      </c>
      <c r="H158" s="648"/>
      <c r="I158" s="648">
        <v>19</v>
      </c>
      <c r="J158" s="648">
        <v>3</v>
      </c>
      <c r="K158" s="648">
        <v>0</v>
      </c>
      <c r="L158" s="648"/>
      <c r="M158" s="648"/>
      <c r="N158" s="648">
        <v>46</v>
      </c>
      <c r="O158" s="648">
        <v>40</v>
      </c>
    </row>
    <row r="159" spans="1:15">
      <c r="A159" s="777"/>
      <c r="B159" s="550" t="s">
        <v>1203</v>
      </c>
      <c r="C159" s="649">
        <v>30</v>
      </c>
      <c r="D159" s="649">
        <v>29</v>
      </c>
      <c r="E159" s="649"/>
      <c r="F159" s="649"/>
      <c r="G159" s="649">
        <v>1</v>
      </c>
      <c r="H159" s="649"/>
      <c r="I159" s="649">
        <v>18</v>
      </c>
      <c r="J159" s="649">
        <v>3</v>
      </c>
      <c r="K159" s="649">
        <v>0</v>
      </c>
      <c r="L159" s="649"/>
      <c r="M159" s="649"/>
      <c r="N159" s="649">
        <v>46</v>
      </c>
      <c r="O159" s="649">
        <v>39</v>
      </c>
    </row>
    <row r="160" spans="1:15">
      <c r="A160" s="775" t="s">
        <v>11</v>
      </c>
      <c r="B160" s="479" t="s">
        <v>465</v>
      </c>
      <c r="C160" s="648">
        <v>19</v>
      </c>
      <c r="D160" s="648">
        <v>19</v>
      </c>
      <c r="E160" s="648"/>
      <c r="F160" s="648"/>
      <c r="G160" s="648"/>
      <c r="H160" s="648"/>
      <c r="I160" s="648">
        <v>17</v>
      </c>
      <c r="J160" s="648"/>
      <c r="K160" s="648">
        <v>0</v>
      </c>
      <c r="L160" s="648"/>
      <c r="M160" s="648"/>
      <c r="N160" s="648">
        <v>36</v>
      </c>
      <c r="O160" s="648">
        <v>22</v>
      </c>
    </row>
    <row r="161" spans="1:15">
      <c r="A161" s="776"/>
      <c r="B161" s="479" t="s">
        <v>491</v>
      </c>
      <c r="C161" s="648">
        <v>20</v>
      </c>
      <c r="D161" s="648">
        <v>20</v>
      </c>
      <c r="E161" s="648"/>
      <c r="F161" s="648"/>
      <c r="G161" s="648"/>
      <c r="H161" s="648"/>
      <c r="I161" s="648">
        <v>17</v>
      </c>
      <c r="J161" s="648"/>
      <c r="K161" s="648">
        <v>0</v>
      </c>
      <c r="L161" s="648"/>
      <c r="M161" s="648"/>
      <c r="N161" s="648">
        <v>37</v>
      </c>
      <c r="O161" s="648">
        <v>22</v>
      </c>
    </row>
    <row r="162" spans="1:15">
      <c r="A162" s="776"/>
      <c r="B162" s="479" t="s">
        <v>492</v>
      </c>
      <c r="C162" s="648">
        <v>20</v>
      </c>
      <c r="D162" s="648">
        <v>20</v>
      </c>
      <c r="E162" s="648"/>
      <c r="F162" s="648"/>
      <c r="G162" s="648"/>
      <c r="H162" s="648"/>
      <c r="I162" s="648">
        <v>18</v>
      </c>
      <c r="J162" s="648"/>
      <c r="K162" s="648">
        <v>0</v>
      </c>
      <c r="L162" s="648"/>
      <c r="M162" s="648"/>
      <c r="N162" s="648">
        <v>38</v>
      </c>
      <c r="O162" s="648">
        <v>23</v>
      </c>
    </row>
    <row r="163" spans="1:15">
      <c r="A163" s="776"/>
      <c r="B163" s="479" t="s">
        <v>493</v>
      </c>
      <c r="C163" s="648">
        <v>21</v>
      </c>
      <c r="D163" s="648">
        <v>21</v>
      </c>
      <c r="E163" s="648"/>
      <c r="F163" s="648"/>
      <c r="G163" s="648"/>
      <c r="H163" s="648"/>
      <c r="I163" s="648">
        <v>18</v>
      </c>
      <c r="J163" s="648"/>
      <c r="K163" s="648">
        <v>0</v>
      </c>
      <c r="L163" s="648"/>
      <c r="M163" s="648"/>
      <c r="N163" s="648">
        <v>39</v>
      </c>
      <c r="O163" s="648">
        <v>23</v>
      </c>
    </row>
    <row r="164" spans="1:15">
      <c r="A164" s="776"/>
      <c r="B164" s="479" t="s">
        <v>494</v>
      </c>
      <c r="C164" s="648">
        <v>21</v>
      </c>
      <c r="D164" s="648">
        <v>21</v>
      </c>
      <c r="E164" s="648"/>
      <c r="F164" s="648"/>
      <c r="G164" s="648"/>
      <c r="H164" s="648"/>
      <c r="I164" s="648">
        <v>19</v>
      </c>
      <c r="J164" s="648"/>
      <c r="K164" s="648">
        <v>0</v>
      </c>
      <c r="L164" s="648"/>
      <c r="M164" s="648"/>
      <c r="N164" s="648">
        <v>40</v>
      </c>
      <c r="O164" s="648">
        <v>23</v>
      </c>
    </row>
    <row r="165" spans="1:15">
      <c r="A165" s="776"/>
      <c r="B165" s="479" t="s">
        <v>466</v>
      </c>
      <c r="C165" s="648">
        <v>22</v>
      </c>
      <c r="D165" s="648">
        <v>22</v>
      </c>
      <c r="E165" s="648"/>
      <c r="F165" s="648"/>
      <c r="G165" s="648"/>
      <c r="H165" s="648"/>
      <c r="I165" s="648">
        <v>19</v>
      </c>
      <c r="J165" s="648"/>
      <c r="K165" s="648">
        <v>0</v>
      </c>
      <c r="L165" s="648"/>
      <c r="M165" s="648"/>
      <c r="N165" s="648">
        <v>41</v>
      </c>
      <c r="O165" s="648">
        <v>23</v>
      </c>
    </row>
    <row r="166" spans="1:15">
      <c r="A166" s="776"/>
      <c r="B166" s="479" t="s">
        <v>495</v>
      </c>
      <c r="C166" s="648">
        <v>22</v>
      </c>
      <c r="D166" s="648">
        <v>22</v>
      </c>
      <c r="E166" s="648"/>
      <c r="F166" s="648"/>
      <c r="G166" s="648"/>
      <c r="H166" s="648"/>
      <c r="I166" s="648">
        <v>20</v>
      </c>
      <c r="J166" s="648"/>
      <c r="K166" s="648">
        <v>0</v>
      </c>
      <c r="L166" s="648"/>
      <c r="M166" s="648"/>
      <c r="N166" s="648">
        <v>42</v>
      </c>
      <c r="O166" s="648">
        <v>23</v>
      </c>
    </row>
    <row r="167" spans="1:15">
      <c r="A167" s="776"/>
      <c r="B167" s="479" t="s">
        <v>496</v>
      </c>
      <c r="C167" s="648">
        <v>22</v>
      </c>
      <c r="D167" s="648">
        <v>22</v>
      </c>
      <c r="E167" s="648"/>
      <c r="F167" s="648"/>
      <c r="G167" s="648"/>
      <c r="H167" s="648"/>
      <c r="I167" s="648">
        <v>20</v>
      </c>
      <c r="J167" s="648"/>
      <c r="K167" s="648">
        <v>0</v>
      </c>
      <c r="L167" s="648"/>
      <c r="M167" s="648"/>
      <c r="N167" s="648">
        <v>43</v>
      </c>
      <c r="O167" s="648">
        <v>23</v>
      </c>
    </row>
    <row r="168" spans="1:15">
      <c r="A168" s="776"/>
      <c r="B168" s="479" t="s">
        <v>497</v>
      </c>
      <c r="C168" s="648">
        <v>23</v>
      </c>
      <c r="D168" s="648">
        <v>23</v>
      </c>
      <c r="E168" s="648"/>
      <c r="F168" s="648"/>
      <c r="G168" s="648"/>
      <c r="H168" s="648"/>
      <c r="I168" s="648">
        <v>21</v>
      </c>
      <c r="J168" s="648"/>
      <c r="K168" s="648">
        <v>0</v>
      </c>
      <c r="L168" s="648"/>
      <c r="M168" s="648"/>
      <c r="N168" s="648">
        <v>43</v>
      </c>
      <c r="O168" s="648">
        <v>23</v>
      </c>
    </row>
    <row r="169" spans="1:15">
      <c r="A169" s="776"/>
      <c r="B169" s="479" t="s">
        <v>498</v>
      </c>
      <c r="C169" s="648">
        <v>28</v>
      </c>
      <c r="D169" s="648">
        <v>27</v>
      </c>
      <c r="E169" s="648"/>
      <c r="F169" s="648"/>
      <c r="G169" s="648">
        <v>1</v>
      </c>
      <c r="H169" s="648"/>
      <c r="I169" s="648">
        <v>20</v>
      </c>
      <c r="J169" s="648">
        <v>0</v>
      </c>
      <c r="K169" s="648">
        <v>0</v>
      </c>
      <c r="L169" s="648"/>
      <c r="M169" s="648"/>
      <c r="N169" s="648">
        <v>47</v>
      </c>
      <c r="O169" s="648">
        <v>24</v>
      </c>
    </row>
    <row r="170" spans="1:15">
      <c r="A170" s="776"/>
      <c r="B170" s="479" t="s">
        <v>467</v>
      </c>
      <c r="C170" s="648">
        <v>28</v>
      </c>
      <c r="D170" s="648">
        <v>27</v>
      </c>
      <c r="E170" s="648"/>
      <c r="F170" s="648"/>
      <c r="G170" s="648">
        <v>1</v>
      </c>
      <c r="H170" s="648"/>
      <c r="I170" s="648">
        <v>20</v>
      </c>
      <c r="J170" s="648">
        <v>0</v>
      </c>
      <c r="K170" s="648">
        <v>0</v>
      </c>
      <c r="L170" s="648"/>
      <c r="M170" s="648"/>
      <c r="N170" s="648">
        <v>48</v>
      </c>
      <c r="O170" s="648">
        <v>24</v>
      </c>
    </row>
    <row r="171" spans="1:15">
      <c r="A171" s="776"/>
      <c r="B171" s="479" t="s">
        <v>474</v>
      </c>
      <c r="C171" s="648">
        <v>28</v>
      </c>
      <c r="D171" s="648">
        <v>27</v>
      </c>
      <c r="E171" s="648"/>
      <c r="F171" s="648"/>
      <c r="G171" s="648">
        <v>1</v>
      </c>
      <c r="H171" s="648"/>
      <c r="I171" s="648">
        <v>20</v>
      </c>
      <c r="J171" s="648">
        <v>0</v>
      </c>
      <c r="K171" s="648">
        <v>0</v>
      </c>
      <c r="L171" s="648"/>
      <c r="M171" s="648"/>
      <c r="N171" s="648">
        <v>48</v>
      </c>
      <c r="O171" s="648">
        <v>24</v>
      </c>
    </row>
    <row r="172" spans="1:15">
      <c r="A172" s="776"/>
      <c r="B172" s="479" t="s">
        <v>475</v>
      </c>
      <c r="C172" s="648">
        <v>28</v>
      </c>
      <c r="D172" s="648">
        <v>27</v>
      </c>
      <c r="E172" s="648"/>
      <c r="F172" s="648"/>
      <c r="G172" s="648">
        <v>1</v>
      </c>
      <c r="H172" s="648"/>
      <c r="I172" s="648">
        <v>20</v>
      </c>
      <c r="J172" s="648">
        <v>0</v>
      </c>
      <c r="K172" s="648">
        <v>0</v>
      </c>
      <c r="L172" s="648"/>
      <c r="M172" s="648"/>
      <c r="N172" s="648">
        <v>49</v>
      </c>
      <c r="O172" s="648">
        <v>24</v>
      </c>
    </row>
    <row r="173" spans="1:15">
      <c r="A173" s="776"/>
      <c r="B173" s="479" t="s">
        <v>476</v>
      </c>
      <c r="C173" s="648">
        <v>24</v>
      </c>
      <c r="D173" s="648">
        <v>23</v>
      </c>
      <c r="E173" s="648"/>
      <c r="F173" s="648"/>
      <c r="G173" s="648">
        <v>2</v>
      </c>
      <c r="H173" s="648"/>
      <c r="I173" s="648">
        <v>21</v>
      </c>
      <c r="J173" s="648">
        <v>0</v>
      </c>
      <c r="K173" s="648">
        <v>0</v>
      </c>
      <c r="L173" s="648"/>
      <c r="M173" s="648"/>
      <c r="N173" s="648">
        <v>45</v>
      </c>
      <c r="O173" s="648">
        <v>22</v>
      </c>
    </row>
    <row r="174" spans="1:15">
      <c r="A174" s="776"/>
      <c r="B174" s="479" t="s">
        <v>477</v>
      </c>
      <c r="C174" s="648">
        <v>25</v>
      </c>
      <c r="D174" s="648">
        <v>23</v>
      </c>
      <c r="E174" s="648"/>
      <c r="F174" s="648"/>
      <c r="G174" s="648">
        <v>1</v>
      </c>
      <c r="H174" s="648"/>
      <c r="I174" s="648">
        <v>21</v>
      </c>
      <c r="J174" s="648">
        <v>0</v>
      </c>
      <c r="K174" s="648">
        <v>0</v>
      </c>
      <c r="L174" s="648"/>
      <c r="M174" s="648"/>
      <c r="N174" s="648">
        <v>46</v>
      </c>
      <c r="O174" s="648">
        <v>22</v>
      </c>
    </row>
    <row r="175" spans="1:15">
      <c r="A175" s="776"/>
      <c r="B175" s="479" t="s">
        <v>468</v>
      </c>
      <c r="C175" s="648">
        <v>25</v>
      </c>
      <c r="D175" s="648">
        <v>24</v>
      </c>
      <c r="E175" s="648"/>
      <c r="F175" s="648"/>
      <c r="G175" s="648">
        <v>2</v>
      </c>
      <c r="H175" s="648"/>
      <c r="I175" s="648">
        <v>22</v>
      </c>
      <c r="J175" s="648">
        <v>0</v>
      </c>
      <c r="K175" s="648">
        <v>0</v>
      </c>
      <c r="L175" s="648"/>
      <c r="M175" s="648"/>
      <c r="N175" s="648">
        <v>47</v>
      </c>
      <c r="O175" s="648">
        <v>23</v>
      </c>
    </row>
    <row r="176" spans="1:15">
      <c r="A176" s="776"/>
      <c r="B176" s="479" t="s">
        <v>469</v>
      </c>
      <c r="C176" s="648">
        <v>26</v>
      </c>
      <c r="D176" s="648">
        <v>24</v>
      </c>
      <c r="E176" s="648"/>
      <c r="F176" s="648"/>
      <c r="G176" s="648">
        <v>2</v>
      </c>
      <c r="H176" s="648"/>
      <c r="I176" s="648">
        <v>22</v>
      </c>
      <c r="J176" s="648">
        <v>0</v>
      </c>
      <c r="K176" s="648">
        <v>0</v>
      </c>
      <c r="L176" s="648"/>
      <c r="M176" s="648"/>
      <c r="N176" s="648">
        <v>48</v>
      </c>
      <c r="O176" s="648">
        <v>23</v>
      </c>
    </row>
    <row r="177" spans="1:15">
      <c r="A177" s="776"/>
      <c r="B177" s="479" t="s">
        <v>470</v>
      </c>
      <c r="C177" s="648">
        <v>26</v>
      </c>
      <c r="D177" s="648">
        <v>25</v>
      </c>
      <c r="E177" s="648"/>
      <c r="F177" s="648"/>
      <c r="G177" s="648">
        <v>2</v>
      </c>
      <c r="H177" s="648"/>
      <c r="I177" s="648">
        <v>22</v>
      </c>
      <c r="J177" s="648">
        <v>0</v>
      </c>
      <c r="K177" s="648">
        <v>0</v>
      </c>
      <c r="L177" s="648"/>
      <c r="M177" s="648"/>
      <c r="N177" s="648">
        <v>49</v>
      </c>
      <c r="O177" s="648">
        <v>25</v>
      </c>
    </row>
    <row r="178" spans="1:15">
      <c r="A178" s="776"/>
      <c r="B178" s="479" t="s">
        <v>35</v>
      </c>
      <c r="C178" s="648">
        <v>27</v>
      </c>
      <c r="D178" s="648">
        <v>25</v>
      </c>
      <c r="E178" s="648"/>
      <c r="F178" s="648"/>
      <c r="G178" s="648">
        <v>2</v>
      </c>
      <c r="H178" s="648"/>
      <c r="I178" s="648">
        <v>23</v>
      </c>
      <c r="J178" s="648">
        <v>0</v>
      </c>
      <c r="K178" s="648">
        <v>0</v>
      </c>
      <c r="L178" s="648"/>
      <c r="M178" s="648"/>
      <c r="N178" s="648">
        <v>50</v>
      </c>
      <c r="O178" s="648">
        <v>25</v>
      </c>
    </row>
    <row r="179" spans="1:15">
      <c r="A179" s="776"/>
      <c r="B179" s="479" t="s">
        <v>471</v>
      </c>
      <c r="C179" s="648">
        <v>27</v>
      </c>
      <c r="D179" s="648">
        <v>26</v>
      </c>
      <c r="E179" s="648"/>
      <c r="F179" s="648"/>
      <c r="G179" s="648">
        <v>2</v>
      </c>
      <c r="H179" s="648"/>
      <c r="I179" s="648">
        <v>24</v>
      </c>
      <c r="J179" s="648">
        <v>0</v>
      </c>
      <c r="K179" s="648">
        <v>0</v>
      </c>
      <c r="L179" s="648"/>
      <c r="M179" s="648"/>
      <c r="N179" s="648">
        <v>52</v>
      </c>
      <c r="O179" s="648">
        <v>26</v>
      </c>
    </row>
    <row r="180" spans="1:15">
      <c r="A180" s="776"/>
      <c r="B180" s="479" t="s">
        <v>34</v>
      </c>
      <c r="C180" s="648">
        <v>27</v>
      </c>
      <c r="D180" s="648">
        <v>25</v>
      </c>
      <c r="E180" s="648"/>
      <c r="F180" s="648"/>
      <c r="G180" s="648">
        <v>2</v>
      </c>
      <c r="H180" s="648"/>
      <c r="I180" s="648">
        <v>25</v>
      </c>
      <c r="J180" s="648">
        <v>0</v>
      </c>
      <c r="K180" s="648">
        <v>0</v>
      </c>
      <c r="L180" s="648"/>
      <c r="M180" s="648"/>
      <c r="N180" s="648">
        <v>52</v>
      </c>
      <c r="O180" s="648">
        <v>26</v>
      </c>
    </row>
    <row r="181" spans="1:15">
      <c r="A181" s="776"/>
      <c r="B181" s="479" t="s">
        <v>648</v>
      </c>
      <c r="C181" s="648">
        <v>25</v>
      </c>
      <c r="D181" s="648">
        <v>24</v>
      </c>
      <c r="E181" s="648"/>
      <c r="F181" s="648"/>
      <c r="G181" s="648">
        <v>2</v>
      </c>
      <c r="H181" s="648"/>
      <c r="I181" s="648">
        <v>33</v>
      </c>
      <c r="J181" s="648">
        <v>0</v>
      </c>
      <c r="K181" s="648">
        <v>0</v>
      </c>
      <c r="L181" s="648"/>
      <c r="M181" s="648"/>
      <c r="N181" s="648">
        <v>59</v>
      </c>
      <c r="O181" s="648">
        <v>29</v>
      </c>
    </row>
    <row r="182" spans="1:15">
      <c r="A182" s="776"/>
      <c r="B182" s="479" t="s">
        <v>649</v>
      </c>
      <c r="C182" s="648">
        <v>24</v>
      </c>
      <c r="D182" s="648">
        <v>22</v>
      </c>
      <c r="E182" s="648"/>
      <c r="F182" s="648"/>
      <c r="G182" s="648">
        <v>2</v>
      </c>
      <c r="H182" s="648"/>
      <c r="I182" s="648">
        <v>34</v>
      </c>
      <c r="J182" s="648">
        <v>0</v>
      </c>
      <c r="K182" s="648">
        <v>0</v>
      </c>
      <c r="L182" s="648"/>
      <c r="M182" s="648"/>
      <c r="N182" s="648">
        <v>58</v>
      </c>
      <c r="O182" s="648">
        <v>29</v>
      </c>
    </row>
    <row r="183" spans="1:15">
      <c r="A183" s="776"/>
      <c r="B183" s="479" t="s">
        <v>650</v>
      </c>
      <c r="C183" s="648">
        <v>23</v>
      </c>
      <c r="D183" s="648">
        <v>21</v>
      </c>
      <c r="E183" s="648"/>
      <c r="F183" s="648"/>
      <c r="G183" s="648">
        <v>2</v>
      </c>
      <c r="H183" s="648"/>
      <c r="I183" s="648">
        <v>26</v>
      </c>
      <c r="J183" s="648">
        <v>0</v>
      </c>
      <c r="K183" s="648">
        <v>0</v>
      </c>
      <c r="L183" s="648"/>
      <c r="M183" s="648"/>
      <c r="N183" s="648">
        <v>49</v>
      </c>
      <c r="O183" s="648">
        <v>24</v>
      </c>
    </row>
    <row r="184" spans="1:15">
      <c r="A184" s="776"/>
      <c r="B184" s="479" t="s">
        <v>651</v>
      </c>
      <c r="C184" s="648">
        <v>22</v>
      </c>
      <c r="D184" s="648">
        <v>20</v>
      </c>
      <c r="E184" s="648"/>
      <c r="F184" s="648"/>
      <c r="G184" s="648">
        <v>2</v>
      </c>
      <c r="H184" s="648"/>
      <c r="I184" s="648">
        <v>28</v>
      </c>
      <c r="J184" s="648">
        <v>0</v>
      </c>
      <c r="K184" s="648">
        <v>0</v>
      </c>
      <c r="L184" s="648"/>
      <c r="M184" s="648"/>
      <c r="N184" s="648">
        <v>49</v>
      </c>
      <c r="O184" s="648">
        <v>24</v>
      </c>
    </row>
    <row r="185" spans="1:15">
      <c r="A185" s="776"/>
      <c r="B185" s="479" t="s">
        <v>652</v>
      </c>
      <c r="C185" s="648">
        <v>20</v>
      </c>
      <c r="D185" s="648">
        <v>19</v>
      </c>
      <c r="E185" s="648"/>
      <c r="F185" s="648"/>
      <c r="G185" s="648">
        <v>2</v>
      </c>
      <c r="H185" s="648"/>
      <c r="I185" s="648">
        <v>26</v>
      </c>
      <c r="J185" s="648">
        <v>0</v>
      </c>
      <c r="K185" s="648">
        <v>0</v>
      </c>
      <c r="L185" s="648"/>
      <c r="M185" s="648"/>
      <c r="N185" s="648">
        <v>46</v>
      </c>
      <c r="O185" s="648">
        <v>22</v>
      </c>
    </row>
    <row r="186" spans="1:15">
      <c r="A186" s="776"/>
      <c r="B186" s="479" t="s">
        <v>653</v>
      </c>
      <c r="C186" s="648">
        <v>19</v>
      </c>
      <c r="D186" s="648">
        <v>17</v>
      </c>
      <c r="E186" s="648"/>
      <c r="F186" s="648"/>
      <c r="G186" s="648">
        <v>2</v>
      </c>
      <c r="H186" s="648"/>
      <c r="I186" s="648">
        <v>26</v>
      </c>
      <c r="J186" s="648">
        <v>0</v>
      </c>
      <c r="K186" s="648">
        <v>0</v>
      </c>
      <c r="L186" s="648"/>
      <c r="M186" s="648"/>
      <c r="N186" s="648">
        <v>45</v>
      </c>
      <c r="O186" s="648">
        <v>22</v>
      </c>
    </row>
    <row r="187" spans="1:15">
      <c r="A187" s="776"/>
      <c r="B187" s="479" t="s">
        <v>654</v>
      </c>
      <c r="C187" s="648">
        <v>18</v>
      </c>
      <c r="D187" s="648">
        <v>16</v>
      </c>
      <c r="E187" s="648"/>
      <c r="F187" s="648"/>
      <c r="G187" s="648">
        <v>2</v>
      </c>
      <c r="H187" s="648"/>
      <c r="I187" s="648">
        <v>29</v>
      </c>
      <c r="J187" s="648">
        <v>0</v>
      </c>
      <c r="K187" s="648">
        <v>0</v>
      </c>
      <c r="L187" s="648"/>
      <c r="M187" s="648"/>
      <c r="N187" s="648">
        <v>47</v>
      </c>
      <c r="O187" s="648">
        <v>22</v>
      </c>
    </row>
    <row r="188" spans="1:15">
      <c r="A188" s="776"/>
      <c r="B188" s="479" t="s">
        <v>655</v>
      </c>
      <c r="C188" s="648">
        <v>17</v>
      </c>
      <c r="D188" s="648">
        <v>15</v>
      </c>
      <c r="E188" s="648"/>
      <c r="F188" s="648"/>
      <c r="G188" s="648">
        <v>2</v>
      </c>
      <c r="H188" s="648"/>
      <c r="I188" s="648">
        <v>28</v>
      </c>
      <c r="J188" s="648">
        <v>0</v>
      </c>
      <c r="K188" s="648">
        <v>0</v>
      </c>
      <c r="L188" s="648"/>
      <c r="M188" s="648"/>
      <c r="N188" s="648">
        <v>45</v>
      </c>
      <c r="O188" s="648">
        <v>20</v>
      </c>
    </row>
    <row r="189" spans="1:15">
      <c r="A189" s="776"/>
      <c r="B189" s="479" t="s">
        <v>1202</v>
      </c>
      <c r="C189" s="648">
        <v>16</v>
      </c>
      <c r="D189" s="648">
        <v>15</v>
      </c>
      <c r="E189" s="648"/>
      <c r="F189" s="648"/>
      <c r="G189" s="648">
        <v>1</v>
      </c>
      <c r="H189" s="648"/>
      <c r="I189" s="648">
        <v>29</v>
      </c>
      <c r="J189" s="648">
        <v>0</v>
      </c>
      <c r="K189" s="648">
        <v>0</v>
      </c>
      <c r="L189" s="648"/>
      <c r="M189" s="648"/>
      <c r="N189" s="648">
        <v>45</v>
      </c>
      <c r="O189" s="648">
        <v>20</v>
      </c>
    </row>
    <row r="190" spans="1:15">
      <c r="A190" s="777"/>
      <c r="B190" s="550" t="s">
        <v>1203</v>
      </c>
      <c r="C190" s="649">
        <v>16</v>
      </c>
      <c r="D190" s="649">
        <v>15</v>
      </c>
      <c r="E190" s="649"/>
      <c r="F190" s="649"/>
      <c r="G190" s="649">
        <v>2</v>
      </c>
      <c r="H190" s="649"/>
      <c r="I190" s="649">
        <v>26</v>
      </c>
      <c r="J190" s="649">
        <v>0</v>
      </c>
      <c r="K190" s="649">
        <v>0</v>
      </c>
      <c r="L190" s="649"/>
      <c r="M190" s="649"/>
      <c r="N190" s="649">
        <v>42</v>
      </c>
      <c r="O190" s="649">
        <v>19</v>
      </c>
    </row>
    <row r="191" spans="1:15">
      <c r="A191" s="775" t="s">
        <v>10</v>
      </c>
      <c r="B191" s="479" t="s">
        <v>465</v>
      </c>
      <c r="C191" s="648">
        <v>86</v>
      </c>
      <c r="D191" s="648">
        <v>85</v>
      </c>
      <c r="E191" s="648"/>
      <c r="F191" s="648"/>
      <c r="G191" s="648">
        <v>1</v>
      </c>
      <c r="H191" s="648"/>
      <c r="I191" s="648">
        <v>17</v>
      </c>
      <c r="J191" s="648">
        <v>2</v>
      </c>
      <c r="K191" s="648">
        <v>2</v>
      </c>
      <c r="L191" s="648">
        <v>0</v>
      </c>
      <c r="M191" s="648">
        <v>0</v>
      </c>
      <c r="N191" s="648">
        <v>99</v>
      </c>
      <c r="O191" s="648">
        <v>9</v>
      </c>
    </row>
    <row r="192" spans="1:15">
      <c r="A192" s="776"/>
      <c r="B192" s="479" t="s">
        <v>491</v>
      </c>
      <c r="C192" s="648">
        <v>90</v>
      </c>
      <c r="D192" s="648">
        <v>88</v>
      </c>
      <c r="E192" s="648"/>
      <c r="F192" s="648"/>
      <c r="G192" s="648">
        <v>1</v>
      </c>
      <c r="H192" s="648"/>
      <c r="I192" s="648">
        <v>18</v>
      </c>
      <c r="J192" s="648">
        <v>2</v>
      </c>
      <c r="K192" s="648">
        <v>2</v>
      </c>
      <c r="L192" s="648">
        <v>1</v>
      </c>
      <c r="M192" s="648">
        <v>0</v>
      </c>
      <c r="N192" s="648">
        <v>104</v>
      </c>
      <c r="O192" s="648">
        <v>9</v>
      </c>
    </row>
    <row r="193" spans="1:15">
      <c r="A193" s="776"/>
      <c r="B193" s="479" t="s">
        <v>492</v>
      </c>
      <c r="C193" s="648">
        <v>94</v>
      </c>
      <c r="D193" s="648">
        <v>92</v>
      </c>
      <c r="E193" s="648"/>
      <c r="F193" s="648"/>
      <c r="G193" s="648">
        <v>1</v>
      </c>
      <c r="H193" s="648"/>
      <c r="I193" s="648">
        <v>18</v>
      </c>
      <c r="J193" s="648">
        <v>2</v>
      </c>
      <c r="K193" s="648">
        <v>2</v>
      </c>
      <c r="L193" s="648">
        <v>1</v>
      </c>
      <c r="M193" s="648">
        <v>0</v>
      </c>
      <c r="N193" s="648">
        <v>108</v>
      </c>
      <c r="O193" s="648">
        <v>9</v>
      </c>
    </row>
    <row r="194" spans="1:15">
      <c r="A194" s="776"/>
      <c r="B194" s="479" t="s">
        <v>493</v>
      </c>
      <c r="C194" s="648">
        <v>98</v>
      </c>
      <c r="D194" s="648">
        <v>97</v>
      </c>
      <c r="E194" s="648"/>
      <c r="F194" s="648"/>
      <c r="G194" s="648">
        <v>1</v>
      </c>
      <c r="H194" s="648"/>
      <c r="I194" s="648">
        <v>19</v>
      </c>
      <c r="J194" s="648">
        <v>2</v>
      </c>
      <c r="K194" s="648">
        <v>2</v>
      </c>
      <c r="L194" s="648">
        <v>0</v>
      </c>
      <c r="M194" s="648">
        <v>0</v>
      </c>
      <c r="N194" s="648">
        <v>113</v>
      </c>
      <c r="O194" s="648">
        <v>9</v>
      </c>
    </row>
    <row r="195" spans="1:15">
      <c r="A195" s="776"/>
      <c r="B195" s="479" t="s">
        <v>494</v>
      </c>
      <c r="C195" s="648">
        <v>102</v>
      </c>
      <c r="D195" s="648">
        <v>101</v>
      </c>
      <c r="E195" s="648"/>
      <c r="F195" s="648"/>
      <c r="G195" s="648">
        <v>1</v>
      </c>
      <c r="H195" s="648"/>
      <c r="I195" s="648">
        <v>21</v>
      </c>
      <c r="J195" s="648">
        <v>1</v>
      </c>
      <c r="K195" s="648">
        <v>2</v>
      </c>
      <c r="L195" s="648">
        <v>1</v>
      </c>
      <c r="M195" s="648">
        <v>0</v>
      </c>
      <c r="N195" s="648">
        <v>120</v>
      </c>
      <c r="O195" s="648">
        <v>9</v>
      </c>
    </row>
    <row r="196" spans="1:15">
      <c r="A196" s="776"/>
      <c r="B196" s="479" t="s">
        <v>466</v>
      </c>
      <c r="C196" s="648">
        <v>107</v>
      </c>
      <c r="D196" s="648">
        <v>106</v>
      </c>
      <c r="E196" s="648"/>
      <c r="F196" s="648"/>
      <c r="G196" s="648">
        <v>1</v>
      </c>
      <c r="H196" s="648"/>
      <c r="I196" s="648">
        <v>22</v>
      </c>
      <c r="J196" s="648">
        <v>1</v>
      </c>
      <c r="K196" s="648">
        <v>2</v>
      </c>
      <c r="L196" s="648">
        <v>1</v>
      </c>
      <c r="M196" s="648">
        <v>0</v>
      </c>
      <c r="N196" s="648">
        <v>126</v>
      </c>
      <c r="O196" s="648">
        <v>10</v>
      </c>
    </row>
    <row r="197" spans="1:15">
      <c r="A197" s="776"/>
      <c r="B197" s="479" t="s">
        <v>495</v>
      </c>
      <c r="C197" s="648">
        <v>112</v>
      </c>
      <c r="D197" s="648">
        <v>111</v>
      </c>
      <c r="E197" s="648"/>
      <c r="F197" s="648"/>
      <c r="G197" s="648">
        <v>2</v>
      </c>
      <c r="H197" s="648"/>
      <c r="I197" s="648">
        <v>22</v>
      </c>
      <c r="J197" s="648">
        <v>2</v>
      </c>
      <c r="K197" s="648">
        <v>2</v>
      </c>
      <c r="L197" s="648">
        <v>1</v>
      </c>
      <c r="M197" s="648">
        <v>0</v>
      </c>
      <c r="N197" s="648">
        <v>131</v>
      </c>
      <c r="O197" s="648">
        <v>10</v>
      </c>
    </row>
    <row r="198" spans="1:15">
      <c r="A198" s="776"/>
      <c r="B198" s="479" t="s">
        <v>496</v>
      </c>
      <c r="C198" s="648">
        <v>116</v>
      </c>
      <c r="D198" s="648">
        <v>115</v>
      </c>
      <c r="E198" s="648"/>
      <c r="F198" s="648"/>
      <c r="G198" s="648">
        <v>2</v>
      </c>
      <c r="H198" s="648"/>
      <c r="I198" s="648">
        <v>26</v>
      </c>
      <c r="J198" s="648">
        <v>2</v>
      </c>
      <c r="K198" s="648">
        <v>2</v>
      </c>
      <c r="L198" s="648">
        <v>1</v>
      </c>
      <c r="M198" s="648">
        <v>0</v>
      </c>
      <c r="N198" s="648">
        <v>139</v>
      </c>
      <c r="O198" s="648">
        <v>10</v>
      </c>
    </row>
    <row r="199" spans="1:15">
      <c r="A199" s="776"/>
      <c r="B199" s="479" t="s">
        <v>497</v>
      </c>
      <c r="C199" s="648">
        <v>123</v>
      </c>
      <c r="D199" s="648">
        <v>122</v>
      </c>
      <c r="E199" s="648"/>
      <c r="F199" s="648"/>
      <c r="G199" s="648">
        <v>2</v>
      </c>
      <c r="H199" s="648"/>
      <c r="I199" s="648">
        <v>28</v>
      </c>
      <c r="J199" s="648">
        <v>1</v>
      </c>
      <c r="K199" s="648">
        <v>2</v>
      </c>
      <c r="L199" s="648">
        <v>1</v>
      </c>
      <c r="M199" s="648"/>
      <c r="N199" s="648">
        <v>147</v>
      </c>
      <c r="O199" s="648">
        <v>10</v>
      </c>
    </row>
    <row r="200" spans="1:15">
      <c r="A200" s="776"/>
      <c r="B200" s="479" t="s">
        <v>498</v>
      </c>
      <c r="C200" s="648">
        <v>124</v>
      </c>
      <c r="D200" s="648">
        <v>122</v>
      </c>
      <c r="E200" s="648"/>
      <c r="F200" s="648"/>
      <c r="G200" s="648">
        <v>2</v>
      </c>
      <c r="H200" s="648"/>
      <c r="I200" s="648">
        <v>31</v>
      </c>
      <c r="J200" s="648">
        <v>3</v>
      </c>
      <c r="K200" s="648">
        <v>2</v>
      </c>
      <c r="L200" s="648">
        <v>1</v>
      </c>
      <c r="M200" s="648"/>
      <c r="N200" s="648">
        <v>149</v>
      </c>
      <c r="O200" s="648">
        <v>10</v>
      </c>
    </row>
    <row r="201" spans="1:15">
      <c r="A201" s="776"/>
      <c r="B201" s="479" t="s">
        <v>467</v>
      </c>
      <c r="C201" s="648">
        <v>127</v>
      </c>
      <c r="D201" s="648">
        <v>125</v>
      </c>
      <c r="E201" s="648"/>
      <c r="F201" s="648"/>
      <c r="G201" s="648">
        <v>2</v>
      </c>
      <c r="H201" s="648"/>
      <c r="I201" s="648">
        <v>36</v>
      </c>
      <c r="J201" s="648">
        <v>7</v>
      </c>
      <c r="K201" s="648">
        <v>2</v>
      </c>
      <c r="L201" s="648">
        <v>1</v>
      </c>
      <c r="M201" s="648">
        <v>0</v>
      </c>
      <c r="N201" s="648">
        <v>153</v>
      </c>
      <c r="O201" s="648">
        <v>10</v>
      </c>
    </row>
    <row r="202" spans="1:15">
      <c r="A202" s="776"/>
      <c r="B202" s="479" t="s">
        <v>474</v>
      </c>
      <c r="C202" s="648">
        <v>130</v>
      </c>
      <c r="D202" s="648">
        <v>128</v>
      </c>
      <c r="E202" s="648"/>
      <c r="F202" s="648"/>
      <c r="G202" s="648">
        <v>2</v>
      </c>
      <c r="H202" s="648"/>
      <c r="I202" s="648">
        <v>33</v>
      </c>
      <c r="J202" s="648">
        <v>5</v>
      </c>
      <c r="K202" s="648">
        <v>2</v>
      </c>
      <c r="L202" s="648">
        <v>1</v>
      </c>
      <c r="M202" s="648">
        <v>1</v>
      </c>
      <c r="N202" s="648">
        <v>154</v>
      </c>
      <c r="O202" s="648">
        <v>10</v>
      </c>
    </row>
    <row r="203" spans="1:15">
      <c r="A203" s="776"/>
      <c r="B203" s="479" t="s">
        <v>475</v>
      </c>
      <c r="C203" s="648">
        <v>133</v>
      </c>
      <c r="D203" s="648">
        <v>131</v>
      </c>
      <c r="E203" s="648"/>
      <c r="F203" s="648"/>
      <c r="G203" s="648">
        <v>2</v>
      </c>
      <c r="H203" s="648"/>
      <c r="I203" s="648">
        <v>24</v>
      </c>
      <c r="J203" s="648">
        <v>4</v>
      </c>
      <c r="K203" s="648">
        <v>1</v>
      </c>
      <c r="L203" s="648">
        <v>0</v>
      </c>
      <c r="M203" s="648">
        <v>2</v>
      </c>
      <c r="N203" s="648">
        <v>151</v>
      </c>
      <c r="O203" s="648">
        <v>9</v>
      </c>
    </row>
    <row r="204" spans="1:15">
      <c r="A204" s="776"/>
      <c r="B204" s="479" t="s">
        <v>476</v>
      </c>
      <c r="C204" s="648">
        <v>137</v>
      </c>
      <c r="D204" s="648">
        <v>135</v>
      </c>
      <c r="E204" s="648"/>
      <c r="F204" s="648"/>
      <c r="G204" s="648">
        <v>2</v>
      </c>
      <c r="H204" s="648"/>
      <c r="I204" s="648">
        <v>33</v>
      </c>
      <c r="J204" s="648">
        <v>9</v>
      </c>
      <c r="K204" s="648">
        <v>2</v>
      </c>
      <c r="L204" s="648">
        <v>0</v>
      </c>
      <c r="M204" s="648">
        <v>-1</v>
      </c>
      <c r="N204" s="648">
        <v>160</v>
      </c>
      <c r="O204" s="648">
        <v>9</v>
      </c>
    </row>
    <row r="205" spans="1:15">
      <c r="A205" s="776"/>
      <c r="B205" s="479" t="s">
        <v>477</v>
      </c>
      <c r="C205" s="648">
        <v>141</v>
      </c>
      <c r="D205" s="648">
        <v>139</v>
      </c>
      <c r="E205" s="648"/>
      <c r="F205" s="648"/>
      <c r="G205" s="648">
        <v>2</v>
      </c>
      <c r="H205" s="648"/>
      <c r="I205" s="648">
        <v>29</v>
      </c>
      <c r="J205" s="648">
        <v>5</v>
      </c>
      <c r="K205" s="648">
        <v>2</v>
      </c>
      <c r="L205" s="648">
        <v>1</v>
      </c>
      <c r="M205" s="648">
        <v>-3</v>
      </c>
      <c r="N205" s="648">
        <v>165</v>
      </c>
      <c r="O205" s="648">
        <v>10</v>
      </c>
    </row>
    <row r="206" spans="1:15">
      <c r="A206" s="776"/>
      <c r="B206" s="479" t="s">
        <v>468</v>
      </c>
      <c r="C206" s="648">
        <v>145</v>
      </c>
      <c r="D206" s="648">
        <v>142</v>
      </c>
      <c r="E206" s="648"/>
      <c r="F206" s="648"/>
      <c r="G206" s="648">
        <v>2</v>
      </c>
      <c r="H206" s="648"/>
      <c r="I206" s="648">
        <v>27</v>
      </c>
      <c r="J206" s="648">
        <v>1</v>
      </c>
      <c r="K206" s="648">
        <v>2</v>
      </c>
      <c r="L206" s="648">
        <v>0</v>
      </c>
      <c r="M206" s="648">
        <v>0</v>
      </c>
      <c r="N206" s="648">
        <v>168</v>
      </c>
      <c r="O206" s="648">
        <v>9</v>
      </c>
    </row>
    <row r="207" spans="1:15">
      <c r="A207" s="776"/>
      <c r="B207" s="479" t="s">
        <v>469</v>
      </c>
      <c r="C207" s="648">
        <v>148</v>
      </c>
      <c r="D207" s="648">
        <v>146</v>
      </c>
      <c r="E207" s="648"/>
      <c r="F207" s="648"/>
      <c r="G207" s="648">
        <v>2</v>
      </c>
      <c r="H207" s="648"/>
      <c r="I207" s="648">
        <v>26</v>
      </c>
      <c r="J207" s="648">
        <v>1</v>
      </c>
      <c r="K207" s="648">
        <v>2</v>
      </c>
      <c r="L207" s="648">
        <v>0</v>
      </c>
      <c r="M207" s="648">
        <v>0</v>
      </c>
      <c r="N207" s="648">
        <v>171</v>
      </c>
      <c r="O207" s="648">
        <v>9</v>
      </c>
    </row>
    <row r="208" spans="1:15">
      <c r="A208" s="776"/>
      <c r="B208" s="479" t="s">
        <v>470</v>
      </c>
      <c r="C208" s="648">
        <v>154</v>
      </c>
      <c r="D208" s="648">
        <v>152</v>
      </c>
      <c r="E208" s="648"/>
      <c r="F208" s="648"/>
      <c r="G208" s="648">
        <v>3</v>
      </c>
      <c r="H208" s="648"/>
      <c r="I208" s="648">
        <v>27</v>
      </c>
      <c r="J208" s="648">
        <v>1</v>
      </c>
      <c r="K208" s="648">
        <v>2</v>
      </c>
      <c r="L208" s="648">
        <v>0</v>
      </c>
      <c r="M208" s="648">
        <v>1</v>
      </c>
      <c r="N208" s="648">
        <v>177</v>
      </c>
      <c r="O208" s="648">
        <v>9</v>
      </c>
    </row>
    <row r="209" spans="1:15">
      <c r="A209" s="776"/>
      <c r="B209" s="479" t="s">
        <v>35</v>
      </c>
      <c r="C209" s="648">
        <v>161</v>
      </c>
      <c r="D209" s="648">
        <v>158</v>
      </c>
      <c r="E209" s="648"/>
      <c r="F209" s="648"/>
      <c r="G209" s="648">
        <v>3</v>
      </c>
      <c r="H209" s="648"/>
      <c r="I209" s="648">
        <v>29</v>
      </c>
      <c r="J209" s="648">
        <v>0</v>
      </c>
      <c r="K209" s="648">
        <v>2</v>
      </c>
      <c r="L209" s="648">
        <v>0</v>
      </c>
      <c r="M209" s="648">
        <v>2</v>
      </c>
      <c r="N209" s="648">
        <v>185</v>
      </c>
      <c r="O209" s="648">
        <v>9</v>
      </c>
    </row>
    <row r="210" spans="1:15">
      <c r="A210" s="776"/>
      <c r="B210" s="479" t="s">
        <v>471</v>
      </c>
      <c r="C210" s="648">
        <v>167</v>
      </c>
      <c r="D210" s="648">
        <v>165</v>
      </c>
      <c r="E210" s="648"/>
      <c r="F210" s="648"/>
      <c r="G210" s="648">
        <v>3</v>
      </c>
      <c r="H210" s="648"/>
      <c r="I210" s="648">
        <v>24</v>
      </c>
      <c r="J210" s="648">
        <v>0</v>
      </c>
      <c r="K210" s="648">
        <v>1</v>
      </c>
      <c r="L210" s="648">
        <v>0</v>
      </c>
      <c r="M210" s="648">
        <v>-1</v>
      </c>
      <c r="N210" s="648">
        <v>191</v>
      </c>
      <c r="O210" s="648">
        <v>9</v>
      </c>
    </row>
    <row r="211" spans="1:15">
      <c r="A211" s="776"/>
      <c r="B211" s="479" t="s">
        <v>34</v>
      </c>
      <c r="C211" s="648">
        <v>174</v>
      </c>
      <c r="D211" s="648">
        <v>172</v>
      </c>
      <c r="E211" s="648"/>
      <c r="F211" s="648"/>
      <c r="G211" s="648">
        <v>3</v>
      </c>
      <c r="H211" s="648"/>
      <c r="I211" s="648">
        <v>25</v>
      </c>
      <c r="J211" s="648">
        <v>0</v>
      </c>
      <c r="K211" s="648">
        <v>1</v>
      </c>
      <c r="L211" s="648">
        <v>1</v>
      </c>
      <c r="M211" s="648">
        <v>-2</v>
      </c>
      <c r="N211" s="648">
        <v>200</v>
      </c>
      <c r="O211" s="648">
        <v>9</v>
      </c>
    </row>
    <row r="212" spans="1:15">
      <c r="A212" s="776"/>
      <c r="B212" s="479" t="s">
        <v>648</v>
      </c>
      <c r="C212" s="648">
        <v>181</v>
      </c>
      <c r="D212" s="648">
        <v>178</v>
      </c>
      <c r="E212" s="648"/>
      <c r="F212" s="648"/>
      <c r="G212" s="648">
        <v>2</v>
      </c>
      <c r="H212" s="648"/>
      <c r="I212" s="648">
        <v>32</v>
      </c>
      <c r="J212" s="648">
        <v>0</v>
      </c>
      <c r="K212" s="648">
        <v>2</v>
      </c>
      <c r="L212" s="648">
        <v>1</v>
      </c>
      <c r="M212" s="648">
        <v>-1</v>
      </c>
      <c r="N212" s="648">
        <v>212</v>
      </c>
      <c r="O212" s="648">
        <v>10</v>
      </c>
    </row>
    <row r="213" spans="1:15">
      <c r="A213" s="776"/>
      <c r="B213" s="479" t="s">
        <v>649</v>
      </c>
      <c r="C213" s="648">
        <v>188</v>
      </c>
      <c r="D213" s="648">
        <v>185</v>
      </c>
      <c r="E213" s="648"/>
      <c r="F213" s="648"/>
      <c r="G213" s="648">
        <v>3</v>
      </c>
      <c r="H213" s="648"/>
      <c r="I213" s="648">
        <v>38</v>
      </c>
      <c r="J213" s="648">
        <v>0</v>
      </c>
      <c r="K213" s="648">
        <v>2</v>
      </c>
      <c r="L213" s="648">
        <v>1</v>
      </c>
      <c r="M213" s="648">
        <v>1</v>
      </c>
      <c r="N213" s="648">
        <v>223</v>
      </c>
      <c r="O213" s="648">
        <v>10</v>
      </c>
    </row>
    <row r="214" spans="1:15">
      <c r="A214" s="776"/>
      <c r="B214" s="479" t="s">
        <v>650</v>
      </c>
      <c r="C214" s="648">
        <v>195</v>
      </c>
      <c r="D214" s="648">
        <v>192</v>
      </c>
      <c r="E214" s="648"/>
      <c r="F214" s="648"/>
      <c r="G214" s="648">
        <v>3</v>
      </c>
      <c r="H214" s="648"/>
      <c r="I214" s="648">
        <v>42</v>
      </c>
      <c r="J214" s="648">
        <v>0</v>
      </c>
      <c r="K214" s="648">
        <v>2</v>
      </c>
      <c r="L214" s="648">
        <v>1</v>
      </c>
      <c r="M214" s="648">
        <v>-1</v>
      </c>
      <c r="N214" s="648">
        <v>236</v>
      </c>
      <c r="O214" s="648">
        <v>10</v>
      </c>
    </row>
    <row r="215" spans="1:15">
      <c r="A215" s="776"/>
      <c r="B215" s="479" t="s">
        <v>651</v>
      </c>
      <c r="C215" s="648">
        <v>201</v>
      </c>
      <c r="D215" s="648">
        <v>198</v>
      </c>
      <c r="E215" s="648"/>
      <c r="F215" s="648"/>
      <c r="G215" s="648">
        <v>3</v>
      </c>
      <c r="H215" s="648"/>
      <c r="I215" s="648">
        <v>42</v>
      </c>
      <c r="J215" s="648">
        <v>0</v>
      </c>
      <c r="K215" s="648">
        <v>2</v>
      </c>
      <c r="L215" s="648">
        <v>0</v>
      </c>
      <c r="M215" s="648">
        <v>-1</v>
      </c>
      <c r="N215" s="648">
        <v>242</v>
      </c>
      <c r="O215" s="648">
        <v>10</v>
      </c>
    </row>
    <row r="216" spans="1:15">
      <c r="A216" s="776"/>
      <c r="B216" s="479" t="s">
        <v>652</v>
      </c>
      <c r="C216" s="648">
        <v>209</v>
      </c>
      <c r="D216" s="648">
        <v>205</v>
      </c>
      <c r="E216" s="648"/>
      <c r="F216" s="648"/>
      <c r="G216" s="648">
        <v>3</v>
      </c>
      <c r="H216" s="648"/>
      <c r="I216" s="648">
        <v>44</v>
      </c>
      <c r="J216" s="648">
        <v>0</v>
      </c>
      <c r="K216" s="648">
        <v>2</v>
      </c>
      <c r="L216" s="648">
        <v>0</v>
      </c>
      <c r="M216" s="648">
        <v>1</v>
      </c>
      <c r="N216" s="648">
        <v>250</v>
      </c>
      <c r="O216" s="648">
        <v>10</v>
      </c>
    </row>
    <row r="217" spans="1:15">
      <c r="A217" s="776"/>
      <c r="B217" s="479" t="s">
        <v>653</v>
      </c>
      <c r="C217" s="648">
        <v>263</v>
      </c>
      <c r="D217" s="648">
        <v>259</v>
      </c>
      <c r="E217" s="648"/>
      <c r="F217" s="648"/>
      <c r="G217" s="648">
        <v>3</v>
      </c>
      <c r="H217" s="648"/>
      <c r="I217" s="648">
        <v>48</v>
      </c>
      <c r="J217" s="648"/>
      <c r="K217" s="648">
        <v>1</v>
      </c>
      <c r="L217" s="648">
        <v>0</v>
      </c>
      <c r="M217" s="648">
        <v>3</v>
      </c>
      <c r="N217" s="648">
        <v>306</v>
      </c>
      <c r="O217" s="648">
        <v>12</v>
      </c>
    </row>
    <row r="218" spans="1:15">
      <c r="A218" s="776"/>
      <c r="B218" s="479" t="s">
        <v>654</v>
      </c>
      <c r="C218" s="648">
        <v>272</v>
      </c>
      <c r="D218" s="648">
        <v>269</v>
      </c>
      <c r="E218" s="648"/>
      <c r="F218" s="648"/>
      <c r="G218" s="648">
        <v>3</v>
      </c>
      <c r="H218" s="648"/>
      <c r="I218" s="648">
        <v>53</v>
      </c>
      <c r="J218" s="648"/>
      <c r="K218" s="648">
        <v>2</v>
      </c>
      <c r="L218" s="648">
        <v>0</v>
      </c>
      <c r="M218" s="648">
        <v>-2</v>
      </c>
      <c r="N218" s="648">
        <v>325</v>
      </c>
      <c r="O218" s="648">
        <v>12</v>
      </c>
    </row>
    <row r="219" spans="1:15">
      <c r="A219" s="776"/>
      <c r="B219" s="479" t="s">
        <v>655</v>
      </c>
      <c r="C219" s="648">
        <v>306</v>
      </c>
      <c r="D219" s="648">
        <v>302</v>
      </c>
      <c r="E219" s="648"/>
      <c r="F219" s="648"/>
      <c r="G219" s="648">
        <v>4</v>
      </c>
      <c r="H219" s="648"/>
      <c r="I219" s="648">
        <v>48</v>
      </c>
      <c r="J219" s="648">
        <v>0</v>
      </c>
      <c r="K219" s="648">
        <v>2</v>
      </c>
      <c r="L219" s="648">
        <v>0</v>
      </c>
      <c r="M219" s="648">
        <v>-4</v>
      </c>
      <c r="N219" s="648">
        <v>356</v>
      </c>
      <c r="O219" s="648">
        <v>13</v>
      </c>
    </row>
    <row r="220" spans="1:15">
      <c r="A220" s="776"/>
      <c r="B220" s="479" t="s">
        <v>1202</v>
      </c>
      <c r="C220" s="648">
        <v>318</v>
      </c>
      <c r="D220" s="648">
        <v>315</v>
      </c>
      <c r="E220" s="648"/>
      <c r="F220" s="648"/>
      <c r="G220" s="648">
        <v>3</v>
      </c>
      <c r="H220" s="648"/>
      <c r="I220" s="648">
        <v>59</v>
      </c>
      <c r="J220" s="648">
        <v>0</v>
      </c>
      <c r="K220" s="648">
        <v>2</v>
      </c>
      <c r="L220" s="648">
        <v>0</v>
      </c>
      <c r="M220" s="648">
        <v>2</v>
      </c>
      <c r="N220" s="648">
        <v>374</v>
      </c>
      <c r="O220" s="648">
        <v>14</v>
      </c>
    </row>
    <row r="221" spans="1:15">
      <c r="A221" s="777"/>
      <c r="B221" s="550" t="s">
        <v>1203</v>
      </c>
      <c r="C221" s="649">
        <v>331</v>
      </c>
      <c r="D221" s="649">
        <v>328</v>
      </c>
      <c r="E221" s="649"/>
      <c r="F221" s="649"/>
      <c r="G221" s="649">
        <v>3</v>
      </c>
      <c r="H221" s="649"/>
      <c r="I221" s="649">
        <v>53</v>
      </c>
      <c r="J221" s="649">
        <v>0</v>
      </c>
      <c r="K221" s="649">
        <v>1</v>
      </c>
      <c r="L221" s="649">
        <v>0</v>
      </c>
      <c r="M221" s="649">
        <v>1</v>
      </c>
      <c r="N221" s="649">
        <v>381</v>
      </c>
      <c r="O221" s="649">
        <v>14</v>
      </c>
    </row>
    <row r="222" spans="1:15">
      <c r="A222" s="775" t="s">
        <v>9</v>
      </c>
      <c r="B222" s="479" t="s">
        <v>465</v>
      </c>
      <c r="C222" s="648">
        <v>56</v>
      </c>
      <c r="D222" s="648">
        <v>54</v>
      </c>
      <c r="E222" s="648"/>
      <c r="F222" s="648"/>
      <c r="G222" s="648">
        <v>3</v>
      </c>
      <c r="H222" s="648"/>
      <c r="I222" s="648">
        <v>8</v>
      </c>
      <c r="J222" s="648">
        <v>0</v>
      </c>
      <c r="K222" s="648">
        <v>0</v>
      </c>
      <c r="L222" s="648"/>
      <c r="M222" s="648"/>
      <c r="N222" s="648">
        <v>64</v>
      </c>
      <c r="O222" s="648">
        <v>7</v>
      </c>
    </row>
    <row r="223" spans="1:15">
      <c r="A223" s="776"/>
      <c r="B223" s="479" t="s">
        <v>491</v>
      </c>
      <c r="C223" s="648">
        <v>56</v>
      </c>
      <c r="D223" s="648">
        <v>53</v>
      </c>
      <c r="E223" s="648"/>
      <c r="F223" s="648"/>
      <c r="G223" s="648">
        <v>3</v>
      </c>
      <c r="H223" s="648"/>
      <c r="I223" s="648">
        <v>9</v>
      </c>
      <c r="J223" s="648">
        <v>0</v>
      </c>
      <c r="K223" s="648">
        <v>0</v>
      </c>
      <c r="L223" s="648"/>
      <c r="M223" s="648"/>
      <c r="N223" s="648">
        <v>65</v>
      </c>
      <c r="O223" s="648">
        <v>7</v>
      </c>
    </row>
    <row r="224" spans="1:15">
      <c r="A224" s="776"/>
      <c r="B224" s="479" t="s">
        <v>492</v>
      </c>
      <c r="C224" s="648">
        <v>57</v>
      </c>
      <c r="D224" s="648">
        <v>54</v>
      </c>
      <c r="E224" s="648"/>
      <c r="F224" s="648"/>
      <c r="G224" s="648">
        <v>3</v>
      </c>
      <c r="H224" s="648"/>
      <c r="I224" s="648">
        <v>9</v>
      </c>
      <c r="J224" s="648">
        <v>0</v>
      </c>
      <c r="K224" s="648">
        <v>0</v>
      </c>
      <c r="L224" s="648"/>
      <c r="M224" s="648"/>
      <c r="N224" s="648">
        <v>66</v>
      </c>
      <c r="O224" s="648">
        <v>7</v>
      </c>
    </row>
    <row r="225" spans="1:15">
      <c r="A225" s="776"/>
      <c r="B225" s="479" t="s">
        <v>493</v>
      </c>
      <c r="C225" s="648">
        <v>53</v>
      </c>
      <c r="D225" s="648">
        <v>50</v>
      </c>
      <c r="E225" s="648"/>
      <c r="F225" s="648"/>
      <c r="G225" s="648">
        <v>3</v>
      </c>
      <c r="H225" s="648"/>
      <c r="I225" s="648">
        <v>10</v>
      </c>
      <c r="J225" s="648">
        <v>0</v>
      </c>
      <c r="K225" s="648">
        <v>0</v>
      </c>
      <c r="L225" s="648"/>
      <c r="M225" s="648"/>
      <c r="N225" s="648">
        <v>63</v>
      </c>
      <c r="O225" s="648">
        <v>6</v>
      </c>
    </row>
    <row r="226" spans="1:15">
      <c r="A226" s="776"/>
      <c r="B226" s="479" t="s">
        <v>494</v>
      </c>
      <c r="C226" s="648">
        <v>56</v>
      </c>
      <c r="D226" s="648">
        <v>53</v>
      </c>
      <c r="E226" s="648"/>
      <c r="F226" s="648"/>
      <c r="G226" s="648">
        <v>3</v>
      </c>
      <c r="H226" s="648"/>
      <c r="I226" s="648">
        <v>10</v>
      </c>
      <c r="J226" s="648">
        <v>0</v>
      </c>
      <c r="K226" s="648">
        <v>0</v>
      </c>
      <c r="L226" s="648"/>
      <c r="M226" s="648"/>
      <c r="N226" s="648">
        <v>66</v>
      </c>
      <c r="O226" s="648">
        <v>7</v>
      </c>
    </row>
    <row r="227" spans="1:15">
      <c r="A227" s="776"/>
      <c r="B227" s="479" t="s">
        <v>466</v>
      </c>
      <c r="C227" s="648">
        <v>55</v>
      </c>
      <c r="D227" s="648">
        <v>52</v>
      </c>
      <c r="E227" s="648"/>
      <c r="F227" s="648"/>
      <c r="G227" s="648">
        <v>3</v>
      </c>
      <c r="H227" s="648"/>
      <c r="I227" s="648">
        <v>11</v>
      </c>
      <c r="J227" s="648">
        <v>0</v>
      </c>
      <c r="K227" s="648">
        <v>0</v>
      </c>
      <c r="L227" s="648"/>
      <c r="M227" s="648"/>
      <c r="N227" s="648">
        <v>65</v>
      </c>
      <c r="O227" s="648">
        <v>7</v>
      </c>
    </row>
    <row r="228" spans="1:15">
      <c r="A228" s="776"/>
      <c r="B228" s="479" t="s">
        <v>495</v>
      </c>
      <c r="C228" s="648">
        <v>54</v>
      </c>
      <c r="D228" s="648">
        <v>51</v>
      </c>
      <c r="E228" s="648"/>
      <c r="F228" s="648"/>
      <c r="G228" s="648">
        <v>3</v>
      </c>
      <c r="H228" s="648"/>
      <c r="I228" s="648">
        <v>11</v>
      </c>
      <c r="J228" s="648">
        <v>0</v>
      </c>
      <c r="K228" s="648">
        <v>0</v>
      </c>
      <c r="L228" s="648"/>
      <c r="M228" s="648"/>
      <c r="N228" s="648">
        <v>64</v>
      </c>
      <c r="O228" s="648">
        <v>6</v>
      </c>
    </row>
    <row r="229" spans="1:15">
      <c r="A229" s="776"/>
      <c r="B229" s="479" t="s">
        <v>496</v>
      </c>
      <c r="C229" s="648">
        <v>54</v>
      </c>
      <c r="D229" s="648">
        <v>51</v>
      </c>
      <c r="E229" s="648"/>
      <c r="F229" s="648"/>
      <c r="G229" s="648">
        <v>3</v>
      </c>
      <c r="H229" s="648"/>
      <c r="I229" s="648">
        <v>11</v>
      </c>
      <c r="J229" s="648">
        <v>0</v>
      </c>
      <c r="K229" s="648">
        <v>0</v>
      </c>
      <c r="L229" s="648"/>
      <c r="M229" s="648"/>
      <c r="N229" s="648">
        <v>64</v>
      </c>
      <c r="O229" s="648">
        <v>6</v>
      </c>
    </row>
    <row r="230" spans="1:15">
      <c r="A230" s="776"/>
      <c r="B230" s="479" t="s">
        <v>497</v>
      </c>
      <c r="C230" s="648">
        <v>55</v>
      </c>
      <c r="D230" s="648">
        <v>51</v>
      </c>
      <c r="E230" s="648"/>
      <c r="F230" s="648"/>
      <c r="G230" s="648">
        <v>3</v>
      </c>
      <c r="H230" s="648"/>
      <c r="I230" s="648">
        <v>11</v>
      </c>
      <c r="J230" s="648">
        <v>0</v>
      </c>
      <c r="K230" s="648">
        <v>0</v>
      </c>
      <c r="L230" s="648"/>
      <c r="M230" s="648"/>
      <c r="N230" s="648">
        <v>65</v>
      </c>
      <c r="O230" s="648">
        <v>6</v>
      </c>
    </row>
    <row r="231" spans="1:15">
      <c r="A231" s="776"/>
      <c r="B231" s="479" t="s">
        <v>498</v>
      </c>
      <c r="C231" s="648">
        <v>55</v>
      </c>
      <c r="D231" s="648">
        <v>51</v>
      </c>
      <c r="E231" s="648"/>
      <c r="F231" s="648"/>
      <c r="G231" s="648">
        <v>4</v>
      </c>
      <c r="H231" s="648"/>
      <c r="I231" s="648">
        <v>11</v>
      </c>
      <c r="J231" s="648">
        <v>1</v>
      </c>
      <c r="K231" s="648">
        <v>0</v>
      </c>
      <c r="L231" s="648"/>
      <c r="M231" s="648"/>
      <c r="N231" s="648">
        <v>65</v>
      </c>
      <c r="O231" s="648">
        <v>6</v>
      </c>
    </row>
    <row r="232" spans="1:15">
      <c r="A232" s="776"/>
      <c r="B232" s="479" t="s">
        <v>467</v>
      </c>
      <c r="C232" s="648">
        <v>56</v>
      </c>
      <c r="D232" s="648">
        <v>53</v>
      </c>
      <c r="E232" s="648"/>
      <c r="F232" s="648"/>
      <c r="G232" s="648">
        <v>4</v>
      </c>
      <c r="H232" s="648"/>
      <c r="I232" s="648">
        <v>10</v>
      </c>
      <c r="J232" s="648">
        <v>1</v>
      </c>
      <c r="K232" s="648">
        <v>0</v>
      </c>
      <c r="L232" s="648"/>
      <c r="M232" s="648"/>
      <c r="N232" s="648">
        <v>65</v>
      </c>
      <c r="O232" s="648">
        <v>6</v>
      </c>
    </row>
    <row r="233" spans="1:15">
      <c r="A233" s="776"/>
      <c r="B233" s="479" t="s">
        <v>474</v>
      </c>
      <c r="C233" s="648">
        <v>56</v>
      </c>
      <c r="D233" s="648">
        <v>52</v>
      </c>
      <c r="E233" s="648"/>
      <c r="F233" s="648"/>
      <c r="G233" s="648">
        <v>4</v>
      </c>
      <c r="H233" s="648"/>
      <c r="I233" s="648">
        <v>9</v>
      </c>
      <c r="J233" s="648">
        <v>0</v>
      </c>
      <c r="K233" s="648">
        <v>0</v>
      </c>
      <c r="L233" s="648"/>
      <c r="M233" s="648"/>
      <c r="N233" s="648">
        <v>65</v>
      </c>
      <c r="O233" s="648">
        <v>6</v>
      </c>
    </row>
    <row r="234" spans="1:15">
      <c r="A234" s="776"/>
      <c r="B234" s="479" t="s">
        <v>475</v>
      </c>
      <c r="C234" s="648">
        <v>58</v>
      </c>
      <c r="D234" s="648">
        <v>54</v>
      </c>
      <c r="E234" s="648"/>
      <c r="F234" s="648"/>
      <c r="G234" s="648">
        <v>4</v>
      </c>
      <c r="H234" s="648"/>
      <c r="I234" s="648">
        <v>10</v>
      </c>
      <c r="J234" s="648">
        <v>0</v>
      </c>
      <c r="K234" s="648">
        <v>0</v>
      </c>
      <c r="L234" s="648"/>
      <c r="M234" s="648"/>
      <c r="N234" s="648">
        <v>68</v>
      </c>
      <c r="O234" s="648">
        <v>6</v>
      </c>
    </row>
    <row r="235" spans="1:15">
      <c r="A235" s="776"/>
      <c r="B235" s="479" t="s">
        <v>476</v>
      </c>
      <c r="C235" s="648">
        <v>59</v>
      </c>
      <c r="D235" s="648">
        <v>55</v>
      </c>
      <c r="E235" s="648"/>
      <c r="F235" s="648"/>
      <c r="G235" s="648">
        <v>4</v>
      </c>
      <c r="H235" s="648"/>
      <c r="I235" s="648">
        <v>11</v>
      </c>
      <c r="J235" s="648">
        <v>0</v>
      </c>
      <c r="K235" s="648">
        <v>0</v>
      </c>
      <c r="L235" s="648"/>
      <c r="M235" s="648"/>
      <c r="N235" s="648">
        <v>68</v>
      </c>
      <c r="O235" s="648">
        <v>6</v>
      </c>
    </row>
    <row r="236" spans="1:15">
      <c r="A236" s="776"/>
      <c r="B236" s="479" t="s">
        <v>477</v>
      </c>
      <c r="C236" s="648">
        <v>59</v>
      </c>
      <c r="D236" s="648">
        <v>54</v>
      </c>
      <c r="E236" s="648"/>
      <c r="F236" s="648"/>
      <c r="G236" s="648">
        <v>5</v>
      </c>
      <c r="H236" s="648"/>
      <c r="I236" s="648">
        <v>11</v>
      </c>
      <c r="J236" s="648">
        <v>0</v>
      </c>
      <c r="K236" s="648">
        <v>0</v>
      </c>
      <c r="L236" s="648"/>
      <c r="M236" s="648"/>
      <c r="N236" s="648">
        <v>70</v>
      </c>
      <c r="O236" s="648">
        <v>6</v>
      </c>
    </row>
    <row r="237" spans="1:15">
      <c r="A237" s="776"/>
      <c r="B237" s="479" t="s">
        <v>468</v>
      </c>
      <c r="C237" s="648">
        <v>60</v>
      </c>
      <c r="D237" s="648">
        <v>55</v>
      </c>
      <c r="E237" s="648"/>
      <c r="F237" s="648"/>
      <c r="G237" s="648">
        <v>5</v>
      </c>
      <c r="H237" s="648"/>
      <c r="I237" s="648">
        <v>11</v>
      </c>
      <c r="J237" s="648">
        <v>0</v>
      </c>
      <c r="K237" s="648">
        <v>0</v>
      </c>
      <c r="L237" s="648"/>
      <c r="M237" s="648"/>
      <c r="N237" s="648">
        <v>70</v>
      </c>
      <c r="O237" s="648">
        <v>5</v>
      </c>
    </row>
    <row r="238" spans="1:15">
      <c r="A238" s="776"/>
      <c r="B238" s="479" t="s">
        <v>469</v>
      </c>
      <c r="C238" s="648">
        <v>60</v>
      </c>
      <c r="D238" s="648">
        <v>55</v>
      </c>
      <c r="E238" s="648"/>
      <c r="F238" s="648"/>
      <c r="G238" s="648">
        <v>5</v>
      </c>
      <c r="H238" s="648"/>
      <c r="I238" s="648">
        <v>11</v>
      </c>
      <c r="J238" s="648">
        <v>0</v>
      </c>
      <c r="K238" s="648">
        <v>0</v>
      </c>
      <c r="L238" s="648"/>
      <c r="M238" s="648"/>
      <c r="N238" s="648">
        <v>70</v>
      </c>
      <c r="O238" s="648">
        <v>5</v>
      </c>
    </row>
    <row r="239" spans="1:15">
      <c r="A239" s="776"/>
      <c r="B239" s="479" t="s">
        <v>470</v>
      </c>
      <c r="C239" s="648">
        <v>62</v>
      </c>
      <c r="D239" s="648">
        <v>57</v>
      </c>
      <c r="E239" s="648"/>
      <c r="F239" s="648"/>
      <c r="G239" s="648">
        <v>5</v>
      </c>
      <c r="H239" s="648"/>
      <c r="I239" s="648">
        <v>11</v>
      </c>
      <c r="J239" s="648">
        <v>0</v>
      </c>
      <c r="K239" s="648">
        <v>0</v>
      </c>
      <c r="L239" s="648"/>
      <c r="M239" s="648"/>
      <c r="N239" s="648">
        <v>72</v>
      </c>
      <c r="O239" s="648">
        <v>5</v>
      </c>
    </row>
    <row r="240" spans="1:15">
      <c r="A240" s="776"/>
      <c r="B240" s="479" t="s">
        <v>35</v>
      </c>
      <c r="C240" s="648">
        <v>64</v>
      </c>
      <c r="D240" s="648">
        <v>58</v>
      </c>
      <c r="E240" s="648"/>
      <c r="F240" s="648"/>
      <c r="G240" s="648">
        <v>6</v>
      </c>
      <c r="H240" s="648"/>
      <c r="I240" s="648">
        <v>13</v>
      </c>
      <c r="J240" s="648">
        <v>0</v>
      </c>
      <c r="K240" s="648">
        <v>0</v>
      </c>
      <c r="L240" s="648"/>
      <c r="M240" s="648"/>
      <c r="N240" s="648">
        <v>76</v>
      </c>
      <c r="O240" s="648">
        <v>5</v>
      </c>
    </row>
    <row r="241" spans="1:15">
      <c r="A241" s="776"/>
      <c r="B241" s="479" t="s">
        <v>471</v>
      </c>
      <c r="C241" s="648">
        <v>64</v>
      </c>
      <c r="D241" s="648">
        <v>58</v>
      </c>
      <c r="E241" s="648"/>
      <c r="F241" s="648"/>
      <c r="G241" s="648">
        <v>6</v>
      </c>
      <c r="H241" s="648"/>
      <c r="I241" s="648">
        <v>13</v>
      </c>
      <c r="J241" s="648">
        <v>0</v>
      </c>
      <c r="K241" s="648">
        <v>0</v>
      </c>
      <c r="L241" s="648"/>
      <c r="M241" s="648"/>
      <c r="N241" s="648">
        <v>76</v>
      </c>
      <c r="O241" s="648">
        <v>5</v>
      </c>
    </row>
    <row r="242" spans="1:15">
      <c r="A242" s="776"/>
      <c r="B242" s="479" t="s">
        <v>34</v>
      </c>
      <c r="C242" s="648">
        <v>64</v>
      </c>
      <c r="D242" s="648">
        <v>58</v>
      </c>
      <c r="E242" s="648"/>
      <c r="F242" s="648"/>
      <c r="G242" s="648">
        <v>7</v>
      </c>
      <c r="H242" s="648"/>
      <c r="I242" s="648">
        <v>12</v>
      </c>
      <c r="J242" s="648">
        <v>0</v>
      </c>
      <c r="K242" s="648">
        <v>0</v>
      </c>
      <c r="L242" s="648"/>
      <c r="M242" s="648"/>
      <c r="N242" s="648">
        <v>76</v>
      </c>
      <c r="O242" s="648">
        <v>5</v>
      </c>
    </row>
    <row r="243" spans="1:15">
      <c r="A243" s="776"/>
      <c r="B243" s="479" t="s">
        <v>648</v>
      </c>
      <c r="C243" s="648">
        <v>66</v>
      </c>
      <c r="D243" s="648">
        <v>59</v>
      </c>
      <c r="E243" s="648"/>
      <c r="F243" s="648"/>
      <c r="G243" s="648">
        <v>7</v>
      </c>
      <c r="H243" s="648"/>
      <c r="I243" s="648">
        <v>13</v>
      </c>
      <c r="J243" s="648">
        <v>0</v>
      </c>
      <c r="K243" s="648">
        <v>0</v>
      </c>
      <c r="L243" s="648"/>
      <c r="M243" s="648"/>
      <c r="N243" s="648">
        <v>78</v>
      </c>
      <c r="O243" s="648">
        <v>5</v>
      </c>
    </row>
    <row r="244" spans="1:15">
      <c r="A244" s="776"/>
      <c r="B244" s="479" t="s">
        <v>649</v>
      </c>
      <c r="C244" s="648">
        <v>67</v>
      </c>
      <c r="D244" s="648">
        <v>60</v>
      </c>
      <c r="E244" s="648"/>
      <c r="F244" s="648"/>
      <c r="G244" s="648">
        <v>7</v>
      </c>
      <c r="H244" s="648"/>
      <c r="I244" s="648">
        <v>13</v>
      </c>
      <c r="J244" s="648">
        <v>0</v>
      </c>
      <c r="K244" s="648">
        <v>0</v>
      </c>
      <c r="L244" s="648"/>
      <c r="M244" s="648"/>
      <c r="N244" s="648">
        <v>79</v>
      </c>
      <c r="O244" s="648">
        <v>5</v>
      </c>
    </row>
    <row r="245" spans="1:15">
      <c r="A245" s="776"/>
      <c r="B245" s="479" t="s">
        <v>650</v>
      </c>
      <c r="C245" s="648">
        <v>67</v>
      </c>
      <c r="D245" s="648">
        <v>60</v>
      </c>
      <c r="E245" s="648"/>
      <c r="F245" s="648"/>
      <c r="G245" s="648">
        <v>7</v>
      </c>
      <c r="H245" s="648"/>
      <c r="I245" s="648">
        <v>13</v>
      </c>
      <c r="J245" s="648">
        <v>0</v>
      </c>
      <c r="K245" s="648">
        <v>0</v>
      </c>
      <c r="L245" s="648"/>
      <c r="M245" s="648"/>
      <c r="N245" s="648">
        <v>80</v>
      </c>
      <c r="O245" s="648">
        <v>5</v>
      </c>
    </row>
    <row r="246" spans="1:15">
      <c r="A246" s="776"/>
      <c r="B246" s="479" t="s">
        <v>651</v>
      </c>
      <c r="C246" s="648">
        <v>68</v>
      </c>
      <c r="D246" s="648">
        <v>61</v>
      </c>
      <c r="E246" s="648"/>
      <c r="F246" s="648"/>
      <c r="G246" s="648">
        <v>7</v>
      </c>
      <c r="H246" s="648"/>
      <c r="I246" s="648">
        <v>11</v>
      </c>
      <c r="J246" s="648">
        <v>0</v>
      </c>
      <c r="K246" s="648">
        <v>0</v>
      </c>
      <c r="L246" s="648"/>
      <c r="M246" s="648"/>
      <c r="N246" s="648">
        <v>79</v>
      </c>
      <c r="O246" s="648">
        <v>5</v>
      </c>
    </row>
    <row r="247" spans="1:15">
      <c r="A247" s="776"/>
      <c r="B247" s="479" t="s">
        <v>652</v>
      </c>
      <c r="C247" s="648">
        <v>69</v>
      </c>
      <c r="D247" s="648">
        <v>61</v>
      </c>
      <c r="E247" s="648"/>
      <c r="F247" s="648"/>
      <c r="G247" s="648">
        <v>7</v>
      </c>
      <c r="H247" s="648"/>
      <c r="I247" s="648">
        <v>13</v>
      </c>
      <c r="J247" s="648">
        <v>0</v>
      </c>
      <c r="K247" s="648">
        <v>0</v>
      </c>
      <c r="L247" s="648"/>
      <c r="M247" s="648"/>
      <c r="N247" s="648">
        <v>81</v>
      </c>
      <c r="O247" s="648">
        <v>5</v>
      </c>
    </row>
    <row r="248" spans="1:15">
      <c r="A248" s="776"/>
      <c r="B248" s="479" t="s">
        <v>653</v>
      </c>
      <c r="C248" s="648">
        <v>68</v>
      </c>
      <c r="D248" s="648">
        <v>61</v>
      </c>
      <c r="E248" s="648"/>
      <c r="F248" s="648"/>
      <c r="G248" s="648">
        <v>7</v>
      </c>
      <c r="H248" s="648"/>
      <c r="I248" s="648">
        <v>15</v>
      </c>
      <c r="J248" s="648">
        <v>0</v>
      </c>
      <c r="K248" s="648">
        <v>0</v>
      </c>
      <c r="L248" s="648"/>
      <c r="M248" s="648"/>
      <c r="N248" s="648">
        <v>83</v>
      </c>
      <c r="O248" s="648">
        <v>5</v>
      </c>
    </row>
    <row r="249" spans="1:15">
      <c r="A249" s="776"/>
      <c r="B249" s="479" t="s">
        <v>654</v>
      </c>
      <c r="C249" s="648">
        <v>69</v>
      </c>
      <c r="D249" s="648">
        <v>62</v>
      </c>
      <c r="E249" s="648"/>
      <c r="F249" s="648"/>
      <c r="G249" s="648">
        <v>7</v>
      </c>
      <c r="H249" s="648"/>
      <c r="I249" s="648">
        <v>17</v>
      </c>
      <c r="J249" s="648">
        <v>0</v>
      </c>
      <c r="K249" s="648">
        <v>0</v>
      </c>
      <c r="L249" s="648"/>
      <c r="M249" s="648"/>
      <c r="N249" s="648">
        <v>85</v>
      </c>
      <c r="O249" s="648">
        <v>5</v>
      </c>
    </row>
    <row r="250" spans="1:15">
      <c r="A250" s="776"/>
      <c r="B250" s="479" t="s">
        <v>655</v>
      </c>
      <c r="C250" s="648">
        <v>69</v>
      </c>
      <c r="D250" s="648">
        <v>62</v>
      </c>
      <c r="E250" s="648"/>
      <c r="F250" s="648"/>
      <c r="G250" s="648">
        <v>7</v>
      </c>
      <c r="H250" s="648"/>
      <c r="I250" s="648">
        <v>20</v>
      </c>
      <c r="J250" s="648">
        <v>0</v>
      </c>
      <c r="K250" s="648">
        <v>0</v>
      </c>
      <c r="L250" s="648"/>
      <c r="M250" s="648"/>
      <c r="N250" s="648">
        <v>88</v>
      </c>
      <c r="O250" s="648">
        <v>5</v>
      </c>
    </row>
    <row r="251" spans="1:15">
      <c r="A251" s="776"/>
      <c r="B251" s="479" t="s">
        <v>1202</v>
      </c>
      <c r="C251" s="648">
        <v>70</v>
      </c>
      <c r="D251" s="648">
        <v>63</v>
      </c>
      <c r="E251" s="648"/>
      <c r="F251" s="648"/>
      <c r="G251" s="648">
        <v>7</v>
      </c>
      <c r="H251" s="648"/>
      <c r="I251" s="648">
        <v>20</v>
      </c>
      <c r="J251" s="648">
        <v>0</v>
      </c>
      <c r="K251" s="648">
        <v>0</v>
      </c>
      <c r="L251" s="648"/>
      <c r="M251" s="648"/>
      <c r="N251" s="648">
        <v>90</v>
      </c>
      <c r="O251" s="648">
        <v>5</v>
      </c>
    </row>
    <row r="252" spans="1:15">
      <c r="A252" s="777"/>
      <c r="B252" s="550" t="s">
        <v>1203</v>
      </c>
      <c r="C252" s="649">
        <v>70</v>
      </c>
      <c r="D252" s="649">
        <v>63</v>
      </c>
      <c r="E252" s="649"/>
      <c r="F252" s="649"/>
      <c r="G252" s="649">
        <v>7</v>
      </c>
      <c r="H252" s="649"/>
      <c r="I252" s="649">
        <v>23</v>
      </c>
      <c r="J252" s="649">
        <v>0</v>
      </c>
      <c r="K252" s="649">
        <v>0</v>
      </c>
      <c r="L252" s="649"/>
      <c r="M252" s="649">
        <v>2</v>
      </c>
      <c r="N252" s="649">
        <v>91</v>
      </c>
      <c r="O252" s="649">
        <v>5</v>
      </c>
    </row>
    <row r="253" spans="1:15">
      <c r="A253" s="775" t="s">
        <v>8</v>
      </c>
      <c r="B253" s="479" t="s">
        <v>465</v>
      </c>
      <c r="C253" s="648">
        <v>13</v>
      </c>
      <c r="D253" s="648">
        <v>12</v>
      </c>
      <c r="E253" s="648"/>
      <c r="F253" s="648"/>
      <c r="G253" s="648">
        <v>0</v>
      </c>
      <c r="H253" s="648"/>
      <c r="I253" s="648">
        <v>26</v>
      </c>
      <c r="J253" s="648">
        <v>0</v>
      </c>
      <c r="K253" s="648">
        <v>2</v>
      </c>
      <c r="L253" s="648">
        <v>3</v>
      </c>
      <c r="M253" s="648">
        <v>1</v>
      </c>
      <c r="N253" s="648">
        <v>33</v>
      </c>
      <c r="O253" s="648">
        <v>31</v>
      </c>
    </row>
    <row r="254" spans="1:15">
      <c r="A254" s="776"/>
      <c r="B254" s="479" t="s">
        <v>491</v>
      </c>
      <c r="C254" s="648">
        <v>12</v>
      </c>
      <c r="D254" s="648">
        <v>12</v>
      </c>
      <c r="E254" s="648"/>
      <c r="F254" s="648"/>
      <c r="G254" s="648">
        <v>0</v>
      </c>
      <c r="H254" s="648"/>
      <c r="I254" s="648">
        <v>27</v>
      </c>
      <c r="J254" s="648">
        <v>0</v>
      </c>
      <c r="K254" s="648">
        <v>2</v>
      </c>
      <c r="L254" s="648">
        <v>3</v>
      </c>
      <c r="M254" s="648">
        <v>1</v>
      </c>
      <c r="N254" s="648">
        <v>34</v>
      </c>
      <c r="O254" s="648">
        <v>31</v>
      </c>
    </row>
    <row r="255" spans="1:15">
      <c r="A255" s="776"/>
      <c r="B255" s="479" t="s">
        <v>492</v>
      </c>
      <c r="C255" s="648">
        <v>13</v>
      </c>
      <c r="D255" s="648">
        <v>13</v>
      </c>
      <c r="E255" s="648"/>
      <c r="F255" s="648"/>
      <c r="G255" s="648">
        <v>0</v>
      </c>
      <c r="H255" s="648"/>
      <c r="I255" s="648">
        <v>30</v>
      </c>
      <c r="J255" s="648">
        <v>0</v>
      </c>
      <c r="K255" s="648">
        <v>2</v>
      </c>
      <c r="L255" s="648">
        <v>3</v>
      </c>
      <c r="M255" s="648">
        <v>1</v>
      </c>
      <c r="N255" s="648">
        <v>37</v>
      </c>
      <c r="O255" s="648">
        <v>34</v>
      </c>
    </row>
    <row r="256" spans="1:15">
      <c r="A256" s="776"/>
      <c r="B256" s="479" t="s">
        <v>493</v>
      </c>
      <c r="C256" s="648">
        <v>13</v>
      </c>
      <c r="D256" s="648">
        <v>12</v>
      </c>
      <c r="E256" s="648"/>
      <c r="F256" s="648"/>
      <c r="G256" s="648">
        <v>0</v>
      </c>
      <c r="H256" s="648"/>
      <c r="I256" s="648">
        <v>31</v>
      </c>
      <c r="J256" s="648">
        <v>0</v>
      </c>
      <c r="K256" s="648">
        <v>2</v>
      </c>
      <c r="L256" s="648">
        <v>3</v>
      </c>
      <c r="M256" s="648">
        <v>1</v>
      </c>
      <c r="N256" s="648">
        <v>38</v>
      </c>
      <c r="O256" s="648">
        <v>34</v>
      </c>
    </row>
    <row r="257" spans="1:15">
      <c r="A257" s="776"/>
      <c r="B257" s="479" t="s">
        <v>494</v>
      </c>
      <c r="C257" s="648">
        <v>14</v>
      </c>
      <c r="D257" s="648">
        <v>13</v>
      </c>
      <c r="E257" s="648"/>
      <c r="F257" s="648"/>
      <c r="G257" s="648">
        <v>0</v>
      </c>
      <c r="H257" s="648"/>
      <c r="I257" s="648">
        <v>31</v>
      </c>
      <c r="J257" s="648">
        <v>0</v>
      </c>
      <c r="K257" s="648">
        <v>2</v>
      </c>
      <c r="L257" s="648">
        <v>6</v>
      </c>
      <c r="M257" s="648">
        <v>0</v>
      </c>
      <c r="N257" s="648">
        <v>37</v>
      </c>
      <c r="O257" s="648">
        <v>33</v>
      </c>
    </row>
    <row r="258" spans="1:15">
      <c r="A258" s="776"/>
      <c r="B258" s="479" t="s">
        <v>466</v>
      </c>
      <c r="C258" s="648">
        <v>15</v>
      </c>
      <c r="D258" s="648">
        <v>14</v>
      </c>
      <c r="E258" s="648"/>
      <c r="F258" s="648"/>
      <c r="G258" s="648">
        <v>0</v>
      </c>
      <c r="H258" s="648"/>
      <c r="I258" s="648">
        <v>34</v>
      </c>
      <c r="J258" s="648">
        <v>0</v>
      </c>
      <c r="K258" s="648">
        <v>2</v>
      </c>
      <c r="L258" s="648">
        <v>4</v>
      </c>
      <c r="M258" s="648">
        <v>2</v>
      </c>
      <c r="N258" s="648">
        <v>41</v>
      </c>
      <c r="O258" s="648">
        <v>36</v>
      </c>
    </row>
    <row r="259" spans="1:15">
      <c r="A259" s="776"/>
      <c r="B259" s="479" t="s">
        <v>495</v>
      </c>
      <c r="C259" s="648">
        <v>13</v>
      </c>
      <c r="D259" s="648">
        <v>12</v>
      </c>
      <c r="E259" s="648"/>
      <c r="F259" s="648"/>
      <c r="G259" s="648">
        <v>0</v>
      </c>
      <c r="H259" s="648"/>
      <c r="I259" s="648">
        <v>34</v>
      </c>
      <c r="J259" s="648">
        <v>0</v>
      </c>
      <c r="K259" s="648">
        <v>2</v>
      </c>
      <c r="L259" s="648">
        <v>5</v>
      </c>
      <c r="M259" s="648">
        <v>-2</v>
      </c>
      <c r="N259" s="648">
        <v>41</v>
      </c>
      <c r="O259" s="648">
        <v>35</v>
      </c>
    </row>
    <row r="260" spans="1:15">
      <c r="A260" s="776"/>
      <c r="B260" s="479" t="s">
        <v>496</v>
      </c>
      <c r="C260" s="648">
        <v>17</v>
      </c>
      <c r="D260" s="648">
        <v>17</v>
      </c>
      <c r="E260" s="648"/>
      <c r="F260" s="648"/>
      <c r="G260" s="648">
        <v>0</v>
      </c>
      <c r="H260" s="648"/>
      <c r="I260" s="648">
        <v>38</v>
      </c>
      <c r="J260" s="648">
        <v>0</v>
      </c>
      <c r="K260" s="648">
        <v>2</v>
      </c>
      <c r="L260" s="648">
        <v>6</v>
      </c>
      <c r="M260" s="648">
        <v>1</v>
      </c>
      <c r="N260" s="648">
        <v>46</v>
      </c>
      <c r="O260" s="648">
        <v>39</v>
      </c>
    </row>
    <row r="261" spans="1:15">
      <c r="A261" s="776"/>
      <c r="B261" s="479" t="s">
        <v>497</v>
      </c>
      <c r="C261" s="648">
        <v>14</v>
      </c>
      <c r="D261" s="648">
        <v>14</v>
      </c>
      <c r="E261" s="648"/>
      <c r="F261" s="648"/>
      <c r="G261" s="648">
        <v>0</v>
      </c>
      <c r="H261" s="648"/>
      <c r="I261" s="648">
        <v>42</v>
      </c>
      <c r="J261" s="648">
        <v>0</v>
      </c>
      <c r="K261" s="648">
        <v>2</v>
      </c>
      <c r="L261" s="648">
        <v>7</v>
      </c>
      <c r="M261" s="648">
        <v>1</v>
      </c>
      <c r="N261" s="648">
        <v>45</v>
      </c>
      <c r="O261" s="648">
        <v>38</v>
      </c>
    </row>
    <row r="262" spans="1:15">
      <c r="A262" s="776"/>
      <c r="B262" s="479" t="s">
        <v>498</v>
      </c>
      <c r="C262" s="648">
        <v>10</v>
      </c>
      <c r="D262" s="648">
        <v>10</v>
      </c>
      <c r="E262" s="648"/>
      <c r="F262" s="648"/>
      <c r="G262" s="648">
        <v>0</v>
      </c>
      <c r="H262" s="648"/>
      <c r="I262" s="648">
        <v>43</v>
      </c>
      <c r="J262" s="648">
        <v>0</v>
      </c>
      <c r="K262" s="648">
        <v>3</v>
      </c>
      <c r="L262" s="648">
        <v>7</v>
      </c>
      <c r="M262" s="648">
        <v>-1</v>
      </c>
      <c r="N262" s="648">
        <v>44</v>
      </c>
      <c r="O262" s="648">
        <v>37</v>
      </c>
    </row>
    <row r="263" spans="1:15">
      <c r="A263" s="776"/>
      <c r="B263" s="479" t="s">
        <v>467</v>
      </c>
      <c r="C263" s="648">
        <v>13</v>
      </c>
      <c r="D263" s="648">
        <v>12</v>
      </c>
      <c r="E263" s="648"/>
      <c r="F263" s="648"/>
      <c r="G263" s="648">
        <v>0</v>
      </c>
      <c r="H263" s="648"/>
      <c r="I263" s="648">
        <v>47</v>
      </c>
      <c r="J263" s="648"/>
      <c r="K263" s="648">
        <v>4</v>
      </c>
      <c r="L263" s="648">
        <v>9</v>
      </c>
      <c r="M263" s="648">
        <v>-3</v>
      </c>
      <c r="N263" s="648">
        <v>49</v>
      </c>
      <c r="O263" s="648">
        <v>41</v>
      </c>
    </row>
    <row r="264" spans="1:15">
      <c r="A264" s="776"/>
      <c r="B264" s="479" t="s">
        <v>474</v>
      </c>
      <c r="C264" s="648">
        <v>13</v>
      </c>
      <c r="D264" s="648">
        <v>13</v>
      </c>
      <c r="E264" s="648"/>
      <c r="F264" s="648"/>
      <c r="G264" s="648">
        <v>0</v>
      </c>
      <c r="H264" s="648"/>
      <c r="I264" s="648">
        <v>51</v>
      </c>
      <c r="J264" s="648"/>
      <c r="K264" s="648">
        <v>3</v>
      </c>
      <c r="L264" s="648">
        <v>9</v>
      </c>
      <c r="M264" s="648">
        <v>0</v>
      </c>
      <c r="N264" s="648">
        <v>52</v>
      </c>
      <c r="O264" s="648">
        <v>43</v>
      </c>
    </row>
    <row r="265" spans="1:15">
      <c r="A265" s="776"/>
      <c r="B265" s="479" t="s">
        <v>475</v>
      </c>
      <c r="C265" s="648">
        <v>12</v>
      </c>
      <c r="D265" s="648">
        <v>12</v>
      </c>
      <c r="E265" s="648"/>
      <c r="F265" s="648"/>
      <c r="G265" s="648">
        <v>0</v>
      </c>
      <c r="H265" s="648"/>
      <c r="I265" s="648">
        <v>48</v>
      </c>
      <c r="J265" s="648"/>
      <c r="K265" s="648">
        <v>4</v>
      </c>
      <c r="L265" s="648">
        <v>7</v>
      </c>
      <c r="M265" s="648">
        <v>-2</v>
      </c>
      <c r="N265" s="648">
        <v>51</v>
      </c>
      <c r="O265" s="648">
        <v>42</v>
      </c>
    </row>
    <row r="266" spans="1:15">
      <c r="A266" s="776"/>
      <c r="B266" s="479" t="s">
        <v>476</v>
      </c>
      <c r="C266" s="648">
        <v>13</v>
      </c>
      <c r="D266" s="648">
        <v>12</v>
      </c>
      <c r="E266" s="648"/>
      <c r="F266" s="648"/>
      <c r="G266" s="648">
        <v>0</v>
      </c>
      <c r="H266" s="648"/>
      <c r="I266" s="648">
        <v>49</v>
      </c>
      <c r="J266" s="648"/>
      <c r="K266" s="648">
        <v>4</v>
      </c>
      <c r="L266" s="648">
        <v>6</v>
      </c>
      <c r="M266" s="648">
        <v>-1</v>
      </c>
      <c r="N266" s="648">
        <v>54</v>
      </c>
      <c r="O266" s="648">
        <v>44</v>
      </c>
    </row>
    <row r="267" spans="1:15">
      <c r="A267" s="776"/>
      <c r="B267" s="479" t="s">
        <v>477</v>
      </c>
      <c r="C267" s="648">
        <v>13</v>
      </c>
      <c r="D267" s="648">
        <v>13</v>
      </c>
      <c r="E267" s="648"/>
      <c r="F267" s="648"/>
      <c r="G267" s="648">
        <v>0</v>
      </c>
      <c r="H267" s="648"/>
      <c r="I267" s="648">
        <v>53</v>
      </c>
      <c r="J267" s="648"/>
      <c r="K267" s="648">
        <v>4</v>
      </c>
      <c r="L267" s="648">
        <v>6</v>
      </c>
      <c r="M267" s="648">
        <v>1</v>
      </c>
      <c r="N267" s="648">
        <v>55</v>
      </c>
      <c r="O267" s="648">
        <v>44</v>
      </c>
    </row>
    <row r="268" spans="1:15">
      <c r="A268" s="776"/>
      <c r="B268" s="479" t="s">
        <v>468</v>
      </c>
      <c r="C268" s="648">
        <v>12</v>
      </c>
      <c r="D268" s="648">
        <v>12</v>
      </c>
      <c r="E268" s="648"/>
      <c r="F268" s="648"/>
      <c r="G268" s="648">
        <v>0</v>
      </c>
      <c r="H268" s="648"/>
      <c r="I268" s="648">
        <v>56</v>
      </c>
      <c r="J268" s="648"/>
      <c r="K268" s="648">
        <v>4</v>
      </c>
      <c r="L268" s="648">
        <v>8</v>
      </c>
      <c r="M268" s="648">
        <v>-1</v>
      </c>
      <c r="N268" s="648">
        <v>57</v>
      </c>
      <c r="O268" s="648">
        <v>45</v>
      </c>
    </row>
    <row r="269" spans="1:15">
      <c r="A269" s="776"/>
      <c r="B269" s="479" t="s">
        <v>469</v>
      </c>
      <c r="C269" s="648">
        <v>12</v>
      </c>
      <c r="D269" s="648">
        <v>12</v>
      </c>
      <c r="E269" s="648"/>
      <c r="F269" s="648"/>
      <c r="G269" s="648">
        <v>0</v>
      </c>
      <c r="H269" s="648"/>
      <c r="I269" s="648">
        <v>57</v>
      </c>
      <c r="J269" s="648"/>
      <c r="K269" s="648">
        <v>4</v>
      </c>
      <c r="L269" s="648">
        <v>7</v>
      </c>
      <c r="M269" s="648">
        <v>-2</v>
      </c>
      <c r="N269" s="648">
        <v>60</v>
      </c>
      <c r="O269" s="648">
        <v>47</v>
      </c>
    </row>
    <row r="270" spans="1:15">
      <c r="A270" s="776"/>
      <c r="B270" s="479" t="s">
        <v>470</v>
      </c>
      <c r="C270" s="648">
        <v>12</v>
      </c>
      <c r="D270" s="648">
        <v>11</v>
      </c>
      <c r="E270" s="648"/>
      <c r="F270" s="648"/>
      <c r="G270" s="648">
        <v>0</v>
      </c>
      <c r="H270" s="648"/>
      <c r="I270" s="648">
        <v>63</v>
      </c>
      <c r="J270" s="648"/>
      <c r="K270" s="648">
        <v>5</v>
      </c>
      <c r="L270" s="648">
        <v>8</v>
      </c>
      <c r="M270" s="648">
        <v>1</v>
      </c>
      <c r="N270" s="648">
        <v>60</v>
      </c>
      <c r="O270" s="648">
        <v>49</v>
      </c>
    </row>
    <row r="271" spans="1:15">
      <c r="A271" s="776"/>
      <c r="B271" s="479" t="s">
        <v>35</v>
      </c>
      <c r="C271" s="648">
        <v>12</v>
      </c>
      <c r="D271" s="648">
        <v>12</v>
      </c>
      <c r="E271" s="648"/>
      <c r="F271" s="648"/>
      <c r="G271" s="648">
        <v>0</v>
      </c>
      <c r="H271" s="648"/>
      <c r="I271" s="648">
        <v>62</v>
      </c>
      <c r="J271" s="648"/>
      <c r="K271" s="648">
        <v>6</v>
      </c>
      <c r="L271" s="648">
        <v>9</v>
      </c>
      <c r="M271" s="648">
        <v>-1</v>
      </c>
      <c r="N271" s="648">
        <v>61</v>
      </c>
      <c r="O271" s="648">
        <v>50</v>
      </c>
    </row>
    <row r="272" spans="1:15">
      <c r="A272" s="776"/>
      <c r="B272" s="479" t="s">
        <v>471</v>
      </c>
      <c r="C272" s="648">
        <v>11</v>
      </c>
      <c r="D272" s="648">
        <v>11</v>
      </c>
      <c r="E272" s="648"/>
      <c r="F272" s="648"/>
      <c r="G272" s="648">
        <v>0</v>
      </c>
      <c r="H272" s="648"/>
      <c r="I272" s="648">
        <v>59</v>
      </c>
      <c r="J272" s="648"/>
      <c r="K272" s="648">
        <v>5</v>
      </c>
      <c r="L272" s="648">
        <v>9</v>
      </c>
      <c r="M272" s="648">
        <v>-4</v>
      </c>
      <c r="N272" s="648">
        <v>60</v>
      </c>
      <c r="O272" s="648">
        <v>48</v>
      </c>
    </row>
    <row r="273" spans="1:15">
      <c r="A273" s="776"/>
      <c r="B273" s="479" t="s">
        <v>34</v>
      </c>
      <c r="C273" s="648">
        <v>11</v>
      </c>
      <c r="D273" s="648">
        <v>11</v>
      </c>
      <c r="E273" s="648"/>
      <c r="F273" s="648"/>
      <c r="G273" s="648">
        <v>0</v>
      </c>
      <c r="H273" s="648"/>
      <c r="I273" s="648">
        <v>64</v>
      </c>
      <c r="J273" s="648"/>
      <c r="K273" s="648">
        <v>5</v>
      </c>
      <c r="L273" s="648">
        <v>10</v>
      </c>
      <c r="M273" s="648">
        <v>-2</v>
      </c>
      <c r="N273" s="648">
        <v>63</v>
      </c>
      <c r="O273" s="648">
        <v>50</v>
      </c>
    </row>
    <row r="274" spans="1:15">
      <c r="A274" s="776"/>
      <c r="B274" s="479" t="s">
        <v>648</v>
      </c>
      <c r="C274" s="648">
        <v>11</v>
      </c>
      <c r="D274" s="648">
        <v>11</v>
      </c>
      <c r="E274" s="648"/>
      <c r="F274" s="648">
        <v>0</v>
      </c>
      <c r="G274" s="648">
        <v>0</v>
      </c>
      <c r="H274" s="648"/>
      <c r="I274" s="648">
        <v>67</v>
      </c>
      <c r="J274" s="648"/>
      <c r="K274" s="648">
        <v>5</v>
      </c>
      <c r="L274" s="648">
        <v>12</v>
      </c>
      <c r="M274" s="648">
        <v>-1</v>
      </c>
      <c r="N274" s="648">
        <v>62</v>
      </c>
      <c r="O274" s="648">
        <v>50</v>
      </c>
    </row>
    <row r="275" spans="1:15">
      <c r="A275" s="776"/>
      <c r="B275" s="479" t="s">
        <v>649</v>
      </c>
      <c r="C275" s="648">
        <v>10</v>
      </c>
      <c r="D275" s="648">
        <v>10</v>
      </c>
      <c r="E275" s="648"/>
      <c r="F275" s="648">
        <v>0</v>
      </c>
      <c r="G275" s="648">
        <v>0</v>
      </c>
      <c r="H275" s="648"/>
      <c r="I275" s="648">
        <v>68</v>
      </c>
      <c r="J275" s="648"/>
      <c r="K275" s="648">
        <v>5</v>
      </c>
      <c r="L275" s="648">
        <v>11</v>
      </c>
      <c r="M275" s="648">
        <v>1</v>
      </c>
      <c r="N275" s="648">
        <v>62</v>
      </c>
      <c r="O275" s="648">
        <v>49</v>
      </c>
    </row>
    <row r="276" spans="1:15">
      <c r="A276" s="776"/>
      <c r="B276" s="479" t="s">
        <v>650</v>
      </c>
      <c r="C276" s="648">
        <v>10</v>
      </c>
      <c r="D276" s="648">
        <v>10</v>
      </c>
      <c r="E276" s="648"/>
      <c r="F276" s="648">
        <v>0</v>
      </c>
      <c r="G276" s="648">
        <v>0</v>
      </c>
      <c r="H276" s="648"/>
      <c r="I276" s="648">
        <v>72</v>
      </c>
      <c r="J276" s="648"/>
      <c r="K276" s="648">
        <v>5</v>
      </c>
      <c r="L276" s="648">
        <v>11</v>
      </c>
      <c r="M276" s="648">
        <v>2</v>
      </c>
      <c r="N276" s="648">
        <v>64</v>
      </c>
      <c r="O276" s="648">
        <v>51</v>
      </c>
    </row>
    <row r="277" spans="1:15">
      <c r="A277" s="776"/>
      <c r="B277" s="479" t="s">
        <v>651</v>
      </c>
      <c r="C277" s="648">
        <v>10</v>
      </c>
      <c r="D277" s="648">
        <v>10</v>
      </c>
      <c r="E277" s="648"/>
      <c r="F277" s="648">
        <v>0</v>
      </c>
      <c r="G277" s="648">
        <v>0</v>
      </c>
      <c r="H277" s="648"/>
      <c r="I277" s="648">
        <v>70</v>
      </c>
      <c r="J277" s="648"/>
      <c r="K277" s="648">
        <v>5</v>
      </c>
      <c r="L277" s="648">
        <v>12</v>
      </c>
      <c r="M277" s="648">
        <v>-2</v>
      </c>
      <c r="N277" s="648">
        <v>65</v>
      </c>
      <c r="O277" s="648">
        <v>52</v>
      </c>
    </row>
    <row r="278" spans="1:15">
      <c r="A278" s="776"/>
      <c r="B278" s="479" t="s">
        <v>652</v>
      </c>
      <c r="C278" s="648">
        <v>12</v>
      </c>
      <c r="D278" s="648">
        <v>11</v>
      </c>
      <c r="E278" s="648"/>
      <c r="F278" s="648">
        <v>0</v>
      </c>
      <c r="G278" s="648">
        <v>1</v>
      </c>
      <c r="H278" s="648"/>
      <c r="I278" s="648">
        <v>75</v>
      </c>
      <c r="J278" s="648"/>
      <c r="K278" s="648">
        <v>6</v>
      </c>
      <c r="L278" s="648">
        <v>12</v>
      </c>
      <c r="M278" s="648">
        <v>3</v>
      </c>
      <c r="N278" s="648">
        <v>67</v>
      </c>
      <c r="O278" s="648">
        <v>53</v>
      </c>
    </row>
    <row r="279" spans="1:15">
      <c r="A279" s="776"/>
      <c r="B279" s="479" t="s">
        <v>653</v>
      </c>
      <c r="C279" s="648">
        <v>11</v>
      </c>
      <c r="D279" s="648">
        <v>10</v>
      </c>
      <c r="E279" s="648"/>
      <c r="F279" s="648">
        <v>0</v>
      </c>
      <c r="G279" s="648">
        <v>1</v>
      </c>
      <c r="H279" s="648"/>
      <c r="I279" s="648">
        <v>87</v>
      </c>
      <c r="J279" s="648">
        <v>4</v>
      </c>
      <c r="K279" s="648">
        <v>6</v>
      </c>
      <c r="L279" s="648">
        <v>14</v>
      </c>
      <c r="M279" s="648">
        <v>6</v>
      </c>
      <c r="N279" s="648">
        <v>67</v>
      </c>
      <c r="O279" s="648">
        <v>53</v>
      </c>
    </row>
    <row r="280" spans="1:15">
      <c r="A280" s="776"/>
      <c r="B280" s="479" t="s">
        <v>654</v>
      </c>
      <c r="C280" s="648">
        <v>10</v>
      </c>
      <c r="D280" s="648">
        <v>10</v>
      </c>
      <c r="E280" s="648"/>
      <c r="F280" s="648">
        <v>0</v>
      </c>
      <c r="G280" s="648">
        <v>1</v>
      </c>
      <c r="H280" s="648"/>
      <c r="I280" s="648">
        <v>108</v>
      </c>
      <c r="J280" s="648"/>
      <c r="K280" s="648">
        <v>7</v>
      </c>
      <c r="L280" s="648">
        <v>19</v>
      </c>
      <c r="M280" s="648">
        <v>22</v>
      </c>
      <c r="N280" s="648">
        <v>69</v>
      </c>
      <c r="O280" s="648">
        <v>55</v>
      </c>
    </row>
    <row r="281" spans="1:15">
      <c r="A281" s="776"/>
      <c r="B281" s="479" t="s">
        <v>655</v>
      </c>
      <c r="C281" s="648">
        <v>10</v>
      </c>
      <c r="D281" s="648">
        <v>9</v>
      </c>
      <c r="E281" s="648"/>
      <c r="F281" s="648">
        <v>0</v>
      </c>
      <c r="G281" s="648">
        <v>1</v>
      </c>
      <c r="H281" s="648"/>
      <c r="I281" s="648">
        <v>104</v>
      </c>
      <c r="J281" s="648"/>
      <c r="K281" s="648">
        <v>7</v>
      </c>
      <c r="L281" s="648">
        <v>24</v>
      </c>
      <c r="M281" s="648">
        <v>15</v>
      </c>
      <c r="N281" s="648">
        <v>68</v>
      </c>
      <c r="O281" s="648">
        <v>54</v>
      </c>
    </row>
    <row r="282" spans="1:15">
      <c r="A282" s="776"/>
      <c r="B282" s="479" t="s">
        <v>1202</v>
      </c>
      <c r="C282" s="648">
        <v>10</v>
      </c>
      <c r="D282" s="648">
        <v>9</v>
      </c>
      <c r="E282" s="648"/>
      <c r="F282" s="648">
        <v>0</v>
      </c>
      <c r="G282" s="648">
        <v>1</v>
      </c>
      <c r="H282" s="648"/>
      <c r="I282" s="648">
        <v>110</v>
      </c>
      <c r="J282" s="648">
        <v>3</v>
      </c>
      <c r="K282" s="648">
        <v>6</v>
      </c>
      <c r="L282" s="648">
        <v>27</v>
      </c>
      <c r="M282" s="648">
        <v>14</v>
      </c>
      <c r="N282" s="648">
        <v>69</v>
      </c>
      <c r="O282" s="648">
        <v>54</v>
      </c>
    </row>
    <row r="283" spans="1:15">
      <c r="A283" s="777"/>
      <c r="B283" s="550" t="s">
        <v>1203</v>
      </c>
      <c r="C283" s="649">
        <v>8</v>
      </c>
      <c r="D283" s="649">
        <v>7</v>
      </c>
      <c r="E283" s="649"/>
      <c r="F283" s="649">
        <v>0</v>
      </c>
      <c r="G283" s="649">
        <v>1</v>
      </c>
      <c r="H283" s="649"/>
      <c r="I283" s="649">
        <v>84</v>
      </c>
      <c r="J283" s="649"/>
      <c r="K283" s="649">
        <v>2</v>
      </c>
      <c r="L283" s="649">
        <v>26</v>
      </c>
      <c r="M283" s="649">
        <v>6</v>
      </c>
      <c r="N283" s="649">
        <v>57</v>
      </c>
      <c r="O283" s="649">
        <v>44</v>
      </c>
    </row>
    <row r="284" spans="1:15">
      <c r="A284" s="775" t="s">
        <v>6</v>
      </c>
      <c r="B284" s="479" t="s">
        <v>465</v>
      </c>
      <c r="C284" s="648">
        <v>236</v>
      </c>
      <c r="D284" s="648">
        <v>235</v>
      </c>
      <c r="E284" s="648"/>
      <c r="F284" s="648"/>
      <c r="G284" s="648">
        <v>1</v>
      </c>
      <c r="H284" s="648"/>
      <c r="I284" s="648">
        <v>15</v>
      </c>
      <c r="J284" s="648"/>
      <c r="K284" s="648">
        <v>2</v>
      </c>
      <c r="L284" s="648">
        <v>1</v>
      </c>
      <c r="M284" s="648">
        <v>0</v>
      </c>
      <c r="N284" s="648">
        <v>248</v>
      </c>
      <c r="O284" s="648">
        <v>18</v>
      </c>
    </row>
    <row r="285" spans="1:15">
      <c r="A285" s="776"/>
      <c r="B285" s="479" t="s">
        <v>491</v>
      </c>
      <c r="C285" s="648">
        <v>235</v>
      </c>
      <c r="D285" s="648">
        <v>234</v>
      </c>
      <c r="E285" s="648"/>
      <c r="F285" s="648"/>
      <c r="G285" s="648">
        <v>1</v>
      </c>
      <c r="H285" s="648"/>
      <c r="I285" s="648">
        <v>14</v>
      </c>
      <c r="J285" s="648"/>
      <c r="K285" s="648">
        <v>2</v>
      </c>
      <c r="L285" s="648">
        <v>0</v>
      </c>
      <c r="M285" s="648">
        <v>0</v>
      </c>
      <c r="N285" s="648">
        <v>248</v>
      </c>
      <c r="O285" s="648">
        <v>18</v>
      </c>
    </row>
    <row r="286" spans="1:15">
      <c r="A286" s="776"/>
      <c r="B286" s="479" t="s">
        <v>492</v>
      </c>
      <c r="C286" s="648">
        <v>237</v>
      </c>
      <c r="D286" s="648">
        <v>235</v>
      </c>
      <c r="E286" s="648"/>
      <c r="F286" s="648">
        <v>0</v>
      </c>
      <c r="G286" s="648">
        <v>1</v>
      </c>
      <c r="H286" s="648"/>
      <c r="I286" s="648">
        <v>15</v>
      </c>
      <c r="J286" s="648"/>
      <c r="K286" s="648">
        <v>2</v>
      </c>
      <c r="L286" s="648">
        <v>0</v>
      </c>
      <c r="M286" s="648">
        <v>0</v>
      </c>
      <c r="N286" s="648">
        <v>251</v>
      </c>
      <c r="O286" s="648">
        <v>18</v>
      </c>
    </row>
    <row r="287" spans="1:15">
      <c r="A287" s="776"/>
      <c r="B287" s="479" t="s">
        <v>493</v>
      </c>
      <c r="C287" s="648">
        <v>239</v>
      </c>
      <c r="D287" s="648">
        <v>238</v>
      </c>
      <c r="E287" s="648"/>
      <c r="F287" s="648">
        <v>0</v>
      </c>
      <c r="G287" s="648">
        <v>1</v>
      </c>
      <c r="H287" s="648"/>
      <c r="I287" s="648">
        <v>17</v>
      </c>
      <c r="J287" s="648"/>
      <c r="K287" s="648">
        <v>2</v>
      </c>
      <c r="L287" s="648">
        <v>0</v>
      </c>
      <c r="M287" s="648">
        <v>-1</v>
      </c>
      <c r="N287" s="648">
        <v>256</v>
      </c>
      <c r="O287" s="648">
        <v>17</v>
      </c>
    </row>
    <row r="288" spans="1:15">
      <c r="A288" s="776"/>
      <c r="B288" s="479" t="s">
        <v>494</v>
      </c>
      <c r="C288" s="648">
        <v>244</v>
      </c>
      <c r="D288" s="648">
        <v>242</v>
      </c>
      <c r="E288" s="648"/>
      <c r="F288" s="648">
        <v>0</v>
      </c>
      <c r="G288" s="648">
        <v>1</v>
      </c>
      <c r="H288" s="648"/>
      <c r="I288" s="648">
        <v>16</v>
      </c>
      <c r="J288" s="648"/>
      <c r="K288" s="648">
        <v>1</v>
      </c>
      <c r="L288" s="648">
        <v>0</v>
      </c>
      <c r="M288" s="648">
        <v>0</v>
      </c>
      <c r="N288" s="648">
        <v>258</v>
      </c>
      <c r="O288" s="648">
        <v>17</v>
      </c>
    </row>
    <row r="289" spans="1:15">
      <c r="A289" s="776"/>
      <c r="B289" s="479" t="s">
        <v>466</v>
      </c>
      <c r="C289" s="648">
        <v>248</v>
      </c>
      <c r="D289" s="648">
        <v>247</v>
      </c>
      <c r="E289" s="648"/>
      <c r="F289" s="648">
        <v>0</v>
      </c>
      <c r="G289" s="648">
        <v>1</v>
      </c>
      <c r="H289" s="648"/>
      <c r="I289" s="648">
        <v>17</v>
      </c>
      <c r="J289" s="648">
        <v>0</v>
      </c>
      <c r="K289" s="648">
        <v>1</v>
      </c>
      <c r="L289" s="648">
        <v>0</v>
      </c>
      <c r="M289" s="648">
        <v>0</v>
      </c>
      <c r="N289" s="648">
        <v>264</v>
      </c>
      <c r="O289" s="648">
        <v>17</v>
      </c>
    </row>
    <row r="290" spans="1:15">
      <c r="A290" s="776"/>
      <c r="B290" s="479" t="s">
        <v>495</v>
      </c>
      <c r="C290" s="648">
        <v>252</v>
      </c>
      <c r="D290" s="648">
        <v>251</v>
      </c>
      <c r="E290" s="648"/>
      <c r="F290" s="648">
        <v>0</v>
      </c>
      <c r="G290" s="648">
        <v>2</v>
      </c>
      <c r="H290" s="648"/>
      <c r="I290" s="648">
        <v>18</v>
      </c>
      <c r="J290" s="648">
        <v>1</v>
      </c>
      <c r="K290" s="648">
        <v>1</v>
      </c>
      <c r="L290" s="648">
        <v>0</v>
      </c>
      <c r="M290" s="648">
        <v>0</v>
      </c>
      <c r="N290" s="648">
        <v>268</v>
      </c>
      <c r="O290" s="648">
        <v>16</v>
      </c>
    </row>
    <row r="291" spans="1:15">
      <c r="A291" s="776"/>
      <c r="B291" s="479" t="s">
        <v>496</v>
      </c>
      <c r="C291" s="648">
        <v>259</v>
      </c>
      <c r="D291" s="648">
        <v>255</v>
      </c>
      <c r="E291" s="648"/>
      <c r="F291" s="648">
        <v>0</v>
      </c>
      <c r="G291" s="648">
        <v>4</v>
      </c>
      <c r="H291" s="648"/>
      <c r="I291" s="648">
        <v>19</v>
      </c>
      <c r="J291" s="648">
        <v>2</v>
      </c>
      <c r="K291" s="648">
        <v>1</v>
      </c>
      <c r="L291" s="648">
        <v>0</v>
      </c>
      <c r="M291" s="648">
        <v>0</v>
      </c>
      <c r="N291" s="648">
        <v>275</v>
      </c>
      <c r="O291" s="648">
        <v>16</v>
      </c>
    </row>
    <row r="292" spans="1:15">
      <c r="A292" s="776"/>
      <c r="B292" s="479" t="s">
        <v>497</v>
      </c>
      <c r="C292" s="648">
        <v>285</v>
      </c>
      <c r="D292" s="648">
        <v>260</v>
      </c>
      <c r="E292" s="648"/>
      <c r="F292" s="648">
        <v>0</v>
      </c>
      <c r="G292" s="648">
        <v>25</v>
      </c>
      <c r="H292" s="648"/>
      <c r="I292" s="648">
        <v>24</v>
      </c>
      <c r="J292" s="648">
        <v>21</v>
      </c>
      <c r="K292" s="648">
        <v>1</v>
      </c>
      <c r="L292" s="648">
        <v>0</v>
      </c>
      <c r="M292" s="648">
        <v>7</v>
      </c>
      <c r="N292" s="648">
        <v>280</v>
      </c>
      <c r="O292" s="648">
        <v>16</v>
      </c>
    </row>
    <row r="293" spans="1:15">
      <c r="A293" s="776"/>
      <c r="B293" s="479" t="s">
        <v>498</v>
      </c>
      <c r="C293" s="648">
        <v>293</v>
      </c>
      <c r="D293" s="648">
        <v>265</v>
      </c>
      <c r="E293" s="648"/>
      <c r="F293" s="648">
        <v>0</v>
      </c>
      <c r="G293" s="648">
        <v>28</v>
      </c>
      <c r="H293" s="648"/>
      <c r="I293" s="648">
        <v>17</v>
      </c>
      <c r="J293" s="648">
        <v>24</v>
      </c>
      <c r="K293" s="648">
        <v>1</v>
      </c>
      <c r="L293" s="648">
        <v>0</v>
      </c>
      <c r="M293" s="648">
        <v>0</v>
      </c>
      <c r="N293" s="648">
        <v>285</v>
      </c>
      <c r="O293" s="648">
        <v>16</v>
      </c>
    </row>
    <row r="294" spans="1:15">
      <c r="A294" s="776"/>
      <c r="B294" s="479" t="s">
        <v>467</v>
      </c>
      <c r="C294" s="648">
        <v>302</v>
      </c>
      <c r="D294" s="648">
        <v>270</v>
      </c>
      <c r="E294" s="648"/>
      <c r="F294" s="648">
        <v>0</v>
      </c>
      <c r="G294" s="648">
        <v>32</v>
      </c>
      <c r="H294" s="648"/>
      <c r="I294" s="648">
        <v>21</v>
      </c>
      <c r="J294" s="648">
        <v>29</v>
      </c>
      <c r="K294" s="648">
        <v>2</v>
      </c>
      <c r="L294" s="648">
        <v>0</v>
      </c>
      <c r="M294" s="648">
        <v>0</v>
      </c>
      <c r="N294" s="648">
        <v>293</v>
      </c>
      <c r="O294" s="648">
        <v>16</v>
      </c>
    </row>
    <row r="295" spans="1:15">
      <c r="A295" s="776"/>
      <c r="B295" s="479" t="s">
        <v>474</v>
      </c>
      <c r="C295" s="648">
        <v>318</v>
      </c>
      <c r="D295" s="648">
        <v>275</v>
      </c>
      <c r="E295" s="648"/>
      <c r="F295" s="648">
        <v>0</v>
      </c>
      <c r="G295" s="648">
        <v>43</v>
      </c>
      <c r="H295" s="648"/>
      <c r="I295" s="648">
        <v>43</v>
      </c>
      <c r="J295" s="648">
        <v>37</v>
      </c>
      <c r="K295" s="648">
        <v>2</v>
      </c>
      <c r="L295" s="648">
        <v>0</v>
      </c>
      <c r="M295" s="648">
        <v>4</v>
      </c>
      <c r="N295" s="648">
        <v>318</v>
      </c>
      <c r="O295" s="648">
        <v>17</v>
      </c>
    </row>
    <row r="296" spans="1:15">
      <c r="A296" s="776"/>
      <c r="B296" s="479" t="s">
        <v>475</v>
      </c>
      <c r="C296" s="648">
        <v>329</v>
      </c>
      <c r="D296" s="648">
        <v>283</v>
      </c>
      <c r="E296" s="648"/>
      <c r="F296" s="648">
        <v>0</v>
      </c>
      <c r="G296" s="648">
        <v>46</v>
      </c>
      <c r="H296" s="648"/>
      <c r="I296" s="648">
        <v>41</v>
      </c>
      <c r="J296" s="648">
        <v>42</v>
      </c>
      <c r="K296" s="648">
        <v>2</v>
      </c>
      <c r="L296" s="648">
        <v>0</v>
      </c>
      <c r="M296" s="648">
        <v>-1</v>
      </c>
      <c r="N296" s="648">
        <v>327</v>
      </c>
      <c r="O296" s="648">
        <v>17</v>
      </c>
    </row>
    <row r="297" spans="1:15">
      <c r="A297" s="776"/>
      <c r="B297" s="479" t="s">
        <v>476</v>
      </c>
      <c r="C297" s="648">
        <v>329</v>
      </c>
      <c r="D297" s="648">
        <v>289</v>
      </c>
      <c r="E297" s="648"/>
      <c r="F297" s="648">
        <v>0</v>
      </c>
      <c r="G297" s="648">
        <v>39</v>
      </c>
      <c r="H297" s="648"/>
      <c r="I297" s="648">
        <v>56</v>
      </c>
      <c r="J297" s="648">
        <v>35</v>
      </c>
      <c r="K297" s="648">
        <v>2</v>
      </c>
      <c r="L297" s="648">
        <v>2</v>
      </c>
      <c r="M297" s="648">
        <v>2</v>
      </c>
      <c r="N297" s="648">
        <v>344</v>
      </c>
      <c r="O297" s="648">
        <v>17</v>
      </c>
    </row>
    <row r="298" spans="1:15">
      <c r="A298" s="776"/>
      <c r="B298" s="479" t="s">
        <v>477</v>
      </c>
      <c r="C298" s="648">
        <v>384</v>
      </c>
      <c r="D298" s="648">
        <v>294</v>
      </c>
      <c r="E298" s="648">
        <v>1</v>
      </c>
      <c r="F298" s="648">
        <v>47</v>
      </c>
      <c r="G298" s="648">
        <v>42</v>
      </c>
      <c r="H298" s="648"/>
      <c r="I298" s="648">
        <v>62</v>
      </c>
      <c r="J298" s="648">
        <v>86</v>
      </c>
      <c r="K298" s="648">
        <v>2</v>
      </c>
      <c r="L298" s="648">
        <v>2</v>
      </c>
      <c r="M298" s="648">
        <v>0</v>
      </c>
      <c r="N298" s="648">
        <v>357</v>
      </c>
      <c r="O298" s="648">
        <v>18</v>
      </c>
    </row>
    <row r="299" spans="1:15">
      <c r="A299" s="776"/>
      <c r="B299" s="479" t="s">
        <v>468</v>
      </c>
      <c r="C299" s="648">
        <v>429</v>
      </c>
      <c r="D299" s="648">
        <v>301</v>
      </c>
      <c r="E299" s="648">
        <v>1</v>
      </c>
      <c r="F299" s="648">
        <v>79</v>
      </c>
      <c r="G299" s="648">
        <v>48</v>
      </c>
      <c r="H299" s="648"/>
      <c r="I299" s="648">
        <v>59</v>
      </c>
      <c r="J299" s="648">
        <v>121</v>
      </c>
      <c r="K299" s="648">
        <v>2</v>
      </c>
      <c r="L299" s="648">
        <v>0</v>
      </c>
      <c r="M299" s="648">
        <v>-1</v>
      </c>
      <c r="N299" s="648">
        <v>365</v>
      </c>
      <c r="O299" s="648">
        <v>18</v>
      </c>
    </row>
    <row r="300" spans="1:15">
      <c r="A300" s="776"/>
      <c r="B300" s="479" t="s">
        <v>469</v>
      </c>
      <c r="C300" s="648">
        <v>456</v>
      </c>
      <c r="D300" s="648">
        <v>307</v>
      </c>
      <c r="E300" s="648">
        <v>1</v>
      </c>
      <c r="F300" s="648">
        <v>95</v>
      </c>
      <c r="G300" s="648">
        <v>53</v>
      </c>
      <c r="H300" s="648"/>
      <c r="I300" s="648">
        <v>64</v>
      </c>
      <c r="J300" s="648">
        <v>140</v>
      </c>
      <c r="K300" s="648">
        <v>2</v>
      </c>
      <c r="L300" s="648">
        <v>0</v>
      </c>
      <c r="M300" s="648">
        <v>1</v>
      </c>
      <c r="N300" s="648">
        <v>377</v>
      </c>
      <c r="O300" s="648">
        <v>18</v>
      </c>
    </row>
    <row r="301" spans="1:15">
      <c r="A301" s="776"/>
      <c r="B301" s="479" t="s">
        <v>470</v>
      </c>
      <c r="C301" s="648">
        <v>381</v>
      </c>
      <c r="D301" s="648">
        <v>228</v>
      </c>
      <c r="E301" s="648">
        <v>1</v>
      </c>
      <c r="F301" s="648">
        <v>94</v>
      </c>
      <c r="G301" s="648">
        <v>58</v>
      </c>
      <c r="H301" s="648"/>
      <c r="I301" s="648">
        <v>67</v>
      </c>
      <c r="J301" s="648">
        <v>139</v>
      </c>
      <c r="K301" s="648">
        <v>3</v>
      </c>
      <c r="L301" s="648"/>
      <c r="M301" s="648">
        <v>1</v>
      </c>
      <c r="N301" s="648">
        <v>305</v>
      </c>
      <c r="O301" s="648">
        <v>14</v>
      </c>
    </row>
    <row r="302" spans="1:15">
      <c r="A302" s="776"/>
      <c r="B302" s="479" t="s">
        <v>35</v>
      </c>
      <c r="C302" s="648">
        <v>398</v>
      </c>
      <c r="D302" s="648">
        <v>237</v>
      </c>
      <c r="E302" s="648">
        <v>1</v>
      </c>
      <c r="F302" s="648">
        <v>105</v>
      </c>
      <c r="G302" s="648">
        <v>54</v>
      </c>
      <c r="H302" s="648"/>
      <c r="I302" s="648">
        <v>62</v>
      </c>
      <c r="J302" s="648">
        <v>145</v>
      </c>
      <c r="K302" s="648">
        <v>3</v>
      </c>
      <c r="L302" s="648"/>
      <c r="M302" s="648">
        <v>0</v>
      </c>
      <c r="N302" s="648">
        <v>312</v>
      </c>
      <c r="O302" s="648">
        <v>14</v>
      </c>
    </row>
    <row r="303" spans="1:15">
      <c r="A303" s="776"/>
      <c r="B303" s="479" t="s">
        <v>471</v>
      </c>
      <c r="C303" s="648">
        <v>424</v>
      </c>
      <c r="D303" s="648">
        <v>260</v>
      </c>
      <c r="E303" s="648">
        <v>1</v>
      </c>
      <c r="F303" s="648">
        <v>103</v>
      </c>
      <c r="G303" s="648">
        <v>61</v>
      </c>
      <c r="H303" s="648"/>
      <c r="I303" s="648">
        <v>65</v>
      </c>
      <c r="J303" s="648">
        <v>147</v>
      </c>
      <c r="K303" s="648">
        <v>3</v>
      </c>
      <c r="L303" s="648"/>
      <c r="M303" s="648">
        <v>0</v>
      </c>
      <c r="N303" s="648">
        <v>339</v>
      </c>
      <c r="O303" s="648">
        <v>14</v>
      </c>
    </row>
    <row r="304" spans="1:15">
      <c r="A304" s="776"/>
      <c r="B304" s="479" t="s">
        <v>34</v>
      </c>
      <c r="C304" s="648">
        <v>397</v>
      </c>
      <c r="D304" s="648">
        <v>224</v>
      </c>
      <c r="E304" s="648">
        <v>1</v>
      </c>
      <c r="F304" s="648">
        <v>112</v>
      </c>
      <c r="G304" s="648">
        <v>60</v>
      </c>
      <c r="H304" s="648"/>
      <c r="I304" s="648">
        <v>70</v>
      </c>
      <c r="J304" s="648">
        <v>155</v>
      </c>
      <c r="K304" s="648">
        <v>3</v>
      </c>
      <c r="L304" s="648"/>
      <c r="M304" s="648">
        <v>0</v>
      </c>
      <c r="N304" s="648">
        <v>309</v>
      </c>
      <c r="O304" s="648">
        <v>13</v>
      </c>
    </row>
    <row r="305" spans="1:15">
      <c r="A305" s="776"/>
      <c r="B305" s="479" t="s">
        <v>648</v>
      </c>
      <c r="C305" s="648">
        <v>464</v>
      </c>
      <c r="D305" s="648">
        <v>284</v>
      </c>
      <c r="E305" s="648">
        <v>1</v>
      </c>
      <c r="F305" s="648">
        <v>118</v>
      </c>
      <c r="G305" s="648">
        <v>61</v>
      </c>
      <c r="H305" s="648"/>
      <c r="I305" s="648">
        <v>75</v>
      </c>
      <c r="J305" s="648">
        <v>163</v>
      </c>
      <c r="K305" s="648">
        <v>3</v>
      </c>
      <c r="L305" s="648"/>
      <c r="M305" s="648">
        <v>11</v>
      </c>
      <c r="N305" s="648">
        <v>363</v>
      </c>
      <c r="O305" s="648">
        <v>15</v>
      </c>
    </row>
    <row r="306" spans="1:15">
      <c r="A306" s="776"/>
      <c r="B306" s="479" t="s">
        <v>649</v>
      </c>
      <c r="C306" s="648">
        <v>615</v>
      </c>
      <c r="D306" s="648">
        <v>427</v>
      </c>
      <c r="E306" s="648">
        <v>1</v>
      </c>
      <c r="F306" s="648">
        <v>132</v>
      </c>
      <c r="G306" s="648">
        <v>55</v>
      </c>
      <c r="H306" s="648"/>
      <c r="I306" s="648">
        <v>71</v>
      </c>
      <c r="J306" s="648">
        <v>245</v>
      </c>
      <c r="K306" s="648">
        <v>3</v>
      </c>
      <c r="L306" s="648"/>
      <c r="M306" s="648">
        <v>42</v>
      </c>
      <c r="N306" s="648">
        <v>396</v>
      </c>
      <c r="O306" s="648">
        <v>16</v>
      </c>
    </row>
    <row r="307" spans="1:15">
      <c r="A307" s="776"/>
      <c r="B307" s="479" t="s">
        <v>650</v>
      </c>
      <c r="C307" s="648">
        <v>695</v>
      </c>
      <c r="D307" s="648">
        <v>492</v>
      </c>
      <c r="E307" s="648">
        <v>2</v>
      </c>
      <c r="F307" s="648">
        <v>147</v>
      </c>
      <c r="G307" s="648">
        <v>53</v>
      </c>
      <c r="H307" s="648"/>
      <c r="I307" s="648">
        <v>95</v>
      </c>
      <c r="J307" s="648">
        <v>280</v>
      </c>
      <c r="K307" s="648">
        <v>3</v>
      </c>
      <c r="L307" s="648"/>
      <c r="M307" s="648">
        <v>74</v>
      </c>
      <c r="N307" s="648">
        <v>433</v>
      </c>
      <c r="O307" s="648">
        <v>17</v>
      </c>
    </row>
    <row r="308" spans="1:15">
      <c r="A308" s="776"/>
      <c r="B308" s="479" t="s">
        <v>651</v>
      </c>
      <c r="C308" s="648">
        <v>685</v>
      </c>
      <c r="D308" s="648">
        <v>464</v>
      </c>
      <c r="E308" s="648">
        <v>2</v>
      </c>
      <c r="F308" s="648">
        <v>160</v>
      </c>
      <c r="G308" s="648">
        <v>59</v>
      </c>
      <c r="H308" s="648"/>
      <c r="I308" s="648">
        <v>115</v>
      </c>
      <c r="J308" s="648">
        <v>300</v>
      </c>
      <c r="K308" s="648">
        <v>5</v>
      </c>
      <c r="L308" s="648"/>
      <c r="M308" s="648">
        <v>40</v>
      </c>
      <c r="N308" s="648">
        <v>455</v>
      </c>
      <c r="O308" s="648">
        <v>17</v>
      </c>
    </row>
    <row r="309" spans="1:15">
      <c r="A309" s="776"/>
      <c r="B309" s="479" t="s">
        <v>652</v>
      </c>
      <c r="C309" s="648">
        <v>716</v>
      </c>
      <c r="D309" s="648">
        <v>481</v>
      </c>
      <c r="E309" s="648">
        <v>2</v>
      </c>
      <c r="F309" s="648">
        <v>171</v>
      </c>
      <c r="G309" s="648">
        <v>62</v>
      </c>
      <c r="H309" s="648"/>
      <c r="I309" s="648">
        <v>96</v>
      </c>
      <c r="J309" s="648">
        <v>319</v>
      </c>
      <c r="K309" s="648">
        <v>2</v>
      </c>
      <c r="L309" s="648"/>
      <c r="M309" s="648">
        <v>43</v>
      </c>
      <c r="N309" s="648">
        <v>447</v>
      </c>
      <c r="O309" s="648">
        <v>17</v>
      </c>
    </row>
    <row r="310" spans="1:15">
      <c r="A310" s="776"/>
      <c r="B310" s="479" t="s">
        <v>653</v>
      </c>
      <c r="C310" s="648">
        <v>685</v>
      </c>
      <c r="D310" s="648">
        <v>452</v>
      </c>
      <c r="E310" s="648">
        <v>2</v>
      </c>
      <c r="F310" s="648">
        <v>175</v>
      </c>
      <c r="G310" s="648">
        <v>56</v>
      </c>
      <c r="H310" s="648"/>
      <c r="I310" s="648">
        <v>127</v>
      </c>
      <c r="J310" s="648">
        <v>414</v>
      </c>
      <c r="K310" s="648">
        <v>2</v>
      </c>
      <c r="L310" s="648"/>
      <c r="M310" s="648">
        <v>-64</v>
      </c>
      <c r="N310" s="648">
        <v>460</v>
      </c>
      <c r="O310" s="648">
        <v>17</v>
      </c>
    </row>
    <row r="311" spans="1:15">
      <c r="A311" s="776"/>
      <c r="B311" s="479" t="s">
        <v>654</v>
      </c>
      <c r="C311" s="648">
        <v>849</v>
      </c>
      <c r="D311" s="648">
        <v>625</v>
      </c>
      <c r="E311" s="648">
        <v>0</v>
      </c>
      <c r="F311" s="648">
        <v>173</v>
      </c>
      <c r="G311" s="648">
        <v>51</v>
      </c>
      <c r="H311" s="648"/>
      <c r="I311" s="648">
        <v>99</v>
      </c>
      <c r="J311" s="648">
        <v>647</v>
      </c>
      <c r="K311" s="648">
        <v>1</v>
      </c>
      <c r="L311" s="648">
        <v>0</v>
      </c>
      <c r="M311" s="648">
        <v>-152</v>
      </c>
      <c r="N311" s="648">
        <v>452</v>
      </c>
      <c r="O311" s="648">
        <v>16</v>
      </c>
    </row>
    <row r="312" spans="1:15">
      <c r="A312" s="776"/>
      <c r="B312" s="479" t="s">
        <v>655</v>
      </c>
      <c r="C312" s="648">
        <v>968</v>
      </c>
      <c r="D312" s="648">
        <v>745</v>
      </c>
      <c r="E312" s="648">
        <v>0</v>
      </c>
      <c r="F312" s="648">
        <v>173</v>
      </c>
      <c r="G312" s="648">
        <v>50</v>
      </c>
      <c r="H312" s="648"/>
      <c r="I312" s="648">
        <v>101</v>
      </c>
      <c r="J312" s="648">
        <v>595</v>
      </c>
      <c r="K312" s="648">
        <v>0</v>
      </c>
      <c r="L312" s="648">
        <v>0</v>
      </c>
      <c r="M312" s="648">
        <v>14</v>
      </c>
      <c r="N312" s="648">
        <v>459</v>
      </c>
      <c r="O312" s="648">
        <v>16</v>
      </c>
    </row>
    <row r="313" spans="1:15">
      <c r="A313" s="776"/>
      <c r="B313" s="479" t="s">
        <v>1202</v>
      </c>
      <c r="C313" s="648">
        <v>835</v>
      </c>
      <c r="D313" s="648">
        <v>609</v>
      </c>
      <c r="E313" s="648">
        <v>0</v>
      </c>
      <c r="F313" s="648">
        <v>171</v>
      </c>
      <c r="G313" s="648">
        <v>54</v>
      </c>
      <c r="H313" s="648"/>
      <c r="I313" s="648">
        <v>99</v>
      </c>
      <c r="J313" s="648">
        <v>471</v>
      </c>
      <c r="K313" s="648">
        <v>0</v>
      </c>
      <c r="L313" s="648">
        <v>0</v>
      </c>
      <c r="M313" s="648">
        <v>-2</v>
      </c>
      <c r="N313" s="648">
        <v>463</v>
      </c>
      <c r="O313" s="648">
        <v>15</v>
      </c>
    </row>
    <row r="314" spans="1:15">
      <c r="A314" s="777"/>
      <c r="B314" s="550" t="s">
        <v>1203</v>
      </c>
      <c r="C314" s="649">
        <v>746</v>
      </c>
      <c r="D314" s="649">
        <v>522</v>
      </c>
      <c r="E314" s="649">
        <v>0</v>
      </c>
      <c r="F314" s="649">
        <v>167</v>
      </c>
      <c r="G314" s="649">
        <v>57</v>
      </c>
      <c r="H314" s="649"/>
      <c r="I314" s="649">
        <v>88</v>
      </c>
      <c r="J314" s="649">
        <v>371</v>
      </c>
      <c r="K314" s="649">
        <v>1</v>
      </c>
      <c r="L314" s="649">
        <v>0</v>
      </c>
      <c r="M314" s="649">
        <v>9</v>
      </c>
      <c r="N314" s="649">
        <v>453</v>
      </c>
      <c r="O314" s="649">
        <v>15</v>
      </c>
    </row>
    <row r="315" spans="1:15">
      <c r="A315" s="775" t="s">
        <v>18</v>
      </c>
      <c r="B315" s="479" t="s">
        <v>465</v>
      </c>
      <c r="C315" s="648"/>
      <c r="D315" s="648"/>
      <c r="E315" s="648"/>
      <c r="F315" s="648"/>
      <c r="G315" s="648"/>
      <c r="H315" s="648"/>
      <c r="I315" s="648"/>
      <c r="J315" s="648"/>
      <c r="K315" s="648"/>
      <c r="L315" s="648"/>
      <c r="M315" s="648"/>
      <c r="N315" s="648"/>
      <c r="O315" s="648"/>
    </row>
    <row r="316" spans="1:15">
      <c r="A316" s="776"/>
      <c r="B316" s="479" t="s">
        <v>491</v>
      </c>
      <c r="C316" s="648">
        <v>13</v>
      </c>
      <c r="D316" s="648">
        <v>8</v>
      </c>
      <c r="E316" s="648"/>
      <c r="F316" s="648"/>
      <c r="G316" s="648">
        <v>5</v>
      </c>
      <c r="H316" s="648"/>
      <c r="I316" s="648">
        <v>18</v>
      </c>
      <c r="J316" s="648">
        <v>2</v>
      </c>
      <c r="K316" s="648">
        <v>1</v>
      </c>
      <c r="L316" s="648"/>
      <c r="M316" s="648"/>
      <c r="N316" s="648">
        <v>28</v>
      </c>
      <c r="O316" s="648">
        <v>19</v>
      </c>
    </row>
    <row r="317" spans="1:15">
      <c r="A317" s="776"/>
      <c r="B317" s="479" t="s">
        <v>492</v>
      </c>
      <c r="C317" s="648">
        <v>13</v>
      </c>
      <c r="D317" s="648">
        <v>9</v>
      </c>
      <c r="E317" s="648"/>
      <c r="F317" s="648"/>
      <c r="G317" s="648">
        <v>4</v>
      </c>
      <c r="H317" s="648"/>
      <c r="I317" s="648">
        <v>21</v>
      </c>
      <c r="J317" s="648">
        <v>2</v>
      </c>
      <c r="K317" s="648">
        <v>2</v>
      </c>
      <c r="L317" s="648"/>
      <c r="M317" s="648"/>
      <c r="N317" s="648">
        <v>30</v>
      </c>
      <c r="O317" s="648">
        <v>20</v>
      </c>
    </row>
    <row r="318" spans="1:15">
      <c r="A318" s="776"/>
      <c r="B318" s="479" t="s">
        <v>493</v>
      </c>
      <c r="C318" s="648">
        <v>12</v>
      </c>
      <c r="D318" s="648">
        <v>9</v>
      </c>
      <c r="E318" s="648"/>
      <c r="F318" s="648"/>
      <c r="G318" s="648">
        <v>3</v>
      </c>
      <c r="H318" s="648"/>
      <c r="I318" s="648">
        <v>24</v>
      </c>
      <c r="J318" s="648">
        <v>1</v>
      </c>
      <c r="K318" s="648">
        <v>2</v>
      </c>
      <c r="L318" s="648"/>
      <c r="M318" s="648"/>
      <c r="N318" s="648">
        <v>33</v>
      </c>
      <c r="O318" s="648">
        <v>21</v>
      </c>
    </row>
    <row r="319" spans="1:15">
      <c r="A319" s="776"/>
      <c r="B319" s="479" t="s">
        <v>494</v>
      </c>
      <c r="C319" s="648">
        <v>12</v>
      </c>
      <c r="D319" s="648">
        <v>9</v>
      </c>
      <c r="E319" s="648"/>
      <c r="F319" s="648"/>
      <c r="G319" s="648">
        <v>2</v>
      </c>
      <c r="H319" s="648"/>
      <c r="I319" s="648">
        <v>26</v>
      </c>
      <c r="J319" s="648">
        <v>1</v>
      </c>
      <c r="K319" s="648">
        <v>1</v>
      </c>
      <c r="L319" s="648"/>
      <c r="M319" s="648"/>
      <c r="N319" s="648">
        <v>35</v>
      </c>
      <c r="O319" s="648">
        <v>22</v>
      </c>
    </row>
    <row r="320" spans="1:15">
      <c r="A320" s="776"/>
      <c r="B320" s="479" t="s">
        <v>466</v>
      </c>
      <c r="C320" s="648">
        <v>14</v>
      </c>
      <c r="D320" s="648">
        <v>10</v>
      </c>
      <c r="E320" s="648"/>
      <c r="F320" s="648"/>
      <c r="G320" s="648">
        <v>4</v>
      </c>
      <c r="H320" s="648"/>
      <c r="I320" s="648">
        <v>28</v>
      </c>
      <c r="J320" s="648">
        <v>2</v>
      </c>
      <c r="K320" s="648">
        <v>2</v>
      </c>
      <c r="L320" s="648"/>
      <c r="M320" s="648"/>
      <c r="N320" s="648">
        <v>38</v>
      </c>
      <c r="O320" s="648">
        <v>23</v>
      </c>
    </row>
    <row r="321" spans="1:15">
      <c r="A321" s="776"/>
      <c r="B321" s="479" t="s">
        <v>495</v>
      </c>
      <c r="C321" s="648">
        <v>13</v>
      </c>
      <c r="D321" s="648">
        <v>10</v>
      </c>
      <c r="E321" s="648"/>
      <c r="F321" s="648"/>
      <c r="G321" s="648">
        <v>3</v>
      </c>
      <c r="H321" s="648"/>
      <c r="I321" s="648">
        <v>31</v>
      </c>
      <c r="J321" s="648">
        <v>1</v>
      </c>
      <c r="K321" s="648">
        <v>2</v>
      </c>
      <c r="L321" s="648"/>
      <c r="M321" s="648"/>
      <c r="N321" s="648">
        <v>41</v>
      </c>
      <c r="O321" s="648">
        <v>24</v>
      </c>
    </row>
    <row r="322" spans="1:15">
      <c r="A322" s="776"/>
      <c r="B322" s="479" t="s">
        <v>496</v>
      </c>
      <c r="C322" s="648">
        <v>12</v>
      </c>
      <c r="D322" s="648">
        <v>10</v>
      </c>
      <c r="E322" s="648"/>
      <c r="F322" s="648"/>
      <c r="G322" s="648">
        <v>2</v>
      </c>
      <c r="H322" s="648"/>
      <c r="I322" s="648">
        <v>32</v>
      </c>
      <c r="J322" s="648">
        <v>1</v>
      </c>
      <c r="K322" s="648">
        <v>1</v>
      </c>
      <c r="L322" s="648"/>
      <c r="M322" s="648"/>
      <c r="N322" s="648">
        <v>42</v>
      </c>
      <c r="O322" s="648">
        <v>24</v>
      </c>
    </row>
    <row r="323" spans="1:15">
      <c r="A323" s="776"/>
      <c r="B323" s="479" t="s">
        <v>497</v>
      </c>
      <c r="C323" s="648">
        <v>14</v>
      </c>
      <c r="D323" s="648">
        <v>10</v>
      </c>
      <c r="E323" s="648"/>
      <c r="F323" s="648"/>
      <c r="G323" s="648">
        <v>4</v>
      </c>
      <c r="H323" s="648"/>
      <c r="I323" s="648">
        <v>32</v>
      </c>
      <c r="J323" s="648">
        <v>1</v>
      </c>
      <c r="K323" s="648">
        <v>1</v>
      </c>
      <c r="L323" s="648"/>
      <c r="M323" s="648">
        <v>0</v>
      </c>
      <c r="N323" s="648">
        <v>43</v>
      </c>
      <c r="O323" s="648">
        <v>24</v>
      </c>
    </row>
    <row r="324" spans="1:15">
      <c r="A324" s="776"/>
      <c r="B324" s="479" t="s">
        <v>498</v>
      </c>
      <c r="C324" s="648">
        <v>15</v>
      </c>
      <c r="D324" s="648">
        <v>11</v>
      </c>
      <c r="E324" s="648"/>
      <c r="F324" s="648"/>
      <c r="G324" s="648">
        <v>4</v>
      </c>
      <c r="H324" s="648"/>
      <c r="I324" s="648">
        <v>30</v>
      </c>
      <c r="J324" s="648">
        <v>1</v>
      </c>
      <c r="K324" s="648">
        <v>1</v>
      </c>
      <c r="L324" s="648"/>
      <c r="M324" s="648"/>
      <c r="N324" s="648">
        <v>42</v>
      </c>
      <c r="O324" s="648">
        <v>22</v>
      </c>
    </row>
    <row r="325" spans="1:15">
      <c r="A325" s="776"/>
      <c r="B325" s="479" t="s">
        <v>467</v>
      </c>
      <c r="C325" s="648">
        <v>16</v>
      </c>
      <c r="D325" s="648">
        <v>11</v>
      </c>
      <c r="E325" s="648"/>
      <c r="F325" s="648"/>
      <c r="G325" s="648">
        <v>5</v>
      </c>
      <c r="H325" s="648"/>
      <c r="I325" s="648">
        <v>28</v>
      </c>
      <c r="J325" s="648">
        <v>2</v>
      </c>
      <c r="K325" s="648">
        <v>2</v>
      </c>
      <c r="L325" s="648"/>
      <c r="M325" s="648"/>
      <c r="N325" s="648">
        <v>39</v>
      </c>
      <c r="O325" s="648">
        <v>21</v>
      </c>
    </row>
    <row r="326" spans="1:15">
      <c r="A326" s="776"/>
      <c r="B326" s="479" t="s">
        <v>474</v>
      </c>
      <c r="C326" s="648">
        <v>15</v>
      </c>
      <c r="D326" s="648">
        <v>11</v>
      </c>
      <c r="E326" s="648"/>
      <c r="F326" s="648"/>
      <c r="G326" s="648">
        <v>4</v>
      </c>
      <c r="H326" s="648"/>
      <c r="I326" s="648">
        <v>34</v>
      </c>
      <c r="J326" s="648">
        <v>2</v>
      </c>
      <c r="K326" s="648">
        <v>1</v>
      </c>
      <c r="L326" s="648"/>
      <c r="M326" s="648">
        <v>0</v>
      </c>
      <c r="N326" s="648">
        <v>46</v>
      </c>
      <c r="O326" s="648">
        <v>24</v>
      </c>
    </row>
    <row r="327" spans="1:15">
      <c r="A327" s="776"/>
      <c r="B327" s="479" t="s">
        <v>475</v>
      </c>
      <c r="C327" s="648">
        <v>16</v>
      </c>
      <c r="D327" s="648">
        <v>11</v>
      </c>
      <c r="E327" s="648"/>
      <c r="F327" s="648"/>
      <c r="G327" s="648">
        <v>5</v>
      </c>
      <c r="H327" s="648"/>
      <c r="I327" s="648">
        <v>30</v>
      </c>
      <c r="J327" s="648">
        <v>2</v>
      </c>
      <c r="K327" s="648">
        <v>1</v>
      </c>
      <c r="L327" s="648"/>
      <c r="M327" s="648">
        <v>0</v>
      </c>
      <c r="N327" s="648">
        <v>43</v>
      </c>
      <c r="O327" s="648">
        <v>22</v>
      </c>
    </row>
    <row r="328" spans="1:15">
      <c r="A328" s="776"/>
      <c r="B328" s="479" t="s">
        <v>476</v>
      </c>
      <c r="C328" s="648">
        <v>17</v>
      </c>
      <c r="D328" s="648">
        <v>11</v>
      </c>
      <c r="E328" s="648"/>
      <c r="F328" s="648"/>
      <c r="G328" s="648">
        <v>5</v>
      </c>
      <c r="H328" s="648"/>
      <c r="I328" s="648">
        <v>32</v>
      </c>
      <c r="J328" s="648">
        <v>2</v>
      </c>
      <c r="K328" s="648">
        <v>1</v>
      </c>
      <c r="L328" s="648"/>
      <c r="M328" s="648"/>
      <c r="N328" s="648">
        <v>45</v>
      </c>
      <c r="O328" s="648">
        <v>22</v>
      </c>
    </row>
    <row r="329" spans="1:15">
      <c r="A329" s="776"/>
      <c r="B329" s="479" t="s">
        <v>477</v>
      </c>
      <c r="C329" s="648">
        <v>16</v>
      </c>
      <c r="D329" s="648">
        <v>12</v>
      </c>
      <c r="E329" s="648"/>
      <c r="F329" s="648"/>
      <c r="G329" s="648">
        <v>5</v>
      </c>
      <c r="H329" s="648"/>
      <c r="I329" s="648">
        <v>34</v>
      </c>
      <c r="J329" s="648">
        <v>3</v>
      </c>
      <c r="K329" s="648">
        <v>1</v>
      </c>
      <c r="L329" s="648"/>
      <c r="M329" s="648">
        <v>0</v>
      </c>
      <c r="N329" s="648">
        <v>47</v>
      </c>
      <c r="O329" s="648">
        <v>23</v>
      </c>
    </row>
    <row r="330" spans="1:15">
      <c r="A330" s="776"/>
      <c r="B330" s="479" t="s">
        <v>468</v>
      </c>
      <c r="C330" s="648">
        <v>17</v>
      </c>
      <c r="D330" s="648">
        <v>12</v>
      </c>
      <c r="E330" s="648"/>
      <c r="F330" s="648"/>
      <c r="G330" s="648">
        <v>6</v>
      </c>
      <c r="H330" s="648">
        <v>0</v>
      </c>
      <c r="I330" s="648">
        <v>40</v>
      </c>
      <c r="J330" s="648">
        <v>3</v>
      </c>
      <c r="K330" s="648">
        <v>0</v>
      </c>
      <c r="L330" s="648"/>
      <c r="M330" s="648"/>
      <c r="N330" s="648">
        <v>54</v>
      </c>
      <c r="O330" s="648">
        <v>26</v>
      </c>
    </row>
    <row r="331" spans="1:15">
      <c r="A331" s="776"/>
      <c r="B331" s="479" t="s">
        <v>469</v>
      </c>
      <c r="C331" s="648">
        <v>17</v>
      </c>
      <c r="D331" s="648">
        <v>12</v>
      </c>
      <c r="E331" s="648"/>
      <c r="F331" s="648"/>
      <c r="G331" s="648">
        <v>5</v>
      </c>
      <c r="H331" s="648">
        <v>0</v>
      </c>
      <c r="I331" s="648">
        <v>41</v>
      </c>
      <c r="J331" s="648">
        <v>3</v>
      </c>
      <c r="K331" s="648">
        <v>1</v>
      </c>
      <c r="L331" s="648"/>
      <c r="M331" s="648"/>
      <c r="N331" s="648">
        <v>54</v>
      </c>
      <c r="O331" s="648">
        <v>25</v>
      </c>
    </row>
    <row r="332" spans="1:15">
      <c r="A332" s="776"/>
      <c r="B332" s="479" t="s">
        <v>470</v>
      </c>
      <c r="C332" s="648">
        <v>18</v>
      </c>
      <c r="D332" s="648">
        <v>12</v>
      </c>
      <c r="E332" s="648"/>
      <c r="F332" s="648"/>
      <c r="G332" s="648">
        <v>6</v>
      </c>
      <c r="H332" s="648">
        <v>0</v>
      </c>
      <c r="I332" s="648">
        <v>42</v>
      </c>
      <c r="J332" s="648">
        <v>3</v>
      </c>
      <c r="K332" s="648">
        <v>2</v>
      </c>
      <c r="L332" s="648"/>
      <c r="M332" s="648"/>
      <c r="N332" s="648">
        <v>54</v>
      </c>
      <c r="O332" s="648">
        <v>26</v>
      </c>
    </row>
    <row r="333" spans="1:15">
      <c r="A333" s="776"/>
      <c r="B333" s="479" t="s">
        <v>35</v>
      </c>
      <c r="C333" s="648">
        <v>17</v>
      </c>
      <c r="D333" s="648">
        <v>12</v>
      </c>
      <c r="E333" s="648"/>
      <c r="F333" s="648"/>
      <c r="G333" s="648">
        <v>5</v>
      </c>
      <c r="H333" s="648">
        <v>0</v>
      </c>
      <c r="I333" s="648">
        <v>48</v>
      </c>
      <c r="J333" s="648">
        <v>4</v>
      </c>
      <c r="K333" s="648">
        <v>2</v>
      </c>
      <c r="L333" s="648"/>
      <c r="M333" s="648">
        <v>0</v>
      </c>
      <c r="N333" s="648">
        <v>59</v>
      </c>
      <c r="O333" s="648">
        <v>28</v>
      </c>
    </row>
    <row r="334" spans="1:15">
      <c r="A334" s="776"/>
      <c r="B334" s="479" t="s">
        <v>471</v>
      </c>
      <c r="C334" s="648">
        <v>17</v>
      </c>
      <c r="D334" s="648">
        <v>12</v>
      </c>
      <c r="E334" s="648"/>
      <c r="F334" s="648"/>
      <c r="G334" s="648">
        <v>5</v>
      </c>
      <c r="H334" s="648">
        <v>0</v>
      </c>
      <c r="I334" s="648">
        <v>49</v>
      </c>
      <c r="J334" s="648">
        <v>4</v>
      </c>
      <c r="K334" s="648">
        <v>2</v>
      </c>
      <c r="L334" s="648"/>
      <c r="M334" s="648">
        <v>0</v>
      </c>
      <c r="N334" s="648">
        <v>61</v>
      </c>
      <c r="O334" s="648">
        <v>28</v>
      </c>
    </row>
    <row r="335" spans="1:15">
      <c r="A335" s="776"/>
      <c r="B335" s="479" t="s">
        <v>34</v>
      </c>
      <c r="C335" s="648">
        <v>17</v>
      </c>
      <c r="D335" s="648">
        <v>12</v>
      </c>
      <c r="E335" s="648"/>
      <c r="F335" s="648"/>
      <c r="G335" s="648">
        <v>5</v>
      </c>
      <c r="H335" s="648">
        <v>0</v>
      </c>
      <c r="I335" s="648">
        <v>51</v>
      </c>
      <c r="J335" s="648">
        <v>5</v>
      </c>
      <c r="K335" s="648">
        <v>2</v>
      </c>
      <c r="L335" s="648"/>
      <c r="M335" s="648">
        <v>0</v>
      </c>
      <c r="N335" s="648">
        <v>63</v>
      </c>
      <c r="O335" s="648">
        <v>30</v>
      </c>
    </row>
    <row r="336" spans="1:15">
      <c r="A336" s="776"/>
      <c r="B336" s="479" t="s">
        <v>648</v>
      </c>
      <c r="C336" s="648">
        <v>19</v>
      </c>
      <c r="D336" s="648">
        <v>13</v>
      </c>
      <c r="E336" s="648"/>
      <c r="F336" s="648"/>
      <c r="G336" s="648">
        <v>6</v>
      </c>
      <c r="H336" s="648">
        <v>0</v>
      </c>
      <c r="I336" s="648">
        <v>47</v>
      </c>
      <c r="J336" s="648">
        <v>4</v>
      </c>
      <c r="K336" s="648">
        <v>1</v>
      </c>
      <c r="L336" s="648"/>
      <c r="M336" s="648">
        <v>0</v>
      </c>
      <c r="N336" s="648">
        <v>61</v>
      </c>
      <c r="O336" s="648">
        <v>28</v>
      </c>
    </row>
    <row r="337" spans="1:15">
      <c r="A337" s="776"/>
      <c r="B337" s="479" t="s">
        <v>649</v>
      </c>
      <c r="C337" s="648">
        <v>18</v>
      </c>
      <c r="D337" s="648">
        <v>13</v>
      </c>
      <c r="E337" s="648"/>
      <c r="F337" s="648"/>
      <c r="G337" s="648">
        <v>5</v>
      </c>
      <c r="H337" s="648">
        <v>0</v>
      </c>
      <c r="I337" s="648">
        <v>54</v>
      </c>
      <c r="J337" s="648">
        <v>4</v>
      </c>
      <c r="K337" s="648">
        <v>2</v>
      </c>
      <c r="L337" s="648"/>
      <c r="M337" s="648">
        <v>0</v>
      </c>
      <c r="N337" s="648">
        <v>67</v>
      </c>
      <c r="O337" s="648">
        <v>30</v>
      </c>
    </row>
    <row r="338" spans="1:15">
      <c r="A338" s="776"/>
      <c r="B338" s="479" t="s">
        <v>650</v>
      </c>
      <c r="C338" s="648">
        <v>19</v>
      </c>
      <c r="D338" s="648">
        <v>13</v>
      </c>
      <c r="E338" s="648"/>
      <c r="F338" s="648"/>
      <c r="G338" s="648">
        <v>6</v>
      </c>
      <c r="H338" s="648">
        <v>0</v>
      </c>
      <c r="I338" s="648">
        <v>45</v>
      </c>
      <c r="J338" s="648">
        <v>4</v>
      </c>
      <c r="K338" s="648">
        <v>1</v>
      </c>
      <c r="L338" s="648"/>
      <c r="M338" s="648">
        <v>0</v>
      </c>
      <c r="N338" s="648">
        <v>59</v>
      </c>
      <c r="O338" s="648">
        <v>26</v>
      </c>
    </row>
    <row r="339" spans="1:15">
      <c r="A339" s="776"/>
      <c r="B339" s="479" t="s">
        <v>651</v>
      </c>
      <c r="C339" s="648">
        <v>20</v>
      </c>
      <c r="D339" s="648">
        <v>14</v>
      </c>
      <c r="E339" s="648"/>
      <c r="F339" s="648"/>
      <c r="G339" s="648">
        <v>5</v>
      </c>
      <c r="H339" s="648">
        <v>0</v>
      </c>
      <c r="I339" s="648">
        <v>61</v>
      </c>
      <c r="J339" s="648">
        <v>3</v>
      </c>
      <c r="K339" s="648">
        <v>2</v>
      </c>
      <c r="L339" s="648"/>
      <c r="M339" s="648"/>
      <c r="N339" s="648">
        <v>76</v>
      </c>
      <c r="O339" s="648">
        <v>33</v>
      </c>
    </row>
    <row r="340" spans="1:15">
      <c r="A340" s="776"/>
      <c r="B340" s="479" t="s">
        <v>652</v>
      </c>
      <c r="C340" s="648">
        <v>21</v>
      </c>
      <c r="D340" s="648">
        <v>15</v>
      </c>
      <c r="E340" s="648"/>
      <c r="F340" s="648"/>
      <c r="G340" s="648">
        <v>6</v>
      </c>
      <c r="H340" s="648">
        <v>0</v>
      </c>
      <c r="I340" s="648">
        <v>62</v>
      </c>
      <c r="J340" s="648">
        <v>3</v>
      </c>
      <c r="K340" s="648">
        <v>2</v>
      </c>
      <c r="L340" s="648"/>
      <c r="M340" s="648"/>
      <c r="N340" s="648">
        <v>78</v>
      </c>
      <c r="O340" s="648">
        <v>34</v>
      </c>
    </row>
    <row r="341" spans="1:15">
      <c r="A341" s="776"/>
      <c r="B341" s="479" t="s">
        <v>653</v>
      </c>
      <c r="C341" s="648">
        <v>20</v>
      </c>
      <c r="D341" s="648">
        <v>15</v>
      </c>
      <c r="E341" s="648"/>
      <c r="F341" s="648"/>
      <c r="G341" s="648">
        <v>5</v>
      </c>
      <c r="H341" s="648">
        <v>0</v>
      </c>
      <c r="I341" s="648">
        <v>67</v>
      </c>
      <c r="J341" s="648">
        <v>3</v>
      </c>
      <c r="K341" s="648">
        <v>2</v>
      </c>
      <c r="L341" s="648"/>
      <c r="M341" s="648"/>
      <c r="N341" s="648">
        <v>83</v>
      </c>
      <c r="O341" s="648">
        <v>35</v>
      </c>
    </row>
    <row r="342" spans="1:15">
      <c r="A342" s="776"/>
      <c r="B342" s="479" t="s">
        <v>654</v>
      </c>
      <c r="C342" s="648">
        <v>21</v>
      </c>
      <c r="D342" s="648">
        <v>15</v>
      </c>
      <c r="E342" s="648"/>
      <c r="F342" s="648"/>
      <c r="G342" s="648">
        <v>6</v>
      </c>
      <c r="H342" s="648">
        <v>0</v>
      </c>
      <c r="I342" s="648">
        <v>67</v>
      </c>
      <c r="J342" s="648">
        <v>3</v>
      </c>
      <c r="K342" s="648">
        <v>2</v>
      </c>
      <c r="L342" s="648"/>
      <c r="M342" s="648"/>
      <c r="N342" s="648">
        <v>83</v>
      </c>
      <c r="O342" s="648">
        <v>35</v>
      </c>
    </row>
    <row r="343" spans="1:15">
      <c r="A343" s="776"/>
      <c r="B343" s="479" t="s">
        <v>655</v>
      </c>
      <c r="C343" s="648">
        <v>22</v>
      </c>
      <c r="D343" s="648">
        <v>17</v>
      </c>
      <c r="E343" s="648"/>
      <c r="F343" s="648"/>
      <c r="G343" s="648">
        <v>5</v>
      </c>
      <c r="H343" s="648">
        <v>0</v>
      </c>
      <c r="I343" s="648">
        <v>67</v>
      </c>
      <c r="J343" s="648">
        <v>4</v>
      </c>
      <c r="K343" s="648">
        <v>2</v>
      </c>
      <c r="L343" s="648"/>
      <c r="M343" s="648">
        <v>0</v>
      </c>
      <c r="N343" s="648">
        <v>84</v>
      </c>
      <c r="O343" s="648">
        <v>34</v>
      </c>
    </row>
    <row r="344" spans="1:15">
      <c r="A344" s="776"/>
      <c r="B344" s="479" t="s">
        <v>1202</v>
      </c>
      <c r="C344" s="648">
        <v>25</v>
      </c>
      <c r="D344" s="648">
        <v>20</v>
      </c>
      <c r="E344" s="648"/>
      <c r="F344" s="648"/>
      <c r="G344" s="648">
        <v>5</v>
      </c>
      <c r="H344" s="648">
        <v>0</v>
      </c>
      <c r="I344" s="648">
        <v>65</v>
      </c>
      <c r="J344" s="648">
        <v>4</v>
      </c>
      <c r="K344" s="648">
        <v>2</v>
      </c>
      <c r="L344" s="648"/>
      <c r="M344" s="648">
        <v>0</v>
      </c>
      <c r="N344" s="648">
        <v>84</v>
      </c>
      <c r="O344" s="648">
        <v>34</v>
      </c>
    </row>
    <row r="345" spans="1:15">
      <c r="A345" s="777"/>
      <c r="B345" s="550" t="s">
        <v>1203</v>
      </c>
      <c r="C345" s="649">
        <v>29</v>
      </c>
      <c r="D345" s="649">
        <v>22</v>
      </c>
      <c r="E345" s="649"/>
      <c r="F345" s="649"/>
      <c r="G345" s="649">
        <v>7</v>
      </c>
      <c r="H345" s="649"/>
      <c r="I345" s="649">
        <v>57</v>
      </c>
      <c r="J345" s="649">
        <v>8</v>
      </c>
      <c r="K345" s="649">
        <v>0</v>
      </c>
      <c r="L345" s="649"/>
      <c r="M345" s="649">
        <v>0</v>
      </c>
      <c r="N345" s="649">
        <v>77</v>
      </c>
      <c r="O345" s="649">
        <v>31</v>
      </c>
    </row>
    <row r="346" spans="1:15">
      <c r="A346" s="775" t="s">
        <v>4</v>
      </c>
      <c r="B346" s="479" t="s">
        <v>465</v>
      </c>
      <c r="C346" s="648">
        <v>0</v>
      </c>
      <c r="D346" s="648">
        <v>0</v>
      </c>
      <c r="E346" s="648"/>
      <c r="F346" s="648"/>
      <c r="G346" s="648"/>
      <c r="H346" s="648"/>
      <c r="I346" s="648">
        <v>6</v>
      </c>
      <c r="J346" s="648"/>
      <c r="K346" s="648">
        <v>1</v>
      </c>
      <c r="L346" s="648">
        <v>4</v>
      </c>
      <c r="M346" s="648">
        <v>0</v>
      </c>
      <c r="N346" s="648">
        <v>2</v>
      </c>
      <c r="O346" s="648">
        <v>31</v>
      </c>
    </row>
    <row r="347" spans="1:15">
      <c r="A347" s="776"/>
      <c r="B347" s="479" t="s">
        <v>491</v>
      </c>
      <c r="C347" s="648">
        <v>0</v>
      </c>
      <c r="D347" s="648">
        <v>0</v>
      </c>
      <c r="E347" s="648"/>
      <c r="F347" s="648"/>
      <c r="G347" s="648"/>
      <c r="H347" s="648"/>
      <c r="I347" s="648">
        <v>7</v>
      </c>
      <c r="J347" s="648"/>
      <c r="K347" s="648">
        <v>1</v>
      </c>
      <c r="L347" s="648">
        <v>4</v>
      </c>
      <c r="M347" s="648">
        <v>0</v>
      </c>
      <c r="N347" s="648">
        <v>3</v>
      </c>
      <c r="O347" s="648">
        <v>35</v>
      </c>
    </row>
    <row r="348" spans="1:15">
      <c r="A348" s="776"/>
      <c r="B348" s="479" t="s">
        <v>492</v>
      </c>
      <c r="C348" s="648">
        <v>0</v>
      </c>
      <c r="D348" s="648">
        <v>0</v>
      </c>
      <c r="E348" s="648"/>
      <c r="F348" s="648"/>
      <c r="G348" s="648"/>
      <c r="H348" s="648"/>
      <c r="I348" s="648">
        <v>7</v>
      </c>
      <c r="J348" s="648"/>
      <c r="K348" s="648">
        <v>1</v>
      </c>
      <c r="L348" s="648">
        <v>3</v>
      </c>
      <c r="M348" s="648">
        <v>0</v>
      </c>
      <c r="N348" s="648">
        <v>3</v>
      </c>
      <c r="O348" s="648">
        <v>35</v>
      </c>
    </row>
    <row r="349" spans="1:15">
      <c r="A349" s="776"/>
      <c r="B349" s="479" t="s">
        <v>493</v>
      </c>
      <c r="C349" s="648">
        <v>0</v>
      </c>
      <c r="D349" s="648">
        <v>0</v>
      </c>
      <c r="E349" s="648"/>
      <c r="F349" s="648"/>
      <c r="G349" s="648"/>
      <c r="H349" s="648"/>
      <c r="I349" s="648">
        <v>7</v>
      </c>
      <c r="J349" s="648"/>
      <c r="K349" s="648">
        <v>1</v>
      </c>
      <c r="L349" s="648">
        <v>3</v>
      </c>
      <c r="M349" s="648">
        <v>0</v>
      </c>
      <c r="N349" s="648">
        <v>3</v>
      </c>
      <c r="O349" s="648">
        <v>37</v>
      </c>
    </row>
    <row r="350" spans="1:15">
      <c r="A350" s="776"/>
      <c r="B350" s="479" t="s">
        <v>494</v>
      </c>
      <c r="C350" s="648">
        <v>0</v>
      </c>
      <c r="D350" s="648">
        <v>0</v>
      </c>
      <c r="E350" s="648"/>
      <c r="F350" s="648"/>
      <c r="G350" s="648"/>
      <c r="H350" s="648"/>
      <c r="I350" s="648">
        <v>8</v>
      </c>
      <c r="J350" s="648"/>
      <c r="K350" s="648">
        <v>1</v>
      </c>
      <c r="L350" s="648">
        <v>3</v>
      </c>
      <c r="M350" s="648">
        <v>0</v>
      </c>
      <c r="N350" s="648">
        <v>3</v>
      </c>
      <c r="O350" s="648">
        <v>40</v>
      </c>
    </row>
    <row r="351" spans="1:15">
      <c r="A351" s="776"/>
      <c r="B351" s="479" t="s">
        <v>466</v>
      </c>
      <c r="C351" s="648">
        <v>0</v>
      </c>
      <c r="D351" s="648">
        <v>0</v>
      </c>
      <c r="E351" s="648"/>
      <c r="F351" s="648"/>
      <c r="G351" s="648"/>
      <c r="H351" s="648"/>
      <c r="I351" s="648">
        <v>8</v>
      </c>
      <c r="J351" s="648"/>
      <c r="K351" s="648">
        <v>1</v>
      </c>
      <c r="L351" s="648">
        <v>3</v>
      </c>
      <c r="M351" s="648">
        <v>0</v>
      </c>
      <c r="N351" s="648">
        <v>3</v>
      </c>
      <c r="O351" s="648">
        <v>39</v>
      </c>
    </row>
    <row r="352" spans="1:15">
      <c r="A352" s="776"/>
      <c r="B352" s="479" t="s">
        <v>495</v>
      </c>
      <c r="C352" s="648">
        <v>0</v>
      </c>
      <c r="D352" s="648">
        <v>0</v>
      </c>
      <c r="E352" s="648"/>
      <c r="F352" s="648"/>
      <c r="G352" s="648"/>
      <c r="H352" s="648"/>
      <c r="I352" s="648">
        <v>8</v>
      </c>
      <c r="J352" s="648"/>
      <c r="K352" s="648">
        <v>1</v>
      </c>
      <c r="L352" s="648">
        <v>3</v>
      </c>
      <c r="M352" s="648">
        <v>-1</v>
      </c>
      <c r="N352" s="648">
        <v>3</v>
      </c>
      <c r="O352" s="648">
        <v>45</v>
      </c>
    </row>
    <row r="353" spans="1:15">
      <c r="A353" s="776"/>
      <c r="B353" s="479" t="s">
        <v>496</v>
      </c>
      <c r="C353" s="648">
        <v>0</v>
      </c>
      <c r="D353" s="648">
        <v>0</v>
      </c>
      <c r="E353" s="648"/>
      <c r="F353" s="648"/>
      <c r="G353" s="648"/>
      <c r="H353" s="648"/>
      <c r="I353" s="648">
        <v>11</v>
      </c>
      <c r="J353" s="648"/>
      <c r="K353" s="648">
        <v>2</v>
      </c>
      <c r="L353" s="648">
        <v>4</v>
      </c>
      <c r="M353" s="648">
        <v>1</v>
      </c>
      <c r="N353" s="648">
        <v>4</v>
      </c>
      <c r="O353" s="648">
        <v>51</v>
      </c>
    </row>
    <row r="354" spans="1:15">
      <c r="A354" s="776"/>
      <c r="B354" s="479" t="s">
        <v>497</v>
      </c>
      <c r="C354" s="648">
        <v>0</v>
      </c>
      <c r="D354" s="648">
        <v>0</v>
      </c>
      <c r="E354" s="648"/>
      <c r="F354" s="648"/>
      <c r="G354" s="648"/>
      <c r="H354" s="648"/>
      <c r="I354" s="648">
        <v>11</v>
      </c>
      <c r="J354" s="648"/>
      <c r="K354" s="648">
        <v>1</v>
      </c>
      <c r="L354" s="648">
        <v>5</v>
      </c>
      <c r="M354" s="648">
        <v>1</v>
      </c>
      <c r="N354" s="648">
        <v>4</v>
      </c>
      <c r="O354" s="648">
        <v>54</v>
      </c>
    </row>
    <row r="355" spans="1:15">
      <c r="A355" s="776"/>
      <c r="B355" s="479" t="s">
        <v>498</v>
      </c>
      <c r="C355" s="648">
        <v>0</v>
      </c>
      <c r="D355" s="648">
        <v>0</v>
      </c>
      <c r="E355" s="648"/>
      <c r="F355" s="648"/>
      <c r="G355" s="648"/>
      <c r="H355" s="648"/>
      <c r="I355" s="648">
        <v>12</v>
      </c>
      <c r="J355" s="648"/>
      <c r="K355" s="648">
        <v>1</v>
      </c>
      <c r="L355" s="648">
        <v>6</v>
      </c>
      <c r="M355" s="648">
        <v>0</v>
      </c>
      <c r="N355" s="648">
        <v>4</v>
      </c>
      <c r="O355" s="648">
        <v>56</v>
      </c>
    </row>
    <row r="356" spans="1:15">
      <c r="A356" s="776"/>
      <c r="B356" s="479" t="s">
        <v>467</v>
      </c>
      <c r="C356" s="648">
        <v>0</v>
      </c>
      <c r="D356" s="648">
        <v>0</v>
      </c>
      <c r="E356" s="648"/>
      <c r="F356" s="648"/>
      <c r="G356" s="648"/>
      <c r="H356" s="648"/>
      <c r="I356" s="648">
        <v>13</v>
      </c>
      <c r="J356" s="648"/>
      <c r="K356" s="648">
        <v>1</v>
      </c>
      <c r="L356" s="648">
        <v>7</v>
      </c>
      <c r="M356" s="648">
        <v>0</v>
      </c>
      <c r="N356" s="648">
        <v>4</v>
      </c>
      <c r="O356" s="648">
        <v>57</v>
      </c>
    </row>
    <row r="357" spans="1:15">
      <c r="A357" s="776"/>
      <c r="B357" s="479" t="s">
        <v>474</v>
      </c>
      <c r="C357" s="648">
        <v>0</v>
      </c>
      <c r="D357" s="648">
        <v>0</v>
      </c>
      <c r="E357" s="648"/>
      <c r="F357" s="648"/>
      <c r="G357" s="648"/>
      <c r="H357" s="648"/>
      <c r="I357" s="648">
        <v>14</v>
      </c>
      <c r="J357" s="648"/>
      <c r="K357" s="648">
        <v>1</v>
      </c>
      <c r="L357" s="648">
        <v>8</v>
      </c>
      <c r="M357" s="648">
        <v>0</v>
      </c>
      <c r="N357" s="648">
        <v>5</v>
      </c>
      <c r="O357" s="648">
        <v>60</v>
      </c>
    </row>
    <row r="358" spans="1:15">
      <c r="A358" s="776"/>
      <c r="B358" s="479" t="s">
        <v>475</v>
      </c>
      <c r="C358" s="648">
        <v>0</v>
      </c>
      <c r="D358" s="648">
        <v>0</v>
      </c>
      <c r="E358" s="648"/>
      <c r="F358" s="648"/>
      <c r="G358" s="648"/>
      <c r="H358" s="648"/>
      <c r="I358" s="648">
        <v>12</v>
      </c>
      <c r="J358" s="648"/>
      <c r="K358" s="648">
        <v>1</v>
      </c>
      <c r="L358" s="648">
        <v>6</v>
      </c>
      <c r="M358" s="648"/>
      <c r="N358" s="648">
        <v>5</v>
      </c>
      <c r="O358" s="648">
        <v>61</v>
      </c>
    </row>
    <row r="359" spans="1:15">
      <c r="A359" s="776"/>
      <c r="B359" s="479" t="s">
        <v>476</v>
      </c>
      <c r="C359" s="648">
        <v>0</v>
      </c>
      <c r="D359" s="648">
        <v>0</v>
      </c>
      <c r="E359" s="648"/>
      <c r="F359" s="648"/>
      <c r="G359" s="648"/>
      <c r="H359" s="648"/>
      <c r="I359" s="648">
        <v>12</v>
      </c>
      <c r="J359" s="648"/>
      <c r="K359" s="648">
        <v>1</v>
      </c>
      <c r="L359" s="648">
        <v>6</v>
      </c>
      <c r="M359" s="648"/>
      <c r="N359" s="648">
        <v>5</v>
      </c>
      <c r="O359" s="648">
        <v>58</v>
      </c>
    </row>
    <row r="360" spans="1:15">
      <c r="A360" s="776"/>
      <c r="B360" s="479" t="s">
        <v>477</v>
      </c>
      <c r="C360" s="648">
        <v>0</v>
      </c>
      <c r="D360" s="648">
        <v>0</v>
      </c>
      <c r="E360" s="648"/>
      <c r="F360" s="648"/>
      <c r="G360" s="648"/>
      <c r="H360" s="648"/>
      <c r="I360" s="648">
        <v>16</v>
      </c>
      <c r="J360" s="648"/>
      <c r="K360" s="648">
        <v>2</v>
      </c>
      <c r="L360" s="648">
        <v>9</v>
      </c>
      <c r="M360" s="648"/>
      <c r="N360" s="648">
        <v>5</v>
      </c>
      <c r="O360" s="648">
        <v>64</v>
      </c>
    </row>
    <row r="361" spans="1:15">
      <c r="A361" s="776"/>
      <c r="B361" s="479" t="s">
        <v>468</v>
      </c>
      <c r="C361" s="648">
        <v>0</v>
      </c>
      <c r="D361" s="648">
        <v>0</v>
      </c>
      <c r="E361" s="648"/>
      <c r="F361" s="648"/>
      <c r="G361" s="648"/>
      <c r="H361" s="648"/>
      <c r="I361" s="648">
        <v>15</v>
      </c>
      <c r="J361" s="648"/>
      <c r="K361" s="648">
        <v>1</v>
      </c>
      <c r="L361" s="648">
        <v>9</v>
      </c>
      <c r="M361" s="648"/>
      <c r="N361" s="648">
        <v>5</v>
      </c>
      <c r="O361" s="648">
        <v>64</v>
      </c>
    </row>
    <row r="362" spans="1:15">
      <c r="A362" s="776"/>
      <c r="B362" s="479" t="s">
        <v>469</v>
      </c>
      <c r="C362" s="648">
        <v>0</v>
      </c>
      <c r="D362" s="648">
        <v>0</v>
      </c>
      <c r="E362" s="648"/>
      <c r="F362" s="648"/>
      <c r="G362" s="648"/>
      <c r="H362" s="648"/>
      <c r="I362" s="648">
        <v>16</v>
      </c>
      <c r="J362" s="648"/>
      <c r="K362" s="648">
        <v>1</v>
      </c>
      <c r="L362" s="648">
        <v>9</v>
      </c>
      <c r="M362" s="648"/>
      <c r="N362" s="648">
        <v>5</v>
      </c>
      <c r="O362" s="648">
        <v>63</v>
      </c>
    </row>
    <row r="363" spans="1:15">
      <c r="A363" s="776"/>
      <c r="B363" s="479" t="s">
        <v>470</v>
      </c>
      <c r="C363" s="648">
        <v>0</v>
      </c>
      <c r="D363" s="648">
        <v>0</v>
      </c>
      <c r="E363" s="648"/>
      <c r="F363" s="648"/>
      <c r="G363" s="648"/>
      <c r="H363" s="648"/>
      <c r="I363" s="648">
        <v>13</v>
      </c>
      <c r="J363" s="648"/>
      <c r="K363" s="648">
        <v>1</v>
      </c>
      <c r="L363" s="648">
        <v>6</v>
      </c>
      <c r="M363" s="648"/>
      <c r="N363" s="648">
        <v>6</v>
      </c>
      <c r="O363" s="648">
        <v>63</v>
      </c>
    </row>
    <row r="364" spans="1:15">
      <c r="A364" s="776"/>
      <c r="B364" s="479" t="s">
        <v>35</v>
      </c>
      <c r="C364" s="648">
        <v>0</v>
      </c>
      <c r="D364" s="648">
        <v>0</v>
      </c>
      <c r="E364" s="648"/>
      <c r="F364" s="648"/>
      <c r="G364" s="648"/>
      <c r="H364" s="648"/>
      <c r="I364" s="648">
        <v>14</v>
      </c>
      <c r="J364" s="648"/>
      <c r="K364" s="648">
        <v>2</v>
      </c>
      <c r="L364" s="648">
        <v>7</v>
      </c>
      <c r="M364" s="648"/>
      <c r="N364" s="648">
        <v>6</v>
      </c>
      <c r="O364" s="648">
        <v>64</v>
      </c>
    </row>
    <row r="365" spans="1:15">
      <c r="A365" s="776"/>
      <c r="B365" s="479" t="s">
        <v>471</v>
      </c>
      <c r="C365" s="648">
        <v>0</v>
      </c>
      <c r="D365" s="648">
        <v>0</v>
      </c>
      <c r="E365" s="648"/>
      <c r="F365" s="648"/>
      <c r="G365" s="648"/>
      <c r="H365" s="648"/>
      <c r="I365" s="648">
        <v>16</v>
      </c>
      <c r="J365" s="648"/>
      <c r="K365" s="648">
        <v>2</v>
      </c>
      <c r="L365" s="648">
        <v>6</v>
      </c>
      <c r="M365" s="648">
        <v>1</v>
      </c>
      <c r="N365" s="648">
        <v>6</v>
      </c>
      <c r="O365" s="648">
        <v>67</v>
      </c>
    </row>
    <row r="366" spans="1:15">
      <c r="A366" s="776"/>
      <c r="B366" s="479" t="s">
        <v>34</v>
      </c>
      <c r="C366" s="648">
        <v>0</v>
      </c>
      <c r="D366" s="648">
        <v>0</v>
      </c>
      <c r="E366" s="648"/>
      <c r="F366" s="648"/>
      <c r="G366" s="648"/>
      <c r="H366" s="648"/>
      <c r="I366" s="648">
        <v>14</v>
      </c>
      <c r="J366" s="648"/>
      <c r="K366" s="648">
        <v>2</v>
      </c>
      <c r="L366" s="648">
        <v>6</v>
      </c>
      <c r="M366" s="648">
        <v>0</v>
      </c>
      <c r="N366" s="648">
        <v>6</v>
      </c>
      <c r="O366" s="648">
        <v>67</v>
      </c>
    </row>
    <row r="367" spans="1:15">
      <c r="A367" s="776"/>
      <c r="B367" s="479" t="s">
        <v>648</v>
      </c>
      <c r="C367" s="648">
        <v>0</v>
      </c>
      <c r="D367" s="648">
        <v>0</v>
      </c>
      <c r="E367" s="648"/>
      <c r="F367" s="648"/>
      <c r="G367" s="648"/>
      <c r="H367" s="648"/>
      <c r="I367" s="648">
        <v>12</v>
      </c>
      <c r="J367" s="648"/>
      <c r="K367" s="648">
        <v>2</v>
      </c>
      <c r="L367" s="648">
        <v>6</v>
      </c>
      <c r="M367" s="648">
        <v>-1</v>
      </c>
      <c r="N367" s="648">
        <v>6</v>
      </c>
      <c r="O367" s="648">
        <v>61</v>
      </c>
    </row>
    <row r="368" spans="1:15">
      <c r="A368" s="776"/>
      <c r="B368" s="479" t="s">
        <v>649</v>
      </c>
      <c r="C368" s="648">
        <v>0</v>
      </c>
      <c r="D368" s="648">
        <v>0</v>
      </c>
      <c r="E368" s="648"/>
      <c r="F368" s="648"/>
      <c r="G368" s="648"/>
      <c r="H368" s="648"/>
      <c r="I368" s="648">
        <v>14</v>
      </c>
      <c r="J368" s="648"/>
      <c r="K368" s="648">
        <v>1</v>
      </c>
      <c r="L368" s="648">
        <v>7</v>
      </c>
      <c r="M368" s="648">
        <v>0</v>
      </c>
      <c r="N368" s="648">
        <v>6</v>
      </c>
      <c r="O368" s="648">
        <v>63</v>
      </c>
    </row>
    <row r="369" spans="1:15">
      <c r="A369" s="776"/>
      <c r="B369" s="479" t="s">
        <v>650</v>
      </c>
      <c r="C369" s="648">
        <v>0</v>
      </c>
      <c r="D369" s="648">
        <v>0</v>
      </c>
      <c r="E369" s="648"/>
      <c r="F369" s="648"/>
      <c r="G369" s="648">
        <v>0</v>
      </c>
      <c r="H369" s="648"/>
      <c r="I369" s="648">
        <v>12</v>
      </c>
      <c r="J369" s="648">
        <v>0</v>
      </c>
      <c r="K369" s="648">
        <v>1</v>
      </c>
      <c r="L369" s="648">
        <v>7</v>
      </c>
      <c r="M369" s="648">
        <v>-1</v>
      </c>
      <c r="N369" s="648">
        <v>6</v>
      </c>
      <c r="O369" s="648">
        <v>61</v>
      </c>
    </row>
    <row r="370" spans="1:15">
      <c r="A370" s="776"/>
      <c r="B370" s="479" t="s">
        <v>651</v>
      </c>
      <c r="C370" s="648">
        <v>0</v>
      </c>
      <c r="D370" s="648">
        <v>0</v>
      </c>
      <c r="E370" s="648"/>
      <c r="F370" s="648"/>
      <c r="G370" s="648">
        <v>0</v>
      </c>
      <c r="H370" s="648"/>
      <c r="I370" s="648">
        <v>15</v>
      </c>
      <c r="J370" s="648">
        <v>0</v>
      </c>
      <c r="K370" s="648">
        <v>1</v>
      </c>
      <c r="L370" s="648">
        <v>7</v>
      </c>
      <c r="M370" s="648">
        <v>1</v>
      </c>
      <c r="N370" s="648">
        <v>6</v>
      </c>
      <c r="O370" s="648">
        <v>67</v>
      </c>
    </row>
    <row r="371" spans="1:15">
      <c r="A371" s="776"/>
      <c r="B371" s="479" t="s">
        <v>652</v>
      </c>
      <c r="C371" s="648">
        <v>0</v>
      </c>
      <c r="D371" s="648">
        <v>0</v>
      </c>
      <c r="E371" s="648"/>
      <c r="F371" s="648"/>
      <c r="G371" s="648">
        <v>0</v>
      </c>
      <c r="H371" s="648"/>
      <c r="I371" s="648">
        <v>15</v>
      </c>
      <c r="J371" s="648">
        <v>0</v>
      </c>
      <c r="K371" s="648">
        <v>2</v>
      </c>
      <c r="L371" s="648">
        <v>7</v>
      </c>
      <c r="M371" s="648">
        <v>0</v>
      </c>
      <c r="N371" s="648">
        <v>7</v>
      </c>
      <c r="O371" s="648">
        <v>73</v>
      </c>
    </row>
    <row r="372" spans="1:15">
      <c r="A372" s="776"/>
      <c r="B372" s="479" t="s">
        <v>653</v>
      </c>
      <c r="C372" s="648">
        <v>0</v>
      </c>
      <c r="D372" s="648">
        <v>0</v>
      </c>
      <c r="E372" s="648"/>
      <c r="F372" s="648"/>
      <c r="G372" s="648">
        <v>0</v>
      </c>
      <c r="H372" s="648"/>
      <c r="I372" s="648">
        <v>17</v>
      </c>
      <c r="J372" s="648">
        <v>0</v>
      </c>
      <c r="K372" s="648">
        <v>2</v>
      </c>
      <c r="L372" s="648">
        <v>7</v>
      </c>
      <c r="M372" s="648">
        <v>1</v>
      </c>
      <c r="N372" s="648">
        <v>8</v>
      </c>
      <c r="O372" s="648">
        <v>80</v>
      </c>
    </row>
    <row r="373" spans="1:15">
      <c r="A373" s="776"/>
      <c r="B373" s="479" t="s">
        <v>654</v>
      </c>
      <c r="C373" s="648">
        <v>0</v>
      </c>
      <c r="D373" s="648">
        <v>0</v>
      </c>
      <c r="E373" s="648"/>
      <c r="F373" s="648"/>
      <c r="G373" s="648">
        <v>0</v>
      </c>
      <c r="H373" s="648"/>
      <c r="I373" s="648">
        <v>18</v>
      </c>
      <c r="J373" s="648">
        <v>0</v>
      </c>
      <c r="K373" s="648">
        <v>2</v>
      </c>
      <c r="L373" s="648">
        <v>7</v>
      </c>
      <c r="M373" s="648">
        <v>0</v>
      </c>
      <c r="N373" s="648">
        <v>8</v>
      </c>
      <c r="O373" s="648">
        <v>78</v>
      </c>
    </row>
    <row r="374" spans="1:15">
      <c r="A374" s="776"/>
      <c r="B374" s="479" t="s">
        <v>655</v>
      </c>
      <c r="C374" s="648">
        <v>0</v>
      </c>
      <c r="D374" s="648">
        <v>0</v>
      </c>
      <c r="E374" s="648"/>
      <c r="F374" s="648"/>
      <c r="G374" s="648">
        <v>0</v>
      </c>
      <c r="H374" s="648"/>
      <c r="I374" s="648">
        <v>16</v>
      </c>
      <c r="J374" s="648">
        <v>0</v>
      </c>
      <c r="K374" s="648">
        <v>1</v>
      </c>
      <c r="L374" s="648">
        <v>6</v>
      </c>
      <c r="M374" s="648">
        <v>0</v>
      </c>
      <c r="N374" s="648">
        <v>8</v>
      </c>
      <c r="O374" s="648">
        <v>81</v>
      </c>
    </row>
    <row r="375" spans="1:15">
      <c r="A375" s="776"/>
      <c r="B375" s="479" t="s">
        <v>1202</v>
      </c>
      <c r="C375" s="648">
        <v>0</v>
      </c>
      <c r="D375" s="648">
        <v>0</v>
      </c>
      <c r="E375" s="648"/>
      <c r="F375" s="648"/>
      <c r="G375" s="648">
        <v>0</v>
      </c>
      <c r="H375" s="648"/>
      <c r="I375" s="648">
        <v>15</v>
      </c>
      <c r="J375" s="648">
        <v>0</v>
      </c>
      <c r="K375" s="648">
        <v>2</v>
      </c>
      <c r="L375" s="648">
        <v>5</v>
      </c>
      <c r="M375" s="648">
        <v>0</v>
      </c>
      <c r="N375" s="648">
        <v>8</v>
      </c>
      <c r="O375" s="648">
        <v>79</v>
      </c>
    </row>
    <row r="376" spans="1:15">
      <c r="A376" s="777"/>
      <c r="B376" s="550" t="s">
        <v>1203</v>
      </c>
      <c r="C376" s="649">
        <v>0</v>
      </c>
      <c r="D376" s="649">
        <v>0</v>
      </c>
      <c r="E376" s="649"/>
      <c r="F376" s="649"/>
      <c r="G376" s="649">
        <v>0</v>
      </c>
      <c r="H376" s="649"/>
      <c r="I376" s="649">
        <v>16</v>
      </c>
      <c r="J376" s="649">
        <v>0</v>
      </c>
      <c r="K376" s="649">
        <v>2</v>
      </c>
      <c r="L376" s="649">
        <v>5</v>
      </c>
      <c r="M376" s="649">
        <v>1</v>
      </c>
      <c r="N376" s="649">
        <v>8</v>
      </c>
      <c r="O376" s="649">
        <v>80</v>
      </c>
    </row>
    <row r="377" spans="1:15">
      <c r="A377" s="775" t="s">
        <v>3</v>
      </c>
      <c r="B377" s="479" t="s">
        <v>465</v>
      </c>
      <c r="C377" s="648">
        <v>4767</v>
      </c>
      <c r="D377" s="648">
        <v>4611</v>
      </c>
      <c r="E377" s="648">
        <v>0</v>
      </c>
      <c r="F377" s="648">
        <v>63</v>
      </c>
      <c r="G377" s="648">
        <v>2</v>
      </c>
      <c r="H377" s="648">
        <v>91</v>
      </c>
      <c r="I377" s="648">
        <v>668</v>
      </c>
      <c r="J377" s="648">
        <v>1242</v>
      </c>
      <c r="K377" s="648"/>
      <c r="L377" s="648">
        <v>13</v>
      </c>
      <c r="M377" s="648">
        <v>0</v>
      </c>
      <c r="N377" s="648">
        <v>4179</v>
      </c>
      <c r="O377" s="648">
        <v>114</v>
      </c>
    </row>
    <row r="378" spans="1:15">
      <c r="A378" s="776"/>
      <c r="B378" s="479" t="s">
        <v>491</v>
      </c>
      <c r="C378" s="648">
        <v>4859</v>
      </c>
      <c r="D378" s="648">
        <v>4692</v>
      </c>
      <c r="E378" s="648">
        <v>0</v>
      </c>
      <c r="F378" s="648">
        <v>64</v>
      </c>
      <c r="G378" s="648">
        <v>2</v>
      </c>
      <c r="H378" s="648">
        <v>100</v>
      </c>
      <c r="I378" s="648">
        <v>673</v>
      </c>
      <c r="J378" s="648">
        <v>1183</v>
      </c>
      <c r="K378" s="648"/>
      <c r="L378" s="648">
        <v>13</v>
      </c>
      <c r="M378" s="648">
        <v>0</v>
      </c>
      <c r="N378" s="648">
        <v>4336</v>
      </c>
      <c r="O378" s="648">
        <v>115</v>
      </c>
    </row>
    <row r="379" spans="1:15">
      <c r="A379" s="776"/>
      <c r="B379" s="479" t="s">
        <v>492</v>
      </c>
      <c r="C379" s="648">
        <v>4760</v>
      </c>
      <c r="D379" s="648">
        <v>4592</v>
      </c>
      <c r="E379" s="648">
        <v>0</v>
      </c>
      <c r="F379" s="648">
        <v>64</v>
      </c>
      <c r="G379" s="648">
        <v>3</v>
      </c>
      <c r="H379" s="648">
        <v>100</v>
      </c>
      <c r="I379" s="648">
        <v>533</v>
      </c>
      <c r="J379" s="648">
        <v>1297</v>
      </c>
      <c r="K379" s="648"/>
      <c r="L379" s="648">
        <v>13</v>
      </c>
      <c r="M379" s="648">
        <v>-55</v>
      </c>
      <c r="N379" s="648">
        <v>4037</v>
      </c>
      <c r="O379" s="648">
        <v>104</v>
      </c>
    </row>
    <row r="380" spans="1:15">
      <c r="A380" s="776"/>
      <c r="B380" s="479" t="s">
        <v>493</v>
      </c>
      <c r="C380" s="648">
        <v>5070</v>
      </c>
      <c r="D380" s="648">
        <v>4914</v>
      </c>
      <c r="E380" s="648">
        <v>0</v>
      </c>
      <c r="F380" s="648">
        <v>72</v>
      </c>
      <c r="G380" s="648">
        <v>5</v>
      </c>
      <c r="H380" s="648">
        <v>78</v>
      </c>
      <c r="I380" s="648">
        <v>543</v>
      </c>
      <c r="J380" s="648">
        <v>1356</v>
      </c>
      <c r="K380" s="648"/>
      <c r="L380" s="648">
        <v>99</v>
      </c>
      <c r="M380" s="648">
        <v>-48</v>
      </c>
      <c r="N380" s="648">
        <v>4205</v>
      </c>
      <c r="O380" s="648">
        <v>106</v>
      </c>
    </row>
    <row r="381" spans="1:15">
      <c r="A381" s="776"/>
      <c r="B381" s="479" t="s">
        <v>494</v>
      </c>
      <c r="C381" s="648">
        <v>5299</v>
      </c>
      <c r="D381" s="648">
        <v>5114</v>
      </c>
      <c r="E381" s="648">
        <v>0</v>
      </c>
      <c r="F381" s="648">
        <v>72</v>
      </c>
      <c r="G381" s="648">
        <v>9</v>
      </c>
      <c r="H381" s="648">
        <v>105</v>
      </c>
      <c r="I381" s="648">
        <v>633</v>
      </c>
      <c r="J381" s="648">
        <v>1432</v>
      </c>
      <c r="K381" s="648"/>
      <c r="L381" s="648">
        <v>100</v>
      </c>
      <c r="M381" s="648">
        <v>-77</v>
      </c>
      <c r="N381" s="648">
        <v>4477</v>
      </c>
      <c r="O381" s="648">
        <v>110</v>
      </c>
    </row>
    <row r="382" spans="1:15">
      <c r="A382" s="776"/>
      <c r="B382" s="479" t="s">
        <v>466</v>
      </c>
      <c r="C382" s="648">
        <v>5691</v>
      </c>
      <c r="D382" s="648">
        <v>5473</v>
      </c>
      <c r="E382" s="648">
        <v>17</v>
      </c>
      <c r="F382" s="648">
        <v>72</v>
      </c>
      <c r="G382" s="648">
        <v>6</v>
      </c>
      <c r="H382" s="648">
        <v>122</v>
      </c>
      <c r="I382" s="648">
        <v>712</v>
      </c>
      <c r="J382" s="648">
        <v>1572</v>
      </c>
      <c r="K382" s="648">
        <v>26</v>
      </c>
      <c r="L382" s="648">
        <v>123</v>
      </c>
      <c r="M382" s="648">
        <v>-68</v>
      </c>
      <c r="N382" s="648">
        <v>4750</v>
      </c>
      <c r="O382" s="648">
        <v>115</v>
      </c>
    </row>
    <row r="383" spans="1:15">
      <c r="A383" s="776"/>
      <c r="B383" s="479" t="s">
        <v>495</v>
      </c>
      <c r="C383" s="648">
        <v>5722</v>
      </c>
      <c r="D383" s="648">
        <v>5500</v>
      </c>
      <c r="E383" s="648">
        <v>17</v>
      </c>
      <c r="F383" s="648">
        <v>65</v>
      </c>
      <c r="G383" s="648">
        <v>13</v>
      </c>
      <c r="H383" s="648">
        <v>127</v>
      </c>
      <c r="I383" s="648">
        <v>767</v>
      </c>
      <c r="J383" s="648">
        <v>1606</v>
      </c>
      <c r="K383" s="648">
        <v>30</v>
      </c>
      <c r="L383" s="648">
        <v>128</v>
      </c>
      <c r="M383" s="648">
        <v>-68</v>
      </c>
      <c r="N383" s="648">
        <v>4792</v>
      </c>
      <c r="O383" s="648">
        <v>114</v>
      </c>
    </row>
    <row r="384" spans="1:15">
      <c r="A384" s="776"/>
      <c r="B384" s="479" t="s">
        <v>496</v>
      </c>
      <c r="C384" s="648">
        <v>6073</v>
      </c>
      <c r="D384" s="648">
        <v>5827</v>
      </c>
      <c r="E384" s="648">
        <v>34</v>
      </c>
      <c r="F384" s="648">
        <v>58</v>
      </c>
      <c r="G384" s="648">
        <v>17</v>
      </c>
      <c r="H384" s="648">
        <v>137</v>
      </c>
      <c r="I384" s="648">
        <v>1035</v>
      </c>
      <c r="J384" s="648">
        <v>1843</v>
      </c>
      <c r="K384" s="648">
        <v>34</v>
      </c>
      <c r="L384" s="648">
        <v>100</v>
      </c>
      <c r="M384" s="648">
        <v>58</v>
      </c>
      <c r="N384" s="648">
        <v>5071</v>
      </c>
      <c r="O384" s="648">
        <v>118</v>
      </c>
    </row>
    <row r="385" spans="1:15">
      <c r="A385" s="776"/>
      <c r="B385" s="479" t="s">
        <v>497</v>
      </c>
      <c r="C385" s="648">
        <v>6154</v>
      </c>
      <c r="D385" s="648">
        <v>5904</v>
      </c>
      <c r="E385" s="648">
        <v>40</v>
      </c>
      <c r="F385" s="648">
        <v>49</v>
      </c>
      <c r="G385" s="648">
        <v>14</v>
      </c>
      <c r="H385" s="648">
        <v>147</v>
      </c>
      <c r="I385" s="648">
        <v>973</v>
      </c>
      <c r="J385" s="648">
        <v>1646</v>
      </c>
      <c r="K385" s="648">
        <v>39</v>
      </c>
      <c r="L385" s="648">
        <v>117</v>
      </c>
      <c r="M385" s="648">
        <v>291</v>
      </c>
      <c r="N385" s="648">
        <v>5035</v>
      </c>
      <c r="O385" s="648">
        <v>116</v>
      </c>
    </row>
    <row r="386" spans="1:15">
      <c r="A386" s="776"/>
      <c r="B386" s="479" t="s">
        <v>498</v>
      </c>
      <c r="C386" s="648">
        <v>6071</v>
      </c>
      <c r="D386" s="648">
        <v>5821</v>
      </c>
      <c r="E386" s="648">
        <v>36</v>
      </c>
      <c r="F386" s="648">
        <v>64</v>
      </c>
      <c r="G386" s="648">
        <v>12</v>
      </c>
      <c r="H386" s="648">
        <v>139</v>
      </c>
      <c r="I386" s="648">
        <v>917</v>
      </c>
      <c r="J386" s="648">
        <v>1864</v>
      </c>
      <c r="K386" s="648">
        <v>42</v>
      </c>
      <c r="L386" s="648">
        <v>130</v>
      </c>
      <c r="M386" s="648">
        <v>40</v>
      </c>
      <c r="N386" s="648">
        <v>4912</v>
      </c>
      <c r="O386" s="648">
        <v>111</v>
      </c>
    </row>
    <row r="387" spans="1:15">
      <c r="A387" s="776"/>
      <c r="B387" s="479" t="s">
        <v>467</v>
      </c>
      <c r="C387" s="648">
        <v>6052</v>
      </c>
      <c r="D387" s="648">
        <v>5798</v>
      </c>
      <c r="E387" s="648">
        <v>41</v>
      </c>
      <c r="F387" s="648">
        <v>59</v>
      </c>
      <c r="G387" s="648">
        <v>14</v>
      </c>
      <c r="H387" s="648">
        <v>141</v>
      </c>
      <c r="I387" s="648">
        <v>905</v>
      </c>
      <c r="J387" s="648">
        <v>1927</v>
      </c>
      <c r="K387" s="648">
        <v>41</v>
      </c>
      <c r="L387" s="648">
        <v>108</v>
      </c>
      <c r="M387" s="648">
        <v>-41</v>
      </c>
      <c r="N387" s="648">
        <v>4921</v>
      </c>
      <c r="O387" s="648">
        <v>110</v>
      </c>
    </row>
    <row r="388" spans="1:15">
      <c r="A388" s="776"/>
      <c r="B388" s="479" t="s">
        <v>474</v>
      </c>
      <c r="C388" s="648">
        <v>5960</v>
      </c>
      <c r="D388" s="648">
        <v>5721</v>
      </c>
      <c r="E388" s="648">
        <v>33</v>
      </c>
      <c r="F388" s="648">
        <v>76</v>
      </c>
      <c r="G388" s="648">
        <v>14</v>
      </c>
      <c r="H388" s="648">
        <v>116</v>
      </c>
      <c r="I388" s="648">
        <v>871</v>
      </c>
      <c r="J388" s="648">
        <v>1963</v>
      </c>
      <c r="K388" s="648">
        <v>38</v>
      </c>
      <c r="L388" s="648">
        <v>111</v>
      </c>
      <c r="M388" s="648">
        <v>-46</v>
      </c>
      <c r="N388" s="648">
        <v>4764</v>
      </c>
      <c r="O388" s="648">
        <v>105</v>
      </c>
    </row>
    <row r="389" spans="1:15">
      <c r="A389" s="776"/>
      <c r="B389" s="479" t="s">
        <v>475</v>
      </c>
      <c r="C389" s="648">
        <v>5920</v>
      </c>
      <c r="D389" s="648">
        <v>5655</v>
      </c>
      <c r="E389" s="648">
        <v>44</v>
      </c>
      <c r="F389" s="648">
        <v>75</v>
      </c>
      <c r="G389" s="648">
        <v>16</v>
      </c>
      <c r="H389" s="648">
        <v>130</v>
      </c>
      <c r="I389" s="648">
        <v>910</v>
      </c>
      <c r="J389" s="648">
        <v>2047</v>
      </c>
      <c r="K389" s="648">
        <v>38</v>
      </c>
      <c r="L389" s="648">
        <v>101</v>
      </c>
      <c r="M389" s="648">
        <v>23</v>
      </c>
      <c r="N389" s="648">
        <v>4621</v>
      </c>
      <c r="O389" s="648">
        <v>100</v>
      </c>
    </row>
    <row r="390" spans="1:15">
      <c r="A390" s="776"/>
      <c r="B390" s="479" t="s">
        <v>476</v>
      </c>
      <c r="C390" s="648">
        <v>6267</v>
      </c>
      <c r="D390" s="648">
        <v>6042</v>
      </c>
      <c r="E390" s="648">
        <v>29</v>
      </c>
      <c r="F390" s="648">
        <v>45</v>
      </c>
      <c r="G390" s="648">
        <v>13</v>
      </c>
      <c r="H390" s="648">
        <v>137</v>
      </c>
      <c r="I390" s="648">
        <v>1005</v>
      </c>
      <c r="J390" s="648">
        <v>1939</v>
      </c>
      <c r="K390" s="648">
        <v>38</v>
      </c>
      <c r="L390" s="648">
        <v>106</v>
      </c>
      <c r="M390" s="648">
        <v>53</v>
      </c>
      <c r="N390" s="648">
        <v>5135</v>
      </c>
      <c r="O390" s="648">
        <v>110</v>
      </c>
    </row>
    <row r="391" spans="1:15">
      <c r="A391" s="776"/>
      <c r="B391" s="479" t="s">
        <v>477</v>
      </c>
      <c r="C391" s="648">
        <v>6358</v>
      </c>
      <c r="D391" s="648">
        <v>6116</v>
      </c>
      <c r="E391" s="648">
        <v>10</v>
      </c>
      <c r="F391" s="648">
        <v>69</v>
      </c>
      <c r="G391" s="648">
        <v>17</v>
      </c>
      <c r="H391" s="648">
        <v>145</v>
      </c>
      <c r="I391" s="648">
        <v>1206</v>
      </c>
      <c r="J391" s="648">
        <v>1823</v>
      </c>
      <c r="K391" s="648">
        <v>33</v>
      </c>
      <c r="L391" s="648">
        <v>96</v>
      </c>
      <c r="M391" s="648">
        <v>-58</v>
      </c>
      <c r="N391" s="648">
        <v>5669</v>
      </c>
      <c r="O391" s="648">
        <v>120</v>
      </c>
    </row>
    <row r="392" spans="1:15">
      <c r="A392" s="776"/>
      <c r="B392" s="479" t="s">
        <v>468</v>
      </c>
      <c r="C392" s="648">
        <v>6386</v>
      </c>
      <c r="D392" s="648">
        <v>6174</v>
      </c>
      <c r="E392" s="648">
        <v>10</v>
      </c>
      <c r="F392" s="648">
        <v>75</v>
      </c>
      <c r="G392" s="648">
        <v>5</v>
      </c>
      <c r="H392" s="648">
        <v>123</v>
      </c>
      <c r="I392" s="648">
        <v>996</v>
      </c>
      <c r="J392" s="648">
        <v>2043</v>
      </c>
      <c r="K392" s="648">
        <v>33</v>
      </c>
      <c r="L392" s="648">
        <v>108</v>
      </c>
      <c r="M392" s="648">
        <v>0</v>
      </c>
      <c r="N392" s="648">
        <v>5197</v>
      </c>
      <c r="O392" s="648">
        <v>109</v>
      </c>
    </row>
    <row r="393" spans="1:15">
      <c r="A393" s="776"/>
      <c r="B393" s="479" t="s">
        <v>469</v>
      </c>
      <c r="C393" s="648">
        <v>6364</v>
      </c>
      <c r="D393" s="648">
        <v>6170</v>
      </c>
      <c r="E393" s="648">
        <v>9</v>
      </c>
      <c r="F393" s="648">
        <v>65</v>
      </c>
      <c r="G393" s="648">
        <v>11</v>
      </c>
      <c r="H393" s="648">
        <v>109</v>
      </c>
      <c r="I393" s="648">
        <v>1189</v>
      </c>
      <c r="J393" s="648">
        <v>1818</v>
      </c>
      <c r="K393" s="648">
        <v>36</v>
      </c>
      <c r="L393" s="648">
        <v>103</v>
      </c>
      <c r="M393" s="648">
        <v>0</v>
      </c>
      <c r="N393" s="648">
        <v>5595</v>
      </c>
      <c r="O393" s="648">
        <v>116</v>
      </c>
    </row>
    <row r="394" spans="1:15">
      <c r="A394" s="776"/>
      <c r="B394" s="479" t="s">
        <v>470</v>
      </c>
      <c r="C394" s="648">
        <v>6438</v>
      </c>
      <c r="D394" s="648">
        <v>6241</v>
      </c>
      <c r="E394" s="648">
        <v>10</v>
      </c>
      <c r="F394" s="648">
        <v>61</v>
      </c>
      <c r="G394" s="648">
        <v>3</v>
      </c>
      <c r="H394" s="648">
        <v>123</v>
      </c>
      <c r="I394" s="648">
        <v>1401</v>
      </c>
      <c r="J394" s="648">
        <v>1865</v>
      </c>
      <c r="K394" s="648">
        <v>38</v>
      </c>
      <c r="L394" s="648">
        <v>106</v>
      </c>
      <c r="M394" s="648">
        <v>0</v>
      </c>
      <c r="N394" s="648">
        <v>5830</v>
      </c>
      <c r="O394" s="648">
        <v>118</v>
      </c>
    </row>
    <row r="395" spans="1:15">
      <c r="A395" s="776"/>
      <c r="B395" s="479" t="s">
        <v>35</v>
      </c>
      <c r="C395" s="648">
        <v>6486</v>
      </c>
      <c r="D395" s="648">
        <v>6276</v>
      </c>
      <c r="E395" s="648">
        <v>9</v>
      </c>
      <c r="F395" s="648">
        <v>54</v>
      </c>
      <c r="G395" s="648">
        <v>4</v>
      </c>
      <c r="H395" s="648">
        <v>143</v>
      </c>
      <c r="I395" s="648">
        <v>1367</v>
      </c>
      <c r="J395" s="648">
        <v>1534</v>
      </c>
      <c r="K395" s="648">
        <v>38</v>
      </c>
      <c r="L395" s="648">
        <v>104</v>
      </c>
      <c r="M395" s="648">
        <v>0</v>
      </c>
      <c r="N395" s="648">
        <v>6177</v>
      </c>
      <c r="O395" s="648">
        <v>123</v>
      </c>
    </row>
    <row r="396" spans="1:15">
      <c r="A396" s="776"/>
      <c r="B396" s="479" t="s">
        <v>471</v>
      </c>
      <c r="C396" s="648">
        <v>6425</v>
      </c>
      <c r="D396" s="648">
        <v>6227</v>
      </c>
      <c r="E396" s="648">
        <v>9</v>
      </c>
      <c r="F396" s="648">
        <v>42</v>
      </c>
      <c r="G396" s="648">
        <v>5</v>
      </c>
      <c r="H396" s="648">
        <v>141</v>
      </c>
      <c r="I396" s="648">
        <v>1474</v>
      </c>
      <c r="J396" s="648">
        <v>1712</v>
      </c>
      <c r="K396" s="648">
        <v>37</v>
      </c>
      <c r="L396" s="648">
        <v>91</v>
      </c>
      <c r="M396" s="648"/>
      <c r="N396" s="648">
        <v>6059</v>
      </c>
      <c r="O396" s="648">
        <v>119</v>
      </c>
    </row>
    <row r="397" spans="1:15">
      <c r="A397" s="776"/>
      <c r="B397" s="479" t="s">
        <v>34</v>
      </c>
      <c r="C397" s="648">
        <v>6659</v>
      </c>
      <c r="D397" s="648">
        <v>6387</v>
      </c>
      <c r="E397" s="648">
        <v>78</v>
      </c>
      <c r="F397" s="648">
        <v>53</v>
      </c>
      <c r="G397" s="648">
        <v>8</v>
      </c>
      <c r="H397" s="648">
        <v>133</v>
      </c>
      <c r="I397" s="648">
        <v>1259</v>
      </c>
      <c r="J397" s="648">
        <v>1830</v>
      </c>
      <c r="K397" s="648">
        <v>64</v>
      </c>
      <c r="L397" s="648">
        <v>127</v>
      </c>
      <c r="M397" s="648">
        <v>0</v>
      </c>
      <c r="N397" s="648">
        <v>5897</v>
      </c>
      <c r="O397" s="648">
        <v>115</v>
      </c>
    </row>
    <row r="398" spans="1:15">
      <c r="A398" s="776"/>
      <c r="B398" s="479" t="s">
        <v>648</v>
      </c>
      <c r="C398" s="648">
        <v>6586</v>
      </c>
      <c r="D398" s="648">
        <v>6320</v>
      </c>
      <c r="E398" s="648">
        <v>63</v>
      </c>
      <c r="F398" s="648">
        <v>47</v>
      </c>
      <c r="G398" s="648">
        <v>8</v>
      </c>
      <c r="H398" s="648">
        <v>149</v>
      </c>
      <c r="I398" s="648">
        <v>1402</v>
      </c>
      <c r="J398" s="648">
        <v>1818</v>
      </c>
      <c r="K398" s="648">
        <v>66</v>
      </c>
      <c r="L398" s="648">
        <v>131</v>
      </c>
      <c r="M398" s="648"/>
      <c r="N398" s="648">
        <v>5973</v>
      </c>
      <c r="O398" s="648">
        <v>115</v>
      </c>
    </row>
    <row r="399" spans="1:15">
      <c r="A399" s="776"/>
      <c r="B399" s="479" t="s">
        <v>649</v>
      </c>
      <c r="C399" s="648">
        <v>6713</v>
      </c>
      <c r="D399" s="648">
        <v>6492</v>
      </c>
      <c r="E399" s="648">
        <v>43</v>
      </c>
      <c r="F399" s="648">
        <v>40</v>
      </c>
      <c r="G399" s="648">
        <v>4</v>
      </c>
      <c r="H399" s="648">
        <v>132</v>
      </c>
      <c r="I399" s="648">
        <v>1304</v>
      </c>
      <c r="J399" s="648">
        <v>1978</v>
      </c>
      <c r="K399" s="648">
        <v>64</v>
      </c>
      <c r="L399" s="648">
        <v>134</v>
      </c>
      <c r="M399" s="648"/>
      <c r="N399" s="648">
        <v>5840</v>
      </c>
      <c r="O399" s="648">
        <v>111</v>
      </c>
    </row>
    <row r="400" spans="1:15">
      <c r="A400" s="776"/>
      <c r="B400" s="479" t="s">
        <v>650</v>
      </c>
      <c r="C400" s="648">
        <v>6718</v>
      </c>
      <c r="D400" s="648">
        <v>6467</v>
      </c>
      <c r="E400" s="648">
        <v>47</v>
      </c>
      <c r="F400" s="648">
        <v>43</v>
      </c>
      <c r="G400" s="648">
        <v>4</v>
      </c>
      <c r="H400" s="648">
        <v>156</v>
      </c>
      <c r="I400" s="648">
        <v>1350</v>
      </c>
      <c r="J400" s="648">
        <v>2003</v>
      </c>
      <c r="K400" s="648">
        <v>61</v>
      </c>
      <c r="L400" s="648">
        <v>138</v>
      </c>
      <c r="M400" s="648"/>
      <c r="N400" s="648">
        <v>5866</v>
      </c>
      <c r="O400" s="648">
        <v>109</v>
      </c>
    </row>
    <row r="401" spans="1:15">
      <c r="A401" s="776"/>
      <c r="B401" s="479" t="s">
        <v>651</v>
      </c>
      <c r="C401" s="648">
        <v>6842</v>
      </c>
      <c r="D401" s="648">
        <v>6588</v>
      </c>
      <c r="E401" s="648">
        <v>53</v>
      </c>
      <c r="F401" s="648">
        <v>37</v>
      </c>
      <c r="G401" s="648">
        <v>11</v>
      </c>
      <c r="H401" s="648">
        <v>153</v>
      </c>
      <c r="I401" s="648">
        <v>1465</v>
      </c>
      <c r="J401" s="648">
        <v>2050</v>
      </c>
      <c r="K401" s="648">
        <v>61</v>
      </c>
      <c r="L401" s="648">
        <v>140</v>
      </c>
      <c r="M401" s="648"/>
      <c r="N401" s="648">
        <v>6056</v>
      </c>
      <c r="O401" s="648">
        <v>111</v>
      </c>
    </row>
    <row r="402" spans="1:15">
      <c r="A402" s="776"/>
      <c r="B402" s="479" t="s">
        <v>652</v>
      </c>
      <c r="C402" s="648">
        <v>6564</v>
      </c>
      <c r="D402" s="648">
        <v>6345</v>
      </c>
      <c r="E402" s="648">
        <v>18</v>
      </c>
      <c r="F402" s="648">
        <v>43</v>
      </c>
      <c r="G402" s="648">
        <v>20</v>
      </c>
      <c r="H402" s="648">
        <v>139</v>
      </c>
      <c r="I402" s="648">
        <v>1478</v>
      </c>
      <c r="J402" s="648">
        <v>2111</v>
      </c>
      <c r="K402" s="648">
        <v>65</v>
      </c>
      <c r="L402" s="648">
        <v>142</v>
      </c>
      <c r="M402" s="648"/>
      <c r="N402" s="648">
        <v>5724</v>
      </c>
      <c r="O402" s="648">
        <v>103</v>
      </c>
    </row>
    <row r="403" spans="1:15">
      <c r="A403" s="776"/>
      <c r="B403" s="479" t="s">
        <v>653</v>
      </c>
      <c r="C403" s="648">
        <v>6630</v>
      </c>
      <c r="D403" s="648">
        <v>6395</v>
      </c>
      <c r="E403" s="648">
        <v>3</v>
      </c>
      <c r="F403" s="648">
        <v>26</v>
      </c>
      <c r="G403" s="648">
        <v>25</v>
      </c>
      <c r="H403" s="648">
        <v>182</v>
      </c>
      <c r="I403" s="648">
        <v>1331</v>
      </c>
      <c r="J403" s="648">
        <v>2042</v>
      </c>
      <c r="K403" s="648">
        <v>73</v>
      </c>
      <c r="L403" s="648">
        <v>67</v>
      </c>
      <c r="M403" s="648"/>
      <c r="N403" s="648">
        <v>5779</v>
      </c>
      <c r="O403" s="648">
        <v>103</v>
      </c>
    </row>
    <row r="404" spans="1:15">
      <c r="A404" s="776"/>
      <c r="B404" s="479" t="s">
        <v>654</v>
      </c>
      <c r="C404" s="648">
        <v>6484</v>
      </c>
      <c r="D404" s="648">
        <v>6241</v>
      </c>
      <c r="E404" s="648">
        <v>4</v>
      </c>
      <c r="F404" s="648">
        <v>23</v>
      </c>
      <c r="G404" s="648">
        <v>33</v>
      </c>
      <c r="H404" s="648">
        <v>183</v>
      </c>
      <c r="I404" s="648">
        <v>1430</v>
      </c>
      <c r="J404" s="648">
        <v>2182</v>
      </c>
      <c r="K404" s="648">
        <v>95</v>
      </c>
      <c r="L404" s="648">
        <v>32</v>
      </c>
      <c r="M404" s="648"/>
      <c r="N404" s="648">
        <v>5606</v>
      </c>
      <c r="O404" s="648">
        <v>99</v>
      </c>
    </row>
    <row r="405" spans="1:15">
      <c r="A405" s="776"/>
      <c r="B405" s="479" t="s">
        <v>655</v>
      </c>
      <c r="C405" s="648">
        <v>6507</v>
      </c>
      <c r="D405" s="648">
        <v>6288</v>
      </c>
      <c r="E405" s="648">
        <v>4</v>
      </c>
      <c r="F405" s="648">
        <v>35</v>
      </c>
      <c r="G405" s="648">
        <v>39</v>
      </c>
      <c r="H405" s="648">
        <v>141</v>
      </c>
      <c r="I405" s="648">
        <v>1746</v>
      </c>
      <c r="J405" s="648">
        <v>2477</v>
      </c>
      <c r="K405" s="648">
        <v>77</v>
      </c>
      <c r="L405" s="648">
        <v>111</v>
      </c>
      <c r="M405" s="648">
        <v>36</v>
      </c>
      <c r="N405" s="648">
        <v>5553</v>
      </c>
      <c r="O405" s="648">
        <v>97</v>
      </c>
    </row>
    <row r="406" spans="1:15">
      <c r="A406" s="776"/>
      <c r="B406" s="479" t="s">
        <v>1202</v>
      </c>
      <c r="C406" s="648">
        <v>6601</v>
      </c>
      <c r="D406" s="648">
        <v>6354</v>
      </c>
      <c r="E406" s="648">
        <v>3</v>
      </c>
      <c r="F406" s="648">
        <v>40</v>
      </c>
      <c r="G406" s="648">
        <v>38</v>
      </c>
      <c r="H406" s="648">
        <v>165</v>
      </c>
      <c r="I406" s="648">
        <v>1591</v>
      </c>
      <c r="J406" s="648">
        <v>2090</v>
      </c>
      <c r="K406" s="648">
        <v>74</v>
      </c>
      <c r="L406" s="648">
        <v>101</v>
      </c>
      <c r="M406" s="648">
        <v>56</v>
      </c>
      <c r="N406" s="648">
        <v>5871</v>
      </c>
      <c r="O406" s="648">
        <v>101</v>
      </c>
    </row>
    <row r="407" spans="1:15">
      <c r="A407" s="777"/>
      <c r="B407" s="550" t="s">
        <v>1203</v>
      </c>
      <c r="C407" s="649">
        <v>6313</v>
      </c>
      <c r="D407" s="649">
        <v>6106</v>
      </c>
      <c r="E407" s="649">
        <v>2</v>
      </c>
      <c r="F407" s="649">
        <v>39</v>
      </c>
      <c r="G407" s="649">
        <v>40</v>
      </c>
      <c r="H407" s="649">
        <v>127</v>
      </c>
      <c r="I407" s="649">
        <v>1236</v>
      </c>
      <c r="J407" s="649">
        <v>1898</v>
      </c>
      <c r="K407" s="649">
        <v>40</v>
      </c>
      <c r="L407" s="649">
        <v>117</v>
      </c>
      <c r="M407" s="649">
        <v>-15</v>
      </c>
      <c r="N407" s="649">
        <v>5510</v>
      </c>
      <c r="O407" s="649">
        <v>94</v>
      </c>
    </row>
    <row r="408" spans="1:15">
      <c r="A408" s="775" t="s">
        <v>2721</v>
      </c>
      <c r="B408" s="479" t="s">
        <v>465</v>
      </c>
      <c r="C408" s="648">
        <v>382</v>
      </c>
      <c r="D408" s="648">
        <v>377</v>
      </c>
      <c r="E408" s="648"/>
      <c r="F408" s="648"/>
      <c r="G408" s="648">
        <v>5</v>
      </c>
      <c r="H408" s="648"/>
      <c r="I408" s="648">
        <v>30</v>
      </c>
      <c r="J408" s="648">
        <v>1</v>
      </c>
      <c r="K408" s="648">
        <v>1</v>
      </c>
      <c r="L408" s="648">
        <v>1</v>
      </c>
      <c r="M408" s="648">
        <v>0</v>
      </c>
      <c r="N408" s="648">
        <v>409</v>
      </c>
      <c r="O408" s="648">
        <v>16</v>
      </c>
    </row>
    <row r="409" spans="1:15">
      <c r="A409" s="776"/>
      <c r="B409" s="479" t="s">
        <v>491</v>
      </c>
      <c r="C409" s="648">
        <v>391</v>
      </c>
      <c r="D409" s="648">
        <v>385</v>
      </c>
      <c r="E409" s="648"/>
      <c r="F409" s="648"/>
      <c r="G409" s="648">
        <v>6</v>
      </c>
      <c r="H409" s="648"/>
      <c r="I409" s="648">
        <v>32</v>
      </c>
      <c r="J409" s="648">
        <v>1</v>
      </c>
      <c r="K409" s="648">
        <v>1</v>
      </c>
      <c r="L409" s="648">
        <v>1</v>
      </c>
      <c r="M409" s="648"/>
      <c r="N409" s="648">
        <v>419</v>
      </c>
      <c r="O409" s="648">
        <v>16</v>
      </c>
    </row>
    <row r="410" spans="1:15">
      <c r="A410" s="776"/>
      <c r="B410" s="479" t="s">
        <v>492</v>
      </c>
      <c r="C410" s="648">
        <v>398</v>
      </c>
      <c r="D410" s="648">
        <v>392</v>
      </c>
      <c r="E410" s="648"/>
      <c r="F410" s="648"/>
      <c r="G410" s="648">
        <v>6</v>
      </c>
      <c r="H410" s="648"/>
      <c r="I410" s="648">
        <v>31</v>
      </c>
      <c r="J410" s="648">
        <v>1</v>
      </c>
      <c r="K410" s="648">
        <v>1</v>
      </c>
      <c r="L410" s="648">
        <v>1</v>
      </c>
      <c r="M410" s="648"/>
      <c r="N410" s="648">
        <v>426</v>
      </c>
      <c r="O410" s="648">
        <v>16</v>
      </c>
    </row>
    <row r="411" spans="1:15">
      <c r="A411" s="776"/>
      <c r="B411" s="479" t="s">
        <v>493</v>
      </c>
      <c r="C411" s="648">
        <v>409</v>
      </c>
      <c r="D411" s="648">
        <v>403</v>
      </c>
      <c r="E411" s="648"/>
      <c r="F411" s="648"/>
      <c r="G411" s="648">
        <v>6</v>
      </c>
      <c r="H411" s="648"/>
      <c r="I411" s="648">
        <v>31</v>
      </c>
      <c r="J411" s="648">
        <v>1</v>
      </c>
      <c r="K411" s="648">
        <v>1</v>
      </c>
      <c r="L411" s="648">
        <v>1</v>
      </c>
      <c r="M411" s="648"/>
      <c r="N411" s="648">
        <v>437</v>
      </c>
      <c r="O411" s="648">
        <v>16</v>
      </c>
    </row>
    <row r="412" spans="1:15">
      <c r="A412" s="776"/>
      <c r="B412" s="479" t="s">
        <v>494</v>
      </c>
      <c r="C412" s="648">
        <v>425</v>
      </c>
      <c r="D412" s="648">
        <v>420</v>
      </c>
      <c r="E412" s="648"/>
      <c r="F412" s="648"/>
      <c r="G412" s="648">
        <v>5</v>
      </c>
      <c r="H412" s="648"/>
      <c r="I412" s="648">
        <v>31</v>
      </c>
      <c r="J412" s="648">
        <v>4</v>
      </c>
      <c r="K412" s="648">
        <v>1</v>
      </c>
      <c r="L412" s="648">
        <v>1</v>
      </c>
      <c r="M412" s="648">
        <v>0</v>
      </c>
      <c r="N412" s="648">
        <v>451</v>
      </c>
      <c r="O412" s="648">
        <v>16</v>
      </c>
    </row>
    <row r="413" spans="1:15">
      <c r="A413" s="776"/>
      <c r="B413" s="479" t="s">
        <v>466</v>
      </c>
      <c r="C413" s="648">
        <v>434</v>
      </c>
      <c r="D413" s="648">
        <v>428</v>
      </c>
      <c r="E413" s="648"/>
      <c r="F413" s="648"/>
      <c r="G413" s="648">
        <v>6</v>
      </c>
      <c r="H413" s="648"/>
      <c r="I413" s="648">
        <v>36</v>
      </c>
      <c r="J413" s="648">
        <v>4</v>
      </c>
      <c r="K413" s="648">
        <v>1</v>
      </c>
      <c r="L413" s="648">
        <v>1</v>
      </c>
      <c r="M413" s="648"/>
      <c r="N413" s="648">
        <v>463</v>
      </c>
      <c r="O413" s="648">
        <v>15</v>
      </c>
    </row>
    <row r="414" spans="1:15">
      <c r="A414" s="776"/>
      <c r="B414" s="479" t="s">
        <v>495</v>
      </c>
      <c r="C414" s="648">
        <v>442</v>
      </c>
      <c r="D414" s="648">
        <v>436</v>
      </c>
      <c r="E414" s="648"/>
      <c r="F414" s="648"/>
      <c r="G414" s="648">
        <v>6</v>
      </c>
      <c r="H414" s="648"/>
      <c r="I414" s="648">
        <v>33</v>
      </c>
      <c r="J414" s="648">
        <v>1</v>
      </c>
      <c r="K414" s="648">
        <v>1</v>
      </c>
      <c r="L414" s="648">
        <v>1</v>
      </c>
      <c r="M414" s="648"/>
      <c r="N414" s="648">
        <v>472</v>
      </c>
      <c r="O414" s="648">
        <v>15</v>
      </c>
    </row>
    <row r="415" spans="1:15">
      <c r="A415" s="776"/>
      <c r="B415" s="479" t="s">
        <v>496</v>
      </c>
      <c r="C415" s="648">
        <v>448</v>
      </c>
      <c r="D415" s="648">
        <v>443</v>
      </c>
      <c r="E415" s="648"/>
      <c r="F415" s="648"/>
      <c r="G415" s="648">
        <v>5</v>
      </c>
      <c r="H415" s="648"/>
      <c r="I415" s="648">
        <v>40</v>
      </c>
      <c r="J415" s="648">
        <v>1</v>
      </c>
      <c r="K415" s="648">
        <v>3</v>
      </c>
      <c r="L415" s="648">
        <v>1</v>
      </c>
      <c r="M415" s="648"/>
      <c r="N415" s="648">
        <v>483</v>
      </c>
      <c r="O415" s="648">
        <v>15</v>
      </c>
    </row>
    <row r="416" spans="1:15">
      <c r="A416" s="776"/>
      <c r="B416" s="479" t="s">
        <v>497</v>
      </c>
      <c r="C416" s="648">
        <v>482</v>
      </c>
      <c r="D416" s="648">
        <v>474</v>
      </c>
      <c r="E416" s="648"/>
      <c r="F416" s="648"/>
      <c r="G416" s="648">
        <v>7</v>
      </c>
      <c r="H416" s="648"/>
      <c r="I416" s="648">
        <v>34</v>
      </c>
      <c r="J416" s="648">
        <v>1</v>
      </c>
      <c r="K416" s="648">
        <v>2</v>
      </c>
      <c r="L416" s="648">
        <v>1</v>
      </c>
      <c r="M416" s="648"/>
      <c r="N416" s="648">
        <v>511</v>
      </c>
      <c r="O416" s="648">
        <v>16</v>
      </c>
    </row>
    <row r="417" spans="1:15">
      <c r="A417" s="776"/>
      <c r="B417" s="479" t="s">
        <v>498</v>
      </c>
      <c r="C417" s="648">
        <v>517</v>
      </c>
      <c r="D417" s="648">
        <v>509</v>
      </c>
      <c r="E417" s="648"/>
      <c r="F417" s="648">
        <v>0</v>
      </c>
      <c r="G417" s="648">
        <v>8</v>
      </c>
      <c r="H417" s="648"/>
      <c r="I417" s="648">
        <v>32</v>
      </c>
      <c r="J417" s="648">
        <v>1</v>
      </c>
      <c r="K417" s="648">
        <v>3</v>
      </c>
      <c r="L417" s="648">
        <v>1</v>
      </c>
      <c r="M417" s="648"/>
      <c r="N417" s="648">
        <v>544</v>
      </c>
      <c r="O417" s="648">
        <v>16</v>
      </c>
    </row>
    <row r="418" spans="1:15">
      <c r="A418" s="776"/>
      <c r="B418" s="479" t="s">
        <v>467</v>
      </c>
      <c r="C418" s="648">
        <v>535</v>
      </c>
      <c r="D418" s="648">
        <v>527</v>
      </c>
      <c r="E418" s="648"/>
      <c r="F418" s="648">
        <v>0</v>
      </c>
      <c r="G418" s="648">
        <v>8</v>
      </c>
      <c r="H418" s="648"/>
      <c r="I418" s="648">
        <v>33</v>
      </c>
      <c r="J418" s="648">
        <v>0</v>
      </c>
      <c r="K418" s="648">
        <v>2</v>
      </c>
      <c r="L418" s="648">
        <v>1</v>
      </c>
      <c r="M418" s="648"/>
      <c r="N418" s="648">
        <v>564</v>
      </c>
      <c r="O418" s="648">
        <v>17</v>
      </c>
    </row>
    <row r="419" spans="1:15">
      <c r="A419" s="776"/>
      <c r="B419" s="479" t="s">
        <v>474</v>
      </c>
      <c r="C419" s="648">
        <v>551</v>
      </c>
      <c r="D419" s="648">
        <v>542</v>
      </c>
      <c r="E419" s="648"/>
      <c r="F419" s="648">
        <v>0</v>
      </c>
      <c r="G419" s="648">
        <v>9</v>
      </c>
      <c r="H419" s="648"/>
      <c r="I419" s="648">
        <v>39</v>
      </c>
      <c r="J419" s="648"/>
      <c r="K419" s="648">
        <v>3</v>
      </c>
      <c r="L419" s="648">
        <v>1</v>
      </c>
      <c r="M419" s="648"/>
      <c r="N419" s="648">
        <v>587</v>
      </c>
      <c r="O419" s="648">
        <v>17</v>
      </c>
    </row>
    <row r="420" spans="1:15">
      <c r="A420" s="776"/>
      <c r="B420" s="479" t="s">
        <v>475</v>
      </c>
      <c r="C420" s="648">
        <v>576</v>
      </c>
      <c r="D420" s="648">
        <v>566</v>
      </c>
      <c r="E420" s="648"/>
      <c r="F420" s="648">
        <v>0</v>
      </c>
      <c r="G420" s="648">
        <v>10</v>
      </c>
      <c r="H420" s="648"/>
      <c r="I420" s="648">
        <v>45</v>
      </c>
      <c r="J420" s="648"/>
      <c r="K420" s="648">
        <v>3</v>
      </c>
      <c r="L420" s="648">
        <v>1</v>
      </c>
      <c r="M420" s="648"/>
      <c r="N420" s="648">
        <v>617</v>
      </c>
      <c r="O420" s="648">
        <v>17</v>
      </c>
    </row>
    <row r="421" spans="1:15">
      <c r="A421" s="776"/>
      <c r="B421" s="479" t="s">
        <v>476</v>
      </c>
      <c r="C421" s="648">
        <v>598</v>
      </c>
      <c r="D421" s="648">
        <v>589</v>
      </c>
      <c r="E421" s="648"/>
      <c r="F421" s="648">
        <v>0</v>
      </c>
      <c r="G421" s="648">
        <v>9</v>
      </c>
      <c r="H421" s="648"/>
      <c r="I421" s="648">
        <v>48</v>
      </c>
      <c r="J421" s="648"/>
      <c r="K421" s="648">
        <v>3</v>
      </c>
      <c r="L421" s="648">
        <v>1</v>
      </c>
      <c r="M421" s="648"/>
      <c r="N421" s="648">
        <v>642</v>
      </c>
      <c r="O421" s="648">
        <v>17</v>
      </c>
    </row>
    <row r="422" spans="1:15">
      <c r="A422" s="776"/>
      <c r="B422" s="479" t="s">
        <v>477</v>
      </c>
      <c r="C422" s="648">
        <v>608</v>
      </c>
      <c r="D422" s="648">
        <v>595</v>
      </c>
      <c r="E422" s="648"/>
      <c r="F422" s="648">
        <v>4</v>
      </c>
      <c r="G422" s="648">
        <v>8</v>
      </c>
      <c r="H422" s="648"/>
      <c r="I422" s="648">
        <v>52</v>
      </c>
      <c r="J422" s="648"/>
      <c r="K422" s="648">
        <v>3</v>
      </c>
      <c r="L422" s="648">
        <v>1</v>
      </c>
      <c r="M422" s="648"/>
      <c r="N422" s="648">
        <v>656</v>
      </c>
      <c r="O422" s="648">
        <v>17</v>
      </c>
    </row>
    <row r="423" spans="1:15">
      <c r="A423" s="776"/>
      <c r="B423" s="479" t="s">
        <v>468</v>
      </c>
      <c r="C423" s="648">
        <v>642</v>
      </c>
      <c r="D423" s="648">
        <v>623</v>
      </c>
      <c r="E423" s="648"/>
      <c r="F423" s="648">
        <v>12</v>
      </c>
      <c r="G423" s="648">
        <v>6</v>
      </c>
      <c r="H423" s="648"/>
      <c r="I423" s="648">
        <v>62</v>
      </c>
      <c r="J423" s="648"/>
      <c r="K423" s="648">
        <v>4</v>
      </c>
      <c r="L423" s="648">
        <v>1</v>
      </c>
      <c r="M423" s="648"/>
      <c r="N423" s="648">
        <v>699</v>
      </c>
      <c r="O423" s="648">
        <v>18</v>
      </c>
    </row>
    <row r="424" spans="1:15">
      <c r="A424" s="776"/>
      <c r="B424" s="479" t="s">
        <v>469</v>
      </c>
      <c r="C424" s="648">
        <v>663</v>
      </c>
      <c r="D424" s="648">
        <v>641</v>
      </c>
      <c r="E424" s="648"/>
      <c r="F424" s="648">
        <v>17</v>
      </c>
      <c r="G424" s="648">
        <v>5</v>
      </c>
      <c r="H424" s="648"/>
      <c r="I424" s="648">
        <v>67</v>
      </c>
      <c r="J424" s="648"/>
      <c r="K424" s="648">
        <v>4</v>
      </c>
      <c r="L424" s="648">
        <v>1</v>
      </c>
      <c r="M424" s="648"/>
      <c r="N424" s="648">
        <v>725</v>
      </c>
      <c r="O424" s="648">
        <v>18</v>
      </c>
    </row>
    <row r="425" spans="1:15">
      <c r="A425" s="776"/>
      <c r="B425" s="479" t="s">
        <v>470</v>
      </c>
      <c r="C425" s="648">
        <v>653</v>
      </c>
      <c r="D425" s="648">
        <v>625</v>
      </c>
      <c r="E425" s="648"/>
      <c r="F425" s="648">
        <v>19</v>
      </c>
      <c r="G425" s="648">
        <v>9</v>
      </c>
      <c r="H425" s="648"/>
      <c r="I425" s="648">
        <v>63</v>
      </c>
      <c r="J425" s="648"/>
      <c r="K425" s="648">
        <v>4</v>
      </c>
      <c r="L425" s="648">
        <v>2</v>
      </c>
      <c r="M425" s="648"/>
      <c r="N425" s="648">
        <v>710</v>
      </c>
      <c r="O425" s="648">
        <v>17</v>
      </c>
    </row>
    <row r="426" spans="1:15">
      <c r="A426" s="776"/>
      <c r="B426" s="479" t="s">
        <v>35</v>
      </c>
      <c r="C426" s="648">
        <v>685</v>
      </c>
      <c r="D426" s="648">
        <v>657</v>
      </c>
      <c r="E426" s="648"/>
      <c r="F426" s="648">
        <v>19</v>
      </c>
      <c r="G426" s="648">
        <v>10</v>
      </c>
      <c r="H426" s="648"/>
      <c r="I426" s="648">
        <v>64</v>
      </c>
      <c r="J426" s="648"/>
      <c r="K426" s="648">
        <v>3</v>
      </c>
      <c r="L426" s="648">
        <v>2</v>
      </c>
      <c r="M426" s="648"/>
      <c r="N426" s="648">
        <v>745</v>
      </c>
      <c r="O426" s="648">
        <v>18</v>
      </c>
    </row>
    <row r="427" spans="1:15">
      <c r="A427" s="776"/>
      <c r="B427" s="479" t="s">
        <v>471</v>
      </c>
      <c r="C427" s="648">
        <v>709</v>
      </c>
      <c r="D427" s="648">
        <v>677</v>
      </c>
      <c r="E427" s="648"/>
      <c r="F427" s="648">
        <v>23</v>
      </c>
      <c r="G427" s="648">
        <v>10</v>
      </c>
      <c r="H427" s="648"/>
      <c r="I427" s="648">
        <v>59</v>
      </c>
      <c r="J427" s="648"/>
      <c r="K427" s="648">
        <v>3</v>
      </c>
      <c r="L427" s="648">
        <v>2</v>
      </c>
      <c r="M427" s="648"/>
      <c r="N427" s="648">
        <v>764</v>
      </c>
      <c r="O427" s="648">
        <v>17</v>
      </c>
    </row>
    <row r="428" spans="1:15">
      <c r="A428" s="776"/>
      <c r="B428" s="479" t="s">
        <v>34</v>
      </c>
      <c r="C428" s="648">
        <v>727</v>
      </c>
      <c r="D428" s="648">
        <v>690</v>
      </c>
      <c r="E428" s="648"/>
      <c r="F428" s="648">
        <v>27</v>
      </c>
      <c r="G428" s="648">
        <v>10</v>
      </c>
      <c r="H428" s="648"/>
      <c r="I428" s="648">
        <v>71</v>
      </c>
      <c r="J428" s="648"/>
      <c r="K428" s="648">
        <v>3</v>
      </c>
      <c r="L428" s="648">
        <v>2</v>
      </c>
      <c r="M428" s="648"/>
      <c r="N428" s="648">
        <v>793</v>
      </c>
      <c r="O428" s="648">
        <v>18</v>
      </c>
    </row>
    <row r="429" spans="1:15">
      <c r="A429" s="776"/>
      <c r="B429" s="479" t="s">
        <v>648</v>
      </c>
      <c r="C429" s="648">
        <v>752</v>
      </c>
      <c r="D429" s="648">
        <v>715</v>
      </c>
      <c r="E429" s="648"/>
      <c r="F429" s="648">
        <v>30</v>
      </c>
      <c r="G429" s="648">
        <v>7</v>
      </c>
      <c r="H429" s="648"/>
      <c r="I429" s="648">
        <v>81</v>
      </c>
      <c r="J429" s="648"/>
      <c r="K429" s="648">
        <v>8</v>
      </c>
      <c r="L429" s="648">
        <v>1</v>
      </c>
      <c r="M429" s="648"/>
      <c r="N429" s="648">
        <v>824</v>
      </c>
      <c r="O429" s="648">
        <v>18</v>
      </c>
    </row>
    <row r="430" spans="1:15">
      <c r="A430" s="776"/>
      <c r="B430" s="479" t="s">
        <v>649</v>
      </c>
      <c r="C430" s="648">
        <v>742</v>
      </c>
      <c r="D430" s="648">
        <v>702</v>
      </c>
      <c r="E430" s="648"/>
      <c r="F430" s="648">
        <v>34</v>
      </c>
      <c r="G430" s="648">
        <v>6</v>
      </c>
      <c r="H430" s="648"/>
      <c r="I430" s="648">
        <v>92</v>
      </c>
      <c r="J430" s="648"/>
      <c r="K430" s="648">
        <v>4</v>
      </c>
      <c r="L430" s="648">
        <v>1</v>
      </c>
      <c r="M430" s="648"/>
      <c r="N430" s="648">
        <v>829</v>
      </c>
      <c r="O430" s="648">
        <v>18</v>
      </c>
    </row>
    <row r="431" spans="1:15">
      <c r="A431" s="776"/>
      <c r="B431" s="479" t="s">
        <v>650</v>
      </c>
      <c r="C431" s="648">
        <v>769</v>
      </c>
      <c r="D431" s="648">
        <v>729</v>
      </c>
      <c r="E431" s="648"/>
      <c r="F431" s="648">
        <v>34</v>
      </c>
      <c r="G431" s="648">
        <v>6</v>
      </c>
      <c r="H431" s="648"/>
      <c r="I431" s="648">
        <v>106</v>
      </c>
      <c r="J431" s="648"/>
      <c r="K431" s="648">
        <v>5</v>
      </c>
      <c r="L431" s="648">
        <v>2</v>
      </c>
      <c r="M431" s="648"/>
      <c r="N431" s="648">
        <v>869</v>
      </c>
      <c r="O431" s="648">
        <v>18</v>
      </c>
    </row>
    <row r="432" spans="1:15">
      <c r="A432" s="776"/>
      <c r="B432" s="479" t="s">
        <v>651</v>
      </c>
      <c r="C432" s="648">
        <v>769</v>
      </c>
      <c r="D432" s="648">
        <v>728</v>
      </c>
      <c r="E432" s="648"/>
      <c r="F432" s="648">
        <v>32</v>
      </c>
      <c r="G432" s="648">
        <v>9</v>
      </c>
      <c r="H432" s="648"/>
      <c r="I432" s="648">
        <v>100</v>
      </c>
      <c r="J432" s="648"/>
      <c r="K432" s="648">
        <v>5</v>
      </c>
      <c r="L432" s="648">
        <v>2</v>
      </c>
      <c r="M432" s="648"/>
      <c r="N432" s="648">
        <v>862</v>
      </c>
      <c r="O432" s="648">
        <v>17</v>
      </c>
    </row>
    <row r="433" spans="1:15">
      <c r="A433" s="776"/>
      <c r="B433" s="479" t="s">
        <v>652</v>
      </c>
      <c r="C433" s="648">
        <v>780</v>
      </c>
      <c r="D433" s="648">
        <v>742</v>
      </c>
      <c r="E433" s="648"/>
      <c r="F433" s="648">
        <v>31</v>
      </c>
      <c r="G433" s="648">
        <v>8</v>
      </c>
      <c r="H433" s="648"/>
      <c r="I433" s="648">
        <v>109</v>
      </c>
      <c r="J433" s="648"/>
      <c r="K433" s="648">
        <v>5</v>
      </c>
      <c r="L433" s="648">
        <v>2</v>
      </c>
      <c r="M433" s="648"/>
      <c r="N433" s="648">
        <v>883</v>
      </c>
      <c r="O433" s="648">
        <v>17</v>
      </c>
    </row>
    <row r="434" spans="1:15">
      <c r="A434" s="776"/>
      <c r="B434" s="479" t="s">
        <v>653</v>
      </c>
      <c r="C434" s="648">
        <v>797</v>
      </c>
      <c r="D434" s="648">
        <v>759</v>
      </c>
      <c r="E434" s="648"/>
      <c r="F434" s="648">
        <v>29</v>
      </c>
      <c r="G434" s="648">
        <v>9</v>
      </c>
      <c r="H434" s="648"/>
      <c r="I434" s="648">
        <v>108</v>
      </c>
      <c r="J434" s="648"/>
      <c r="K434" s="648">
        <v>5</v>
      </c>
      <c r="L434" s="648">
        <v>1</v>
      </c>
      <c r="M434" s="648"/>
      <c r="N434" s="648">
        <v>898</v>
      </c>
      <c r="O434" s="648">
        <v>17</v>
      </c>
    </row>
    <row r="435" spans="1:15">
      <c r="A435" s="776"/>
      <c r="B435" s="479" t="s">
        <v>654</v>
      </c>
      <c r="C435" s="648">
        <v>811</v>
      </c>
      <c r="D435" s="648">
        <v>775</v>
      </c>
      <c r="E435" s="648"/>
      <c r="F435" s="648">
        <v>27</v>
      </c>
      <c r="G435" s="648">
        <v>9</v>
      </c>
      <c r="H435" s="648"/>
      <c r="I435" s="648">
        <v>103</v>
      </c>
      <c r="J435" s="648"/>
      <c r="K435" s="648">
        <v>6</v>
      </c>
      <c r="L435" s="648">
        <v>1</v>
      </c>
      <c r="M435" s="648"/>
      <c r="N435" s="648">
        <v>911</v>
      </c>
      <c r="O435" s="648">
        <v>16</v>
      </c>
    </row>
    <row r="436" spans="1:15">
      <c r="A436" s="776"/>
      <c r="B436" s="479" t="s">
        <v>655</v>
      </c>
      <c r="C436" s="648">
        <v>823</v>
      </c>
      <c r="D436" s="648">
        <v>788</v>
      </c>
      <c r="E436" s="648"/>
      <c r="F436" s="648">
        <v>26</v>
      </c>
      <c r="G436" s="648">
        <v>9</v>
      </c>
      <c r="H436" s="648"/>
      <c r="I436" s="648">
        <v>109</v>
      </c>
      <c r="J436" s="648"/>
      <c r="K436" s="648">
        <v>6</v>
      </c>
      <c r="L436" s="648">
        <v>0</v>
      </c>
      <c r="M436" s="648"/>
      <c r="N436" s="648">
        <v>930</v>
      </c>
      <c r="O436" s="648">
        <v>16</v>
      </c>
    </row>
    <row r="437" spans="1:15">
      <c r="A437" s="776"/>
      <c r="B437" s="479" t="s">
        <v>1202</v>
      </c>
      <c r="C437" s="648">
        <v>879</v>
      </c>
      <c r="D437" s="648">
        <v>835</v>
      </c>
      <c r="E437" s="648"/>
      <c r="F437" s="648">
        <v>34</v>
      </c>
      <c r="G437" s="648">
        <v>9</v>
      </c>
      <c r="H437" s="648"/>
      <c r="I437" s="648">
        <v>115</v>
      </c>
      <c r="J437" s="648"/>
      <c r="K437" s="648">
        <v>5</v>
      </c>
      <c r="L437" s="648">
        <v>0</v>
      </c>
      <c r="M437" s="648"/>
      <c r="N437" s="648">
        <v>988</v>
      </c>
      <c r="O437" s="648">
        <v>16</v>
      </c>
    </row>
    <row r="438" spans="1:15">
      <c r="A438" s="777"/>
      <c r="B438" s="550" t="s">
        <v>1203</v>
      </c>
      <c r="C438" s="649">
        <v>887</v>
      </c>
      <c r="D438" s="649">
        <v>845</v>
      </c>
      <c r="E438" s="649"/>
      <c r="F438" s="649">
        <v>30</v>
      </c>
      <c r="G438" s="649">
        <v>11</v>
      </c>
      <c r="H438" s="649"/>
      <c r="I438" s="649">
        <v>122</v>
      </c>
      <c r="J438" s="649"/>
      <c r="K438" s="649">
        <v>3</v>
      </c>
      <c r="L438" s="649">
        <v>0</v>
      </c>
      <c r="M438" s="649"/>
      <c r="N438" s="649">
        <v>1006</v>
      </c>
      <c r="O438" s="649">
        <v>16</v>
      </c>
    </row>
    <row r="439" spans="1:15">
      <c r="A439" s="775" t="s">
        <v>1</v>
      </c>
      <c r="B439" s="479" t="s">
        <v>465</v>
      </c>
      <c r="C439" s="648">
        <v>207</v>
      </c>
      <c r="D439" s="648">
        <v>179</v>
      </c>
      <c r="E439" s="648"/>
      <c r="F439" s="648"/>
      <c r="G439" s="648">
        <v>28</v>
      </c>
      <c r="H439" s="648"/>
      <c r="I439" s="648">
        <v>23</v>
      </c>
      <c r="J439" s="648">
        <v>7</v>
      </c>
      <c r="K439" s="648">
        <v>2</v>
      </c>
      <c r="L439" s="648"/>
      <c r="M439" s="648"/>
      <c r="N439" s="648">
        <v>222</v>
      </c>
      <c r="O439" s="648">
        <v>28</v>
      </c>
    </row>
    <row r="440" spans="1:15">
      <c r="A440" s="776"/>
      <c r="B440" s="479" t="s">
        <v>491</v>
      </c>
      <c r="C440" s="648">
        <v>212</v>
      </c>
      <c r="D440" s="648">
        <v>184</v>
      </c>
      <c r="E440" s="648"/>
      <c r="F440" s="648"/>
      <c r="G440" s="648">
        <v>28</v>
      </c>
      <c r="H440" s="648"/>
      <c r="I440" s="648">
        <v>23</v>
      </c>
      <c r="J440" s="648">
        <v>7</v>
      </c>
      <c r="K440" s="648">
        <v>2</v>
      </c>
      <c r="L440" s="648"/>
      <c r="M440" s="648"/>
      <c r="N440" s="648">
        <v>226</v>
      </c>
      <c r="O440" s="648">
        <v>28</v>
      </c>
    </row>
    <row r="441" spans="1:15">
      <c r="A441" s="776"/>
      <c r="B441" s="479" t="s">
        <v>492</v>
      </c>
      <c r="C441" s="648">
        <v>216</v>
      </c>
      <c r="D441" s="648">
        <v>188</v>
      </c>
      <c r="E441" s="648"/>
      <c r="F441" s="648"/>
      <c r="G441" s="648">
        <v>28</v>
      </c>
      <c r="H441" s="648"/>
      <c r="I441" s="648">
        <v>24</v>
      </c>
      <c r="J441" s="648">
        <v>7</v>
      </c>
      <c r="K441" s="648">
        <v>2</v>
      </c>
      <c r="L441" s="648"/>
      <c r="M441" s="648"/>
      <c r="N441" s="648">
        <v>231</v>
      </c>
      <c r="O441" s="648">
        <v>28</v>
      </c>
    </row>
    <row r="442" spans="1:15">
      <c r="A442" s="776"/>
      <c r="B442" s="479" t="s">
        <v>493</v>
      </c>
      <c r="C442" s="648">
        <v>220</v>
      </c>
      <c r="D442" s="648">
        <v>193</v>
      </c>
      <c r="E442" s="648"/>
      <c r="F442" s="648"/>
      <c r="G442" s="648">
        <v>28</v>
      </c>
      <c r="H442" s="648"/>
      <c r="I442" s="648">
        <v>24</v>
      </c>
      <c r="J442" s="648">
        <v>7</v>
      </c>
      <c r="K442" s="648">
        <v>1</v>
      </c>
      <c r="L442" s="648"/>
      <c r="M442" s="648"/>
      <c r="N442" s="648">
        <v>235</v>
      </c>
      <c r="O442" s="648">
        <v>28</v>
      </c>
    </row>
    <row r="443" spans="1:15">
      <c r="A443" s="776"/>
      <c r="B443" s="479" t="s">
        <v>494</v>
      </c>
      <c r="C443" s="648">
        <v>224</v>
      </c>
      <c r="D443" s="648">
        <v>196</v>
      </c>
      <c r="E443" s="648"/>
      <c r="F443" s="648"/>
      <c r="G443" s="648">
        <v>28</v>
      </c>
      <c r="H443" s="648"/>
      <c r="I443" s="648">
        <v>24</v>
      </c>
      <c r="J443" s="648">
        <v>7</v>
      </c>
      <c r="K443" s="648">
        <v>1</v>
      </c>
      <c r="L443" s="648"/>
      <c r="M443" s="648"/>
      <c r="N443" s="648">
        <v>239</v>
      </c>
      <c r="O443" s="648">
        <v>28</v>
      </c>
    </row>
    <row r="444" spans="1:15">
      <c r="A444" s="776"/>
      <c r="B444" s="479" t="s">
        <v>466</v>
      </c>
      <c r="C444" s="648">
        <v>224</v>
      </c>
      <c r="D444" s="648">
        <v>196</v>
      </c>
      <c r="E444" s="648"/>
      <c r="F444" s="648"/>
      <c r="G444" s="648">
        <v>28</v>
      </c>
      <c r="H444" s="648"/>
      <c r="I444" s="648">
        <v>25</v>
      </c>
      <c r="J444" s="648">
        <v>5</v>
      </c>
      <c r="K444" s="648">
        <v>1</v>
      </c>
      <c r="L444" s="648"/>
      <c r="M444" s="648">
        <v>-1</v>
      </c>
      <c r="N444" s="648">
        <v>244</v>
      </c>
      <c r="O444" s="648">
        <v>27</v>
      </c>
    </row>
    <row r="445" spans="1:15">
      <c r="A445" s="776"/>
      <c r="B445" s="479" t="s">
        <v>495</v>
      </c>
      <c r="C445" s="648">
        <v>224</v>
      </c>
      <c r="D445" s="648">
        <v>198</v>
      </c>
      <c r="E445" s="648"/>
      <c r="F445" s="648"/>
      <c r="G445" s="648">
        <v>26</v>
      </c>
      <c r="H445" s="648"/>
      <c r="I445" s="648">
        <v>23</v>
      </c>
      <c r="J445" s="648">
        <v>3</v>
      </c>
      <c r="K445" s="648">
        <v>1</v>
      </c>
      <c r="L445" s="648"/>
      <c r="M445" s="648">
        <v>2</v>
      </c>
      <c r="N445" s="648">
        <v>242</v>
      </c>
      <c r="O445" s="648">
        <v>26</v>
      </c>
    </row>
    <row r="446" spans="1:15">
      <c r="A446" s="776"/>
      <c r="B446" s="479" t="s">
        <v>496</v>
      </c>
      <c r="C446" s="648">
        <v>230</v>
      </c>
      <c r="D446" s="648">
        <v>202</v>
      </c>
      <c r="E446" s="648"/>
      <c r="F446" s="648"/>
      <c r="G446" s="648">
        <v>28</v>
      </c>
      <c r="H446" s="648"/>
      <c r="I446" s="648">
        <v>23</v>
      </c>
      <c r="J446" s="648">
        <v>6</v>
      </c>
      <c r="K446" s="648">
        <v>1</v>
      </c>
      <c r="L446" s="648"/>
      <c r="M446" s="648">
        <v>-7</v>
      </c>
      <c r="N446" s="648">
        <v>252</v>
      </c>
      <c r="O446" s="648">
        <v>27</v>
      </c>
    </row>
    <row r="447" spans="1:15">
      <c r="A447" s="776"/>
      <c r="B447" s="479" t="s">
        <v>497</v>
      </c>
      <c r="C447" s="648">
        <v>236</v>
      </c>
      <c r="D447" s="648">
        <v>209</v>
      </c>
      <c r="E447" s="648"/>
      <c r="F447" s="648"/>
      <c r="G447" s="648">
        <v>27</v>
      </c>
      <c r="H447" s="648"/>
      <c r="I447" s="648">
        <v>28</v>
      </c>
      <c r="J447" s="648">
        <v>6</v>
      </c>
      <c r="K447" s="648">
        <v>1</v>
      </c>
      <c r="L447" s="648"/>
      <c r="M447" s="648">
        <v>2</v>
      </c>
      <c r="N447" s="648">
        <v>255</v>
      </c>
      <c r="O447" s="648">
        <v>26</v>
      </c>
    </row>
    <row r="448" spans="1:15">
      <c r="A448" s="776"/>
      <c r="B448" s="479" t="s">
        <v>498</v>
      </c>
      <c r="C448" s="648">
        <v>244</v>
      </c>
      <c r="D448" s="648">
        <v>216</v>
      </c>
      <c r="E448" s="648"/>
      <c r="F448" s="648"/>
      <c r="G448" s="648">
        <v>28</v>
      </c>
      <c r="H448" s="648"/>
      <c r="I448" s="648">
        <v>23</v>
      </c>
      <c r="J448" s="648">
        <v>6</v>
      </c>
      <c r="K448" s="648">
        <v>2</v>
      </c>
      <c r="L448" s="648"/>
      <c r="M448" s="648">
        <v>2</v>
      </c>
      <c r="N448" s="648">
        <v>257</v>
      </c>
      <c r="O448" s="648">
        <v>26</v>
      </c>
    </row>
    <row r="449" spans="1:15">
      <c r="A449" s="776"/>
      <c r="B449" s="479" t="s">
        <v>467</v>
      </c>
      <c r="C449" s="648">
        <v>251</v>
      </c>
      <c r="D449" s="648">
        <v>223</v>
      </c>
      <c r="E449" s="648"/>
      <c r="F449" s="648"/>
      <c r="G449" s="648">
        <v>28</v>
      </c>
      <c r="H449" s="648"/>
      <c r="I449" s="648">
        <v>22</v>
      </c>
      <c r="J449" s="648">
        <v>7</v>
      </c>
      <c r="K449" s="648">
        <v>2</v>
      </c>
      <c r="L449" s="648"/>
      <c r="M449" s="648">
        <v>1</v>
      </c>
      <c r="N449" s="648">
        <v>263</v>
      </c>
      <c r="O449" s="648">
        <v>26</v>
      </c>
    </row>
    <row r="450" spans="1:15">
      <c r="A450" s="776"/>
      <c r="B450" s="479" t="s">
        <v>474</v>
      </c>
      <c r="C450" s="648">
        <v>255</v>
      </c>
      <c r="D450" s="648">
        <v>227</v>
      </c>
      <c r="E450" s="648"/>
      <c r="F450" s="648"/>
      <c r="G450" s="648">
        <v>28</v>
      </c>
      <c r="H450" s="648"/>
      <c r="I450" s="648">
        <v>25</v>
      </c>
      <c r="J450" s="648">
        <v>4</v>
      </c>
      <c r="K450" s="648">
        <v>2</v>
      </c>
      <c r="L450" s="648"/>
      <c r="M450" s="648">
        <v>0</v>
      </c>
      <c r="N450" s="648">
        <v>274</v>
      </c>
      <c r="O450" s="648">
        <v>26</v>
      </c>
    </row>
    <row r="451" spans="1:15">
      <c r="A451" s="776"/>
      <c r="B451" s="479" t="s">
        <v>475</v>
      </c>
      <c r="C451" s="648">
        <v>259</v>
      </c>
      <c r="D451" s="648">
        <v>230</v>
      </c>
      <c r="E451" s="648"/>
      <c r="F451" s="648"/>
      <c r="G451" s="648">
        <v>29</v>
      </c>
      <c r="H451" s="648"/>
      <c r="I451" s="648">
        <v>26</v>
      </c>
      <c r="J451" s="648">
        <v>3</v>
      </c>
      <c r="K451" s="648">
        <v>2</v>
      </c>
      <c r="L451" s="648"/>
      <c r="M451" s="648">
        <v>-1</v>
      </c>
      <c r="N451" s="648">
        <v>281</v>
      </c>
      <c r="O451" s="648">
        <v>26</v>
      </c>
    </row>
    <row r="452" spans="1:15">
      <c r="A452" s="776"/>
      <c r="B452" s="479" t="s">
        <v>476</v>
      </c>
      <c r="C452" s="648">
        <v>264</v>
      </c>
      <c r="D452" s="648">
        <v>234</v>
      </c>
      <c r="E452" s="648"/>
      <c r="F452" s="648"/>
      <c r="G452" s="648">
        <v>30</v>
      </c>
      <c r="H452" s="648"/>
      <c r="I452" s="648">
        <v>26</v>
      </c>
      <c r="J452" s="648">
        <v>2</v>
      </c>
      <c r="K452" s="648">
        <v>2</v>
      </c>
      <c r="L452" s="648"/>
      <c r="M452" s="648">
        <v>-2</v>
      </c>
      <c r="N452" s="648">
        <v>287</v>
      </c>
      <c r="O452" s="648">
        <v>26</v>
      </c>
    </row>
    <row r="453" spans="1:15">
      <c r="A453" s="776"/>
      <c r="B453" s="479" t="s">
        <v>477</v>
      </c>
      <c r="C453" s="648">
        <v>269</v>
      </c>
      <c r="D453" s="648">
        <v>239</v>
      </c>
      <c r="E453" s="648"/>
      <c r="F453" s="648"/>
      <c r="G453" s="648">
        <v>30</v>
      </c>
      <c r="H453" s="648"/>
      <c r="I453" s="648">
        <v>28</v>
      </c>
      <c r="J453" s="648">
        <v>1</v>
      </c>
      <c r="K453" s="648">
        <v>2</v>
      </c>
      <c r="L453" s="648"/>
      <c r="M453" s="648">
        <v>0</v>
      </c>
      <c r="N453" s="648">
        <v>294</v>
      </c>
      <c r="O453" s="648">
        <v>26</v>
      </c>
    </row>
    <row r="454" spans="1:15">
      <c r="A454" s="776"/>
      <c r="B454" s="479" t="s">
        <v>468</v>
      </c>
      <c r="C454" s="648">
        <v>277</v>
      </c>
      <c r="D454" s="648">
        <v>245</v>
      </c>
      <c r="E454" s="648"/>
      <c r="F454" s="648"/>
      <c r="G454" s="648">
        <v>32</v>
      </c>
      <c r="H454" s="648"/>
      <c r="I454" s="648">
        <v>28</v>
      </c>
      <c r="J454" s="648">
        <v>1</v>
      </c>
      <c r="K454" s="648">
        <v>2</v>
      </c>
      <c r="L454" s="648"/>
      <c r="M454" s="648">
        <v>0</v>
      </c>
      <c r="N454" s="648">
        <v>301</v>
      </c>
      <c r="O454" s="648">
        <v>26</v>
      </c>
    </row>
    <row r="455" spans="1:15">
      <c r="A455" s="776"/>
      <c r="B455" s="479" t="s">
        <v>469</v>
      </c>
      <c r="C455" s="648">
        <v>282</v>
      </c>
      <c r="D455" s="648">
        <v>247</v>
      </c>
      <c r="E455" s="648"/>
      <c r="F455" s="648"/>
      <c r="G455" s="648">
        <v>35</v>
      </c>
      <c r="H455" s="648"/>
      <c r="I455" s="648">
        <v>30</v>
      </c>
      <c r="J455" s="648">
        <v>2</v>
      </c>
      <c r="K455" s="648">
        <v>3</v>
      </c>
      <c r="L455" s="648"/>
      <c r="M455" s="648">
        <v>-1</v>
      </c>
      <c r="N455" s="648">
        <v>308</v>
      </c>
      <c r="O455" s="648">
        <v>26</v>
      </c>
    </row>
    <row r="456" spans="1:15">
      <c r="A456" s="776"/>
      <c r="B456" s="479" t="s">
        <v>470</v>
      </c>
      <c r="C456" s="648">
        <v>285</v>
      </c>
      <c r="D456" s="648">
        <v>250</v>
      </c>
      <c r="E456" s="648"/>
      <c r="F456" s="648"/>
      <c r="G456" s="648">
        <v>35</v>
      </c>
      <c r="H456" s="648"/>
      <c r="I456" s="648">
        <v>33</v>
      </c>
      <c r="J456" s="648">
        <v>3</v>
      </c>
      <c r="K456" s="648">
        <v>1</v>
      </c>
      <c r="L456" s="648"/>
      <c r="M456" s="648">
        <v>0</v>
      </c>
      <c r="N456" s="648">
        <v>314</v>
      </c>
      <c r="O456" s="648">
        <v>26</v>
      </c>
    </row>
    <row r="457" spans="1:15">
      <c r="A457" s="776"/>
      <c r="B457" s="479" t="s">
        <v>35</v>
      </c>
      <c r="C457" s="648">
        <v>289</v>
      </c>
      <c r="D457" s="648">
        <v>255</v>
      </c>
      <c r="E457" s="648"/>
      <c r="F457" s="648"/>
      <c r="G457" s="648">
        <v>34</v>
      </c>
      <c r="H457" s="648"/>
      <c r="I457" s="648">
        <v>37</v>
      </c>
      <c r="J457" s="648">
        <v>1</v>
      </c>
      <c r="K457" s="648">
        <v>2</v>
      </c>
      <c r="L457" s="648"/>
      <c r="M457" s="648">
        <v>0</v>
      </c>
      <c r="N457" s="648">
        <v>323</v>
      </c>
      <c r="O457" s="648">
        <v>26</v>
      </c>
    </row>
    <row r="458" spans="1:15">
      <c r="A458" s="776"/>
      <c r="B458" s="479" t="s">
        <v>471</v>
      </c>
      <c r="C458" s="648">
        <v>297</v>
      </c>
      <c r="D458" s="648">
        <v>262</v>
      </c>
      <c r="E458" s="648"/>
      <c r="F458" s="648"/>
      <c r="G458" s="648">
        <v>36</v>
      </c>
      <c r="H458" s="648"/>
      <c r="I458" s="648">
        <v>39</v>
      </c>
      <c r="J458" s="648">
        <v>4</v>
      </c>
      <c r="K458" s="648">
        <v>1</v>
      </c>
      <c r="L458" s="648"/>
      <c r="M458" s="648">
        <v>0</v>
      </c>
      <c r="N458" s="648">
        <v>331</v>
      </c>
      <c r="O458" s="648">
        <v>24</v>
      </c>
    </row>
    <row r="459" spans="1:15">
      <c r="A459" s="776"/>
      <c r="B459" s="479" t="s">
        <v>34</v>
      </c>
      <c r="C459" s="648">
        <v>303</v>
      </c>
      <c r="D459" s="648">
        <v>266</v>
      </c>
      <c r="E459" s="648"/>
      <c r="F459" s="648"/>
      <c r="G459" s="648">
        <v>38</v>
      </c>
      <c r="H459" s="648"/>
      <c r="I459" s="648">
        <v>42</v>
      </c>
      <c r="J459" s="648">
        <v>5</v>
      </c>
      <c r="K459" s="648">
        <v>1</v>
      </c>
      <c r="L459" s="648"/>
      <c r="M459" s="648">
        <v>0</v>
      </c>
      <c r="N459" s="648">
        <v>340</v>
      </c>
      <c r="O459" s="648">
        <v>25</v>
      </c>
    </row>
    <row r="460" spans="1:15">
      <c r="A460" s="776"/>
      <c r="B460" s="479" t="s">
        <v>648</v>
      </c>
      <c r="C460" s="648">
        <v>313</v>
      </c>
      <c r="D460" s="648">
        <v>272</v>
      </c>
      <c r="E460" s="648"/>
      <c r="F460" s="648"/>
      <c r="G460" s="648">
        <v>41</v>
      </c>
      <c r="H460" s="648"/>
      <c r="I460" s="648">
        <v>46</v>
      </c>
      <c r="J460" s="648">
        <v>2</v>
      </c>
      <c r="K460" s="648">
        <v>1</v>
      </c>
      <c r="L460" s="648"/>
      <c r="M460" s="648">
        <v>0</v>
      </c>
      <c r="N460" s="648">
        <v>356</v>
      </c>
      <c r="O460" s="648">
        <v>25</v>
      </c>
    </row>
    <row r="461" spans="1:15">
      <c r="A461" s="776"/>
      <c r="B461" s="479" t="s">
        <v>649</v>
      </c>
      <c r="C461" s="648">
        <v>324</v>
      </c>
      <c r="D461" s="648">
        <v>279</v>
      </c>
      <c r="E461" s="648"/>
      <c r="F461" s="648"/>
      <c r="G461" s="648">
        <v>44</v>
      </c>
      <c r="H461" s="648"/>
      <c r="I461" s="648">
        <v>54</v>
      </c>
      <c r="J461" s="648">
        <v>6</v>
      </c>
      <c r="K461" s="648">
        <v>2</v>
      </c>
      <c r="L461" s="648"/>
      <c r="M461" s="648">
        <v>-1</v>
      </c>
      <c r="N461" s="648">
        <v>371</v>
      </c>
      <c r="O461" s="648">
        <v>26</v>
      </c>
    </row>
    <row r="462" spans="1:15">
      <c r="A462" s="776"/>
      <c r="B462" s="479" t="s">
        <v>650</v>
      </c>
      <c r="C462" s="648">
        <v>336</v>
      </c>
      <c r="D462" s="648">
        <v>289</v>
      </c>
      <c r="E462" s="648"/>
      <c r="F462" s="648"/>
      <c r="G462" s="648">
        <v>48</v>
      </c>
      <c r="H462" s="648"/>
      <c r="I462" s="648">
        <v>54</v>
      </c>
      <c r="J462" s="648">
        <v>7</v>
      </c>
      <c r="K462" s="648">
        <v>2</v>
      </c>
      <c r="L462" s="648"/>
      <c r="M462" s="648">
        <v>-1</v>
      </c>
      <c r="N462" s="648">
        <v>382</v>
      </c>
      <c r="O462" s="648">
        <v>26</v>
      </c>
    </row>
    <row r="463" spans="1:15">
      <c r="A463" s="776"/>
      <c r="B463" s="479" t="s">
        <v>651</v>
      </c>
      <c r="C463" s="648">
        <v>348</v>
      </c>
      <c r="D463" s="648">
        <v>298</v>
      </c>
      <c r="E463" s="648"/>
      <c r="F463" s="648"/>
      <c r="G463" s="648">
        <v>51</v>
      </c>
      <c r="H463" s="648"/>
      <c r="I463" s="648">
        <v>52</v>
      </c>
      <c r="J463" s="648">
        <v>6</v>
      </c>
      <c r="K463" s="648">
        <v>2</v>
      </c>
      <c r="L463" s="648"/>
      <c r="M463" s="648">
        <v>-6</v>
      </c>
      <c r="N463" s="648">
        <v>399</v>
      </c>
      <c r="O463" s="648">
        <v>26</v>
      </c>
    </row>
    <row r="464" spans="1:15">
      <c r="A464" s="776"/>
      <c r="B464" s="479" t="s">
        <v>652</v>
      </c>
      <c r="C464" s="648">
        <v>351</v>
      </c>
      <c r="D464" s="648">
        <v>304</v>
      </c>
      <c r="E464" s="648"/>
      <c r="F464" s="648"/>
      <c r="G464" s="648">
        <v>47</v>
      </c>
      <c r="H464" s="648"/>
      <c r="I464" s="648">
        <v>64</v>
      </c>
      <c r="J464" s="648">
        <v>5</v>
      </c>
      <c r="K464" s="648">
        <v>2</v>
      </c>
      <c r="L464" s="648"/>
      <c r="M464" s="648">
        <v>1</v>
      </c>
      <c r="N464" s="648">
        <v>408</v>
      </c>
      <c r="O464" s="648">
        <v>26</v>
      </c>
    </row>
    <row r="465" spans="1:15">
      <c r="A465" s="776"/>
      <c r="B465" s="479" t="s">
        <v>653</v>
      </c>
      <c r="C465" s="648">
        <v>355</v>
      </c>
      <c r="D465" s="648">
        <v>315</v>
      </c>
      <c r="E465" s="648"/>
      <c r="F465" s="648"/>
      <c r="G465" s="648">
        <v>40</v>
      </c>
      <c r="H465" s="648"/>
      <c r="I465" s="648">
        <v>70</v>
      </c>
      <c r="J465" s="648">
        <v>3</v>
      </c>
      <c r="K465" s="648">
        <v>1</v>
      </c>
      <c r="L465" s="648"/>
      <c r="M465" s="648">
        <v>-3</v>
      </c>
      <c r="N465" s="648">
        <v>423</v>
      </c>
      <c r="O465" s="648">
        <v>26</v>
      </c>
    </row>
    <row r="466" spans="1:15">
      <c r="A466" s="776"/>
      <c r="B466" s="479" t="s">
        <v>654</v>
      </c>
      <c r="C466" s="648">
        <v>377</v>
      </c>
      <c r="D466" s="648">
        <v>333</v>
      </c>
      <c r="E466" s="648"/>
      <c r="F466" s="648"/>
      <c r="G466" s="648">
        <v>44</v>
      </c>
      <c r="H466" s="648"/>
      <c r="I466" s="648">
        <v>61</v>
      </c>
      <c r="J466" s="648">
        <v>4</v>
      </c>
      <c r="K466" s="648">
        <v>1</v>
      </c>
      <c r="L466" s="648"/>
      <c r="M466" s="648">
        <v>-4</v>
      </c>
      <c r="N466" s="648">
        <v>438</v>
      </c>
      <c r="O466" s="648">
        <v>25</v>
      </c>
    </row>
    <row r="467" spans="1:15">
      <c r="A467" s="776"/>
      <c r="B467" s="479" t="s">
        <v>655</v>
      </c>
      <c r="C467" s="648">
        <v>394</v>
      </c>
      <c r="D467" s="648">
        <v>348</v>
      </c>
      <c r="E467" s="648"/>
      <c r="F467" s="648"/>
      <c r="G467" s="648">
        <v>46</v>
      </c>
      <c r="H467" s="648"/>
      <c r="I467" s="648">
        <v>56</v>
      </c>
      <c r="J467" s="648">
        <v>5</v>
      </c>
      <c r="K467" s="648">
        <v>1</v>
      </c>
      <c r="L467" s="648"/>
      <c r="M467" s="648">
        <v>-1</v>
      </c>
      <c r="N467" s="648">
        <v>448</v>
      </c>
      <c r="O467" s="648">
        <v>25</v>
      </c>
    </row>
    <row r="468" spans="1:15">
      <c r="A468" s="776"/>
      <c r="B468" s="479" t="s">
        <v>1202</v>
      </c>
      <c r="C468" s="648">
        <v>395</v>
      </c>
      <c r="D468" s="648">
        <v>350</v>
      </c>
      <c r="E468" s="648"/>
      <c r="F468" s="648"/>
      <c r="G468" s="648">
        <v>45</v>
      </c>
      <c r="H468" s="648"/>
      <c r="I468" s="648">
        <v>69</v>
      </c>
      <c r="J468" s="648">
        <v>4</v>
      </c>
      <c r="K468" s="648">
        <v>1</v>
      </c>
      <c r="L468" s="648"/>
      <c r="M468" s="648">
        <v>0</v>
      </c>
      <c r="N468" s="648">
        <v>458</v>
      </c>
      <c r="O468" s="648">
        <v>25</v>
      </c>
    </row>
    <row r="469" spans="1:15">
      <c r="A469" s="777"/>
      <c r="B469" s="550" t="s">
        <v>1203</v>
      </c>
      <c r="C469" s="649">
        <v>405</v>
      </c>
      <c r="D469" s="649">
        <v>358</v>
      </c>
      <c r="E469" s="649"/>
      <c r="F469" s="649"/>
      <c r="G469" s="649">
        <v>47</v>
      </c>
      <c r="H469" s="649"/>
      <c r="I469" s="649">
        <v>61</v>
      </c>
      <c r="J469" s="649">
        <v>5</v>
      </c>
      <c r="K469" s="649">
        <v>1</v>
      </c>
      <c r="L469" s="649"/>
      <c r="M469" s="649">
        <v>-7</v>
      </c>
      <c r="N469" s="649">
        <v>468</v>
      </c>
      <c r="O469" s="649">
        <v>25</v>
      </c>
    </row>
    <row r="470" spans="1:15">
      <c r="A470" s="778" t="s">
        <v>24</v>
      </c>
      <c r="B470" s="479" t="s">
        <v>465</v>
      </c>
      <c r="C470" s="648">
        <v>375</v>
      </c>
      <c r="D470" s="648">
        <v>359</v>
      </c>
      <c r="E470" s="648"/>
      <c r="F470" s="648"/>
      <c r="G470" s="648">
        <v>16</v>
      </c>
      <c r="H470" s="648"/>
      <c r="I470" s="648">
        <v>38</v>
      </c>
      <c r="J470" s="648">
        <v>5</v>
      </c>
      <c r="K470" s="648">
        <v>3</v>
      </c>
      <c r="L470" s="648"/>
      <c r="M470" s="648">
        <v>0</v>
      </c>
      <c r="N470" s="648">
        <v>405</v>
      </c>
      <c r="O470" s="648">
        <v>39</v>
      </c>
    </row>
    <row r="471" spans="1:15">
      <c r="A471" s="779"/>
      <c r="B471" s="479" t="s">
        <v>491</v>
      </c>
      <c r="C471" s="648">
        <v>373</v>
      </c>
      <c r="D471" s="648">
        <v>362</v>
      </c>
      <c r="E471" s="648"/>
      <c r="F471" s="648"/>
      <c r="G471" s="648">
        <v>11</v>
      </c>
      <c r="H471" s="648"/>
      <c r="I471" s="648">
        <v>49</v>
      </c>
      <c r="J471" s="648">
        <v>7</v>
      </c>
      <c r="K471" s="648">
        <v>6</v>
      </c>
      <c r="L471" s="648"/>
      <c r="M471" s="648">
        <v>6</v>
      </c>
      <c r="N471" s="648">
        <v>404</v>
      </c>
      <c r="O471" s="648">
        <v>38</v>
      </c>
    </row>
    <row r="472" spans="1:15">
      <c r="A472" s="779"/>
      <c r="B472" s="479" t="s">
        <v>492</v>
      </c>
      <c r="C472" s="648">
        <v>367</v>
      </c>
      <c r="D472" s="648">
        <v>356</v>
      </c>
      <c r="E472" s="648"/>
      <c r="F472" s="648"/>
      <c r="G472" s="648">
        <v>11</v>
      </c>
      <c r="H472" s="648"/>
      <c r="I472" s="648">
        <v>53</v>
      </c>
      <c r="J472" s="648">
        <v>3</v>
      </c>
      <c r="K472" s="648">
        <v>3</v>
      </c>
      <c r="L472" s="648"/>
      <c r="M472" s="648">
        <v>0</v>
      </c>
      <c r="N472" s="648">
        <v>414</v>
      </c>
      <c r="O472" s="648">
        <v>38</v>
      </c>
    </row>
    <row r="473" spans="1:15">
      <c r="A473" s="779"/>
      <c r="B473" s="479" t="s">
        <v>493</v>
      </c>
      <c r="C473" s="648">
        <v>361</v>
      </c>
      <c r="D473" s="648">
        <v>353</v>
      </c>
      <c r="E473" s="648"/>
      <c r="F473" s="648"/>
      <c r="G473" s="648">
        <v>7</v>
      </c>
      <c r="H473" s="648"/>
      <c r="I473" s="648">
        <v>53</v>
      </c>
      <c r="J473" s="648">
        <v>1</v>
      </c>
      <c r="K473" s="648">
        <v>3</v>
      </c>
      <c r="L473" s="648"/>
      <c r="M473" s="648">
        <v>4</v>
      </c>
      <c r="N473" s="648">
        <v>405</v>
      </c>
      <c r="O473" s="648">
        <v>36</v>
      </c>
    </row>
    <row r="474" spans="1:15">
      <c r="A474" s="779"/>
      <c r="B474" s="479" t="s">
        <v>494</v>
      </c>
      <c r="C474" s="648">
        <v>382</v>
      </c>
      <c r="D474" s="648">
        <v>374</v>
      </c>
      <c r="E474" s="648"/>
      <c r="F474" s="648"/>
      <c r="G474" s="648">
        <v>9</v>
      </c>
      <c r="H474" s="648"/>
      <c r="I474" s="648">
        <v>64</v>
      </c>
      <c r="J474" s="648">
        <v>3</v>
      </c>
      <c r="K474" s="648">
        <v>4</v>
      </c>
      <c r="L474" s="648"/>
      <c r="M474" s="648">
        <v>-1</v>
      </c>
      <c r="N474" s="648">
        <v>441</v>
      </c>
      <c r="O474" s="648">
        <v>38</v>
      </c>
    </row>
    <row r="475" spans="1:15">
      <c r="A475" s="779"/>
      <c r="B475" s="479" t="s">
        <v>466</v>
      </c>
      <c r="C475" s="648">
        <v>362</v>
      </c>
      <c r="D475" s="648">
        <v>354</v>
      </c>
      <c r="E475" s="648"/>
      <c r="F475" s="648"/>
      <c r="G475" s="648">
        <v>8</v>
      </c>
      <c r="H475" s="648"/>
      <c r="I475" s="648">
        <v>76</v>
      </c>
      <c r="J475" s="648">
        <v>8</v>
      </c>
      <c r="K475" s="648">
        <v>5</v>
      </c>
      <c r="L475" s="648"/>
      <c r="M475" s="648">
        <v>5</v>
      </c>
      <c r="N475" s="648">
        <v>421</v>
      </c>
      <c r="O475" s="648">
        <v>36</v>
      </c>
    </row>
    <row r="476" spans="1:15">
      <c r="A476" s="779"/>
      <c r="B476" s="479" t="s">
        <v>495</v>
      </c>
      <c r="C476" s="648">
        <v>354</v>
      </c>
      <c r="D476" s="648">
        <v>346</v>
      </c>
      <c r="E476" s="648"/>
      <c r="F476" s="648"/>
      <c r="G476" s="648">
        <v>8</v>
      </c>
      <c r="H476" s="648"/>
      <c r="I476" s="648">
        <v>77</v>
      </c>
      <c r="J476" s="648">
        <v>5</v>
      </c>
      <c r="K476" s="648">
        <v>5</v>
      </c>
      <c r="L476" s="648"/>
      <c r="M476" s="648">
        <v>1</v>
      </c>
      <c r="N476" s="648">
        <v>420</v>
      </c>
      <c r="O476" s="648">
        <v>35</v>
      </c>
    </row>
    <row r="477" spans="1:15">
      <c r="A477" s="779"/>
      <c r="B477" s="479" t="s">
        <v>496</v>
      </c>
      <c r="C477" s="648">
        <v>352</v>
      </c>
      <c r="D477" s="648">
        <v>344</v>
      </c>
      <c r="E477" s="648"/>
      <c r="F477" s="648"/>
      <c r="G477" s="648">
        <v>8</v>
      </c>
      <c r="H477" s="648"/>
      <c r="I477" s="648">
        <v>79</v>
      </c>
      <c r="J477" s="648">
        <v>4</v>
      </c>
      <c r="K477" s="648">
        <v>5</v>
      </c>
      <c r="L477" s="648"/>
      <c r="M477" s="648">
        <v>1</v>
      </c>
      <c r="N477" s="648">
        <v>420</v>
      </c>
      <c r="O477" s="648">
        <v>35</v>
      </c>
    </row>
    <row r="478" spans="1:15">
      <c r="A478" s="779"/>
      <c r="B478" s="479" t="s">
        <v>497</v>
      </c>
      <c r="C478" s="648">
        <v>359</v>
      </c>
      <c r="D478" s="648">
        <v>352</v>
      </c>
      <c r="E478" s="648"/>
      <c r="F478" s="648"/>
      <c r="G478" s="648">
        <v>7</v>
      </c>
      <c r="H478" s="648"/>
      <c r="I478" s="648">
        <v>81</v>
      </c>
      <c r="J478" s="648">
        <v>5</v>
      </c>
      <c r="K478" s="648">
        <v>5</v>
      </c>
      <c r="L478" s="648"/>
      <c r="M478" s="648">
        <v>1</v>
      </c>
      <c r="N478" s="648">
        <v>429</v>
      </c>
      <c r="O478" s="648">
        <v>35</v>
      </c>
    </row>
    <row r="479" spans="1:15">
      <c r="A479" s="779"/>
      <c r="B479" s="479" t="s">
        <v>498</v>
      </c>
      <c r="C479" s="648">
        <v>380</v>
      </c>
      <c r="D479" s="648">
        <v>369</v>
      </c>
      <c r="E479" s="648"/>
      <c r="F479" s="648"/>
      <c r="G479" s="648">
        <v>11</v>
      </c>
      <c r="H479" s="648"/>
      <c r="I479" s="648">
        <v>81</v>
      </c>
      <c r="J479" s="648">
        <v>6</v>
      </c>
      <c r="K479" s="648">
        <v>4</v>
      </c>
      <c r="L479" s="648"/>
      <c r="M479" s="648">
        <v>-8</v>
      </c>
      <c r="N479" s="648">
        <v>458</v>
      </c>
      <c r="O479" s="648">
        <v>37</v>
      </c>
    </row>
    <row r="480" spans="1:15">
      <c r="A480" s="779"/>
      <c r="B480" s="479" t="s">
        <v>467</v>
      </c>
      <c r="C480" s="648">
        <v>379</v>
      </c>
      <c r="D480" s="648">
        <v>367</v>
      </c>
      <c r="E480" s="648"/>
      <c r="F480" s="648"/>
      <c r="G480" s="648">
        <v>12</v>
      </c>
      <c r="H480" s="648"/>
      <c r="I480" s="648">
        <v>64</v>
      </c>
      <c r="J480" s="648">
        <v>6</v>
      </c>
      <c r="K480" s="648">
        <v>5</v>
      </c>
      <c r="L480" s="648"/>
      <c r="M480" s="648">
        <v>-5</v>
      </c>
      <c r="N480" s="648">
        <v>438</v>
      </c>
      <c r="O480" s="648">
        <v>35</v>
      </c>
    </row>
    <row r="481" spans="1:15">
      <c r="A481" s="779"/>
      <c r="B481" s="479" t="s">
        <v>474</v>
      </c>
      <c r="C481" s="648">
        <v>374</v>
      </c>
      <c r="D481" s="648">
        <v>363</v>
      </c>
      <c r="E481" s="648"/>
      <c r="F481" s="648"/>
      <c r="G481" s="648">
        <v>11</v>
      </c>
      <c r="H481" s="648"/>
      <c r="I481" s="648">
        <v>58</v>
      </c>
      <c r="J481" s="648">
        <v>6</v>
      </c>
      <c r="K481" s="648">
        <v>4</v>
      </c>
      <c r="L481" s="648"/>
      <c r="M481" s="648">
        <v>2</v>
      </c>
      <c r="N481" s="648">
        <v>421</v>
      </c>
      <c r="O481" s="648">
        <v>33</v>
      </c>
    </row>
    <row r="482" spans="1:15">
      <c r="A482" s="779"/>
      <c r="B482" s="479" t="s">
        <v>475</v>
      </c>
      <c r="C482" s="648">
        <v>376</v>
      </c>
      <c r="D482" s="648">
        <v>362</v>
      </c>
      <c r="E482" s="648"/>
      <c r="F482" s="648"/>
      <c r="G482" s="648">
        <v>14</v>
      </c>
      <c r="H482" s="648"/>
      <c r="I482" s="648">
        <v>55</v>
      </c>
      <c r="J482" s="648">
        <v>6</v>
      </c>
      <c r="K482" s="648">
        <v>3</v>
      </c>
      <c r="L482" s="648"/>
      <c r="M482" s="648">
        <v>2</v>
      </c>
      <c r="N482" s="648">
        <v>421</v>
      </c>
      <c r="O482" s="648">
        <v>33</v>
      </c>
    </row>
    <row r="483" spans="1:15">
      <c r="A483" s="779"/>
      <c r="B483" s="479" t="s">
        <v>476</v>
      </c>
      <c r="C483" s="648">
        <v>372</v>
      </c>
      <c r="D483" s="648">
        <v>353</v>
      </c>
      <c r="E483" s="648"/>
      <c r="F483" s="648"/>
      <c r="G483" s="648">
        <v>19</v>
      </c>
      <c r="H483" s="648"/>
      <c r="I483" s="648">
        <v>47</v>
      </c>
      <c r="J483" s="648">
        <v>6</v>
      </c>
      <c r="K483" s="648">
        <v>2</v>
      </c>
      <c r="L483" s="648"/>
      <c r="M483" s="648">
        <v>1</v>
      </c>
      <c r="N483" s="648">
        <v>411</v>
      </c>
      <c r="O483" s="648">
        <v>33</v>
      </c>
    </row>
    <row r="484" spans="1:15">
      <c r="A484" s="779"/>
      <c r="B484" s="479" t="s">
        <v>477</v>
      </c>
      <c r="C484" s="648">
        <v>367</v>
      </c>
      <c r="D484" s="648">
        <v>347</v>
      </c>
      <c r="E484" s="648"/>
      <c r="F484" s="648"/>
      <c r="G484" s="648">
        <v>20</v>
      </c>
      <c r="H484" s="648"/>
      <c r="I484" s="648">
        <v>35</v>
      </c>
      <c r="J484" s="648">
        <v>6</v>
      </c>
      <c r="K484" s="648">
        <v>0</v>
      </c>
      <c r="L484" s="648"/>
      <c r="M484" s="648">
        <v>1</v>
      </c>
      <c r="N484" s="648">
        <v>395</v>
      </c>
      <c r="O484" s="648">
        <v>31</v>
      </c>
    </row>
    <row r="485" spans="1:15">
      <c r="A485" s="779"/>
      <c r="B485" s="479" t="s">
        <v>468</v>
      </c>
      <c r="C485" s="648">
        <v>379</v>
      </c>
      <c r="D485" s="648">
        <v>361</v>
      </c>
      <c r="E485" s="648"/>
      <c r="F485" s="648"/>
      <c r="G485" s="648">
        <v>18</v>
      </c>
      <c r="H485" s="648"/>
      <c r="I485" s="648">
        <v>41</v>
      </c>
      <c r="J485" s="648">
        <v>5</v>
      </c>
      <c r="K485" s="648">
        <v>0</v>
      </c>
      <c r="L485" s="648"/>
      <c r="M485" s="648">
        <v>1</v>
      </c>
      <c r="N485" s="648">
        <v>414</v>
      </c>
      <c r="O485" s="648">
        <v>33</v>
      </c>
    </row>
    <row r="486" spans="1:15">
      <c r="A486" s="779"/>
      <c r="B486" s="479" t="s">
        <v>469</v>
      </c>
      <c r="C486" s="648">
        <v>378</v>
      </c>
      <c r="D486" s="648">
        <v>358</v>
      </c>
      <c r="E486" s="648"/>
      <c r="F486" s="648"/>
      <c r="G486" s="648">
        <v>19</v>
      </c>
      <c r="H486" s="648"/>
      <c r="I486" s="648">
        <v>45</v>
      </c>
      <c r="J486" s="648">
        <v>6</v>
      </c>
      <c r="K486" s="648">
        <v>0</v>
      </c>
      <c r="L486" s="648"/>
      <c r="M486" s="648">
        <v>1</v>
      </c>
      <c r="N486" s="648">
        <v>415</v>
      </c>
      <c r="O486" s="648">
        <v>33</v>
      </c>
    </row>
    <row r="487" spans="1:15">
      <c r="A487" s="779"/>
      <c r="B487" s="479" t="s">
        <v>470</v>
      </c>
      <c r="C487" s="648">
        <v>377</v>
      </c>
      <c r="D487" s="648">
        <v>358</v>
      </c>
      <c r="E487" s="648"/>
      <c r="F487" s="648"/>
      <c r="G487" s="648">
        <v>19</v>
      </c>
      <c r="H487" s="648"/>
      <c r="I487" s="648">
        <v>39</v>
      </c>
      <c r="J487" s="648">
        <v>5</v>
      </c>
      <c r="K487" s="648">
        <v>0</v>
      </c>
      <c r="L487" s="648"/>
      <c r="M487" s="648">
        <v>1</v>
      </c>
      <c r="N487" s="648">
        <v>410</v>
      </c>
      <c r="O487" s="648">
        <v>32</v>
      </c>
    </row>
    <row r="488" spans="1:15">
      <c r="A488" s="779"/>
      <c r="B488" s="479" t="s">
        <v>35</v>
      </c>
      <c r="C488" s="648">
        <v>356</v>
      </c>
      <c r="D488" s="648">
        <v>336</v>
      </c>
      <c r="E488" s="648"/>
      <c r="F488" s="648"/>
      <c r="G488" s="648">
        <v>21</v>
      </c>
      <c r="H488" s="648"/>
      <c r="I488" s="648">
        <v>31</v>
      </c>
      <c r="J488" s="648">
        <v>6</v>
      </c>
      <c r="K488" s="648">
        <v>0</v>
      </c>
      <c r="L488" s="648"/>
      <c r="M488" s="648"/>
      <c r="N488" s="648">
        <v>381</v>
      </c>
      <c r="O488" s="648">
        <v>30</v>
      </c>
    </row>
    <row r="489" spans="1:15">
      <c r="A489" s="779"/>
      <c r="B489" s="479" t="s">
        <v>471</v>
      </c>
      <c r="C489" s="648">
        <v>367</v>
      </c>
      <c r="D489" s="648">
        <v>347</v>
      </c>
      <c r="E489" s="648"/>
      <c r="F489" s="648"/>
      <c r="G489" s="648">
        <v>20</v>
      </c>
      <c r="H489" s="648"/>
      <c r="I489" s="648">
        <v>32</v>
      </c>
      <c r="J489" s="648">
        <v>10</v>
      </c>
      <c r="K489" s="648">
        <v>0</v>
      </c>
      <c r="L489" s="648"/>
      <c r="M489" s="648"/>
      <c r="N489" s="648">
        <v>389</v>
      </c>
      <c r="O489" s="648">
        <v>28</v>
      </c>
    </row>
    <row r="490" spans="1:15">
      <c r="A490" s="779"/>
      <c r="B490" s="479" t="s">
        <v>34</v>
      </c>
      <c r="C490" s="648">
        <v>372</v>
      </c>
      <c r="D490" s="648">
        <v>352</v>
      </c>
      <c r="E490" s="648"/>
      <c r="F490" s="648"/>
      <c r="G490" s="648">
        <v>21</v>
      </c>
      <c r="H490" s="648"/>
      <c r="I490" s="648">
        <v>37</v>
      </c>
      <c r="J490" s="648">
        <v>11</v>
      </c>
      <c r="K490" s="648">
        <v>0</v>
      </c>
      <c r="L490" s="648"/>
      <c r="M490" s="648"/>
      <c r="N490" s="648">
        <v>397</v>
      </c>
      <c r="O490" s="648">
        <v>31</v>
      </c>
    </row>
    <row r="491" spans="1:15">
      <c r="A491" s="779"/>
      <c r="B491" s="479" t="s">
        <v>648</v>
      </c>
      <c r="C491" s="648">
        <v>373</v>
      </c>
      <c r="D491" s="648">
        <v>354</v>
      </c>
      <c r="E491" s="648"/>
      <c r="F491" s="648"/>
      <c r="G491" s="648">
        <v>19</v>
      </c>
      <c r="H491" s="648"/>
      <c r="I491" s="648">
        <v>55</v>
      </c>
      <c r="J491" s="648">
        <v>8</v>
      </c>
      <c r="K491" s="648">
        <v>0</v>
      </c>
      <c r="L491" s="648"/>
      <c r="M491" s="648"/>
      <c r="N491" s="648">
        <v>419</v>
      </c>
      <c r="O491" s="648">
        <v>33</v>
      </c>
    </row>
    <row r="492" spans="1:15">
      <c r="A492" s="779"/>
      <c r="B492" s="479" t="s">
        <v>649</v>
      </c>
      <c r="C492" s="648">
        <v>383</v>
      </c>
      <c r="D492" s="648">
        <v>363</v>
      </c>
      <c r="E492" s="648"/>
      <c r="F492" s="648"/>
      <c r="G492" s="648">
        <v>19</v>
      </c>
      <c r="H492" s="648"/>
      <c r="I492" s="648">
        <v>59</v>
      </c>
      <c r="J492" s="648">
        <v>8</v>
      </c>
      <c r="K492" s="648">
        <v>0</v>
      </c>
      <c r="L492" s="648"/>
      <c r="M492" s="648"/>
      <c r="N492" s="648">
        <v>433</v>
      </c>
      <c r="O492" s="648">
        <v>33</v>
      </c>
    </row>
    <row r="493" spans="1:15">
      <c r="A493" s="779"/>
      <c r="B493" s="479" t="s">
        <v>650</v>
      </c>
      <c r="C493" s="648">
        <v>389</v>
      </c>
      <c r="D493" s="648">
        <v>371</v>
      </c>
      <c r="E493" s="648"/>
      <c r="F493" s="648"/>
      <c r="G493" s="648">
        <v>18</v>
      </c>
      <c r="H493" s="648"/>
      <c r="I493" s="648">
        <v>67</v>
      </c>
      <c r="J493" s="648">
        <v>11</v>
      </c>
      <c r="K493" s="648">
        <v>0</v>
      </c>
      <c r="L493" s="648"/>
      <c r="M493" s="648"/>
      <c r="N493" s="648">
        <v>445</v>
      </c>
      <c r="O493" s="648">
        <v>33</v>
      </c>
    </row>
    <row r="494" spans="1:15">
      <c r="A494" s="779"/>
      <c r="B494" s="479" t="s">
        <v>651</v>
      </c>
      <c r="C494" s="648">
        <v>469</v>
      </c>
      <c r="D494" s="648">
        <v>449</v>
      </c>
      <c r="E494" s="648">
        <v>1</v>
      </c>
      <c r="F494" s="648"/>
      <c r="G494" s="648">
        <v>19</v>
      </c>
      <c r="H494" s="648"/>
      <c r="I494" s="648">
        <v>59</v>
      </c>
      <c r="J494" s="648">
        <v>10</v>
      </c>
      <c r="K494" s="648">
        <v>0</v>
      </c>
      <c r="L494" s="648"/>
      <c r="M494" s="648">
        <v>67</v>
      </c>
      <c r="N494" s="648">
        <v>452</v>
      </c>
      <c r="O494" s="648">
        <v>33</v>
      </c>
    </row>
    <row r="495" spans="1:15">
      <c r="A495" s="779"/>
      <c r="B495" s="479" t="s">
        <v>652</v>
      </c>
      <c r="C495" s="648">
        <v>434</v>
      </c>
      <c r="D495" s="648">
        <v>415</v>
      </c>
      <c r="E495" s="648">
        <v>1</v>
      </c>
      <c r="F495" s="648"/>
      <c r="G495" s="648">
        <v>18</v>
      </c>
      <c r="H495" s="648"/>
      <c r="I495" s="648">
        <v>58</v>
      </c>
      <c r="J495" s="648">
        <v>10</v>
      </c>
      <c r="K495" s="648">
        <v>1</v>
      </c>
      <c r="L495" s="648"/>
      <c r="M495" s="648">
        <v>24</v>
      </c>
      <c r="N495" s="648">
        <v>458</v>
      </c>
      <c r="O495" s="648">
        <v>33</v>
      </c>
    </row>
    <row r="496" spans="1:15">
      <c r="A496" s="779"/>
      <c r="B496" s="479" t="s">
        <v>653</v>
      </c>
      <c r="C496" s="648">
        <v>359</v>
      </c>
      <c r="D496" s="648">
        <v>347</v>
      </c>
      <c r="E496" s="648">
        <v>1</v>
      </c>
      <c r="F496" s="648"/>
      <c r="G496" s="648">
        <v>10</v>
      </c>
      <c r="H496" s="648"/>
      <c r="I496" s="648">
        <v>57</v>
      </c>
      <c r="J496" s="648">
        <v>8</v>
      </c>
      <c r="K496" s="648">
        <v>2</v>
      </c>
      <c r="L496" s="648"/>
      <c r="M496" s="648">
        <v>-38</v>
      </c>
      <c r="N496" s="648">
        <v>444</v>
      </c>
      <c r="O496" s="648">
        <v>32</v>
      </c>
    </row>
    <row r="497" spans="1:15">
      <c r="A497" s="779"/>
      <c r="B497" s="479" t="s">
        <v>654</v>
      </c>
      <c r="C497" s="648">
        <v>402</v>
      </c>
      <c r="D497" s="648">
        <v>387</v>
      </c>
      <c r="E497" s="648">
        <v>1</v>
      </c>
      <c r="F497" s="648"/>
      <c r="G497" s="648">
        <v>14</v>
      </c>
      <c r="H497" s="648"/>
      <c r="I497" s="648">
        <v>60</v>
      </c>
      <c r="J497" s="648">
        <v>5</v>
      </c>
      <c r="K497" s="648">
        <v>2</v>
      </c>
      <c r="L497" s="648"/>
      <c r="M497" s="648">
        <v>16</v>
      </c>
      <c r="N497" s="648">
        <v>440</v>
      </c>
      <c r="O497" s="648">
        <v>30</v>
      </c>
    </row>
    <row r="498" spans="1:15">
      <c r="A498" s="779"/>
      <c r="B498" s="479" t="s">
        <v>655</v>
      </c>
      <c r="C498" s="648">
        <v>423</v>
      </c>
      <c r="D498" s="648">
        <v>403</v>
      </c>
      <c r="E498" s="648">
        <v>2</v>
      </c>
      <c r="F498" s="648"/>
      <c r="G498" s="648">
        <v>18</v>
      </c>
      <c r="H498" s="648"/>
      <c r="I498" s="648">
        <v>67</v>
      </c>
      <c r="J498" s="648">
        <v>6</v>
      </c>
      <c r="K498" s="648">
        <v>3</v>
      </c>
      <c r="L498" s="648"/>
      <c r="M498" s="648">
        <v>19</v>
      </c>
      <c r="N498" s="648">
        <v>462</v>
      </c>
      <c r="O498" s="648">
        <v>31</v>
      </c>
    </row>
    <row r="499" spans="1:15">
      <c r="A499" s="779"/>
      <c r="B499" s="479" t="s">
        <v>1202</v>
      </c>
      <c r="C499" s="648">
        <v>377</v>
      </c>
      <c r="D499" s="648">
        <v>361</v>
      </c>
      <c r="E499" s="648">
        <v>2</v>
      </c>
      <c r="F499" s="648"/>
      <c r="G499" s="648">
        <v>15</v>
      </c>
      <c r="H499" s="648"/>
      <c r="I499" s="648">
        <v>63</v>
      </c>
      <c r="J499" s="648">
        <v>8</v>
      </c>
      <c r="K499" s="648">
        <v>2</v>
      </c>
      <c r="L499" s="648"/>
      <c r="M499" s="648">
        <v>-24</v>
      </c>
      <c r="N499" s="648">
        <v>453</v>
      </c>
      <c r="O499" s="648">
        <v>30</v>
      </c>
    </row>
    <row r="500" spans="1:15">
      <c r="A500" s="779"/>
      <c r="B500" s="550" t="s">
        <v>1203</v>
      </c>
      <c r="C500" s="648">
        <v>377</v>
      </c>
      <c r="D500" s="648">
        <v>362</v>
      </c>
      <c r="E500" s="648">
        <v>2</v>
      </c>
      <c r="F500" s="648"/>
      <c r="G500" s="648">
        <v>14</v>
      </c>
      <c r="H500" s="648"/>
      <c r="I500" s="648">
        <v>53</v>
      </c>
      <c r="J500" s="648">
        <v>11</v>
      </c>
      <c r="K500" s="648">
        <v>1</v>
      </c>
      <c r="L500" s="648"/>
      <c r="M500" s="648">
        <v>-17</v>
      </c>
      <c r="N500" s="648">
        <v>435</v>
      </c>
      <c r="O500" s="648">
        <v>28</v>
      </c>
    </row>
    <row r="502" spans="1:15">
      <c r="A502" s="18" t="s">
        <v>21</v>
      </c>
    </row>
    <row r="503" spans="1:15">
      <c r="A503" s="13" t="s">
        <v>3172</v>
      </c>
    </row>
  </sheetData>
  <mergeCells count="23">
    <mergeCell ref="O3:O4"/>
    <mergeCell ref="A3:B3"/>
    <mergeCell ref="C3:H3"/>
    <mergeCell ref="I3:J3"/>
    <mergeCell ref="A67:A97"/>
    <mergeCell ref="M3:M4"/>
    <mergeCell ref="N3:N4"/>
    <mergeCell ref="K3:L3"/>
    <mergeCell ref="A5:A35"/>
    <mergeCell ref="A36:A66"/>
    <mergeCell ref="A439:A469"/>
    <mergeCell ref="A377:A407"/>
    <mergeCell ref="A408:A438"/>
    <mergeCell ref="A470:A500"/>
    <mergeCell ref="A98:A128"/>
    <mergeCell ref="A129:A159"/>
    <mergeCell ref="A160:A190"/>
    <mergeCell ref="A191:A221"/>
    <mergeCell ref="A222:A252"/>
    <mergeCell ref="A253:A283"/>
    <mergeCell ref="A284:A314"/>
    <mergeCell ref="A315:A345"/>
    <mergeCell ref="A346:A376"/>
  </mergeCells>
  <hyperlinks>
    <hyperlink ref="Q3" location="Content!A1" display="Back to content page" xr:uid="{00000000-0004-0000-E300-000000000000}"/>
  </hyperlinks>
  <pageMargins left="0.7" right="0.7" top="0.75" bottom="0.75" header="0.3" footer="0.3"/>
  <pageSetup paperSize="9"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Sheet229"/>
  <dimension ref="A1:AL22"/>
  <sheetViews>
    <sheetView workbookViewId="0">
      <selection activeCell="B4" sqref="B4:AF19"/>
    </sheetView>
  </sheetViews>
  <sheetFormatPr defaultRowHeight="14.4"/>
  <cols>
    <col min="1" max="1" width="37.109375" customWidth="1"/>
    <col min="2" max="27" width="8.77734375" customWidth="1"/>
  </cols>
  <sheetData>
    <row r="1" spans="1:38">
      <c r="A1" s="18" t="s">
        <v>3171</v>
      </c>
    </row>
    <row r="3" spans="1:38">
      <c r="A3" s="287" t="s">
        <v>450</v>
      </c>
      <c r="B3" s="480">
        <v>1990</v>
      </c>
      <c r="C3" s="480">
        <v>1991</v>
      </c>
      <c r="D3" s="480">
        <v>1992</v>
      </c>
      <c r="E3" s="480">
        <v>1993</v>
      </c>
      <c r="F3" s="480">
        <v>1994</v>
      </c>
      <c r="G3" s="480">
        <v>1995</v>
      </c>
      <c r="H3" s="480">
        <v>1996</v>
      </c>
      <c r="I3" s="480">
        <v>1997</v>
      </c>
      <c r="J3" s="480">
        <v>1998</v>
      </c>
      <c r="K3" s="480">
        <v>1999</v>
      </c>
      <c r="L3" s="480">
        <v>2000</v>
      </c>
      <c r="M3" s="480">
        <v>2001</v>
      </c>
      <c r="N3" s="480">
        <v>2002</v>
      </c>
      <c r="O3" s="480">
        <v>2003</v>
      </c>
      <c r="P3" s="480">
        <v>2004</v>
      </c>
      <c r="Q3" s="480">
        <v>2005</v>
      </c>
      <c r="R3" s="480">
        <v>2006</v>
      </c>
      <c r="S3" s="480">
        <v>2007</v>
      </c>
      <c r="T3" s="480">
        <v>2008</v>
      </c>
      <c r="U3" s="480">
        <v>2009</v>
      </c>
      <c r="V3" s="480">
        <v>2010</v>
      </c>
      <c r="W3" s="480">
        <v>2011</v>
      </c>
      <c r="X3" s="480">
        <v>2012</v>
      </c>
      <c r="Y3" s="480">
        <v>2013</v>
      </c>
      <c r="Z3" s="480">
        <v>2014</v>
      </c>
      <c r="AA3" s="480">
        <v>2015</v>
      </c>
      <c r="AB3" s="480">
        <v>2016</v>
      </c>
      <c r="AC3" s="480">
        <v>2017</v>
      </c>
      <c r="AD3" s="480">
        <v>2018</v>
      </c>
      <c r="AE3" s="480">
        <v>2019</v>
      </c>
      <c r="AF3" s="480">
        <v>2020</v>
      </c>
      <c r="AG3" s="17"/>
      <c r="AH3" s="1" t="s">
        <v>559</v>
      </c>
      <c r="AK3" s="44"/>
      <c r="AL3" s="44"/>
    </row>
    <row r="4" spans="1:38">
      <c r="A4" s="28" t="s">
        <v>13</v>
      </c>
      <c r="B4" s="648">
        <v>23</v>
      </c>
      <c r="C4" s="648">
        <v>23</v>
      </c>
      <c r="D4" s="648">
        <v>22</v>
      </c>
      <c r="E4" s="648">
        <v>23</v>
      </c>
      <c r="F4" s="648">
        <v>20</v>
      </c>
      <c r="G4" s="648">
        <v>28</v>
      </c>
      <c r="H4" s="648">
        <v>26</v>
      </c>
      <c r="I4" s="648">
        <v>21</v>
      </c>
      <c r="J4" s="648">
        <v>21</v>
      </c>
      <c r="K4" s="648">
        <v>21</v>
      </c>
      <c r="L4" s="648">
        <v>21</v>
      </c>
      <c r="M4" s="648">
        <v>21</v>
      </c>
      <c r="N4" s="648">
        <v>21</v>
      </c>
      <c r="O4" s="648">
        <v>22</v>
      </c>
      <c r="P4" s="648">
        <v>20</v>
      </c>
      <c r="Q4" s="648">
        <v>19</v>
      </c>
      <c r="R4" s="648">
        <v>22</v>
      </c>
      <c r="S4" s="648">
        <v>22</v>
      </c>
      <c r="T4" s="648">
        <v>22</v>
      </c>
      <c r="U4" s="648">
        <v>22</v>
      </c>
      <c r="V4" s="648">
        <v>20</v>
      </c>
      <c r="W4" s="648">
        <v>20</v>
      </c>
      <c r="X4" s="648">
        <v>21</v>
      </c>
      <c r="Y4" s="648">
        <v>21</v>
      </c>
      <c r="Z4" s="648">
        <v>20</v>
      </c>
      <c r="AA4" s="648">
        <v>20</v>
      </c>
      <c r="AB4" s="648">
        <v>19</v>
      </c>
      <c r="AC4" s="648">
        <v>17</v>
      </c>
      <c r="AD4" s="648">
        <v>17</v>
      </c>
      <c r="AE4" s="648">
        <v>16</v>
      </c>
      <c r="AF4" s="648">
        <v>15</v>
      </c>
      <c r="AG4" s="250"/>
      <c r="AH4" s="250"/>
    </row>
    <row r="5" spans="1:38">
      <c r="A5" s="28" t="s">
        <v>12</v>
      </c>
      <c r="B5" s="648">
        <v>28</v>
      </c>
      <c r="C5" s="648">
        <v>27</v>
      </c>
      <c r="D5" s="648">
        <v>27</v>
      </c>
      <c r="E5" s="648">
        <v>30</v>
      </c>
      <c r="F5" s="648">
        <v>28</v>
      </c>
      <c r="G5" s="648">
        <v>28</v>
      </c>
      <c r="H5" s="648">
        <v>26</v>
      </c>
      <c r="I5" s="648">
        <v>26</v>
      </c>
      <c r="J5" s="648">
        <v>29</v>
      </c>
      <c r="K5" s="648">
        <v>29</v>
      </c>
      <c r="L5" s="648">
        <v>32</v>
      </c>
      <c r="M5" s="648">
        <v>33</v>
      </c>
      <c r="N5" s="648">
        <v>34</v>
      </c>
      <c r="O5" s="648">
        <v>33</v>
      </c>
      <c r="P5" s="648">
        <v>34</v>
      </c>
      <c r="Q5" s="648">
        <v>35</v>
      </c>
      <c r="R5" s="648">
        <v>35</v>
      </c>
      <c r="S5" s="648">
        <v>36</v>
      </c>
      <c r="T5" s="648">
        <v>38</v>
      </c>
      <c r="U5" s="648">
        <v>33</v>
      </c>
      <c r="V5" s="648">
        <v>37</v>
      </c>
      <c r="W5" s="648">
        <v>35</v>
      </c>
      <c r="X5" s="648">
        <v>41</v>
      </c>
      <c r="Y5" s="648">
        <v>43</v>
      </c>
      <c r="Z5" s="648">
        <v>47</v>
      </c>
      <c r="AA5" s="648">
        <v>38</v>
      </c>
      <c r="AB5" s="648">
        <v>43</v>
      </c>
      <c r="AC5" s="648">
        <v>41</v>
      </c>
      <c r="AD5" s="648">
        <v>42</v>
      </c>
      <c r="AE5" s="648">
        <v>39</v>
      </c>
      <c r="AF5" s="648">
        <v>33</v>
      </c>
      <c r="AG5" s="13"/>
      <c r="AH5" s="13"/>
    </row>
    <row r="6" spans="1:38">
      <c r="A6" s="28" t="s">
        <v>513</v>
      </c>
      <c r="B6" s="648">
        <v>7</v>
      </c>
      <c r="C6" s="648">
        <v>7</v>
      </c>
      <c r="D6" s="648">
        <v>7</v>
      </c>
      <c r="E6" s="648">
        <v>7</v>
      </c>
      <c r="F6" s="648">
        <v>7</v>
      </c>
      <c r="G6" s="648">
        <v>7</v>
      </c>
      <c r="H6" s="648">
        <v>7</v>
      </c>
      <c r="I6" s="648">
        <v>7</v>
      </c>
      <c r="J6" s="648">
        <v>7</v>
      </c>
      <c r="K6" s="648">
        <v>7</v>
      </c>
      <c r="L6" s="648">
        <v>7</v>
      </c>
      <c r="M6" s="648">
        <v>7</v>
      </c>
      <c r="N6" s="648">
        <v>7</v>
      </c>
      <c r="O6" s="648">
        <v>8</v>
      </c>
      <c r="P6" s="648">
        <v>8</v>
      </c>
      <c r="Q6" s="648">
        <v>8</v>
      </c>
      <c r="R6" s="648">
        <v>8</v>
      </c>
      <c r="S6" s="648">
        <v>7</v>
      </c>
      <c r="T6" s="648">
        <v>7</v>
      </c>
      <c r="U6" s="648">
        <v>7</v>
      </c>
      <c r="V6" s="648">
        <v>8</v>
      </c>
      <c r="W6" s="648">
        <v>8</v>
      </c>
      <c r="X6" s="648">
        <v>8</v>
      </c>
      <c r="Y6" s="648">
        <v>8</v>
      </c>
      <c r="Z6" s="648">
        <v>8</v>
      </c>
      <c r="AA6" s="648">
        <v>8</v>
      </c>
      <c r="AB6" s="648">
        <v>8</v>
      </c>
      <c r="AC6" s="648">
        <v>10</v>
      </c>
      <c r="AD6" s="648">
        <v>10</v>
      </c>
      <c r="AE6" s="648">
        <v>10</v>
      </c>
      <c r="AF6" s="648">
        <v>11</v>
      </c>
      <c r="AG6" s="13"/>
      <c r="AH6" s="13"/>
    </row>
    <row r="7" spans="1:38">
      <c r="A7" s="28" t="s">
        <v>100</v>
      </c>
      <c r="B7" s="648">
        <v>13</v>
      </c>
      <c r="C7" s="648">
        <v>13</v>
      </c>
      <c r="D7" s="648">
        <v>13</v>
      </c>
      <c r="E7" s="648">
        <v>14</v>
      </c>
      <c r="F7" s="648">
        <v>13</v>
      </c>
      <c r="G7" s="648">
        <v>14</v>
      </c>
      <c r="H7" s="648">
        <v>13</v>
      </c>
      <c r="I7" s="648">
        <v>13</v>
      </c>
      <c r="J7" s="648">
        <v>13</v>
      </c>
      <c r="K7" s="648">
        <v>13</v>
      </c>
      <c r="L7" s="648">
        <v>13</v>
      </c>
      <c r="M7" s="648">
        <v>13</v>
      </c>
      <c r="N7" s="648">
        <v>12</v>
      </c>
      <c r="O7" s="648">
        <v>12</v>
      </c>
      <c r="P7" s="648">
        <v>12</v>
      </c>
      <c r="Q7" s="648">
        <v>12</v>
      </c>
      <c r="R7" s="648">
        <v>12</v>
      </c>
      <c r="S7" s="648">
        <v>13</v>
      </c>
      <c r="T7" s="648">
        <v>13</v>
      </c>
      <c r="U7" s="648">
        <v>13</v>
      </c>
      <c r="V7" s="648">
        <v>13</v>
      </c>
      <c r="W7" s="648">
        <v>13</v>
      </c>
      <c r="X7" s="648">
        <v>16</v>
      </c>
      <c r="Y7" s="648">
        <v>16</v>
      </c>
      <c r="Z7" s="648">
        <v>16</v>
      </c>
      <c r="AA7" s="648">
        <v>16</v>
      </c>
      <c r="AB7" s="648">
        <v>16</v>
      </c>
      <c r="AC7" s="648">
        <v>15</v>
      </c>
      <c r="AD7" s="648">
        <v>15</v>
      </c>
      <c r="AE7" s="648">
        <v>14</v>
      </c>
      <c r="AF7" s="648">
        <v>14</v>
      </c>
      <c r="AG7" s="13"/>
      <c r="AH7" s="13"/>
    </row>
    <row r="8" spans="1:38">
      <c r="A8" s="28" t="s">
        <v>512</v>
      </c>
      <c r="B8" s="648">
        <v>33</v>
      </c>
      <c r="C8" s="648">
        <v>31</v>
      </c>
      <c r="D8" s="648">
        <v>29</v>
      </c>
      <c r="E8" s="648">
        <v>27</v>
      </c>
      <c r="F8" s="648">
        <v>31</v>
      </c>
      <c r="G8" s="648">
        <v>30</v>
      </c>
      <c r="H8" s="648">
        <v>27</v>
      </c>
      <c r="I8" s="648">
        <v>31</v>
      </c>
      <c r="J8" s="648">
        <v>32</v>
      </c>
      <c r="K8" s="648">
        <v>34</v>
      </c>
      <c r="L8" s="648">
        <v>33</v>
      </c>
      <c r="M8" s="648">
        <v>32</v>
      </c>
      <c r="N8" s="648">
        <v>32</v>
      </c>
      <c r="O8" s="648">
        <v>32</v>
      </c>
      <c r="P8" s="648">
        <v>32</v>
      </c>
      <c r="Q8" s="648">
        <v>33</v>
      </c>
      <c r="R8" s="648">
        <v>37</v>
      </c>
      <c r="S8" s="648">
        <v>37</v>
      </c>
      <c r="T8" s="648">
        <v>37</v>
      </c>
      <c r="U8" s="648">
        <v>36</v>
      </c>
      <c r="V8" s="648">
        <v>39</v>
      </c>
      <c r="W8" s="648">
        <v>39</v>
      </c>
      <c r="X8" s="648">
        <v>40</v>
      </c>
      <c r="Y8" s="648">
        <v>44</v>
      </c>
      <c r="Z8" s="648">
        <v>39</v>
      </c>
      <c r="AA8" s="648">
        <v>41</v>
      </c>
      <c r="AB8" s="648">
        <v>44</v>
      </c>
      <c r="AC8" s="648">
        <v>36</v>
      </c>
      <c r="AD8" s="648">
        <v>38</v>
      </c>
      <c r="AE8" s="648">
        <v>40</v>
      </c>
      <c r="AF8" s="648">
        <v>39</v>
      </c>
      <c r="AG8" s="13"/>
      <c r="AH8" s="13"/>
    </row>
    <row r="9" spans="1:38">
      <c r="A9" s="28" t="s">
        <v>11</v>
      </c>
      <c r="B9" s="648">
        <v>22</v>
      </c>
      <c r="C9" s="648">
        <v>22</v>
      </c>
      <c r="D9" s="648">
        <v>23</v>
      </c>
      <c r="E9" s="648">
        <v>23</v>
      </c>
      <c r="F9" s="648">
        <v>23</v>
      </c>
      <c r="G9" s="648">
        <v>23</v>
      </c>
      <c r="H9" s="648">
        <v>23</v>
      </c>
      <c r="I9" s="648">
        <v>23</v>
      </c>
      <c r="J9" s="648">
        <v>23</v>
      </c>
      <c r="K9" s="648">
        <v>24</v>
      </c>
      <c r="L9" s="648">
        <v>24</v>
      </c>
      <c r="M9" s="648">
        <v>24</v>
      </c>
      <c r="N9" s="648">
        <v>24</v>
      </c>
      <c r="O9" s="648">
        <v>22</v>
      </c>
      <c r="P9" s="648">
        <v>22</v>
      </c>
      <c r="Q9" s="648">
        <v>23</v>
      </c>
      <c r="R9" s="648">
        <v>23</v>
      </c>
      <c r="S9" s="648">
        <v>25</v>
      </c>
      <c r="T9" s="648">
        <v>25</v>
      </c>
      <c r="U9" s="648">
        <v>26</v>
      </c>
      <c r="V9" s="648">
        <v>26</v>
      </c>
      <c r="W9" s="648">
        <v>29</v>
      </c>
      <c r="X9" s="648">
        <v>29</v>
      </c>
      <c r="Y9" s="648">
        <v>24</v>
      </c>
      <c r="Z9" s="648">
        <v>24</v>
      </c>
      <c r="AA9" s="648">
        <v>22</v>
      </c>
      <c r="AB9" s="648">
        <v>22</v>
      </c>
      <c r="AC9" s="648">
        <v>22</v>
      </c>
      <c r="AD9" s="648">
        <v>20</v>
      </c>
      <c r="AE9" s="648">
        <v>20</v>
      </c>
      <c r="AF9" s="648">
        <v>19</v>
      </c>
      <c r="AG9" s="13"/>
      <c r="AH9" s="13"/>
    </row>
    <row r="10" spans="1:38">
      <c r="A10" s="28" t="s">
        <v>156</v>
      </c>
      <c r="B10" s="648">
        <v>9</v>
      </c>
      <c r="C10" s="648">
        <v>9</v>
      </c>
      <c r="D10" s="648">
        <v>9</v>
      </c>
      <c r="E10" s="648">
        <v>9</v>
      </c>
      <c r="F10" s="648">
        <v>9</v>
      </c>
      <c r="G10" s="648">
        <v>10</v>
      </c>
      <c r="H10" s="648">
        <v>10</v>
      </c>
      <c r="I10" s="648">
        <v>10</v>
      </c>
      <c r="J10" s="648">
        <v>10</v>
      </c>
      <c r="K10" s="648">
        <v>10</v>
      </c>
      <c r="L10" s="648">
        <v>10</v>
      </c>
      <c r="M10" s="648">
        <v>10</v>
      </c>
      <c r="N10" s="648">
        <v>9</v>
      </c>
      <c r="O10" s="648">
        <v>9</v>
      </c>
      <c r="P10" s="648">
        <v>10</v>
      </c>
      <c r="Q10" s="648">
        <v>9</v>
      </c>
      <c r="R10" s="648">
        <v>9</v>
      </c>
      <c r="S10" s="648">
        <v>9</v>
      </c>
      <c r="T10" s="648">
        <v>9</v>
      </c>
      <c r="U10" s="648">
        <v>9</v>
      </c>
      <c r="V10" s="648">
        <v>9</v>
      </c>
      <c r="W10" s="648">
        <v>10</v>
      </c>
      <c r="X10" s="648">
        <v>10</v>
      </c>
      <c r="Y10" s="648">
        <v>10</v>
      </c>
      <c r="Z10" s="648">
        <v>10</v>
      </c>
      <c r="AA10" s="648">
        <v>10</v>
      </c>
      <c r="AB10" s="648">
        <v>12</v>
      </c>
      <c r="AC10" s="648">
        <v>12</v>
      </c>
      <c r="AD10" s="648">
        <v>13</v>
      </c>
      <c r="AE10" s="648">
        <v>14</v>
      </c>
      <c r="AF10" s="648">
        <v>14</v>
      </c>
      <c r="AG10" s="13"/>
      <c r="AH10" s="13"/>
    </row>
    <row r="11" spans="1:38">
      <c r="A11" s="28" t="s">
        <v>9</v>
      </c>
      <c r="B11" s="648">
        <v>7</v>
      </c>
      <c r="C11" s="648">
        <v>7</v>
      </c>
      <c r="D11" s="648">
        <v>7</v>
      </c>
      <c r="E11" s="648">
        <v>6</v>
      </c>
      <c r="F11" s="648">
        <v>7</v>
      </c>
      <c r="G11" s="648">
        <v>7</v>
      </c>
      <c r="H11" s="648">
        <v>6</v>
      </c>
      <c r="I11" s="648">
        <v>6</v>
      </c>
      <c r="J11" s="648">
        <v>6</v>
      </c>
      <c r="K11" s="648">
        <v>6</v>
      </c>
      <c r="L11" s="648">
        <v>6</v>
      </c>
      <c r="M11" s="648">
        <v>6</v>
      </c>
      <c r="N11" s="648">
        <v>6</v>
      </c>
      <c r="O11" s="648">
        <v>6</v>
      </c>
      <c r="P11" s="648">
        <v>6</v>
      </c>
      <c r="Q11" s="648">
        <v>5</v>
      </c>
      <c r="R11" s="648">
        <v>5</v>
      </c>
      <c r="S11" s="648">
        <v>5</v>
      </c>
      <c r="T11" s="648">
        <v>5</v>
      </c>
      <c r="U11" s="648">
        <v>5</v>
      </c>
      <c r="V11" s="648">
        <v>5</v>
      </c>
      <c r="W11" s="648">
        <v>5</v>
      </c>
      <c r="X11" s="648">
        <v>5</v>
      </c>
      <c r="Y11" s="648">
        <v>5</v>
      </c>
      <c r="Z11" s="648">
        <v>5</v>
      </c>
      <c r="AA11" s="648">
        <v>5</v>
      </c>
      <c r="AB11" s="648">
        <v>5</v>
      </c>
      <c r="AC11" s="648">
        <v>5</v>
      </c>
      <c r="AD11" s="648">
        <v>5</v>
      </c>
      <c r="AE11" s="648">
        <v>5</v>
      </c>
      <c r="AF11" s="648">
        <v>5</v>
      </c>
      <c r="AG11" s="13"/>
      <c r="AH11" s="13"/>
    </row>
    <row r="12" spans="1:38">
      <c r="A12" s="28" t="s">
        <v>188</v>
      </c>
      <c r="B12" s="648">
        <v>31</v>
      </c>
      <c r="C12" s="648">
        <v>31</v>
      </c>
      <c r="D12" s="648">
        <v>34</v>
      </c>
      <c r="E12" s="648">
        <v>34</v>
      </c>
      <c r="F12" s="648">
        <v>33</v>
      </c>
      <c r="G12" s="648">
        <v>36</v>
      </c>
      <c r="H12" s="648">
        <v>35</v>
      </c>
      <c r="I12" s="648">
        <v>39</v>
      </c>
      <c r="J12" s="648">
        <v>38</v>
      </c>
      <c r="K12" s="648">
        <v>37</v>
      </c>
      <c r="L12" s="648">
        <v>41</v>
      </c>
      <c r="M12" s="648">
        <v>43</v>
      </c>
      <c r="N12" s="648">
        <v>42</v>
      </c>
      <c r="O12" s="648">
        <v>44</v>
      </c>
      <c r="P12" s="648">
        <v>44</v>
      </c>
      <c r="Q12" s="648">
        <v>45</v>
      </c>
      <c r="R12" s="648">
        <v>47</v>
      </c>
      <c r="S12" s="648">
        <v>49</v>
      </c>
      <c r="T12" s="648">
        <v>50</v>
      </c>
      <c r="U12" s="648">
        <v>48</v>
      </c>
      <c r="V12" s="648">
        <v>50</v>
      </c>
      <c r="W12" s="648">
        <v>50</v>
      </c>
      <c r="X12" s="648">
        <v>49</v>
      </c>
      <c r="Y12" s="648">
        <v>51</v>
      </c>
      <c r="Z12" s="648">
        <v>52</v>
      </c>
      <c r="AA12" s="648">
        <v>53</v>
      </c>
      <c r="AB12" s="648">
        <v>53</v>
      </c>
      <c r="AC12" s="648">
        <v>54</v>
      </c>
      <c r="AD12" s="648">
        <v>52</v>
      </c>
      <c r="AE12" s="648">
        <v>54</v>
      </c>
      <c r="AF12" s="648">
        <v>44</v>
      </c>
      <c r="AG12" s="13"/>
      <c r="AH12" s="13"/>
    </row>
    <row r="13" spans="1:38">
      <c r="A13" s="28" t="s">
        <v>6</v>
      </c>
      <c r="B13" s="648">
        <v>18</v>
      </c>
      <c r="C13" s="648">
        <v>18</v>
      </c>
      <c r="D13" s="648">
        <v>18</v>
      </c>
      <c r="E13" s="648">
        <v>17</v>
      </c>
      <c r="F13" s="648">
        <v>17</v>
      </c>
      <c r="G13" s="648">
        <v>17</v>
      </c>
      <c r="H13" s="648">
        <v>16</v>
      </c>
      <c r="I13" s="648">
        <v>16</v>
      </c>
      <c r="J13" s="648">
        <v>16</v>
      </c>
      <c r="K13" s="648">
        <v>16</v>
      </c>
      <c r="L13" s="648">
        <v>16</v>
      </c>
      <c r="M13" s="648">
        <v>17</v>
      </c>
      <c r="N13" s="648">
        <v>17</v>
      </c>
      <c r="O13" s="648">
        <v>17</v>
      </c>
      <c r="P13" s="648">
        <v>18</v>
      </c>
      <c r="Q13" s="648">
        <v>18</v>
      </c>
      <c r="R13" s="648">
        <v>18</v>
      </c>
      <c r="S13" s="648">
        <v>14</v>
      </c>
      <c r="T13" s="648">
        <v>14</v>
      </c>
      <c r="U13" s="648">
        <v>14</v>
      </c>
      <c r="V13" s="648">
        <v>13</v>
      </c>
      <c r="W13" s="648">
        <v>15</v>
      </c>
      <c r="X13" s="648">
        <v>16</v>
      </c>
      <c r="Y13" s="648">
        <v>17</v>
      </c>
      <c r="Z13" s="648">
        <v>17</v>
      </c>
      <c r="AA13" s="648">
        <v>17</v>
      </c>
      <c r="AB13" s="648">
        <v>17</v>
      </c>
      <c r="AC13" s="648">
        <v>16</v>
      </c>
      <c r="AD13" s="648">
        <v>16</v>
      </c>
      <c r="AE13" s="648">
        <v>15</v>
      </c>
      <c r="AF13" s="648">
        <v>15</v>
      </c>
      <c r="AG13" s="13"/>
      <c r="AH13" s="13"/>
    </row>
    <row r="14" spans="1:38">
      <c r="A14" s="28" t="s">
        <v>18</v>
      </c>
      <c r="B14" s="648"/>
      <c r="C14" s="648">
        <v>19</v>
      </c>
      <c r="D14" s="648">
        <v>20</v>
      </c>
      <c r="E14" s="648">
        <v>21</v>
      </c>
      <c r="F14" s="648">
        <v>22</v>
      </c>
      <c r="G14" s="648">
        <v>23</v>
      </c>
      <c r="H14" s="648">
        <v>24</v>
      </c>
      <c r="I14" s="648">
        <v>24</v>
      </c>
      <c r="J14" s="648">
        <v>24</v>
      </c>
      <c r="K14" s="648">
        <v>22</v>
      </c>
      <c r="L14" s="648">
        <v>21</v>
      </c>
      <c r="M14" s="648">
        <v>24</v>
      </c>
      <c r="N14" s="648">
        <v>22</v>
      </c>
      <c r="O14" s="648">
        <v>22</v>
      </c>
      <c r="P14" s="648">
        <v>23</v>
      </c>
      <c r="Q14" s="648">
        <v>26</v>
      </c>
      <c r="R14" s="648">
        <v>25</v>
      </c>
      <c r="S14" s="648">
        <v>26</v>
      </c>
      <c r="T14" s="648">
        <v>28</v>
      </c>
      <c r="U14" s="648">
        <v>28</v>
      </c>
      <c r="V14" s="648">
        <v>30</v>
      </c>
      <c r="W14" s="648">
        <v>28</v>
      </c>
      <c r="X14" s="648">
        <v>30</v>
      </c>
      <c r="Y14" s="648">
        <v>26</v>
      </c>
      <c r="Z14" s="648">
        <v>33</v>
      </c>
      <c r="AA14" s="648">
        <v>34</v>
      </c>
      <c r="AB14" s="648">
        <v>35</v>
      </c>
      <c r="AC14" s="648">
        <v>35</v>
      </c>
      <c r="AD14" s="648">
        <v>35</v>
      </c>
      <c r="AE14" s="648">
        <v>34</v>
      </c>
      <c r="AF14" s="648">
        <v>31</v>
      </c>
      <c r="AG14" s="13"/>
      <c r="AH14" s="13"/>
    </row>
    <row r="15" spans="1:38">
      <c r="A15" s="28" t="s">
        <v>4</v>
      </c>
      <c r="B15" s="648">
        <v>31</v>
      </c>
      <c r="C15" s="648">
        <v>35</v>
      </c>
      <c r="D15" s="648">
        <v>35</v>
      </c>
      <c r="E15" s="648">
        <v>37</v>
      </c>
      <c r="F15" s="648">
        <v>40</v>
      </c>
      <c r="G15" s="648">
        <v>39</v>
      </c>
      <c r="H15" s="648">
        <v>45</v>
      </c>
      <c r="I15" s="648">
        <v>51</v>
      </c>
      <c r="J15" s="648">
        <v>54</v>
      </c>
      <c r="K15" s="648">
        <v>56</v>
      </c>
      <c r="L15" s="648">
        <v>57</v>
      </c>
      <c r="M15" s="648">
        <v>60</v>
      </c>
      <c r="N15" s="648">
        <v>61</v>
      </c>
      <c r="O15" s="648">
        <v>58</v>
      </c>
      <c r="P15" s="648">
        <v>64</v>
      </c>
      <c r="Q15" s="648">
        <v>64</v>
      </c>
      <c r="R15" s="648">
        <v>63</v>
      </c>
      <c r="S15" s="648">
        <v>63</v>
      </c>
      <c r="T15" s="648">
        <v>64</v>
      </c>
      <c r="U15" s="648">
        <v>67</v>
      </c>
      <c r="V15" s="648">
        <v>67</v>
      </c>
      <c r="W15" s="648">
        <v>61</v>
      </c>
      <c r="X15" s="648">
        <v>63</v>
      </c>
      <c r="Y15" s="648">
        <v>61</v>
      </c>
      <c r="Z15" s="648">
        <v>67</v>
      </c>
      <c r="AA15" s="648">
        <v>73</v>
      </c>
      <c r="AB15" s="648">
        <v>80</v>
      </c>
      <c r="AC15" s="648">
        <v>78</v>
      </c>
      <c r="AD15" s="648">
        <v>81</v>
      </c>
      <c r="AE15" s="648">
        <v>79</v>
      </c>
      <c r="AF15" s="648">
        <v>80</v>
      </c>
      <c r="AG15" s="13"/>
      <c r="AH15" s="13"/>
    </row>
    <row r="16" spans="1:38">
      <c r="A16" s="28" t="s">
        <v>3</v>
      </c>
      <c r="B16" s="648">
        <v>114</v>
      </c>
      <c r="C16" s="648">
        <v>115</v>
      </c>
      <c r="D16" s="648">
        <v>104</v>
      </c>
      <c r="E16" s="648">
        <v>106</v>
      </c>
      <c r="F16" s="648">
        <v>110</v>
      </c>
      <c r="G16" s="648">
        <v>115</v>
      </c>
      <c r="H16" s="648">
        <v>114</v>
      </c>
      <c r="I16" s="648">
        <v>118</v>
      </c>
      <c r="J16" s="648">
        <v>116</v>
      </c>
      <c r="K16" s="648">
        <v>111</v>
      </c>
      <c r="L16" s="648">
        <v>110</v>
      </c>
      <c r="M16" s="648">
        <v>105</v>
      </c>
      <c r="N16" s="648">
        <v>100</v>
      </c>
      <c r="O16" s="648">
        <v>110</v>
      </c>
      <c r="P16" s="648">
        <v>120</v>
      </c>
      <c r="Q16" s="648">
        <v>109</v>
      </c>
      <c r="R16" s="648">
        <v>116</v>
      </c>
      <c r="S16" s="648">
        <v>118</v>
      </c>
      <c r="T16" s="648">
        <v>123</v>
      </c>
      <c r="U16" s="648">
        <v>119</v>
      </c>
      <c r="V16" s="648">
        <v>115</v>
      </c>
      <c r="W16" s="648">
        <v>115</v>
      </c>
      <c r="X16" s="648">
        <v>111</v>
      </c>
      <c r="Y16" s="648">
        <v>109</v>
      </c>
      <c r="Z16" s="648">
        <v>111</v>
      </c>
      <c r="AA16" s="648">
        <v>103</v>
      </c>
      <c r="AB16" s="648">
        <v>103</v>
      </c>
      <c r="AC16" s="648">
        <v>99</v>
      </c>
      <c r="AD16" s="648">
        <v>97</v>
      </c>
      <c r="AE16" s="648">
        <v>101</v>
      </c>
      <c r="AF16" s="648">
        <v>94</v>
      </c>
      <c r="AG16" s="13"/>
      <c r="AH16" s="13"/>
    </row>
    <row r="17" spans="1:34">
      <c r="A17" s="155" t="s">
        <v>33</v>
      </c>
      <c r="B17" s="648">
        <v>16</v>
      </c>
      <c r="C17" s="648">
        <v>16</v>
      </c>
      <c r="D17" s="648">
        <v>16</v>
      </c>
      <c r="E17" s="648">
        <v>16</v>
      </c>
      <c r="F17" s="648">
        <v>16</v>
      </c>
      <c r="G17" s="648">
        <v>15</v>
      </c>
      <c r="H17" s="648">
        <v>15</v>
      </c>
      <c r="I17" s="648">
        <v>15</v>
      </c>
      <c r="J17" s="648">
        <v>16</v>
      </c>
      <c r="K17" s="648">
        <v>16</v>
      </c>
      <c r="L17" s="648">
        <v>17</v>
      </c>
      <c r="M17" s="648">
        <v>17</v>
      </c>
      <c r="N17" s="648">
        <v>17</v>
      </c>
      <c r="O17" s="648">
        <v>17</v>
      </c>
      <c r="P17" s="648">
        <v>17</v>
      </c>
      <c r="Q17" s="648">
        <v>18</v>
      </c>
      <c r="R17" s="648">
        <v>18</v>
      </c>
      <c r="S17" s="648">
        <v>17</v>
      </c>
      <c r="T17" s="648">
        <v>18</v>
      </c>
      <c r="U17" s="648">
        <v>17</v>
      </c>
      <c r="V17" s="648">
        <v>18</v>
      </c>
      <c r="W17" s="648">
        <v>18</v>
      </c>
      <c r="X17" s="648">
        <v>18</v>
      </c>
      <c r="Y17" s="648">
        <v>18</v>
      </c>
      <c r="Z17" s="648">
        <v>17</v>
      </c>
      <c r="AA17" s="648">
        <v>17</v>
      </c>
      <c r="AB17" s="648">
        <v>17</v>
      </c>
      <c r="AC17" s="648">
        <v>16</v>
      </c>
      <c r="AD17" s="648">
        <v>16</v>
      </c>
      <c r="AE17" s="648">
        <v>16</v>
      </c>
      <c r="AF17" s="648">
        <v>16</v>
      </c>
      <c r="AG17" s="92" t="s">
        <v>15</v>
      </c>
      <c r="AH17" s="92"/>
    </row>
    <row r="18" spans="1:34">
      <c r="A18" s="28" t="s">
        <v>1</v>
      </c>
      <c r="B18" s="648">
        <v>28</v>
      </c>
      <c r="C18" s="648">
        <v>28</v>
      </c>
      <c r="D18" s="648">
        <v>28</v>
      </c>
      <c r="E18" s="648">
        <v>28</v>
      </c>
      <c r="F18" s="648">
        <v>28</v>
      </c>
      <c r="G18" s="648">
        <v>27</v>
      </c>
      <c r="H18" s="648">
        <v>26</v>
      </c>
      <c r="I18" s="648">
        <v>27</v>
      </c>
      <c r="J18" s="648">
        <v>26</v>
      </c>
      <c r="K18" s="648">
        <v>26</v>
      </c>
      <c r="L18" s="648">
        <v>26</v>
      </c>
      <c r="M18" s="648">
        <v>26</v>
      </c>
      <c r="N18" s="648">
        <v>26</v>
      </c>
      <c r="O18" s="648">
        <v>26</v>
      </c>
      <c r="P18" s="648">
        <v>26</v>
      </c>
      <c r="Q18" s="648">
        <v>26</v>
      </c>
      <c r="R18" s="648">
        <v>26</v>
      </c>
      <c r="S18" s="648">
        <v>26</v>
      </c>
      <c r="T18" s="648">
        <v>26</v>
      </c>
      <c r="U18" s="648">
        <v>24</v>
      </c>
      <c r="V18" s="648">
        <v>25</v>
      </c>
      <c r="W18" s="648">
        <v>25</v>
      </c>
      <c r="X18" s="648">
        <v>26</v>
      </c>
      <c r="Y18" s="648">
        <v>26</v>
      </c>
      <c r="Z18" s="648">
        <v>26</v>
      </c>
      <c r="AA18" s="648">
        <v>26</v>
      </c>
      <c r="AB18" s="648">
        <v>26</v>
      </c>
      <c r="AC18" s="648">
        <v>25</v>
      </c>
      <c r="AD18" s="648">
        <v>25</v>
      </c>
      <c r="AE18" s="648">
        <v>25</v>
      </c>
      <c r="AF18" s="648">
        <v>25</v>
      </c>
      <c r="AG18" s="13"/>
      <c r="AH18" s="13"/>
    </row>
    <row r="19" spans="1:34">
      <c r="A19" s="28" t="s">
        <v>24</v>
      </c>
      <c r="B19" s="648">
        <v>39</v>
      </c>
      <c r="C19" s="648">
        <v>38</v>
      </c>
      <c r="D19" s="648">
        <v>38</v>
      </c>
      <c r="E19" s="648">
        <v>36</v>
      </c>
      <c r="F19" s="648">
        <v>38</v>
      </c>
      <c r="G19" s="648">
        <v>36</v>
      </c>
      <c r="H19" s="648">
        <v>35</v>
      </c>
      <c r="I19" s="648">
        <v>35</v>
      </c>
      <c r="J19" s="648">
        <v>35</v>
      </c>
      <c r="K19" s="648">
        <v>37</v>
      </c>
      <c r="L19" s="648">
        <v>35</v>
      </c>
      <c r="M19" s="648">
        <v>33</v>
      </c>
      <c r="N19" s="648">
        <v>33</v>
      </c>
      <c r="O19" s="648">
        <v>33</v>
      </c>
      <c r="P19" s="648">
        <v>31</v>
      </c>
      <c r="Q19" s="648">
        <v>33</v>
      </c>
      <c r="R19" s="648">
        <v>33</v>
      </c>
      <c r="S19" s="648">
        <v>32</v>
      </c>
      <c r="T19" s="648">
        <v>30</v>
      </c>
      <c r="U19" s="648">
        <v>28</v>
      </c>
      <c r="V19" s="648">
        <v>31</v>
      </c>
      <c r="W19" s="648">
        <v>33</v>
      </c>
      <c r="X19" s="648">
        <v>33</v>
      </c>
      <c r="Y19" s="648">
        <v>33</v>
      </c>
      <c r="Z19" s="648">
        <v>33</v>
      </c>
      <c r="AA19" s="648">
        <v>33</v>
      </c>
      <c r="AB19" s="648">
        <v>32</v>
      </c>
      <c r="AC19" s="648">
        <v>30</v>
      </c>
      <c r="AD19" s="648">
        <v>31</v>
      </c>
      <c r="AE19" s="648">
        <v>30</v>
      </c>
      <c r="AF19" s="648">
        <v>28</v>
      </c>
      <c r="AG19" s="13"/>
      <c r="AH19" s="13"/>
    </row>
    <row r="20" spans="1:34">
      <c r="A20" s="17"/>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482"/>
      <c r="AF20" s="482"/>
      <c r="AG20" s="17"/>
      <c r="AH20" s="17"/>
    </row>
    <row r="21" spans="1:34">
      <c r="A21" s="18" t="s">
        <v>21</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4">
      <c r="A22" s="13" t="s">
        <v>3172</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sheetData>
  <hyperlinks>
    <hyperlink ref="AH3" location="Content!A1" display="Back to content page" xr:uid="{00000000-0004-0000-E400-000000000000}"/>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Sheet230"/>
  <dimension ref="A1:J502"/>
  <sheetViews>
    <sheetView workbookViewId="0">
      <selection activeCell="C4" sqref="C4:H499"/>
    </sheetView>
  </sheetViews>
  <sheetFormatPr defaultRowHeight="14.4"/>
  <cols>
    <col min="1" max="1" width="20.21875" customWidth="1"/>
    <col min="3" max="8" width="11.88671875" customWidth="1"/>
  </cols>
  <sheetData>
    <row r="1" spans="1:10">
      <c r="A1" s="18" t="s">
        <v>2743</v>
      </c>
    </row>
    <row r="2" spans="1:10">
      <c r="A2" s="781"/>
      <c r="B2" s="781"/>
      <c r="C2" s="786"/>
      <c r="D2" s="786"/>
      <c r="E2" s="786"/>
      <c r="F2" s="786"/>
      <c r="G2" s="786"/>
      <c r="H2" s="786"/>
    </row>
    <row r="3" spans="1:10">
      <c r="A3" s="481" t="s">
        <v>14</v>
      </c>
      <c r="B3" s="481" t="s">
        <v>36</v>
      </c>
      <c r="C3" s="480" t="s">
        <v>28</v>
      </c>
      <c r="D3" s="480" t="s">
        <v>172</v>
      </c>
      <c r="E3" s="480" t="s">
        <v>171</v>
      </c>
      <c r="F3" s="480" t="s">
        <v>2722</v>
      </c>
      <c r="G3" s="480" t="s">
        <v>169</v>
      </c>
      <c r="H3" s="480" t="s">
        <v>2723</v>
      </c>
      <c r="J3" s="1" t="s">
        <v>559</v>
      </c>
    </row>
    <row r="4" spans="1:10">
      <c r="A4" s="787" t="s">
        <v>13</v>
      </c>
      <c r="B4" s="479" t="s">
        <v>465</v>
      </c>
      <c r="C4" s="648">
        <v>1199</v>
      </c>
      <c r="D4" s="648">
        <v>182</v>
      </c>
      <c r="E4" s="648">
        <v>996</v>
      </c>
      <c r="F4" s="648">
        <v>18</v>
      </c>
      <c r="G4" s="648">
        <v>3</v>
      </c>
      <c r="H4" s="648"/>
    </row>
    <row r="5" spans="1:10">
      <c r="A5" s="787"/>
      <c r="B5" s="479" t="s">
        <v>491</v>
      </c>
      <c r="C5" s="648">
        <v>1255</v>
      </c>
      <c r="D5" s="648">
        <v>186</v>
      </c>
      <c r="E5" s="648">
        <v>1046</v>
      </c>
      <c r="F5" s="648">
        <v>20</v>
      </c>
      <c r="G5" s="648">
        <v>3</v>
      </c>
      <c r="H5" s="648"/>
    </row>
    <row r="6" spans="1:10">
      <c r="A6" s="787"/>
      <c r="B6" s="479" t="s">
        <v>492</v>
      </c>
      <c r="C6" s="648">
        <v>1335</v>
      </c>
      <c r="D6" s="648">
        <v>190</v>
      </c>
      <c r="E6" s="648">
        <v>1123</v>
      </c>
      <c r="F6" s="648">
        <v>19</v>
      </c>
      <c r="G6" s="648">
        <v>3</v>
      </c>
      <c r="H6" s="648"/>
    </row>
    <row r="7" spans="1:10">
      <c r="A7" s="787"/>
      <c r="B7" s="479" t="s">
        <v>493</v>
      </c>
      <c r="C7" s="648">
        <v>1289</v>
      </c>
      <c r="D7" s="648">
        <v>194</v>
      </c>
      <c r="E7" s="648">
        <v>1072</v>
      </c>
      <c r="F7" s="648">
        <v>19</v>
      </c>
      <c r="G7" s="648">
        <v>3</v>
      </c>
      <c r="H7" s="648"/>
    </row>
    <row r="8" spans="1:10">
      <c r="A8" s="787"/>
      <c r="B8" s="479" t="s">
        <v>494</v>
      </c>
      <c r="C8" s="648">
        <v>1370</v>
      </c>
      <c r="D8" s="648">
        <v>199</v>
      </c>
      <c r="E8" s="648">
        <v>1150</v>
      </c>
      <c r="F8" s="648">
        <v>18</v>
      </c>
      <c r="G8" s="648">
        <v>3</v>
      </c>
      <c r="H8" s="648"/>
    </row>
    <row r="9" spans="1:10">
      <c r="A9" s="787"/>
      <c r="B9" s="479" t="s">
        <v>466</v>
      </c>
      <c r="C9" s="648">
        <v>1582</v>
      </c>
      <c r="D9" s="648">
        <v>201</v>
      </c>
      <c r="E9" s="648">
        <v>1359</v>
      </c>
      <c r="F9" s="648">
        <v>19</v>
      </c>
      <c r="G9" s="648">
        <v>3</v>
      </c>
      <c r="H9" s="648"/>
    </row>
    <row r="10" spans="1:10">
      <c r="A10" s="787"/>
      <c r="B10" s="479" t="s">
        <v>495</v>
      </c>
      <c r="C10" s="648">
        <v>1696</v>
      </c>
      <c r="D10" s="648">
        <v>202</v>
      </c>
      <c r="E10" s="648">
        <v>1471</v>
      </c>
      <c r="F10" s="648">
        <v>19</v>
      </c>
      <c r="G10" s="648">
        <v>3</v>
      </c>
      <c r="H10" s="648"/>
    </row>
    <row r="11" spans="1:10">
      <c r="A11" s="787"/>
      <c r="B11" s="479" t="s">
        <v>496</v>
      </c>
      <c r="C11" s="648">
        <v>1713</v>
      </c>
      <c r="D11" s="648">
        <v>203</v>
      </c>
      <c r="E11" s="648">
        <v>1487</v>
      </c>
      <c r="F11" s="648">
        <v>19</v>
      </c>
      <c r="G11" s="648">
        <v>3</v>
      </c>
      <c r="H11" s="648"/>
    </row>
    <row r="12" spans="1:10">
      <c r="A12" s="787"/>
      <c r="B12" s="479" t="s">
        <v>497</v>
      </c>
      <c r="C12" s="648">
        <v>1767</v>
      </c>
      <c r="D12" s="648">
        <v>204</v>
      </c>
      <c r="E12" s="648">
        <v>1539</v>
      </c>
      <c r="F12" s="648">
        <v>20</v>
      </c>
      <c r="G12" s="648">
        <v>4</v>
      </c>
      <c r="H12" s="648"/>
    </row>
    <row r="13" spans="1:10">
      <c r="A13" s="787"/>
      <c r="B13" s="479" t="s">
        <v>498</v>
      </c>
      <c r="C13" s="648">
        <v>1787</v>
      </c>
      <c r="D13" s="648">
        <v>205</v>
      </c>
      <c r="E13" s="648">
        <v>1559</v>
      </c>
      <c r="F13" s="648">
        <v>19</v>
      </c>
      <c r="G13" s="648">
        <v>3</v>
      </c>
      <c r="H13" s="648"/>
    </row>
    <row r="14" spans="1:10">
      <c r="A14" s="787"/>
      <c r="B14" s="479" t="s">
        <v>467</v>
      </c>
      <c r="C14" s="648">
        <v>1782</v>
      </c>
      <c r="D14" s="648">
        <v>207</v>
      </c>
      <c r="E14" s="648">
        <v>1553</v>
      </c>
      <c r="F14" s="648">
        <v>20</v>
      </c>
      <c r="G14" s="648">
        <v>3</v>
      </c>
      <c r="H14" s="648"/>
    </row>
    <row r="15" spans="1:10">
      <c r="A15" s="787"/>
      <c r="B15" s="479" t="s">
        <v>474</v>
      </c>
      <c r="C15" s="648">
        <v>1773</v>
      </c>
      <c r="D15" s="648">
        <v>208</v>
      </c>
      <c r="E15" s="648">
        <v>1543</v>
      </c>
      <c r="F15" s="648">
        <v>18</v>
      </c>
      <c r="G15" s="648">
        <v>4</v>
      </c>
      <c r="H15" s="648"/>
    </row>
    <row r="16" spans="1:10">
      <c r="A16" s="787"/>
      <c r="B16" s="479" t="s">
        <v>475</v>
      </c>
      <c r="C16" s="648">
        <v>2129</v>
      </c>
      <c r="D16" s="648">
        <v>210</v>
      </c>
      <c r="E16" s="648">
        <v>1893</v>
      </c>
      <c r="F16" s="648">
        <v>21</v>
      </c>
      <c r="G16" s="648">
        <v>4</v>
      </c>
      <c r="H16" s="648"/>
    </row>
    <row r="17" spans="1:8">
      <c r="A17" s="787"/>
      <c r="B17" s="479" t="s">
        <v>476</v>
      </c>
      <c r="C17" s="648">
        <v>2089</v>
      </c>
      <c r="D17" s="648">
        <v>213</v>
      </c>
      <c r="E17" s="648">
        <v>1850</v>
      </c>
      <c r="F17" s="648">
        <v>22</v>
      </c>
      <c r="G17" s="648">
        <v>4</v>
      </c>
      <c r="H17" s="648"/>
    </row>
    <row r="18" spans="1:8">
      <c r="A18" s="787"/>
      <c r="B18" s="479" t="s">
        <v>477</v>
      </c>
      <c r="C18" s="648">
        <v>2344</v>
      </c>
      <c r="D18" s="648">
        <v>215</v>
      </c>
      <c r="E18" s="648">
        <v>2097</v>
      </c>
      <c r="F18" s="648">
        <v>26</v>
      </c>
      <c r="G18" s="648">
        <v>6</v>
      </c>
      <c r="H18" s="648"/>
    </row>
    <row r="19" spans="1:8">
      <c r="A19" s="787"/>
      <c r="B19" s="479" t="s">
        <v>468</v>
      </c>
      <c r="C19" s="648">
        <v>2889</v>
      </c>
      <c r="D19" s="648">
        <v>217</v>
      </c>
      <c r="E19" s="648">
        <v>2642</v>
      </c>
      <c r="F19" s="648">
        <v>23</v>
      </c>
      <c r="G19" s="648">
        <v>8</v>
      </c>
      <c r="H19" s="648"/>
    </row>
    <row r="20" spans="1:8">
      <c r="A20" s="787"/>
      <c r="B20" s="479" t="s">
        <v>469</v>
      </c>
      <c r="C20" s="648">
        <v>3264</v>
      </c>
      <c r="D20" s="648">
        <v>221</v>
      </c>
      <c r="E20" s="648">
        <v>3009</v>
      </c>
      <c r="F20" s="648">
        <v>24</v>
      </c>
      <c r="G20" s="648">
        <v>10</v>
      </c>
      <c r="H20" s="648"/>
    </row>
    <row r="21" spans="1:8">
      <c r="A21" s="787"/>
      <c r="B21" s="479" t="s">
        <v>470</v>
      </c>
      <c r="C21" s="648">
        <v>3885</v>
      </c>
      <c r="D21" s="648">
        <v>225</v>
      </c>
      <c r="E21" s="648">
        <v>3622</v>
      </c>
      <c r="F21" s="648">
        <v>29</v>
      </c>
      <c r="G21" s="648">
        <v>9</v>
      </c>
      <c r="H21" s="648"/>
    </row>
    <row r="22" spans="1:8">
      <c r="A22" s="787"/>
      <c r="B22" s="479" t="s">
        <v>35</v>
      </c>
      <c r="C22" s="648">
        <v>4325</v>
      </c>
      <c r="D22" s="648">
        <v>229</v>
      </c>
      <c r="E22" s="648">
        <v>4061</v>
      </c>
      <c r="F22" s="648">
        <v>23</v>
      </c>
      <c r="G22" s="648">
        <v>11</v>
      </c>
      <c r="H22" s="648"/>
    </row>
    <row r="23" spans="1:8">
      <c r="A23" s="787"/>
      <c r="B23" s="479" t="s">
        <v>471</v>
      </c>
      <c r="C23" s="648">
        <v>4121</v>
      </c>
      <c r="D23" s="648">
        <v>233</v>
      </c>
      <c r="E23" s="648">
        <v>3854</v>
      </c>
      <c r="F23" s="648">
        <v>24</v>
      </c>
      <c r="G23" s="648">
        <v>11</v>
      </c>
      <c r="H23" s="648"/>
    </row>
    <row r="24" spans="1:8">
      <c r="A24" s="787"/>
      <c r="B24" s="479" t="s">
        <v>34</v>
      </c>
      <c r="C24" s="648">
        <v>4016</v>
      </c>
      <c r="D24" s="648">
        <v>237</v>
      </c>
      <c r="E24" s="648">
        <v>3741</v>
      </c>
      <c r="F24" s="648">
        <v>25</v>
      </c>
      <c r="G24" s="648">
        <v>13</v>
      </c>
      <c r="H24" s="648"/>
    </row>
    <row r="25" spans="1:8">
      <c r="A25" s="787"/>
      <c r="B25" s="479" t="s">
        <v>648</v>
      </c>
      <c r="C25" s="648">
        <v>3728</v>
      </c>
      <c r="D25" s="648">
        <v>241</v>
      </c>
      <c r="E25" s="648">
        <v>3447</v>
      </c>
      <c r="F25" s="648">
        <v>26</v>
      </c>
      <c r="G25" s="648">
        <v>14</v>
      </c>
      <c r="H25" s="648"/>
    </row>
    <row r="26" spans="1:8">
      <c r="A26" s="787"/>
      <c r="B26" s="479" t="s">
        <v>649</v>
      </c>
      <c r="C26" s="648">
        <v>3924</v>
      </c>
      <c r="D26" s="648">
        <v>245</v>
      </c>
      <c r="E26" s="648">
        <v>3639</v>
      </c>
      <c r="F26" s="648">
        <v>26</v>
      </c>
      <c r="G26" s="648">
        <v>14</v>
      </c>
      <c r="H26" s="648"/>
    </row>
    <row r="27" spans="1:8">
      <c r="A27" s="787"/>
      <c r="B27" s="479" t="s">
        <v>650</v>
      </c>
      <c r="C27" s="648">
        <v>3956</v>
      </c>
      <c r="D27" s="648">
        <v>249</v>
      </c>
      <c r="E27" s="648">
        <v>3658</v>
      </c>
      <c r="F27" s="648">
        <v>32</v>
      </c>
      <c r="G27" s="648">
        <v>17</v>
      </c>
      <c r="H27" s="648"/>
    </row>
    <row r="28" spans="1:8">
      <c r="A28" s="787"/>
      <c r="B28" s="479" t="s">
        <v>651</v>
      </c>
      <c r="C28" s="648">
        <v>3814</v>
      </c>
      <c r="D28" s="648">
        <v>253</v>
      </c>
      <c r="E28" s="648">
        <v>3517</v>
      </c>
      <c r="F28" s="648">
        <v>25</v>
      </c>
      <c r="G28" s="648">
        <v>18</v>
      </c>
      <c r="H28" s="648"/>
    </row>
    <row r="29" spans="1:8">
      <c r="A29" s="787"/>
      <c r="B29" s="479" t="s">
        <v>652</v>
      </c>
      <c r="C29" s="648">
        <v>4030</v>
      </c>
      <c r="D29" s="648">
        <v>257</v>
      </c>
      <c r="E29" s="648">
        <v>3728</v>
      </c>
      <c r="F29" s="648">
        <v>26</v>
      </c>
      <c r="G29" s="648">
        <v>19</v>
      </c>
      <c r="H29" s="648"/>
    </row>
    <row r="30" spans="1:8">
      <c r="A30" s="787"/>
      <c r="B30" s="479" t="s">
        <v>653</v>
      </c>
      <c r="C30" s="648">
        <v>3996</v>
      </c>
      <c r="D30" s="648">
        <v>260</v>
      </c>
      <c r="E30" s="648">
        <v>3656</v>
      </c>
      <c r="F30" s="648">
        <v>58</v>
      </c>
      <c r="G30" s="648">
        <v>21</v>
      </c>
      <c r="H30" s="648"/>
    </row>
    <row r="31" spans="1:8">
      <c r="A31" s="787"/>
      <c r="B31" s="479" t="s">
        <v>654</v>
      </c>
      <c r="C31" s="648">
        <v>3876</v>
      </c>
      <c r="D31" s="648">
        <v>264</v>
      </c>
      <c r="E31" s="648">
        <v>3386</v>
      </c>
      <c r="F31" s="648">
        <v>198</v>
      </c>
      <c r="G31" s="648">
        <v>28</v>
      </c>
      <c r="H31" s="648"/>
    </row>
    <row r="32" spans="1:8">
      <c r="A32" s="787"/>
      <c r="B32" s="479" t="s">
        <v>655</v>
      </c>
      <c r="C32" s="648">
        <v>3581</v>
      </c>
      <c r="D32" s="648">
        <v>268</v>
      </c>
      <c r="E32" s="648">
        <v>3068</v>
      </c>
      <c r="F32" s="648">
        <v>212</v>
      </c>
      <c r="G32" s="648">
        <v>35</v>
      </c>
      <c r="H32" s="648"/>
    </row>
    <row r="33" spans="1:8">
      <c r="A33" s="787"/>
      <c r="B33" s="479" t="s">
        <v>1202</v>
      </c>
      <c r="C33" s="648">
        <v>3423</v>
      </c>
      <c r="D33" s="648">
        <v>272</v>
      </c>
      <c r="E33" s="648">
        <v>2880</v>
      </c>
      <c r="F33" s="648">
        <v>233</v>
      </c>
      <c r="G33" s="648">
        <v>39</v>
      </c>
      <c r="H33" s="648"/>
    </row>
    <row r="34" spans="1:8">
      <c r="A34" s="549"/>
      <c r="B34" s="550" t="s">
        <v>1203</v>
      </c>
      <c r="C34" s="648">
        <v>3253</v>
      </c>
      <c r="D34" s="648">
        <v>275</v>
      </c>
      <c r="E34" s="648">
        <v>2677</v>
      </c>
      <c r="F34" s="648">
        <v>258</v>
      </c>
      <c r="G34" s="648">
        <v>43</v>
      </c>
      <c r="H34" s="649"/>
    </row>
    <row r="35" spans="1:8">
      <c r="A35" s="787" t="s">
        <v>12</v>
      </c>
      <c r="B35" s="479" t="s">
        <v>465</v>
      </c>
      <c r="C35" s="648">
        <v>24</v>
      </c>
      <c r="D35" s="648">
        <v>24</v>
      </c>
      <c r="E35" s="648"/>
      <c r="F35" s="648"/>
      <c r="G35" s="648"/>
      <c r="H35" s="648">
        <v>0</v>
      </c>
    </row>
    <row r="36" spans="1:8">
      <c r="A36" s="787"/>
      <c r="B36" s="479" t="s">
        <v>491</v>
      </c>
      <c r="C36" s="648">
        <v>24</v>
      </c>
      <c r="D36" s="648">
        <v>24</v>
      </c>
      <c r="E36" s="648"/>
      <c r="F36" s="648"/>
      <c r="G36" s="648"/>
      <c r="H36" s="648">
        <v>0</v>
      </c>
    </row>
    <row r="37" spans="1:8">
      <c r="A37" s="787"/>
      <c r="B37" s="479" t="s">
        <v>492</v>
      </c>
      <c r="C37" s="648">
        <v>27</v>
      </c>
      <c r="D37" s="648">
        <v>27</v>
      </c>
      <c r="E37" s="648"/>
      <c r="F37" s="648"/>
      <c r="G37" s="648"/>
      <c r="H37" s="648">
        <v>0</v>
      </c>
    </row>
    <row r="38" spans="1:8">
      <c r="A38" s="787"/>
      <c r="B38" s="479" t="s">
        <v>493</v>
      </c>
      <c r="C38" s="648">
        <v>27</v>
      </c>
      <c r="D38" s="648">
        <v>27</v>
      </c>
      <c r="E38" s="648"/>
      <c r="F38" s="648"/>
      <c r="G38" s="648"/>
      <c r="H38" s="648">
        <v>0</v>
      </c>
    </row>
    <row r="39" spans="1:8">
      <c r="A39" s="787"/>
      <c r="B39" s="479" t="s">
        <v>494</v>
      </c>
      <c r="C39" s="648">
        <v>27</v>
      </c>
      <c r="D39" s="648">
        <v>27</v>
      </c>
      <c r="E39" s="648"/>
      <c r="F39" s="648"/>
      <c r="G39" s="648"/>
      <c r="H39" s="648">
        <v>0</v>
      </c>
    </row>
    <row r="40" spans="1:8">
      <c r="A40" s="787"/>
      <c r="B40" s="479" t="s">
        <v>466</v>
      </c>
      <c r="C40" s="648">
        <v>27</v>
      </c>
      <c r="D40" s="648">
        <v>27</v>
      </c>
      <c r="E40" s="648"/>
      <c r="F40" s="648"/>
      <c r="G40" s="648"/>
      <c r="H40" s="648">
        <v>0</v>
      </c>
    </row>
    <row r="41" spans="1:8">
      <c r="A41" s="787"/>
      <c r="B41" s="479" t="s">
        <v>495</v>
      </c>
      <c r="C41" s="648">
        <v>23</v>
      </c>
      <c r="D41" s="648">
        <v>23</v>
      </c>
      <c r="E41" s="648"/>
      <c r="F41" s="648"/>
      <c r="G41" s="648"/>
      <c r="H41" s="648">
        <v>0</v>
      </c>
    </row>
    <row r="42" spans="1:8">
      <c r="A42" s="787"/>
      <c r="B42" s="479" t="s">
        <v>496</v>
      </c>
      <c r="C42" s="648">
        <v>24</v>
      </c>
      <c r="D42" s="648">
        <v>24</v>
      </c>
      <c r="E42" s="648"/>
      <c r="F42" s="648"/>
      <c r="G42" s="648"/>
      <c r="H42" s="648">
        <v>0</v>
      </c>
    </row>
    <row r="43" spans="1:8">
      <c r="A43" s="787"/>
      <c r="B43" s="479" t="s">
        <v>497</v>
      </c>
      <c r="C43" s="648">
        <v>28</v>
      </c>
      <c r="D43" s="648">
        <v>28</v>
      </c>
      <c r="E43" s="648"/>
      <c r="F43" s="648"/>
      <c r="G43" s="648"/>
      <c r="H43" s="648">
        <v>0</v>
      </c>
    </row>
    <row r="44" spans="1:8">
      <c r="A44" s="787"/>
      <c r="B44" s="479" t="s">
        <v>498</v>
      </c>
      <c r="C44" s="648">
        <v>23</v>
      </c>
      <c r="D44" s="648">
        <v>23</v>
      </c>
      <c r="E44" s="648"/>
      <c r="F44" s="648"/>
      <c r="G44" s="648"/>
      <c r="H44" s="648">
        <v>0</v>
      </c>
    </row>
    <row r="45" spans="1:8">
      <c r="A45" s="787"/>
      <c r="B45" s="479" t="s">
        <v>467</v>
      </c>
      <c r="C45" s="648">
        <v>28</v>
      </c>
      <c r="D45" s="648">
        <v>28</v>
      </c>
      <c r="E45" s="648"/>
      <c r="F45" s="648"/>
      <c r="G45" s="648"/>
      <c r="H45" s="648">
        <v>0</v>
      </c>
    </row>
    <row r="46" spans="1:8">
      <c r="A46" s="787"/>
      <c r="B46" s="479" t="s">
        <v>474</v>
      </c>
      <c r="C46" s="648">
        <v>27</v>
      </c>
      <c r="D46" s="648">
        <v>27</v>
      </c>
      <c r="E46" s="648"/>
      <c r="F46" s="648"/>
      <c r="G46" s="648"/>
      <c r="H46" s="648">
        <v>0</v>
      </c>
    </row>
    <row r="47" spans="1:8">
      <c r="A47" s="787"/>
      <c r="B47" s="479" t="s">
        <v>475</v>
      </c>
      <c r="C47" s="648">
        <v>28</v>
      </c>
      <c r="D47" s="648">
        <v>28</v>
      </c>
      <c r="E47" s="648"/>
      <c r="F47" s="648"/>
      <c r="G47" s="648"/>
      <c r="H47" s="648">
        <v>0</v>
      </c>
    </row>
    <row r="48" spans="1:8">
      <c r="A48" s="787"/>
      <c r="B48" s="479" t="s">
        <v>476</v>
      </c>
      <c r="C48" s="648">
        <v>25</v>
      </c>
      <c r="D48" s="648">
        <v>25</v>
      </c>
      <c r="E48" s="648"/>
      <c r="F48" s="648"/>
      <c r="G48" s="648"/>
      <c r="H48" s="648">
        <v>0</v>
      </c>
    </row>
    <row r="49" spans="1:8">
      <c r="A49" s="787"/>
      <c r="B49" s="479" t="s">
        <v>477</v>
      </c>
      <c r="C49" s="648">
        <v>27</v>
      </c>
      <c r="D49" s="648">
        <v>27</v>
      </c>
      <c r="E49" s="648"/>
      <c r="F49" s="648"/>
      <c r="G49" s="648"/>
      <c r="H49" s="648">
        <v>0</v>
      </c>
    </row>
    <row r="50" spans="1:8">
      <c r="A50" s="787"/>
      <c r="B50" s="479" t="s">
        <v>468</v>
      </c>
      <c r="C50" s="648">
        <v>29</v>
      </c>
      <c r="D50" s="648">
        <v>29</v>
      </c>
      <c r="E50" s="648"/>
      <c r="F50" s="648"/>
      <c r="G50" s="648"/>
      <c r="H50" s="648">
        <v>0</v>
      </c>
    </row>
    <row r="51" spans="1:8">
      <c r="A51" s="787"/>
      <c r="B51" s="479" t="s">
        <v>469</v>
      </c>
      <c r="C51" s="648">
        <v>29</v>
      </c>
      <c r="D51" s="648">
        <v>29</v>
      </c>
      <c r="E51" s="648"/>
      <c r="F51" s="648"/>
      <c r="G51" s="648"/>
      <c r="H51" s="648"/>
    </row>
    <row r="52" spans="1:8">
      <c r="A52" s="787"/>
      <c r="B52" s="479" t="s">
        <v>470</v>
      </c>
      <c r="C52" s="648">
        <v>26</v>
      </c>
      <c r="D52" s="648">
        <v>26</v>
      </c>
      <c r="E52" s="648"/>
      <c r="F52" s="648"/>
      <c r="G52" s="648"/>
      <c r="H52" s="648"/>
    </row>
    <row r="53" spans="1:8">
      <c r="A53" s="787"/>
      <c r="B53" s="479" t="s">
        <v>35</v>
      </c>
      <c r="C53" s="648">
        <v>28</v>
      </c>
      <c r="D53" s="648">
        <v>28</v>
      </c>
      <c r="E53" s="648"/>
      <c r="F53" s="648"/>
      <c r="G53" s="648"/>
      <c r="H53" s="648"/>
    </row>
    <row r="54" spans="1:8">
      <c r="A54" s="787"/>
      <c r="B54" s="479" t="s">
        <v>471</v>
      </c>
      <c r="C54" s="648">
        <v>24</v>
      </c>
      <c r="D54" s="648">
        <v>24</v>
      </c>
      <c r="E54" s="648"/>
      <c r="F54" s="648"/>
      <c r="G54" s="648"/>
      <c r="H54" s="648"/>
    </row>
    <row r="55" spans="1:8">
      <c r="A55" s="787"/>
      <c r="B55" s="479" t="s">
        <v>34</v>
      </c>
      <c r="C55" s="648">
        <v>30</v>
      </c>
      <c r="D55" s="648">
        <v>30</v>
      </c>
      <c r="E55" s="648"/>
      <c r="F55" s="648"/>
      <c r="G55" s="648"/>
      <c r="H55" s="648"/>
    </row>
    <row r="56" spans="1:8">
      <c r="A56" s="787"/>
      <c r="B56" s="479" t="s">
        <v>648</v>
      </c>
      <c r="C56" s="648">
        <v>25</v>
      </c>
      <c r="D56" s="648">
        <v>25</v>
      </c>
      <c r="E56" s="648"/>
      <c r="F56" s="648"/>
      <c r="G56" s="648"/>
      <c r="H56" s="648"/>
    </row>
    <row r="57" spans="1:8">
      <c r="A57" s="787"/>
      <c r="B57" s="479" t="s">
        <v>649</v>
      </c>
      <c r="C57" s="648">
        <v>41</v>
      </c>
      <c r="D57" s="648">
        <v>41</v>
      </c>
      <c r="E57" s="648"/>
      <c r="F57" s="648"/>
      <c r="G57" s="648">
        <v>0</v>
      </c>
      <c r="H57" s="648"/>
    </row>
    <row r="58" spans="1:8">
      <c r="A58" s="787"/>
      <c r="B58" s="479" t="s">
        <v>650</v>
      </c>
      <c r="C58" s="648">
        <v>42</v>
      </c>
      <c r="D58" s="648">
        <v>42</v>
      </c>
      <c r="E58" s="648"/>
      <c r="F58" s="648"/>
      <c r="G58" s="648">
        <v>0</v>
      </c>
      <c r="H58" s="648"/>
    </row>
    <row r="59" spans="1:8">
      <c r="A59" s="787"/>
      <c r="B59" s="479" t="s">
        <v>651</v>
      </c>
      <c r="C59" s="648">
        <v>47</v>
      </c>
      <c r="D59" s="648">
        <v>47</v>
      </c>
      <c r="E59" s="648"/>
      <c r="F59" s="648"/>
      <c r="G59" s="648">
        <v>0</v>
      </c>
      <c r="H59" s="648"/>
    </row>
    <row r="60" spans="1:8">
      <c r="A60" s="787"/>
      <c r="B60" s="479" t="s">
        <v>652</v>
      </c>
      <c r="C60" s="648">
        <v>56</v>
      </c>
      <c r="D60" s="648">
        <v>56</v>
      </c>
      <c r="E60" s="648"/>
      <c r="F60" s="648"/>
      <c r="G60" s="648">
        <v>0</v>
      </c>
      <c r="H60" s="648"/>
    </row>
    <row r="61" spans="1:8">
      <c r="A61" s="787"/>
      <c r="B61" s="479" t="s">
        <v>653</v>
      </c>
      <c r="C61" s="648">
        <v>51</v>
      </c>
      <c r="D61" s="648">
        <v>51</v>
      </c>
      <c r="E61" s="648"/>
      <c r="F61" s="648"/>
      <c r="G61" s="648">
        <v>0</v>
      </c>
      <c r="H61" s="648"/>
    </row>
    <row r="62" spans="1:8">
      <c r="A62" s="787"/>
      <c r="B62" s="479" t="s">
        <v>654</v>
      </c>
      <c r="C62" s="648">
        <v>59</v>
      </c>
      <c r="D62" s="648">
        <v>59</v>
      </c>
      <c r="E62" s="648"/>
      <c r="F62" s="648"/>
      <c r="G62" s="648">
        <v>0</v>
      </c>
      <c r="H62" s="648"/>
    </row>
    <row r="63" spans="1:8">
      <c r="A63" s="787"/>
      <c r="B63" s="479" t="s">
        <v>655</v>
      </c>
      <c r="C63" s="648">
        <v>65</v>
      </c>
      <c r="D63" s="648">
        <v>65</v>
      </c>
      <c r="E63" s="648"/>
      <c r="F63" s="648"/>
      <c r="G63" s="648">
        <v>0</v>
      </c>
      <c r="H63" s="648"/>
    </row>
    <row r="64" spans="1:8">
      <c r="A64" s="787"/>
      <c r="B64" s="479" t="s">
        <v>1202</v>
      </c>
      <c r="C64" s="648">
        <v>56</v>
      </c>
      <c r="D64" s="648">
        <v>56</v>
      </c>
      <c r="E64" s="648"/>
      <c r="F64" s="648"/>
      <c r="G64" s="648">
        <v>0</v>
      </c>
      <c r="H64" s="648"/>
    </row>
    <row r="65" spans="1:8">
      <c r="A65" s="549"/>
      <c r="B65" s="550" t="s">
        <v>1203</v>
      </c>
      <c r="C65" s="649">
        <v>51</v>
      </c>
      <c r="D65" s="649">
        <v>51</v>
      </c>
      <c r="E65" s="649"/>
      <c r="F65" s="649"/>
      <c r="G65" s="649"/>
      <c r="H65" s="649"/>
    </row>
    <row r="66" spans="1:8">
      <c r="A66" s="787" t="s">
        <v>513</v>
      </c>
      <c r="B66" s="479" t="s">
        <v>465</v>
      </c>
      <c r="C66" s="648">
        <v>2</v>
      </c>
      <c r="D66" s="648">
        <v>2</v>
      </c>
      <c r="E66" s="648"/>
      <c r="F66" s="648"/>
      <c r="G66" s="648"/>
      <c r="H66" s="648"/>
    </row>
    <row r="67" spans="1:8">
      <c r="A67" s="787"/>
      <c r="B67" s="479" t="s">
        <v>491</v>
      </c>
      <c r="C67" s="648">
        <v>2</v>
      </c>
      <c r="D67" s="648">
        <v>2</v>
      </c>
      <c r="E67" s="648"/>
      <c r="F67" s="648"/>
      <c r="G67" s="648"/>
      <c r="H67" s="648"/>
    </row>
    <row r="68" spans="1:8">
      <c r="A68" s="787"/>
      <c r="B68" s="479" t="s">
        <v>492</v>
      </c>
      <c r="C68" s="648">
        <v>2</v>
      </c>
      <c r="D68" s="648">
        <v>2</v>
      </c>
      <c r="E68" s="648"/>
      <c r="F68" s="648"/>
      <c r="G68" s="648"/>
      <c r="H68" s="648"/>
    </row>
    <row r="69" spans="1:8">
      <c r="A69" s="787"/>
      <c r="B69" s="479" t="s">
        <v>493</v>
      </c>
      <c r="C69" s="648">
        <v>2</v>
      </c>
      <c r="D69" s="648">
        <v>2</v>
      </c>
      <c r="E69" s="648"/>
      <c r="F69" s="648"/>
      <c r="G69" s="648"/>
      <c r="H69" s="648"/>
    </row>
    <row r="70" spans="1:8">
      <c r="A70" s="787"/>
      <c r="B70" s="479" t="s">
        <v>494</v>
      </c>
      <c r="C70" s="648">
        <v>2</v>
      </c>
      <c r="D70" s="648">
        <v>2</v>
      </c>
      <c r="E70" s="648"/>
      <c r="F70" s="648"/>
      <c r="G70" s="648"/>
      <c r="H70" s="648"/>
    </row>
    <row r="71" spans="1:8">
      <c r="A71" s="787"/>
      <c r="B71" s="479" t="s">
        <v>466</v>
      </c>
      <c r="C71" s="648">
        <v>2</v>
      </c>
      <c r="D71" s="648">
        <v>2</v>
      </c>
      <c r="E71" s="648"/>
      <c r="F71" s="648"/>
      <c r="G71" s="648"/>
      <c r="H71" s="648"/>
    </row>
    <row r="72" spans="1:8">
      <c r="A72" s="787"/>
      <c r="B72" s="479" t="s">
        <v>495</v>
      </c>
      <c r="C72" s="648">
        <v>2</v>
      </c>
      <c r="D72" s="648">
        <v>2</v>
      </c>
      <c r="E72" s="648"/>
      <c r="F72" s="648"/>
      <c r="G72" s="648"/>
      <c r="H72" s="648"/>
    </row>
    <row r="73" spans="1:8">
      <c r="A73" s="787"/>
      <c r="B73" s="479" t="s">
        <v>496</v>
      </c>
      <c r="C73" s="648">
        <v>2</v>
      </c>
      <c r="D73" s="648">
        <v>2</v>
      </c>
      <c r="E73" s="648"/>
      <c r="F73" s="648"/>
      <c r="G73" s="648"/>
      <c r="H73" s="648"/>
    </row>
    <row r="74" spans="1:8">
      <c r="A74" s="787"/>
      <c r="B74" s="479" t="s">
        <v>497</v>
      </c>
      <c r="C74" s="648">
        <v>3</v>
      </c>
      <c r="D74" s="648">
        <v>3</v>
      </c>
      <c r="E74" s="648"/>
      <c r="F74" s="648"/>
      <c r="G74" s="648"/>
      <c r="H74" s="648"/>
    </row>
    <row r="75" spans="1:8">
      <c r="A75" s="787"/>
      <c r="B75" s="479" t="s">
        <v>498</v>
      </c>
      <c r="C75" s="648">
        <v>3</v>
      </c>
      <c r="D75" s="648">
        <v>3</v>
      </c>
      <c r="E75" s="648"/>
      <c r="F75" s="648"/>
      <c r="G75" s="648"/>
      <c r="H75" s="648"/>
    </row>
    <row r="76" spans="1:8">
      <c r="A76" s="787"/>
      <c r="B76" s="479" t="s">
        <v>467</v>
      </c>
      <c r="C76" s="648">
        <v>3</v>
      </c>
      <c r="D76" s="648">
        <v>3</v>
      </c>
      <c r="E76" s="648"/>
      <c r="F76" s="648"/>
      <c r="G76" s="648"/>
      <c r="H76" s="648"/>
    </row>
    <row r="77" spans="1:8">
      <c r="A77" s="787"/>
      <c r="B77" s="479" t="s">
        <v>474</v>
      </c>
      <c r="C77" s="648">
        <v>3</v>
      </c>
      <c r="D77" s="648">
        <v>3</v>
      </c>
      <c r="E77" s="648"/>
      <c r="F77" s="648"/>
      <c r="G77" s="648"/>
      <c r="H77" s="648"/>
    </row>
    <row r="78" spans="1:8">
      <c r="A78" s="787"/>
      <c r="B78" s="479" t="s">
        <v>475</v>
      </c>
      <c r="C78" s="648">
        <v>3</v>
      </c>
      <c r="D78" s="648">
        <v>3</v>
      </c>
      <c r="E78" s="648"/>
      <c r="F78" s="648"/>
      <c r="G78" s="648"/>
      <c r="H78" s="648"/>
    </row>
    <row r="79" spans="1:8">
      <c r="A79" s="787"/>
      <c r="B79" s="479" t="s">
        <v>476</v>
      </c>
      <c r="C79" s="648">
        <v>3</v>
      </c>
      <c r="D79" s="648">
        <v>3</v>
      </c>
      <c r="E79" s="648"/>
      <c r="F79" s="648"/>
      <c r="G79" s="648"/>
      <c r="H79" s="648"/>
    </row>
    <row r="80" spans="1:8">
      <c r="A80" s="787"/>
      <c r="B80" s="479" t="s">
        <v>477</v>
      </c>
      <c r="C80" s="648">
        <v>3</v>
      </c>
      <c r="D80" s="648">
        <v>3</v>
      </c>
      <c r="E80" s="648"/>
      <c r="F80" s="648"/>
      <c r="G80" s="648"/>
      <c r="H80" s="648"/>
    </row>
    <row r="81" spans="1:8">
      <c r="A81" s="787"/>
      <c r="B81" s="479" t="s">
        <v>468</v>
      </c>
      <c r="C81" s="648">
        <v>3</v>
      </c>
      <c r="D81" s="648">
        <v>3</v>
      </c>
      <c r="E81" s="648"/>
      <c r="F81" s="648"/>
      <c r="G81" s="648"/>
      <c r="H81" s="648"/>
    </row>
    <row r="82" spans="1:8">
      <c r="A82" s="787"/>
      <c r="B82" s="479" t="s">
        <v>469</v>
      </c>
      <c r="C82" s="648">
        <v>3</v>
      </c>
      <c r="D82" s="648">
        <v>3</v>
      </c>
      <c r="E82" s="648"/>
      <c r="F82" s="648"/>
      <c r="G82" s="648"/>
      <c r="H82" s="648"/>
    </row>
    <row r="83" spans="1:8">
      <c r="A83" s="787"/>
      <c r="B83" s="479" t="s">
        <v>470</v>
      </c>
      <c r="C83" s="648">
        <v>3</v>
      </c>
      <c r="D83" s="648">
        <v>3</v>
      </c>
      <c r="E83" s="648"/>
      <c r="F83" s="648"/>
      <c r="G83" s="648"/>
      <c r="H83" s="648"/>
    </row>
    <row r="84" spans="1:8">
      <c r="A84" s="787"/>
      <c r="B84" s="479" t="s">
        <v>35</v>
      </c>
      <c r="C84" s="648">
        <v>3</v>
      </c>
      <c r="D84" s="648">
        <v>3</v>
      </c>
      <c r="E84" s="648"/>
      <c r="F84" s="648"/>
      <c r="G84" s="648"/>
      <c r="H84" s="648"/>
    </row>
    <row r="85" spans="1:8">
      <c r="A85" s="787"/>
      <c r="B85" s="479" t="s">
        <v>471</v>
      </c>
      <c r="C85" s="648">
        <v>3</v>
      </c>
      <c r="D85" s="648">
        <v>3</v>
      </c>
      <c r="E85" s="648"/>
      <c r="F85" s="648"/>
      <c r="G85" s="648"/>
      <c r="H85" s="648"/>
    </row>
    <row r="86" spans="1:8">
      <c r="A86" s="787"/>
      <c r="B86" s="479" t="s">
        <v>34</v>
      </c>
      <c r="C86" s="648">
        <v>3</v>
      </c>
      <c r="D86" s="648">
        <v>3</v>
      </c>
      <c r="E86" s="648"/>
      <c r="F86" s="648"/>
      <c r="G86" s="648">
        <v>0</v>
      </c>
      <c r="H86" s="648"/>
    </row>
    <row r="87" spans="1:8">
      <c r="A87" s="787"/>
      <c r="B87" s="479" t="s">
        <v>648</v>
      </c>
      <c r="C87" s="648">
        <v>3</v>
      </c>
      <c r="D87" s="648">
        <v>3</v>
      </c>
      <c r="E87" s="648"/>
      <c r="F87" s="648"/>
      <c r="G87" s="648">
        <v>0</v>
      </c>
      <c r="H87" s="648"/>
    </row>
    <row r="88" spans="1:8">
      <c r="A88" s="787"/>
      <c r="B88" s="479" t="s">
        <v>649</v>
      </c>
      <c r="C88" s="648">
        <v>3</v>
      </c>
      <c r="D88" s="648">
        <v>3</v>
      </c>
      <c r="E88" s="648"/>
      <c r="F88" s="648"/>
      <c r="G88" s="648">
        <v>0</v>
      </c>
      <c r="H88" s="648"/>
    </row>
    <row r="89" spans="1:8">
      <c r="A89" s="787"/>
      <c r="B89" s="479" t="s">
        <v>650</v>
      </c>
      <c r="C89" s="648">
        <v>3</v>
      </c>
      <c r="D89" s="648">
        <v>3</v>
      </c>
      <c r="E89" s="648"/>
      <c r="F89" s="648"/>
      <c r="G89" s="648">
        <v>0</v>
      </c>
      <c r="H89" s="648"/>
    </row>
    <row r="90" spans="1:8">
      <c r="A90" s="787"/>
      <c r="B90" s="479" t="s">
        <v>651</v>
      </c>
      <c r="C90" s="648">
        <v>4</v>
      </c>
      <c r="D90" s="648">
        <v>3</v>
      </c>
      <c r="E90" s="648"/>
      <c r="F90" s="648"/>
      <c r="G90" s="648">
        <v>0</v>
      </c>
      <c r="H90" s="648"/>
    </row>
    <row r="91" spans="1:8">
      <c r="A91" s="787"/>
      <c r="B91" s="479" t="s">
        <v>652</v>
      </c>
      <c r="C91" s="648">
        <v>4</v>
      </c>
      <c r="D91" s="648">
        <v>4</v>
      </c>
      <c r="E91" s="648"/>
      <c r="F91" s="648"/>
      <c r="G91" s="648"/>
      <c r="H91" s="648"/>
    </row>
    <row r="92" spans="1:8">
      <c r="A92" s="787"/>
      <c r="B92" s="479" t="s">
        <v>653</v>
      </c>
      <c r="C92" s="648">
        <v>4</v>
      </c>
      <c r="D92" s="648">
        <v>4</v>
      </c>
      <c r="E92" s="648"/>
      <c r="F92" s="648"/>
      <c r="G92" s="648"/>
      <c r="H92" s="648"/>
    </row>
    <row r="93" spans="1:8">
      <c r="A93" s="787"/>
      <c r="B93" s="479" t="s">
        <v>654</v>
      </c>
      <c r="C93" s="648">
        <v>4</v>
      </c>
      <c r="D93" s="648">
        <v>4</v>
      </c>
      <c r="E93" s="648"/>
      <c r="F93" s="648"/>
      <c r="G93" s="648"/>
      <c r="H93" s="648"/>
    </row>
    <row r="94" spans="1:8">
      <c r="A94" s="787"/>
      <c r="B94" s="479" t="s">
        <v>655</v>
      </c>
      <c r="C94" s="648">
        <v>4</v>
      </c>
      <c r="D94" s="648">
        <v>4</v>
      </c>
      <c r="E94" s="648"/>
      <c r="F94" s="648"/>
      <c r="G94" s="648"/>
      <c r="H94" s="648"/>
    </row>
    <row r="95" spans="1:8">
      <c r="A95" s="787"/>
      <c r="B95" s="479" t="s">
        <v>1202</v>
      </c>
      <c r="C95" s="648">
        <v>4</v>
      </c>
      <c r="D95" s="648">
        <v>4</v>
      </c>
      <c r="E95" s="648"/>
      <c r="F95" s="648"/>
      <c r="G95" s="648"/>
      <c r="H95" s="648"/>
    </row>
    <row r="96" spans="1:8">
      <c r="A96" s="549"/>
      <c r="B96" s="550" t="s">
        <v>1203</v>
      </c>
      <c r="C96" s="649">
        <v>4</v>
      </c>
      <c r="D96" s="649">
        <v>4</v>
      </c>
      <c r="E96" s="649"/>
      <c r="F96" s="649"/>
      <c r="G96" s="649"/>
      <c r="H96" s="649"/>
    </row>
    <row r="97" spans="1:8">
      <c r="A97" s="787" t="s">
        <v>2675</v>
      </c>
      <c r="B97" s="479" t="s">
        <v>465</v>
      </c>
      <c r="C97" s="648">
        <v>499</v>
      </c>
      <c r="D97" s="648">
        <v>418</v>
      </c>
      <c r="E97" s="648">
        <v>61</v>
      </c>
      <c r="F97" s="648"/>
      <c r="G97" s="648">
        <v>20</v>
      </c>
      <c r="H97" s="648"/>
    </row>
    <row r="98" spans="1:8">
      <c r="A98" s="787"/>
      <c r="B98" s="479" t="s">
        <v>491</v>
      </c>
      <c r="C98" s="648">
        <v>514</v>
      </c>
      <c r="D98" s="648">
        <v>438</v>
      </c>
      <c r="E98" s="648">
        <v>58</v>
      </c>
      <c r="F98" s="648"/>
      <c r="G98" s="648">
        <v>19</v>
      </c>
      <c r="H98" s="648"/>
    </row>
    <row r="99" spans="1:8">
      <c r="A99" s="787"/>
      <c r="B99" s="479" t="s">
        <v>492</v>
      </c>
      <c r="C99" s="648">
        <v>539</v>
      </c>
      <c r="D99" s="648">
        <v>467</v>
      </c>
      <c r="E99" s="648">
        <v>50</v>
      </c>
      <c r="F99" s="648"/>
      <c r="G99" s="648">
        <v>22</v>
      </c>
      <c r="H99" s="648"/>
    </row>
    <row r="100" spans="1:8">
      <c r="A100" s="787"/>
      <c r="B100" s="479" t="s">
        <v>493</v>
      </c>
      <c r="C100" s="648">
        <v>571</v>
      </c>
      <c r="D100" s="648">
        <v>503</v>
      </c>
      <c r="E100" s="648">
        <v>48</v>
      </c>
      <c r="F100" s="648"/>
      <c r="G100" s="648">
        <v>20</v>
      </c>
      <c r="H100" s="648"/>
    </row>
    <row r="101" spans="1:8">
      <c r="A101" s="787"/>
      <c r="B101" s="479" t="s">
        <v>494</v>
      </c>
      <c r="C101" s="648">
        <v>601</v>
      </c>
      <c r="D101" s="648">
        <v>531</v>
      </c>
      <c r="E101" s="648">
        <v>52</v>
      </c>
      <c r="F101" s="648"/>
      <c r="G101" s="648">
        <v>19</v>
      </c>
      <c r="H101" s="648"/>
    </row>
    <row r="102" spans="1:8">
      <c r="A102" s="787"/>
      <c r="B102" s="479" t="s">
        <v>466</v>
      </c>
      <c r="C102" s="648">
        <v>629</v>
      </c>
      <c r="D102" s="648">
        <v>549</v>
      </c>
      <c r="E102" s="648">
        <v>58</v>
      </c>
      <c r="F102" s="648"/>
      <c r="G102" s="648">
        <v>22</v>
      </c>
      <c r="H102" s="648"/>
    </row>
    <row r="103" spans="1:8">
      <c r="A103" s="787"/>
      <c r="B103" s="479" t="s">
        <v>495</v>
      </c>
      <c r="C103" s="648">
        <v>645</v>
      </c>
      <c r="D103" s="648">
        <v>561</v>
      </c>
      <c r="E103" s="648">
        <v>62</v>
      </c>
      <c r="F103" s="648"/>
      <c r="G103" s="648">
        <v>22</v>
      </c>
      <c r="H103" s="648"/>
    </row>
    <row r="104" spans="1:8">
      <c r="A104" s="787"/>
      <c r="B104" s="479" t="s">
        <v>496</v>
      </c>
      <c r="C104" s="648">
        <v>649</v>
      </c>
      <c r="D104" s="648">
        <v>573</v>
      </c>
      <c r="E104" s="648">
        <v>58</v>
      </c>
      <c r="F104" s="648"/>
      <c r="G104" s="648">
        <v>18</v>
      </c>
      <c r="H104" s="648"/>
    </row>
    <row r="105" spans="1:8">
      <c r="A105" s="787"/>
      <c r="B105" s="479" t="s">
        <v>497</v>
      </c>
      <c r="C105" s="648">
        <v>654</v>
      </c>
      <c r="D105" s="648">
        <v>582</v>
      </c>
      <c r="E105" s="648">
        <v>55</v>
      </c>
      <c r="F105" s="648"/>
      <c r="G105" s="648">
        <v>17</v>
      </c>
      <c r="H105" s="648"/>
    </row>
    <row r="106" spans="1:8">
      <c r="A106" s="787"/>
      <c r="B106" s="479" t="s">
        <v>498</v>
      </c>
      <c r="C106" s="648">
        <v>668</v>
      </c>
      <c r="D106" s="648">
        <v>594</v>
      </c>
      <c r="E106" s="648">
        <v>55</v>
      </c>
      <c r="F106" s="648"/>
      <c r="G106" s="648">
        <v>19</v>
      </c>
      <c r="H106" s="648"/>
    </row>
    <row r="107" spans="1:8">
      <c r="A107" s="787"/>
      <c r="B107" s="479" t="s">
        <v>467</v>
      </c>
      <c r="C107" s="648">
        <v>677</v>
      </c>
      <c r="D107" s="648">
        <v>606</v>
      </c>
      <c r="E107" s="648">
        <v>49</v>
      </c>
      <c r="F107" s="648"/>
      <c r="G107" s="648">
        <v>22</v>
      </c>
      <c r="H107" s="648"/>
    </row>
    <row r="108" spans="1:8">
      <c r="A108" s="787"/>
      <c r="B108" s="479" t="s">
        <v>474</v>
      </c>
      <c r="C108" s="648">
        <v>689</v>
      </c>
      <c r="D108" s="648">
        <v>616</v>
      </c>
      <c r="E108" s="648">
        <v>52</v>
      </c>
      <c r="F108" s="648"/>
      <c r="G108" s="648">
        <v>21</v>
      </c>
      <c r="H108" s="648"/>
    </row>
    <row r="109" spans="1:8">
      <c r="A109" s="787"/>
      <c r="B109" s="479" t="s">
        <v>475</v>
      </c>
      <c r="C109" s="648">
        <v>698</v>
      </c>
      <c r="D109" s="648">
        <v>627</v>
      </c>
      <c r="E109" s="648">
        <v>49</v>
      </c>
      <c r="F109" s="648"/>
      <c r="G109" s="648">
        <v>22</v>
      </c>
      <c r="H109" s="648"/>
    </row>
    <row r="110" spans="1:8">
      <c r="A110" s="787"/>
      <c r="B110" s="479" t="s">
        <v>476</v>
      </c>
      <c r="C110" s="648">
        <v>692</v>
      </c>
      <c r="D110" s="648">
        <v>616</v>
      </c>
      <c r="E110" s="648">
        <v>54</v>
      </c>
      <c r="F110" s="648"/>
      <c r="G110" s="648">
        <v>22</v>
      </c>
      <c r="H110" s="648"/>
    </row>
    <row r="111" spans="1:8">
      <c r="A111" s="787"/>
      <c r="B111" s="479" t="s">
        <v>477</v>
      </c>
      <c r="C111" s="648">
        <v>722</v>
      </c>
      <c r="D111" s="648">
        <v>637</v>
      </c>
      <c r="E111" s="648">
        <v>59</v>
      </c>
      <c r="F111" s="648"/>
      <c r="G111" s="648">
        <v>25</v>
      </c>
      <c r="H111" s="648"/>
    </row>
    <row r="112" spans="1:8">
      <c r="A112" s="787"/>
      <c r="B112" s="479" t="s">
        <v>468</v>
      </c>
      <c r="C112" s="648">
        <v>740</v>
      </c>
      <c r="D112" s="648">
        <v>659</v>
      </c>
      <c r="E112" s="648">
        <v>54</v>
      </c>
      <c r="F112" s="648"/>
      <c r="G112" s="648">
        <v>27</v>
      </c>
      <c r="H112" s="648"/>
    </row>
    <row r="113" spans="1:8">
      <c r="A113" s="787"/>
      <c r="B113" s="479" t="s">
        <v>469</v>
      </c>
      <c r="C113" s="648">
        <v>763</v>
      </c>
      <c r="D113" s="648">
        <v>683</v>
      </c>
      <c r="E113" s="648">
        <v>53</v>
      </c>
      <c r="F113" s="648">
        <v>0</v>
      </c>
      <c r="G113" s="648">
        <v>27</v>
      </c>
      <c r="H113" s="648"/>
    </row>
    <row r="114" spans="1:8">
      <c r="A114" s="787"/>
      <c r="B114" s="479" t="s">
        <v>470</v>
      </c>
      <c r="C114" s="648">
        <v>786</v>
      </c>
      <c r="D114" s="648">
        <v>706</v>
      </c>
      <c r="E114" s="648">
        <v>52</v>
      </c>
      <c r="F114" s="648">
        <v>1</v>
      </c>
      <c r="G114" s="648">
        <v>28</v>
      </c>
      <c r="H114" s="648"/>
    </row>
    <row r="115" spans="1:8">
      <c r="A115" s="787"/>
      <c r="B115" s="479" t="s">
        <v>35</v>
      </c>
      <c r="C115" s="648">
        <v>806</v>
      </c>
      <c r="D115" s="648">
        <v>730</v>
      </c>
      <c r="E115" s="648">
        <v>49</v>
      </c>
      <c r="F115" s="648">
        <v>1</v>
      </c>
      <c r="G115" s="648">
        <v>27</v>
      </c>
      <c r="H115" s="648"/>
    </row>
    <row r="116" spans="1:8">
      <c r="A116" s="787"/>
      <c r="B116" s="479" t="s">
        <v>471</v>
      </c>
      <c r="C116" s="648">
        <v>830</v>
      </c>
      <c r="D116" s="648">
        <v>754</v>
      </c>
      <c r="E116" s="648">
        <v>47</v>
      </c>
      <c r="F116" s="648">
        <v>1</v>
      </c>
      <c r="G116" s="648">
        <v>28</v>
      </c>
      <c r="H116" s="648"/>
    </row>
    <row r="117" spans="1:8">
      <c r="A117" s="787"/>
      <c r="B117" s="479" t="s">
        <v>34</v>
      </c>
      <c r="C117" s="648">
        <v>856</v>
      </c>
      <c r="D117" s="648">
        <v>780</v>
      </c>
      <c r="E117" s="648">
        <v>47</v>
      </c>
      <c r="F117" s="648">
        <v>1</v>
      </c>
      <c r="G117" s="648">
        <v>28</v>
      </c>
      <c r="H117" s="648"/>
    </row>
    <row r="118" spans="1:8">
      <c r="A118" s="787"/>
      <c r="B118" s="479" t="s">
        <v>648</v>
      </c>
      <c r="C118" s="648">
        <v>902</v>
      </c>
      <c r="D118" s="648">
        <v>822</v>
      </c>
      <c r="E118" s="648">
        <v>51</v>
      </c>
      <c r="F118" s="648">
        <v>1</v>
      </c>
      <c r="G118" s="648">
        <v>28</v>
      </c>
      <c r="H118" s="648"/>
    </row>
    <row r="119" spans="1:8">
      <c r="A119" s="787"/>
      <c r="B119" s="479" t="s">
        <v>649</v>
      </c>
      <c r="C119" s="648">
        <v>1107</v>
      </c>
      <c r="D119" s="648">
        <v>1029</v>
      </c>
      <c r="E119" s="648">
        <v>51</v>
      </c>
      <c r="F119" s="648">
        <v>0</v>
      </c>
      <c r="G119" s="648">
        <v>27</v>
      </c>
      <c r="H119" s="648"/>
    </row>
    <row r="120" spans="1:8">
      <c r="A120" s="787"/>
      <c r="B120" s="479" t="s">
        <v>650</v>
      </c>
      <c r="C120" s="648">
        <v>1143</v>
      </c>
      <c r="D120" s="648">
        <v>1066</v>
      </c>
      <c r="E120" s="648">
        <v>48</v>
      </c>
      <c r="F120" s="648">
        <v>0</v>
      </c>
      <c r="G120" s="648">
        <v>30</v>
      </c>
      <c r="H120" s="648"/>
    </row>
    <row r="121" spans="1:8">
      <c r="A121" s="787"/>
      <c r="B121" s="479" t="s">
        <v>651</v>
      </c>
      <c r="C121" s="648">
        <v>1179</v>
      </c>
      <c r="D121" s="648">
        <v>1103</v>
      </c>
      <c r="E121" s="648">
        <v>45</v>
      </c>
      <c r="F121" s="648">
        <v>0</v>
      </c>
      <c r="G121" s="648">
        <v>32</v>
      </c>
      <c r="H121" s="648"/>
    </row>
    <row r="122" spans="1:8">
      <c r="A122" s="787"/>
      <c r="B122" s="479" t="s">
        <v>652</v>
      </c>
      <c r="C122" s="648">
        <v>1218</v>
      </c>
      <c r="D122" s="648">
        <v>1141</v>
      </c>
      <c r="E122" s="648">
        <v>44</v>
      </c>
      <c r="F122" s="648">
        <v>0</v>
      </c>
      <c r="G122" s="648">
        <v>32</v>
      </c>
      <c r="H122" s="648"/>
    </row>
    <row r="123" spans="1:8">
      <c r="A123" s="787"/>
      <c r="B123" s="479" t="s">
        <v>653</v>
      </c>
      <c r="C123" s="648">
        <v>1256</v>
      </c>
      <c r="D123" s="648">
        <v>1181</v>
      </c>
      <c r="E123" s="648">
        <v>42</v>
      </c>
      <c r="F123" s="648">
        <v>0</v>
      </c>
      <c r="G123" s="648">
        <v>33</v>
      </c>
      <c r="H123" s="648"/>
    </row>
    <row r="124" spans="1:8">
      <c r="A124" s="787"/>
      <c r="B124" s="479" t="s">
        <v>654</v>
      </c>
      <c r="C124" s="648">
        <v>1264</v>
      </c>
      <c r="D124" s="648">
        <v>1180</v>
      </c>
      <c r="E124" s="648">
        <v>51</v>
      </c>
      <c r="F124" s="648">
        <v>0</v>
      </c>
      <c r="G124" s="648">
        <v>34</v>
      </c>
      <c r="H124" s="648"/>
    </row>
    <row r="125" spans="1:8">
      <c r="A125" s="787"/>
      <c r="B125" s="479" t="s">
        <v>655</v>
      </c>
      <c r="C125" s="648">
        <v>1292</v>
      </c>
      <c r="D125" s="648">
        <v>1195</v>
      </c>
      <c r="E125" s="648">
        <v>56</v>
      </c>
      <c r="F125" s="648">
        <v>0</v>
      </c>
      <c r="G125" s="648">
        <v>40</v>
      </c>
      <c r="H125" s="648"/>
    </row>
    <row r="126" spans="1:8">
      <c r="A126" s="787"/>
      <c r="B126" s="479" t="s">
        <v>1202</v>
      </c>
      <c r="C126" s="648">
        <v>1300</v>
      </c>
      <c r="D126" s="648">
        <v>1210</v>
      </c>
      <c r="E126" s="648">
        <v>49</v>
      </c>
      <c r="F126" s="648"/>
      <c r="G126" s="648">
        <v>40</v>
      </c>
      <c r="H126" s="648"/>
    </row>
    <row r="127" spans="1:8">
      <c r="A127" s="549"/>
      <c r="B127" s="550" t="s">
        <v>1203</v>
      </c>
      <c r="C127" s="648">
        <v>1316</v>
      </c>
      <c r="D127" s="648">
        <v>1226</v>
      </c>
      <c r="E127" s="648">
        <v>47</v>
      </c>
      <c r="F127" s="648" t="s">
        <v>3170</v>
      </c>
      <c r="G127" s="648">
        <v>43</v>
      </c>
      <c r="H127" s="649"/>
    </row>
    <row r="128" spans="1:8">
      <c r="A128" s="787" t="s">
        <v>512</v>
      </c>
      <c r="B128" s="479" t="s">
        <v>465</v>
      </c>
      <c r="C128" s="648">
        <v>20</v>
      </c>
      <c r="D128" s="648">
        <v>19</v>
      </c>
      <c r="E128" s="648"/>
      <c r="F128" s="648"/>
      <c r="G128" s="648">
        <v>1</v>
      </c>
      <c r="H128" s="648"/>
    </row>
    <row r="129" spans="1:8">
      <c r="A129" s="787"/>
      <c r="B129" s="479" t="s">
        <v>491</v>
      </c>
      <c r="C129" s="648">
        <v>19</v>
      </c>
      <c r="D129" s="648">
        <v>18</v>
      </c>
      <c r="E129" s="648"/>
      <c r="F129" s="648"/>
      <c r="G129" s="648">
        <v>1</v>
      </c>
      <c r="H129" s="648"/>
    </row>
    <row r="130" spans="1:8">
      <c r="A130" s="787"/>
      <c r="B130" s="479" t="s">
        <v>492</v>
      </c>
      <c r="C130" s="648">
        <v>18</v>
      </c>
      <c r="D130" s="648">
        <v>18</v>
      </c>
      <c r="E130" s="648"/>
      <c r="F130" s="648"/>
      <c r="G130" s="648">
        <v>1</v>
      </c>
      <c r="H130" s="648"/>
    </row>
    <row r="131" spans="1:8">
      <c r="A131" s="787"/>
      <c r="B131" s="479" t="s">
        <v>493</v>
      </c>
      <c r="C131" s="648">
        <v>17</v>
      </c>
      <c r="D131" s="648">
        <v>16</v>
      </c>
      <c r="E131" s="648"/>
      <c r="F131" s="648"/>
      <c r="G131" s="648">
        <v>1</v>
      </c>
      <c r="H131" s="648"/>
    </row>
    <row r="132" spans="1:8">
      <c r="A132" s="787"/>
      <c r="B132" s="479" t="s">
        <v>494</v>
      </c>
      <c r="C132" s="648">
        <v>20</v>
      </c>
      <c r="D132" s="648">
        <v>20</v>
      </c>
      <c r="E132" s="648"/>
      <c r="F132" s="648"/>
      <c r="G132" s="648">
        <v>1</v>
      </c>
      <c r="H132" s="648"/>
    </row>
    <row r="133" spans="1:8">
      <c r="A133" s="787"/>
      <c r="B133" s="479" t="s">
        <v>466</v>
      </c>
      <c r="C133" s="648">
        <v>19</v>
      </c>
      <c r="D133" s="648">
        <v>19</v>
      </c>
      <c r="E133" s="648"/>
      <c r="F133" s="648"/>
      <c r="G133" s="648">
        <v>1</v>
      </c>
      <c r="H133" s="648"/>
    </row>
    <row r="134" spans="1:8">
      <c r="A134" s="787"/>
      <c r="B134" s="479" t="s">
        <v>495</v>
      </c>
      <c r="C134" s="648">
        <v>19</v>
      </c>
      <c r="D134" s="648">
        <v>18</v>
      </c>
      <c r="E134" s="648"/>
      <c r="F134" s="648"/>
      <c r="G134" s="648">
        <v>1</v>
      </c>
      <c r="H134" s="648"/>
    </row>
    <row r="135" spans="1:8">
      <c r="A135" s="787"/>
      <c r="B135" s="479" t="s">
        <v>496</v>
      </c>
      <c r="C135" s="648">
        <v>25</v>
      </c>
      <c r="D135" s="648">
        <v>24</v>
      </c>
      <c r="E135" s="648"/>
      <c r="F135" s="648"/>
      <c r="G135" s="648">
        <v>1</v>
      </c>
      <c r="H135" s="648"/>
    </row>
    <row r="136" spans="1:8">
      <c r="A136" s="787"/>
      <c r="B136" s="479" t="s">
        <v>497</v>
      </c>
      <c r="C136" s="648">
        <v>26</v>
      </c>
      <c r="D136" s="648">
        <v>25</v>
      </c>
      <c r="E136" s="648"/>
      <c r="F136" s="648"/>
      <c r="G136" s="648">
        <v>1</v>
      </c>
      <c r="H136" s="648"/>
    </row>
    <row r="137" spans="1:8">
      <c r="A137" s="787"/>
      <c r="B137" s="479" t="s">
        <v>498</v>
      </c>
      <c r="C137" s="648">
        <v>29</v>
      </c>
      <c r="D137" s="648">
        <v>29</v>
      </c>
      <c r="E137" s="648"/>
      <c r="F137" s="648"/>
      <c r="G137" s="648">
        <v>1</v>
      </c>
      <c r="H137" s="648"/>
    </row>
    <row r="138" spans="1:8">
      <c r="A138" s="787"/>
      <c r="B138" s="479" t="s">
        <v>467</v>
      </c>
      <c r="C138" s="648">
        <v>28</v>
      </c>
      <c r="D138" s="648">
        <v>27</v>
      </c>
      <c r="E138" s="648"/>
      <c r="F138" s="648"/>
      <c r="G138" s="648">
        <v>1</v>
      </c>
      <c r="H138" s="648"/>
    </row>
    <row r="139" spans="1:8">
      <c r="A139" s="787"/>
      <c r="B139" s="479" t="s">
        <v>474</v>
      </c>
      <c r="C139" s="648">
        <v>27</v>
      </c>
      <c r="D139" s="648">
        <v>26</v>
      </c>
      <c r="E139" s="648"/>
      <c r="F139" s="648"/>
      <c r="G139" s="648">
        <v>1</v>
      </c>
      <c r="H139" s="648"/>
    </row>
    <row r="140" spans="1:8">
      <c r="A140" s="787"/>
      <c r="B140" s="479" t="s">
        <v>475</v>
      </c>
      <c r="C140" s="648">
        <v>30</v>
      </c>
      <c r="D140" s="648">
        <v>29</v>
      </c>
      <c r="E140" s="648"/>
      <c r="F140" s="648"/>
      <c r="G140" s="648">
        <v>1</v>
      </c>
      <c r="H140" s="648"/>
    </row>
    <row r="141" spans="1:8">
      <c r="A141" s="787"/>
      <c r="B141" s="479" t="s">
        <v>476</v>
      </c>
      <c r="C141" s="648">
        <v>31</v>
      </c>
      <c r="D141" s="648">
        <v>30</v>
      </c>
      <c r="E141" s="648"/>
      <c r="F141" s="648"/>
      <c r="G141" s="648">
        <v>0</v>
      </c>
      <c r="H141" s="648"/>
    </row>
    <row r="142" spans="1:8">
      <c r="A142" s="787"/>
      <c r="B142" s="479" t="s">
        <v>477</v>
      </c>
      <c r="C142" s="648">
        <v>31</v>
      </c>
      <c r="D142" s="648">
        <v>31</v>
      </c>
      <c r="E142" s="648"/>
      <c r="F142" s="648"/>
      <c r="G142" s="648">
        <v>0</v>
      </c>
      <c r="H142" s="648"/>
    </row>
    <row r="143" spans="1:8">
      <c r="A143" s="787"/>
      <c r="B143" s="479" t="s">
        <v>468</v>
      </c>
      <c r="C143" s="648">
        <v>32</v>
      </c>
      <c r="D143" s="648">
        <v>31</v>
      </c>
      <c r="E143" s="648"/>
      <c r="F143" s="648"/>
      <c r="G143" s="648">
        <v>1</v>
      </c>
      <c r="H143" s="648"/>
    </row>
    <row r="144" spans="1:8">
      <c r="A144" s="787"/>
      <c r="B144" s="479" t="s">
        <v>469</v>
      </c>
      <c r="C144" s="648">
        <v>37</v>
      </c>
      <c r="D144" s="648">
        <v>36</v>
      </c>
      <c r="E144" s="648"/>
      <c r="F144" s="648"/>
      <c r="G144" s="648">
        <v>1</v>
      </c>
      <c r="H144" s="648"/>
    </row>
    <row r="145" spans="1:8">
      <c r="A145" s="787"/>
      <c r="B145" s="479" t="s">
        <v>470</v>
      </c>
      <c r="C145" s="648">
        <v>38</v>
      </c>
      <c r="D145" s="648">
        <v>37</v>
      </c>
      <c r="E145" s="648"/>
      <c r="F145" s="648"/>
      <c r="G145" s="648">
        <v>1</v>
      </c>
      <c r="H145" s="648"/>
    </row>
    <row r="146" spans="1:8">
      <c r="A146" s="787"/>
      <c r="B146" s="479" t="s">
        <v>35</v>
      </c>
      <c r="C146" s="648">
        <v>38</v>
      </c>
      <c r="D146" s="648">
        <v>37</v>
      </c>
      <c r="E146" s="648"/>
      <c r="F146" s="648"/>
      <c r="G146" s="648">
        <v>1</v>
      </c>
      <c r="H146" s="648"/>
    </row>
    <row r="147" spans="1:8">
      <c r="A147" s="787"/>
      <c r="B147" s="479" t="s">
        <v>471</v>
      </c>
      <c r="C147" s="648">
        <v>36</v>
      </c>
      <c r="D147" s="648">
        <v>35</v>
      </c>
      <c r="E147" s="648"/>
      <c r="F147" s="648"/>
      <c r="G147" s="648">
        <v>1</v>
      </c>
      <c r="H147" s="648"/>
    </row>
    <row r="148" spans="1:8">
      <c r="A148" s="787"/>
      <c r="B148" s="479" t="s">
        <v>34</v>
      </c>
      <c r="C148" s="648">
        <v>29</v>
      </c>
      <c r="D148" s="648">
        <v>28</v>
      </c>
      <c r="E148" s="648"/>
      <c r="F148" s="648"/>
      <c r="G148" s="648">
        <v>1</v>
      </c>
      <c r="H148" s="648"/>
    </row>
    <row r="149" spans="1:8">
      <c r="A149" s="787"/>
      <c r="B149" s="479" t="s">
        <v>648</v>
      </c>
      <c r="C149" s="648">
        <v>30</v>
      </c>
      <c r="D149" s="648">
        <v>29</v>
      </c>
      <c r="E149" s="648"/>
      <c r="F149" s="648"/>
      <c r="G149" s="648">
        <v>1</v>
      </c>
      <c r="H149" s="648"/>
    </row>
    <row r="150" spans="1:8">
      <c r="A150" s="787"/>
      <c r="B150" s="479" t="s">
        <v>649</v>
      </c>
      <c r="C150" s="648">
        <v>33</v>
      </c>
      <c r="D150" s="648">
        <v>32</v>
      </c>
      <c r="E150" s="648"/>
      <c r="F150" s="648"/>
      <c r="G150" s="648">
        <v>1</v>
      </c>
      <c r="H150" s="648"/>
    </row>
    <row r="151" spans="1:8">
      <c r="A151" s="787"/>
      <c r="B151" s="479" t="s">
        <v>650</v>
      </c>
      <c r="C151" s="648">
        <v>32</v>
      </c>
      <c r="D151" s="648">
        <v>31</v>
      </c>
      <c r="E151" s="648"/>
      <c r="F151" s="648"/>
      <c r="G151" s="648">
        <v>1</v>
      </c>
      <c r="H151" s="648"/>
    </row>
    <row r="152" spans="1:8">
      <c r="A152" s="787"/>
      <c r="B152" s="479" t="s">
        <v>651</v>
      </c>
      <c r="C152" s="648">
        <v>32</v>
      </c>
      <c r="D152" s="648">
        <v>31</v>
      </c>
      <c r="E152" s="648"/>
      <c r="F152" s="648"/>
      <c r="G152" s="648">
        <v>1</v>
      </c>
      <c r="H152" s="648"/>
    </row>
    <row r="153" spans="1:8">
      <c r="A153" s="787"/>
      <c r="B153" s="479" t="s">
        <v>652</v>
      </c>
      <c r="C153" s="648">
        <v>33</v>
      </c>
      <c r="D153" s="648">
        <v>32</v>
      </c>
      <c r="E153" s="648"/>
      <c r="F153" s="648"/>
      <c r="G153" s="648">
        <v>1</v>
      </c>
      <c r="H153" s="648"/>
    </row>
    <row r="154" spans="1:8">
      <c r="A154" s="787"/>
      <c r="B154" s="479" t="s">
        <v>653</v>
      </c>
      <c r="C154" s="648">
        <v>35</v>
      </c>
      <c r="D154" s="648">
        <v>35</v>
      </c>
      <c r="E154" s="648"/>
      <c r="F154" s="648"/>
      <c r="G154" s="648">
        <v>0</v>
      </c>
      <c r="H154" s="648"/>
    </row>
    <row r="155" spans="1:8">
      <c r="A155" s="787"/>
      <c r="B155" s="479" t="s">
        <v>654</v>
      </c>
      <c r="C155" s="648">
        <v>30</v>
      </c>
      <c r="D155" s="648">
        <v>29</v>
      </c>
      <c r="E155" s="648"/>
      <c r="F155" s="648"/>
      <c r="G155" s="648">
        <v>0</v>
      </c>
      <c r="H155" s="648"/>
    </row>
    <row r="156" spans="1:8">
      <c r="A156" s="787"/>
      <c r="B156" s="479" t="s">
        <v>655</v>
      </c>
      <c r="C156" s="648">
        <v>29</v>
      </c>
      <c r="D156" s="648">
        <v>28</v>
      </c>
      <c r="E156" s="648"/>
      <c r="F156" s="648"/>
      <c r="G156" s="648">
        <v>1</v>
      </c>
      <c r="H156" s="648"/>
    </row>
    <row r="157" spans="1:8">
      <c r="A157" s="787"/>
      <c r="B157" s="479" t="s">
        <v>1202</v>
      </c>
      <c r="C157" s="648">
        <v>31</v>
      </c>
      <c r="D157" s="648">
        <v>30</v>
      </c>
      <c r="E157" s="648"/>
      <c r="F157" s="648"/>
      <c r="G157" s="648">
        <v>1</v>
      </c>
      <c r="H157" s="648"/>
    </row>
    <row r="158" spans="1:8">
      <c r="A158" s="549"/>
      <c r="B158" s="550" t="s">
        <v>1203</v>
      </c>
      <c r="C158" s="649">
        <v>30</v>
      </c>
      <c r="D158" s="649">
        <v>29</v>
      </c>
      <c r="E158" s="649"/>
      <c r="F158" s="649"/>
      <c r="G158" s="649">
        <v>1</v>
      </c>
      <c r="H158" s="649"/>
    </row>
    <row r="159" spans="1:8">
      <c r="A159" s="787" t="s">
        <v>11</v>
      </c>
      <c r="B159" s="479" t="s">
        <v>465</v>
      </c>
      <c r="C159" s="648">
        <v>19</v>
      </c>
      <c r="D159" s="648">
        <v>19</v>
      </c>
      <c r="E159" s="648"/>
      <c r="F159" s="648"/>
      <c r="G159" s="648"/>
      <c r="H159" s="648"/>
    </row>
    <row r="160" spans="1:8">
      <c r="A160" s="787"/>
      <c r="B160" s="479" t="s">
        <v>491</v>
      </c>
      <c r="C160" s="648">
        <v>20</v>
      </c>
      <c r="D160" s="648">
        <v>20</v>
      </c>
      <c r="E160" s="648"/>
      <c r="F160" s="648"/>
      <c r="G160" s="648"/>
      <c r="H160" s="648"/>
    </row>
    <row r="161" spans="1:8">
      <c r="A161" s="787"/>
      <c r="B161" s="479" t="s">
        <v>492</v>
      </c>
      <c r="C161" s="648">
        <v>20</v>
      </c>
      <c r="D161" s="648">
        <v>20</v>
      </c>
      <c r="E161" s="648"/>
      <c r="F161" s="648"/>
      <c r="G161" s="648"/>
      <c r="H161" s="648"/>
    </row>
    <row r="162" spans="1:8">
      <c r="A162" s="787"/>
      <c r="B162" s="479" t="s">
        <v>493</v>
      </c>
      <c r="C162" s="648">
        <v>21</v>
      </c>
      <c r="D162" s="648">
        <v>21</v>
      </c>
      <c r="E162" s="648"/>
      <c r="F162" s="648"/>
      <c r="G162" s="648"/>
      <c r="H162" s="648"/>
    </row>
    <row r="163" spans="1:8">
      <c r="A163" s="787"/>
      <c r="B163" s="479" t="s">
        <v>494</v>
      </c>
      <c r="C163" s="648">
        <v>21</v>
      </c>
      <c r="D163" s="648">
        <v>21</v>
      </c>
      <c r="E163" s="648"/>
      <c r="F163" s="648"/>
      <c r="G163" s="648"/>
      <c r="H163" s="648"/>
    </row>
    <row r="164" spans="1:8">
      <c r="A164" s="787"/>
      <c r="B164" s="479" t="s">
        <v>466</v>
      </c>
      <c r="C164" s="648">
        <v>22</v>
      </c>
      <c r="D164" s="648">
        <v>22</v>
      </c>
      <c r="E164" s="648"/>
      <c r="F164" s="648"/>
      <c r="G164" s="648"/>
      <c r="H164" s="648"/>
    </row>
    <row r="165" spans="1:8">
      <c r="A165" s="787"/>
      <c r="B165" s="479" t="s">
        <v>495</v>
      </c>
      <c r="C165" s="648">
        <v>22</v>
      </c>
      <c r="D165" s="648">
        <v>22</v>
      </c>
      <c r="E165" s="648"/>
      <c r="F165" s="648"/>
      <c r="G165" s="648"/>
      <c r="H165" s="648"/>
    </row>
    <row r="166" spans="1:8">
      <c r="A166" s="787"/>
      <c r="B166" s="479" t="s">
        <v>496</v>
      </c>
      <c r="C166" s="648">
        <v>22</v>
      </c>
      <c r="D166" s="648">
        <v>22</v>
      </c>
      <c r="E166" s="648"/>
      <c r="F166" s="648"/>
      <c r="G166" s="648"/>
      <c r="H166" s="648"/>
    </row>
    <row r="167" spans="1:8">
      <c r="A167" s="787"/>
      <c r="B167" s="479" t="s">
        <v>497</v>
      </c>
      <c r="C167" s="648">
        <v>23</v>
      </c>
      <c r="D167" s="648">
        <v>23</v>
      </c>
      <c r="E167" s="648"/>
      <c r="F167" s="648"/>
      <c r="G167" s="648"/>
      <c r="H167" s="648"/>
    </row>
    <row r="168" spans="1:8">
      <c r="A168" s="787"/>
      <c r="B168" s="479" t="s">
        <v>498</v>
      </c>
      <c r="C168" s="648">
        <v>28</v>
      </c>
      <c r="D168" s="648">
        <v>27</v>
      </c>
      <c r="E168" s="648"/>
      <c r="F168" s="648"/>
      <c r="G168" s="648">
        <v>1</v>
      </c>
      <c r="H168" s="648"/>
    </row>
    <row r="169" spans="1:8">
      <c r="A169" s="787"/>
      <c r="B169" s="479" t="s">
        <v>467</v>
      </c>
      <c r="C169" s="648">
        <v>28</v>
      </c>
      <c r="D169" s="648">
        <v>27</v>
      </c>
      <c r="E169" s="648"/>
      <c r="F169" s="648"/>
      <c r="G169" s="648">
        <v>1</v>
      </c>
      <c r="H169" s="648"/>
    </row>
    <row r="170" spans="1:8">
      <c r="A170" s="787"/>
      <c r="B170" s="479" t="s">
        <v>474</v>
      </c>
      <c r="C170" s="648">
        <v>28</v>
      </c>
      <c r="D170" s="648">
        <v>27</v>
      </c>
      <c r="E170" s="648"/>
      <c r="F170" s="648"/>
      <c r="G170" s="648">
        <v>1</v>
      </c>
      <c r="H170" s="648"/>
    </row>
    <row r="171" spans="1:8">
      <c r="A171" s="787"/>
      <c r="B171" s="479" t="s">
        <v>475</v>
      </c>
      <c r="C171" s="648">
        <v>28</v>
      </c>
      <c r="D171" s="648">
        <v>27</v>
      </c>
      <c r="E171" s="648"/>
      <c r="F171" s="648"/>
      <c r="G171" s="648">
        <v>1</v>
      </c>
      <c r="H171" s="648"/>
    </row>
    <row r="172" spans="1:8">
      <c r="A172" s="787"/>
      <c r="B172" s="479" t="s">
        <v>476</v>
      </c>
      <c r="C172" s="648">
        <v>24</v>
      </c>
      <c r="D172" s="648">
        <v>23</v>
      </c>
      <c r="E172" s="648"/>
      <c r="F172" s="648"/>
      <c r="G172" s="648">
        <v>2</v>
      </c>
      <c r="H172" s="648"/>
    </row>
    <row r="173" spans="1:8">
      <c r="A173" s="787"/>
      <c r="B173" s="479" t="s">
        <v>477</v>
      </c>
      <c r="C173" s="648">
        <v>25</v>
      </c>
      <c r="D173" s="648">
        <v>23</v>
      </c>
      <c r="E173" s="648"/>
      <c r="F173" s="648"/>
      <c r="G173" s="648">
        <v>1</v>
      </c>
      <c r="H173" s="648"/>
    </row>
    <row r="174" spans="1:8">
      <c r="A174" s="787"/>
      <c r="B174" s="479" t="s">
        <v>468</v>
      </c>
      <c r="C174" s="648">
        <v>25</v>
      </c>
      <c r="D174" s="648">
        <v>24</v>
      </c>
      <c r="E174" s="648"/>
      <c r="F174" s="648"/>
      <c r="G174" s="648">
        <v>2</v>
      </c>
      <c r="H174" s="648"/>
    </row>
    <row r="175" spans="1:8">
      <c r="A175" s="787"/>
      <c r="B175" s="479" t="s">
        <v>469</v>
      </c>
      <c r="C175" s="648">
        <v>26</v>
      </c>
      <c r="D175" s="648">
        <v>24</v>
      </c>
      <c r="E175" s="648"/>
      <c r="F175" s="648"/>
      <c r="G175" s="648">
        <v>2</v>
      </c>
      <c r="H175" s="648"/>
    </row>
    <row r="176" spans="1:8">
      <c r="A176" s="787"/>
      <c r="B176" s="479" t="s">
        <v>470</v>
      </c>
      <c r="C176" s="648">
        <v>26</v>
      </c>
      <c r="D176" s="648">
        <v>25</v>
      </c>
      <c r="E176" s="648"/>
      <c r="F176" s="648"/>
      <c r="G176" s="648">
        <v>2</v>
      </c>
      <c r="H176" s="648"/>
    </row>
    <row r="177" spans="1:8">
      <c r="A177" s="787"/>
      <c r="B177" s="479" t="s">
        <v>35</v>
      </c>
      <c r="C177" s="648">
        <v>27</v>
      </c>
      <c r="D177" s="648">
        <v>25</v>
      </c>
      <c r="E177" s="648"/>
      <c r="F177" s="648"/>
      <c r="G177" s="648">
        <v>2</v>
      </c>
      <c r="H177" s="648"/>
    </row>
    <row r="178" spans="1:8">
      <c r="A178" s="787"/>
      <c r="B178" s="479" t="s">
        <v>471</v>
      </c>
      <c r="C178" s="648">
        <v>27</v>
      </c>
      <c r="D178" s="648">
        <v>26</v>
      </c>
      <c r="E178" s="648"/>
      <c r="F178" s="648"/>
      <c r="G178" s="648">
        <v>2</v>
      </c>
      <c r="H178" s="648"/>
    </row>
    <row r="179" spans="1:8">
      <c r="A179" s="787"/>
      <c r="B179" s="479" t="s">
        <v>34</v>
      </c>
      <c r="C179" s="648">
        <v>27</v>
      </c>
      <c r="D179" s="648">
        <v>25</v>
      </c>
      <c r="E179" s="648"/>
      <c r="F179" s="648"/>
      <c r="G179" s="648">
        <v>2</v>
      </c>
      <c r="H179" s="648"/>
    </row>
    <row r="180" spans="1:8">
      <c r="A180" s="787"/>
      <c r="B180" s="479" t="s">
        <v>648</v>
      </c>
      <c r="C180" s="648">
        <v>25</v>
      </c>
      <c r="D180" s="648">
        <v>24</v>
      </c>
      <c r="E180" s="648"/>
      <c r="F180" s="648"/>
      <c r="G180" s="648">
        <v>2</v>
      </c>
      <c r="H180" s="648"/>
    </row>
    <row r="181" spans="1:8">
      <c r="A181" s="787"/>
      <c r="B181" s="479" t="s">
        <v>649</v>
      </c>
      <c r="C181" s="648">
        <v>24</v>
      </c>
      <c r="D181" s="648">
        <v>22</v>
      </c>
      <c r="E181" s="648"/>
      <c r="F181" s="648"/>
      <c r="G181" s="648">
        <v>2</v>
      </c>
      <c r="H181" s="648"/>
    </row>
    <row r="182" spans="1:8">
      <c r="A182" s="787"/>
      <c r="B182" s="479" t="s">
        <v>650</v>
      </c>
      <c r="C182" s="648">
        <v>23</v>
      </c>
      <c r="D182" s="648">
        <v>21</v>
      </c>
      <c r="E182" s="648"/>
      <c r="F182" s="648"/>
      <c r="G182" s="648">
        <v>2</v>
      </c>
      <c r="H182" s="648"/>
    </row>
    <row r="183" spans="1:8">
      <c r="A183" s="787"/>
      <c r="B183" s="479" t="s">
        <v>651</v>
      </c>
      <c r="C183" s="648">
        <v>22</v>
      </c>
      <c r="D183" s="648">
        <v>20</v>
      </c>
      <c r="E183" s="648"/>
      <c r="F183" s="648"/>
      <c r="G183" s="648">
        <v>2</v>
      </c>
      <c r="H183" s="648"/>
    </row>
    <row r="184" spans="1:8">
      <c r="A184" s="787"/>
      <c r="B184" s="479" t="s">
        <v>652</v>
      </c>
      <c r="C184" s="648">
        <v>20</v>
      </c>
      <c r="D184" s="648">
        <v>19</v>
      </c>
      <c r="E184" s="648"/>
      <c r="F184" s="648"/>
      <c r="G184" s="648">
        <v>2</v>
      </c>
      <c r="H184" s="648"/>
    </row>
    <row r="185" spans="1:8">
      <c r="A185" s="787"/>
      <c r="B185" s="479" t="s">
        <v>653</v>
      </c>
      <c r="C185" s="648">
        <v>19</v>
      </c>
      <c r="D185" s="648">
        <v>17</v>
      </c>
      <c r="E185" s="648"/>
      <c r="F185" s="648"/>
      <c r="G185" s="648">
        <v>2</v>
      </c>
      <c r="H185" s="648"/>
    </row>
    <row r="186" spans="1:8">
      <c r="A186" s="787"/>
      <c r="B186" s="479" t="s">
        <v>654</v>
      </c>
      <c r="C186" s="648">
        <v>18</v>
      </c>
      <c r="D186" s="648">
        <v>16</v>
      </c>
      <c r="E186" s="648"/>
      <c r="F186" s="648"/>
      <c r="G186" s="648">
        <v>2</v>
      </c>
      <c r="H186" s="648"/>
    </row>
    <row r="187" spans="1:8">
      <c r="A187" s="787"/>
      <c r="B187" s="479" t="s">
        <v>655</v>
      </c>
      <c r="C187" s="648">
        <v>17</v>
      </c>
      <c r="D187" s="648">
        <v>15</v>
      </c>
      <c r="E187" s="648"/>
      <c r="F187" s="648"/>
      <c r="G187" s="648">
        <v>2</v>
      </c>
      <c r="H187" s="648"/>
    </row>
    <row r="188" spans="1:8">
      <c r="A188" s="787"/>
      <c r="B188" s="479" t="s">
        <v>1202</v>
      </c>
      <c r="C188" s="648">
        <v>16</v>
      </c>
      <c r="D188" s="648">
        <v>15</v>
      </c>
      <c r="E188" s="648"/>
      <c r="F188" s="648"/>
      <c r="G188" s="648">
        <v>1</v>
      </c>
      <c r="H188" s="648"/>
    </row>
    <row r="189" spans="1:8">
      <c r="A189" s="549"/>
      <c r="B189" s="550" t="s">
        <v>1203</v>
      </c>
      <c r="C189" s="649">
        <v>16</v>
      </c>
      <c r="D189" s="649">
        <v>15</v>
      </c>
      <c r="E189" s="649"/>
      <c r="F189" s="649"/>
      <c r="G189" s="649">
        <v>2</v>
      </c>
      <c r="H189" s="649"/>
    </row>
    <row r="190" spans="1:8">
      <c r="A190" s="787" t="s">
        <v>10</v>
      </c>
      <c r="B190" s="479" t="s">
        <v>465</v>
      </c>
      <c r="C190" s="648">
        <v>86</v>
      </c>
      <c r="D190" s="648">
        <v>85</v>
      </c>
      <c r="E190" s="648"/>
      <c r="F190" s="648"/>
      <c r="G190" s="648">
        <v>1</v>
      </c>
      <c r="H190" s="648"/>
    </row>
    <row r="191" spans="1:8">
      <c r="A191" s="787"/>
      <c r="B191" s="479" t="s">
        <v>491</v>
      </c>
      <c r="C191" s="648">
        <v>90</v>
      </c>
      <c r="D191" s="648">
        <v>88</v>
      </c>
      <c r="E191" s="648"/>
      <c r="F191" s="648"/>
      <c r="G191" s="648">
        <v>1</v>
      </c>
      <c r="H191" s="648"/>
    </row>
    <row r="192" spans="1:8">
      <c r="A192" s="787"/>
      <c r="B192" s="479" t="s">
        <v>492</v>
      </c>
      <c r="C192" s="648">
        <v>94</v>
      </c>
      <c r="D192" s="648">
        <v>92</v>
      </c>
      <c r="E192" s="648"/>
      <c r="F192" s="648"/>
      <c r="G192" s="648">
        <v>1</v>
      </c>
      <c r="H192" s="648"/>
    </row>
    <row r="193" spans="1:8">
      <c r="A193" s="787"/>
      <c r="B193" s="479" t="s">
        <v>493</v>
      </c>
      <c r="C193" s="648">
        <v>98</v>
      </c>
      <c r="D193" s="648">
        <v>97</v>
      </c>
      <c r="E193" s="648"/>
      <c r="F193" s="648"/>
      <c r="G193" s="648">
        <v>1</v>
      </c>
      <c r="H193" s="648"/>
    </row>
    <row r="194" spans="1:8">
      <c r="A194" s="787"/>
      <c r="B194" s="479" t="s">
        <v>494</v>
      </c>
      <c r="C194" s="648">
        <v>102</v>
      </c>
      <c r="D194" s="648">
        <v>101</v>
      </c>
      <c r="E194" s="648"/>
      <c r="F194" s="648"/>
      <c r="G194" s="648">
        <v>1</v>
      </c>
      <c r="H194" s="648"/>
    </row>
    <row r="195" spans="1:8">
      <c r="A195" s="787"/>
      <c r="B195" s="479" t="s">
        <v>466</v>
      </c>
      <c r="C195" s="648">
        <v>107</v>
      </c>
      <c r="D195" s="648">
        <v>106</v>
      </c>
      <c r="E195" s="648"/>
      <c r="F195" s="648"/>
      <c r="G195" s="648">
        <v>1</v>
      </c>
      <c r="H195" s="648"/>
    </row>
    <row r="196" spans="1:8">
      <c r="A196" s="787"/>
      <c r="B196" s="479" t="s">
        <v>495</v>
      </c>
      <c r="C196" s="648">
        <v>112</v>
      </c>
      <c r="D196" s="648">
        <v>111</v>
      </c>
      <c r="E196" s="648"/>
      <c r="F196" s="648"/>
      <c r="G196" s="648">
        <v>2</v>
      </c>
      <c r="H196" s="648"/>
    </row>
    <row r="197" spans="1:8">
      <c r="A197" s="787"/>
      <c r="B197" s="479" t="s">
        <v>496</v>
      </c>
      <c r="C197" s="648">
        <v>116</v>
      </c>
      <c r="D197" s="648">
        <v>115</v>
      </c>
      <c r="E197" s="648"/>
      <c r="F197" s="648"/>
      <c r="G197" s="648">
        <v>2</v>
      </c>
      <c r="H197" s="648"/>
    </row>
    <row r="198" spans="1:8">
      <c r="A198" s="787"/>
      <c r="B198" s="479" t="s">
        <v>497</v>
      </c>
      <c r="C198" s="648">
        <v>123</v>
      </c>
      <c r="D198" s="648">
        <v>122</v>
      </c>
      <c r="E198" s="648"/>
      <c r="F198" s="648"/>
      <c r="G198" s="648">
        <v>2</v>
      </c>
      <c r="H198" s="648"/>
    </row>
    <row r="199" spans="1:8">
      <c r="A199" s="787"/>
      <c r="B199" s="479" t="s">
        <v>498</v>
      </c>
      <c r="C199" s="648">
        <v>124</v>
      </c>
      <c r="D199" s="648">
        <v>122</v>
      </c>
      <c r="E199" s="648"/>
      <c r="F199" s="648"/>
      <c r="G199" s="648">
        <v>2</v>
      </c>
      <c r="H199" s="648"/>
    </row>
    <row r="200" spans="1:8">
      <c r="A200" s="787"/>
      <c r="B200" s="479" t="s">
        <v>467</v>
      </c>
      <c r="C200" s="648">
        <v>127</v>
      </c>
      <c r="D200" s="648">
        <v>125</v>
      </c>
      <c r="E200" s="648"/>
      <c r="F200" s="648"/>
      <c r="G200" s="648">
        <v>2</v>
      </c>
      <c r="H200" s="648"/>
    </row>
    <row r="201" spans="1:8">
      <c r="A201" s="787"/>
      <c r="B201" s="479" t="s">
        <v>474</v>
      </c>
      <c r="C201" s="648">
        <v>130</v>
      </c>
      <c r="D201" s="648">
        <v>128</v>
      </c>
      <c r="E201" s="648"/>
      <c r="F201" s="648"/>
      <c r="G201" s="648">
        <v>2</v>
      </c>
      <c r="H201" s="648"/>
    </row>
    <row r="202" spans="1:8">
      <c r="A202" s="787"/>
      <c r="B202" s="479" t="s">
        <v>475</v>
      </c>
      <c r="C202" s="648">
        <v>133</v>
      </c>
      <c r="D202" s="648">
        <v>131</v>
      </c>
      <c r="E202" s="648"/>
      <c r="F202" s="648"/>
      <c r="G202" s="648">
        <v>2</v>
      </c>
      <c r="H202" s="648"/>
    </row>
    <row r="203" spans="1:8">
      <c r="A203" s="787"/>
      <c r="B203" s="479" t="s">
        <v>476</v>
      </c>
      <c r="C203" s="648">
        <v>137</v>
      </c>
      <c r="D203" s="648">
        <v>135</v>
      </c>
      <c r="E203" s="648"/>
      <c r="F203" s="648"/>
      <c r="G203" s="648">
        <v>2</v>
      </c>
      <c r="H203" s="648"/>
    </row>
    <row r="204" spans="1:8">
      <c r="A204" s="787"/>
      <c r="B204" s="479" t="s">
        <v>477</v>
      </c>
      <c r="C204" s="648">
        <v>141</v>
      </c>
      <c r="D204" s="648">
        <v>139</v>
      </c>
      <c r="E204" s="648"/>
      <c r="F204" s="648"/>
      <c r="G204" s="648">
        <v>2</v>
      </c>
      <c r="H204" s="648"/>
    </row>
    <row r="205" spans="1:8">
      <c r="A205" s="787"/>
      <c r="B205" s="479" t="s">
        <v>468</v>
      </c>
      <c r="C205" s="648">
        <v>145</v>
      </c>
      <c r="D205" s="648">
        <v>142</v>
      </c>
      <c r="E205" s="648"/>
      <c r="F205" s="648"/>
      <c r="G205" s="648">
        <v>2</v>
      </c>
      <c r="H205" s="648"/>
    </row>
    <row r="206" spans="1:8">
      <c r="A206" s="787"/>
      <c r="B206" s="479" t="s">
        <v>469</v>
      </c>
      <c r="C206" s="648">
        <v>148</v>
      </c>
      <c r="D206" s="648">
        <v>146</v>
      </c>
      <c r="E206" s="648"/>
      <c r="F206" s="648"/>
      <c r="G206" s="648">
        <v>2</v>
      </c>
      <c r="H206" s="648"/>
    </row>
    <row r="207" spans="1:8">
      <c r="A207" s="787"/>
      <c r="B207" s="479" t="s">
        <v>470</v>
      </c>
      <c r="C207" s="648">
        <v>154</v>
      </c>
      <c r="D207" s="648">
        <v>152</v>
      </c>
      <c r="E207" s="648"/>
      <c r="F207" s="648"/>
      <c r="G207" s="648">
        <v>3</v>
      </c>
      <c r="H207" s="648"/>
    </row>
    <row r="208" spans="1:8">
      <c r="A208" s="787"/>
      <c r="B208" s="479" t="s">
        <v>35</v>
      </c>
      <c r="C208" s="648">
        <v>161</v>
      </c>
      <c r="D208" s="648">
        <v>158</v>
      </c>
      <c r="E208" s="648"/>
      <c r="F208" s="648"/>
      <c r="G208" s="648">
        <v>3</v>
      </c>
      <c r="H208" s="648"/>
    </row>
    <row r="209" spans="1:8">
      <c r="A209" s="787"/>
      <c r="B209" s="479" t="s">
        <v>471</v>
      </c>
      <c r="C209" s="648">
        <v>167</v>
      </c>
      <c r="D209" s="648">
        <v>165</v>
      </c>
      <c r="E209" s="648"/>
      <c r="F209" s="648"/>
      <c r="G209" s="648">
        <v>3</v>
      </c>
      <c r="H209" s="648"/>
    </row>
    <row r="210" spans="1:8">
      <c r="A210" s="787"/>
      <c r="B210" s="479" t="s">
        <v>34</v>
      </c>
      <c r="C210" s="648">
        <v>174</v>
      </c>
      <c r="D210" s="648">
        <v>172</v>
      </c>
      <c r="E210" s="648"/>
      <c r="F210" s="648"/>
      <c r="G210" s="648">
        <v>3</v>
      </c>
      <c r="H210" s="648"/>
    </row>
    <row r="211" spans="1:8">
      <c r="A211" s="787"/>
      <c r="B211" s="479" t="s">
        <v>648</v>
      </c>
      <c r="C211" s="648">
        <v>181</v>
      </c>
      <c r="D211" s="648">
        <v>178</v>
      </c>
      <c r="E211" s="648"/>
      <c r="F211" s="648"/>
      <c r="G211" s="648">
        <v>2</v>
      </c>
      <c r="H211" s="648"/>
    </row>
    <row r="212" spans="1:8">
      <c r="A212" s="787"/>
      <c r="B212" s="479" t="s">
        <v>649</v>
      </c>
      <c r="C212" s="648">
        <v>188</v>
      </c>
      <c r="D212" s="648">
        <v>185</v>
      </c>
      <c r="E212" s="648"/>
      <c r="F212" s="648"/>
      <c r="G212" s="648">
        <v>3</v>
      </c>
      <c r="H212" s="648"/>
    </row>
    <row r="213" spans="1:8">
      <c r="A213" s="787"/>
      <c r="B213" s="479" t="s">
        <v>650</v>
      </c>
      <c r="C213" s="648">
        <v>195</v>
      </c>
      <c r="D213" s="648">
        <v>192</v>
      </c>
      <c r="E213" s="648"/>
      <c r="F213" s="648"/>
      <c r="G213" s="648">
        <v>3</v>
      </c>
      <c r="H213" s="648"/>
    </row>
    <row r="214" spans="1:8">
      <c r="A214" s="787"/>
      <c r="B214" s="479" t="s">
        <v>651</v>
      </c>
      <c r="C214" s="648">
        <v>201</v>
      </c>
      <c r="D214" s="648">
        <v>198</v>
      </c>
      <c r="E214" s="648"/>
      <c r="F214" s="648"/>
      <c r="G214" s="648">
        <v>3</v>
      </c>
      <c r="H214" s="648"/>
    </row>
    <row r="215" spans="1:8">
      <c r="A215" s="787"/>
      <c r="B215" s="479" t="s">
        <v>652</v>
      </c>
      <c r="C215" s="648">
        <v>209</v>
      </c>
      <c r="D215" s="648">
        <v>205</v>
      </c>
      <c r="E215" s="648"/>
      <c r="F215" s="648"/>
      <c r="G215" s="648">
        <v>3</v>
      </c>
      <c r="H215" s="648"/>
    </row>
    <row r="216" spans="1:8">
      <c r="A216" s="787"/>
      <c r="B216" s="479" t="s">
        <v>653</v>
      </c>
      <c r="C216" s="648">
        <v>263</v>
      </c>
      <c r="D216" s="648">
        <v>259</v>
      </c>
      <c r="E216" s="648"/>
      <c r="F216" s="648"/>
      <c r="G216" s="648">
        <v>3</v>
      </c>
      <c r="H216" s="648"/>
    </row>
    <row r="217" spans="1:8">
      <c r="A217" s="787"/>
      <c r="B217" s="479" t="s">
        <v>654</v>
      </c>
      <c r="C217" s="648">
        <v>272</v>
      </c>
      <c r="D217" s="648">
        <v>269</v>
      </c>
      <c r="E217" s="648"/>
      <c r="F217" s="648"/>
      <c r="G217" s="648">
        <v>3</v>
      </c>
      <c r="H217" s="648"/>
    </row>
    <row r="218" spans="1:8">
      <c r="A218" s="787"/>
      <c r="B218" s="479" t="s">
        <v>655</v>
      </c>
      <c r="C218" s="648">
        <v>306</v>
      </c>
      <c r="D218" s="648">
        <v>302</v>
      </c>
      <c r="E218" s="648"/>
      <c r="F218" s="648"/>
      <c r="G218" s="648">
        <v>4</v>
      </c>
      <c r="H218" s="648"/>
    </row>
    <row r="219" spans="1:8">
      <c r="A219" s="787"/>
      <c r="B219" s="479" t="s">
        <v>1202</v>
      </c>
      <c r="C219" s="648">
        <v>318</v>
      </c>
      <c r="D219" s="648">
        <v>315</v>
      </c>
      <c r="E219" s="648"/>
      <c r="F219" s="648"/>
      <c r="G219" s="648">
        <v>3</v>
      </c>
      <c r="H219" s="648"/>
    </row>
    <row r="220" spans="1:8">
      <c r="A220" s="549"/>
      <c r="B220" s="550" t="s">
        <v>1203</v>
      </c>
      <c r="C220" s="649">
        <v>331</v>
      </c>
      <c r="D220" s="649">
        <v>328</v>
      </c>
      <c r="E220" s="649"/>
      <c r="F220" s="649"/>
      <c r="G220" s="649">
        <v>3</v>
      </c>
      <c r="H220" s="649"/>
    </row>
    <row r="221" spans="1:8">
      <c r="A221" s="787" t="s">
        <v>9</v>
      </c>
      <c r="B221" s="479" t="s">
        <v>465</v>
      </c>
      <c r="C221" s="648">
        <v>56</v>
      </c>
      <c r="D221" s="648">
        <v>54</v>
      </c>
      <c r="E221" s="648"/>
      <c r="F221" s="648"/>
      <c r="G221" s="648">
        <v>3</v>
      </c>
      <c r="H221" s="648"/>
    </row>
    <row r="222" spans="1:8">
      <c r="A222" s="787"/>
      <c r="B222" s="479" t="s">
        <v>491</v>
      </c>
      <c r="C222" s="648">
        <v>56</v>
      </c>
      <c r="D222" s="648">
        <v>53</v>
      </c>
      <c r="E222" s="648"/>
      <c r="F222" s="648"/>
      <c r="G222" s="648">
        <v>3</v>
      </c>
      <c r="H222" s="648"/>
    </row>
    <row r="223" spans="1:8">
      <c r="A223" s="787"/>
      <c r="B223" s="479" t="s">
        <v>492</v>
      </c>
      <c r="C223" s="648">
        <v>57</v>
      </c>
      <c r="D223" s="648">
        <v>54</v>
      </c>
      <c r="E223" s="648"/>
      <c r="F223" s="648"/>
      <c r="G223" s="648">
        <v>3</v>
      </c>
      <c r="H223" s="648"/>
    </row>
    <row r="224" spans="1:8">
      <c r="A224" s="787"/>
      <c r="B224" s="479" t="s">
        <v>493</v>
      </c>
      <c r="C224" s="648">
        <v>53</v>
      </c>
      <c r="D224" s="648">
        <v>50</v>
      </c>
      <c r="E224" s="648"/>
      <c r="F224" s="648"/>
      <c r="G224" s="648">
        <v>3</v>
      </c>
      <c r="H224" s="648"/>
    </row>
    <row r="225" spans="1:8">
      <c r="A225" s="787"/>
      <c r="B225" s="479" t="s">
        <v>494</v>
      </c>
      <c r="C225" s="648">
        <v>56</v>
      </c>
      <c r="D225" s="648">
        <v>53</v>
      </c>
      <c r="E225" s="648"/>
      <c r="F225" s="648"/>
      <c r="G225" s="648">
        <v>3</v>
      </c>
      <c r="H225" s="648"/>
    </row>
    <row r="226" spans="1:8">
      <c r="A226" s="787"/>
      <c r="B226" s="479" t="s">
        <v>466</v>
      </c>
      <c r="C226" s="648">
        <v>55</v>
      </c>
      <c r="D226" s="648">
        <v>52</v>
      </c>
      <c r="E226" s="648"/>
      <c r="F226" s="648"/>
      <c r="G226" s="648">
        <v>3</v>
      </c>
      <c r="H226" s="648"/>
    </row>
    <row r="227" spans="1:8">
      <c r="A227" s="787"/>
      <c r="B227" s="479" t="s">
        <v>495</v>
      </c>
      <c r="C227" s="648">
        <v>54</v>
      </c>
      <c r="D227" s="648">
        <v>51</v>
      </c>
      <c r="E227" s="648"/>
      <c r="F227" s="648"/>
      <c r="G227" s="648">
        <v>3</v>
      </c>
      <c r="H227" s="648"/>
    </row>
    <row r="228" spans="1:8">
      <c r="A228" s="787"/>
      <c r="B228" s="479" t="s">
        <v>496</v>
      </c>
      <c r="C228" s="648">
        <v>54</v>
      </c>
      <c r="D228" s="648">
        <v>51</v>
      </c>
      <c r="E228" s="648"/>
      <c r="F228" s="648"/>
      <c r="G228" s="648">
        <v>3</v>
      </c>
      <c r="H228" s="648"/>
    </row>
    <row r="229" spans="1:8">
      <c r="A229" s="787"/>
      <c r="B229" s="479" t="s">
        <v>497</v>
      </c>
      <c r="C229" s="648">
        <v>55</v>
      </c>
      <c r="D229" s="648">
        <v>51</v>
      </c>
      <c r="E229" s="648"/>
      <c r="F229" s="648"/>
      <c r="G229" s="648">
        <v>3</v>
      </c>
      <c r="H229" s="648"/>
    </row>
    <row r="230" spans="1:8">
      <c r="A230" s="787"/>
      <c r="B230" s="479" t="s">
        <v>498</v>
      </c>
      <c r="C230" s="648">
        <v>55</v>
      </c>
      <c r="D230" s="648">
        <v>51</v>
      </c>
      <c r="E230" s="648"/>
      <c r="F230" s="648"/>
      <c r="G230" s="648">
        <v>4</v>
      </c>
      <c r="H230" s="648"/>
    </row>
    <row r="231" spans="1:8">
      <c r="A231" s="787"/>
      <c r="B231" s="479" t="s">
        <v>467</v>
      </c>
      <c r="C231" s="648">
        <v>56</v>
      </c>
      <c r="D231" s="648">
        <v>53</v>
      </c>
      <c r="E231" s="648"/>
      <c r="F231" s="648"/>
      <c r="G231" s="648">
        <v>4</v>
      </c>
      <c r="H231" s="648"/>
    </row>
    <row r="232" spans="1:8">
      <c r="A232" s="787"/>
      <c r="B232" s="479" t="s">
        <v>474</v>
      </c>
      <c r="C232" s="648">
        <v>56</v>
      </c>
      <c r="D232" s="648">
        <v>52</v>
      </c>
      <c r="E232" s="648"/>
      <c r="F232" s="648"/>
      <c r="G232" s="648">
        <v>4</v>
      </c>
      <c r="H232" s="648"/>
    </row>
    <row r="233" spans="1:8">
      <c r="A233" s="787"/>
      <c r="B233" s="479" t="s">
        <v>475</v>
      </c>
      <c r="C233" s="648">
        <v>58</v>
      </c>
      <c r="D233" s="648">
        <v>54</v>
      </c>
      <c r="E233" s="648"/>
      <c r="F233" s="648"/>
      <c r="G233" s="648">
        <v>4</v>
      </c>
      <c r="H233" s="648"/>
    </row>
    <row r="234" spans="1:8">
      <c r="A234" s="787"/>
      <c r="B234" s="479" t="s">
        <v>476</v>
      </c>
      <c r="C234" s="648">
        <v>59</v>
      </c>
      <c r="D234" s="648">
        <v>55</v>
      </c>
      <c r="E234" s="648"/>
      <c r="F234" s="648"/>
      <c r="G234" s="648">
        <v>4</v>
      </c>
      <c r="H234" s="648"/>
    </row>
    <row r="235" spans="1:8">
      <c r="A235" s="787"/>
      <c r="B235" s="479" t="s">
        <v>477</v>
      </c>
      <c r="C235" s="648">
        <v>59</v>
      </c>
      <c r="D235" s="648">
        <v>54</v>
      </c>
      <c r="E235" s="648"/>
      <c r="F235" s="648"/>
      <c r="G235" s="648">
        <v>5</v>
      </c>
      <c r="H235" s="648"/>
    </row>
    <row r="236" spans="1:8">
      <c r="A236" s="787"/>
      <c r="B236" s="479" t="s">
        <v>468</v>
      </c>
      <c r="C236" s="648">
        <v>60</v>
      </c>
      <c r="D236" s="648">
        <v>55</v>
      </c>
      <c r="E236" s="648"/>
      <c r="F236" s="648"/>
      <c r="G236" s="648">
        <v>5</v>
      </c>
      <c r="H236" s="648"/>
    </row>
    <row r="237" spans="1:8">
      <c r="A237" s="787"/>
      <c r="B237" s="479" t="s">
        <v>469</v>
      </c>
      <c r="C237" s="648">
        <v>60</v>
      </c>
      <c r="D237" s="648">
        <v>55</v>
      </c>
      <c r="E237" s="648"/>
      <c r="F237" s="648"/>
      <c r="G237" s="648">
        <v>5</v>
      </c>
      <c r="H237" s="648"/>
    </row>
    <row r="238" spans="1:8">
      <c r="A238" s="787"/>
      <c r="B238" s="479" t="s">
        <v>470</v>
      </c>
      <c r="C238" s="648">
        <v>62</v>
      </c>
      <c r="D238" s="648">
        <v>57</v>
      </c>
      <c r="E238" s="648"/>
      <c r="F238" s="648"/>
      <c r="G238" s="648">
        <v>5</v>
      </c>
      <c r="H238" s="648"/>
    </row>
    <row r="239" spans="1:8">
      <c r="A239" s="787"/>
      <c r="B239" s="479" t="s">
        <v>35</v>
      </c>
      <c r="C239" s="648">
        <v>64</v>
      </c>
      <c r="D239" s="648">
        <v>58</v>
      </c>
      <c r="E239" s="648"/>
      <c r="F239" s="648"/>
      <c r="G239" s="648">
        <v>6</v>
      </c>
      <c r="H239" s="648"/>
    </row>
    <row r="240" spans="1:8">
      <c r="A240" s="787"/>
      <c r="B240" s="479" t="s">
        <v>471</v>
      </c>
      <c r="C240" s="648">
        <v>64</v>
      </c>
      <c r="D240" s="648">
        <v>58</v>
      </c>
      <c r="E240" s="648"/>
      <c r="F240" s="648"/>
      <c r="G240" s="648">
        <v>6</v>
      </c>
      <c r="H240" s="648"/>
    </row>
    <row r="241" spans="1:8">
      <c r="A241" s="787"/>
      <c r="B241" s="479" t="s">
        <v>34</v>
      </c>
      <c r="C241" s="648">
        <v>64</v>
      </c>
      <c r="D241" s="648">
        <v>58</v>
      </c>
      <c r="E241" s="648"/>
      <c r="F241" s="648"/>
      <c r="G241" s="648">
        <v>7</v>
      </c>
      <c r="H241" s="648"/>
    </row>
    <row r="242" spans="1:8">
      <c r="A242" s="787"/>
      <c r="B242" s="479" t="s">
        <v>648</v>
      </c>
      <c r="C242" s="648">
        <v>66</v>
      </c>
      <c r="D242" s="648">
        <v>59</v>
      </c>
      <c r="E242" s="648"/>
      <c r="F242" s="648"/>
      <c r="G242" s="648">
        <v>7</v>
      </c>
      <c r="H242" s="648"/>
    </row>
    <row r="243" spans="1:8">
      <c r="A243" s="787"/>
      <c r="B243" s="479" t="s">
        <v>649</v>
      </c>
      <c r="C243" s="648">
        <v>67</v>
      </c>
      <c r="D243" s="648">
        <v>60</v>
      </c>
      <c r="E243" s="648"/>
      <c r="F243" s="648"/>
      <c r="G243" s="648">
        <v>7</v>
      </c>
      <c r="H243" s="648"/>
    </row>
    <row r="244" spans="1:8">
      <c r="A244" s="787"/>
      <c r="B244" s="479" t="s">
        <v>650</v>
      </c>
      <c r="C244" s="648">
        <v>67</v>
      </c>
      <c r="D244" s="648">
        <v>60</v>
      </c>
      <c r="E244" s="648"/>
      <c r="F244" s="648"/>
      <c r="G244" s="648">
        <v>7</v>
      </c>
      <c r="H244" s="648"/>
    </row>
    <row r="245" spans="1:8">
      <c r="A245" s="787"/>
      <c r="B245" s="479" t="s">
        <v>651</v>
      </c>
      <c r="C245" s="648">
        <v>68</v>
      </c>
      <c r="D245" s="648">
        <v>61</v>
      </c>
      <c r="E245" s="648"/>
      <c r="F245" s="648"/>
      <c r="G245" s="648">
        <v>7</v>
      </c>
      <c r="H245" s="648"/>
    </row>
    <row r="246" spans="1:8">
      <c r="A246" s="787"/>
      <c r="B246" s="479" t="s">
        <v>652</v>
      </c>
      <c r="C246" s="648">
        <v>69</v>
      </c>
      <c r="D246" s="648">
        <v>61</v>
      </c>
      <c r="E246" s="648"/>
      <c r="F246" s="648"/>
      <c r="G246" s="648">
        <v>7</v>
      </c>
      <c r="H246" s="648"/>
    </row>
    <row r="247" spans="1:8">
      <c r="A247" s="787"/>
      <c r="B247" s="479" t="s">
        <v>653</v>
      </c>
      <c r="C247" s="648">
        <v>68</v>
      </c>
      <c r="D247" s="648">
        <v>61</v>
      </c>
      <c r="E247" s="648"/>
      <c r="F247" s="648"/>
      <c r="G247" s="648">
        <v>7</v>
      </c>
      <c r="H247" s="648"/>
    </row>
    <row r="248" spans="1:8">
      <c r="A248" s="787"/>
      <c r="B248" s="479" t="s">
        <v>654</v>
      </c>
      <c r="C248" s="648">
        <v>69</v>
      </c>
      <c r="D248" s="648">
        <v>62</v>
      </c>
      <c r="E248" s="648"/>
      <c r="F248" s="648"/>
      <c r="G248" s="648">
        <v>7</v>
      </c>
      <c r="H248" s="648"/>
    </row>
    <row r="249" spans="1:8">
      <c r="A249" s="787"/>
      <c r="B249" s="479" t="s">
        <v>655</v>
      </c>
      <c r="C249" s="648">
        <v>69</v>
      </c>
      <c r="D249" s="648">
        <v>62</v>
      </c>
      <c r="E249" s="648"/>
      <c r="F249" s="648"/>
      <c r="G249" s="648">
        <v>7</v>
      </c>
      <c r="H249" s="648"/>
    </row>
    <row r="250" spans="1:8">
      <c r="A250" s="787"/>
      <c r="B250" s="479" t="s">
        <v>1202</v>
      </c>
      <c r="C250" s="648">
        <v>70</v>
      </c>
      <c r="D250" s="648">
        <v>63</v>
      </c>
      <c r="E250" s="648"/>
      <c r="F250" s="648"/>
      <c r="G250" s="648">
        <v>7</v>
      </c>
      <c r="H250" s="648"/>
    </row>
    <row r="251" spans="1:8">
      <c r="A251" s="549"/>
      <c r="B251" s="550" t="s">
        <v>1203</v>
      </c>
      <c r="C251" s="649">
        <v>70</v>
      </c>
      <c r="D251" s="649">
        <v>63</v>
      </c>
      <c r="E251" s="649"/>
      <c r="F251" s="649"/>
      <c r="G251" s="649">
        <v>7</v>
      </c>
      <c r="H251" s="649"/>
    </row>
    <row r="252" spans="1:8">
      <c r="A252" s="787" t="s">
        <v>8</v>
      </c>
      <c r="B252" s="479" t="s">
        <v>465</v>
      </c>
      <c r="C252" s="648">
        <v>13</v>
      </c>
      <c r="D252" s="648">
        <v>12</v>
      </c>
      <c r="E252" s="648"/>
      <c r="F252" s="648"/>
      <c r="G252" s="648">
        <v>0</v>
      </c>
      <c r="H252" s="648"/>
    </row>
    <row r="253" spans="1:8">
      <c r="A253" s="787"/>
      <c r="B253" s="479" t="s">
        <v>491</v>
      </c>
      <c r="C253" s="648">
        <v>12</v>
      </c>
      <c r="D253" s="648">
        <v>12</v>
      </c>
      <c r="E253" s="648"/>
      <c r="F253" s="648"/>
      <c r="G253" s="648">
        <v>0</v>
      </c>
      <c r="H253" s="648"/>
    </row>
    <row r="254" spans="1:8">
      <c r="A254" s="787"/>
      <c r="B254" s="479" t="s">
        <v>492</v>
      </c>
      <c r="C254" s="648">
        <v>13</v>
      </c>
      <c r="D254" s="648">
        <v>13</v>
      </c>
      <c r="E254" s="648"/>
      <c r="F254" s="648"/>
      <c r="G254" s="648">
        <v>0</v>
      </c>
      <c r="H254" s="648"/>
    </row>
    <row r="255" spans="1:8">
      <c r="A255" s="787"/>
      <c r="B255" s="479" t="s">
        <v>493</v>
      </c>
      <c r="C255" s="648">
        <v>13</v>
      </c>
      <c r="D255" s="648">
        <v>12</v>
      </c>
      <c r="E255" s="648"/>
      <c r="F255" s="648"/>
      <c r="G255" s="648">
        <v>0</v>
      </c>
      <c r="H255" s="648"/>
    </row>
    <row r="256" spans="1:8">
      <c r="A256" s="787"/>
      <c r="B256" s="479" t="s">
        <v>494</v>
      </c>
      <c r="C256" s="648">
        <v>14</v>
      </c>
      <c r="D256" s="648">
        <v>13</v>
      </c>
      <c r="E256" s="648"/>
      <c r="F256" s="648"/>
      <c r="G256" s="648">
        <v>0</v>
      </c>
      <c r="H256" s="648"/>
    </row>
    <row r="257" spans="1:8">
      <c r="A257" s="787"/>
      <c r="B257" s="479" t="s">
        <v>466</v>
      </c>
      <c r="C257" s="648">
        <v>15</v>
      </c>
      <c r="D257" s="648">
        <v>14</v>
      </c>
      <c r="E257" s="648"/>
      <c r="F257" s="648"/>
      <c r="G257" s="648">
        <v>0</v>
      </c>
      <c r="H257" s="648"/>
    </row>
    <row r="258" spans="1:8">
      <c r="A258" s="787"/>
      <c r="B258" s="479" t="s">
        <v>495</v>
      </c>
      <c r="C258" s="648">
        <v>13</v>
      </c>
      <c r="D258" s="648">
        <v>12</v>
      </c>
      <c r="E258" s="648"/>
      <c r="F258" s="648"/>
      <c r="G258" s="648">
        <v>0</v>
      </c>
      <c r="H258" s="648"/>
    </row>
    <row r="259" spans="1:8">
      <c r="A259" s="787"/>
      <c r="B259" s="479" t="s">
        <v>496</v>
      </c>
      <c r="C259" s="648">
        <v>17</v>
      </c>
      <c r="D259" s="648">
        <v>17</v>
      </c>
      <c r="E259" s="648"/>
      <c r="F259" s="648"/>
      <c r="G259" s="648">
        <v>0</v>
      </c>
      <c r="H259" s="648"/>
    </row>
    <row r="260" spans="1:8">
      <c r="A260" s="787"/>
      <c r="B260" s="479" t="s">
        <v>497</v>
      </c>
      <c r="C260" s="648">
        <v>14</v>
      </c>
      <c r="D260" s="648">
        <v>14</v>
      </c>
      <c r="E260" s="648"/>
      <c r="F260" s="648"/>
      <c r="G260" s="648">
        <v>0</v>
      </c>
      <c r="H260" s="648"/>
    </row>
    <row r="261" spans="1:8">
      <c r="A261" s="787"/>
      <c r="B261" s="479" t="s">
        <v>498</v>
      </c>
      <c r="C261" s="648">
        <v>10</v>
      </c>
      <c r="D261" s="648">
        <v>10</v>
      </c>
      <c r="E261" s="648"/>
      <c r="F261" s="648"/>
      <c r="G261" s="648">
        <v>0</v>
      </c>
      <c r="H261" s="648"/>
    </row>
    <row r="262" spans="1:8">
      <c r="A262" s="787"/>
      <c r="B262" s="479" t="s">
        <v>467</v>
      </c>
      <c r="C262" s="648">
        <v>13</v>
      </c>
      <c r="D262" s="648">
        <v>12</v>
      </c>
      <c r="E262" s="648"/>
      <c r="F262" s="648"/>
      <c r="G262" s="648">
        <v>0</v>
      </c>
      <c r="H262" s="648"/>
    </row>
    <row r="263" spans="1:8">
      <c r="A263" s="787"/>
      <c r="B263" s="479" t="s">
        <v>474</v>
      </c>
      <c r="C263" s="648">
        <v>13</v>
      </c>
      <c r="D263" s="648">
        <v>13</v>
      </c>
      <c r="E263" s="648"/>
      <c r="F263" s="648"/>
      <c r="G263" s="648">
        <v>0</v>
      </c>
      <c r="H263" s="648"/>
    </row>
    <row r="264" spans="1:8">
      <c r="A264" s="787"/>
      <c r="B264" s="479" t="s">
        <v>475</v>
      </c>
      <c r="C264" s="648">
        <v>12</v>
      </c>
      <c r="D264" s="648">
        <v>12</v>
      </c>
      <c r="E264" s="648"/>
      <c r="F264" s="648"/>
      <c r="G264" s="648">
        <v>0</v>
      </c>
      <c r="H264" s="648"/>
    </row>
    <row r="265" spans="1:8">
      <c r="A265" s="787"/>
      <c r="B265" s="479" t="s">
        <v>476</v>
      </c>
      <c r="C265" s="648">
        <v>13</v>
      </c>
      <c r="D265" s="648">
        <v>12</v>
      </c>
      <c r="E265" s="648"/>
      <c r="F265" s="648"/>
      <c r="G265" s="648">
        <v>0</v>
      </c>
      <c r="H265" s="648"/>
    </row>
    <row r="266" spans="1:8">
      <c r="A266" s="787"/>
      <c r="B266" s="479" t="s">
        <v>477</v>
      </c>
      <c r="C266" s="648">
        <v>13</v>
      </c>
      <c r="D266" s="648">
        <v>13</v>
      </c>
      <c r="E266" s="648"/>
      <c r="F266" s="648"/>
      <c r="G266" s="648">
        <v>0</v>
      </c>
      <c r="H266" s="648"/>
    </row>
    <row r="267" spans="1:8">
      <c r="A267" s="787"/>
      <c r="B267" s="479" t="s">
        <v>468</v>
      </c>
      <c r="C267" s="648">
        <v>12</v>
      </c>
      <c r="D267" s="648">
        <v>12</v>
      </c>
      <c r="E267" s="648"/>
      <c r="F267" s="648"/>
      <c r="G267" s="648">
        <v>0</v>
      </c>
      <c r="H267" s="648"/>
    </row>
    <row r="268" spans="1:8">
      <c r="A268" s="787"/>
      <c r="B268" s="479" t="s">
        <v>469</v>
      </c>
      <c r="C268" s="648">
        <v>12</v>
      </c>
      <c r="D268" s="648">
        <v>12</v>
      </c>
      <c r="E268" s="648"/>
      <c r="F268" s="648"/>
      <c r="G268" s="648">
        <v>0</v>
      </c>
      <c r="H268" s="648"/>
    </row>
    <row r="269" spans="1:8">
      <c r="A269" s="787"/>
      <c r="B269" s="479" t="s">
        <v>470</v>
      </c>
      <c r="C269" s="648">
        <v>12</v>
      </c>
      <c r="D269" s="648">
        <v>11</v>
      </c>
      <c r="E269" s="648"/>
      <c r="F269" s="648"/>
      <c r="G269" s="648">
        <v>0</v>
      </c>
      <c r="H269" s="648"/>
    </row>
    <row r="270" spans="1:8">
      <c r="A270" s="787"/>
      <c r="B270" s="479" t="s">
        <v>35</v>
      </c>
      <c r="C270" s="648">
        <v>12</v>
      </c>
      <c r="D270" s="648">
        <v>12</v>
      </c>
      <c r="E270" s="648"/>
      <c r="F270" s="648"/>
      <c r="G270" s="648">
        <v>0</v>
      </c>
      <c r="H270" s="648"/>
    </row>
    <row r="271" spans="1:8">
      <c r="A271" s="787"/>
      <c r="B271" s="479" t="s">
        <v>471</v>
      </c>
      <c r="C271" s="648">
        <v>11</v>
      </c>
      <c r="D271" s="648">
        <v>11</v>
      </c>
      <c r="E271" s="648"/>
      <c r="F271" s="648"/>
      <c r="G271" s="648">
        <v>0</v>
      </c>
      <c r="H271" s="648"/>
    </row>
    <row r="272" spans="1:8">
      <c r="A272" s="787"/>
      <c r="B272" s="479" t="s">
        <v>34</v>
      </c>
      <c r="C272" s="648">
        <v>11</v>
      </c>
      <c r="D272" s="648">
        <v>11</v>
      </c>
      <c r="E272" s="648"/>
      <c r="F272" s="648"/>
      <c r="G272" s="648">
        <v>0</v>
      </c>
      <c r="H272" s="648"/>
    </row>
    <row r="273" spans="1:8">
      <c r="A273" s="787"/>
      <c r="B273" s="479" t="s">
        <v>648</v>
      </c>
      <c r="C273" s="648">
        <v>11</v>
      </c>
      <c r="D273" s="648">
        <v>11</v>
      </c>
      <c r="E273" s="648"/>
      <c r="F273" s="648">
        <v>0</v>
      </c>
      <c r="G273" s="648">
        <v>0</v>
      </c>
      <c r="H273" s="648"/>
    </row>
    <row r="274" spans="1:8">
      <c r="A274" s="787"/>
      <c r="B274" s="479" t="s">
        <v>649</v>
      </c>
      <c r="C274" s="648">
        <v>10</v>
      </c>
      <c r="D274" s="648">
        <v>10</v>
      </c>
      <c r="E274" s="648"/>
      <c r="F274" s="648">
        <v>0</v>
      </c>
      <c r="G274" s="648">
        <v>0</v>
      </c>
      <c r="H274" s="648"/>
    </row>
    <row r="275" spans="1:8">
      <c r="A275" s="787"/>
      <c r="B275" s="479" t="s">
        <v>650</v>
      </c>
      <c r="C275" s="648">
        <v>10</v>
      </c>
      <c r="D275" s="648">
        <v>10</v>
      </c>
      <c r="E275" s="648"/>
      <c r="F275" s="648">
        <v>0</v>
      </c>
      <c r="G275" s="648">
        <v>0</v>
      </c>
      <c r="H275" s="648"/>
    </row>
    <row r="276" spans="1:8">
      <c r="A276" s="787"/>
      <c r="B276" s="479" t="s">
        <v>651</v>
      </c>
      <c r="C276" s="648">
        <v>10</v>
      </c>
      <c r="D276" s="648">
        <v>10</v>
      </c>
      <c r="E276" s="648"/>
      <c r="F276" s="648">
        <v>0</v>
      </c>
      <c r="G276" s="648">
        <v>0</v>
      </c>
      <c r="H276" s="648"/>
    </row>
    <row r="277" spans="1:8">
      <c r="A277" s="787"/>
      <c r="B277" s="479" t="s">
        <v>652</v>
      </c>
      <c r="C277" s="648">
        <v>12</v>
      </c>
      <c r="D277" s="648">
        <v>11</v>
      </c>
      <c r="E277" s="648"/>
      <c r="F277" s="648">
        <v>0</v>
      </c>
      <c r="G277" s="648">
        <v>1</v>
      </c>
      <c r="H277" s="648"/>
    </row>
    <row r="278" spans="1:8">
      <c r="A278" s="787"/>
      <c r="B278" s="479" t="s">
        <v>653</v>
      </c>
      <c r="C278" s="648">
        <v>11</v>
      </c>
      <c r="D278" s="648">
        <v>10</v>
      </c>
      <c r="E278" s="648"/>
      <c r="F278" s="648">
        <v>0</v>
      </c>
      <c r="G278" s="648">
        <v>1</v>
      </c>
      <c r="H278" s="648"/>
    </row>
    <row r="279" spans="1:8">
      <c r="A279" s="787"/>
      <c r="B279" s="479" t="s">
        <v>654</v>
      </c>
      <c r="C279" s="648">
        <v>10</v>
      </c>
      <c r="D279" s="648">
        <v>10</v>
      </c>
      <c r="E279" s="648"/>
      <c r="F279" s="648">
        <v>0</v>
      </c>
      <c r="G279" s="648">
        <v>1</v>
      </c>
      <c r="H279" s="648"/>
    </row>
    <row r="280" spans="1:8">
      <c r="A280" s="787"/>
      <c r="B280" s="479" t="s">
        <v>655</v>
      </c>
      <c r="C280" s="648">
        <v>10</v>
      </c>
      <c r="D280" s="648">
        <v>9</v>
      </c>
      <c r="E280" s="648"/>
      <c r="F280" s="648">
        <v>0</v>
      </c>
      <c r="G280" s="648">
        <v>1</v>
      </c>
      <c r="H280" s="648"/>
    </row>
    <row r="281" spans="1:8">
      <c r="A281" s="787"/>
      <c r="B281" s="479" t="s">
        <v>1202</v>
      </c>
      <c r="C281" s="648">
        <v>10</v>
      </c>
      <c r="D281" s="648">
        <v>9</v>
      </c>
      <c r="E281" s="648"/>
      <c r="F281" s="648">
        <v>0</v>
      </c>
      <c r="G281" s="648">
        <v>1</v>
      </c>
      <c r="H281" s="648"/>
    </row>
    <row r="282" spans="1:8">
      <c r="A282" s="549"/>
      <c r="B282" s="550" t="s">
        <v>1203</v>
      </c>
      <c r="C282" s="649">
        <v>8</v>
      </c>
      <c r="D282" s="649">
        <v>7</v>
      </c>
      <c r="E282" s="649"/>
      <c r="F282" s="649">
        <v>0</v>
      </c>
      <c r="G282" s="649">
        <v>1</v>
      </c>
      <c r="H282" s="649"/>
    </row>
    <row r="283" spans="1:8">
      <c r="A283" s="787" t="s">
        <v>6</v>
      </c>
      <c r="B283" s="479" t="s">
        <v>465</v>
      </c>
      <c r="C283" s="648">
        <v>236</v>
      </c>
      <c r="D283" s="648">
        <v>235</v>
      </c>
      <c r="E283" s="648"/>
      <c r="F283" s="648"/>
      <c r="G283" s="648">
        <v>1</v>
      </c>
      <c r="H283" s="648"/>
    </row>
    <row r="284" spans="1:8">
      <c r="A284" s="787"/>
      <c r="B284" s="479" t="s">
        <v>491</v>
      </c>
      <c r="C284" s="648">
        <v>235</v>
      </c>
      <c r="D284" s="648">
        <v>234</v>
      </c>
      <c r="E284" s="648"/>
      <c r="F284" s="648"/>
      <c r="G284" s="648">
        <v>1</v>
      </c>
      <c r="H284" s="648"/>
    </row>
    <row r="285" spans="1:8">
      <c r="A285" s="787"/>
      <c r="B285" s="479" t="s">
        <v>492</v>
      </c>
      <c r="C285" s="648">
        <v>237</v>
      </c>
      <c r="D285" s="648">
        <v>235</v>
      </c>
      <c r="E285" s="648"/>
      <c r="F285" s="648">
        <v>0</v>
      </c>
      <c r="G285" s="648">
        <v>1</v>
      </c>
      <c r="H285" s="648"/>
    </row>
    <row r="286" spans="1:8">
      <c r="A286" s="787"/>
      <c r="B286" s="479" t="s">
        <v>493</v>
      </c>
      <c r="C286" s="648">
        <v>239</v>
      </c>
      <c r="D286" s="648">
        <v>238</v>
      </c>
      <c r="E286" s="648"/>
      <c r="F286" s="648">
        <v>0</v>
      </c>
      <c r="G286" s="648">
        <v>1</v>
      </c>
      <c r="H286" s="648"/>
    </row>
    <row r="287" spans="1:8">
      <c r="A287" s="787"/>
      <c r="B287" s="479" t="s">
        <v>494</v>
      </c>
      <c r="C287" s="648">
        <v>244</v>
      </c>
      <c r="D287" s="648">
        <v>242</v>
      </c>
      <c r="E287" s="648"/>
      <c r="F287" s="648">
        <v>0</v>
      </c>
      <c r="G287" s="648">
        <v>1</v>
      </c>
      <c r="H287" s="648"/>
    </row>
    <row r="288" spans="1:8">
      <c r="A288" s="787"/>
      <c r="B288" s="479" t="s">
        <v>466</v>
      </c>
      <c r="C288" s="648">
        <v>248</v>
      </c>
      <c r="D288" s="648">
        <v>247</v>
      </c>
      <c r="E288" s="648"/>
      <c r="F288" s="648">
        <v>0</v>
      </c>
      <c r="G288" s="648">
        <v>1</v>
      </c>
      <c r="H288" s="648"/>
    </row>
    <row r="289" spans="1:8">
      <c r="A289" s="787"/>
      <c r="B289" s="479" t="s">
        <v>495</v>
      </c>
      <c r="C289" s="648">
        <v>252</v>
      </c>
      <c r="D289" s="648">
        <v>251</v>
      </c>
      <c r="E289" s="648"/>
      <c r="F289" s="648">
        <v>0</v>
      </c>
      <c r="G289" s="648">
        <v>2</v>
      </c>
      <c r="H289" s="648"/>
    </row>
    <row r="290" spans="1:8">
      <c r="A290" s="787"/>
      <c r="B290" s="479" t="s">
        <v>496</v>
      </c>
      <c r="C290" s="648">
        <v>259</v>
      </c>
      <c r="D290" s="648">
        <v>255</v>
      </c>
      <c r="E290" s="648"/>
      <c r="F290" s="648">
        <v>0</v>
      </c>
      <c r="G290" s="648">
        <v>4</v>
      </c>
      <c r="H290" s="648"/>
    </row>
    <row r="291" spans="1:8">
      <c r="A291" s="787"/>
      <c r="B291" s="479" t="s">
        <v>497</v>
      </c>
      <c r="C291" s="648">
        <v>285</v>
      </c>
      <c r="D291" s="648">
        <v>260</v>
      </c>
      <c r="E291" s="648"/>
      <c r="F291" s="648">
        <v>0</v>
      </c>
      <c r="G291" s="648">
        <v>25</v>
      </c>
      <c r="H291" s="648"/>
    </row>
    <row r="292" spans="1:8">
      <c r="A292" s="787"/>
      <c r="B292" s="479" t="s">
        <v>498</v>
      </c>
      <c r="C292" s="648">
        <v>293</v>
      </c>
      <c r="D292" s="648">
        <v>265</v>
      </c>
      <c r="E292" s="648"/>
      <c r="F292" s="648">
        <v>0</v>
      </c>
      <c r="G292" s="648">
        <v>28</v>
      </c>
      <c r="H292" s="648"/>
    </row>
    <row r="293" spans="1:8">
      <c r="A293" s="787"/>
      <c r="B293" s="479" t="s">
        <v>467</v>
      </c>
      <c r="C293" s="648">
        <v>302</v>
      </c>
      <c r="D293" s="648">
        <v>270</v>
      </c>
      <c r="E293" s="648"/>
      <c r="F293" s="648">
        <v>0</v>
      </c>
      <c r="G293" s="648">
        <v>32</v>
      </c>
      <c r="H293" s="648"/>
    </row>
    <row r="294" spans="1:8">
      <c r="A294" s="787"/>
      <c r="B294" s="479" t="s">
        <v>474</v>
      </c>
      <c r="C294" s="648">
        <v>318</v>
      </c>
      <c r="D294" s="648">
        <v>275</v>
      </c>
      <c r="E294" s="648"/>
      <c r="F294" s="648">
        <v>0</v>
      </c>
      <c r="G294" s="648">
        <v>43</v>
      </c>
      <c r="H294" s="648"/>
    </row>
    <row r="295" spans="1:8">
      <c r="A295" s="787"/>
      <c r="B295" s="479" t="s">
        <v>475</v>
      </c>
      <c r="C295" s="648">
        <v>329</v>
      </c>
      <c r="D295" s="648">
        <v>283</v>
      </c>
      <c r="E295" s="648"/>
      <c r="F295" s="648">
        <v>0</v>
      </c>
      <c r="G295" s="648">
        <v>46</v>
      </c>
      <c r="H295" s="648"/>
    </row>
    <row r="296" spans="1:8">
      <c r="A296" s="787"/>
      <c r="B296" s="479" t="s">
        <v>476</v>
      </c>
      <c r="C296" s="648">
        <v>329</v>
      </c>
      <c r="D296" s="648">
        <v>289</v>
      </c>
      <c r="E296" s="648"/>
      <c r="F296" s="648">
        <v>0</v>
      </c>
      <c r="G296" s="648">
        <v>39</v>
      </c>
      <c r="H296" s="648"/>
    </row>
    <row r="297" spans="1:8">
      <c r="A297" s="787"/>
      <c r="B297" s="479" t="s">
        <v>477</v>
      </c>
      <c r="C297" s="648">
        <v>384</v>
      </c>
      <c r="D297" s="648">
        <v>294</v>
      </c>
      <c r="E297" s="648">
        <v>1</v>
      </c>
      <c r="F297" s="648">
        <v>47</v>
      </c>
      <c r="G297" s="648">
        <v>42</v>
      </c>
      <c r="H297" s="648"/>
    </row>
    <row r="298" spans="1:8">
      <c r="A298" s="787"/>
      <c r="B298" s="479" t="s">
        <v>468</v>
      </c>
      <c r="C298" s="648">
        <v>429</v>
      </c>
      <c r="D298" s="648">
        <v>301</v>
      </c>
      <c r="E298" s="648">
        <v>1</v>
      </c>
      <c r="F298" s="648">
        <v>79</v>
      </c>
      <c r="G298" s="648">
        <v>48</v>
      </c>
      <c r="H298" s="648"/>
    </row>
    <row r="299" spans="1:8">
      <c r="A299" s="787"/>
      <c r="B299" s="479" t="s">
        <v>469</v>
      </c>
      <c r="C299" s="648">
        <v>456</v>
      </c>
      <c r="D299" s="648">
        <v>307</v>
      </c>
      <c r="E299" s="648">
        <v>1</v>
      </c>
      <c r="F299" s="648">
        <v>95</v>
      </c>
      <c r="G299" s="648">
        <v>53</v>
      </c>
      <c r="H299" s="648"/>
    </row>
    <row r="300" spans="1:8">
      <c r="A300" s="787"/>
      <c r="B300" s="479" t="s">
        <v>470</v>
      </c>
      <c r="C300" s="648">
        <v>381</v>
      </c>
      <c r="D300" s="648">
        <v>228</v>
      </c>
      <c r="E300" s="648">
        <v>1</v>
      </c>
      <c r="F300" s="648">
        <v>94</v>
      </c>
      <c r="G300" s="648">
        <v>58</v>
      </c>
      <c r="H300" s="648"/>
    </row>
    <row r="301" spans="1:8">
      <c r="A301" s="787"/>
      <c r="B301" s="479" t="s">
        <v>35</v>
      </c>
      <c r="C301" s="648">
        <v>398</v>
      </c>
      <c r="D301" s="648">
        <v>237</v>
      </c>
      <c r="E301" s="648">
        <v>1</v>
      </c>
      <c r="F301" s="648">
        <v>105</v>
      </c>
      <c r="G301" s="648">
        <v>54</v>
      </c>
      <c r="H301" s="648"/>
    </row>
    <row r="302" spans="1:8">
      <c r="A302" s="787"/>
      <c r="B302" s="479" t="s">
        <v>471</v>
      </c>
      <c r="C302" s="648">
        <v>424</v>
      </c>
      <c r="D302" s="648">
        <v>260</v>
      </c>
      <c r="E302" s="648">
        <v>1</v>
      </c>
      <c r="F302" s="648">
        <v>103</v>
      </c>
      <c r="G302" s="648">
        <v>61</v>
      </c>
      <c r="H302" s="648"/>
    </row>
    <row r="303" spans="1:8">
      <c r="A303" s="787"/>
      <c r="B303" s="479" t="s">
        <v>34</v>
      </c>
      <c r="C303" s="648">
        <v>397</v>
      </c>
      <c r="D303" s="648">
        <v>224</v>
      </c>
      <c r="E303" s="648">
        <v>1</v>
      </c>
      <c r="F303" s="648">
        <v>112</v>
      </c>
      <c r="G303" s="648">
        <v>60</v>
      </c>
      <c r="H303" s="648"/>
    </row>
    <row r="304" spans="1:8">
      <c r="A304" s="787"/>
      <c r="B304" s="479" t="s">
        <v>648</v>
      </c>
      <c r="C304" s="648">
        <v>464</v>
      </c>
      <c r="D304" s="648">
        <v>284</v>
      </c>
      <c r="E304" s="648">
        <v>1</v>
      </c>
      <c r="F304" s="648">
        <v>118</v>
      </c>
      <c r="G304" s="648">
        <v>61</v>
      </c>
      <c r="H304" s="648"/>
    </row>
    <row r="305" spans="1:8">
      <c r="A305" s="787"/>
      <c r="B305" s="479" t="s">
        <v>649</v>
      </c>
      <c r="C305" s="648">
        <v>615</v>
      </c>
      <c r="D305" s="648">
        <v>427</v>
      </c>
      <c r="E305" s="648">
        <v>1</v>
      </c>
      <c r="F305" s="648">
        <v>132</v>
      </c>
      <c r="G305" s="648">
        <v>55</v>
      </c>
      <c r="H305" s="648"/>
    </row>
    <row r="306" spans="1:8">
      <c r="A306" s="787"/>
      <c r="B306" s="479" t="s">
        <v>650</v>
      </c>
      <c r="C306" s="648">
        <v>695</v>
      </c>
      <c r="D306" s="648">
        <v>492</v>
      </c>
      <c r="E306" s="648">
        <v>2</v>
      </c>
      <c r="F306" s="648">
        <v>147</v>
      </c>
      <c r="G306" s="648">
        <v>53</v>
      </c>
      <c r="H306" s="648"/>
    </row>
    <row r="307" spans="1:8">
      <c r="A307" s="787"/>
      <c r="B307" s="479" t="s">
        <v>651</v>
      </c>
      <c r="C307" s="648">
        <v>685</v>
      </c>
      <c r="D307" s="648">
        <v>464</v>
      </c>
      <c r="E307" s="648">
        <v>2</v>
      </c>
      <c r="F307" s="648">
        <v>160</v>
      </c>
      <c r="G307" s="648">
        <v>59</v>
      </c>
      <c r="H307" s="648"/>
    </row>
    <row r="308" spans="1:8">
      <c r="A308" s="787"/>
      <c r="B308" s="479" t="s">
        <v>652</v>
      </c>
      <c r="C308" s="648">
        <v>716</v>
      </c>
      <c r="D308" s="648">
        <v>481</v>
      </c>
      <c r="E308" s="648">
        <v>2</v>
      </c>
      <c r="F308" s="648">
        <v>171</v>
      </c>
      <c r="G308" s="648">
        <v>62</v>
      </c>
      <c r="H308" s="648"/>
    </row>
    <row r="309" spans="1:8">
      <c r="A309" s="787"/>
      <c r="B309" s="479" t="s">
        <v>653</v>
      </c>
      <c r="C309" s="648">
        <v>685</v>
      </c>
      <c r="D309" s="648">
        <v>452</v>
      </c>
      <c r="E309" s="648">
        <v>2</v>
      </c>
      <c r="F309" s="648">
        <v>175</v>
      </c>
      <c r="G309" s="648">
        <v>56</v>
      </c>
      <c r="H309" s="648"/>
    </row>
    <row r="310" spans="1:8">
      <c r="A310" s="787"/>
      <c r="B310" s="479" t="s">
        <v>654</v>
      </c>
      <c r="C310" s="648">
        <v>849</v>
      </c>
      <c r="D310" s="648">
        <v>625</v>
      </c>
      <c r="E310" s="648">
        <v>0</v>
      </c>
      <c r="F310" s="648">
        <v>173</v>
      </c>
      <c r="G310" s="648">
        <v>51</v>
      </c>
      <c r="H310" s="648"/>
    </row>
    <row r="311" spans="1:8">
      <c r="A311" s="787"/>
      <c r="B311" s="479" t="s">
        <v>655</v>
      </c>
      <c r="C311" s="648">
        <v>968</v>
      </c>
      <c r="D311" s="648">
        <v>745</v>
      </c>
      <c r="E311" s="648">
        <v>0</v>
      </c>
      <c r="F311" s="648">
        <v>173</v>
      </c>
      <c r="G311" s="648">
        <v>50</v>
      </c>
      <c r="H311" s="648"/>
    </row>
    <row r="312" spans="1:8">
      <c r="A312" s="787"/>
      <c r="B312" s="479" t="s">
        <v>1202</v>
      </c>
      <c r="C312" s="648">
        <v>835</v>
      </c>
      <c r="D312" s="648">
        <v>609</v>
      </c>
      <c r="E312" s="648">
        <v>0</v>
      </c>
      <c r="F312" s="648">
        <v>171</v>
      </c>
      <c r="G312" s="648">
        <v>54</v>
      </c>
      <c r="H312" s="648"/>
    </row>
    <row r="313" spans="1:8">
      <c r="A313" s="549"/>
      <c r="B313" s="550" t="s">
        <v>1203</v>
      </c>
      <c r="C313" s="649">
        <v>746</v>
      </c>
      <c r="D313" s="649">
        <v>522</v>
      </c>
      <c r="E313" s="649">
        <v>0</v>
      </c>
      <c r="F313" s="649">
        <v>167</v>
      </c>
      <c r="G313" s="649">
        <v>57</v>
      </c>
      <c r="H313" s="649"/>
    </row>
    <row r="314" spans="1:8">
      <c r="A314" s="787" t="s">
        <v>18</v>
      </c>
      <c r="B314" s="479" t="s">
        <v>465</v>
      </c>
      <c r="C314" s="648"/>
      <c r="D314" s="648"/>
      <c r="E314" s="648"/>
      <c r="F314" s="648"/>
      <c r="G314" s="648"/>
      <c r="H314" s="648"/>
    </row>
    <row r="315" spans="1:8">
      <c r="A315" s="787"/>
      <c r="B315" s="479" t="s">
        <v>491</v>
      </c>
      <c r="C315" s="648">
        <v>13</v>
      </c>
      <c r="D315" s="648">
        <v>8</v>
      </c>
      <c r="E315" s="648"/>
      <c r="F315" s="648"/>
      <c r="G315" s="648">
        <v>5</v>
      </c>
      <c r="H315" s="648"/>
    </row>
    <row r="316" spans="1:8">
      <c r="A316" s="787"/>
      <c r="B316" s="479" t="s">
        <v>492</v>
      </c>
      <c r="C316" s="648">
        <v>13</v>
      </c>
      <c r="D316" s="648">
        <v>9</v>
      </c>
      <c r="E316" s="648"/>
      <c r="F316" s="648"/>
      <c r="G316" s="648">
        <v>4</v>
      </c>
      <c r="H316" s="648"/>
    </row>
    <row r="317" spans="1:8">
      <c r="A317" s="787"/>
      <c r="B317" s="479" t="s">
        <v>493</v>
      </c>
      <c r="C317" s="648">
        <v>12</v>
      </c>
      <c r="D317" s="648">
        <v>9</v>
      </c>
      <c r="E317" s="648"/>
      <c r="F317" s="648"/>
      <c r="G317" s="648">
        <v>3</v>
      </c>
      <c r="H317" s="648"/>
    </row>
    <row r="318" spans="1:8">
      <c r="A318" s="787"/>
      <c r="B318" s="479" t="s">
        <v>494</v>
      </c>
      <c r="C318" s="648">
        <v>12</v>
      </c>
      <c r="D318" s="648">
        <v>9</v>
      </c>
      <c r="E318" s="648"/>
      <c r="F318" s="648"/>
      <c r="G318" s="648">
        <v>2</v>
      </c>
      <c r="H318" s="648"/>
    </row>
    <row r="319" spans="1:8">
      <c r="A319" s="787"/>
      <c r="B319" s="479" t="s">
        <v>466</v>
      </c>
      <c r="C319" s="648">
        <v>14</v>
      </c>
      <c r="D319" s="648">
        <v>10</v>
      </c>
      <c r="E319" s="648"/>
      <c r="F319" s="648"/>
      <c r="G319" s="648">
        <v>4</v>
      </c>
      <c r="H319" s="648"/>
    </row>
    <row r="320" spans="1:8">
      <c r="A320" s="787"/>
      <c r="B320" s="479" t="s">
        <v>495</v>
      </c>
      <c r="C320" s="648">
        <v>13</v>
      </c>
      <c r="D320" s="648">
        <v>10</v>
      </c>
      <c r="E320" s="648"/>
      <c r="F320" s="648"/>
      <c r="G320" s="648">
        <v>3</v>
      </c>
      <c r="H320" s="648"/>
    </row>
    <row r="321" spans="1:8">
      <c r="A321" s="787"/>
      <c r="B321" s="479" t="s">
        <v>496</v>
      </c>
      <c r="C321" s="648">
        <v>12</v>
      </c>
      <c r="D321" s="648">
        <v>10</v>
      </c>
      <c r="E321" s="648"/>
      <c r="F321" s="648"/>
      <c r="G321" s="648">
        <v>2</v>
      </c>
      <c r="H321" s="648"/>
    </row>
    <row r="322" spans="1:8">
      <c r="A322" s="787"/>
      <c r="B322" s="479" t="s">
        <v>497</v>
      </c>
      <c r="C322" s="648">
        <v>14</v>
      </c>
      <c r="D322" s="648">
        <v>10</v>
      </c>
      <c r="E322" s="648"/>
      <c r="F322" s="648"/>
      <c r="G322" s="648">
        <v>4</v>
      </c>
      <c r="H322" s="648"/>
    </row>
    <row r="323" spans="1:8">
      <c r="A323" s="787"/>
      <c r="B323" s="479" t="s">
        <v>498</v>
      </c>
      <c r="C323" s="648">
        <v>15</v>
      </c>
      <c r="D323" s="648">
        <v>11</v>
      </c>
      <c r="E323" s="648"/>
      <c r="F323" s="648"/>
      <c r="G323" s="648">
        <v>4</v>
      </c>
      <c r="H323" s="648"/>
    </row>
    <row r="324" spans="1:8">
      <c r="A324" s="787"/>
      <c r="B324" s="479" t="s">
        <v>467</v>
      </c>
      <c r="C324" s="648">
        <v>16</v>
      </c>
      <c r="D324" s="648">
        <v>11</v>
      </c>
      <c r="E324" s="648"/>
      <c r="F324" s="648"/>
      <c r="G324" s="648">
        <v>5</v>
      </c>
      <c r="H324" s="648"/>
    </row>
    <row r="325" spans="1:8">
      <c r="A325" s="787"/>
      <c r="B325" s="479" t="s">
        <v>474</v>
      </c>
      <c r="C325" s="648">
        <v>15</v>
      </c>
      <c r="D325" s="648">
        <v>11</v>
      </c>
      <c r="E325" s="648"/>
      <c r="F325" s="648"/>
      <c r="G325" s="648">
        <v>4</v>
      </c>
      <c r="H325" s="648"/>
    </row>
    <row r="326" spans="1:8">
      <c r="A326" s="787"/>
      <c r="B326" s="479" t="s">
        <v>475</v>
      </c>
      <c r="C326" s="648">
        <v>16</v>
      </c>
      <c r="D326" s="648">
        <v>11</v>
      </c>
      <c r="E326" s="648"/>
      <c r="F326" s="648"/>
      <c r="G326" s="648">
        <v>5</v>
      </c>
      <c r="H326" s="648"/>
    </row>
    <row r="327" spans="1:8">
      <c r="A327" s="787"/>
      <c r="B327" s="479" t="s">
        <v>476</v>
      </c>
      <c r="C327" s="648">
        <v>17</v>
      </c>
      <c r="D327" s="648">
        <v>11</v>
      </c>
      <c r="E327" s="648"/>
      <c r="F327" s="648"/>
      <c r="G327" s="648">
        <v>5</v>
      </c>
      <c r="H327" s="648"/>
    </row>
    <row r="328" spans="1:8">
      <c r="A328" s="787"/>
      <c r="B328" s="479" t="s">
        <v>477</v>
      </c>
      <c r="C328" s="648">
        <v>16</v>
      </c>
      <c r="D328" s="648">
        <v>12</v>
      </c>
      <c r="E328" s="648"/>
      <c r="F328" s="648"/>
      <c r="G328" s="648">
        <v>5</v>
      </c>
      <c r="H328" s="648"/>
    </row>
    <row r="329" spans="1:8">
      <c r="A329" s="787"/>
      <c r="B329" s="479" t="s">
        <v>468</v>
      </c>
      <c r="C329" s="648">
        <v>17</v>
      </c>
      <c r="D329" s="648">
        <v>12</v>
      </c>
      <c r="E329" s="648"/>
      <c r="F329" s="648"/>
      <c r="G329" s="648">
        <v>6</v>
      </c>
      <c r="H329" s="648">
        <v>0</v>
      </c>
    </row>
    <row r="330" spans="1:8">
      <c r="A330" s="787"/>
      <c r="B330" s="479" t="s">
        <v>469</v>
      </c>
      <c r="C330" s="648">
        <v>17</v>
      </c>
      <c r="D330" s="648">
        <v>12</v>
      </c>
      <c r="E330" s="648"/>
      <c r="F330" s="648"/>
      <c r="G330" s="648">
        <v>5</v>
      </c>
      <c r="H330" s="648">
        <v>0</v>
      </c>
    </row>
    <row r="331" spans="1:8">
      <c r="A331" s="787"/>
      <c r="B331" s="479" t="s">
        <v>470</v>
      </c>
      <c r="C331" s="648">
        <v>18</v>
      </c>
      <c r="D331" s="648">
        <v>12</v>
      </c>
      <c r="E331" s="648"/>
      <c r="F331" s="648"/>
      <c r="G331" s="648">
        <v>6</v>
      </c>
      <c r="H331" s="648">
        <v>0</v>
      </c>
    </row>
    <row r="332" spans="1:8">
      <c r="A332" s="787"/>
      <c r="B332" s="479" t="s">
        <v>35</v>
      </c>
      <c r="C332" s="648">
        <v>17</v>
      </c>
      <c r="D332" s="648">
        <v>12</v>
      </c>
      <c r="E332" s="648"/>
      <c r="F332" s="648"/>
      <c r="G332" s="648">
        <v>5</v>
      </c>
      <c r="H332" s="648">
        <v>0</v>
      </c>
    </row>
    <row r="333" spans="1:8">
      <c r="A333" s="787"/>
      <c r="B333" s="479" t="s">
        <v>471</v>
      </c>
      <c r="C333" s="648">
        <v>17</v>
      </c>
      <c r="D333" s="648">
        <v>12</v>
      </c>
      <c r="E333" s="648"/>
      <c r="F333" s="648"/>
      <c r="G333" s="648">
        <v>5</v>
      </c>
      <c r="H333" s="648">
        <v>0</v>
      </c>
    </row>
    <row r="334" spans="1:8">
      <c r="A334" s="787"/>
      <c r="B334" s="479" t="s">
        <v>34</v>
      </c>
      <c r="C334" s="648">
        <v>17</v>
      </c>
      <c r="D334" s="648">
        <v>12</v>
      </c>
      <c r="E334" s="648"/>
      <c r="F334" s="648"/>
      <c r="G334" s="648">
        <v>5</v>
      </c>
      <c r="H334" s="648">
        <v>0</v>
      </c>
    </row>
    <row r="335" spans="1:8">
      <c r="A335" s="787"/>
      <c r="B335" s="479" t="s">
        <v>648</v>
      </c>
      <c r="C335" s="648">
        <v>19</v>
      </c>
      <c r="D335" s="648">
        <v>13</v>
      </c>
      <c r="E335" s="648"/>
      <c r="F335" s="648"/>
      <c r="G335" s="648">
        <v>6</v>
      </c>
      <c r="H335" s="648">
        <v>0</v>
      </c>
    </row>
    <row r="336" spans="1:8">
      <c r="A336" s="787"/>
      <c r="B336" s="479" t="s">
        <v>649</v>
      </c>
      <c r="C336" s="648">
        <v>18</v>
      </c>
      <c r="D336" s="648">
        <v>13</v>
      </c>
      <c r="E336" s="648"/>
      <c r="F336" s="648"/>
      <c r="G336" s="648">
        <v>5</v>
      </c>
      <c r="H336" s="648">
        <v>0</v>
      </c>
    </row>
    <row r="337" spans="1:8">
      <c r="A337" s="787"/>
      <c r="B337" s="479" t="s">
        <v>650</v>
      </c>
      <c r="C337" s="648">
        <v>19</v>
      </c>
      <c r="D337" s="648">
        <v>13</v>
      </c>
      <c r="E337" s="648"/>
      <c r="F337" s="648"/>
      <c r="G337" s="648">
        <v>6</v>
      </c>
      <c r="H337" s="648">
        <v>0</v>
      </c>
    </row>
    <row r="338" spans="1:8">
      <c r="A338" s="787"/>
      <c r="B338" s="479" t="s">
        <v>651</v>
      </c>
      <c r="C338" s="648">
        <v>20</v>
      </c>
      <c r="D338" s="648">
        <v>14</v>
      </c>
      <c r="E338" s="648"/>
      <c r="F338" s="648"/>
      <c r="G338" s="648">
        <v>5</v>
      </c>
      <c r="H338" s="648">
        <v>0</v>
      </c>
    </row>
    <row r="339" spans="1:8">
      <c r="A339" s="787"/>
      <c r="B339" s="479" t="s">
        <v>652</v>
      </c>
      <c r="C339" s="648">
        <v>21</v>
      </c>
      <c r="D339" s="648">
        <v>15</v>
      </c>
      <c r="E339" s="648"/>
      <c r="F339" s="648"/>
      <c r="G339" s="648">
        <v>6</v>
      </c>
      <c r="H339" s="648">
        <v>0</v>
      </c>
    </row>
    <row r="340" spans="1:8">
      <c r="A340" s="787"/>
      <c r="B340" s="479" t="s">
        <v>653</v>
      </c>
      <c r="C340" s="648">
        <v>20</v>
      </c>
      <c r="D340" s="648">
        <v>15</v>
      </c>
      <c r="E340" s="648"/>
      <c r="F340" s="648"/>
      <c r="G340" s="648">
        <v>5</v>
      </c>
      <c r="H340" s="648">
        <v>0</v>
      </c>
    </row>
    <row r="341" spans="1:8">
      <c r="A341" s="787"/>
      <c r="B341" s="479" t="s">
        <v>654</v>
      </c>
      <c r="C341" s="648">
        <v>21</v>
      </c>
      <c r="D341" s="648">
        <v>15</v>
      </c>
      <c r="E341" s="648"/>
      <c r="F341" s="648"/>
      <c r="G341" s="648">
        <v>6</v>
      </c>
      <c r="H341" s="648">
        <v>0</v>
      </c>
    </row>
    <row r="342" spans="1:8">
      <c r="A342" s="787"/>
      <c r="B342" s="479" t="s">
        <v>655</v>
      </c>
      <c r="C342" s="648">
        <v>22</v>
      </c>
      <c r="D342" s="648">
        <v>17</v>
      </c>
      <c r="E342" s="648"/>
      <c r="F342" s="648"/>
      <c r="G342" s="648">
        <v>5</v>
      </c>
      <c r="H342" s="648">
        <v>0</v>
      </c>
    </row>
    <row r="343" spans="1:8">
      <c r="A343" s="787"/>
      <c r="B343" s="479" t="s">
        <v>1202</v>
      </c>
      <c r="C343" s="648">
        <v>25</v>
      </c>
      <c r="D343" s="648">
        <v>20</v>
      </c>
      <c r="E343" s="648"/>
      <c r="F343" s="648"/>
      <c r="G343" s="648">
        <v>5</v>
      </c>
      <c r="H343" s="648">
        <v>0</v>
      </c>
    </row>
    <row r="344" spans="1:8">
      <c r="A344" s="549"/>
      <c r="B344" s="550" t="s">
        <v>1203</v>
      </c>
      <c r="C344" s="649">
        <v>29</v>
      </c>
      <c r="D344" s="649">
        <v>22</v>
      </c>
      <c r="E344" s="649"/>
      <c r="F344" s="649"/>
      <c r="G344" s="649">
        <v>7</v>
      </c>
      <c r="H344" s="649"/>
    </row>
    <row r="345" spans="1:8">
      <c r="A345" s="787" t="s">
        <v>4</v>
      </c>
      <c r="B345" s="479" t="s">
        <v>465</v>
      </c>
      <c r="C345" s="648">
        <v>0</v>
      </c>
      <c r="D345" s="648">
        <v>0</v>
      </c>
      <c r="E345" s="648"/>
      <c r="F345" s="648"/>
      <c r="G345" s="648"/>
      <c r="H345" s="648"/>
    </row>
    <row r="346" spans="1:8">
      <c r="A346" s="787"/>
      <c r="B346" s="479" t="s">
        <v>491</v>
      </c>
      <c r="C346" s="648">
        <v>0</v>
      </c>
      <c r="D346" s="648">
        <v>0</v>
      </c>
      <c r="E346" s="648"/>
      <c r="F346" s="648"/>
      <c r="G346" s="648"/>
      <c r="H346" s="648"/>
    </row>
    <row r="347" spans="1:8">
      <c r="A347" s="787"/>
      <c r="B347" s="479" t="s">
        <v>492</v>
      </c>
      <c r="C347" s="648">
        <v>0</v>
      </c>
      <c r="D347" s="648">
        <v>0</v>
      </c>
      <c r="E347" s="648"/>
      <c r="F347" s="648"/>
      <c r="G347" s="648"/>
      <c r="H347" s="648"/>
    </row>
    <row r="348" spans="1:8">
      <c r="A348" s="787"/>
      <c r="B348" s="479" t="s">
        <v>493</v>
      </c>
      <c r="C348" s="648">
        <v>0</v>
      </c>
      <c r="D348" s="648">
        <v>0</v>
      </c>
      <c r="E348" s="648"/>
      <c r="F348" s="648"/>
      <c r="G348" s="648"/>
      <c r="H348" s="648"/>
    </row>
    <row r="349" spans="1:8">
      <c r="A349" s="787"/>
      <c r="B349" s="479" t="s">
        <v>494</v>
      </c>
      <c r="C349" s="648">
        <v>0</v>
      </c>
      <c r="D349" s="648">
        <v>0</v>
      </c>
      <c r="E349" s="648"/>
      <c r="F349" s="648"/>
      <c r="G349" s="648"/>
      <c r="H349" s="648"/>
    </row>
    <row r="350" spans="1:8">
      <c r="A350" s="787"/>
      <c r="B350" s="479" t="s">
        <v>466</v>
      </c>
      <c r="C350" s="648">
        <v>0</v>
      </c>
      <c r="D350" s="648">
        <v>0</v>
      </c>
      <c r="E350" s="648"/>
      <c r="F350" s="648"/>
      <c r="G350" s="648"/>
      <c r="H350" s="648"/>
    </row>
    <row r="351" spans="1:8">
      <c r="A351" s="787"/>
      <c r="B351" s="479" t="s">
        <v>495</v>
      </c>
      <c r="C351" s="648">
        <v>0</v>
      </c>
      <c r="D351" s="648">
        <v>0</v>
      </c>
      <c r="E351" s="648"/>
      <c r="F351" s="648"/>
      <c r="G351" s="648"/>
      <c r="H351" s="648"/>
    </row>
    <row r="352" spans="1:8">
      <c r="A352" s="787"/>
      <c r="B352" s="479" t="s">
        <v>496</v>
      </c>
      <c r="C352" s="648">
        <v>0</v>
      </c>
      <c r="D352" s="648">
        <v>0</v>
      </c>
      <c r="E352" s="648"/>
      <c r="F352" s="648"/>
      <c r="G352" s="648"/>
      <c r="H352" s="648"/>
    </row>
    <row r="353" spans="1:8">
      <c r="A353" s="787"/>
      <c r="B353" s="479" t="s">
        <v>497</v>
      </c>
      <c r="C353" s="648">
        <v>0</v>
      </c>
      <c r="D353" s="648">
        <v>0</v>
      </c>
      <c r="E353" s="648"/>
      <c r="F353" s="648"/>
      <c r="G353" s="648"/>
      <c r="H353" s="648"/>
    </row>
    <row r="354" spans="1:8">
      <c r="A354" s="787"/>
      <c r="B354" s="479" t="s">
        <v>498</v>
      </c>
      <c r="C354" s="648">
        <v>0</v>
      </c>
      <c r="D354" s="648">
        <v>0</v>
      </c>
      <c r="E354" s="648"/>
      <c r="F354" s="648"/>
      <c r="G354" s="648"/>
      <c r="H354" s="648"/>
    </row>
    <row r="355" spans="1:8">
      <c r="A355" s="787"/>
      <c r="B355" s="479" t="s">
        <v>467</v>
      </c>
      <c r="C355" s="648">
        <v>0</v>
      </c>
      <c r="D355" s="648">
        <v>0</v>
      </c>
      <c r="E355" s="648"/>
      <c r="F355" s="648"/>
      <c r="G355" s="648"/>
      <c r="H355" s="648"/>
    </row>
    <row r="356" spans="1:8">
      <c r="A356" s="787"/>
      <c r="B356" s="479" t="s">
        <v>474</v>
      </c>
      <c r="C356" s="648">
        <v>0</v>
      </c>
      <c r="D356" s="648">
        <v>0</v>
      </c>
      <c r="E356" s="648"/>
      <c r="F356" s="648"/>
      <c r="G356" s="648"/>
      <c r="H356" s="648"/>
    </row>
    <row r="357" spans="1:8">
      <c r="A357" s="787"/>
      <c r="B357" s="479" t="s">
        <v>475</v>
      </c>
      <c r="C357" s="648">
        <v>0</v>
      </c>
      <c r="D357" s="648">
        <v>0</v>
      </c>
      <c r="E357" s="648"/>
      <c r="F357" s="648"/>
      <c r="G357" s="648"/>
      <c r="H357" s="648"/>
    </row>
    <row r="358" spans="1:8">
      <c r="A358" s="787"/>
      <c r="B358" s="479" t="s">
        <v>476</v>
      </c>
      <c r="C358" s="648">
        <v>0</v>
      </c>
      <c r="D358" s="648">
        <v>0</v>
      </c>
      <c r="E358" s="648"/>
      <c r="F358" s="648"/>
      <c r="G358" s="648"/>
      <c r="H358" s="648"/>
    </row>
    <row r="359" spans="1:8">
      <c r="A359" s="787"/>
      <c r="B359" s="479" t="s">
        <v>477</v>
      </c>
      <c r="C359" s="648">
        <v>0</v>
      </c>
      <c r="D359" s="648">
        <v>0</v>
      </c>
      <c r="E359" s="648"/>
      <c r="F359" s="648"/>
      <c r="G359" s="648"/>
      <c r="H359" s="648"/>
    </row>
    <row r="360" spans="1:8">
      <c r="A360" s="787"/>
      <c r="B360" s="479" t="s">
        <v>468</v>
      </c>
      <c r="C360" s="648">
        <v>0</v>
      </c>
      <c r="D360" s="648">
        <v>0</v>
      </c>
      <c r="E360" s="648"/>
      <c r="F360" s="648"/>
      <c r="G360" s="648"/>
      <c r="H360" s="648"/>
    </row>
    <row r="361" spans="1:8">
      <c r="A361" s="787"/>
      <c r="B361" s="479" t="s">
        <v>469</v>
      </c>
      <c r="C361" s="648">
        <v>0</v>
      </c>
      <c r="D361" s="648">
        <v>0</v>
      </c>
      <c r="E361" s="648"/>
      <c r="F361" s="648"/>
      <c r="G361" s="648"/>
      <c r="H361" s="648"/>
    </row>
    <row r="362" spans="1:8">
      <c r="A362" s="787"/>
      <c r="B362" s="479" t="s">
        <v>470</v>
      </c>
      <c r="C362" s="648">
        <v>0</v>
      </c>
      <c r="D362" s="648">
        <v>0</v>
      </c>
      <c r="E362" s="648"/>
      <c r="F362" s="648"/>
      <c r="G362" s="648"/>
      <c r="H362" s="648"/>
    </row>
    <row r="363" spans="1:8">
      <c r="A363" s="787"/>
      <c r="B363" s="479" t="s">
        <v>35</v>
      </c>
      <c r="C363" s="648">
        <v>0</v>
      </c>
      <c r="D363" s="648">
        <v>0</v>
      </c>
      <c r="E363" s="648"/>
      <c r="F363" s="648"/>
      <c r="G363" s="648"/>
      <c r="H363" s="648"/>
    </row>
    <row r="364" spans="1:8">
      <c r="A364" s="787"/>
      <c r="B364" s="479" t="s">
        <v>471</v>
      </c>
      <c r="C364" s="648">
        <v>0</v>
      </c>
      <c r="D364" s="648">
        <v>0</v>
      </c>
      <c r="E364" s="648"/>
      <c r="F364" s="648"/>
      <c r="G364" s="648"/>
      <c r="H364" s="648"/>
    </row>
    <row r="365" spans="1:8">
      <c r="A365" s="787"/>
      <c r="B365" s="479" t="s">
        <v>34</v>
      </c>
      <c r="C365" s="648">
        <v>0</v>
      </c>
      <c r="D365" s="648">
        <v>0</v>
      </c>
      <c r="E365" s="648"/>
      <c r="F365" s="648"/>
      <c r="G365" s="648"/>
      <c r="H365" s="648"/>
    </row>
    <row r="366" spans="1:8">
      <c r="A366" s="787"/>
      <c r="B366" s="479" t="s">
        <v>648</v>
      </c>
      <c r="C366" s="648">
        <v>0</v>
      </c>
      <c r="D366" s="648">
        <v>0</v>
      </c>
      <c r="E366" s="648"/>
      <c r="F366" s="648"/>
      <c r="G366" s="648"/>
      <c r="H366" s="648"/>
    </row>
    <row r="367" spans="1:8">
      <c r="A367" s="787"/>
      <c r="B367" s="479" t="s">
        <v>649</v>
      </c>
      <c r="C367" s="648">
        <v>0</v>
      </c>
      <c r="D367" s="648">
        <v>0</v>
      </c>
      <c r="E367" s="648"/>
      <c r="F367" s="648"/>
      <c r="G367" s="648"/>
      <c r="H367" s="648"/>
    </row>
    <row r="368" spans="1:8">
      <c r="A368" s="787"/>
      <c r="B368" s="479" t="s">
        <v>650</v>
      </c>
      <c r="C368" s="648">
        <v>0</v>
      </c>
      <c r="D368" s="648">
        <v>0</v>
      </c>
      <c r="E368" s="648"/>
      <c r="F368" s="648"/>
      <c r="G368" s="648">
        <v>0</v>
      </c>
      <c r="H368" s="648"/>
    </row>
    <row r="369" spans="1:8">
      <c r="A369" s="787"/>
      <c r="B369" s="479" t="s">
        <v>651</v>
      </c>
      <c r="C369" s="648">
        <v>0</v>
      </c>
      <c r="D369" s="648">
        <v>0</v>
      </c>
      <c r="E369" s="648"/>
      <c r="F369" s="648"/>
      <c r="G369" s="648">
        <v>0</v>
      </c>
      <c r="H369" s="648"/>
    </row>
    <row r="370" spans="1:8">
      <c r="A370" s="787"/>
      <c r="B370" s="479" t="s">
        <v>652</v>
      </c>
      <c r="C370" s="648">
        <v>0</v>
      </c>
      <c r="D370" s="648">
        <v>0</v>
      </c>
      <c r="E370" s="648"/>
      <c r="F370" s="648"/>
      <c r="G370" s="648">
        <v>0</v>
      </c>
      <c r="H370" s="648"/>
    </row>
    <row r="371" spans="1:8">
      <c r="A371" s="787"/>
      <c r="B371" s="479" t="s">
        <v>653</v>
      </c>
      <c r="C371" s="648">
        <v>0</v>
      </c>
      <c r="D371" s="648">
        <v>0</v>
      </c>
      <c r="E371" s="648"/>
      <c r="F371" s="648"/>
      <c r="G371" s="648">
        <v>0</v>
      </c>
      <c r="H371" s="648"/>
    </row>
    <row r="372" spans="1:8">
      <c r="A372" s="787"/>
      <c r="B372" s="479" t="s">
        <v>654</v>
      </c>
      <c r="C372" s="648">
        <v>0</v>
      </c>
      <c r="D372" s="648">
        <v>0</v>
      </c>
      <c r="E372" s="648"/>
      <c r="F372" s="648"/>
      <c r="G372" s="648">
        <v>0</v>
      </c>
      <c r="H372" s="648"/>
    </row>
    <row r="373" spans="1:8">
      <c r="A373" s="787"/>
      <c r="B373" s="479" t="s">
        <v>655</v>
      </c>
      <c r="C373" s="648">
        <v>0</v>
      </c>
      <c r="D373" s="648">
        <v>0</v>
      </c>
      <c r="E373" s="648"/>
      <c r="F373" s="648"/>
      <c r="G373" s="648">
        <v>0</v>
      </c>
      <c r="H373" s="648"/>
    </row>
    <row r="374" spans="1:8">
      <c r="A374" s="787"/>
      <c r="B374" s="479" t="s">
        <v>1202</v>
      </c>
      <c r="C374" s="648">
        <v>0</v>
      </c>
      <c r="D374" s="648">
        <v>0</v>
      </c>
      <c r="E374" s="648"/>
      <c r="F374" s="648"/>
      <c r="G374" s="648">
        <v>0</v>
      </c>
      <c r="H374" s="648"/>
    </row>
    <row r="375" spans="1:8">
      <c r="A375" s="549"/>
      <c r="B375" s="550" t="s">
        <v>1203</v>
      </c>
      <c r="C375" s="649">
        <v>0</v>
      </c>
      <c r="D375" s="649">
        <v>0</v>
      </c>
      <c r="E375" s="649"/>
      <c r="F375" s="649"/>
      <c r="G375" s="649">
        <v>0</v>
      </c>
      <c r="H375" s="649"/>
    </row>
    <row r="376" spans="1:8">
      <c r="A376" s="787" t="s">
        <v>3</v>
      </c>
      <c r="B376" s="479" t="s">
        <v>465</v>
      </c>
      <c r="C376" s="648">
        <v>4767</v>
      </c>
      <c r="D376" s="648">
        <v>4611</v>
      </c>
      <c r="E376" s="648">
        <v>0</v>
      </c>
      <c r="F376" s="648">
        <v>63</v>
      </c>
      <c r="G376" s="648">
        <v>2</v>
      </c>
      <c r="H376" s="648">
        <v>91</v>
      </c>
    </row>
    <row r="377" spans="1:8">
      <c r="A377" s="787"/>
      <c r="B377" s="479" t="s">
        <v>491</v>
      </c>
      <c r="C377" s="648">
        <v>4859</v>
      </c>
      <c r="D377" s="648">
        <v>4692</v>
      </c>
      <c r="E377" s="648">
        <v>0</v>
      </c>
      <c r="F377" s="648">
        <v>64</v>
      </c>
      <c r="G377" s="648">
        <v>2</v>
      </c>
      <c r="H377" s="648">
        <v>100</v>
      </c>
    </row>
    <row r="378" spans="1:8">
      <c r="A378" s="787"/>
      <c r="B378" s="479" t="s">
        <v>492</v>
      </c>
      <c r="C378" s="648">
        <v>4760</v>
      </c>
      <c r="D378" s="648">
        <v>4592</v>
      </c>
      <c r="E378" s="648">
        <v>0</v>
      </c>
      <c r="F378" s="648">
        <v>64</v>
      </c>
      <c r="G378" s="648">
        <v>3</v>
      </c>
      <c r="H378" s="648">
        <v>100</v>
      </c>
    </row>
    <row r="379" spans="1:8">
      <c r="A379" s="787"/>
      <c r="B379" s="479" t="s">
        <v>493</v>
      </c>
      <c r="C379" s="648">
        <v>5070</v>
      </c>
      <c r="D379" s="648">
        <v>4914</v>
      </c>
      <c r="E379" s="648">
        <v>0</v>
      </c>
      <c r="F379" s="648">
        <v>72</v>
      </c>
      <c r="G379" s="648">
        <v>5</v>
      </c>
      <c r="H379" s="648">
        <v>78</v>
      </c>
    </row>
    <row r="380" spans="1:8">
      <c r="A380" s="787"/>
      <c r="B380" s="479" t="s">
        <v>494</v>
      </c>
      <c r="C380" s="648">
        <v>5299</v>
      </c>
      <c r="D380" s="648">
        <v>5114</v>
      </c>
      <c r="E380" s="648">
        <v>0</v>
      </c>
      <c r="F380" s="648">
        <v>72</v>
      </c>
      <c r="G380" s="648">
        <v>9</v>
      </c>
      <c r="H380" s="648">
        <v>105</v>
      </c>
    </row>
    <row r="381" spans="1:8">
      <c r="A381" s="787"/>
      <c r="B381" s="479" t="s">
        <v>466</v>
      </c>
      <c r="C381" s="648">
        <v>5691</v>
      </c>
      <c r="D381" s="648">
        <v>5473</v>
      </c>
      <c r="E381" s="648">
        <v>17</v>
      </c>
      <c r="F381" s="648">
        <v>72</v>
      </c>
      <c r="G381" s="648">
        <v>6</v>
      </c>
      <c r="H381" s="648">
        <v>122</v>
      </c>
    </row>
    <row r="382" spans="1:8">
      <c r="A382" s="787"/>
      <c r="B382" s="479" t="s">
        <v>495</v>
      </c>
      <c r="C382" s="648">
        <v>5722</v>
      </c>
      <c r="D382" s="648">
        <v>5500</v>
      </c>
      <c r="E382" s="648">
        <v>17</v>
      </c>
      <c r="F382" s="648">
        <v>65</v>
      </c>
      <c r="G382" s="648">
        <v>13</v>
      </c>
      <c r="H382" s="648">
        <v>127</v>
      </c>
    </row>
    <row r="383" spans="1:8">
      <c r="A383" s="787"/>
      <c r="B383" s="479" t="s">
        <v>496</v>
      </c>
      <c r="C383" s="648">
        <v>6073</v>
      </c>
      <c r="D383" s="648">
        <v>5827</v>
      </c>
      <c r="E383" s="648">
        <v>34</v>
      </c>
      <c r="F383" s="648">
        <v>58</v>
      </c>
      <c r="G383" s="648">
        <v>17</v>
      </c>
      <c r="H383" s="648">
        <v>137</v>
      </c>
    </row>
    <row r="384" spans="1:8">
      <c r="A384" s="787"/>
      <c r="B384" s="479" t="s">
        <v>497</v>
      </c>
      <c r="C384" s="648">
        <v>6154</v>
      </c>
      <c r="D384" s="648">
        <v>5904</v>
      </c>
      <c r="E384" s="648">
        <v>40</v>
      </c>
      <c r="F384" s="648">
        <v>49</v>
      </c>
      <c r="G384" s="648">
        <v>14</v>
      </c>
      <c r="H384" s="648">
        <v>147</v>
      </c>
    </row>
    <row r="385" spans="1:8">
      <c r="A385" s="787"/>
      <c r="B385" s="479" t="s">
        <v>498</v>
      </c>
      <c r="C385" s="648">
        <v>6071</v>
      </c>
      <c r="D385" s="648">
        <v>5821</v>
      </c>
      <c r="E385" s="648">
        <v>36</v>
      </c>
      <c r="F385" s="648">
        <v>64</v>
      </c>
      <c r="G385" s="648">
        <v>12</v>
      </c>
      <c r="H385" s="648">
        <v>139</v>
      </c>
    </row>
    <row r="386" spans="1:8">
      <c r="A386" s="787"/>
      <c r="B386" s="479" t="s">
        <v>467</v>
      </c>
      <c r="C386" s="648">
        <v>6052</v>
      </c>
      <c r="D386" s="648">
        <v>5798</v>
      </c>
      <c r="E386" s="648">
        <v>41</v>
      </c>
      <c r="F386" s="648">
        <v>59</v>
      </c>
      <c r="G386" s="648">
        <v>14</v>
      </c>
      <c r="H386" s="648">
        <v>141</v>
      </c>
    </row>
    <row r="387" spans="1:8">
      <c r="A387" s="787"/>
      <c r="B387" s="479" t="s">
        <v>474</v>
      </c>
      <c r="C387" s="648">
        <v>5960</v>
      </c>
      <c r="D387" s="648">
        <v>5721</v>
      </c>
      <c r="E387" s="648">
        <v>33</v>
      </c>
      <c r="F387" s="648">
        <v>76</v>
      </c>
      <c r="G387" s="648">
        <v>14</v>
      </c>
      <c r="H387" s="648">
        <v>116</v>
      </c>
    </row>
    <row r="388" spans="1:8">
      <c r="A388" s="787"/>
      <c r="B388" s="479" t="s">
        <v>475</v>
      </c>
      <c r="C388" s="648">
        <v>5920</v>
      </c>
      <c r="D388" s="648">
        <v>5655</v>
      </c>
      <c r="E388" s="648">
        <v>44</v>
      </c>
      <c r="F388" s="648">
        <v>75</v>
      </c>
      <c r="G388" s="648">
        <v>16</v>
      </c>
      <c r="H388" s="648">
        <v>130</v>
      </c>
    </row>
    <row r="389" spans="1:8">
      <c r="A389" s="787"/>
      <c r="B389" s="479" t="s">
        <v>476</v>
      </c>
      <c r="C389" s="648">
        <v>6267</v>
      </c>
      <c r="D389" s="648">
        <v>6042</v>
      </c>
      <c r="E389" s="648">
        <v>29</v>
      </c>
      <c r="F389" s="648">
        <v>45</v>
      </c>
      <c r="G389" s="648">
        <v>13</v>
      </c>
      <c r="H389" s="648">
        <v>137</v>
      </c>
    </row>
    <row r="390" spans="1:8">
      <c r="A390" s="787"/>
      <c r="B390" s="479" t="s">
        <v>477</v>
      </c>
      <c r="C390" s="648">
        <v>6358</v>
      </c>
      <c r="D390" s="648">
        <v>6116</v>
      </c>
      <c r="E390" s="648">
        <v>10</v>
      </c>
      <c r="F390" s="648">
        <v>69</v>
      </c>
      <c r="G390" s="648">
        <v>17</v>
      </c>
      <c r="H390" s="648">
        <v>145</v>
      </c>
    </row>
    <row r="391" spans="1:8">
      <c r="A391" s="787"/>
      <c r="B391" s="479" t="s">
        <v>468</v>
      </c>
      <c r="C391" s="648">
        <v>6386</v>
      </c>
      <c r="D391" s="648">
        <v>6174</v>
      </c>
      <c r="E391" s="648">
        <v>10</v>
      </c>
      <c r="F391" s="648">
        <v>75</v>
      </c>
      <c r="G391" s="648">
        <v>5</v>
      </c>
      <c r="H391" s="648">
        <v>123</v>
      </c>
    </row>
    <row r="392" spans="1:8">
      <c r="A392" s="787"/>
      <c r="B392" s="479" t="s">
        <v>469</v>
      </c>
      <c r="C392" s="648">
        <v>6364</v>
      </c>
      <c r="D392" s="648">
        <v>6170</v>
      </c>
      <c r="E392" s="648">
        <v>9</v>
      </c>
      <c r="F392" s="648">
        <v>65</v>
      </c>
      <c r="G392" s="648">
        <v>11</v>
      </c>
      <c r="H392" s="648">
        <v>109</v>
      </c>
    </row>
    <row r="393" spans="1:8">
      <c r="A393" s="787"/>
      <c r="B393" s="479" t="s">
        <v>470</v>
      </c>
      <c r="C393" s="648">
        <v>6438</v>
      </c>
      <c r="D393" s="648">
        <v>6241</v>
      </c>
      <c r="E393" s="648">
        <v>10</v>
      </c>
      <c r="F393" s="648">
        <v>61</v>
      </c>
      <c r="G393" s="648">
        <v>3</v>
      </c>
      <c r="H393" s="648">
        <v>123</v>
      </c>
    </row>
    <row r="394" spans="1:8">
      <c r="A394" s="787"/>
      <c r="B394" s="479" t="s">
        <v>35</v>
      </c>
      <c r="C394" s="648">
        <v>6486</v>
      </c>
      <c r="D394" s="648">
        <v>6276</v>
      </c>
      <c r="E394" s="648">
        <v>9</v>
      </c>
      <c r="F394" s="648">
        <v>54</v>
      </c>
      <c r="G394" s="648">
        <v>4</v>
      </c>
      <c r="H394" s="648">
        <v>143</v>
      </c>
    </row>
    <row r="395" spans="1:8">
      <c r="A395" s="787"/>
      <c r="B395" s="479" t="s">
        <v>471</v>
      </c>
      <c r="C395" s="648">
        <v>6425</v>
      </c>
      <c r="D395" s="648">
        <v>6227</v>
      </c>
      <c r="E395" s="648">
        <v>9</v>
      </c>
      <c r="F395" s="648">
        <v>42</v>
      </c>
      <c r="G395" s="648">
        <v>5</v>
      </c>
      <c r="H395" s="648">
        <v>141</v>
      </c>
    </row>
    <row r="396" spans="1:8">
      <c r="A396" s="787"/>
      <c r="B396" s="479" t="s">
        <v>34</v>
      </c>
      <c r="C396" s="648">
        <v>6659</v>
      </c>
      <c r="D396" s="648">
        <v>6387</v>
      </c>
      <c r="E396" s="648">
        <v>78</v>
      </c>
      <c r="F396" s="648">
        <v>53</v>
      </c>
      <c r="G396" s="648">
        <v>8</v>
      </c>
      <c r="H396" s="648">
        <v>133</v>
      </c>
    </row>
    <row r="397" spans="1:8">
      <c r="A397" s="787"/>
      <c r="B397" s="479" t="s">
        <v>648</v>
      </c>
      <c r="C397" s="648">
        <v>6586</v>
      </c>
      <c r="D397" s="648">
        <v>6320</v>
      </c>
      <c r="E397" s="648">
        <v>63</v>
      </c>
      <c r="F397" s="648">
        <v>47</v>
      </c>
      <c r="G397" s="648">
        <v>8</v>
      </c>
      <c r="H397" s="648">
        <v>149</v>
      </c>
    </row>
    <row r="398" spans="1:8">
      <c r="A398" s="787"/>
      <c r="B398" s="479" t="s">
        <v>649</v>
      </c>
      <c r="C398" s="648">
        <v>6713</v>
      </c>
      <c r="D398" s="648">
        <v>6492</v>
      </c>
      <c r="E398" s="648">
        <v>43</v>
      </c>
      <c r="F398" s="648">
        <v>40</v>
      </c>
      <c r="G398" s="648">
        <v>4</v>
      </c>
      <c r="H398" s="648">
        <v>132</v>
      </c>
    </row>
    <row r="399" spans="1:8">
      <c r="A399" s="787"/>
      <c r="B399" s="479" t="s">
        <v>650</v>
      </c>
      <c r="C399" s="648">
        <v>6718</v>
      </c>
      <c r="D399" s="648">
        <v>6467</v>
      </c>
      <c r="E399" s="648">
        <v>47</v>
      </c>
      <c r="F399" s="648">
        <v>43</v>
      </c>
      <c r="G399" s="648">
        <v>4</v>
      </c>
      <c r="H399" s="648">
        <v>156</v>
      </c>
    </row>
    <row r="400" spans="1:8">
      <c r="A400" s="787"/>
      <c r="B400" s="479" t="s">
        <v>651</v>
      </c>
      <c r="C400" s="648">
        <v>6842</v>
      </c>
      <c r="D400" s="648">
        <v>6588</v>
      </c>
      <c r="E400" s="648">
        <v>53</v>
      </c>
      <c r="F400" s="648">
        <v>37</v>
      </c>
      <c r="G400" s="648">
        <v>11</v>
      </c>
      <c r="H400" s="648">
        <v>153</v>
      </c>
    </row>
    <row r="401" spans="1:8">
      <c r="A401" s="787"/>
      <c r="B401" s="479" t="s">
        <v>652</v>
      </c>
      <c r="C401" s="648">
        <v>6564</v>
      </c>
      <c r="D401" s="648">
        <v>6345</v>
      </c>
      <c r="E401" s="648">
        <v>18</v>
      </c>
      <c r="F401" s="648">
        <v>43</v>
      </c>
      <c r="G401" s="648">
        <v>20</v>
      </c>
      <c r="H401" s="648">
        <v>139</v>
      </c>
    </row>
    <row r="402" spans="1:8">
      <c r="A402" s="787"/>
      <c r="B402" s="479" t="s">
        <v>653</v>
      </c>
      <c r="C402" s="648">
        <v>6630</v>
      </c>
      <c r="D402" s="648">
        <v>6395</v>
      </c>
      <c r="E402" s="648">
        <v>3</v>
      </c>
      <c r="F402" s="648">
        <v>26</v>
      </c>
      <c r="G402" s="648">
        <v>25</v>
      </c>
      <c r="H402" s="648">
        <v>182</v>
      </c>
    </row>
    <row r="403" spans="1:8">
      <c r="A403" s="787"/>
      <c r="B403" s="479" t="s">
        <v>654</v>
      </c>
      <c r="C403" s="648">
        <v>6484</v>
      </c>
      <c r="D403" s="648">
        <v>6241</v>
      </c>
      <c r="E403" s="648">
        <v>4</v>
      </c>
      <c r="F403" s="648">
        <v>23</v>
      </c>
      <c r="G403" s="648">
        <v>33</v>
      </c>
      <c r="H403" s="648">
        <v>183</v>
      </c>
    </row>
    <row r="404" spans="1:8">
      <c r="A404" s="787"/>
      <c r="B404" s="479" t="s">
        <v>655</v>
      </c>
      <c r="C404" s="648">
        <v>6507</v>
      </c>
      <c r="D404" s="648">
        <v>6288</v>
      </c>
      <c r="E404" s="648">
        <v>4</v>
      </c>
      <c r="F404" s="648">
        <v>35</v>
      </c>
      <c r="G404" s="648">
        <v>39</v>
      </c>
      <c r="H404" s="648">
        <v>141</v>
      </c>
    </row>
    <row r="405" spans="1:8">
      <c r="A405" s="787"/>
      <c r="B405" s="479" t="s">
        <v>1202</v>
      </c>
      <c r="C405" s="648">
        <v>6601</v>
      </c>
      <c r="D405" s="648">
        <v>6354</v>
      </c>
      <c r="E405" s="648">
        <v>3</v>
      </c>
      <c r="F405" s="648">
        <v>40</v>
      </c>
      <c r="G405" s="648">
        <v>38</v>
      </c>
      <c r="H405" s="648">
        <v>165</v>
      </c>
    </row>
    <row r="406" spans="1:8">
      <c r="A406" s="549"/>
      <c r="B406" s="550" t="s">
        <v>1203</v>
      </c>
      <c r="C406" s="649">
        <v>6313</v>
      </c>
      <c r="D406" s="649">
        <v>6106</v>
      </c>
      <c r="E406" s="649">
        <v>2</v>
      </c>
      <c r="F406" s="649">
        <v>39</v>
      </c>
      <c r="G406" s="649">
        <v>40</v>
      </c>
      <c r="H406" s="649">
        <v>127</v>
      </c>
    </row>
    <row r="407" spans="1:8">
      <c r="A407" s="787" t="s">
        <v>2721</v>
      </c>
      <c r="B407" s="479" t="s">
        <v>465</v>
      </c>
      <c r="C407" s="648">
        <v>382</v>
      </c>
      <c r="D407" s="648">
        <v>377</v>
      </c>
      <c r="E407" s="648"/>
      <c r="F407" s="648"/>
      <c r="G407" s="648">
        <v>5</v>
      </c>
      <c r="H407" s="648"/>
    </row>
    <row r="408" spans="1:8">
      <c r="A408" s="787"/>
      <c r="B408" s="479" t="s">
        <v>491</v>
      </c>
      <c r="C408" s="648">
        <v>391</v>
      </c>
      <c r="D408" s="648">
        <v>385</v>
      </c>
      <c r="E408" s="648"/>
      <c r="F408" s="648"/>
      <c r="G408" s="648">
        <v>6</v>
      </c>
      <c r="H408" s="648"/>
    </row>
    <row r="409" spans="1:8">
      <c r="A409" s="787"/>
      <c r="B409" s="479" t="s">
        <v>492</v>
      </c>
      <c r="C409" s="648">
        <v>398</v>
      </c>
      <c r="D409" s="648">
        <v>392</v>
      </c>
      <c r="E409" s="648"/>
      <c r="F409" s="648"/>
      <c r="G409" s="648">
        <v>6</v>
      </c>
      <c r="H409" s="648"/>
    </row>
    <row r="410" spans="1:8">
      <c r="A410" s="787"/>
      <c r="B410" s="479" t="s">
        <v>493</v>
      </c>
      <c r="C410" s="648">
        <v>409</v>
      </c>
      <c r="D410" s="648">
        <v>403</v>
      </c>
      <c r="E410" s="648"/>
      <c r="F410" s="648"/>
      <c r="G410" s="648">
        <v>6</v>
      </c>
      <c r="H410" s="648"/>
    </row>
    <row r="411" spans="1:8">
      <c r="A411" s="787"/>
      <c r="B411" s="479" t="s">
        <v>494</v>
      </c>
      <c r="C411" s="648">
        <v>425</v>
      </c>
      <c r="D411" s="648">
        <v>420</v>
      </c>
      <c r="E411" s="648"/>
      <c r="F411" s="648"/>
      <c r="G411" s="648">
        <v>5</v>
      </c>
      <c r="H411" s="648"/>
    </row>
    <row r="412" spans="1:8">
      <c r="A412" s="787"/>
      <c r="B412" s="479" t="s">
        <v>466</v>
      </c>
      <c r="C412" s="648">
        <v>434</v>
      </c>
      <c r="D412" s="648">
        <v>428</v>
      </c>
      <c r="E412" s="648"/>
      <c r="F412" s="648"/>
      <c r="G412" s="648">
        <v>6</v>
      </c>
      <c r="H412" s="648"/>
    </row>
    <row r="413" spans="1:8">
      <c r="A413" s="787"/>
      <c r="B413" s="479" t="s">
        <v>495</v>
      </c>
      <c r="C413" s="648">
        <v>442</v>
      </c>
      <c r="D413" s="648">
        <v>436</v>
      </c>
      <c r="E413" s="648"/>
      <c r="F413" s="648"/>
      <c r="G413" s="648">
        <v>6</v>
      </c>
      <c r="H413" s="648"/>
    </row>
    <row r="414" spans="1:8">
      <c r="A414" s="787"/>
      <c r="B414" s="479" t="s">
        <v>496</v>
      </c>
      <c r="C414" s="648">
        <v>448</v>
      </c>
      <c r="D414" s="648">
        <v>443</v>
      </c>
      <c r="E414" s="648"/>
      <c r="F414" s="648"/>
      <c r="G414" s="648">
        <v>5</v>
      </c>
      <c r="H414" s="648"/>
    </row>
    <row r="415" spans="1:8">
      <c r="A415" s="787"/>
      <c r="B415" s="479" t="s">
        <v>497</v>
      </c>
      <c r="C415" s="648">
        <v>482</v>
      </c>
      <c r="D415" s="648">
        <v>474</v>
      </c>
      <c r="E415" s="648"/>
      <c r="F415" s="648"/>
      <c r="G415" s="648">
        <v>7</v>
      </c>
      <c r="H415" s="648"/>
    </row>
    <row r="416" spans="1:8">
      <c r="A416" s="787"/>
      <c r="B416" s="479" t="s">
        <v>498</v>
      </c>
      <c r="C416" s="648">
        <v>517</v>
      </c>
      <c r="D416" s="648">
        <v>509</v>
      </c>
      <c r="E416" s="648"/>
      <c r="F416" s="648">
        <v>0</v>
      </c>
      <c r="G416" s="648">
        <v>8</v>
      </c>
      <c r="H416" s="648"/>
    </row>
    <row r="417" spans="1:8">
      <c r="A417" s="787"/>
      <c r="B417" s="479" t="s">
        <v>467</v>
      </c>
      <c r="C417" s="648">
        <v>535</v>
      </c>
      <c r="D417" s="648">
        <v>527</v>
      </c>
      <c r="E417" s="648"/>
      <c r="F417" s="648">
        <v>0</v>
      </c>
      <c r="G417" s="648">
        <v>8</v>
      </c>
      <c r="H417" s="648"/>
    </row>
    <row r="418" spans="1:8">
      <c r="A418" s="787"/>
      <c r="B418" s="479" t="s">
        <v>474</v>
      </c>
      <c r="C418" s="648">
        <v>551</v>
      </c>
      <c r="D418" s="648">
        <v>542</v>
      </c>
      <c r="E418" s="648"/>
      <c r="F418" s="648">
        <v>0</v>
      </c>
      <c r="G418" s="648">
        <v>9</v>
      </c>
      <c r="H418" s="648"/>
    </row>
    <row r="419" spans="1:8">
      <c r="A419" s="787"/>
      <c r="B419" s="479" t="s">
        <v>475</v>
      </c>
      <c r="C419" s="648">
        <v>576</v>
      </c>
      <c r="D419" s="648">
        <v>566</v>
      </c>
      <c r="E419" s="648"/>
      <c r="F419" s="648">
        <v>0</v>
      </c>
      <c r="G419" s="648">
        <v>10</v>
      </c>
      <c r="H419" s="648"/>
    </row>
    <row r="420" spans="1:8">
      <c r="A420" s="787"/>
      <c r="B420" s="479" t="s">
        <v>476</v>
      </c>
      <c r="C420" s="648">
        <v>598</v>
      </c>
      <c r="D420" s="648">
        <v>589</v>
      </c>
      <c r="E420" s="648"/>
      <c r="F420" s="648">
        <v>0</v>
      </c>
      <c r="G420" s="648">
        <v>9</v>
      </c>
      <c r="H420" s="648"/>
    </row>
    <row r="421" spans="1:8">
      <c r="A421" s="787"/>
      <c r="B421" s="479" t="s">
        <v>477</v>
      </c>
      <c r="C421" s="648">
        <v>608</v>
      </c>
      <c r="D421" s="648">
        <v>595</v>
      </c>
      <c r="E421" s="648"/>
      <c r="F421" s="648">
        <v>4</v>
      </c>
      <c r="G421" s="648">
        <v>8</v>
      </c>
      <c r="H421" s="648"/>
    </row>
    <row r="422" spans="1:8">
      <c r="A422" s="787"/>
      <c r="B422" s="479" t="s">
        <v>468</v>
      </c>
      <c r="C422" s="648">
        <v>642</v>
      </c>
      <c r="D422" s="648">
        <v>623</v>
      </c>
      <c r="E422" s="648"/>
      <c r="F422" s="648">
        <v>12</v>
      </c>
      <c r="G422" s="648">
        <v>6</v>
      </c>
      <c r="H422" s="648"/>
    </row>
    <row r="423" spans="1:8">
      <c r="A423" s="787"/>
      <c r="B423" s="479" t="s">
        <v>469</v>
      </c>
      <c r="C423" s="648">
        <v>663</v>
      </c>
      <c r="D423" s="648">
        <v>641</v>
      </c>
      <c r="E423" s="648"/>
      <c r="F423" s="648">
        <v>17</v>
      </c>
      <c r="G423" s="648">
        <v>5</v>
      </c>
      <c r="H423" s="648"/>
    </row>
    <row r="424" spans="1:8">
      <c r="A424" s="787"/>
      <c r="B424" s="479" t="s">
        <v>470</v>
      </c>
      <c r="C424" s="648">
        <v>653</v>
      </c>
      <c r="D424" s="648">
        <v>625</v>
      </c>
      <c r="E424" s="648"/>
      <c r="F424" s="648">
        <v>19</v>
      </c>
      <c r="G424" s="648">
        <v>9</v>
      </c>
      <c r="H424" s="648"/>
    </row>
    <row r="425" spans="1:8">
      <c r="A425" s="787"/>
      <c r="B425" s="479" t="s">
        <v>35</v>
      </c>
      <c r="C425" s="648">
        <v>685</v>
      </c>
      <c r="D425" s="648">
        <v>657</v>
      </c>
      <c r="E425" s="648"/>
      <c r="F425" s="648">
        <v>19</v>
      </c>
      <c r="G425" s="648">
        <v>10</v>
      </c>
      <c r="H425" s="648"/>
    </row>
    <row r="426" spans="1:8">
      <c r="A426" s="787"/>
      <c r="B426" s="479" t="s">
        <v>471</v>
      </c>
      <c r="C426" s="648">
        <v>709</v>
      </c>
      <c r="D426" s="648">
        <v>677</v>
      </c>
      <c r="E426" s="648"/>
      <c r="F426" s="648">
        <v>23</v>
      </c>
      <c r="G426" s="648">
        <v>10</v>
      </c>
      <c r="H426" s="648"/>
    </row>
    <row r="427" spans="1:8">
      <c r="A427" s="787"/>
      <c r="B427" s="479" t="s">
        <v>34</v>
      </c>
      <c r="C427" s="648">
        <v>727</v>
      </c>
      <c r="D427" s="648">
        <v>690</v>
      </c>
      <c r="E427" s="648"/>
      <c r="F427" s="648">
        <v>27</v>
      </c>
      <c r="G427" s="648">
        <v>10</v>
      </c>
      <c r="H427" s="648"/>
    </row>
    <row r="428" spans="1:8">
      <c r="A428" s="787"/>
      <c r="B428" s="479" t="s">
        <v>648</v>
      </c>
      <c r="C428" s="648">
        <v>752</v>
      </c>
      <c r="D428" s="648">
        <v>715</v>
      </c>
      <c r="E428" s="648"/>
      <c r="F428" s="648">
        <v>30</v>
      </c>
      <c r="G428" s="648">
        <v>7</v>
      </c>
      <c r="H428" s="648"/>
    </row>
    <row r="429" spans="1:8">
      <c r="A429" s="787"/>
      <c r="B429" s="479" t="s">
        <v>649</v>
      </c>
      <c r="C429" s="648">
        <v>742</v>
      </c>
      <c r="D429" s="648">
        <v>702</v>
      </c>
      <c r="E429" s="648"/>
      <c r="F429" s="648">
        <v>34</v>
      </c>
      <c r="G429" s="648">
        <v>6</v>
      </c>
      <c r="H429" s="648"/>
    </row>
    <row r="430" spans="1:8">
      <c r="A430" s="787"/>
      <c r="B430" s="479" t="s">
        <v>650</v>
      </c>
      <c r="C430" s="648">
        <v>769</v>
      </c>
      <c r="D430" s="648">
        <v>729</v>
      </c>
      <c r="E430" s="648"/>
      <c r="F430" s="648">
        <v>34</v>
      </c>
      <c r="G430" s="648">
        <v>6</v>
      </c>
      <c r="H430" s="648"/>
    </row>
    <row r="431" spans="1:8">
      <c r="A431" s="787"/>
      <c r="B431" s="479" t="s">
        <v>651</v>
      </c>
      <c r="C431" s="648">
        <v>769</v>
      </c>
      <c r="D431" s="648">
        <v>728</v>
      </c>
      <c r="E431" s="648"/>
      <c r="F431" s="648">
        <v>32</v>
      </c>
      <c r="G431" s="648">
        <v>9</v>
      </c>
      <c r="H431" s="648"/>
    </row>
    <row r="432" spans="1:8">
      <c r="A432" s="787"/>
      <c r="B432" s="479" t="s">
        <v>652</v>
      </c>
      <c r="C432" s="648">
        <v>780</v>
      </c>
      <c r="D432" s="648">
        <v>742</v>
      </c>
      <c r="E432" s="648"/>
      <c r="F432" s="648">
        <v>31</v>
      </c>
      <c r="G432" s="648">
        <v>8</v>
      </c>
      <c r="H432" s="648"/>
    </row>
    <row r="433" spans="1:8">
      <c r="A433" s="787"/>
      <c r="B433" s="479" t="s">
        <v>653</v>
      </c>
      <c r="C433" s="648">
        <v>797</v>
      </c>
      <c r="D433" s="648">
        <v>759</v>
      </c>
      <c r="E433" s="648"/>
      <c r="F433" s="648">
        <v>29</v>
      </c>
      <c r="G433" s="648">
        <v>9</v>
      </c>
      <c r="H433" s="648"/>
    </row>
    <row r="434" spans="1:8">
      <c r="A434" s="787"/>
      <c r="B434" s="479" t="s">
        <v>654</v>
      </c>
      <c r="C434" s="648">
        <v>811</v>
      </c>
      <c r="D434" s="648">
        <v>775</v>
      </c>
      <c r="E434" s="648"/>
      <c r="F434" s="648">
        <v>27</v>
      </c>
      <c r="G434" s="648">
        <v>9</v>
      </c>
      <c r="H434" s="648"/>
    </row>
    <row r="435" spans="1:8">
      <c r="A435" s="787"/>
      <c r="B435" s="479" t="s">
        <v>655</v>
      </c>
      <c r="C435" s="648">
        <v>823</v>
      </c>
      <c r="D435" s="648">
        <v>788</v>
      </c>
      <c r="E435" s="648"/>
      <c r="F435" s="648">
        <v>26</v>
      </c>
      <c r="G435" s="648">
        <v>9</v>
      </c>
      <c r="H435" s="648"/>
    </row>
    <row r="436" spans="1:8">
      <c r="A436" s="787"/>
      <c r="B436" s="479" t="s">
        <v>1202</v>
      </c>
      <c r="C436" s="648">
        <v>879</v>
      </c>
      <c r="D436" s="648">
        <v>835</v>
      </c>
      <c r="E436" s="648"/>
      <c r="F436" s="648">
        <v>34</v>
      </c>
      <c r="G436" s="648">
        <v>9</v>
      </c>
      <c r="H436" s="648"/>
    </row>
    <row r="437" spans="1:8">
      <c r="A437" s="549"/>
      <c r="B437" s="550" t="s">
        <v>1203</v>
      </c>
      <c r="C437" s="649">
        <v>887</v>
      </c>
      <c r="D437" s="649">
        <v>845</v>
      </c>
      <c r="E437" s="649"/>
      <c r="F437" s="649">
        <v>30</v>
      </c>
      <c r="G437" s="649">
        <v>11</v>
      </c>
      <c r="H437" s="649"/>
    </row>
    <row r="438" spans="1:8">
      <c r="A438" s="787" t="s">
        <v>1</v>
      </c>
      <c r="B438" s="479" t="s">
        <v>465</v>
      </c>
      <c r="C438" s="648">
        <v>207</v>
      </c>
      <c r="D438" s="648">
        <v>179</v>
      </c>
      <c r="E438" s="648"/>
      <c r="F438" s="648"/>
      <c r="G438" s="648">
        <v>28</v>
      </c>
      <c r="H438" s="648"/>
    </row>
    <row r="439" spans="1:8">
      <c r="A439" s="787"/>
      <c r="B439" s="479" t="s">
        <v>491</v>
      </c>
      <c r="C439" s="648">
        <v>212</v>
      </c>
      <c r="D439" s="648">
        <v>184</v>
      </c>
      <c r="E439" s="648"/>
      <c r="F439" s="648"/>
      <c r="G439" s="648">
        <v>28</v>
      </c>
      <c r="H439" s="648"/>
    </row>
    <row r="440" spans="1:8">
      <c r="A440" s="787"/>
      <c r="B440" s="479" t="s">
        <v>492</v>
      </c>
      <c r="C440" s="648">
        <v>216</v>
      </c>
      <c r="D440" s="648">
        <v>188</v>
      </c>
      <c r="E440" s="648"/>
      <c r="F440" s="648"/>
      <c r="G440" s="648">
        <v>28</v>
      </c>
      <c r="H440" s="648"/>
    </row>
    <row r="441" spans="1:8">
      <c r="A441" s="787"/>
      <c r="B441" s="479" t="s">
        <v>493</v>
      </c>
      <c r="C441" s="648">
        <v>220</v>
      </c>
      <c r="D441" s="648">
        <v>193</v>
      </c>
      <c r="E441" s="648"/>
      <c r="F441" s="648"/>
      <c r="G441" s="648">
        <v>28</v>
      </c>
      <c r="H441" s="648"/>
    </row>
    <row r="442" spans="1:8">
      <c r="A442" s="787"/>
      <c r="B442" s="479" t="s">
        <v>494</v>
      </c>
      <c r="C442" s="648">
        <v>224</v>
      </c>
      <c r="D442" s="648">
        <v>196</v>
      </c>
      <c r="E442" s="648"/>
      <c r="F442" s="648"/>
      <c r="G442" s="648">
        <v>28</v>
      </c>
      <c r="H442" s="648"/>
    </row>
    <row r="443" spans="1:8">
      <c r="A443" s="787"/>
      <c r="B443" s="479" t="s">
        <v>466</v>
      </c>
      <c r="C443" s="648">
        <v>224</v>
      </c>
      <c r="D443" s="648">
        <v>196</v>
      </c>
      <c r="E443" s="648"/>
      <c r="F443" s="648"/>
      <c r="G443" s="648">
        <v>28</v>
      </c>
      <c r="H443" s="648"/>
    </row>
    <row r="444" spans="1:8">
      <c r="A444" s="787"/>
      <c r="B444" s="479" t="s">
        <v>495</v>
      </c>
      <c r="C444" s="648">
        <v>224</v>
      </c>
      <c r="D444" s="648">
        <v>198</v>
      </c>
      <c r="E444" s="648"/>
      <c r="F444" s="648"/>
      <c r="G444" s="648">
        <v>26</v>
      </c>
      <c r="H444" s="648"/>
    </row>
    <row r="445" spans="1:8">
      <c r="A445" s="787"/>
      <c r="B445" s="479" t="s">
        <v>496</v>
      </c>
      <c r="C445" s="648">
        <v>230</v>
      </c>
      <c r="D445" s="648">
        <v>202</v>
      </c>
      <c r="E445" s="648"/>
      <c r="F445" s="648"/>
      <c r="G445" s="648">
        <v>28</v>
      </c>
      <c r="H445" s="648"/>
    </row>
    <row r="446" spans="1:8">
      <c r="A446" s="787"/>
      <c r="B446" s="479" t="s">
        <v>497</v>
      </c>
      <c r="C446" s="648">
        <v>236</v>
      </c>
      <c r="D446" s="648">
        <v>209</v>
      </c>
      <c r="E446" s="648"/>
      <c r="F446" s="648"/>
      <c r="G446" s="648">
        <v>27</v>
      </c>
      <c r="H446" s="648"/>
    </row>
    <row r="447" spans="1:8">
      <c r="A447" s="787"/>
      <c r="B447" s="479" t="s">
        <v>498</v>
      </c>
      <c r="C447" s="648">
        <v>244</v>
      </c>
      <c r="D447" s="648">
        <v>216</v>
      </c>
      <c r="E447" s="648"/>
      <c r="F447" s="648"/>
      <c r="G447" s="648">
        <v>28</v>
      </c>
      <c r="H447" s="648"/>
    </row>
    <row r="448" spans="1:8">
      <c r="A448" s="787"/>
      <c r="B448" s="479" t="s">
        <v>467</v>
      </c>
      <c r="C448" s="648">
        <v>251</v>
      </c>
      <c r="D448" s="648">
        <v>223</v>
      </c>
      <c r="E448" s="648"/>
      <c r="F448" s="648"/>
      <c r="G448" s="648">
        <v>28</v>
      </c>
      <c r="H448" s="648"/>
    </row>
    <row r="449" spans="1:8">
      <c r="A449" s="787"/>
      <c r="B449" s="479" t="s">
        <v>474</v>
      </c>
      <c r="C449" s="648">
        <v>255</v>
      </c>
      <c r="D449" s="648">
        <v>227</v>
      </c>
      <c r="E449" s="648"/>
      <c r="F449" s="648"/>
      <c r="G449" s="648">
        <v>28</v>
      </c>
      <c r="H449" s="648"/>
    </row>
    <row r="450" spans="1:8">
      <c r="A450" s="787"/>
      <c r="B450" s="479" t="s">
        <v>475</v>
      </c>
      <c r="C450" s="648">
        <v>259</v>
      </c>
      <c r="D450" s="648">
        <v>230</v>
      </c>
      <c r="E450" s="648"/>
      <c r="F450" s="648"/>
      <c r="G450" s="648">
        <v>29</v>
      </c>
      <c r="H450" s="648"/>
    </row>
    <row r="451" spans="1:8">
      <c r="A451" s="787"/>
      <c r="B451" s="479" t="s">
        <v>476</v>
      </c>
      <c r="C451" s="648">
        <v>264</v>
      </c>
      <c r="D451" s="648">
        <v>234</v>
      </c>
      <c r="E451" s="648"/>
      <c r="F451" s="648"/>
      <c r="G451" s="648">
        <v>30</v>
      </c>
      <c r="H451" s="648"/>
    </row>
    <row r="452" spans="1:8">
      <c r="A452" s="787"/>
      <c r="B452" s="479" t="s">
        <v>477</v>
      </c>
      <c r="C452" s="648">
        <v>269</v>
      </c>
      <c r="D452" s="648">
        <v>239</v>
      </c>
      <c r="E452" s="648"/>
      <c r="F452" s="648"/>
      <c r="G452" s="648">
        <v>30</v>
      </c>
      <c r="H452" s="648"/>
    </row>
    <row r="453" spans="1:8">
      <c r="A453" s="787"/>
      <c r="B453" s="479" t="s">
        <v>468</v>
      </c>
      <c r="C453" s="648">
        <v>277</v>
      </c>
      <c r="D453" s="648">
        <v>245</v>
      </c>
      <c r="E453" s="648"/>
      <c r="F453" s="648"/>
      <c r="G453" s="648">
        <v>32</v>
      </c>
      <c r="H453" s="648"/>
    </row>
    <row r="454" spans="1:8">
      <c r="A454" s="787"/>
      <c r="B454" s="479" t="s">
        <v>469</v>
      </c>
      <c r="C454" s="648">
        <v>282</v>
      </c>
      <c r="D454" s="648">
        <v>247</v>
      </c>
      <c r="E454" s="648"/>
      <c r="F454" s="648"/>
      <c r="G454" s="648">
        <v>35</v>
      </c>
      <c r="H454" s="648"/>
    </row>
    <row r="455" spans="1:8">
      <c r="A455" s="787"/>
      <c r="B455" s="479" t="s">
        <v>470</v>
      </c>
      <c r="C455" s="648">
        <v>285</v>
      </c>
      <c r="D455" s="648">
        <v>250</v>
      </c>
      <c r="E455" s="648"/>
      <c r="F455" s="648"/>
      <c r="G455" s="648">
        <v>35</v>
      </c>
      <c r="H455" s="648"/>
    </row>
    <row r="456" spans="1:8">
      <c r="A456" s="787"/>
      <c r="B456" s="479" t="s">
        <v>35</v>
      </c>
      <c r="C456" s="648">
        <v>289</v>
      </c>
      <c r="D456" s="648">
        <v>255</v>
      </c>
      <c r="E456" s="648"/>
      <c r="F456" s="648"/>
      <c r="G456" s="648">
        <v>34</v>
      </c>
      <c r="H456" s="648"/>
    </row>
    <row r="457" spans="1:8">
      <c r="A457" s="787"/>
      <c r="B457" s="479" t="s">
        <v>471</v>
      </c>
      <c r="C457" s="648">
        <v>297</v>
      </c>
      <c r="D457" s="648">
        <v>262</v>
      </c>
      <c r="E457" s="648"/>
      <c r="F457" s="648"/>
      <c r="G457" s="648">
        <v>36</v>
      </c>
      <c r="H457" s="648"/>
    </row>
    <row r="458" spans="1:8">
      <c r="A458" s="787"/>
      <c r="B458" s="479" t="s">
        <v>34</v>
      </c>
      <c r="C458" s="648">
        <v>303</v>
      </c>
      <c r="D458" s="648">
        <v>266</v>
      </c>
      <c r="E458" s="648"/>
      <c r="F458" s="648"/>
      <c r="G458" s="648">
        <v>38</v>
      </c>
      <c r="H458" s="648"/>
    </row>
    <row r="459" spans="1:8">
      <c r="A459" s="787"/>
      <c r="B459" s="479" t="s">
        <v>648</v>
      </c>
      <c r="C459" s="648">
        <v>313</v>
      </c>
      <c r="D459" s="648">
        <v>272</v>
      </c>
      <c r="E459" s="648"/>
      <c r="F459" s="648"/>
      <c r="G459" s="648">
        <v>41</v>
      </c>
      <c r="H459" s="648"/>
    </row>
    <row r="460" spans="1:8">
      <c r="A460" s="787"/>
      <c r="B460" s="479" t="s">
        <v>649</v>
      </c>
      <c r="C460" s="648">
        <v>324</v>
      </c>
      <c r="D460" s="648">
        <v>279</v>
      </c>
      <c r="E460" s="648"/>
      <c r="F460" s="648"/>
      <c r="G460" s="648">
        <v>44</v>
      </c>
      <c r="H460" s="648"/>
    </row>
    <row r="461" spans="1:8">
      <c r="A461" s="787"/>
      <c r="B461" s="479" t="s">
        <v>650</v>
      </c>
      <c r="C461" s="648">
        <v>336</v>
      </c>
      <c r="D461" s="648">
        <v>289</v>
      </c>
      <c r="E461" s="648"/>
      <c r="F461" s="648"/>
      <c r="G461" s="648">
        <v>48</v>
      </c>
      <c r="H461" s="648"/>
    </row>
    <row r="462" spans="1:8">
      <c r="A462" s="787"/>
      <c r="B462" s="479" t="s">
        <v>651</v>
      </c>
      <c r="C462" s="648">
        <v>348</v>
      </c>
      <c r="D462" s="648">
        <v>298</v>
      </c>
      <c r="E462" s="648"/>
      <c r="F462" s="648"/>
      <c r="G462" s="648">
        <v>51</v>
      </c>
      <c r="H462" s="648"/>
    </row>
    <row r="463" spans="1:8">
      <c r="A463" s="787"/>
      <c r="B463" s="479" t="s">
        <v>652</v>
      </c>
      <c r="C463" s="648">
        <v>351</v>
      </c>
      <c r="D463" s="648">
        <v>304</v>
      </c>
      <c r="E463" s="648"/>
      <c r="F463" s="648"/>
      <c r="G463" s="648">
        <v>47</v>
      </c>
      <c r="H463" s="648"/>
    </row>
    <row r="464" spans="1:8">
      <c r="A464" s="787"/>
      <c r="B464" s="479" t="s">
        <v>653</v>
      </c>
      <c r="C464" s="648">
        <v>355</v>
      </c>
      <c r="D464" s="648">
        <v>315</v>
      </c>
      <c r="E464" s="648"/>
      <c r="F464" s="648"/>
      <c r="G464" s="648">
        <v>40</v>
      </c>
      <c r="H464" s="648"/>
    </row>
    <row r="465" spans="1:8">
      <c r="A465" s="787"/>
      <c r="B465" s="479" t="s">
        <v>654</v>
      </c>
      <c r="C465" s="648">
        <v>377</v>
      </c>
      <c r="D465" s="648">
        <v>333</v>
      </c>
      <c r="E465" s="648"/>
      <c r="F465" s="648"/>
      <c r="G465" s="648">
        <v>44</v>
      </c>
      <c r="H465" s="648"/>
    </row>
    <row r="466" spans="1:8">
      <c r="A466" s="787"/>
      <c r="B466" s="479" t="s">
        <v>655</v>
      </c>
      <c r="C466" s="648">
        <v>394</v>
      </c>
      <c r="D466" s="648">
        <v>348</v>
      </c>
      <c r="E466" s="648"/>
      <c r="F466" s="648"/>
      <c r="G466" s="648">
        <v>46</v>
      </c>
      <c r="H466" s="648"/>
    </row>
    <row r="467" spans="1:8">
      <c r="A467" s="787"/>
      <c r="B467" s="479" t="s">
        <v>1202</v>
      </c>
      <c r="C467" s="648">
        <v>395</v>
      </c>
      <c r="D467" s="648">
        <v>350</v>
      </c>
      <c r="E467" s="648"/>
      <c r="F467" s="648"/>
      <c r="G467" s="648">
        <v>45</v>
      </c>
      <c r="H467" s="648"/>
    </row>
    <row r="468" spans="1:8">
      <c r="A468" s="549"/>
      <c r="B468" s="550" t="s">
        <v>1203</v>
      </c>
      <c r="C468" s="649">
        <v>405</v>
      </c>
      <c r="D468" s="649">
        <v>358</v>
      </c>
      <c r="E468" s="649"/>
      <c r="F468" s="649"/>
      <c r="G468" s="649">
        <v>47</v>
      </c>
      <c r="H468" s="649"/>
    </row>
    <row r="469" spans="1:8">
      <c r="A469" s="788" t="s">
        <v>24</v>
      </c>
      <c r="B469" s="479" t="s">
        <v>465</v>
      </c>
      <c r="C469" s="648">
        <v>375</v>
      </c>
      <c r="D469" s="648">
        <v>359</v>
      </c>
      <c r="E469" s="648"/>
      <c r="F469" s="648"/>
      <c r="G469" s="648">
        <v>16</v>
      </c>
      <c r="H469" s="648"/>
    </row>
    <row r="470" spans="1:8">
      <c r="A470" s="789"/>
      <c r="B470" s="479" t="s">
        <v>491</v>
      </c>
      <c r="C470" s="648">
        <v>373</v>
      </c>
      <c r="D470" s="648">
        <v>362</v>
      </c>
      <c r="E470" s="648"/>
      <c r="F470" s="648"/>
      <c r="G470" s="648">
        <v>11</v>
      </c>
      <c r="H470" s="648"/>
    </row>
    <row r="471" spans="1:8">
      <c r="A471" s="789"/>
      <c r="B471" s="479" t="s">
        <v>492</v>
      </c>
      <c r="C471" s="648">
        <v>367</v>
      </c>
      <c r="D471" s="648">
        <v>356</v>
      </c>
      <c r="E471" s="648"/>
      <c r="F471" s="648"/>
      <c r="G471" s="648">
        <v>11</v>
      </c>
      <c r="H471" s="648"/>
    </row>
    <row r="472" spans="1:8">
      <c r="A472" s="789"/>
      <c r="B472" s="479" t="s">
        <v>493</v>
      </c>
      <c r="C472" s="648">
        <v>361</v>
      </c>
      <c r="D472" s="648">
        <v>353</v>
      </c>
      <c r="E472" s="648"/>
      <c r="F472" s="648"/>
      <c r="G472" s="648">
        <v>7</v>
      </c>
      <c r="H472" s="648"/>
    </row>
    <row r="473" spans="1:8">
      <c r="A473" s="789"/>
      <c r="B473" s="479" t="s">
        <v>494</v>
      </c>
      <c r="C473" s="648">
        <v>382</v>
      </c>
      <c r="D473" s="648">
        <v>374</v>
      </c>
      <c r="E473" s="648"/>
      <c r="F473" s="648"/>
      <c r="G473" s="648">
        <v>9</v>
      </c>
      <c r="H473" s="648"/>
    </row>
    <row r="474" spans="1:8">
      <c r="A474" s="789"/>
      <c r="B474" s="479" t="s">
        <v>466</v>
      </c>
      <c r="C474" s="648">
        <v>362</v>
      </c>
      <c r="D474" s="648">
        <v>354</v>
      </c>
      <c r="E474" s="648"/>
      <c r="F474" s="648"/>
      <c r="G474" s="648">
        <v>8</v>
      </c>
      <c r="H474" s="648"/>
    </row>
    <row r="475" spans="1:8">
      <c r="A475" s="789"/>
      <c r="B475" s="479" t="s">
        <v>495</v>
      </c>
      <c r="C475" s="648">
        <v>354</v>
      </c>
      <c r="D475" s="648">
        <v>346</v>
      </c>
      <c r="E475" s="648"/>
      <c r="F475" s="648"/>
      <c r="G475" s="648">
        <v>8</v>
      </c>
      <c r="H475" s="648"/>
    </row>
    <row r="476" spans="1:8">
      <c r="A476" s="789"/>
      <c r="B476" s="479" t="s">
        <v>496</v>
      </c>
      <c r="C476" s="648">
        <v>352</v>
      </c>
      <c r="D476" s="648">
        <v>344</v>
      </c>
      <c r="E476" s="648"/>
      <c r="F476" s="648"/>
      <c r="G476" s="648">
        <v>8</v>
      </c>
      <c r="H476" s="648"/>
    </row>
    <row r="477" spans="1:8">
      <c r="A477" s="789"/>
      <c r="B477" s="479" t="s">
        <v>497</v>
      </c>
      <c r="C477" s="648">
        <v>359</v>
      </c>
      <c r="D477" s="648">
        <v>352</v>
      </c>
      <c r="E477" s="648"/>
      <c r="F477" s="648"/>
      <c r="G477" s="648">
        <v>7</v>
      </c>
      <c r="H477" s="648"/>
    </row>
    <row r="478" spans="1:8">
      <c r="A478" s="789"/>
      <c r="B478" s="479" t="s">
        <v>498</v>
      </c>
      <c r="C478" s="648">
        <v>380</v>
      </c>
      <c r="D478" s="648">
        <v>369</v>
      </c>
      <c r="E478" s="648"/>
      <c r="F478" s="648"/>
      <c r="G478" s="648">
        <v>11</v>
      </c>
      <c r="H478" s="648"/>
    </row>
    <row r="479" spans="1:8">
      <c r="A479" s="789"/>
      <c r="B479" s="479" t="s">
        <v>467</v>
      </c>
      <c r="C479" s="648">
        <v>379</v>
      </c>
      <c r="D479" s="648">
        <v>367</v>
      </c>
      <c r="E479" s="648"/>
      <c r="F479" s="648"/>
      <c r="G479" s="648">
        <v>12</v>
      </c>
      <c r="H479" s="648"/>
    </row>
    <row r="480" spans="1:8">
      <c r="A480" s="789"/>
      <c r="B480" s="479" t="s">
        <v>474</v>
      </c>
      <c r="C480" s="648">
        <v>374</v>
      </c>
      <c r="D480" s="648">
        <v>363</v>
      </c>
      <c r="E480" s="648"/>
      <c r="F480" s="648"/>
      <c r="G480" s="648">
        <v>11</v>
      </c>
      <c r="H480" s="648"/>
    </row>
    <row r="481" spans="1:8">
      <c r="A481" s="789"/>
      <c r="B481" s="479" t="s">
        <v>475</v>
      </c>
      <c r="C481" s="648">
        <v>376</v>
      </c>
      <c r="D481" s="648">
        <v>362</v>
      </c>
      <c r="E481" s="648"/>
      <c r="F481" s="648"/>
      <c r="G481" s="648">
        <v>14</v>
      </c>
      <c r="H481" s="648"/>
    </row>
    <row r="482" spans="1:8">
      <c r="A482" s="789"/>
      <c r="B482" s="479" t="s">
        <v>476</v>
      </c>
      <c r="C482" s="648">
        <v>372</v>
      </c>
      <c r="D482" s="648">
        <v>353</v>
      </c>
      <c r="E482" s="648"/>
      <c r="F482" s="648"/>
      <c r="G482" s="648">
        <v>19</v>
      </c>
      <c r="H482" s="648"/>
    </row>
    <row r="483" spans="1:8">
      <c r="A483" s="789"/>
      <c r="B483" s="479" t="s">
        <v>477</v>
      </c>
      <c r="C483" s="648">
        <v>367</v>
      </c>
      <c r="D483" s="648">
        <v>347</v>
      </c>
      <c r="E483" s="648"/>
      <c r="F483" s="648"/>
      <c r="G483" s="648">
        <v>20</v>
      </c>
      <c r="H483" s="648"/>
    </row>
    <row r="484" spans="1:8">
      <c r="A484" s="789"/>
      <c r="B484" s="479" t="s">
        <v>468</v>
      </c>
      <c r="C484" s="648">
        <v>379</v>
      </c>
      <c r="D484" s="648">
        <v>361</v>
      </c>
      <c r="E484" s="648"/>
      <c r="F484" s="648"/>
      <c r="G484" s="648">
        <v>18</v>
      </c>
      <c r="H484" s="648"/>
    </row>
    <row r="485" spans="1:8">
      <c r="A485" s="789"/>
      <c r="B485" s="479" t="s">
        <v>469</v>
      </c>
      <c r="C485" s="648">
        <v>378</v>
      </c>
      <c r="D485" s="648">
        <v>358</v>
      </c>
      <c r="E485" s="648"/>
      <c r="F485" s="648"/>
      <c r="G485" s="648">
        <v>19</v>
      </c>
      <c r="H485" s="648"/>
    </row>
    <row r="486" spans="1:8">
      <c r="A486" s="789"/>
      <c r="B486" s="479" t="s">
        <v>470</v>
      </c>
      <c r="C486" s="648">
        <v>377</v>
      </c>
      <c r="D486" s="648">
        <v>358</v>
      </c>
      <c r="E486" s="648"/>
      <c r="F486" s="648"/>
      <c r="G486" s="648">
        <v>19</v>
      </c>
      <c r="H486" s="648"/>
    </row>
    <row r="487" spans="1:8">
      <c r="A487" s="789"/>
      <c r="B487" s="479" t="s">
        <v>35</v>
      </c>
      <c r="C487" s="648">
        <v>356</v>
      </c>
      <c r="D487" s="648">
        <v>336</v>
      </c>
      <c r="E487" s="648"/>
      <c r="F487" s="648"/>
      <c r="G487" s="648">
        <v>21</v>
      </c>
      <c r="H487" s="648"/>
    </row>
    <row r="488" spans="1:8">
      <c r="A488" s="789"/>
      <c r="B488" s="479" t="s">
        <v>471</v>
      </c>
      <c r="C488" s="648">
        <v>367</v>
      </c>
      <c r="D488" s="648">
        <v>347</v>
      </c>
      <c r="E488" s="648"/>
      <c r="F488" s="648"/>
      <c r="G488" s="648">
        <v>20</v>
      </c>
      <c r="H488" s="648"/>
    </row>
    <row r="489" spans="1:8">
      <c r="A489" s="789"/>
      <c r="B489" s="479" t="s">
        <v>34</v>
      </c>
      <c r="C489" s="648">
        <v>372</v>
      </c>
      <c r="D489" s="648">
        <v>352</v>
      </c>
      <c r="E489" s="648"/>
      <c r="F489" s="648"/>
      <c r="G489" s="648">
        <v>21</v>
      </c>
      <c r="H489" s="648"/>
    </row>
    <row r="490" spans="1:8">
      <c r="A490" s="789"/>
      <c r="B490" s="479" t="s">
        <v>648</v>
      </c>
      <c r="C490" s="648">
        <v>373</v>
      </c>
      <c r="D490" s="648">
        <v>354</v>
      </c>
      <c r="E490" s="648"/>
      <c r="F490" s="648"/>
      <c r="G490" s="648">
        <v>19</v>
      </c>
      <c r="H490" s="648"/>
    </row>
    <row r="491" spans="1:8">
      <c r="A491" s="789"/>
      <c r="B491" s="479" t="s">
        <v>649</v>
      </c>
      <c r="C491" s="648">
        <v>383</v>
      </c>
      <c r="D491" s="648">
        <v>363</v>
      </c>
      <c r="E491" s="648"/>
      <c r="F491" s="648"/>
      <c r="G491" s="648">
        <v>19</v>
      </c>
      <c r="H491" s="648"/>
    </row>
    <row r="492" spans="1:8">
      <c r="A492" s="789"/>
      <c r="B492" s="479" t="s">
        <v>650</v>
      </c>
      <c r="C492" s="648">
        <v>389</v>
      </c>
      <c r="D492" s="648">
        <v>371</v>
      </c>
      <c r="E492" s="648"/>
      <c r="F492" s="648"/>
      <c r="G492" s="648">
        <v>18</v>
      </c>
      <c r="H492" s="648"/>
    </row>
    <row r="493" spans="1:8">
      <c r="A493" s="789"/>
      <c r="B493" s="479" t="s">
        <v>651</v>
      </c>
      <c r="C493" s="648">
        <v>469</v>
      </c>
      <c r="D493" s="648">
        <v>449</v>
      </c>
      <c r="E493" s="648">
        <v>1</v>
      </c>
      <c r="F493" s="648"/>
      <c r="G493" s="648">
        <v>19</v>
      </c>
      <c r="H493" s="648"/>
    </row>
    <row r="494" spans="1:8">
      <c r="A494" s="789"/>
      <c r="B494" s="479" t="s">
        <v>652</v>
      </c>
      <c r="C494" s="648">
        <v>434</v>
      </c>
      <c r="D494" s="648">
        <v>415</v>
      </c>
      <c r="E494" s="648">
        <v>1</v>
      </c>
      <c r="F494" s="648"/>
      <c r="G494" s="648">
        <v>18</v>
      </c>
      <c r="H494" s="648"/>
    </row>
    <row r="495" spans="1:8">
      <c r="A495" s="789"/>
      <c r="B495" s="479" t="s">
        <v>653</v>
      </c>
      <c r="C495" s="648">
        <v>359</v>
      </c>
      <c r="D495" s="648">
        <v>347</v>
      </c>
      <c r="E495" s="648">
        <v>1</v>
      </c>
      <c r="F495" s="648"/>
      <c r="G495" s="648">
        <v>10</v>
      </c>
      <c r="H495" s="648"/>
    </row>
    <row r="496" spans="1:8">
      <c r="A496" s="789"/>
      <c r="B496" s="479" t="s">
        <v>654</v>
      </c>
      <c r="C496" s="648">
        <v>402</v>
      </c>
      <c r="D496" s="648">
        <v>387</v>
      </c>
      <c r="E496" s="648">
        <v>1</v>
      </c>
      <c r="F496" s="648"/>
      <c r="G496" s="648">
        <v>14</v>
      </c>
      <c r="H496" s="648"/>
    </row>
    <row r="497" spans="1:8">
      <c r="A497" s="789"/>
      <c r="B497" s="479" t="s">
        <v>655</v>
      </c>
      <c r="C497" s="648">
        <v>423</v>
      </c>
      <c r="D497" s="648">
        <v>403</v>
      </c>
      <c r="E497" s="648">
        <v>2</v>
      </c>
      <c r="F497" s="648"/>
      <c r="G497" s="648">
        <v>18</v>
      </c>
      <c r="H497" s="648"/>
    </row>
    <row r="498" spans="1:8">
      <c r="A498" s="789"/>
      <c r="B498" s="479" t="s">
        <v>1202</v>
      </c>
      <c r="C498" s="648">
        <v>377</v>
      </c>
      <c r="D498" s="648">
        <v>361</v>
      </c>
      <c r="E498" s="648">
        <v>2</v>
      </c>
      <c r="F498" s="648"/>
      <c r="G498" s="648">
        <v>15</v>
      </c>
      <c r="H498" s="648"/>
    </row>
    <row r="499" spans="1:8">
      <c r="A499" s="789"/>
      <c r="B499" s="550" t="s">
        <v>1203</v>
      </c>
      <c r="C499" s="648">
        <v>377</v>
      </c>
      <c r="D499" s="648">
        <v>362</v>
      </c>
      <c r="E499" s="648">
        <v>2</v>
      </c>
      <c r="F499" s="648"/>
      <c r="G499" s="648">
        <v>14</v>
      </c>
      <c r="H499" s="648"/>
    </row>
    <row r="501" spans="1:8">
      <c r="A501" s="18" t="s">
        <v>21</v>
      </c>
    </row>
    <row r="502" spans="1:8">
      <c r="A502" s="13" t="s">
        <v>3172</v>
      </c>
    </row>
  </sheetData>
  <mergeCells count="18">
    <mergeCell ref="A221:A250"/>
    <mergeCell ref="A252:A281"/>
    <mergeCell ref="A438:A467"/>
    <mergeCell ref="A469:A499"/>
    <mergeCell ref="A97:A126"/>
    <mergeCell ref="A283:A312"/>
    <mergeCell ref="A314:A343"/>
    <mergeCell ref="A345:A374"/>
    <mergeCell ref="A376:A405"/>
    <mergeCell ref="A407:A436"/>
    <mergeCell ref="A128:A157"/>
    <mergeCell ref="A159:A188"/>
    <mergeCell ref="A190:A219"/>
    <mergeCell ref="A2:B2"/>
    <mergeCell ref="C2:H2"/>
    <mergeCell ref="A4:A33"/>
    <mergeCell ref="A35:A64"/>
    <mergeCell ref="A66:A95"/>
  </mergeCells>
  <hyperlinks>
    <hyperlink ref="J3" location="Content!A1" display="Back to content page" xr:uid="{00000000-0004-0000-E500-000000000000}"/>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Sheet231"/>
  <dimension ref="A1:AP32"/>
  <sheetViews>
    <sheetView topLeftCell="A4" workbookViewId="0">
      <selection activeCell="B5" sqref="B5:AK20"/>
    </sheetView>
  </sheetViews>
  <sheetFormatPr defaultRowHeight="13.8"/>
  <cols>
    <col min="1" max="1" width="33.77734375" style="17" customWidth="1"/>
    <col min="2" max="5" width="9.21875" style="17" customWidth="1"/>
    <col min="6" max="34" width="10.21875" style="17" customWidth="1"/>
    <col min="35" max="36" width="9.21875" style="17" customWidth="1"/>
    <col min="37" max="37" width="10.21875" style="17" customWidth="1"/>
    <col min="38" max="256" width="9.21875" style="17"/>
    <col min="257" max="257" width="16.77734375" style="17" bestFit="1" customWidth="1"/>
    <col min="258" max="288" width="11.44140625" style="17" bestFit="1" customWidth="1"/>
    <col min="289" max="290" width="5" style="17" bestFit="1" customWidth="1"/>
    <col min="291" max="512" width="9.21875" style="17"/>
    <col min="513" max="513" width="16.77734375" style="17" bestFit="1" customWidth="1"/>
    <col min="514" max="544" width="11.44140625" style="17" bestFit="1" customWidth="1"/>
    <col min="545" max="546" width="5" style="17" bestFit="1" customWidth="1"/>
    <col min="547" max="768" width="9.21875" style="17"/>
    <col min="769" max="769" width="16.77734375" style="17" bestFit="1" customWidth="1"/>
    <col min="770" max="800" width="11.44140625" style="17" bestFit="1" customWidth="1"/>
    <col min="801" max="802" width="5" style="17" bestFit="1" customWidth="1"/>
    <col min="803" max="1024" width="9.21875" style="17"/>
    <col min="1025" max="1025" width="16.77734375" style="17" bestFit="1" customWidth="1"/>
    <col min="1026" max="1056" width="11.44140625" style="17" bestFit="1" customWidth="1"/>
    <col min="1057" max="1058" width="5" style="17" bestFit="1" customWidth="1"/>
    <col min="1059" max="1280" width="9.21875" style="17"/>
    <col min="1281" max="1281" width="16.77734375" style="17" bestFit="1" customWidth="1"/>
    <col min="1282" max="1312" width="11.44140625" style="17" bestFit="1" customWidth="1"/>
    <col min="1313" max="1314" width="5" style="17" bestFit="1" customWidth="1"/>
    <col min="1315" max="1536" width="9.21875" style="17"/>
    <col min="1537" max="1537" width="16.77734375" style="17" bestFit="1" customWidth="1"/>
    <col min="1538" max="1568" width="11.44140625" style="17" bestFit="1" customWidth="1"/>
    <col min="1569" max="1570" width="5" style="17" bestFit="1" customWidth="1"/>
    <col min="1571" max="1792" width="9.21875" style="17"/>
    <col min="1793" max="1793" width="16.77734375" style="17" bestFit="1" customWidth="1"/>
    <col min="1794" max="1824" width="11.44140625" style="17" bestFit="1" customWidth="1"/>
    <col min="1825" max="1826" width="5" style="17" bestFit="1" customWidth="1"/>
    <col min="1827" max="2048" width="9.21875" style="17"/>
    <col min="2049" max="2049" width="16.77734375" style="17" bestFit="1" customWidth="1"/>
    <col min="2050" max="2080" width="11.44140625" style="17" bestFit="1" customWidth="1"/>
    <col min="2081" max="2082" width="5" style="17" bestFit="1" customWidth="1"/>
    <col min="2083" max="2304" width="9.21875" style="17"/>
    <col min="2305" max="2305" width="16.77734375" style="17" bestFit="1" customWidth="1"/>
    <col min="2306" max="2336" width="11.44140625" style="17" bestFit="1" customWidth="1"/>
    <col min="2337" max="2338" width="5" style="17" bestFit="1" customWidth="1"/>
    <col min="2339" max="2560" width="9.21875" style="17"/>
    <col min="2561" max="2561" width="16.77734375" style="17" bestFit="1" customWidth="1"/>
    <col min="2562" max="2592" width="11.44140625" style="17" bestFit="1" customWidth="1"/>
    <col min="2593" max="2594" width="5" style="17" bestFit="1" customWidth="1"/>
    <col min="2595" max="2816" width="9.21875" style="17"/>
    <col min="2817" max="2817" width="16.77734375" style="17" bestFit="1" customWidth="1"/>
    <col min="2818" max="2848" width="11.44140625" style="17" bestFit="1" customWidth="1"/>
    <col min="2849" max="2850" width="5" style="17" bestFit="1" customWidth="1"/>
    <col min="2851" max="3072" width="9.21875" style="17"/>
    <col min="3073" max="3073" width="16.77734375" style="17" bestFit="1" customWidth="1"/>
    <col min="3074" max="3104" width="11.44140625" style="17" bestFit="1" customWidth="1"/>
    <col min="3105" max="3106" width="5" style="17" bestFit="1" customWidth="1"/>
    <col min="3107" max="3328" width="9.21875" style="17"/>
    <col min="3329" max="3329" width="16.77734375" style="17" bestFit="1" customWidth="1"/>
    <col min="3330" max="3360" width="11.44140625" style="17" bestFit="1" customWidth="1"/>
    <col min="3361" max="3362" width="5" style="17" bestFit="1" customWidth="1"/>
    <col min="3363" max="3584" width="9.21875" style="17"/>
    <col min="3585" max="3585" width="16.77734375" style="17" bestFit="1" customWidth="1"/>
    <col min="3586" max="3616" width="11.44140625" style="17" bestFit="1" customWidth="1"/>
    <col min="3617" max="3618" width="5" style="17" bestFit="1" customWidth="1"/>
    <col min="3619" max="3840" width="9.21875" style="17"/>
    <col min="3841" max="3841" width="16.77734375" style="17" bestFit="1" customWidth="1"/>
    <col min="3842" max="3872" width="11.44140625" style="17" bestFit="1" customWidth="1"/>
    <col min="3873" max="3874" width="5" style="17" bestFit="1" customWidth="1"/>
    <col min="3875" max="4096" width="9.21875" style="17"/>
    <col min="4097" max="4097" width="16.77734375" style="17" bestFit="1" customWidth="1"/>
    <col min="4098" max="4128" width="11.44140625" style="17" bestFit="1" customWidth="1"/>
    <col min="4129" max="4130" width="5" style="17" bestFit="1" customWidth="1"/>
    <col min="4131" max="4352" width="9.21875" style="17"/>
    <col min="4353" max="4353" width="16.77734375" style="17" bestFit="1" customWidth="1"/>
    <col min="4354" max="4384" width="11.44140625" style="17" bestFit="1" customWidth="1"/>
    <col min="4385" max="4386" width="5" style="17" bestFit="1" customWidth="1"/>
    <col min="4387" max="4608" width="9.21875" style="17"/>
    <col min="4609" max="4609" width="16.77734375" style="17" bestFit="1" customWidth="1"/>
    <col min="4610" max="4640" width="11.44140625" style="17" bestFit="1" customWidth="1"/>
    <col min="4641" max="4642" width="5" style="17" bestFit="1" customWidth="1"/>
    <col min="4643" max="4864" width="9.21875" style="17"/>
    <col min="4865" max="4865" width="16.77734375" style="17" bestFit="1" customWidth="1"/>
    <col min="4866" max="4896" width="11.44140625" style="17" bestFit="1" customWidth="1"/>
    <col min="4897" max="4898" width="5" style="17" bestFit="1" customWidth="1"/>
    <col min="4899" max="5120" width="9.21875" style="17"/>
    <col min="5121" max="5121" width="16.77734375" style="17" bestFit="1" customWidth="1"/>
    <col min="5122" max="5152" width="11.44140625" style="17" bestFit="1" customWidth="1"/>
    <col min="5153" max="5154" width="5" style="17" bestFit="1" customWidth="1"/>
    <col min="5155" max="5376" width="9.21875" style="17"/>
    <col min="5377" max="5377" width="16.77734375" style="17" bestFit="1" customWidth="1"/>
    <col min="5378" max="5408" width="11.44140625" style="17" bestFit="1" customWidth="1"/>
    <col min="5409" max="5410" width="5" style="17" bestFit="1" customWidth="1"/>
    <col min="5411" max="5632" width="9.21875" style="17"/>
    <col min="5633" max="5633" width="16.77734375" style="17" bestFit="1" customWidth="1"/>
    <col min="5634" max="5664" width="11.44140625" style="17" bestFit="1" customWidth="1"/>
    <col min="5665" max="5666" width="5" style="17" bestFit="1" customWidth="1"/>
    <col min="5667" max="5888" width="9.21875" style="17"/>
    <col min="5889" max="5889" width="16.77734375" style="17" bestFit="1" customWidth="1"/>
    <col min="5890" max="5920" width="11.44140625" style="17" bestFit="1" customWidth="1"/>
    <col min="5921" max="5922" width="5" style="17" bestFit="1" customWidth="1"/>
    <col min="5923" max="6144" width="9.21875" style="17"/>
    <col min="6145" max="6145" width="16.77734375" style="17" bestFit="1" customWidth="1"/>
    <col min="6146" max="6176" width="11.44140625" style="17" bestFit="1" customWidth="1"/>
    <col min="6177" max="6178" width="5" style="17" bestFit="1" customWidth="1"/>
    <col min="6179" max="6400" width="9.21875" style="17"/>
    <col min="6401" max="6401" width="16.77734375" style="17" bestFit="1" customWidth="1"/>
    <col min="6402" max="6432" width="11.44140625" style="17" bestFit="1" customWidth="1"/>
    <col min="6433" max="6434" width="5" style="17" bestFit="1" customWidth="1"/>
    <col min="6435" max="6656" width="9.21875" style="17"/>
    <col min="6657" max="6657" width="16.77734375" style="17" bestFit="1" customWidth="1"/>
    <col min="6658" max="6688" width="11.44140625" style="17" bestFit="1" customWidth="1"/>
    <col min="6689" max="6690" width="5" style="17" bestFit="1" customWidth="1"/>
    <col min="6691" max="6912" width="9.21875" style="17"/>
    <col min="6913" max="6913" width="16.77734375" style="17" bestFit="1" customWidth="1"/>
    <col min="6914" max="6944" width="11.44140625" style="17" bestFit="1" customWidth="1"/>
    <col min="6945" max="6946" width="5" style="17" bestFit="1" customWidth="1"/>
    <col min="6947" max="7168" width="9.21875" style="17"/>
    <col min="7169" max="7169" width="16.77734375" style="17" bestFit="1" customWidth="1"/>
    <col min="7170" max="7200" width="11.44140625" style="17" bestFit="1" customWidth="1"/>
    <col min="7201" max="7202" width="5" style="17" bestFit="1" customWidth="1"/>
    <col min="7203" max="7424" width="9.21875" style="17"/>
    <col min="7425" max="7425" width="16.77734375" style="17" bestFit="1" customWidth="1"/>
    <col min="7426" max="7456" width="11.44140625" style="17" bestFit="1" customWidth="1"/>
    <col min="7457" max="7458" width="5" style="17" bestFit="1" customWidth="1"/>
    <col min="7459" max="7680" width="9.21875" style="17"/>
    <col min="7681" max="7681" width="16.77734375" style="17" bestFit="1" customWidth="1"/>
    <col min="7682" max="7712" width="11.44140625" style="17" bestFit="1" customWidth="1"/>
    <col min="7713" max="7714" width="5" style="17" bestFit="1" customWidth="1"/>
    <col min="7715" max="7936" width="9.21875" style="17"/>
    <col min="7937" max="7937" width="16.77734375" style="17" bestFit="1" customWidth="1"/>
    <col min="7938" max="7968" width="11.44140625" style="17" bestFit="1" customWidth="1"/>
    <col min="7969" max="7970" width="5" style="17" bestFit="1" customWidth="1"/>
    <col min="7971" max="8192" width="9.21875" style="17"/>
    <col min="8193" max="8193" width="16.77734375" style="17" bestFit="1" customWidth="1"/>
    <col min="8194" max="8224" width="11.44140625" style="17" bestFit="1" customWidth="1"/>
    <col min="8225" max="8226" width="5" style="17" bestFit="1" customWidth="1"/>
    <col min="8227" max="8448" width="9.21875" style="17"/>
    <col min="8449" max="8449" width="16.77734375" style="17" bestFit="1" customWidth="1"/>
    <col min="8450" max="8480" width="11.44140625" style="17" bestFit="1" customWidth="1"/>
    <col min="8481" max="8482" width="5" style="17" bestFit="1" customWidth="1"/>
    <col min="8483" max="8704" width="9.21875" style="17"/>
    <col min="8705" max="8705" width="16.77734375" style="17" bestFit="1" customWidth="1"/>
    <col min="8706" max="8736" width="11.44140625" style="17" bestFit="1" customWidth="1"/>
    <col min="8737" max="8738" width="5" style="17" bestFit="1" customWidth="1"/>
    <col min="8739" max="8960" width="9.21875" style="17"/>
    <col min="8961" max="8961" width="16.77734375" style="17" bestFit="1" customWidth="1"/>
    <col min="8962" max="8992" width="11.44140625" style="17" bestFit="1" customWidth="1"/>
    <col min="8993" max="8994" width="5" style="17" bestFit="1" customWidth="1"/>
    <col min="8995" max="9216" width="9.21875" style="17"/>
    <col min="9217" max="9217" width="16.77734375" style="17" bestFit="1" customWidth="1"/>
    <col min="9218" max="9248" width="11.44140625" style="17" bestFit="1" customWidth="1"/>
    <col min="9249" max="9250" width="5" style="17" bestFit="1" customWidth="1"/>
    <col min="9251" max="9472" width="9.21875" style="17"/>
    <col min="9473" max="9473" width="16.77734375" style="17" bestFit="1" customWidth="1"/>
    <col min="9474" max="9504" width="11.44140625" style="17" bestFit="1" customWidth="1"/>
    <col min="9505" max="9506" width="5" style="17" bestFit="1" customWidth="1"/>
    <col min="9507" max="9728" width="9.21875" style="17"/>
    <col min="9729" max="9729" width="16.77734375" style="17" bestFit="1" customWidth="1"/>
    <col min="9730" max="9760" width="11.44140625" style="17" bestFit="1" customWidth="1"/>
    <col min="9761" max="9762" width="5" style="17" bestFit="1" customWidth="1"/>
    <col min="9763" max="9984" width="9.21875" style="17"/>
    <col min="9985" max="9985" width="16.77734375" style="17" bestFit="1" customWidth="1"/>
    <col min="9986" max="10016" width="11.44140625" style="17" bestFit="1" customWidth="1"/>
    <col min="10017" max="10018" width="5" style="17" bestFit="1" customWidth="1"/>
    <col min="10019" max="10240" width="9.21875" style="17"/>
    <col min="10241" max="10241" width="16.77734375" style="17" bestFit="1" customWidth="1"/>
    <col min="10242" max="10272" width="11.44140625" style="17" bestFit="1" customWidth="1"/>
    <col min="10273" max="10274" width="5" style="17" bestFit="1" customWidth="1"/>
    <col min="10275" max="10496" width="9.21875" style="17"/>
    <col min="10497" max="10497" width="16.77734375" style="17" bestFit="1" customWidth="1"/>
    <col min="10498" max="10528" width="11.44140625" style="17" bestFit="1" customWidth="1"/>
    <col min="10529" max="10530" width="5" style="17" bestFit="1" customWidth="1"/>
    <col min="10531" max="10752" width="9.21875" style="17"/>
    <col min="10753" max="10753" width="16.77734375" style="17" bestFit="1" customWidth="1"/>
    <col min="10754" max="10784" width="11.44140625" style="17" bestFit="1" customWidth="1"/>
    <col min="10785" max="10786" width="5" style="17" bestFit="1" customWidth="1"/>
    <col min="10787" max="11008" width="9.21875" style="17"/>
    <col min="11009" max="11009" width="16.77734375" style="17" bestFit="1" customWidth="1"/>
    <col min="11010" max="11040" width="11.44140625" style="17" bestFit="1" customWidth="1"/>
    <col min="11041" max="11042" width="5" style="17" bestFit="1" customWidth="1"/>
    <col min="11043" max="11264" width="9.21875" style="17"/>
    <col min="11265" max="11265" width="16.77734375" style="17" bestFit="1" customWidth="1"/>
    <col min="11266" max="11296" width="11.44140625" style="17" bestFit="1" customWidth="1"/>
    <col min="11297" max="11298" width="5" style="17" bestFit="1" customWidth="1"/>
    <col min="11299" max="11520" width="9.21875" style="17"/>
    <col min="11521" max="11521" width="16.77734375" style="17" bestFit="1" customWidth="1"/>
    <col min="11522" max="11552" width="11.44140625" style="17" bestFit="1" customWidth="1"/>
    <col min="11553" max="11554" width="5" style="17" bestFit="1" customWidth="1"/>
    <col min="11555" max="11776" width="9.21875" style="17"/>
    <col min="11777" max="11777" width="16.77734375" style="17" bestFit="1" customWidth="1"/>
    <col min="11778" max="11808" width="11.44140625" style="17" bestFit="1" customWidth="1"/>
    <col min="11809" max="11810" width="5" style="17" bestFit="1" customWidth="1"/>
    <col min="11811" max="12032" width="9.21875" style="17"/>
    <col min="12033" max="12033" width="16.77734375" style="17" bestFit="1" customWidth="1"/>
    <col min="12034" max="12064" width="11.44140625" style="17" bestFit="1" customWidth="1"/>
    <col min="12065" max="12066" width="5" style="17" bestFit="1" customWidth="1"/>
    <col min="12067" max="12288" width="9.21875" style="17"/>
    <col min="12289" max="12289" width="16.77734375" style="17" bestFit="1" customWidth="1"/>
    <col min="12290" max="12320" width="11.44140625" style="17" bestFit="1" customWidth="1"/>
    <col min="12321" max="12322" width="5" style="17" bestFit="1" customWidth="1"/>
    <col min="12323" max="12544" width="9.21875" style="17"/>
    <col min="12545" max="12545" width="16.77734375" style="17" bestFit="1" customWidth="1"/>
    <col min="12546" max="12576" width="11.44140625" style="17" bestFit="1" customWidth="1"/>
    <col min="12577" max="12578" width="5" style="17" bestFit="1" customWidth="1"/>
    <col min="12579" max="12800" width="9.21875" style="17"/>
    <col min="12801" max="12801" width="16.77734375" style="17" bestFit="1" customWidth="1"/>
    <col min="12802" max="12832" width="11.44140625" style="17" bestFit="1" customWidth="1"/>
    <col min="12833" max="12834" width="5" style="17" bestFit="1" customWidth="1"/>
    <col min="12835" max="13056" width="9.21875" style="17"/>
    <col min="13057" max="13057" width="16.77734375" style="17" bestFit="1" customWidth="1"/>
    <col min="13058" max="13088" width="11.44140625" style="17" bestFit="1" customWidth="1"/>
    <col min="13089" max="13090" width="5" style="17" bestFit="1" customWidth="1"/>
    <col min="13091" max="13312" width="9.21875" style="17"/>
    <col min="13313" max="13313" width="16.77734375" style="17" bestFit="1" customWidth="1"/>
    <col min="13314" max="13344" width="11.44140625" style="17" bestFit="1" customWidth="1"/>
    <col min="13345" max="13346" width="5" style="17" bestFit="1" customWidth="1"/>
    <col min="13347" max="13568" width="9.21875" style="17"/>
    <col min="13569" max="13569" width="16.77734375" style="17" bestFit="1" customWidth="1"/>
    <col min="13570" max="13600" width="11.44140625" style="17" bestFit="1" customWidth="1"/>
    <col min="13601" max="13602" width="5" style="17" bestFit="1" customWidth="1"/>
    <col min="13603" max="13824" width="9.21875" style="17"/>
    <col min="13825" max="13825" width="16.77734375" style="17" bestFit="1" customWidth="1"/>
    <col min="13826" max="13856" width="11.44140625" style="17" bestFit="1" customWidth="1"/>
    <col min="13857" max="13858" width="5" style="17" bestFit="1" customWidth="1"/>
    <col min="13859" max="14080" width="9.21875" style="17"/>
    <col min="14081" max="14081" width="16.77734375" style="17" bestFit="1" customWidth="1"/>
    <col min="14082" max="14112" width="11.44140625" style="17" bestFit="1" customWidth="1"/>
    <col min="14113" max="14114" width="5" style="17" bestFit="1" customWidth="1"/>
    <col min="14115" max="14336" width="9.21875" style="17"/>
    <col min="14337" max="14337" width="16.77734375" style="17" bestFit="1" customWidth="1"/>
    <col min="14338" max="14368" width="11.44140625" style="17" bestFit="1" customWidth="1"/>
    <col min="14369" max="14370" width="5" style="17" bestFit="1" customWidth="1"/>
    <col min="14371" max="14592" width="9.21875" style="17"/>
    <col min="14593" max="14593" width="16.77734375" style="17" bestFit="1" customWidth="1"/>
    <col min="14594" max="14624" width="11.44140625" style="17" bestFit="1" customWidth="1"/>
    <col min="14625" max="14626" width="5" style="17" bestFit="1" customWidth="1"/>
    <col min="14627" max="14848" width="9.21875" style="17"/>
    <col min="14849" max="14849" width="16.77734375" style="17" bestFit="1" customWidth="1"/>
    <col min="14850" max="14880" width="11.44140625" style="17" bestFit="1" customWidth="1"/>
    <col min="14881" max="14882" width="5" style="17" bestFit="1" customWidth="1"/>
    <col min="14883" max="15104" width="9.21875" style="17"/>
    <col min="15105" max="15105" width="16.77734375" style="17" bestFit="1" customWidth="1"/>
    <col min="15106" max="15136" width="11.44140625" style="17" bestFit="1" customWidth="1"/>
    <col min="15137" max="15138" width="5" style="17" bestFit="1" customWidth="1"/>
    <col min="15139" max="15360" width="9.21875" style="17"/>
    <col min="15361" max="15361" width="16.77734375" style="17" bestFit="1" customWidth="1"/>
    <col min="15362" max="15392" width="11.44140625" style="17" bestFit="1" customWidth="1"/>
    <col min="15393" max="15394" width="5" style="17" bestFit="1" customWidth="1"/>
    <col min="15395" max="15616" width="9.21875" style="17"/>
    <col min="15617" max="15617" width="16.77734375" style="17" bestFit="1" customWidth="1"/>
    <col min="15618" max="15648" width="11.44140625" style="17" bestFit="1" customWidth="1"/>
    <col min="15649" max="15650" width="5" style="17" bestFit="1" customWidth="1"/>
    <col min="15651" max="15872" width="9.21875" style="17"/>
    <col min="15873" max="15873" width="16.77734375" style="17" bestFit="1" customWidth="1"/>
    <col min="15874" max="15904" width="11.44140625" style="17" bestFit="1" customWidth="1"/>
    <col min="15905" max="15906" width="5" style="17" bestFit="1" customWidth="1"/>
    <col min="15907" max="16128" width="9.21875" style="17"/>
    <col min="16129" max="16129" width="16.77734375" style="17" bestFit="1" customWidth="1"/>
    <col min="16130" max="16160" width="11.44140625" style="17" bestFit="1" customWidth="1"/>
    <col min="16161" max="16162" width="5" style="17" bestFit="1" customWidth="1"/>
    <col min="16163" max="16378" width="9.21875" style="17"/>
    <col min="16379" max="16384" width="9.21875" style="17" customWidth="1"/>
  </cols>
  <sheetData>
    <row r="1" spans="1:42" s="44" customFormat="1">
      <c r="A1" s="44" t="s">
        <v>2744</v>
      </c>
    </row>
    <row r="3" spans="1:42" ht="15" customHeight="1">
      <c r="A3" s="790" t="s">
        <v>14</v>
      </c>
      <c r="B3" s="791" t="s">
        <v>152</v>
      </c>
      <c r="C3" s="792"/>
      <c r="D3" s="792"/>
      <c r="E3" s="792"/>
      <c r="F3" s="792"/>
      <c r="G3" s="792"/>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2"/>
      <c r="AG3" s="792"/>
      <c r="AH3" s="792"/>
      <c r="AI3" s="792"/>
      <c r="AJ3" s="792"/>
      <c r="AK3" s="792"/>
    </row>
    <row r="4" spans="1:42" ht="14.4">
      <c r="A4" s="790"/>
      <c r="B4" s="76">
        <v>1980</v>
      </c>
      <c r="C4" s="76">
        <v>1981</v>
      </c>
      <c r="D4" s="76">
        <v>1982</v>
      </c>
      <c r="E4" s="76">
        <v>1983</v>
      </c>
      <c r="F4" s="76">
        <v>1984</v>
      </c>
      <c r="G4" s="76">
        <v>1985</v>
      </c>
      <c r="H4" s="76">
        <v>1986</v>
      </c>
      <c r="I4" s="76">
        <v>1987</v>
      </c>
      <c r="J4" s="76">
        <v>1988</v>
      </c>
      <c r="K4" s="76">
        <v>1989</v>
      </c>
      <c r="L4" s="76">
        <v>1990</v>
      </c>
      <c r="M4" s="76">
        <v>1991</v>
      </c>
      <c r="N4" s="76">
        <v>1992</v>
      </c>
      <c r="O4" s="76">
        <v>1993</v>
      </c>
      <c r="P4" s="76">
        <v>1994</v>
      </c>
      <c r="Q4" s="76">
        <v>1995</v>
      </c>
      <c r="R4" s="76">
        <v>1996</v>
      </c>
      <c r="S4" s="76">
        <v>1997</v>
      </c>
      <c r="T4" s="76">
        <v>1998</v>
      </c>
      <c r="U4" s="76">
        <v>1999</v>
      </c>
      <c r="V4" s="76">
        <v>2000</v>
      </c>
      <c r="W4" s="76">
        <v>2001</v>
      </c>
      <c r="X4" s="76">
        <v>2002</v>
      </c>
      <c r="Y4" s="76">
        <v>2003</v>
      </c>
      <c r="Z4" s="76">
        <v>2004</v>
      </c>
      <c r="AA4" s="76">
        <v>2005</v>
      </c>
      <c r="AB4" s="76">
        <v>2006</v>
      </c>
      <c r="AC4" s="76">
        <v>2007</v>
      </c>
      <c r="AD4" s="76">
        <v>2008</v>
      </c>
      <c r="AE4" s="76">
        <v>2009</v>
      </c>
      <c r="AF4" s="76">
        <v>2010</v>
      </c>
      <c r="AG4" s="76">
        <v>2011</v>
      </c>
      <c r="AH4" s="76">
        <v>2012</v>
      </c>
      <c r="AI4" s="76">
        <v>2013</v>
      </c>
      <c r="AJ4" s="76">
        <v>2014</v>
      </c>
      <c r="AK4" s="76">
        <v>2015</v>
      </c>
      <c r="AM4" s="1" t="s">
        <v>559</v>
      </c>
      <c r="AO4" s="44"/>
      <c r="AP4" s="44"/>
    </row>
    <row r="5" spans="1:42">
      <c r="A5" s="28" t="s">
        <v>13</v>
      </c>
      <c r="B5" s="326">
        <v>11300.57</v>
      </c>
      <c r="C5" s="326">
        <v>10304.325000000001</v>
      </c>
      <c r="D5" s="326">
        <v>10399.684999999999</v>
      </c>
      <c r="E5" s="326">
        <v>12906.697</v>
      </c>
      <c r="F5" s="326">
        <v>14288.148999999999</v>
      </c>
      <c r="G5" s="326">
        <v>15743.473</v>
      </c>
      <c r="H5" s="326">
        <v>18336.721000000001</v>
      </c>
      <c r="I5" s="326">
        <v>22321.409</v>
      </c>
      <c r="J5" s="326">
        <v>27063.631000000001</v>
      </c>
      <c r="K5" s="326">
        <v>27188.633000000002</v>
      </c>
      <c r="L5" s="326">
        <v>28652.03</v>
      </c>
      <c r="M5" s="326">
        <v>29955.51</v>
      </c>
      <c r="N5" s="326">
        <v>32754.744999999999</v>
      </c>
      <c r="O5" s="326">
        <v>30535.47</v>
      </c>
      <c r="P5" s="326">
        <v>32947.805</v>
      </c>
      <c r="Q5" s="326">
        <v>36414.565999999999</v>
      </c>
      <c r="R5" s="326">
        <v>39794.023999999998</v>
      </c>
      <c r="S5" s="326">
        <v>41559.425000000003</v>
      </c>
      <c r="T5" s="326">
        <v>42968.402999999998</v>
      </c>
      <c r="U5" s="326">
        <v>43552.195</v>
      </c>
      <c r="V5" s="326">
        <v>43680.182999999997</v>
      </c>
      <c r="W5" s="326">
        <v>43455.459000000003</v>
      </c>
      <c r="X5" s="326">
        <v>51433.983</v>
      </c>
      <c r="Y5" s="326">
        <v>51348.855000000003</v>
      </c>
      <c r="Z5" s="326">
        <v>57609.529000000002</v>
      </c>
      <c r="AA5" s="326">
        <v>70906.346000000005</v>
      </c>
      <c r="AB5" s="326">
        <v>79992.847999999998</v>
      </c>
      <c r="AC5" s="326">
        <v>95054.152000000002</v>
      </c>
      <c r="AD5" s="326">
        <v>105776.51700000001</v>
      </c>
      <c r="AE5" s="326">
        <v>100957.649</v>
      </c>
      <c r="AF5" s="326">
        <v>98915</v>
      </c>
      <c r="AG5" s="326">
        <v>87958.430357260295</v>
      </c>
      <c r="AH5" s="326">
        <v>93519.419804109595</v>
      </c>
      <c r="AI5" s="326">
        <v>96007.748780410999</v>
      </c>
      <c r="AJ5" s="326">
        <v>94211.652510273998</v>
      </c>
      <c r="AK5" s="326">
        <v>101782.22567013701</v>
      </c>
      <c r="AM5" s="33"/>
    </row>
    <row r="6" spans="1:42">
      <c r="A6" s="28" t="s">
        <v>12</v>
      </c>
      <c r="B6" s="326"/>
      <c r="C6" s="326">
        <v>603.91800000000001</v>
      </c>
      <c r="D6" s="326">
        <v>637.54899999999998</v>
      </c>
      <c r="E6" s="326">
        <v>638.31200000000001</v>
      </c>
      <c r="F6" s="326">
        <v>650.52300000000002</v>
      </c>
      <c r="G6" s="326">
        <v>691.86900000000003</v>
      </c>
      <c r="H6" s="326">
        <v>739.048</v>
      </c>
      <c r="I6" s="326">
        <v>725.80899999999997</v>
      </c>
      <c r="J6" s="326">
        <v>868.25800000000004</v>
      </c>
      <c r="K6" s="326">
        <v>914.50099999999998</v>
      </c>
      <c r="L6" s="326">
        <v>910.476</v>
      </c>
      <c r="M6" s="326">
        <v>935.69200000000001</v>
      </c>
      <c r="N6" s="326">
        <v>1039.383</v>
      </c>
      <c r="O6" s="326">
        <v>1050.9449999999999</v>
      </c>
      <c r="P6" s="326">
        <v>1067.0650000000001</v>
      </c>
      <c r="Q6" s="326">
        <v>1059.385</v>
      </c>
      <c r="R6" s="326">
        <v>973.13800000000003</v>
      </c>
      <c r="S6" s="326">
        <v>991.69899999999996</v>
      </c>
      <c r="T6" s="326">
        <v>1114.932</v>
      </c>
      <c r="U6" s="326">
        <v>1125.4079999999999</v>
      </c>
      <c r="V6" s="326">
        <v>1126.6410000000001</v>
      </c>
      <c r="W6" s="326">
        <v>1116.165</v>
      </c>
      <c r="X6" s="326">
        <v>1119.258</v>
      </c>
      <c r="Y6" s="326">
        <v>1028.451</v>
      </c>
      <c r="Z6" s="326">
        <v>1018.456</v>
      </c>
      <c r="AA6" s="326">
        <v>1062.8240000000001</v>
      </c>
      <c r="AB6" s="326">
        <v>1055.0989999999999</v>
      </c>
      <c r="AC6" s="326">
        <v>979.21100000000001</v>
      </c>
      <c r="AD6" s="326">
        <v>1036.9290000000001</v>
      </c>
      <c r="AE6" s="326">
        <v>938.12699999999995</v>
      </c>
      <c r="AF6" s="326">
        <v>1097</v>
      </c>
      <c r="AG6" s="326">
        <v>2145</v>
      </c>
      <c r="AH6" s="326">
        <v>2164</v>
      </c>
      <c r="AI6" s="326">
        <v>2321</v>
      </c>
      <c r="AJ6" s="326"/>
      <c r="AK6" s="326">
        <v>2745.2</v>
      </c>
    </row>
    <row r="7" spans="1:42">
      <c r="A7" s="429" t="s">
        <v>513</v>
      </c>
      <c r="B7" s="458"/>
      <c r="C7" s="458"/>
      <c r="D7" s="458"/>
      <c r="E7" s="458"/>
      <c r="F7" s="458"/>
      <c r="G7" s="458"/>
      <c r="H7" s="458"/>
      <c r="I7" s="458"/>
      <c r="J7" s="458"/>
      <c r="K7" s="458"/>
      <c r="L7" s="458"/>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row>
    <row r="8" spans="1:42">
      <c r="A8" s="28" t="s">
        <v>100</v>
      </c>
      <c r="B8" s="326">
        <v>8581.616</v>
      </c>
      <c r="C8" s="326">
        <v>8940.9060000000009</v>
      </c>
      <c r="D8" s="326">
        <v>9264.0730000000003</v>
      </c>
      <c r="E8" s="326">
        <v>9657.7909999999993</v>
      </c>
      <c r="F8" s="326">
        <v>10283.366</v>
      </c>
      <c r="G8" s="326">
        <v>10658.11</v>
      </c>
      <c r="H8" s="326">
        <v>10911.181</v>
      </c>
      <c r="I8" s="326">
        <v>11144.025</v>
      </c>
      <c r="J8" s="326">
        <v>11360.628000000001</v>
      </c>
      <c r="K8" s="326">
        <v>11690.963</v>
      </c>
      <c r="L8" s="326">
        <v>12018.786</v>
      </c>
      <c r="M8" s="326">
        <v>12226.447</v>
      </c>
      <c r="N8" s="326">
        <v>12458.655000000001</v>
      </c>
      <c r="O8" s="326">
        <v>12681.89</v>
      </c>
      <c r="P8" s="326">
        <v>13112.781999999999</v>
      </c>
      <c r="Q8" s="326">
        <v>13698.434999999999</v>
      </c>
      <c r="R8" s="326">
        <v>14154.59</v>
      </c>
      <c r="S8" s="326">
        <v>14367.468000000001</v>
      </c>
      <c r="T8" s="326">
        <v>14651.938</v>
      </c>
      <c r="U8" s="326">
        <v>15050.790999999999</v>
      </c>
      <c r="V8" s="326">
        <v>17509.046999999999</v>
      </c>
      <c r="W8" s="326">
        <v>18187.102999999999</v>
      </c>
      <c r="X8" s="326">
        <v>18696.506000000001</v>
      </c>
      <c r="Y8" s="326">
        <v>19416.642</v>
      </c>
      <c r="Z8" s="326">
        <v>20222.559000000001</v>
      </c>
      <c r="AA8" s="326">
        <v>20760.088</v>
      </c>
      <c r="AB8" s="326">
        <v>21406.607</v>
      </c>
      <c r="AC8" s="326">
        <v>22069.96</v>
      </c>
      <c r="AD8" s="326">
        <v>22660.32</v>
      </c>
      <c r="AE8" s="326">
        <v>23346.440999999999</v>
      </c>
      <c r="AF8" s="326">
        <v>24081</v>
      </c>
      <c r="AG8" s="326"/>
      <c r="AH8" s="326"/>
      <c r="AI8" s="326"/>
      <c r="AJ8" s="326"/>
      <c r="AK8" s="326"/>
    </row>
    <row r="9" spans="1:42">
      <c r="A9" s="28" t="s">
        <v>512</v>
      </c>
      <c r="B9" s="326"/>
      <c r="C9" s="326"/>
      <c r="D9" s="326"/>
      <c r="E9" s="326"/>
      <c r="F9" s="326"/>
      <c r="G9" s="326"/>
      <c r="H9" s="326"/>
      <c r="I9" s="326"/>
      <c r="J9" s="326"/>
      <c r="K9" s="326"/>
      <c r="L9" s="326"/>
      <c r="M9" s="326"/>
      <c r="N9" s="326"/>
      <c r="O9" s="326"/>
      <c r="P9" s="326"/>
      <c r="Q9" s="326"/>
      <c r="R9" s="326"/>
      <c r="S9" s="326"/>
      <c r="T9" s="326"/>
      <c r="U9" s="326"/>
      <c r="V9" s="326"/>
      <c r="W9" s="326"/>
      <c r="X9" s="326"/>
      <c r="Y9" s="326"/>
      <c r="Z9" s="326"/>
      <c r="AA9" s="326"/>
      <c r="AB9" s="326">
        <v>156</v>
      </c>
      <c r="AC9" s="326">
        <v>165.81111000000001</v>
      </c>
      <c r="AD9" s="326">
        <v>157</v>
      </c>
      <c r="AE9" s="326">
        <v>288</v>
      </c>
      <c r="AF9" s="326">
        <v>288.10000000000002</v>
      </c>
      <c r="AG9" s="326">
        <v>333.4</v>
      </c>
      <c r="AH9" s="326">
        <v>272.3</v>
      </c>
      <c r="AI9" s="326">
        <v>239.8</v>
      </c>
      <c r="AJ9" s="326">
        <v>302.3</v>
      </c>
      <c r="AK9" s="326">
        <v>231</v>
      </c>
    </row>
    <row r="10" spans="1:42">
      <c r="A10" s="28" t="s">
        <v>11</v>
      </c>
      <c r="B10" s="326"/>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row>
    <row r="11" spans="1:42">
      <c r="A11" s="28" t="s">
        <v>10</v>
      </c>
      <c r="B11" s="326"/>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row>
    <row r="12" spans="1:42">
      <c r="A12" s="28" t="s">
        <v>9</v>
      </c>
      <c r="B12" s="326"/>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row>
    <row r="13" spans="1:42">
      <c r="A13" s="28" t="s">
        <v>8</v>
      </c>
      <c r="B13" s="326"/>
      <c r="C13" s="326"/>
      <c r="D13" s="326"/>
      <c r="E13" s="326"/>
      <c r="F13" s="326"/>
      <c r="G13" s="326"/>
      <c r="H13" s="326"/>
      <c r="I13" s="326"/>
      <c r="J13" s="326"/>
      <c r="K13" s="326"/>
      <c r="L13" s="326">
        <v>296.91568983599996</v>
      </c>
      <c r="M13" s="326">
        <v>282.10016262800002</v>
      </c>
      <c r="N13" s="326">
        <v>292.19789314799999</v>
      </c>
      <c r="O13" s="326">
        <v>278.08512133199997</v>
      </c>
      <c r="P13" s="326">
        <v>249.78775560400001</v>
      </c>
      <c r="Q13" s="326">
        <v>287.20783123000001</v>
      </c>
      <c r="R13" s="326">
        <v>275.61172960199997</v>
      </c>
      <c r="S13" s="326">
        <v>296.37929975999998</v>
      </c>
      <c r="T13" s="326">
        <v>300.54106000000002</v>
      </c>
      <c r="U13" s="326">
        <v>220.56054695999998</v>
      </c>
      <c r="V13" s="326">
        <v>264.08814596000002</v>
      </c>
      <c r="W13" s="326">
        <v>280.87211853800005</v>
      </c>
      <c r="X13" s="326">
        <v>258.57382507200003</v>
      </c>
      <c r="Y13" s="326">
        <v>266.51647727599999</v>
      </c>
      <c r="Z13" s="326">
        <v>275.669621656</v>
      </c>
      <c r="AA13" s="326">
        <v>262.62058023600002</v>
      </c>
      <c r="AB13" s="326">
        <v>254.61762000000002</v>
      </c>
      <c r="AC13" s="326">
        <v>245.79574647200002</v>
      </c>
      <c r="AD13" s="326">
        <v>263.47672230999996</v>
      </c>
      <c r="AE13" s="326">
        <v>236.33441321999999</v>
      </c>
      <c r="AF13" s="326">
        <v>241.61617337799998</v>
      </c>
      <c r="AG13" s="326">
        <v>231.141587606</v>
      </c>
      <c r="AH13" s="326">
        <v>222.341217976</v>
      </c>
      <c r="AI13" s="326">
        <v>219.4</v>
      </c>
      <c r="AJ13" s="326">
        <v>212.3</v>
      </c>
      <c r="AK13" s="326">
        <v>251.26499999999999</v>
      </c>
    </row>
    <row r="14" spans="1:42">
      <c r="A14" s="28" t="s">
        <v>6</v>
      </c>
      <c r="B14" s="326">
        <v>6086.4859999999999</v>
      </c>
      <c r="C14" s="326">
        <v>6123.6490000000003</v>
      </c>
      <c r="D14" s="326">
        <v>6060.0680000000002</v>
      </c>
      <c r="E14" s="326">
        <v>5971.9319999999998</v>
      </c>
      <c r="F14" s="326">
        <v>5947.9759999999997</v>
      </c>
      <c r="G14" s="326">
        <v>5924.1620000000003</v>
      </c>
      <c r="H14" s="326">
        <v>5823.5690000000004</v>
      </c>
      <c r="I14" s="326">
        <v>5778.6310000000003</v>
      </c>
      <c r="J14" s="326">
        <v>5710.3720000000003</v>
      </c>
      <c r="K14" s="326">
        <v>5661.68</v>
      </c>
      <c r="L14" s="326">
        <v>5608.165</v>
      </c>
      <c r="M14" s="326">
        <v>5603.2330000000002</v>
      </c>
      <c r="N14" s="326">
        <v>5631.2110000000002</v>
      </c>
      <c r="O14" s="326">
        <v>5700.067</v>
      </c>
      <c r="P14" s="326">
        <v>5804.2370000000001</v>
      </c>
      <c r="Q14" s="326">
        <v>5907.6629999999996</v>
      </c>
      <c r="R14" s="326">
        <v>6006.8149999999996</v>
      </c>
      <c r="S14" s="326">
        <v>6157.9350000000004</v>
      </c>
      <c r="T14" s="326">
        <v>6772.5169999999998</v>
      </c>
      <c r="U14" s="326">
        <v>6961.7219999999998</v>
      </c>
      <c r="V14" s="326">
        <v>7258.0929999999998</v>
      </c>
      <c r="W14" s="326">
        <v>7548.5219999999999</v>
      </c>
      <c r="X14" s="326">
        <v>7763.1530000000002</v>
      </c>
      <c r="Y14" s="326">
        <v>7731.0060000000003</v>
      </c>
      <c r="Z14" s="326">
        <v>9045.0239999999994</v>
      </c>
      <c r="AA14" s="326">
        <v>10055.063</v>
      </c>
      <c r="AB14" s="326">
        <v>10697.606</v>
      </c>
      <c r="AC14" s="326">
        <v>11075.677</v>
      </c>
      <c r="AD14" s="326">
        <v>11528.217000000001</v>
      </c>
      <c r="AE14" s="326">
        <v>11917.995999999999</v>
      </c>
      <c r="AF14" s="326">
        <v>12489</v>
      </c>
      <c r="AG14" s="326"/>
      <c r="AH14" s="326"/>
      <c r="AI14" s="326"/>
      <c r="AJ14" s="326"/>
      <c r="AK14" s="326"/>
    </row>
    <row r="15" spans="1:42">
      <c r="A15" s="28" t="s">
        <v>18</v>
      </c>
      <c r="B15" s="326"/>
      <c r="C15" s="326"/>
      <c r="D15" s="326"/>
      <c r="E15" s="326"/>
      <c r="F15" s="326"/>
      <c r="G15" s="326"/>
      <c r="H15" s="326"/>
      <c r="I15" s="326"/>
      <c r="J15" s="326"/>
      <c r="K15" s="326"/>
      <c r="L15" s="326"/>
      <c r="M15" s="326">
        <v>217.52199999999999</v>
      </c>
      <c r="N15" s="326">
        <v>210.97800000000001</v>
      </c>
      <c r="O15" s="326">
        <v>207.33799999999999</v>
      </c>
      <c r="P15" s="326">
        <v>189.96799999999999</v>
      </c>
      <c r="Q15" s="326">
        <v>248.708</v>
      </c>
      <c r="R15" s="326">
        <v>230.31200000000001</v>
      </c>
      <c r="S15" s="326">
        <v>217.375</v>
      </c>
      <c r="T15" s="326">
        <v>252.30500000000001</v>
      </c>
      <c r="U15" s="326">
        <v>269.55700000000002</v>
      </c>
      <c r="V15" s="326">
        <v>286.435</v>
      </c>
      <c r="W15" s="326">
        <v>295.74599999999998</v>
      </c>
      <c r="X15" s="326">
        <v>298.12900000000002</v>
      </c>
      <c r="Y15" s="326">
        <v>316.86099999999999</v>
      </c>
      <c r="Z15" s="326">
        <v>323.2</v>
      </c>
      <c r="AA15" s="326">
        <v>323.79599999999999</v>
      </c>
      <c r="AB15" s="326">
        <v>313.11099999999999</v>
      </c>
      <c r="AC15" s="326">
        <v>332.42200000000003</v>
      </c>
      <c r="AD15" s="326">
        <v>323.5</v>
      </c>
      <c r="AE15" s="326">
        <v>328.596</v>
      </c>
      <c r="AF15" s="326">
        <v>317</v>
      </c>
      <c r="AG15" s="326"/>
      <c r="AH15" s="326"/>
      <c r="AI15" s="326"/>
      <c r="AJ15" s="326"/>
      <c r="AK15" s="326"/>
    </row>
    <row r="16" spans="1:42">
      <c r="A16" s="28" t="s">
        <v>4</v>
      </c>
      <c r="B16" s="326"/>
      <c r="C16" s="326"/>
      <c r="D16" s="326"/>
      <c r="E16" s="326"/>
      <c r="F16" s="326"/>
      <c r="G16" s="326"/>
      <c r="H16" s="326"/>
      <c r="I16" s="326"/>
      <c r="J16" s="326"/>
      <c r="K16" s="326"/>
      <c r="L16" s="326"/>
      <c r="M16" s="326"/>
      <c r="N16" s="326"/>
      <c r="O16" s="326"/>
      <c r="P16" s="326"/>
      <c r="Q16" s="326"/>
      <c r="R16" s="326"/>
      <c r="S16" s="326"/>
      <c r="T16" s="326"/>
      <c r="U16" s="326"/>
      <c r="V16" s="326">
        <v>16.256247635425623</v>
      </c>
      <c r="W16" s="326">
        <v>17.3</v>
      </c>
      <c r="X16" s="326">
        <v>18.8</v>
      </c>
      <c r="Y16" s="326">
        <v>19.2</v>
      </c>
      <c r="Z16" s="326">
        <v>19.399999999999999</v>
      </c>
      <c r="AA16" s="326">
        <v>20</v>
      </c>
      <c r="AB16" s="326">
        <v>21.7</v>
      </c>
      <c r="AC16" s="326">
        <v>23.3</v>
      </c>
      <c r="AD16" s="326">
        <v>23</v>
      </c>
      <c r="AE16" s="326">
        <v>23.7</v>
      </c>
      <c r="AF16" s="326">
        <v>25.9</v>
      </c>
      <c r="AG16" s="326">
        <v>27.8</v>
      </c>
      <c r="AH16" s="326">
        <v>28.9</v>
      </c>
      <c r="AI16" s="326">
        <v>29.9</v>
      </c>
      <c r="AJ16" s="326">
        <v>31.2</v>
      </c>
      <c r="AK16" s="326">
        <v>32.5</v>
      </c>
    </row>
    <row r="17" spans="1:37">
      <c r="A17" s="28" t="s">
        <v>3</v>
      </c>
      <c r="B17" s="326">
        <v>73169.565000000002</v>
      </c>
      <c r="C17" s="326">
        <v>80932.535000000003</v>
      </c>
      <c r="D17" s="326">
        <v>87191.676999999996</v>
      </c>
      <c r="E17" s="326">
        <v>91141.491999999998</v>
      </c>
      <c r="F17" s="326">
        <v>103005.829</v>
      </c>
      <c r="G17" s="326">
        <v>109527.08500000001</v>
      </c>
      <c r="H17" s="326">
        <v>112640.735</v>
      </c>
      <c r="I17" s="326">
        <v>112314.605</v>
      </c>
      <c r="J17" s="326">
        <v>116868.599</v>
      </c>
      <c r="K17" s="326">
        <v>114588.629</v>
      </c>
      <c r="L17" s="326">
        <v>114534.663</v>
      </c>
      <c r="M17" s="326">
        <v>116930.489</v>
      </c>
      <c r="N17" s="326">
        <v>115040.883</v>
      </c>
      <c r="O17" s="326">
        <v>122983.81</v>
      </c>
      <c r="P17" s="326">
        <v>128281.96400000001</v>
      </c>
      <c r="Q17" s="326">
        <v>134777.62700000001</v>
      </c>
      <c r="R17" s="326">
        <v>134992.66399999999</v>
      </c>
      <c r="S17" s="326">
        <v>143363.06200000001</v>
      </c>
      <c r="T17" s="326">
        <v>144991.31299999999</v>
      </c>
      <c r="U17" s="326">
        <v>145006.829</v>
      </c>
      <c r="V17" s="326">
        <v>145624.69500000001</v>
      </c>
      <c r="W17" s="326">
        <v>144949.22700000001</v>
      </c>
      <c r="X17" s="326">
        <v>143818.40299999999</v>
      </c>
      <c r="Y17" s="326">
        <v>153393.44099999999</v>
      </c>
      <c r="Z17" s="326">
        <v>157593.35999999999</v>
      </c>
      <c r="AA17" s="326">
        <v>157889.20499999999</v>
      </c>
      <c r="AB17" s="326">
        <v>157449.101</v>
      </c>
      <c r="AC17" s="326">
        <v>158801.984</v>
      </c>
      <c r="AD17" s="326">
        <v>161970.739</v>
      </c>
      <c r="AE17" s="326">
        <v>160637.03599999999</v>
      </c>
      <c r="AF17" s="326">
        <v>162415</v>
      </c>
      <c r="AG17" s="326">
        <v>161126.68426080726</v>
      </c>
      <c r="AH17" s="326">
        <v>164058.61619297828</v>
      </c>
      <c r="AI17" s="326"/>
      <c r="AJ17" s="326"/>
      <c r="AK17" s="326"/>
    </row>
    <row r="18" spans="1:37" ht="15" customHeight="1">
      <c r="A18" s="155" t="s">
        <v>33</v>
      </c>
      <c r="B18" s="326">
        <v>7295.94</v>
      </c>
      <c r="C18" s="326">
        <v>7447.8509999999997</v>
      </c>
      <c r="D18" s="326">
        <v>7603.3909999999996</v>
      </c>
      <c r="E18" s="326">
        <v>7772.0429999999997</v>
      </c>
      <c r="F18" s="326">
        <v>7943.5690000000004</v>
      </c>
      <c r="G18" s="326">
        <v>8127.9219999999996</v>
      </c>
      <c r="H18" s="326">
        <v>8300.2350000000006</v>
      </c>
      <c r="I18" s="326">
        <v>8481.4490000000005</v>
      </c>
      <c r="J18" s="326">
        <v>8666.991</v>
      </c>
      <c r="K18" s="326">
        <v>8864.0679999999993</v>
      </c>
      <c r="L18" s="326">
        <v>9063.5380000000005</v>
      </c>
      <c r="M18" s="326">
        <v>9264.26</v>
      </c>
      <c r="N18" s="326">
        <v>9449.2649999999994</v>
      </c>
      <c r="O18" s="326">
        <v>9674.2260000000006</v>
      </c>
      <c r="P18" s="326">
        <v>9857.0869999999995</v>
      </c>
      <c r="Q18" s="326">
        <v>10061.105</v>
      </c>
      <c r="R18" s="326">
        <v>10265.249</v>
      </c>
      <c r="S18" s="326">
        <v>10413.955</v>
      </c>
      <c r="T18" s="326">
        <v>11229.279</v>
      </c>
      <c r="U18" s="326">
        <v>12087.991</v>
      </c>
      <c r="V18" s="326">
        <v>12690.708000000001</v>
      </c>
      <c r="W18" s="326">
        <v>13355.282999999999</v>
      </c>
      <c r="X18" s="326">
        <v>13939.431</v>
      </c>
      <c r="Y18" s="326">
        <v>14437.11</v>
      </c>
      <c r="Z18" s="326">
        <v>15053.371999999999</v>
      </c>
      <c r="AA18" s="326">
        <v>15783.941000000001</v>
      </c>
      <c r="AB18" s="326">
        <v>16360.236000000001</v>
      </c>
      <c r="AC18" s="326">
        <v>16949.574000000001</v>
      </c>
      <c r="AD18" s="326">
        <v>17470.272000000001</v>
      </c>
      <c r="AE18" s="326">
        <v>18045.671999999999</v>
      </c>
      <c r="AF18" s="326">
        <v>18685</v>
      </c>
      <c r="AG18" s="326"/>
      <c r="AH18" s="326"/>
      <c r="AI18" s="326"/>
      <c r="AJ18" s="326"/>
      <c r="AK18" s="326"/>
    </row>
    <row r="19" spans="1:37">
      <c r="A19" s="28" t="s">
        <v>1</v>
      </c>
      <c r="B19" s="326">
        <v>4028.5529999999999</v>
      </c>
      <c r="C19" s="326">
        <v>4155.6840000000002</v>
      </c>
      <c r="D19" s="326">
        <v>4350.067</v>
      </c>
      <c r="E19" s="326">
        <v>4328.2740000000003</v>
      </c>
      <c r="F19" s="326">
        <v>4445.2830000000004</v>
      </c>
      <c r="G19" s="326">
        <v>4584.1469999999999</v>
      </c>
      <c r="H19" s="326">
        <v>4698.7179999999998</v>
      </c>
      <c r="I19" s="326">
        <v>4618.2920000000004</v>
      </c>
      <c r="J19" s="326">
        <v>4794.5910000000003</v>
      </c>
      <c r="K19" s="326">
        <v>4692.2950000000001</v>
      </c>
      <c r="L19" s="326">
        <v>4917.8280000000004</v>
      </c>
      <c r="M19" s="326">
        <v>5103.0230000000001</v>
      </c>
      <c r="N19" s="326">
        <v>5050.3639999999996</v>
      </c>
      <c r="O19" s="326">
        <v>5250.0320000000002</v>
      </c>
      <c r="P19" s="326">
        <v>5257.5709999999999</v>
      </c>
      <c r="Q19" s="326">
        <v>5351.56</v>
      </c>
      <c r="R19" s="326">
        <v>5350.24</v>
      </c>
      <c r="S19" s="326">
        <v>5490.3059999999996</v>
      </c>
      <c r="T19" s="326">
        <v>5640.6090000000004</v>
      </c>
      <c r="U19" s="326">
        <v>5787.6729999999998</v>
      </c>
      <c r="V19" s="326">
        <v>5925.1120000000001</v>
      </c>
      <c r="W19" s="326">
        <v>6069.0219999999999</v>
      </c>
      <c r="X19" s="326">
        <v>6214.7809999999999</v>
      </c>
      <c r="Y19" s="326">
        <v>6355.3940000000002</v>
      </c>
      <c r="Z19" s="326">
        <v>6435.8249999999998</v>
      </c>
      <c r="AA19" s="326">
        <v>6621.2150000000001</v>
      </c>
      <c r="AB19" s="326">
        <v>6791.2110000000002</v>
      </c>
      <c r="AC19" s="326">
        <v>6902.9840000000004</v>
      </c>
      <c r="AD19" s="326">
        <v>7034.0749999999998</v>
      </c>
      <c r="AE19" s="326">
        <v>7241.3249999999998</v>
      </c>
      <c r="AF19" s="326">
        <v>7482</v>
      </c>
      <c r="AG19" s="326"/>
      <c r="AH19" s="326"/>
      <c r="AI19" s="326"/>
      <c r="AJ19" s="326"/>
      <c r="AK19" s="326"/>
    </row>
    <row r="20" spans="1:37">
      <c r="A20" s="28" t="s">
        <v>24</v>
      </c>
      <c r="B20" s="326">
        <v>5792.9880000000003</v>
      </c>
      <c r="C20" s="326">
        <v>5684.89</v>
      </c>
      <c r="D20" s="326">
        <v>5833.66</v>
      </c>
      <c r="E20" s="326">
        <v>5949.08</v>
      </c>
      <c r="F20" s="326">
        <v>6090.53</v>
      </c>
      <c r="G20" s="326">
        <v>6436.2120000000004</v>
      </c>
      <c r="H20" s="326">
        <v>6815.3530000000001</v>
      </c>
      <c r="I20" s="326">
        <v>7638.9269999999997</v>
      </c>
      <c r="J20" s="326">
        <v>7776.5280000000002</v>
      </c>
      <c r="K20" s="326">
        <v>7999.7659999999996</v>
      </c>
      <c r="L20" s="326">
        <v>8549.6509999999998</v>
      </c>
      <c r="M20" s="326">
        <v>8978.4879999999994</v>
      </c>
      <c r="N20" s="326">
        <v>9026.09</v>
      </c>
      <c r="O20" s="326">
        <v>8622.2389999999996</v>
      </c>
      <c r="P20" s="326">
        <v>8462.1820000000007</v>
      </c>
      <c r="Q20" s="326">
        <v>8380.5820000000003</v>
      </c>
      <c r="R20" s="326">
        <v>8255.3140000000003</v>
      </c>
      <c r="S20" s="326">
        <v>8057.9570000000003</v>
      </c>
      <c r="T20" s="326">
        <v>8244.143</v>
      </c>
      <c r="U20" s="326">
        <v>8723.2309999999998</v>
      </c>
      <c r="V20" s="326">
        <v>8618.1360000000004</v>
      </c>
      <c r="W20" s="326">
        <v>8605.3189999999995</v>
      </c>
      <c r="X20" s="326">
        <v>8643.491</v>
      </c>
      <c r="Y20" s="326">
        <v>8596.2459999999992</v>
      </c>
      <c r="Z20" s="326">
        <v>8610.8420000000006</v>
      </c>
      <c r="AA20" s="326">
        <v>8859.6119999999992</v>
      </c>
      <c r="AB20" s="326">
        <v>8678.2610000000004</v>
      </c>
      <c r="AC20" s="326">
        <v>8629.8629999999994</v>
      </c>
      <c r="AD20" s="326">
        <v>8532.7559999999994</v>
      </c>
      <c r="AE20" s="326">
        <v>8530.375</v>
      </c>
      <c r="AF20" s="326">
        <v>8598</v>
      </c>
      <c r="AG20" s="326"/>
      <c r="AH20" s="326"/>
      <c r="AI20" s="326"/>
      <c r="AJ20" s="326"/>
      <c r="AK20" s="326"/>
    </row>
    <row r="22" spans="1:37">
      <c r="A22" s="44" t="s">
        <v>19</v>
      </c>
    </row>
    <row r="23" spans="1:37">
      <c r="A23" s="44"/>
    </row>
    <row r="24" spans="1:37">
      <c r="A24" s="17" t="s">
        <v>246</v>
      </c>
    </row>
    <row r="26" spans="1:37">
      <c r="A26" s="17" t="s">
        <v>245</v>
      </c>
    </row>
    <row r="28" spans="1:37">
      <c r="A28" s="53" t="s">
        <v>124</v>
      </c>
    </row>
    <row r="30" spans="1:37">
      <c r="A30" s="44" t="s">
        <v>151</v>
      </c>
    </row>
    <row r="31" spans="1:37" ht="14.25" customHeight="1"/>
    <row r="32" spans="1:37">
      <c r="A32" s="17" t="s">
        <v>258</v>
      </c>
    </row>
  </sheetData>
  <mergeCells count="2">
    <mergeCell ref="A3:A4"/>
    <mergeCell ref="B3:AK3"/>
  </mergeCells>
  <conditionalFormatting sqref="AJ9:AK9">
    <cfRule type="expression" dxfId="141" priority="4" stopIfTrue="1">
      <formula>ISNA(ACTIVECELL)</formula>
    </cfRule>
  </conditionalFormatting>
  <conditionalFormatting sqref="AJ17:AK17">
    <cfRule type="expression" dxfId="140" priority="3" stopIfTrue="1">
      <formula>ISNA(ACTIVECELL)</formula>
    </cfRule>
  </conditionalFormatting>
  <conditionalFormatting sqref="AK8 AJ14:AK15 AK20">
    <cfRule type="expression" dxfId="139" priority="1" stopIfTrue="1">
      <formula>ISNA(ACTIVECELL)</formula>
    </cfRule>
  </conditionalFormatting>
  <hyperlinks>
    <hyperlink ref="AM4" location="Content!A1" display="Back to content page" xr:uid="{00000000-0004-0000-E600-000000000000}"/>
  </hyperlinks>
  <pageMargins left="0.7" right="0.7" top="0.75" bottom="0.75" header="0.3" footer="0.3"/>
  <pageSetup paperSize="9"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Sheet232"/>
  <dimension ref="A1:BV32"/>
  <sheetViews>
    <sheetView topLeftCell="A5" workbookViewId="0">
      <selection activeCell="B5" sqref="B5:AQ20"/>
    </sheetView>
  </sheetViews>
  <sheetFormatPr defaultColWidth="9.21875" defaultRowHeight="13.8"/>
  <cols>
    <col min="1" max="1" width="33.77734375" style="17" customWidth="1"/>
    <col min="2" max="16" width="7.5546875" style="17" customWidth="1"/>
    <col min="17" max="21" width="8.5546875" style="17" customWidth="1"/>
    <col min="22" max="34" width="8.6640625" style="17" bestFit="1" customWidth="1"/>
    <col min="35" max="37" width="7.6640625" style="17" bestFit="1" customWidth="1"/>
    <col min="38" max="40" width="6.21875" style="17" bestFit="1" customWidth="1"/>
    <col min="41" max="41" width="6.44140625" style="17" bestFit="1" customWidth="1"/>
    <col min="42" max="42" width="6.21875" style="17" bestFit="1" customWidth="1"/>
    <col min="43" max="43" width="6.21875" style="17" customWidth="1"/>
    <col min="44" max="45" width="9.21875" style="17"/>
    <col min="46" max="46" width="12.77734375" style="17" customWidth="1"/>
    <col min="47" max="16384" width="9.21875" style="17"/>
  </cols>
  <sheetData>
    <row r="1" spans="1:58" s="44" customFormat="1">
      <c r="A1" s="18" t="s">
        <v>2745</v>
      </c>
    </row>
    <row r="2" spans="1:58" ht="15.75" customHeight="1">
      <c r="A2" s="13"/>
    </row>
    <row r="3" spans="1:58" ht="15" customHeight="1">
      <c r="A3" s="793" t="s">
        <v>32</v>
      </c>
      <c r="B3" s="794"/>
      <c r="C3" s="795"/>
      <c r="D3" s="795"/>
      <c r="E3" s="795"/>
      <c r="F3" s="795"/>
      <c r="G3" s="795"/>
      <c r="H3" s="795"/>
      <c r="I3" s="795"/>
      <c r="J3" s="795"/>
      <c r="K3" s="795"/>
      <c r="L3" s="795"/>
      <c r="M3" s="795"/>
      <c r="N3" s="795"/>
      <c r="O3" s="795"/>
      <c r="P3" s="795"/>
      <c r="Q3" s="795"/>
      <c r="R3" s="795"/>
      <c r="S3" s="795"/>
      <c r="T3" s="795"/>
      <c r="U3" s="795"/>
      <c r="V3" s="795"/>
      <c r="W3" s="795"/>
      <c r="X3" s="795"/>
      <c r="Y3" s="795"/>
      <c r="Z3" s="795"/>
      <c r="AA3" s="795"/>
      <c r="AB3" s="795"/>
      <c r="AC3" s="795"/>
      <c r="AD3" s="795"/>
      <c r="AE3" s="795"/>
      <c r="AF3" s="795"/>
      <c r="AG3" s="795"/>
      <c r="AH3" s="795"/>
      <c r="AI3" s="795"/>
      <c r="AJ3" s="795"/>
      <c r="AK3" s="795"/>
      <c r="AL3" s="795"/>
      <c r="AM3" s="795"/>
      <c r="AN3" s="795"/>
      <c r="AO3" s="795"/>
      <c r="AP3" s="795"/>
      <c r="AQ3" s="795"/>
      <c r="AS3" s="1" t="s">
        <v>559</v>
      </c>
    </row>
    <row r="4" spans="1:58" s="101" customFormat="1">
      <c r="A4" s="793"/>
      <c r="B4" s="216">
        <v>1980</v>
      </c>
      <c r="C4" s="216">
        <v>1981</v>
      </c>
      <c r="D4" s="216">
        <v>1982</v>
      </c>
      <c r="E4" s="216">
        <v>1983</v>
      </c>
      <c r="F4" s="216">
        <v>1984</v>
      </c>
      <c r="G4" s="216">
        <v>1985</v>
      </c>
      <c r="H4" s="216">
        <v>1986</v>
      </c>
      <c r="I4" s="216">
        <v>1987</v>
      </c>
      <c r="J4" s="216">
        <v>1988</v>
      </c>
      <c r="K4" s="216">
        <v>1989</v>
      </c>
      <c r="L4" s="216">
        <v>1990</v>
      </c>
      <c r="M4" s="216">
        <v>1991</v>
      </c>
      <c r="N4" s="216">
        <v>1992</v>
      </c>
      <c r="O4" s="216">
        <v>1993</v>
      </c>
      <c r="P4" s="216">
        <v>1994</v>
      </c>
      <c r="Q4" s="216">
        <v>1995</v>
      </c>
      <c r="R4" s="216">
        <v>1996</v>
      </c>
      <c r="S4" s="216">
        <v>1997</v>
      </c>
      <c r="T4" s="216">
        <v>1998</v>
      </c>
      <c r="U4" s="216">
        <v>1999</v>
      </c>
      <c r="V4" s="216">
        <v>2000</v>
      </c>
      <c r="W4" s="216">
        <v>2001</v>
      </c>
      <c r="X4" s="216">
        <v>2002</v>
      </c>
      <c r="Y4" s="216">
        <v>2003</v>
      </c>
      <c r="Z4" s="216">
        <v>2004</v>
      </c>
      <c r="AA4" s="216">
        <v>2005</v>
      </c>
      <c r="AB4" s="216">
        <v>2006</v>
      </c>
      <c r="AC4" s="216">
        <v>2007</v>
      </c>
      <c r="AD4" s="216">
        <v>2008</v>
      </c>
      <c r="AE4" s="216">
        <v>2009</v>
      </c>
      <c r="AF4" s="216">
        <v>2010</v>
      </c>
      <c r="AG4" s="216">
        <v>2011</v>
      </c>
      <c r="AH4" s="216">
        <v>2012</v>
      </c>
      <c r="AI4" s="216">
        <v>2013</v>
      </c>
      <c r="AJ4" s="216">
        <v>2014</v>
      </c>
      <c r="AK4" s="216">
        <v>2015</v>
      </c>
      <c r="AL4" s="216">
        <v>2016</v>
      </c>
      <c r="AM4" s="216">
        <v>2017</v>
      </c>
      <c r="AN4" s="216">
        <v>2018</v>
      </c>
      <c r="AO4" s="216">
        <v>2019</v>
      </c>
      <c r="AP4" s="216">
        <v>2020</v>
      </c>
      <c r="AQ4" s="216">
        <v>2021</v>
      </c>
      <c r="AU4" s="44"/>
      <c r="AV4" s="44"/>
    </row>
    <row r="5" spans="1:58">
      <c r="A5" s="93" t="s">
        <v>13</v>
      </c>
      <c r="B5" s="326">
        <v>4563.0569999999998</v>
      </c>
      <c r="C5" s="326">
        <v>4593.1670000000004</v>
      </c>
      <c r="D5" s="326">
        <v>4530.7240000000002</v>
      </c>
      <c r="E5" s="326">
        <v>4656.7219999999998</v>
      </c>
      <c r="F5" s="326">
        <v>4704.76</v>
      </c>
      <c r="G5" s="326">
        <v>4990.2120000000004</v>
      </c>
      <c r="H5" s="326">
        <v>5047.6869999999999</v>
      </c>
      <c r="I5" s="326">
        <v>5169.5829999999996</v>
      </c>
      <c r="J5" s="326">
        <v>5379.4889999999996</v>
      </c>
      <c r="K5" s="326">
        <v>5499.3720000000003</v>
      </c>
      <c r="L5" s="326">
        <v>5883.1559999999999</v>
      </c>
      <c r="M5" s="326">
        <v>6024.0410000000002</v>
      </c>
      <c r="N5" s="326">
        <v>6057.6329999999998</v>
      </c>
      <c r="O5" s="326">
        <v>6273.6679999999997</v>
      </c>
      <c r="P5" s="326">
        <v>6359.4359999999997</v>
      </c>
      <c r="Q5" s="326">
        <v>6398.9170000000004</v>
      </c>
      <c r="R5" s="326">
        <v>6630.11</v>
      </c>
      <c r="S5" s="326">
        <v>6820.9129999999996</v>
      </c>
      <c r="T5" s="326">
        <v>6855.5169999999998</v>
      </c>
      <c r="U5" s="326">
        <v>7247.348</v>
      </c>
      <c r="V5" s="326">
        <v>7499.0029999999997</v>
      </c>
      <c r="W5" s="326">
        <v>7883.3879999999999</v>
      </c>
      <c r="X5" s="326">
        <v>8304.1630000000005</v>
      </c>
      <c r="Y5" s="326">
        <v>9003.6540000000005</v>
      </c>
      <c r="Z5" s="326">
        <v>9675.6669999999995</v>
      </c>
      <c r="AA5" s="326">
        <v>9355.7960000000003</v>
      </c>
      <c r="AB5" s="326">
        <v>10006.357</v>
      </c>
      <c r="AC5" s="326">
        <v>10697.001</v>
      </c>
      <c r="AD5" s="326">
        <v>11584.236999999999</v>
      </c>
      <c r="AE5" s="326">
        <v>12585.724</v>
      </c>
      <c r="AF5" s="326">
        <v>13378.087</v>
      </c>
      <c r="AG5" s="326">
        <v>13576.207</v>
      </c>
      <c r="AH5" s="326">
        <v>13988</v>
      </c>
      <c r="AI5" s="326">
        <v>14521</v>
      </c>
      <c r="AJ5" s="326">
        <v>14955</v>
      </c>
      <c r="AK5" s="326">
        <v>15023</v>
      </c>
      <c r="AL5" s="326"/>
      <c r="AM5" s="326"/>
      <c r="AN5" s="326"/>
      <c r="AO5" s="326"/>
      <c r="AP5" s="326"/>
      <c r="AQ5" s="326"/>
      <c r="AR5" s="106"/>
      <c r="AS5" s="98"/>
    </row>
    <row r="6" spans="1:58">
      <c r="A6" s="93" t="s">
        <v>12</v>
      </c>
      <c r="B6" s="326"/>
      <c r="C6" s="326">
        <v>775.95100000000002</v>
      </c>
      <c r="D6" s="326">
        <v>813.91099999999994</v>
      </c>
      <c r="E6" s="326">
        <v>821.89599999999996</v>
      </c>
      <c r="F6" s="326">
        <v>836.99199999999996</v>
      </c>
      <c r="G6" s="326">
        <v>885.29</v>
      </c>
      <c r="H6" s="326">
        <v>970.27</v>
      </c>
      <c r="I6" s="326">
        <v>965.57100000000003</v>
      </c>
      <c r="J6" s="326">
        <v>1136.4870000000001</v>
      </c>
      <c r="K6" s="326">
        <v>1214.829</v>
      </c>
      <c r="L6" s="326">
        <v>1261.1759999999999</v>
      </c>
      <c r="M6" s="326">
        <v>1282.8599999999999</v>
      </c>
      <c r="N6" s="326">
        <v>1477.7929999999999</v>
      </c>
      <c r="O6" s="326">
        <v>1482.557</v>
      </c>
      <c r="P6" s="326">
        <v>1461.1579999999999</v>
      </c>
      <c r="Q6" s="326">
        <v>1495.3150000000001</v>
      </c>
      <c r="R6" s="326">
        <v>1451.952</v>
      </c>
      <c r="S6" s="326">
        <v>1523.4829999999999</v>
      </c>
      <c r="T6" s="326">
        <v>1726.1389999999999</v>
      </c>
      <c r="U6" s="326">
        <v>1781.6769999999999</v>
      </c>
      <c r="V6" s="326">
        <v>1836.367</v>
      </c>
      <c r="W6" s="326">
        <v>1867.56</v>
      </c>
      <c r="X6" s="326">
        <v>1916.384</v>
      </c>
      <c r="Y6" s="326">
        <v>1906.828</v>
      </c>
      <c r="Z6" s="326">
        <v>1857.183</v>
      </c>
      <c r="AA6" s="326">
        <v>1929.0139999999999</v>
      </c>
      <c r="AB6" s="326">
        <v>1955.521</v>
      </c>
      <c r="AC6" s="326">
        <v>2032.502</v>
      </c>
      <c r="AD6" s="326">
        <v>2151.451</v>
      </c>
      <c r="AE6" s="326">
        <v>2022.923</v>
      </c>
      <c r="AF6" s="326">
        <v>2263.2489999999998</v>
      </c>
      <c r="AG6" s="326">
        <v>2215.1619999999998</v>
      </c>
      <c r="AH6" s="326">
        <v>2164</v>
      </c>
      <c r="AI6" s="326">
        <v>2322</v>
      </c>
      <c r="AJ6" s="326">
        <v>2307</v>
      </c>
      <c r="AK6" s="326">
        <v>2409</v>
      </c>
      <c r="AL6" s="326"/>
      <c r="AM6" s="326"/>
      <c r="AN6" s="326"/>
      <c r="AO6" s="326"/>
      <c r="AP6" s="326"/>
      <c r="AQ6" s="326"/>
      <c r="AR6" s="106"/>
    </row>
    <row r="7" spans="1:58">
      <c r="A7" s="93" t="s">
        <v>513</v>
      </c>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106"/>
      <c r="AS7" s="33"/>
    </row>
    <row r="8" spans="1:58">
      <c r="A8" s="28" t="s">
        <v>100</v>
      </c>
      <c r="B8" s="326">
        <v>8466.0660000000007</v>
      </c>
      <c r="C8" s="326">
        <v>8880.73</v>
      </c>
      <c r="D8" s="326">
        <v>8893.6110000000008</v>
      </c>
      <c r="E8" s="326">
        <v>9472.7829999999994</v>
      </c>
      <c r="F8" s="326">
        <v>9954.482</v>
      </c>
      <c r="G8" s="326">
        <v>9953.0480000000007</v>
      </c>
      <c r="H8" s="326">
        <v>10151.821</v>
      </c>
      <c r="I8" s="326">
        <v>10564.284</v>
      </c>
      <c r="J8" s="326">
        <v>10954.708000000001</v>
      </c>
      <c r="K8" s="326">
        <v>11233.989</v>
      </c>
      <c r="L8" s="326">
        <v>11798.337</v>
      </c>
      <c r="M8" s="326">
        <v>12042.263000000001</v>
      </c>
      <c r="N8" s="326">
        <v>12258.569</v>
      </c>
      <c r="O8" s="326">
        <v>12477.611000000001</v>
      </c>
      <c r="P8" s="326">
        <v>12525.18</v>
      </c>
      <c r="Q8" s="326">
        <v>13079.625</v>
      </c>
      <c r="R8" s="326">
        <v>13487.953</v>
      </c>
      <c r="S8" s="326">
        <v>13723.209000000001</v>
      </c>
      <c r="T8" s="326">
        <v>14054.467000000001</v>
      </c>
      <c r="U8" s="326">
        <v>14321.23</v>
      </c>
      <c r="V8" s="326">
        <v>16678.875</v>
      </c>
      <c r="W8" s="326">
        <v>17242.474999999999</v>
      </c>
      <c r="X8" s="326">
        <v>17841.456999999999</v>
      </c>
      <c r="Y8" s="326">
        <v>18503.282999999999</v>
      </c>
      <c r="Z8" s="326">
        <v>19230.98</v>
      </c>
      <c r="AA8" s="326">
        <v>19970.772000000001</v>
      </c>
      <c r="AB8" s="326">
        <v>20714.66</v>
      </c>
      <c r="AC8" s="326">
        <v>21459.135999999999</v>
      </c>
      <c r="AD8" s="326">
        <v>22246.231</v>
      </c>
      <c r="AE8" s="326">
        <v>22924.723000000002</v>
      </c>
      <c r="AF8" s="326">
        <v>23766.079000000002</v>
      </c>
      <c r="AG8" s="326">
        <v>24496.751</v>
      </c>
      <c r="AH8" s="326"/>
      <c r="AI8" s="326"/>
      <c r="AJ8" s="326"/>
      <c r="AK8" s="326"/>
      <c r="AL8" s="326"/>
      <c r="AM8" s="326"/>
      <c r="AN8" s="326"/>
      <c r="AO8" s="326"/>
      <c r="AP8" s="326"/>
      <c r="AQ8" s="326"/>
      <c r="AR8" s="106"/>
      <c r="AS8" s="106"/>
    </row>
    <row r="9" spans="1:58">
      <c r="A9" s="93" t="s">
        <v>512</v>
      </c>
      <c r="B9" s="326"/>
      <c r="C9" s="326"/>
      <c r="D9" s="326"/>
      <c r="E9" s="326"/>
      <c r="F9" s="326"/>
      <c r="G9" s="326"/>
      <c r="H9" s="326"/>
      <c r="I9" s="326"/>
      <c r="J9" s="326"/>
      <c r="K9" s="326"/>
      <c r="L9" s="326">
        <v>308.79872484697717</v>
      </c>
      <c r="M9" s="326"/>
      <c r="N9" s="326"/>
      <c r="O9" s="326"/>
      <c r="P9" s="326"/>
      <c r="Q9" s="326"/>
      <c r="R9" s="326"/>
      <c r="S9" s="326"/>
      <c r="T9" s="326"/>
      <c r="U9" s="326"/>
      <c r="V9" s="326"/>
      <c r="W9" s="326"/>
      <c r="X9" s="326"/>
      <c r="Y9" s="326"/>
      <c r="Z9" s="326">
        <v>406</v>
      </c>
      <c r="AA9" s="326">
        <v>399</v>
      </c>
      <c r="AB9" s="326">
        <v>406</v>
      </c>
      <c r="AC9" s="326">
        <v>423</v>
      </c>
      <c r="AD9" s="326"/>
      <c r="AE9" s="326"/>
      <c r="AF9" s="326"/>
      <c r="AG9" s="326">
        <v>976.8</v>
      </c>
      <c r="AH9" s="326">
        <v>955.1</v>
      </c>
      <c r="AI9" s="326">
        <v>939.3</v>
      </c>
      <c r="AJ9" s="326">
        <v>1034.5999999999999</v>
      </c>
      <c r="AK9" s="326">
        <v>1074.4000000000001</v>
      </c>
      <c r="AL9" s="326"/>
      <c r="AM9" s="326"/>
      <c r="AN9" s="326"/>
      <c r="AO9" s="326"/>
      <c r="AP9" s="326"/>
      <c r="AQ9" s="326"/>
      <c r="AS9" s="106"/>
      <c r="AT9" s="106"/>
      <c r="AU9" s="106"/>
      <c r="AV9" s="106"/>
      <c r="AW9" s="106"/>
      <c r="AX9" s="106"/>
      <c r="AY9" s="106"/>
      <c r="AZ9" s="106"/>
      <c r="BA9" s="106"/>
      <c r="BB9" s="106"/>
      <c r="BC9" s="106"/>
      <c r="BD9" s="106"/>
      <c r="BE9" s="106"/>
      <c r="BF9" s="106"/>
    </row>
    <row r="10" spans="1:58">
      <c r="A10" s="93" t="s">
        <v>168</v>
      </c>
      <c r="B10" s="326"/>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v>28</v>
      </c>
      <c r="AA10" s="326">
        <v>33</v>
      </c>
      <c r="AB10" s="326">
        <v>19</v>
      </c>
      <c r="AC10" s="326">
        <v>19</v>
      </c>
      <c r="AD10" s="326"/>
      <c r="AE10" s="326"/>
      <c r="AF10" s="326"/>
      <c r="AG10" s="326"/>
      <c r="AH10" s="326"/>
      <c r="AI10" s="326"/>
      <c r="AJ10" s="326"/>
      <c r="AK10" s="326"/>
      <c r="AL10" s="326"/>
      <c r="AM10" s="326"/>
      <c r="AN10" s="326"/>
      <c r="AO10" s="326"/>
      <c r="AP10" s="326"/>
      <c r="AQ10" s="326"/>
      <c r="AR10" s="106"/>
      <c r="AS10" s="106"/>
    </row>
    <row r="11" spans="1:58">
      <c r="A11" s="93" t="s">
        <v>10</v>
      </c>
      <c r="B11" s="326"/>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26"/>
      <c r="AN11" s="326"/>
      <c r="AO11" s="326"/>
      <c r="AP11" s="326"/>
      <c r="AQ11" s="326"/>
      <c r="AR11" s="106"/>
      <c r="AS11" s="106"/>
    </row>
    <row r="12" spans="1:58">
      <c r="A12" s="93" t="s">
        <v>9</v>
      </c>
      <c r="B12" s="326"/>
      <c r="C12" s="326"/>
      <c r="D12" s="326"/>
      <c r="E12" s="326"/>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K12" s="326"/>
      <c r="AL12" s="326"/>
      <c r="AM12" s="326"/>
      <c r="AN12" s="326"/>
      <c r="AO12" s="326"/>
      <c r="AP12" s="326"/>
      <c r="AQ12" s="326"/>
      <c r="AR12" s="106"/>
      <c r="AS12" s="106"/>
    </row>
    <row r="13" spans="1:58">
      <c r="A13" s="93" t="s">
        <v>188</v>
      </c>
      <c r="B13" s="326"/>
      <c r="C13" s="326"/>
      <c r="D13" s="326"/>
      <c r="E13" s="326"/>
      <c r="F13" s="326"/>
      <c r="G13" s="326"/>
      <c r="H13" s="326"/>
      <c r="I13" s="326"/>
      <c r="J13" s="326"/>
      <c r="K13" s="326"/>
      <c r="L13" s="326">
        <v>698.1</v>
      </c>
      <c r="M13" s="326">
        <v>707.8</v>
      </c>
      <c r="N13" s="326">
        <v>638.79999999999995</v>
      </c>
      <c r="O13" s="326">
        <v>650.5</v>
      </c>
      <c r="P13" s="326">
        <v>644.1</v>
      </c>
      <c r="Q13" s="326">
        <v>684</v>
      </c>
      <c r="R13" s="326">
        <v>693.1</v>
      </c>
      <c r="S13" s="326">
        <v>724.5</v>
      </c>
      <c r="T13" s="326">
        <v>736.6</v>
      </c>
      <c r="U13" s="326">
        <v>698.3</v>
      </c>
      <c r="V13" s="326">
        <v>748.7</v>
      </c>
      <c r="W13" s="326">
        <v>784.4</v>
      </c>
      <c r="X13" s="326">
        <v>765</v>
      </c>
      <c r="Y13" s="326">
        <v>814.9</v>
      </c>
      <c r="Z13" s="326">
        <v>838.1</v>
      </c>
      <c r="AA13" s="326">
        <v>846.1</v>
      </c>
      <c r="AB13" s="326">
        <v>876.3</v>
      </c>
      <c r="AC13" s="326">
        <v>857.5</v>
      </c>
      <c r="AD13" s="326">
        <v>841.6</v>
      </c>
      <c r="AE13" s="326">
        <v>808.6</v>
      </c>
      <c r="AF13" s="326">
        <v>854</v>
      </c>
      <c r="AG13" s="326">
        <v>863</v>
      </c>
      <c r="AH13" s="326">
        <v>854.4</v>
      </c>
      <c r="AI13" s="326">
        <v>870.6</v>
      </c>
      <c r="AJ13" s="326">
        <v>891.9</v>
      </c>
      <c r="AK13" s="326">
        <v>912.9</v>
      </c>
      <c r="AL13" s="326">
        <v>951.1</v>
      </c>
      <c r="AM13" s="326">
        <v>978.8</v>
      </c>
      <c r="AN13" s="326">
        <v>989.3</v>
      </c>
      <c r="AO13" s="326">
        <v>1016</v>
      </c>
      <c r="AP13" s="326">
        <v>813.8</v>
      </c>
      <c r="AQ13" s="326">
        <v>804.8</v>
      </c>
      <c r="AR13" s="106"/>
      <c r="AS13" s="106"/>
    </row>
    <row r="14" spans="1:58">
      <c r="A14" s="93" t="s">
        <v>6</v>
      </c>
      <c r="B14" s="326">
        <v>6720.0609999999997</v>
      </c>
      <c r="C14" s="326">
        <v>6553.5550000000003</v>
      </c>
      <c r="D14" s="326">
        <v>6553.4970000000003</v>
      </c>
      <c r="E14" s="326">
        <v>6483.23</v>
      </c>
      <c r="F14" s="326">
        <v>6395.3029999999999</v>
      </c>
      <c r="G14" s="326">
        <v>6366.768</v>
      </c>
      <c r="H14" s="326">
        <v>6300.3379999999997</v>
      </c>
      <c r="I14" s="326">
        <v>6236.7659999999996</v>
      </c>
      <c r="J14" s="326">
        <v>6162.15</v>
      </c>
      <c r="K14" s="326">
        <v>6097.0839999999998</v>
      </c>
      <c r="L14" s="326">
        <v>5922.03</v>
      </c>
      <c r="M14" s="326">
        <v>5894.4030000000002</v>
      </c>
      <c r="N14" s="326">
        <v>5969.54</v>
      </c>
      <c r="O14" s="326">
        <v>6086.4620000000004</v>
      </c>
      <c r="P14" s="326">
        <v>6150.5519999999997</v>
      </c>
      <c r="Q14" s="326">
        <v>6284.3180000000002</v>
      </c>
      <c r="R14" s="326">
        <v>6401.5540000000001</v>
      </c>
      <c r="S14" s="326">
        <v>6591.9889999999996</v>
      </c>
      <c r="T14" s="326">
        <v>6657.4570000000003</v>
      </c>
      <c r="U14" s="326">
        <v>6788.7420000000002</v>
      </c>
      <c r="V14" s="326">
        <v>7172.6769999999997</v>
      </c>
      <c r="W14" s="326">
        <v>7546.6610000000001</v>
      </c>
      <c r="X14" s="326">
        <v>7645.2129999999997</v>
      </c>
      <c r="Y14" s="326">
        <v>8062.5219999999999</v>
      </c>
      <c r="Z14" s="326">
        <v>8374.6749999999993</v>
      </c>
      <c r="AA14" s="326">
        <v>8489.3989999999994</v>
      </c>
      <c r="AB14" s="326">
        <v>8742.3629999999994</v>
      </c>
      <c r="AC14" s="326">
        <v>9144.0630000000001</v>
      </c>
      <c r="AD14" s="326">
        <v>9264.0059999999994</v>
      </c>
      <c r="AE14" s="326">
        <v>9553.5190000000002</v>
      </c>
      <c r="AF14" s="326">
        <v>9875.4439999999995</v>
      </c>
      <c r="AG14" s="326">
        <v>10202.089</v>
      </c>
      <c r="AH14" s="326"/>
      <c r="AI14" s="326"/>
      <c r="AJ14" s="326"/>
      <c r="AK14" s="326"/>
      <c r="AL14" s="326"/>
      <c r="AM14" s="326"/>
      <c r="AN14" s="326"/>
      <c r="AO14" s="326"/>
      <c r="AP14" s="326"/>
      <c r="AQ14" s="326"/>
      <c r="AR14" s="106"/>
      <c r="AS14" s="106"/>
      <c r="AT14" s="106"/>
      <c r="AU14" s="106"/>
    </row>
    <row r="15" spans="1:58">
      <c r="A15" s="93" t="s">
        <v>5</v>
      </c>
      <c r="B15" s="326"/>
      <c r="C15" s="326"/>
      <c r="D15" s="326"/>
      <c r="E15" s="326"/>
      <c r="F15" s="326"/>
      <c r="G15" s="326"/>
      <c r="H15" s="326"/>
      <c r="I15" s="326"/>
      <c r="J15" s="326"/>
      <c r="K15" s="326"/>
      <c r="L15" s="326"/>
      <c r="M15" s="326">
        <v>624.66700000000003</v>
      </c>
      <c r="N15" s="326">
        <v>671.12300000000005</v>
      </c>
      <c r="O15" s="326">
        <v>735.08600000000001</v>
      </c>
      <c r="P15" s="326">
        <v>799.54200000000003</v>
      </c>
      <c r="Q15" s="326">
        <v>884.97699999999998</v>
      </c>
      <c r="R15" s="326">
        <v>950.11599999999999</v>
      </c>
      <c r="S15" s="326">
        <v>979.56100000000004</v>
      </c>
      <c r="T15" s="326">
        <v>1018.412</v>
      </c>
      <c r="U15" s="326">
        <v>968.81500000000005</v>
      </c>
      <c r="V15" s="326">
        <v>978.15</v>
      </c>
      <c r="W15" s="326">
        <v>1127.1769999999999</v>
      </c>
      <c r="X15" s="326">
        <v>1009.627</v>
      </c>
      <c r="Y15" s="326">
        <v>1076.0889999999999</v>
      </c>
      <c r="Z15" s="326">
        <v>1163.2750000000001</v>
      </c>
      <c r="AA15" s="326">
        <v>1293.5840000000001</v>
      </c>
      <c r="AB15" s="326">
        <v>1293.9860000000001</v>
      </c>
      <c r="AC15" s="326">
        <v>1344.989</v>
      </c>
      <c r="AD15" s="326">
        <v>1454.568</v>
      </c>
      <c r="AE15" s="326">
        <v>1496.5509999999999</v>
      </c>
      <c r="AF15" s="326">
        <v>1551.528</v>
      </c>
      <c r="AG15" s="326">
        <v>1589.15</v>
      </c>
      <c r="AH15" s="326"/>
      <c r="AI15" s="326"/>
      <c r="AJ15" s="326"/>
      <c r="AK15" s="326"/>
      <c r="AL15" s="326"/>
      <c r="AM15" s="326"/>
      <c r="AN15" s="326"/>
      <c r="AO15" s="326"/>
      <c r="AP15" s="326"/>
      <c r="AQ15" s="326"/>
      <c r="AR15" s="106"/>
      <c r="AS15" s="106"/>
      <c r="AT15" s="106"/>
      <c r="AU15" s="106"/>
      <c r="AV15" s="106"/>
      <c r="AW15" s="106"/>
      <c r="AX15" s="106"/>
      <c r="AY15" s="106"/>
      <c r="AZ15" s="106"/>
      <c r="BA15" s="106"/>
      <c r="BB15" s="106"/>
      <c r="BC15" s="106"/>
      <c r="BD15" s="106"/>
      <c r="BE15" s="106"/>
      <c r="BF15" s="106"/>
    </row>
    <row r="16" spans="1:58">
      <c r="A16" s="93" t="s">
        <v>4</v>
      </c>
      <c r="B16" s="326"/>
      <c r="C16" s="326"/>
      <c r="D16" s="326"/>
      <c r="E16" s="326"/>
      <c r="F16" s="326"/>
      <c r="G16" s="326"/>
      <c r="H16" s="326"/>
      <c r="I16" s="326"/>
      <c r="J16" s="326"/>
      <c r="K16" s="326"/>
      <c r="L16" s="326">
        <v>37.590000000000003</v>
      </c>
      <c r="M16" s="326"/>
      <c r="N16" s="326"/>
      <c r="O16" s="326"/>
      <c r="P16" s="326"/>
      <c r="Q16" s="326"/>
      <c r="R16" s="326"/>
      <c r="S16" s="326"/>
      <c r="T16" s="326"/>
      <c r="U16" s="326"/>
      <c r="V16" s="326"/>
      <c r="W16" s="326"/>
      <c r="X16" s="326"/>
      <c r="Y16" s="326"/>
      <c r="Z16" s="326">
        <v>256</v>
      </c>
      <c r="AA16" s="326">
        <v>228</v>
      </c>
      <c r="AB16" s="326">
        <v>243</v>
      </c>
      <c r="AC16" s="326">
        <v>205</v>
      </c>
      <c r="AD16" s="326"/>
      <c r="AE16" s="326"/>
      <c r="AF16" s="326"/>
      <c r="AG16" s="326"/>
      <c r="AH16" s="326"/>
      <c r="AI16" s="326"/>
      <c r="AJ16" s="326"/>
      <c r="AK16" s="326"/>
      <c r="AL16" s="326"/>
      <c r="AM16" s="326"/>
      <c r="AN16" s="326"/>
      <c r="AO16" s="326"/>
      <c r="AP16" s="326"/>
      <c r="AQ16" s="326"/>
      <c r="AR16" s="106"/>
      <c r="AS16" s="106"/>
      <c r="AT16" s="106"/>
      <c r="AU16" s="106"/>
      <c r="AV16" s="106"/>
      <c r="AW16" s="106"/>
      <c r="AX16" s="106"/>
      <c r="AY16" s="106"/>
      <c r="AZ16" s="106"/>
      <c r="BA16" s="106"/>
      <c r="BB16" s="106"/>
      <c r="BC16" s="106"/>
      <c r="BD16" s="106"/>
      <c r="BE16" s="106"/>
      <c r="BF16" s="106"/>
    </row>
    <row r="17" spans="1:74">
      <c r="A17" s="93" t="s">
        <v>3</v>
      </c>
      <c r="B17" s="326">
        <v>65382.38</v>
      </c>
      <c r="C17" s="326">
        <v>71922.266000000003</v>
      </c>
      <c r="D17" s="326">
        <v>78216.096999999994</v>
      </c>
      <c r="E17" s="326">
        <v>79641.89</v>
      </c>
      <c r="F17" s="326">
        <v>86407.123000000007</v>
      </c>
      <c r="G17" s="326">
        <v>86400.074999999997</v>
      </c>
      <c r="H17" s="326">
        <v>89978.793999999994</v>
      </c>
      <c r="I17" s="326">
        <v>93238.41</v>
      </c>
      <c r="J17" s="326">
        <v>97010.948000000004</v>
      </c>
      <c r="K17" s="326">
        <v>92901.589000000007</v>
      </c>
      <c r="L17" s="326">
        <v>90956.063999999998</v>
      </c>
      <c r="M17" s="326">
        <v>94980.766000000003</v>
      </c>
      <c r="N17" s="326">
        <v>88586.054000000004</v>
      </c>
      <c r="O17" s="326">
        <v>94937.948999999993</v>
      </c>
      <c r="P17" s="326">
        <v>98168.399000000005</v>
      </c>
      <c r="Q17" s="326">
        <v>103580.898</v>
      </c>
      <c r="R17" s="326">
        <v>106152.905</v>
      </c>
      <c r="S17" s="326">
        <v>108372.473</v>
      </c>
      <c r="T17" s="326">
        <v>106516.349</v>
      </c>
      <c r="U17" s="326">
        <v>109056.448</v>
      </c>
      <c r="V17" s="326">
        <v>109263.611</v>
      </c>
      <c r="W17" s="326">
        <v>112399.19500000001</v>
      </c>
      <c r="X17" s="326">
        <v>109907.89200000001</v>
      </c>
      <c r="Y17" s="326">
        <v>117373.966</v>
      </c>
      <c r="Z17" s="326">
        <v>128721.939</v>
      </c>
      <c r="AA17" s="326">
        <v>128214.011</v>
      </c>
      <c r="AB17" s="326">
        <v>127255.163</v>
      </c>
      <c r="AC17" s="326">
        <v>136604.24299999999</v>
      </c>
      <c r="AD17" s="326">
        <v>146768.413</v>
      </c>
      <c r="AE17" s="326">
        <v>142761.21900000001</v>
      </c>
      <c r="AF17" s="326">
        <v>142290.50899999999</v>
      </c>
      <c r="AG17" s="326">
        <v>141371.93100000001</v>
      </c>
      <c r="AH17" s="326">
        <v>138092.66897540004</v>
      </c>
      <c r="AI17" s="326"/>
      <c r="AJ17" s="326"/>
      <c r="AK17" s="326"/>
      <c r="AL17" s="326"/>
      <c r="AM17" s="326"/>
      <c r="AN17" s="326"/>
      <c r="AO17" s="326"/>
      <c r="AP17" s="326"/>
      <c r="AQ17" s="326"/>
      <c r="AS17" s="106"/>
      <c r="AT17" s="106"/>
      <c r="AU17" s="106"/>
      <c r="AV17" s="106"/>
      <c r="AW17" s="106"/>
      <c r="AX17" s="106"/>
      <c r="AY17" s="106"/>
      <c r="AZ17" s="106"/>
      <c r="BA17" s="106"/>
      <c r="BB17" s="106"/>
      <c r="BC17" s="106"/>
      <c r="BD17" s="106"/>
      <c r="BE17" s="106"/>
      <c r="BF17" s="106"/>
    </row>
    <row r="18" spans="1:74">
      <c r="A18" s="152" t="s">
        <v>33</v>
      </c>
      <c r="B18" s="326">
        <v>8015.0410000000002</v>
      </c>
      <c r="C18" s="326">
        <v>8129.0990000000002</v>
      </c>
      <c r="D18" s="326">
        <v>8250.4889999999996</v>
      </c>
      <c r="E18" s="326">
        <v>8420.4850000000006</v>
      </c>
      <c r="F18" s="326">
        <v>8585.3220000000001</v>
      </c>
      <c r="G18" s="326">
        <v>8767.56</v>
      </c>
      <c r="H18" s="326">
        <v>8981.2119999999995</v>
      </c>
      <c r="I18" s="326">
        <v>9145.6270000000004</v>
      </c>
      <c r="J18" s="326">
        <v>9310.8019999999997</v>
      </c>
      <c r="K18" s="326">
        <v>9515.1589999999997</v>
      </c>
      <c r="L18" s="326">
        <v>9732.94</v>
      </c>
      <c r="M18" s="326">
        <v>9932.4580000000005</v>
      </c>
      <c r="N18" s="326">
        <v>10060.703</v>
      </c>
      <c r="O18" s="326">
        <v>10333.552</v>
      </c>
      <c r="P18" s="326">
        <v>10519.404</v>
      </c>
      <c r="Q18" s="326">
        <v>11021.752</v>
      </c>
      <c r="R18" s="326">
        <v>11158.082</v>
      </c>
      <c r="S18" s="326">
        <v>11266.306</v>
      </c>
      <c r="T18" s="326">
        <v>11933.156999999999</v>
      </c>
      <c r="U18" s="326">
        <v>12750.209000000001</v>
      </c>
      <c r="V18" s="326">
        <v>13389.944</v>
      </c>
      <c r="W18" s="326">
        <v>14202.898999999999</v>
      </c>
      <c r="X18" s="326">
        <v>14916.290999999999</v>
      </c>
      <c r="Y18" s="326">
        <v>15491.192999999999</v>
      </c>
      <c r="Z18" s="326">
        <v>16197.713</v>
      </c>
      <c r="AA18" s="326">
        <v>17141.262999999999</v>
      </c>
      <c r="AB18" s="326">
        <v>17808.712</v>
      </c>
      <c r="AC18" s="326">
        <v>18305.766</v>
      </c>
      <c r="AD18" s="326">
        <v>18920.626</v>
      </c>
      <c r="AE18" s="326">
        <v>19345.261999999999</v>
      </c>
      <c r="AF18" s="326">
        <v>20043.347000000002</v>
      </c>
      <c r="AG18" s="326">
        <v>20746.966</v>
      </c>
      <c r="AH18" s="326"/>
      <c r="AI18" s="326"/>
      <c r="AJ18" s="326"/>
      <c r="AK18" s="326"/>
      <c r="AL18" s="326"/>
      <c r="AM18" s="326"/>
      <c r="AN18" s="326"/>
      <c r="AO18" s="326"/>
      <c r="AP18" s="326"/>
      <c r="AQ18" s="326"/>
      <c r="AR18" s="106"/>
      <c r="AS18" s="106"/>
      <c r="AT18" s="106"/>
      <c r="AU18" s="106"/>
      <c r="AV18" s="106"/>
      <c r="AW18" s="106"/>
      <c r="AX18" s="106"/>
      <c r="AY18" s="106"/>
      <c r="AZ18" s="106"/>
      <c r="BA18" s="106"/>
      <c r="BB18" s="106"/>
      <c r="BC18" s="106"/>
      <c r="BD18" s="106"/>
      <c r="BE18" s="106"/>
      <c r="BF18" s="106"/>
    </row>
    <row r="19" spans="1:74">
      <c r="A19" s="93" t="s">
        <v>1</v>
      </c>
      <c r="B19" s="326">
        <v>4498.0450000000001</v>
      </c>
      <c r="C19" s="326">
        <v>4565.6869999999999</v>
      </c>
      <c r="D19" s="326">
        <v>4678.0709999999999</v>
      </c>
      <c r="E19" s="326">
        <v>4762.47</v>
      </c>
      <c r="F19" s="326">
        <v>4827.9849999999997</v>
      </c>
      <c r="G19" s="326">
        <v>4926.9639999999999</v>
      </c>
      <c r="H19" s="326">
        <v>5017.2039999999997</v>
      </c>
      <c r="I19" s="326">
        <v>5134.7849999999999</v>
      </c>
      <c r="J19" s="326">
        <v>5421.3850000000002</v>
      </c>
      <c r="K19" s="326">
        <v>5428.32</v>
      </c>
      <c r="L19" s="326">
        <v>5399.19</v>
      </c>
      <c r="M19" s="326">
        <v>5564.8850000000002</v>
      </c>
      <c r="N19" s="326">
        <v>5664.5969999999998</v>
      </c>
      <c r="O19" s="326">
        <v>5682.5630000000001</v>
      </c>
      <c r="P19" s="326">
        <v>5729.5569999999998</v>
      </c>
      <c r="Q19" s="326">
        <v>5827.9960000000001</v>
      </c>
      <c r="R19" s="326">
        <v>5778.3770000000004</v>
      </c>
      <c r="S19" s="326">
        <v>6026.2730000000001</v>
      </c>
      <c r="T19" s="326">
        <v>6085.9350000000004</v>
      </c>
      <c r="U19" s="326">
        <v>6094.5420000000004</v>
      </c>
      <c r="V19" s="326">
        <v>6244.0460000000003</v>
      </c>
      <c r="W19" s="326">
        <v>6430.43</v>
      </c>
      <c r="X19" s="326">
        <v>6633.0690000000004</v>
      </c>
      <c r="Y19" s="326">
        <v>6828.415</v>
      </c>
      <c r="Z19" s="326">
        <v>7005.2060000000001</v>
      </c>
      <c r="AA19" s="326">
        <v>7213.317</v>
      </c>
      <c r="AB19" s="326">
        <v>7396.3249999999998</v>
      </c>
      <c r="AC19" s="326">
        <v>7399.4719999999998</v>
      </c>
      <c r="AD19" s="326">
        <v>7641.3329999999996</v>
      </c>
      <c r="AE19" s="326">
        <v>7842.259</v>
      </c>
      <c r="AF19" s="326">
        <v>8053.5709999999999</v>
      </c>
      <c r="AG19" s="326">
        <v>8461.9950000000008</v>
      </c>
      <c r="AH19" s="326"/>
      <c r="AI19" s="326"/>
      <c r="AJ19" s="326"/>
      <c r="AK19" s="326"/>
      <c r="AL19" s="326"/>
      <c r="AM19" s="326"/>
      <c r="AN19" s="326"/>
      <c r="AO19" s="326"/>
      <c r="AP19" s="326"/>
      <c r="AQ19" s="326"/>
      <c r="AR19" s="106"/>
      <c r="AS19" s="106"/>
      <c r="AT19" s="106"/>
      <c r="AU19" s="106"/>
      <c r="AV19" s="106"/>
      <c r="AW19" s="106"/>
      <c r="AX19" s="106"/>
      <c r="AY19" s="106"/>
      <c r="AZ19" s="106"/>
      <c r="BA19" s="106"/>
      <c r="BB19" s="106"/>
      <c r="BC19" s="106"/>
      <c r="BD19" s="106"/>
      <c r="BE19" s="106"/>
      <c r="BF19" s="106"/>
    </row>
    <row r="20" spans="1:74">
      <c r="A20" s="93" t="s">
        <v>0</v>
      </c>
      <c r="B20" s="326">
        <v>6492.6809999999996</v>
      </c>
      <c r="C20" s="326">
        <v>6584.5209999999997</v>
      </c>
      <c r="D20" s="326">
        <v>6634.8760000000002</v>
      </c>
      <c r="E20" s="326">
        <v>6801.6329999999998</v>
      </c>
      <c r="F20" s="326">
        <v>6919.732</v>
      </c>
      <c r="G20" s="326">
        <v>7405.6139999999996</v>
      </c>
      <c r="H20" s="326">
        <v>7830.8280000000004</v>
      </c>
      <c r="I20" s="326">
        <v>8550.3719999999994</v>
      </c>
      <c r="J20" s="326">
        <v>8657.473</v>
      </c>
      <c r="K20" s="326">
        <v>8851.6790000000001</v>
      </c>
      <c r="L20" s="326">
        <v>9297.2649999999994</v>
      </c>
      <c r="M20" s="326">
        <v>9855.2919999999995</v>
      </c>
      <c r="N20" s="326">
        <v>10176.611999999999</v>
      </c>
      <c r="O20" s="326">
        <v>9735.607</v>
      </c>
      <c r="P20" s="326">
        <v>9666.0720000000001</v>
      </c>
      <c r="Q20" s="326">
        <v>9841.1389999999992</v>
      </c>
      <c r="R20" s="326">
        <v>9799.7540000000008</v>
      </c>
      <c r="S20" s="326">
        <v>9702.2630000000008</v>
      </c>
      <c r="T20" s="326">
        <v>9928.0210000000006</v>
      </c>
      <c r="U20" s="326">
        <v>10584.735000000001</v>
      </c>
      <c r="V20" s="326">
        <v>9864.6759999999995</v>
      </c>
      <c r="W20" s="326">
        <v>9690.3449999999993</v>
      </c>
      <c r="X20" s="326">
        <v>9692.3279999999995</v>
      </c>
      <c r="Y20" s="326">
        <v>9500.2289999999994</v>
      </c>
      <c r="Z20" s="326">
        <v>9269.223</v>
      </c>
      <c r="AA20" s="326">
        <v>9684.9850000000006</v>
      </c>
      <c r="AB20" s="326">
        <v>9714.2240000000002</v>
      </c>
      <c r="AC20" s="326">
        <v>9438.4830000000002</v>
      </c>
      <c r="AD20" s="326">
        <v>8677.5669999999991</v>
      </c>
      <c r="AE20" s="326">
        <v>8746.6659999999993</v>
      </c>
      <c r="AF20" s="326">
        <v>8999.6299999999992</v>
      </c>
      <c r="AG20" s="326">
        <v>9312.0450000000001</v>
      </c>
      <c r="AH20" s="326"/>
      <c r="AI20" s="326"/>
      <c r="AJ20" s="326"/>
      <c r="AK20" s="326"/>
      <c r="AL20" s="326"/>
      <c r="AM20" s="326"/>
      <c r="AN20" s="326"/>
      <c r="AO20" s="326"/>
      <c r="AP20" s="326"/>
      <c r="AQ20" s="326"/>
      <c r="AR20" s="106"/>
      <c r="AS20" s="106"/>
      <c r="AT20" s="106"/>
      <c r="AU20" s="106"/>
      <c r="AV20" s="106"/>
      <c r="AW20" s="106"/>
      <c r="AX20" s="106"/>
      <c r="AY20" s="106"/>
      <c r="AZ20" s="106"/>
      <c r="BA20" s="106"/>
      <c r="BB20" s="106"/>
      <c r="BC20" s="106"/>
      <c r="BD20" s="106"/>
      <c r="BE20" s="106"/>
      <c r="BF20" s="106"/>
    </row>
    <row r="21" spans="1:74">
      <c r="A21" s="107"/>
      <c r="B21" s="106"/>
      <c r="BL21" s="106"/>
      <c r="BM21" s="106"/>
      <c r="BN21" s="106"/>
      <c r="BO21" s="106"/>
      <c r="BP21" s="106"/>
      <c r="BQ21" s="106"/>
      <c r="BR21" s="106"/>
      <c r="BS21" s="106"/>
      <c r="BT21" s="106"/>
      <c r="BU21" s="106"/>
      <c r="BV21" s="106"/>
    </row>
    <row r="22" spans="1:74">
      <c r="A22" s="103" t="s">
        <v>21</v>
      </c>
      <c r="V22" s="250"/>
      <c r="W22" s="250"/>
      <c r="X22" s="250"/>
      <c r="Y22" s="250"/>
      <c r="Z22" s="250"/>
      <c r="AA22" s="250"/>
      <c r="AB22" s="250"/>
      <c r="AC22" s="250"/>
      <c r="AD22" s="250"/>
      <c r="AE22" s="250"/>
      <c r="AF22" s="250"/>
      <c r="AG22" s="250"/>
      <c r="AH22" s="250"/>
      <c r="AI22" s="250"/>
      <c r="AJ22" s="250"/>
      <c r="AK22" s="250"/>
      <c r="AL22" s="473"/>
      <c r="AM22" s="473"/>
      <c r="AN22" s="473"/>
      <c r="AO22" s="473"/>
      <c r="AP22" s="473"/>
      <c r="AQ22" s="489"/>
    </row>
    <row r="23" spans="1:74">
      <c r="A23" s="44"/>
      <c r="AU23" s="105"/>
      <c r="AV23" s="14"/>
      <c r="AW23" s="14"/>
      <c r="AX23" s="14"/>
      <c r="AY23" s="14"/>
      <c r="AZ23" s="14"/>
      <c r="BA23" s="14"/>
      <c r="BB23" s="104"/>
    </row>
    <row r="24" spans="1:74">
      <c r="A24" s="17" t="s">
        <v>247</v>
      </c>
    </row>
    <row r="25" spans="1:74">
      <c r="A25" s="17" t="s">
        <v>15</v>
      </c>
      <c r="AU25" s="14"/>
      <c r="AV25" s="14"/>
      <c r="AW25" s="14"/>
      <c r="AX25" s="14"/>
      <c r="AY25" s="14"/>
      <c r="AZ25" s="14"/>
      <c r="BA25" s="14"/>
      <c r="BB25" s="14"/>
    </row>
    <row r="26" spans="1:74">
      <c r="A26" s="53" t="s">
        <v>124</v>
      </c>
      <c r="AU26" s="14"/>
      <c r="AV26" s="14"/>
      <c r="AW26" s="14"/>
      <c r="AX26" s="14"/>
      <c r="AY26" s="14"/>
      <c r="AZ26" s="14"/>
      <c r="BA26" s="14"/>
      <c r="BB26" s="14"/>
    </row>
    <row r="27" spans="1:74">
      <c r="A27" s="44"/>
      <c r="AU27" s="14"/>
      <c r="AV27" s="14"/>
      <c r="AW27" s="14"/>
      <c r="AX27" s="14"/>
      <c r="AY27" s="14"/>
      <c r="AZ27" s="14"/>
      <c r="BA27" s="14"/>
      <c r="BB27" s="14"/>
    </row>
    <row r="28" spans="1:74">
      <c r="A28" s="17" t="s">
        <v>608</v>
      </c>
    </row>
    <row r="30" spans="1:74" ht="14.25" customHeight="1">
      <c r="A30" s="103" t="s">
        <v>174</v>
      </c>
    </row>
    <row r="31" spans="1:74">
      <c r="A31" s="44"/>
    </row>
    <row r="32" spans="1:74">
      <c r="A32" s="17" t="s">
        <v>173</v>
      </c>
    </row>
  </sheetData>
  <mergeCells count="2">
    <mergeCell ref="A3:A4"/>
    <mergeCell ref="B3:AQ3"/>
  </mergeCells>
  <conditionalFormatting sqref="AK17:AK18">
    <cfRule type="expression" dxfId="138" priority="1" stopIfTrue="1">
      <formula>ISNA(ACTIVECELL)</formula>
    </cfRule>
  </conditionalFormatting>
  <hyperlinks>
    <hyperlink ref="AS3" location="Content!A1" display="Back to content page" xr:uid="{00000000-0004-0000-E700-000000000000}"/>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Sheet233"/>
  <dimension ref="A1:R26"/>
  <sheetViews>
    <sheetView topLeftCell="A4" workbookViewId="0">
      <selection activeCell="B4" sqref="B4:P19"/>
    </sheetView>
  </sheetViews>
  <sheetFormatPr defaultColWidth="9.21875" defaultRowHeight="13.8"/>
  <cols>
    <col min="1" max="1" width="33.77734375" style="17" customWidth="1"/>
    <col min="2" max="16" width="9.5546875" style="17" customWidth="1"/>
    <col min="17" max="16384" width="9.21875" style="17"/>
  </cols>
  <sheetData>
    <row r="1" spans="1:18" ht="15" customHeight="1">
      <c r="A1" s="44" t="s">
        <v>2746</v>
      </c>
      <c r="B1" s="91"/>
      <c r="C1" s="91"/>
      <c r="D1" s="91"/>
      <c r="E1" s="91"/>
      <c r="F1" s="91"/>
    </row>
    <row r="2" spans="1:18" ht="15" customHeight="1">
      <c r="A2" s="91"/>
    </row>
    <row r="3" spans="1:18" ht="16.5" customHeight="1">
      <c r="A3" s="223" t="s">
        <v>27</v>
      </c>
      <c r="B3" s="25">
        <v>2000</v>
      </c>
      <c r="C3" s="430">
        <v>2001</v>
      </c>
      <c r="D3" s="25">
        <v>2002</v>
      </c>
      <c r="E3" s="25">
        <v>2003</v>
      </c>
      <c r="F3" s="430">
        <v>2004</v>
      </c>
      <c r="G3" s="25">
        <v>2005</v>
      </c>
      <c r="H3" s="25">
        <v>2006</v>
      </c>
      <c r="I3" s="430">
        <v>2007</v>
      </c>
      <c r="J3" s="25">
        <v>2008</v>
      </c>
      <c r="K3" s="25">
        <v>2009</v>
      </c>
      <c r="L3" s="430">
        <v>2010</v>
      </c>
      <c r="M3" s="25">
        <v>2011</v>
      </c>
      <c r="N3" s="430">
        <v>2012</v>
      </c>
      <c r="O3" s="25">
        <v>2013</v>
      </c>
      <c r="P3" s="25">
        <v>2014</v>
      </c>
      <c r="R3" s="1" t="s">
        <v>559</v>
      </c>
    </row>
    <row r="4" spans="1:18" ht="15" customHeight="1">
      <c r="A4" s="93" t="s">
        <v>13</v>
      </c>
      <c r="B4" s="296">
        <v>-504.15900175724431</v>
      </c>
      <c r="C4" s="296">
        <v>-475.11125528034626</v>
      </c>
      <c r="D4" s="296">
        <v>-550.71418530133383</v>
      </c>
      <c r="E4" s="296">
        <v>-501.43665594339285</v>
      </c>
      <c r="F4" s="296">
        <v>-555.80953540989469</v>
      </c>
      <c r="G4" s="296">
        <v>-735.86429470360099</v>
      </c>
      <c r="H4" s="296">
        <v>-759.62878882364157</v>
      </c>
      <c r="I4" s="296">
        <v>-858.18881530337183</v>
      </c>
      <c r="J4" s="296">
        <v>-885.24594080377085</v>
      </c>
      <c r="K4" s="296">
        <v>-764.5494214828725</v>
      </c>
      <c r="L4" s="296">
        <v>-703.77238144353191</v>
      </c>
      <c r="M4" s="296">
        <v>-619.05389459128128</v>
      </c>
      <c r="N4" s="296">
        <v>-589.50613135700894</v>
      </c>
      <c r="O4" s="296">
        <v>-594.54614286735853</v>
      </c>
      <c r="P4" s="296">
        <v>-540.99747122964868</v>
      </c>
    </row>
    <row r="5" spans="1:18" ht="15" customHeight="1">
      <c r="A5" s="93" t="s">
        <v>12</v>
      </c>
      <c r="B5" s="296">
        <v>40.021132734628225</v>
      </c>
      <c r="C5" s="296">
        <v>41.243475962914836</v>
      </c>
      <c r="D5" s="296">
        <v>42.055286096852292</v>
      </c>
      <c r="E5" s="296">
        <v>46.433404907925421</v>
      </c>
      <c r="F5" s="296">
        <v>46.34491041007999</v>
      </c>
      <c r="G5" s="296">
        <v>45.833076600366162</v>
      </c>
      <c r="H5" s="296">
        <v>47.861148870384255</v>
      </c>
      <c r="I5" s="296">
        <v>52.921943066053721</v>
      </c>
      <c r="J5" s="296">
        <v>52.882335959908808</v>
      </c>
      <c r="K5" s="296">
        <v>53.928145270634253</v>
      </c>
      <c r="L5" s="296">
        <v>50.901387145883625</v>
      </c>
      <c r="M5" s="296">
        <v>53.845796975941298</v>
      </c>
      <c r="N5" s="296">
        <v>42.452979328758843</v>
      </c>
      <c r="O5" s="296">
        <v>44.581633191654291</v>
      </c>
      <c r="P5" s="296">
        <v>44.499964660772868</v>
      </c>
      <c r="R5" s="33"/>
    </row>
    <row r="6" spans="1:18" ht="15" customHeight="1">
      <c r="A6" s="93" t="s">
        <v>513</v>
      </c>
      <c r="B6" s="296"/>
      <c r="C6" s="296"/>
      <c r="D6" s="296"/>
      <c r="E6" s="296"/>
      <c r="F6" s="296"/>
      <c r="G6" s="296"/>
      <c r="H6" s="296"/>
      <c r="I6" s="296"/>
      <c r="J6" s="296"/>
      <c r="K6" s="296"/>
      <c r="L6" s="296"/>
      <c r="M6" s="296"/>
      <c r="N6" s="296"/>
      <c r="O6" s="296"/>
      <c r="P6" s="296"/>
      <c r="R6" s="33"/>
    </row>
    <row r="7" spans="1:18" ht="15" customHeight="1">
      <c r="A7" s="28" t="s">
        <v>100</v>
      </c>
      <c r="B7" s="296">
        <v>-7.2154727970477035</v>
      </c>
      <c r="C7" s="296">
        <v>-7.7524708252688566</v>
      </c>
      <c r="D7" s="296">
        <v>-6.9261403140865649</v>
      </c>
      <c r="E7" s="296">
        <v>-7.1189078438121225</v>
      </c>
      <c r="F7" s="296">
        <v>-7.4097476631535155</v>
      </c>
      <c r="G7" s="296">
        <v>-5.9811940639946197</v>
      </c>
      <c r="H7" s="296">
        <v>-5.2157546036618925</v>
      </c>
      <c r="I7" s="296">
        <v>-4.6053497073149678</v>
      </c>
      <c r="J7" s="296">
        <v>-3.4638908564896771</v>
      </c>
      <c r="K7" s="296">
        <v>-3.4370854509966846</v>
      </c>
      <c r="L7" s="296">
        <v>-2.8703535435953764</v>
      </c>
      <c r="M7" s="296">
        <v>-2.1167562382451521</v>
      </c>
      <c r="N7" s="296">
        <v>-1.5471374201008912</v>
      </c>
      <c r="O7" s="296">
        <v>0.22473173304265592</v>
      </c>
      <c r="P7" s="296">
        <v>1.9592673013969177</v>
      </c>
    </row>
    <row r="8" spans="1:18" ht="15" customHeight="1">
      <c r="A8" s="93" t="s">
        <v>512</v>
      </c>
      <c r="B8" s="296"/>
      <c r="C8" s="296"/>
      <c r="D8" s="296"/>
      <c r="E8" s="296"/>
      <c r="F8" s="296"/>
      <c r="G8" s="296"/>
      <c r="H8" s="296"/>
      <c r="I8" s="296"/>
      <c r="J8" s="296"/>
      <c r="K8" s="296"/>
      <c r="L8" s="296"/>
      <c r="M8" s="296"/>
      <c r="N8" s="296"/>
      <c r="O8" s="296"/>
      <c r="P8" s="296"/>
    </row>
    <row r="9" spans="1:18" ht="15" customHeight="1">
      <c r="A9" s="93" t="s">
        <v>11</v>
      </c>
      <c r="B9" s="296"/>
      <c r="C9" s="296"/>
      <c r="D9" s="296"/>
      <c r="E9" s="296"/>
      <c r="F9" s="296"/>
      <c r="G9" s="296"/>
      <c r="H9" s="296"/>
      <c r="I9" s="296"/>
      <c r="J9" s="296"/>
      <c r="K9" s="296"/>
      <c r="L9" s="296"/>
      <c r="M9" s="296"/>
      <c r="N9" s="296"/>
      <c r="O9" s="296"/>
      <c r="P9" s="296"/>
    </row>
    <row r="10" spans="1:18" ht="15" customHeight="1">
      <c r="A10" s="93" t="s">
        <v>10</v>
      </c>
      <c r="B10" s="296"/>
      <c r="C10" s="296"/>
      <c r="D10" s="296"/>
      <c r="E10" s="296"/>
      <c r="F10" s="296"/>
      <c r="G10" s="296"/>
      <c r="H10" s="296"/>
      <c r="I10" s="296"/>
      <c r="J10" s="296"/>
      <c r="K10" s="296"/>
      <c r="L10" s="296"/>
      <c r="M10" s="296"/>
      <c r="N10" s="296"/>
      <c r="O10" s="296"/>
      <c r="P10" s="296"/>
    </row>
    <row r="11" spans="1:18" ht="15" customHeight="1">
      <c r="A11" s="93" t="s">
        <v>9</v>
      </c>
      <c r="B11" s="296"/>
      <c r="C11" s="296"/>
      <c r="D11" s="296"/>
      <c r="E11" s="296"/>
      <c r="F11" s="296"/>
      <c r="G11" s="296"/>
      <c r="H11" s="296"/>
      <c r="I11" s="296"/>
      <c r="J11" s="296"/>
      <c r="K11" s="296"/>
      <c r="L11" s="296"/>
      <c r="M11" s="296"/>
      <c r="N11" s="296"/>
      <c r="O11" s="296"/>
      <c r="P11" s="296"/>
    </row>
    <row r="12" spans="1:18" ht="15" customHeight="1">
      <c r="A12" s="93" t="s">
        <v>8</v>
      </c>
      <c r="B12" s="296">
        <v>73.86310096486956</v>
      </c>
      <c r="C12" s="296">
        <v>73.527936773677823</v>
      </c>
      <c r="D12" s="296">
        <v>75.420726895909198</v>
      </c>
      <c r="E12" s="296">
        <v>75.841454901498594</v>
      </c>
      <c r="F12" s="296">
        <v>75.463815449711333</v>
      </c>
      <c r="G12" s="296">
        <v>77.398201945782901</v>
      </c>
      <c r="H12" s="296">
        <v>79.503695193068708</v>
      </c>
      <c r="I12" s="296">
        <v>80.325615282381392</v>
      </c>
      <c r="J12" s="296">
        <v>79.388917537672285</v>
      </c>
      <c r="K12" s="296">
        <v>81.046833104879809</v>
      </c>
      <c r="L12" s="296">
        <v>81.656224354463163</v>
      </c>
      <c r="M12" s="296">
        <v>82.439632565824382</v>
      </c>
      <c r="N12" s="296">
        <v>83.153170082758777</v>
      </c>
      <c r="O12" s="296">
        <v>83.781098499143596</v>
      </c>
      <c r="P12" s="296">
        <v>84.542288947717694</v>
      </c>
    </row>
    <row r="13" spans="1:18" ht="15" customHeight="1">
      <c r="A13" s="93" t="s">
        <v>6</v>
      </c>
      <c r="B13" s="296">
        <v>-1.1908524529962825</v>
      </c>
      <c r="C13" s="296">
        <v>-2.4659912509649981E-2</v>
      </c>
      <c r="D13" s="296">
        <v>-1.5426646713440229</v>
      </c>
      <c r="E13" s="296">
        <v>4.1118151367524902</v>
      </c>
      <c r="F13" s="296">
        <v>-8.1607942994802851</v>
      </c>
      <c r="G13" s="296">
        <v>-18.700681077496053</v>
      </c>
      <c r="H13" s="296">
        <v>-22.654326784658057</v>
      </c>
      <c r="I13" s="296">
        <v>-21.289739037659078</v>
      </c>
      <c r="J13" s="296">
        <v>-23.281862179729931</v>
      </c>
      <c r="K13" s="296">
        <v>-22.1747844236349</v>
      </c>
      <c r="L13" s="296">
        <v>-22.551643790175088</v>
      </c>
      <c r="M13" s="296">
        <v>-24.981523840832768</v>
      </c>
      <c r="N13" s="296">
        <v>-50.85034982023172</v>
      </c>
      <c r="O13" s="296">
        <v>-53.478924050030749</v>
      </c>
      <c r="P13" s="296">
        <v>-54.601627539431632</v>
      </c>
    </row>
    <row r="14" spans="1:18" ht="15" customHeight="1">
      <c r="A14" s="93" t="s">
        <v>18</v>
      </c>
      <c r="B14" s="296">
        <v>63.023615468273917</v>
      </c>
      <c r="C14" s="296">
        <v>69.759995897507167</v>
      </c>
      <c r="D14" s="296">
        <v>65.379354339530593</v>
      </c>
      <c r="E14" s="296">
        <v>66.544074782763758</v>
      </c>
      <c r="F14" s="296">
        <v>68.21300728186695</v>
      </c>
      <c r="G14" s="296">
        <v>68.547567032582393</v>
      </c>
      <c r="H14" s="296">
        <v>69.25539316975609</v>
      </c>
      <c r="I14" s="296">
        <v>69.638905799985949</v>
      </c>
      <c r="J14" s="296">
        <v>72.041055956226046</v>
      </c>
      <c r="K14" s="296">
        <v>72.074484060003513</v>
      </c>
      <c r="L14" s="296">
        <v>73.608445235125387</v>
      </c>
      <c r="M14" s="296">
        <v>73.196433821654566</v>
      </c>
      <c r="N14" s="296">
        <v>72.645629298403364</v>
      </c>
      <c r="O14" s="296">
        <v>75.306152647661179</v>
      </c>
      <c r="P14" s="296">
        <v>74.441668794090987</v>
      </c>
    </row>
    <row r="15" spans="1:18" ht="15" customHeight="1">
      <c r="A15" s="93" t="s">
        <v>4</v>
      </c>
      <c r="B15" s="296"/>
      <c r="C15" s="296"/>
      <c r="D15" s="296"/>
      <c r="E15" s="296"/>
      <c r="F15" s="296"/>
      <c r="G15" s="296"/>
      <c r="H15" s="296"/>
      <c r="I15" s="296"/>
      <c r="J15" s="296"/>
      <c r="K15" s="296"/>
      <c r="L15" s="296"/>
      <c r="M15" s="296"/>
      <c r="N15" s="296"/>
      <c r="O15" s="296"/>
      <c r="P15" s="296"/>
    </row>
    <row r="16" spans="1:18" ht="15" customHeight="1">
      <c r="A16" s="93" t="s">
        <v>3</v>
      </c>
      <c r="B16" s="296">
        <v>-33.549844744241391</v>
      </c>
      <c r="C16" s="296">
        <v>-29.243364103716736</v>
      </c>
      <c r="D16" s="296">
        <v>-30.707345607047188</v>
      </c>
      <c r="E16" s="296">
        <v>-30.375217859281051</v>
      </c>
      <c r="F16" s="296">
        <v>-22.692481382868099</v>
      </c>
      <c r="G16" s="296">
        <v>-23.141225584844445</v>
      </c>
      <c r="H16" s="296">
        <v>-23.717888674996075</v>
      </c>
      <c r="I16" s="296">
        <v>-16.556267409544308</v>
      </c>
      <c r="J16" s="296">
        <v>-10.285703674815455</v>
      </c>
      <c r="K16" s="296">
        <v>-11.492119081312538</v>
      </c>
      <c r="L16" s="296">
        <v>-15.650483248250966</v>
      </c>
      <c r="M16" s="296">
        <v>-15.504667324090862</v>
      </c>
      <c r="N16" s="296">
        <v>-19.045953511503864</v>
      </c>
      <c r="O16" s="296">
        <v>-18.588886274417156</v>
      </c>
      <c r="P16" s="296">
        <v>-14.483553291849043</v>
      </c>
    </row>
    <row r="17" spans="1:18" ht="15" customHeight="1">
      <c r="A17" s="152" t="s">
        <v>33</v>
      </c>
      <c r="B17" s="296">
        <v>5.7307521884774042</v>
      </c>
      <c r="C17" s="296">
        <v>6.0195277813104529</v>
      </c>
      <c r="D17" s="296">
        <v>6.6259778546306016</v>
      </c>
      <c r="E17" s="296">
        <v>6.7986658104889646</v>
      </c>
      <c r="F17" s="296">
        <v>8.3621558972110481</v>
      </c>
      <c r="G17" s="296">
        <v>8.0430294979630901</v>
      </c>
      <c r="H17" s="296">
        <v>8.0940559460328458</v>
      </c>
      <c r="I17" s="296">
        <v>7.3851758516163226</v>
      </c>
      <c r="J17" s="296">
        <v>7.370977390741146</v>
      </c>
      <c r="K17" s="296">
        <v>6.5534287669094278</v>
      </c>
      <c r="L17" s="296">
        <v>7.5227633792354975</v>
      </c>
      <c r="M17" s="296">
        <v>9.1243050394261598</v>
      </c>
      <c r="N17" s="296">
        <v>11.215326277013956</v>
      </c>
      <c r="O17" s="296">
        <v>11.287573408441045</v>
      </c>
      <c r="P17" s="296">
        <v>10.728060251595966</v>
      </c>
      <c r="Q17" s="17" t="s">
        <v>15</v>
      </c>
      <c r="R17" s="48"/>
    </row>
    <row r="18" spans="1:18" ht="15" customHeight="1">
      <c r="A18" s="93" t="s">
        <v>1</v>
      </c>
      <c r="B18" s="296">
        <v>3.8370084997874434</v>
      </c>
      <c r="C18" s="296">
        <v>4.3401482203815167</v>
      </c>
      <c r="D18" s="296">
        <v>5.350164236734865</v>
      </c>
      <c r="E18" s="296">
        <v>6.1262776565218626</v>
      </c>
      <c r="F18" s="296">
        <v>7.348479044886493</v>
      </c>
      <c r="G18" s="296">
        <v>7.4569748163983123</v>
      </c>
      <c r="H18" s="296">
        <v>6.9757071800737647</v>
      </c>
      <c r="I18" s="296">
        <v>4.9623106772863901</v>
      </c>
      <c r="J18" s="296">
        <v>5.8898862829685577</v>
      </c>
      <c r="K18" s="296">
        <v>5.0088617422114634</v>
      </c>
      <c r="L18" s="296">
        <v>4.7737864555814458</v>
      </c>
      <c r="M18" s="296">
        <v>6.3894136491496694</v>
      </c>
      <c r="N18" s="296">
        <v>6.7774665799938587</v>
      </c>
      <c r="O18" s="296">
        <v>8.2929429095356131</v>
      </c>
      <c r="P18" s="296"/>
    </row>
    <row r="19" spans="1:18" ht="15" customHeight="1">
      <c r="A19" s="93" t="s">
        <v>24</v>
      </c>
      <c r="B19" s="296">
        <v>12.505896208152405</v>
      </c>
      <c r="C19" s="296">
        <v>11.213288056668294</v>
      </c>
      <c r="D19" s="296">
        <v>10.67489587382571</v>
      </c>
      <c r="E19" s="296">
        <v>9.1091436167677458</v>
      </c>
      <c r="F19" s="296">
        <v>7.2692278267979429</v>
      </c>
      <c r="G19" s="296">
        <v>8.6827585862648924</v>
      </c>
      <c r="H19" s="296">
        <v>8.4289944815934756</v>
      </c>
      <c r="I19" s="296">
        <v>6.6993334687397503</v>
      </c>
      <c r="J19" s="296">
        <v>4.1737635193370366</v>
      </c>
      <c r="K19" s="296">
        <v>3.8221573425057906</v>
      </c>
      <c r="L19" s="296">
        <v>4.5911664374480567</v>
      </c>
      <c r="M19" s="296">
        <v>10.646377707311299</v>
      </c>
      <c r="N19" s="296">
        <v>13.311432116805335</v>
      </c>
      <c r="O19" s="296">
        <v>15.309013006354505</v>
      </c>
      <c r="P19" s="296"/>
    </row>
    <row r="20" spans="1:18" ht="15" customHeight="1"/>
    <row r="21" spans="1:18" ht="15" customHeight="1">
      <c r="A21" s="44" t="s">
        <v>19</v>
      </c>
      <c r="B21" s="431"/>
      <c r="C21" s="431"/>
      <c r="D21" s="431"/>
      <c r="E21" s="431"/>
      <c r="F21" s="431"/>
      <c r="G21" s="431"/>
      <c r="H21" s="431"/>
      <c r="I21" s="431"/>
      <c r="J21" s="431"/>
      <c r="K21" s="431"/>
      <c r="L21" s="431"/>
      <c r="M21" s="431"/>
      <c r="N21" s="431"/>
      <c r="O21" s="431"/>
      <c r="P21" s="431"/>
    </row>
    <row r="22" spans="1:18" ht="15" customHeight="1">
      <c r="A22" s="17" t="s">
        <v>2712</v>
      </c>
      <c r="B22" s="135"/>
      <c r="C22" s="135"/>
      <c r="D22" s="135"/>
      <c r="E22" s="135"/>
      <c r="F22" s="135"/>
      <c r="G22" s="135"/>
      <c r="H22" s="135"/>
      <c r="I22" s="135"/>
      <c r="J22" s="135"/>
      <c r="K22" s="135"/>
      <c r="L22" s="135"/>
      <c r="M22" s="135"/>
      <c r="N22" s="135"/>
      <c r="O22" s="135"/>
      <c r="P22" s="135"/>
    </row>
    <row r="23" spans="1:18" ht="15" customHeight="1"/>
    <row r="24" spans="1:18">
      <c r="A24" s="17" t="s">
        <v>2267</v>
      </c>
    </row>
    <row r="25" spans="1:18">
      <c r="A25" s="250" t="s">
        <v>2713</v>
      </c>
    </row>
    <row r="26" spans="1:18">
      <c r="A26" s="250" t="s">
        <v>2714</v>
      </c>
    </row>
  </sheetData>
  <hyperlinks>
    <hyperlink ref="R3" location="Content!A1" display="Back to content page" xr:uid="{00000000-0004-0000-E800-000000000000}"/>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Sheet234"/>
  <dimension ref="A1:HU30"/>
  <sheetViews>
    <sheetView topLeftCell="AK1" workbookViewId="0">
      <selection activeCell="AM15" sqref="AM15:AQ15"/>
    </sheetView>
  </sheetViews>
  <sheetFormatPr defaultColWidth="9.21875" defaultRowHeight="13.8"/>
  <cols>
    <col min="1" max="1" width="33.77734375" style="17" customWidth="1"/>
    <col min="2" max="34" width="8.21875" style="17" customWidth="1"/>
    <col min="35" max="43" width="9.21875" style="17" customWidth="1"/>
    <col min="44" max="16384" width="9.21875" style="17"/>
  </cols>
  <sheetData>
    <row r="1" spans="1:229" s="44" customFormat="1">
      <c r="A1" s="44" t="s">
        <v>2747</v>
      </c>
    </row>
    <row r="2" spans="1:229">
      <c r="A2" s="13"/>
    </row>
    <row r="3" spans="1:229" s="101" customFormat="1" ht="14.4">
      <c r="A3" s="288" t="s">
        <v>32</v>
      </c>
      <c r="B3" s="3">
        <v>1980</v>
      </c>
      <c r="C3" s="3">
        <v>1981</v>
      </c>
      <c r="D3" s="3">
        <v>1982</v>
      </c>
      <c r="E3" s="3">
        <v>1983</v>
      </c>
      <c r="F3" s="3">
        <v>1984</v>
      </c>
      <c r="G3" s="3">
        <v>1985</v>
      </c>
      <c r="H3" s="3">
        <v>1986</v>
      </c>
      <c r="I3" s="3">
        <v>1987</v>
      </c>
      <c r="J3" s="3">
        <v>1988</v>
      </c>
      <c r="K3" s="3">
        <v>1989</v>
      </c>
      <c r="L3" s="3">
        <v>1990</v>
      </c>
      <c r="M3" s="3">
        <v>1991</v>
      </c>
      <c r="N3" s="3">
        <v>1992</v>
      </c>
      <c r="O3" s="3">
        <v>1993</v>
      </c>
      <c r="P3" s="3">
        <v>1994</v>
      </c>
      <c r="Q3" s="3">
        <v>1995</v>
      </c>
      <c r="R3" s="3">
        <v>1996</v>
      </c>
      <c r="S3" s="3">
        <v>1997</v>
      </c>
      <c r="T3" s="3">
        <v>1998</v>
      </c>
      <c r="U3" s="3">
        <v>1999</v>
      </c>
      <c r="V3" s="3">
        <v>2000</v>
      </c>
      <c r="W3" s="3">
        <v>2001</v>
      </c>
      <c r="X3" s="3">
        <v>2002</v>
      </c>
      <c r="Y3" s="3">
        <v>2003</v>
      </c>
      <c r="Z3" s="3">
        <v>2004</v>
      </c>
      <c r="AA3" s="3">
        <v>2005</v>
      </c>
      <c r="AB3" s="3">
        <v>2006</v>
      </c>
      <c r="AC3" s="3">
        <v>2007</v>
      </c>
      <c r="AD3" s="3">
        <v>2008</v>
      </c>
      <c r="AE3" s="3">
        <v>2009</v>
      </c>
      <c r="AF3" s="3">
        <v>2010</v>
      </c>
      <c r="AG3" s="3">
        <v>2011</v>
      </c>
      <c r="AH3" s="3">
        <v>2012</v>
      </c>
      <c r="AI3" s="137">
        <v>2013</v>
      </c>
      <c r="AJ3" s="137">
        <v>2014</v>
      </c>
      <c r="AK3" s="137">
        <v>2015</v>
      </c>
      <c r="AL3" s="137">
        <v>2016</v>
      </c>
      <c r="AM3" s="137">
        <v>2017</v>
      </c>
      <c r="AN3" s="137">
        <v>2018</v>
      </c>
      <c r="AO3" s="137">
        <v>2019</v>
      </c>
      <c r="AP3" s="137">
        <v>2020</v>
      </c>
      <c r="AQ3" s="137">
        <v>2021</v>
      </c>
      <c r="AS3" s="1" t="s">
        <v>559</v>
      </c>
    </row>
    <row r="4" spans="1:229" s="94" customFormat="1">
      <c r="A4" s="93" t="s">
        <v>13</v>
      </c>
      <c r="B4" s="199">
        <v>547.04452189049891</v>
      </c>
      <c r="C4" s="199">
        <v>531.58714135954051</v>
      </c>
      <c r="D4" s="199">
        <v>506.05815656054284</v>
      </c>
      <c r="E4" s="199">
        <v>501.90448393335538</v>
      </c>
      <c r="F4" s="199">
        <v>489.32703024392924</v>
      </c>
      <c r="G4" s="199">
        <v>500.92506589795846</v>
      </c>
      <c r="H4" s="199">
        <v>489.11145959987266</v>
      </c>
      <c r="I4" s="199">
        <v>483.62461827292418</v>
      </c>
      <c r="J4" s="199">
        <v>486.03760499477272</v>
      </c>
      <c r="K4" s="199">
        <v>480.09390661578601</v>
      </c>
      <c r="L4" s="199">
        <v>496.5365321940501</v>
      </c>
      <c r="M4" s="199">
        <v>491.80257069593426</v>
      </c>
      <c r="N4" s="199">
        <v>478.5857810328709</v>
      </c>
      <c r="O4" s="199">
        <v>479.82002966873375</v>
      </c>
      <c r="P4" s="199">
        <v>470.93841245467092</v>
      </c>
      <c r="Q4" s="199">
        <v>455.6660873755531</v>
      </c>
      <c r="R4" s="199">
        <v>454.05508140494618</v>
      </c>
      <c r="S4" s="199">
        <v>449.25438951578218</v>
      </c>
      <c r="T4" s="199">
        <v>433.88252298236927</v>
      </c>
      <c r="U4" s="199">
        <v>441.16316317186926</v>
      </c>
      <c r="V4" s="199">
        <v>438.54991227153687</v>
      </c>
      <c r="W4" s="199">
        <v>442.97883959479401</v>
      </c>
      <c r="X4" s="199">
        <v>448.26169453802629</v>
      </c>
      <c r="Y4" s="199">
        <v>467.64411090773672</v>
      </c>
      <c r="Z4" s="199">
        <v>464.80802092403849</v>
      </c>
      <c r="AA4" s="199">
        <v>433.57248609161741</v>
      </c>
      <c r="AB4" s="199">
        <v>458.79407371895797</v>
      </c>
      <c r="AC4" s="199">
        <v>471.6942449209198</v>
      </c>
      <c r="AD4" s="199">
        <v>491.97857117440577</v>
      </c>
      <c r="AE4" s="199">
        <v>515.21725660719699</v>
      </c>
      <c r="AF4" s="199">
        <v>520.96233611504454</v>
      </c>
      <c r="AG4" s="199">
        <v>521.78070292056452</v>
      </c>
      <c r="AH4" s="199">
        <v>552.36376562380201</v>
      </c>
      <c r="AI4" s="199">
        <v>533.76088656325828</v>
      </c>
      <c r="AJ4" s="199">
        <v>544.60944348391615</v>
      </c>
      <c r="AK4" s="199"/>
      <c r="AL4" s="199"/>
      <c r="AM4" s="199"/>
      <c r="AN4" s="199"/>
      <c r="AO4" s="199"/>
      <c r="AP4" s="199"/>
      <c r="AQ4" s="199"/>
      <c r="AR4" s="106"/>
      <c r="AS4" s="106"/>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row>
    <row r="5" spans="1:229" s="94" customFormat="1">
      <c r="A5" s="93" t="s">
        <v>12</v>
      </c>
      <c r="B5" s="199"/>
      <c r="C5" s="199">
        <v>811.19547039376107</v>
      </c>
      <c r="D5" s="199">
        <v>821.53461721809742</v>
      </c>
      <c r="E5" s="199">
        <v>801.63614168517176</v>
      </c>
      <c r="F5" s="199">
        <v>790.05447728852607</v>
      </c>
      <c r="G5" s="199">
        <v>804.77007437464056</v>
      </c>
      <c r="H5" s="199">
        <v>848.64818155305193</v>
      </c>
      <c r="I5" s="199">
        <v>811.82418625271009</v>
      </c>
      <c r="J5" s="199">
        <v>919.41906867332239</v>
      </c>
      <c r="K5" s="199">
        <v>947.4625627971111</v>
      </c>
      <c r="L5" s="199">
        <v>946.7941085955689</v>
      </c>
      <c r="M5" s="199">
        <v>935.53370564139448</v>
      </c>
      <c r="N5" s="199">
        <v>1048.6747373199632</v>
      </c>
      <c r="O5" s="199">
        <v>1025.0788000943458</v>
      </c>
      <c r="P5" s="199">
        <v>985.46923736159056</v>
      </c>
      <c r="Q5" s="199">
        <v>985.13041010146526</v>
      </c>
      <c r="R5" s="199">
        <v>938.41063211592291</v>
      </c>
      <c r="S5" s="199">
        <v>961.7787050837951</v>
      </c>
      <c r="T5" s="199">
        <v>1061.2941649051577</v>
      </c>
      <c r="U5" s="199">
        <v>1072.534870145194</v>
      </c>
      <c r="V5" s="199">
        <v>1092.486428496233</v>
      </c>
      <c r="W5" s="199">
        <v>1084.6051231463555</v>
      </c>
      <c r="X5" s="199">
        <v>1082.375309230059</v>
      </c>
      <c r="Y5" s="199">
        <v>1060.3786813438985</v>
      </c>
      <c r="Z5" s="199">
        <v>1024.3784738093257</v>
      </c>
      <c r="AA5" s="199">
        <v>1037.4214110902424</v>
      </c>
      <c r="AB5" s="199">
        <v>1050.642433102694</v>
      </c>
      <c r="AC5" s="199">
        <v>1062.9232966027498</v>
      </c>
      <c r="AD5" s="199">
        <v>1101.2483582476002</v>
      </c>
      <c r="AE5" s="199">
        <v>1007.2961538166211</v>
      </c>
      <c r="AF5" s="199">
        <v>1083.9114772941152</v>
      </c>
      <c r="AG5" s="199">
        <v>1026.7271209870369</v>
      </c>
      <c r="AH5" s="199">
        <v>1150.6390377097705</v>
      </c>
      <c r="AI5" s="199">
        <v>1203.3161846664639</v>
      </c>
      <c r="AJ5" s="199">
        <v>1300.633576540288</v>
      </c>
      <c r="AK5" s="199"/>
      <c r="AL5" s="199"/>
      <c r="AM5" s="199"/>
      <c r="AN5" s="199"/>
      <c r="AO5" s="199"/>
      <c r="AP5" s="199"/>
      <c r="AQ5" s="199"/>
      <c r="AR5" s="106"/>
      <c r="AS5" s="33"/>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row>
    <row r="6" spans="1:229" s="94" customFormat="1">
      <c r="A6" s="93" t="s">
        <v>522</v>
      </c>
      <c r="B6" s="199"/>
      <c r="C6" s="199"/>
      <c r="D6" s="199"/>
      <c r="E6" s="199"/>
      <c r="F6" s="199"/>
      <c r="G6" s="199"/>
      <c r="H6" s="199"/>
      <c r="I6" s="199"/>
      <c r="J6" s="199"/>
      <c r="K6" s="199"/>
      <c r="L6" s="199">
        <v>43.359734136131095</v>
      </c>
      <c r="M6" s="199"/>
      <c r="N6" s="199"/>
      <c r="O6" s="199"/>
      <c r="P6" s="199"/>
      <c r="Q6" s="199"/>
      <c r="R6" s="199"/>
      <c r="S6" s="199"/>
      <c r="T6" s="199"/>
      <c r="U6" s="199"/>
      <c r="V6" s="199"/>
      <c r="W6" s="199"/>
      <c r="X6" s="199"/>
      <c r="Y6" s="199"/>
      <c r="Z6" s="199">
        <v>56.929491150812922</v>
      </c>
      <c r="AA6" s="199">
        <v>60.494584099734311</v>
      </c>
      <c r="AB6" s="199">
        <v>67.046918475736206</v>
      </c>
      <c r="AC6" s="199">
        <v>63.900352854631372</v>
      </c>
      <c r="AD6" s="199"/>
      <c r="AE6" s="199"/>
      <c r="AF6" s="199"/>
      <c r="AG6" s="199"/>
      <c r="AH6" s="199"/>
      <c r="AI6" s="199"/>
      <c r="AJ6" s="199"/>
      <c r="AK6" s="199"/>
      <c r="AL6" s="199"/>
      <c r="AM6" s="199"/>
      <c r="AN6" s="199"/>
      <c r="AO6" s="199"/>
      <c r="AP6" s="199"/>
      <c r="AQ6" s="199"/>
      <c r="AR6" s="106"/>
      <c r="AS6" s="33"/>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row>
    <row r="7" spans="1:229" s="94" customFormat="1">
      <c r="A7" s="28" t="s">
        <v>100</v>
      </c>
      <c r="B7" s="199">
        <v>321.18428288276772</v>
      </c>
      <c r="C7" s="199">
        <v>328.42536790140389</v>
      </c>
      <c r="D7" s="199">
        <v>320.86867213187094</v>
      </c>
      <c r="E7" s="199">
        <v>333.50339239127305</v>
      </c>
      <c r="F7" s="199">
        <v>341.84743140743075</v>
      </c>
      <c r="G7" s="199">
        <v>333.08704710938531</v>
      </c>
      <c r="H7" s="199">
        <v>330.85196502384622</v>
      </c>
      <c r="I7" s="199">
        <v>335.06878906718072</v>
      </c>
      <c r="J7" s="199">
        <v>337.65198288830919</v>
      </c>
      <c r="K7" s="199">
        <v>335.69601724703477</v>
      </c>
      <c r="L7" s="199">
        <v>340.87395007220465</v>
      </c>
      <c r="M7" s="199">
        <v>328.96655475177846</v>
      </c>
      <c r="N7" s="199">
        <v>322.18998076199716</v>
      </c>
      <c r="O7" s="199">
        <v>316.09130655053536</v>
      </c>
      <c r="P7" s="199">
        <v>305.90667178794473</v>
      </c>
      <c r="Q7" s="199">
        <v>308.72799725824166</v>
      </c>
      <c r="R7" s="199">
        <v>310.40301736976045</v>
      </c>
      <c r="S7" s="199">
        <v>308.14806269468647</v>
      </c>
      <c r="T7" s="199">
        <v>308.49339736429687</v>
      </c>
      <c r="U7" s="199">
        <v>302.5419311551284</v>
      </c>
      <c r="V7" s="199">
        <v>295.22420048643659</v>
      </c>
      <c r="W7" s="199">
        <v>296.80312024311951</v>
      </c>
      <c r="X7" s="199">
        <v>298.22865366249016</v>
      </c>
      <c r="Y7" s="199">
        <v>300.00301600858859</v>
      </c>
      <c r="Z7" s="199">
        <v>302.30305077728337</v>
      </c>
      <c r="AA7" s="199">
        <v>304.15606615819758</v>
      </c>
      <c r="AB7" s="199">
        <v>305.67690513737432</v>
      </c>
      <c r="AC7" s="199">
        <v>306.63670539721471</v>
      </c>
      <c r="AD7" s="199">
        <v>307.65498017379065</v>
      </c>
      <c r="AE7" s="199">
        <v>306.54896320127222</v>
      </c>
      <c r="AF7" s="199">
        <v>307.41995834728141</v>
      </c>
      <c r="AG7" s="199">
        <v>315.76656908468379</v>
      </c>
      <c r="AH7" s="199">
        <v>378.91705579723572</v>
      </c>
      <c r="AI7" s="199">
        <v>385.16922172630586</v>
      </c>
      <c r="AJ7" s="199">
        <v>389.3319336192273</v>
      </c>
      <c r="AK7" s="199"/>
      <c r="AL7" s="199"/>
      <c r="AM7" s="199"/>
      <c r="AN7" s="199"/>
      <c r="AO7" s="199"/>
      <c r="AP7" s="199"/>
      <c r="AQ7" s="199"/>
      <c r="AR7" s="106"/>
      <c r="AS7" s="106"/>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row>
    <row r="8" spans="1:229" s="94" customFormat="1">
      <c r="A8" s="93" t="s">
        <v>512</v>
      </c>
      <c r="B8" s="199"/>
      <c r="C8" s="199"/>
      <c r="D8" s="199"/>
      <c r="E8" s="199"/>
      <c r="F8" s="199"/>
      <c r="G8" s="199"/>
      <c r="H8" s="199"/>
      <c r="I8" s="199"/>
      <c r="J8" s="199"/>
      <c r="K8" s="199"/>
      <c r="L8" s="199">
        <v>375.47432993359519</v>
      </c>
      <c r="M8" s="199"/>
      <c r="N8" s="199"/>
      <c r="O8" s="199"/>
      <c r="P8" s="199"/>
      <c r="Q8" s="199"/>
      <c r="R8" s="199"/>
      <c r="S8" s="199"/>
      <c r="T8" s="199"/>
      <c r="U8" s="199"/>
      <c r="V8" s="199"/>
      <c r="W8" s="199"/>
      <c r="X8" s="199"/>
      <c r="Y8" s="199"/>
      <c r="Z8" s="199">
        <v>395.60084070050584</v>
      </c>
      <c r="AA8" s="199">
        <v>387.16250636780438</v>
      </c>
      <c r="AB8" s="199">
        <v>391.85595915432464</v>
      </c>
      <c r="AC8" s="199">
        <v>405.69663290976558</v>
      </c>
      <c r="AD8" s="199"/>
      <c r="AE8" s="199"/>
      <c r="AF8" s="199"/>
      <c r="AG8" s="199"/>
      <c r="AH8" s="199"/>
      <c r="AI8" s="199"/>
      <c r="AJ8" s="199"/>
      <c r="AK8" s="199"/>
      <c r="AL8" s="199"/>
      <c r="AM8" s="199"/>
      <c r="AN8" s="199"/>
      <c r="AO8" s="199"/>
      <c r="AP8" s="199"/>
      <c r="AQ8" s="199"/>
      <c r="AR8" s="17"/>
      <c r="AS8" s="106"/>
      <c r="AT8" s="106"/>
      <c r="AU8" s="106"/>
      <c r="AV8" s="106"/>
      <c r="AW8" s="106"/>
      <c r="AX8" s="106"/>
      <c r="AY8" s="106"/>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row>
    <row r="9" spans="1:229" s="94" customFormat="1">
      <c r="A9" s="93" t="s">
        <v>168</v>
      </c>
      <c r="B9" s="199"/>
      <c r="C9" s="199"/>
      <c r="D9" s="199"/>
      <c r="E9" s="199"/>
      <c r="F9" s="199"/>
      <c r="G9" s="199"/>
      <c r="H9" s="199"/>
      <c r="I9" s="199"/>
      <c r="J9" s="199"/>
      <c r="K9" s="199"/>
      <c r="L9" s="199"/>
      <c r="M9" s="199"/>
      <c r="N9" s="199"/>
      <c r="O9" s="199"/>
      <c r="P9" s="199"/>
      <c r="Q9" s="199"/>
      <c r="R9" s="199"/>
      <c r="S9" s="199"/>
      <c r="T9" s="199"/>
      <c r="U9" s="199"/>
      <c r="V9" s="199"/>
      <c r="W9" s="199"/>
      <c r="X9" s="199"/>
      <c r="Y9" s="199"/>
      <c r="Z9" s="199">
        <v>13.958452665640721</v>
      </c>
      <c r="AA9" s="199">
        <v>16.532113630727689</v>
      </c>
      <c r="AB9" s="199">
        <v>9.5480601608194853</v>
      </c>
      <c r="AC9" s="199">
        <v>9.5625101287113861</v>
      </c>
      <c r="AD9" s="199"/>
      <c r="AE9" s="199"/>
      <c r="AF9" s="199"/>
      <c r="AG9" s="199"/>
      <c r="AH9" s="199"/>
      <c r="AI9" s="199"/>
      <c r="AJ9" s="199"/>
      <c r="AK9" s="199"/>
      <c r="AL9" s="199"/>
      <c r="AM9" s="199"/>
      <c r="AN9" s="199"/>
      <c r="AO9" s="199"/>
      <c r="AP9" s="199"/>
      <c r="AQ9" s="199"/>
      <c r="AR9" s="106"/>
      <c r="AS9" s="106"/>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row>
    <row r="10" spans="1:229" s="94" customFormat="1">
      <c r="A10" s="93" t="s">
        <v>10</v>
      </c>
      <c r="B10" s="199"/>
      <c r="C10" s="199"/>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06"/>
      <c r="AS10" s="106"/>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row>
    <row r="11" spans="1:229" s="94" customFormat="1">
      <c r="A11" s="93" t="s">
        <v>9</v>
      </c>
      <c r="B11" s="199"/>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06"/>
      <c r="AS11" s="106"/>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row>
    <row r="12" spans="1:229" s="94" customFormat="1">
      <c r="A12" s="93" t="s">
        <v>155</v>
      </c>
      <c r="B12" s="199">
        <v>446.29668160395175</v>
      </c>
      <c r="C12" s="199">
        <v>435.02144907196811</v>
      </c>
      <c r="D12" s="199">
        <v>414.60180691390912</v>
      </c>
      <c r="E12" s="199">
        <v>426.4139340375425</v>
      </c>
      <c r="F12" s="199">
        <v>431.88888592510921</v>
      </c>
      <c r="G12" s="199">
        <v>433.20026496088298</v>
      </c>
      <c r="H12" s="199">
        <v>490.73767941187907</v>
      </c>
      <c r="I12" s="199">
        <v>512.01159753764659</v>
      </c>
      <c r="J12" s="199">
        <v>513.96755681104719</v>
      </c>
      <c r="K12" s="199">
        <v>561.16184388257909</v>
      </c>
      <c r="L12" s="199">
        <v>629.38206890038009</v>
      </c>
      <c r="M12" s="199">
        <v>634.42172319778444</v>
      </c>
      <c r="N12" s="199">
        <v>657.78682288847426</v>
      </c>
      <c r="O12" s="199">
        <v>678.84148886341393</v>
      </c>
      <c r="P12" s="199">
        <v>657.62378622019571</v>
      </c>
      <c r="Q12" s="199">
        <v>697.00398322608339</v>
      </c>
      <c r="R12" s="199">
        <v>702.23439941587094</v>
      </c>
      <c r="S12" s="199">
        <v>712.57197696737046</v>
      </c>
      <c r="T12" s="199">
        <v>750.44315812967875</v>
      </c>
      <c r="U12" s="199">
        <v>775.37444682782723</v>
      </c>
      <c r="V12" s="199">
        <v>748.7</v>
      </c>
      <c r="W12" s="199">
        <v>784.4</v>
      </c>
      <c r="X12" s="199">
        <v>765</v>
      </c>
      <c r="Y12" s="199">
        <v>814.9</v>
      </c>
      <c r="Z12" s="199">
        <v>838.1</v>
      </c>
      <c r="AA12" s="199">
        <v>846.1</v>
      </c>
      <c r="AB12" s="199">
        <v>876.3</v>
      </c>
      <c r="AC12" s="199">
        <v>857.5</v>
      </c>
      <c r="AD12" s="199">
        <v>841.6</v>
      </c>
      <c r="AE12" s="199">
        <v>808.6</v>
      </c>
      <c r="AF12" s="199">
        <v>854</v>
      </c>
      <c r="AG12" s="199">
        <v>863</v>
      </c>
      <c r="AH12" s="199">
        <v>854.4</v>
      </c>
      <c r="AI12" s="199">
        <v>870.6</v>
      </c>
      <c r="AJ12" s="199">
        <v>891.9</v>
      </c>
      <c r="AK12" s="199">
        <v>912.9</v>
      </c>
      <c r="AL12" s="199">
        <v>951.1</v>
      </c>
      <c r="AM12" s="199">
        <v>978.8</v>
      </c>
      <c r="AN12" s="199">
        <v>989.3</v>
      </c>
      <c r="AO12" s="199">
        <v>1016</v>
      </c>
      <c r="AP12" s="199">
        <v>814</v>
      </c>
      <c r="AQ12" s="199">
        <v>804.8</v>
      </c>
      <c r="AR12" s="106"/>
      <c r="AS12" s="106"/>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row>
    <row r="13" spans="1:229" s="94" customFormat="1">
      <c r="A13" s="93" t="s">
        <v>6</v>
      </c>
      <c r="B13" s="199">
        <v>577.81159970332396</v>
      </c>
      <c r="C13" s="199">
        <v>550.11401328874933</v>
      </c>
      <c r="D13" s="199">
        <v>537.62062219637926</v>
      </c>
      <c r="E13" s="199">
        <v>521.16947793179179</v>
      </c>
      <c r="F13" s="199">
        <v>506.11287325539797</v>
      </c>
      <c r="G13" s="199">
        <v>498.79159865516436</v>
      </c>
      <c r="H13" s="199">
        <v>491.88472776733937</v>
      </c>
      <c r="I13" s="199">
        <v>487.76738762022285</v>
      </c>
      <c r="J13" s="199">
        <v>483.00270818246395</v>
      </c>
      <c r="K13" s="199">
        <v>476.11336917604706</v>
      </c>
      <c r="L13" s="199">
        <v>455.9865135857421</v>
      </c>
      <c r="M13" s="199">
        <v>442.25616555906356</v>
      </c>
      <c r="N13" s="199">
        <v>432.38739912989996</v>
      </c>
      <c r="O13" s="199">
        <v>423.52537584502068</v>
      </c>
      <c r="P13" s="199">
        <v>411.46182946939564</v>
      </c>
      <c r="Q13" s="199">
        <v>405.87777380718569</v>
      </c>
      <c r="R13" s="199">
        <v>401.08869144939257</v>
      </c>
      <c r="S13" s="199">
        <v>402.01979914223023</v>
      </c>
      <c r="T13" s="199">
        <v>395.94851797430539</v>
      </c>
      <c r="U13" s="199">
        <v>393.68317743915395</v>
      </c>
      <c r="V13" s="199">
        <v>404.96315335571933</v>
      </c>
      <c r="W13" s="199">
        <v>414.15371758485571</v>
      </c>
      <c r="X13" s="199">
        <v>407.43727918993602</v>
      </c>
      <c r="Y13" s="199">
        <v>417.07524410021841</v>
      </c>
      <c r="Z13" s="199">
        <v>420.61497149074086</v>
      </c>
      <c r="AA13" s="199">
        <v>414.20831644418365</v>
      </c>
      <c r="AB13" s="199">
        <v>414.71689803486777</v>
      </c>
      <c r="AC13" s="199">
        <v>420.69371100937514</v>
      </c>
      <c r="AD13" s="199">
        <v>417.23861221885073</v>
      </c>
      <c r="AE13" s="199">
        <v>420.96539472554326</v>
      </c>
      <c r="AF13" s="199">
        <v>423.26768973778923</v>
      </c>
      <c r="AG13" s="199">
        <v>428.34724547803614</v>
      </c>
      <c r="AH13" s="199">
        <v>424.50870025117575</v>
      </c>
      <c r="AI13" s="199">
        <v>427.66785578139485</v>
      </c>
      <c r="AJ13" s="199">
        <v>442.66472678887834</v>
      </c>
      <c r="AK13" s="199"/>
      <c r="AL13" s="199"/>
      <c r="AM13" s="199"/>
      <c r="AN13" s="199"/>
      <c r="AO13" s="199"/>
      <c r="AP13" s="199"/>
      <c r="AQ13" s="199"/>
      <c r="AR13" s="106"/>
      <c r="AS13" s="106"/>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row>
    <row r="14" spans="1:229" s="94" customFormat="1">
      <c r="A14" s="93" t="s">
        <v>5</v>
      </c>
      <c r="B14" s="199"/>
      <c r="C14" s="199"/>
      <c r="D14" s="199"/>
      <c r="E14" s="199"/>
      <c r="F14" s="199"/>
      <c r="G14" s="199"/>
      <c r="H14" s="199"/>
      <c r="I14" s="199"/>
      <c r="J14" s="199"/>
      <c r="K14" s="199"/>
      <c r="L14" s="199"/>
      <c r="M14" s="199">
        <v>470.46089844276514</v>
      </c>
      <c r="N14" s="199">
        <v>487.31237858045517</v>
      </c>
      <c r="O14" s="199">
        <v>511.73495175223684</v>
      </c>
      <c r="P14" s="199">
        <v>538.74544077053645</v>
      </c>
      <c r="Q14" s="199">
        <v>576.91603608650837</v>
      </c>
      <c r="R14" s="199">
        <v>606.53741963642665</v>
      </c>
      <c r="S14" s="199">
        <v>607.3718411169657</v>
      </c>
      <c r="T14" s="199">
        <v>621.44562797587241</v>
      </c>
      <c r="U14" s="199">
        <v>608.00369190089236</v>
      </c>
      <c r="V14" s="199">
        <v>568.21724043970096</v>
      </c>
      <c r="W14" s="199">
        <v>662.96149461497077</v>
      </c>
      <c r="X14" s="199">
        <v>604.50743416621708</v>
      </c>
      <c r="Y14" s="199">
        <v>620.7567080851444</v>
      </c>
      <c r="Z14" s="199">
        <v>641.09360986341414</v>
      </c>
      <c r="AA14" s="199">
        <v>683.90499794667119</v>
      </c>
      <c r="AB14" s="199">
        <v>673.64879740356457</v>
      </c>
      <c r="AC14" s="199">
        <v>681.09299900922804</v>
      </c>
      <c r="AD14" s="199">
        <v>712.28825545101222</v>
      </c>
      <c r="AE14" s="199">
        <v>712.00635836233721</v>
      </c>
      <c r="AF14" s="199">
        <v>726.08131571582499</v>
      </c>
      <c r="AG14" s="199">
        <v>736.48095375430398</v>
      </c>
      <c r="AH14" s="199">
        <v>749.94407176674451</v>
      </c>
      <c r="AI14" s="199">
        <v>777.61017879513201</v>
      </c>
      <c r="AJ14" s="199">
        <v>794.30032030952395</v>
      </c>
      <c r="AK14" s="199"/>
      <c r="AL14" s="199"/>
      <c r="AM14" s="199"/>
      <c r="AN14" s="199"/>
      <c r="AO14" s="199"/>
      <c r="AP14" s="199"/>
      <c r="AQ14" s="199"/>
      <c r="AR14" s="106"/>
      <c r="AS14" s="106"/>
      <c r="AT14" s="106"/>
      <c r="AU14" s="106"/>
      <c r="AV14" s="106"/>
      <c r="AW14" s="106"/>
      <c r="AX14" s="106"/>
      <c r="AY14" s="106"/>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row>
    <row r="15" spans="1:229" s="94" customFormat="1">
      <c r="A15" s="93" t="s">
        <v>4</v>
      </c>
      <c r="B15" s="199"/>
      <c r="C15" s="199"/>
      <c r="D15" s="199"/>
      <c r="E15" s="199"/>
      <c r="F15" s="199"/>
      <c r="G15" s="199"/>
      <c r="H15" s="199"/>
      <c r="I15" s="199"/>
      <c r="J15" s="199"/>
      <c r="K15" s="199"/>
      <c r="L15" s="199">
        <v>540.80883939747082</v>
      </c>
      <c r="M15" s="199"/>
      <c r="N15" s="199"/>
      <c r="O15" s="199"/>
      <c r="P15" s="199"/>
      <c r="Q15" s="199"/>
      <c r="R15" s="199"/>
      <c r="S15" s="199"/>
      <c r="T15" s="199"/>
      <c r="U15" s="199"/>
      <c r="V15" s="199"/>
      <c r="W15" s="199"/>
      <c r="X15" s="199"/>
      <c r="Y15" s="199"/>
      <c r="Z15" s="199">
        <v>3103.97090027281</v>
      </c>
      <c r="AA15" s="199">
        <v>2751.6956721137367</v>
      </c>
      <c r="AB15" s="199">
        <v>2872.3404255319151</v>
      </c>
      <c r="AC15" s="199">
        <v>2410.8287370785461</v>
      </c>
      <c r="AD15" s="199"/>
      <c r="AE15" s="199"/>
      <c r="AF15" s="199"/>
      <c r="AG15" s="199"/>
      <c r="AH15" s="199"/>
      <c r="AI15" s="199"/>
      <c r="AJ15" s="199"/>
      <c r="AK15" s="199"/>
      <c r="AL15" s="199"/>
      <c r="AM15" s="199"/>
      <c r="AN15" s="199"/>
      <c r="AO15" s="199"/>
      <c r="AP15" s="199"/>
      <c r="AQ15" s="199"/>
      <c r="AR15" s="106"/>
      <c r="AS15" s="106"/>
      <c r="AT15" s="106"/>
      <c r="AU15" s="106"/>
      <c r="AV15" s="106"/>
      <c r="AW15" s="106"/>
      <c r="AX15" s="106"/>
      <c r="AY15" s="106"/>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row>
    <row r="16" spans="1:229" s="94" customFormat="1">
      <c r="A16" s="93" t="s">
        <v>3</v>
      </c>
      <c r="B16" s="199">
        <v>2289.557877534543</v>
      </c>
      <c r="C16" s="199">
        <v>2451.9153536304302</v>
      </c>
      <c r="D16" s="199">
        <v>2594.1935257479422</v>
      </c>
      <c r="E16" s="199">
        <v>2569.6102977108749</v>
      </c>
      <c r="F16" s="199">
        <v>2713.6562096086418</v>
      </c>
      <c r="G16" s="199">
        <v>2643.9120794729902</v>
      </c>
      <c r="H16" s="199">
        <v>2686.2584247483483</v>
      </c>
      <c r="I16" s="199">
        <v>2718.5011414896389</v>
      </c>
      <c r="J16" s="199">
        <v>2763.7734126798155</v>
      </c>
      <c r="K16" s="199">
        <v>2585.6232731727446</v>
      </c>
      <c r="L16" s="199">
        <v>2471.5981222758696</v>
      </c>
      <c r="M16" s="199">
        <v>2518.117841662197</v>
      </c>
      <c r="N16" s="199">
        <v>2290.6664874528383</v>
      </c>
      <c r="O16" s="199">
        <v>2395.3811945242428</v>
      </c>
      <c r="P16" s="199">
        <v>2420.0831124871843</v>
      </c>
      <c r="Q16" s="199">
        <v>2498.8936247605056</v>
      </c>
      <c r="R16" s="199">
        <v>2504.9031146440234</v>
      </c>
      <c r="S16" s="199">
        <v>2527.940173989361</v>
      </c>
      <c r="T16" s="199">
        <v>2471.4770360205043</v>
      </c>
      <c r="U16" s="199">
        <v>2464.3233604995348</v>
      </c>
      <c r="V16" s="199">
        <v>2424.8812920505875</v>
      </c>
      <c r="W16" s="199">
        <v>2461.0264773825052</v>
      </c>
      <c r="X16" s="199">
        <v>2384.1370808850525</v>
      </c>
      <c r="Y16" s="199">
        <v>2518.3327934768067</v>
      </c>
      <c r="Z16" s="199">
        <v>2716.2934609331342</v>
      </c>
      <c r="AA16" s="199">
        <v>2678.554224315717</v>
      </c>
      <c r="AB16" s="199">
        <v>2625.7947912148506</v>
      </c>
      <c r="AC16" s="199">
        <v>2775.6152584277374</v>
      </c>
      <c r="AD16" s="199">
        <v>2950.1536095039341</v>
      </c>
      <c r="AE16" s="199">
        <v>2852.0954478823855</v>
      </c>
      <c r="AF16" s="199">
        <v>2768.094506650501</v>
      </c>
      <c r="AG16" s="199">
        <v>2716.6811729898218</v>
      </c>
      <c r="AH16" s="199">
        <v>2636.6847256353312</v>
      </c>
      <c r="AI16" s="199">
        <v>2602.8455984558682</v>
      </c>
      <c r="AJ16" s="199">
        <v>2695.5057756478677</v>
      </c>
      <c r="AK16" s="199"/>
      <c r="AL16" s="199"/>
      <c r="AM16" s="199"/>
      <c r="AN16" s="199"/>
      <c r="AO16" s="199"/>
      <c r="AP16" s="199"/>
      <c r="AQ16" s="199"/>
      <c r="AR16" s="17"/>
      <c r="AS16" s="106"/>
      <c r="AT16" s="106"/>
      <c r="AU16" s="106"/>
      <c r="AV16" s="106"/>
      <c r="AW16" s="106"/>
      <c r="AX16" s="106"/>
      <c r="AY16" s="106"/>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row>
    <row r="17" spans="1:229" s="94" customFormat="1">
      <c r="A17" s="152" t="s">
        <v>33</v>
      </c>
      <c r="B17" s="199">
        <v>432.36154325785537</v>
      </c>
      <c r="C17" s="199">
        <v>425.15688377868094</v>
      </c>
      <c r="D17" s="199">
        <v>418.3211170818783</v>
      </c>
      <c r="E17" s="199">
        <v>413.9032812227353</v>
      </c>
      <c r="F17" s="199">
        <v>409.18911769857408</v>
      </c>
      <c r="G17" s="199">
        <v>405.2802284055611</v>
      </c>
      <c r="H17" s="199">
        <v>402.82065861922626</v>
      </c>
      <c r="I17" s="199">
        <v>398.14266624550174</v>
      </c>
      <c r="J17" s="199">
        <v>393.35443865517556</v>
      </c>
      <c r="K17" s="199">
        <v>389.78673543356837</v>
      </c>
      <c r="L17" s="199">
        <v>386.17825341590697</v>
      </c>
      <c r="M17" s="199">
        <v>381.19685968298637</v>
      </c>
      <c r="N17" s="199">
        <v>373.16367622158117</v>
      </c>
      <c r="O17" s="199">
        <v>370.55672558640151</v>
      </c>
      <c r="P17" s="199">
        <v>365.35863719937686</v>
      </c>
      <c r="Q17" s="199">
        <v>371.74756033297166</v>
      </c>
      <c r="R17" s="199">
        <v>366.51400319196983</v>
      </c>
      <c r="S17" s="199">
        <v>361.16590553611752</v>
      </c>
      <c r="T17" s="199">
        <v>375.78240407645598</v>
      </c>
      <c r="U17" s="199">
        <v>390.21805114949285</v>
      </c>
      <c r="V17" s="199">
        <v>401.86017107226246</v>
      </c>
      <c r="W17" s="199">
        <v>413.43937734386026</v>
      </c>
      <c r="X17" s="199">
        <v>422.75420343519801</v>
      </c>
      <c r="Y17" s="199">
        <v>427.32191825267904</v>
      </c>
      <c r="Z17" s="199">
        <v>440.52054793494426</v>
      </c>
      <c r="AA17" s="199">
        <v>448.45019897492148</v>
      </c>
      <c r="AB17" s="199">
        <v>451.69035537127849</v>
      </c>
      <c r="AC17" s="199">
        <v>454.64408121880513</v>
      </c>
      <c r="AD17" s="199">
        <v>456.8235194274643</v>
      </c>
      <c r="AE17" s="199">
        <v>456.35651624199664</v>
      </c>
      <c r="AF17" s="199">
        <v>465.9294214934327</v>
      </c>
      <c r="AG17" s="199">
        <v>478.23347094771759</v>
      </c>
      <c r="AH17" s="199">
        <v>492.66127010345963</v>
      </c>
      <c r="AI17" s="199">
        <v>495.42069600619027</v>
      </c>
      <c r="AJ17" s="199">
        <v>497.06935848581213</v>
      </c>
      <c r="AK17" s="199"/>
      <c r="AL17" s="199"/>
      <c r="AM17" s="199"/>
      <c r="AN17" s="199"/>
      <c r="AO17" s="199"/>
      <c r="AP17" s="199"/>
      <c r="AQ17" s="199"/>
      <c r="AR17" s="17"/>
      <c r="AS17" s="106"/>
      <c r="AT17" s="106"/>
      <c r="AU17" s="106"/>
      <c r="AV17" s="106"/>
      <c r="AW17" s="106"/>
      <c r="AX17" s="106"/>
      <c r="AY17" s="106"/>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row>
    <row r="18" spans="1:229" s="94" customFormat="1">
      <c r="A18" s="93" t="s">
        <v>1</v>
      </c>
      <c r="B18" s="199">
        <v>790.147096167379</v>
      </c>
      <c r="C18" s="199">
        <v>775.11679320192468</v>
      </c>
      <c r="D18" s="199">
        <v>767.08051189707294</v>
      </c>
      <c r="E18" s="199">
        <v>754.32862581953123</v>
      </c>
      <c r="F18" s="199">
        <v>738.91147820048127</v>
      </c>
      <c r="G18" s="199">
        <v>728.47366544814588</v>
      </c>
      <c r="H18" s="199">
        <v>716.97706648906217</v>
      </c>
      <c r="I18" s="199">
        <v>709.29852627923992</v>
      </c>
      <c r="J18" s="199">
        <v>724.04665798925282</v>
      </c>
      <c r="K18" s="199">
        <v>702.50488510586501</v>
      </c>
      <c r="L18" s="199">
        <v>678.04110790186564</v>
      </c>
      <c r="M18" s="199">
        <v>679.00624519350981</v>
      </c>
      <c r="N18" s="199">
        <v>672.57381250276592</v>
      </c>
      <c r="O18" s="199">
        <v>657.31779784956564</v>
      </c>
      <c r="P18" s="199">
        <v>645.96637220123012</v>
      </c>
      <c r="Q18" s="199">
        <v>640.67793181810191</v>
      </c>
      <c r="R18" s="199">
        <v>618.6871369010272</v>
      </c>
      <c r="S18" s="199">
        <v>627.89309005054383</v>
      </c>
      <c r="T18" s="199">
        <v>616.82978133829783</v>
      </c>
      <c r="U18" s="199">
        <v>601.19466727886152</v>
      </c>
      <c r="V18" s="199">
        <v>600.03415917638563</v>
      </c>
      <c r="W18" s="199">
        <v>603.07867503750629</v>
      </c>
      <c r="X18" s="199">
        <v>607.72820703146931</v>
      </c>
      <c r="Y18" s="199">
        <v>612.03057012954025</v>
      </c>
      <c r="Z18" s="199">
        <v>613.652437124485</v>
      </c>
      <c r="AA18" s="199">
        <v>617.71114022282268</v>
      </c>
      <c r="AB18" s="199">
        <v>615.1069066476922</v>
      </c>
      <c r="AC18" s="199">
        <v>599.10486782407804</v>
      </c>
      <c r="AD18" s="199">
        <v>603.23176244817398</v>
      </c>
      <c r="AE18" s="199">
        <v>600.80686230991694</v>
      </c>
      <c r="AF18" s="199">
        <v>604.4056638012122</v>
      </c>
      <c r="AG18" s="199">
        <v>619.40053763766741</v>
      </c>
      <c r="AH18" s="199">
        <v>630.33001805442984</v>
      </c>
      <c r="AI18" s="199">
        <v>644.97699435053687</v>
      </c>
      <c r="AJ18" s="199"/>
      <c r="AK18" s="199"/>
      <c r="AL18" s="199"/>
      <c r="AM18" s="199"/>
      <c r="AN18" s="199"/>
      <c r="AO18" s="199"/>
      <c r="AP18" s="199"/>
      <c r="AQ18" s="199"/>
      <c r="AR18" s="17"/>
      <c r="AS18" s="17"/>
      <c r="AT18" s="106"/>
      <c r="AU18" s="106"/>
      <c r="AV18" s="106"/>
      <c r="AW18" s="106"/>
      <c r="AX18" s="106"/>
      <c r="AY18" s="106"/>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row>
    <row r="19" spans="1:229" s="94" customFormat="1">
      <c r="A19" s="93" t="s">
        <v>0</v>
      </c>
      <c r="B19" s="199">
        <v>876.3500134302833</v>
      </c>
      <c r="C19" s="199">
        <v>857.85299407914601</v>
      </c>
      <c r="D19" s="199">
        <v>833.71157865452392</v>
      </c>
      <c r="E19" s="199">
        <v>823.96635826226509</v>
      </c>
      <c r="F19" s="199">
        <v>808.16662985784478</v>
      </c>
      <c r="G19" s="199">
        <v>834.2014279037686</v>
      </c>
      <c r="H19" s="199">
        <v>851.16307886284471</v>
      </c>
      <c r="I19" s="199">
        <v>897.4693724348449</v>
      </c>
      <c r="J19" s="199">
        <v>879.00899663310338</v>
      </c>
      <c r="K19" s="199">
        <v>871.7557632315303</v>
      </c>
      <c r="L19" s="199">
        <v>891.19061570534666</v>
      </c>
      <c r="M19" s="199">
        <v>922.69306417521636</v>
      </c>
      <c r="N19" s="199">
        <v>933.59256277068118</v>
      </c>
      <c r="O19" s="199">
        <v>877.67875937265467</v>
      </c>
      <c r="P19" s="199">
        <v>858.30979051927272</v>
      </c>
      <c r="Q19" s="199">
        <v>862.4467288263379</v>
      </c>
      <c r="R19" s="199">
        <v>849.10938752982247</v>
      </c>
      <c r="S19" s="199">
        <v>832.57972408393402</v>
      </c>
      <c r="T19" s="199">
        <v>845.14805765756751</v>
      </c>
      <c r="U19" s="199">
        <v>895.54131442826792</v>
      </c>
      <c r="V19" s="199">
        <v>842.36553992170332</v>
      </c>
      <c r="W19" s="199">
        <v>837.10782356050095</v>
      </c>
      <c r="X19" s="199">
        <v>820.3222055875658</v>
      </c>
      <c r="Y19" s="199">
        <v>782.68582805905987</v>
      </c>
      <c r="Z19" s="199">
        <v>762.31920519211826</v>
      </c>
      <c r="AA19" s="199">
        <v>796.25844715653625</v>
      </c>
      <c r="AB19" s="199">
        <v>809.98562296429532</v>
      </c>
      <c r="AC19" s="199">
        <v>787.37132748908277</v>
      </c>
      <c r="AD19" s="199">
        <v>724.2923876169034</v>
      </c>
      <c r="AE19" s="199">
        <v>729.37928136458288</v>
      </c>
      <c r="AF19" s="199">
        <v>744.93224299654241</v>
      </c>
      <c r="AG19" s="199">
        <v>795.05407147005701</v>
      </c>
      <c r="AH19" s="199">
        <v>824.24179854914348</v>
      </c>
      <c r="AI19" s="199">
        <v>845.35943476656621</v>
      </c>
      <c r="AJ19" s="199"/>
      <c r="AK19" s="199"/>
      <c r="AL19" s="199"/>
      <c r="AM19" s="199"/>
      <c r="AN19" s="199"/>
      <c r="AO19" s="199"/>
      <c r="AP19" s="199"/>
      <c r="AQ19" s="199"/>
      <c r="AR19" s="106"/>
      <c r="AS19" s="106"/>
      <c r="AT19" s="106"/>
      <c r="AU19" s="106"/>
      <c r="AV19" s="106"/>
      <c r="AW19" s="106"/>
      <c r="AX19" s="106"/>
      <c r="AY19" s="106"/>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row>
    <row r="20" spans="1:229" s="94" customForma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row>
    <row r="21" spans="1:229">
      <c r="A21" s="103" t="s">
        <v>21</v>
      </c>
    </row>
    <row r="23" spans="1:229">
      <c r="A23" s="17" t="s">
        <v>537</v>
      </c>
    </row>
    <row r="24" spans="1:229">
      <c r="A24" s="17" t="s">
        <v>15</v>
      </c>
    </row>
    <row r="25" spans="1:229">
      <c r="A25" s="53" t="s">
        <v>124</v>
      </c>
    </row>
    <row r="26" spans="1:229">
      <c r="C26" s="47"/>
    </row>
    <row r="27" spans="1:229" ht="13.8" customHeight="1">
      <c r="A27" s="44" t="s">
        <v>174</v>
      </c>
    </row>
    <row r="28" spans="1:229">
      <c r="AD28" s="74" t="s">
        <v>15</v>
      </c>
    </row>
    <row r="29" spans="1:229">
      <c r="A29" s="17" t="s">
        <v>173</v>
      </c>
    </row>
    <row r="30" spans="1:229">
      <c r="C30" s="47"/>
    </row>
  </sheetData>
  <hyperlinks>
    <hyperlink ref="AS3" location="Content!A1" display="Back to content page" xr:uid="{00000000-0004-0000-E900-000000000000}"/>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Sheet235"/>
  <dimension ref="A1:AC30"/>
  <sheetViews>
    <sheetView workbookViewId="0">
      <selection activeCell="AA4" sqref="AA1:AA1048576"/>
    </sheetView>
  </sheetViews>
  <sheetFormatPr defaultColWidth="9.21875" defaultRowHeight="13.8"/>
  <cols>
    <col min="1" max="1" width="33.77734375" style="17" customWidth="1"/>
    <col min="2" max="28" width="7" style="17" customWidth="1"/>
    <col min="29" max="16384" width="9.21875" style="17"/>
  </cols>
  <sheetData>
    <row r="1" spans="1:29">
      <c r="A1" s="44" t="s">
        <v>3368</v>
      </c>
    </row>
    <row r="2" spans="1:29">
      <c r="A2" s="44"/>
    </row>
    <row r="3" spans="1:29" s="102" customFormat="1" ht="15.75" customHeight="1">
      <c r="A3" s="796" t="s">
        <v>32</v>
      </c>
      <c r="B3" s="797" t="s">
        <v>536</v>
      </c>
      <c r="C3" s="798"/>
      <c r="D3" s="798"/>
      <c r="E3" s="798"/>
      <c r="F3" s="798"/>
      <c r="G3" s="798"/>
      <c r="H3" s="798"/>
      <c r="I3" s="798"/>
      <c r="J3" s="798"/>
      <c r="K3" s="798"/>
      <c r="L3" s="798"/>
      <c r="M3" s="798"/>
      <c r="N3" s="798"/>
      <c r="O3" s="798"/>
      <c r="P3" s="798"/>
      <c r="Q3" s="798"/>
      <c r="R3" s="798"/>
      <c r="S3" s="798"/>
      <c r="T3" s="798"/>
      <c r="U3" s="798"/>
      <c r="V3" s="798"/>
      <c r="W3" s="798"/>
      <c r="X3" s="798"/>
      <c r="Y3" s="798"/>
      <c r="Z3" s="798"/>
      <c r="AA3" s="281"/>
      <c r="AB3" s="281"/>
    </row>
    <row r="4" spans="1:29" s="102" customFormat="1" ht="15.6">
      <c r="A4" s="796"/>
      <c r="B4" s="154">
        <v>1990</v>
      </c>
      <c r="C4" s="154">
        <v>1991</v>
      </c>
      <c r="D4" s="154">
        <v>1992</v>
      </c>
      <c r="E4" s="154">
        <v>1993</v>
      </c>
      <c r="F4" s="154">
        <v>1994</v>
      </c>
      <c r="G4" s="154">
        <v>1995</v>
      </c>
      <c r="H4" s="154">
        <v>1996</v>
      </c>
      <c r="I4" s="154">
        <v>1997</v>
      </c>
      <c r="J4" s="154">
        <v>1998</v>
      </c>
      <c r="K4" s="154">
        <v>1999</v>
      </c>
      <c r="L4" s="154">
        <v>2000</v>
      </c>
      <c r="M4" s="154">
        <v>2001</v>
      </c>
      <c r="N4" s="154">
        <v>2002</v>
      </c>
      <c r="O4" s="154">
        <v>2003</v>
      </c>
      <c r="P4" s="154">
        <v>2004</v>
      </c>
      <c r="Q4" s="154">
        <v>2005</v>
      </c>
      <c r="R4" s="154">
        <v>2006</v>
      </c>
      <c r="S4" s="154">
        <v>2007</v>
      </c>
      <c r="T4" s="154">
        <v>2008</v>
      </c>
      <c r="U4" s="154">
        <v>2009</v>
      </c>
      <c r="V4" s="154">
        <v>2010</v>
      </c>
      <c r="W4" s="154">
        <v>2011</v>
      </c>
      <c r="X4" s="154">
        <v>2012</v>
      </c>
      <c r="Y4" s="154">
        <v>2013</v>
      </c>
      <c r="Z4" s="154">
        <v>2014</v>
      </c>
      <c r="AA4" s="281"/>
      <c r="AB4" s="1" t="s">
        <v>559</v>
      </c>
    </row>
    <row r="5" spans="1:29" s="102" customFormat="1" ht="15">
      <c r="A5" s="153" t="s">
        <v>13</v>
      </c>
      <c r="B5" s="197">
        <v>11.647540870278013</v>
      </c>
      <c r="C5" s="197">
        <v>11.487906868097054</v>
      </c>
      <c r="D5" s="197">
        <v>10.757224851530465</v>
      </c>
      <c r="E5" s="197">
        <v>7.8956886361560983</v>
      </c>
      <c r="F5" s="197">
        <v>7.8935273291108583</v>
      </c>
      <c r="G5" s="197">
        <v>9.0848120679684978</v>
      </c>
      <c r="H5" s="197">
        <v>10.024445419532352</v>
      </c>
      <c r="I5" s="197">
        <v>10.524453481842048</v>
      </c>
      <c r="J5" s="197">
        <v>11.046041056864389</v>
      </c>
      <c r="K5" s="197">
        <v>10.745841066256208</v>
      </c>
      <c r="L5" s="197">
        <v>10.780908128468955</v>
      </c>
      <c r="M5" s="197">
        <v>10.760867810886626</v>
      </c>
      <c r="N5" s="197">
        <v>11.691472853450833</v>
      </c>
      <c r="O5" s="197">
        <v>11.158501925743327</v>
      </c>
      <c r="P5" s="197">
        <v>12.033449020676187</v>
      </c>
      <c r="Q5" s="197">
        <v>14.323377029312072</v>
      </c>
      <c r="R5" s="197">
        <v>14.562308910232421</v>
      </c>
      <c r="S5" s="197">
        <v>15.564881865960709</v>
      </c>
      <c r="T5" s="197">
        <v>15.985197403726367</v>
      </c>
      <c r="U5" s="197">
        <v>14.835480931479944</v>
      </c>
      <c r="V5" s="197">
        <v>14.765816553261118</v>
      </c>
      <c r="W5" s="197">
        <v>14.710099552485936</v>
      </c>
      <c r="X5" s="197">
        <v>14.549637217806691</v>
      </c>
      <c r="Y5" s="197">
        <v>15.25125983976662</v>
      </c>
      <c r="Z5" s="197">
        <v>15.129797638765776</v>
      </c>
      <c r="AA5" s="280"/>
      <c r="AB5" s="280"/>
      <c r="AC5" s="33"/>
    </row>
    <row r="6" spans="1:29" s="102" customFormat="1" ht="15">
      <c r="A6" s="153" t="s">
        <v>12</v>
      </c>
      <c r="B6" s="197">
        <v>9.5841383228457246</v>
      </c>
      <c r="C6" s="197">
        <v>10.112030155722147</v>
      </c>
      <c r="D6" s="197">
        <v>9.0307713972551742</v>
      </c>
      <c r="E6" s="197">
        <v>9.1762992937994223</v>
      </c>
      <c r="F6" s="197">
        <v>9.6503430118430433</v>
      </c>
      <c r="G6" s="197">
        <v>10.085419638484279</v>
      </c>
      <c r="H6" s="197">
        <v>10.940038373631904</v>
      </c>
      <c r="I6" s="197">
        <v>11.294979550574785</v>
      </c>
      <c r="J6" s="197">
        <v>10.050302021801492</v>
      </c>
      <c r="K6" s="197">
        <v>10.673157486802323</v>
      </c>
      <c r="L6" s="197">
        <v>10.471442117427156</v>
      </c>
      <c r="M6" s="197">
        <v>10.376074028728937</v>
      </c>
      <c r="N6" s="197">
        <v>10.834674070431062</v>
      </c>
      <c r="O6" s="197">
        <v>11.372549261812154</v>
      </c>
      <c r="P6" s="197">
        <v>11.87746071476904</v>
      </c>
      <c r="Q6" s="197">
        <v>12.033904738587424</v>
      </c>
      <c r="R6" s="197">
        <v>12.617969626667611</v>
      </c>
      <c r="S6" s="197">
        <v>13.21971331364737</v>
      </c>
      <c r="T6" s="197">
        <v>13.272212614189204</v>
      </c>
      <c r="U6" s="197">
        <v>13.140084257362714</v>
      </c>
      <c r="V6" s="197">
        <v>13.032782257591013</v>
      </c>
      <c r="W6" s="197">
        <v>14.385944170156728</v>
      </c>
      <c r="X6" s="197">
        <v>13.250011942955787</v>
      </c>
      <c r="Y6" s="197">
        <v>13.94986345123724</v>
      </c>
      <c r="Z6" s="197">
        <v>13.273835240502358</v>
      </c>
      <c r="AA6" s="280"/>
      <c r="AB6" s="280"/>
    </row>
    <row r="7" spans="1:29" s="102" customFormat="1" ht="15">
      <c r="A7" s="153" t="s">
        <v>513</v>
      </c>
      <c r="B7" s="197">
        <v>70.60308314198376</v>
      </c>
      <c r="C7" s="197"/>
      <c r="D7" s="197"/>
      <c r="E7" s="197"/>
      <c r="F7" s="197"/>
      <c r="G7" s="197"/>
      <c r="H7" s="197"/>
      <c r="I7" s="197"/>
      <c r="J7" s="197"/>
      <c r="K7" s="197"/>
      <c r="L7" s="197"/>
      <c r="M7" s="197"/>
      <c r="N7" s="197"/>
      <c r="O7" s="197"/>
      <c r="P7" s="197">
        <v>49.253977443549367</v>
      </c>
      <c r="Q7" s="197">
        <v>46.544697553115533</v>
      </c>
      <c r="R7" s="197">
        <v>42.089010810215392</v>
      </c>
      <c r="S7" s="197">
        <v>43.460514884879224</v>
      </c>
      <c r="T7" s="197"/>
      <c r="U7" s="197"/>
      <c r="V7" s="197"/>
      <c r="W7" s="197"/>
      <c r="X7" s="197"/>
      <c r="Y7" s="197"/>
      <c r="Z7" s="197"/>
      <c r="AA7" s="280"/>
      <c r="AB7" s="280"/>
    </row>
    <row r="8" spans="1:29" s="102" customFormat="1" ht="15">
      <c r="A8" s="153" t="s">
        <v>100</v>
      </c>
      <c r="B8" s="197">
        <v>5.3384053386532688</v>
      </c>
      <c r="C8" s="197">
        <v>4.8829483448963744</v>
      </c>
      <c r="D8" s="197">
        <v>4.2917597356772497</v>
      </c>
      <c r="E8" s="197">
        <v>3.6408348022619115</v>
      </c>
      <c r="F8" s="197">
        <v>3.486253391154476</v>
      </c>
      <c r="G8" s="197">
        <v>3.3678606233340069</v>
      </c>
      <c r="H8" s="197">
        <v>3.223838423701944</v>
      </c>
      <c r="I8" s="197">
        <v>2.9901938209177521</v>
      </c>
      <c r="J8" s="197">
        <v>2.8713285353240314</v>
      </c>
      <c r="K8" s="197">
        <v>2.7375023770266216</v>
      </c>
      <c r="L8" s="197">
        <v>2.5457186624491053</v>
      </c>
      <c r="M8" s="197">
        <v>2.4112884246040664</v>
      </c>
      <c r="N8" s="197">
        <v>2.3990129388107237</v>
      </c>
      <c r="O8" s="197">
        <v>2.4417642142777241</v>
      </c>
      <c r="P8" s="197">
        <v>2.5063792684051882</v>
      </c>
      <c r="Q8" s="197">
        <v>2.561080084578037</v>
      </c>
      <c r="R8" s="197">
        <v>2.5989188082939836</v>
      </c>
      <c r="S8" s="197">
        <v>2.6646177189568396</v>
      </c>
      <c r="T8" s="197">
        <v>2.7297318116731328</v>
      </c>
      <c r="U8" s="197">
        <v>2.7258670660090338</v>
      </c>
      <c r="V8" s="197">
        <v>2.8159656415120931</v>
      </c>
      <c r="W8" s="197">
        <v>2.8338229316496788</v>
      </c>
      <c r="X8" s="197">
        <v>2.4458857208788438</v>
      </c>
      <c r="Y8" s="197">
        <v>2.5247498488343543</v>
      </c>
      <c r="Z8" s="197">
        <v>2.6450201580053454</v>
      </c>
      <c r="AA8" s="280"/>
      <c r="AB8" s="280"/>
    </row>
    <row r="9" spans="1:29" s="102" customFormat="1" ht="15">
      <c r="A9" s="153" t="s">
        <v>512</v>
      </c>
      <c r="B9" s="197">
        <v>13.577022989106739</v>
      </c>
      <c r="C9" s="197"/>
      <c r="D9" s="197"/>
      <c r="E9" s="197"/>
      <c r="F9" s="197"/>
      <c r="G9" s="197"/>
      <c r="H9" s="197"/>
      <c r="I9" s="197"/>
      <c r="J9" s="197"/>
      <c r="K9" s="197"/>
      <c r="L9" s="197"/>
      <c r="M9" s="197"/>
      <c r="N9" s="197"/>
      <c r="O9" s="197"/>
      <c r="P9" s="197">
        <v>15.687761904460578</v>
      </c>
      <c r="Q9" s="197">
        <v>16.92056964620355</v>
      </c>
      <c r="R9" s="197">
        <v>17.625263264327945</v>
      </c>
      <c r="S9" s="197">
        <v>17.667248259868213</v>
      </c>
      <c r="T9" s="197"/>
      <c r="U9" s="197"/>
      <c r="V9" s="197"/>
      <c r="W9" s="197"/>
      <c r="X9" s="197"/>
      <c r="Y9" s="197"/>
      <c r="Z9" s="197"/>
      <c r="AA9" s="280"/>
      <c r="AB9" s="280"/>
    </row>
    <row r="10" spans="1:29" s="102" customFormat="1" ht="15">
      <c r="A10" s="153" t="s">
        <v>11</v>
      </c>
      <c r="B10" s="197"/>
      <c r="C10" s="197"/>
      <c r="D10" s="197"/>
      <c r="E10" s="197"/>
      <c r="F10" s="197"/>
      <c r="G10" s="197"/>
      <c r="H10" s="197"/>
      <c r="I10" s="197"/>
      <c r="J10" s="197"/>
      <c r="K10" s="197"/>
      <c r="L10" s="197"/>
      <c r="M10" s="197"/>
      <c r="N10" s="197"/>
      <c r="O10" s="197"/>
      <c r="P10" s="197">
        <v>135.71134255333374</v>
      </c>
      <c r="Q10" s="197">
        <v>119.14022392146607</v>
      </c>
      <c r="R10" s="197">
        <v>215.68099775209905</v>
      </c>
      <c r="S10" s="197">
        <v>224.71353335383748</v>
      </c>
      <c r="T10" s="197"/>
      <c r="U10" s="197"/>
      <c r="V10" s="197"/>
      <c r="W10" s="197"/>
      <c r="X10" s="197"/>
      <c r="Y10" s="197"/>
      <c r="Z10" s="197"/>
      <c r="AA10" s="280"/>
      <c r="AB10" s="280"/>
    </row>
    <row r="11" spans="1:29" s="102" customFormat="1" ht="15">
      <c r="A11" s="153" t="s">
        <v>10</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280"/>
      <c r="AB11" s="280"/>
    </row>
    <row r="12" spans="1:29" s="102" customFormat="1" ht="15">
      <c r="A12" s="153" t="s">
        <v>9</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280"/>
      <c r="AB12" s="280"/>
    </row>
    <row r="13" spans="1:29" s="102" customFormat="1" ht="15">
      <c r="A13" s="153" t="s">
        <v>8</v>
      </c>
      <c r="B13" s="197">
        <v>12.694244546788527</v>
      </c>
      <c r="C13" s="197">
        <v>13.010771714527325</v>
      </c>
      <c r="D13" s="197">
        <v>13.191164042342661</v>
      </c>
      <c r="E13" s="197">
        <v>13.273326143094156</v>
      </c>
      <c r="F13" s="197">
        <v>14.06992280708254</v>
      </c>
      <c r="G13" s="197">
        <v>13.725638807047032</v>
      </c>
      <c r="H13" s="197">
        <v>14.238290124588625</v>
      </c>
      <c r="I13" s="197">
        <v>14.645255079674914</v>
      </c>
      <c r="J13" s="197">
        <v>14.596277900758091</v>
      </c>
      <c r="K13" s="197">
        <v>14.312684985011341</v>
      </c>
      <c r="L13" s="197">
        <v>13.968851204259133</v>
      </c>
      <c r="M13" s="197">
        <v>13.748787993612684</v>
      </c>
      <c r="N13" s="197">
        <v>14.08974576121731</v>
      </c>
      <c r="O13" s="197">
        <v>14.232401942497054</v>
      </c>
      <c r="P13" s="197">
        <v>14.583631041639528</v>
      </c>
      <c r="Q13" s="197">
        <v>14.350739688879058</v>
      </c>
      <c r="R13" s="197">
        <v>14.074447469268991</v>
      </c>
      <c r="S13" s="197">
        <v>14.797085288737451</v>
      </c>
      <c r="T13" s="197">
        <v>15.241430551787522</v>
      </c>
      <c r="U13" s="197">
        <v>16.139987680646851</v>
      </c>
      <c r="V13" s="197">
        <v>15.945490957502285</v>
      </c>
      <c r="W13" s="197">
        <v>16.568216632333954</v>
      </c>
      <c r="X13" s="197">
        <v>16.871440630620636</v>
      </c>
      <c r="Y13" s="197">
        <v>16.971713805666539</v>
      </c>
      <c r="Z13" s="197">
        <v>17.311355902169652</v>
      </c>
      <c r="AA13" s="280"/>
      <c r="AB13" s="280"/>
    </row>
    <row r="14" spans="1:29" s="102" customFormat="1" ht="15">
      <c r="A14" s="153" t="s">
        <v>6</v>
      </c>
      <c r="B14" s="197">
        <v>1.0336382513231224</v>
      </c>
      <c r="C14" s="197">
        <v>1.0896328712416063</v>
      </c>
      <c r="D14" s="197">
        <v>1.0100210411536763</v>
      </c>
      <c r="E14" s="197">
        <v>1.0956093410813401</v>
      </c>
      <c r="F14" s="197">
        <v>1.1550274879371099</v>
      </c>
      <c r="G14" s="197">
        <v>1.1559871819807932</v>
      </c>
      <c r="H14" s="197">
        <v>1.2619448797271</v>
      </c>
      <c r="I14" s="197">
        <v>1.363982063596507</v>
      </c>
      <c r="J14" s="197">
        <v>1.484697363309579</v>
      </c>
      <c r="K14" s="197">
        <v>1.6263141344469854</v>
      </c>
      <c r="L14" s="197">
        <v>1.557429628870646</v>
      </c>
      <c r="M14" s="197">
        <v>1.6591651760290205</v>
      </c>
      <c r="N14" s="197">
        <v>1.7899441561336857</v>
      </c>
      <c r="O14" s="197">
        <v>1.8140474482514284</v>
      </c>
      <c r="P14" s="197">
        <v>1.8846862996919433</v>
      </c>
      <c r="Q14" s="197">
        <v>1.9829293174388196</v>
      </c>
      <c r="R14" s="197">
        <v>2.1120832116951105</v>
      </c>
      <c r="S14" s="197">
        <v>2.1816233911639218</v>
      </c>
      <c r="T14" s="197">
        <v>2.2967275703355061</v>
      </c>
      <c r="U14" s="197">
        <v>2.354879634166652</v>
      </c>
      <c r="V14" s="197">
        <v>2.4268539778354015</v>
      </c>
      <c r="W14" s="197">
        <v>2.5060932343250966</v>
      </c>
      <c r="X14" s="197">
        <v>2.6386466997484939</v>
      </c>
      <c r="Y14" s="197">
        <v>2.7250310953232937</v>
      </c>
      <c r="Z14" s="197">
        <v>2.7494597914182539</v>
      </c>
      <c r="AA14" s="280"/>
      <c r="AB14" s="280"/>
    </row>
    <row r="15" spans="1:29" s="102" customFormat="1" ht="15">
      <c r="A15" s="153" t="s">
        <v>18</v>
      </c>
      <c r="B15" s="197"/>
      <c r="C15" s="197">
        <v>13.267841931293521</v>
      </c>
      <c r="D15" s="197">
        <v>13.362883314050933</v>
      </c>
      <c r="E15" s="197">
        <v>12.21691979434895</v>
      </c>
      <c r="F15" s="197">
        <v>11.532777000661392</v>
      </c>
      <c r="G15" s="197">
        <v>10.941913069612923</v>
      </c>
      <c r="H15" s="197">
        <v>10.51039787890647</v>
      </c>
      <c r="I15" s="197">
        <v>10.715672698816856</v>
      </c>
      <c r="J15" s="197">
        <v>10.60778351367968</v>
      </c>
      <c r="K15" s="197">
        <v>11.002846419366319</v>
      </c>
      <c r="L15" s="197">
        <v>11.975818856880512</v>
      </c>
      <c r="M15" s="197">
        <v>10.21963065590413</v>
      </c>
      <c r="N15" s="197">
        <v>11.567873148092525</v>
      </c>
      <c r="O15" s="197">
        <v>11.570245232507084</v>
      </c>
      <c r="P15" s="197">
        <v>12.389075686303126</v>
      </c>
      <c r="Q15" s="197">
        <v>11.719425770988488</v>
      </c>
      <c r="R15" s="197">
        <v>12.526136692149585</v>
      </c>
      <c r="S15" s="197">
        <v>12.82602192141225</v>
      </c>
      <c r="T15" s="197">
        <v>12.362144980117103</v>
      </c>
      <c r="U15" s="197">
        <v>12.179194757544151</v>
      </c>
      <c r="V15" s="197">
        <v>12.438221998158919</v>
      </c>
      <c r="W15" s="197">
        <v>12.660923310085014</v>
      </c>
      <c r="X15" s="197">
        <v>12.836342803355047</v>
      </c>
      <c r="Y15" s="197">
        <v>12.848013186264941</v>
      </c>
      <c r="Z15" s="197">
        <v>13.110046603370359</v>
      </c>
      <c r="AA15" s="280"/>
      <c r="AB15" s="280"/>
    </row>
    <row r="16" spans="1:29" s="102" customFormat="1" ht="15">
      <c r="A16" s="153" t="s">
        <v>4</v>
      </c>
      <c r="B16" s="197">
        <v>26.968529540692387</v>
      </c>
      <c r="C16" s="197"/>
      <c r="D16" s="197"/>
      <c r="E16" s="197"/>
      <c r="F16" s="197"/>
      <c r="G16" s="197"/>
      <c r="H16" s="197"/>
      <c r="I16" s="197"/>
      <c r="J16" s="197"/>
      <c r="K16" s="197"/>
      <c r="L16" s="197"/>
      <c r="M16" s="197"/>
      <c r="N16" s="197"/>
      <c r="O16" s="197"/>
      <c r="P16" s="197">
        <v>5.4259025071650262</v>
      </c>
      <c r="Q16" s="197">
        <v>6.6408941387133567</v>
      </c>
      <c r="R16" s="197">
        <v>6.8170546933903742</v>
      </c>
      <c r="S16" s="197">
        <v>8.9228292457240705</v>
      </c>
      <c r="T16" s="197"/>
      <c r="U16" s="197"/>
      <c r="V16" s="197"/>
      <c r="W16" s="197"/>
      <c r="X16" s="197"/>
      <c r="Y16" s="197"/>
      <c r="Z16" s="197"/>
      <c r="AA16" s="280"/>
      <c r="AB16" s="280"/>
    </row>
    <row r="17" spans="1:28" s="102" customFormat="1" ht="15">
      <c r="A17" s="153" t="s">
        <v>3</v>
      </c>
      <c r="B17" s="197">
        <v>4.1659041375365824</v>
      </c>
      <c r="C17" s="197">
        <v>3.9487580382684944</v>
      </c>
      <c r="D17" s="197">
        <v>4.1433260114229702</v>
      </c>
      <c r="E17" s="197">
        <v>3.9138029451334817</v>
      </c>
      <c r="F17" s="197">
        <v>3.9061309116490093</v>
      </c>
      <c r="G17" s="197">
        <v>3.8181594421192586</v>
      </c>
      <c r="H17" s="197">
        <v>3.8970525037242791</v>
      </c>
      <c r="I17" s="197">
        <v>3.8931423738526898</v>
      </c>
      <c r="J17" s="197">
        <v>3.9383401142900198</v>
      </c>
      <c r="K17" s="197">
        <v>3.9847000818752525</v>
      </c>
      <c r="L17" s="197">
        <v>4.1605551084308345</v>
      </c>
      <c r="M17" s="197">
        <v>4.1543735618572857</v>
      </c>
      <c r="N17" s="197">
        <v>4.3911858773029468</v>
      </c>
      <c r="O17" s="197">
        <v>4.2277301641200742</v>
      </c>
      <c r="P17" s="197">
        <v>4.0485356494422096</v>
      </c>
      <c r="Q17" s="197">
        <v>4.2690624420777139</v>
      </c>
      <c r="R17" s="197">
        <v>4.541129205071945</v>
      </c>
      <c r="S17" s="197">
        <v>4.4682163433011635</v>
      </c>
      <c r="T17" s="197">
        <v>4.280523155372709</v>
      </c>
      <c r="U17" s="197">
        <v>4.2993452559680287</v>
      </c>
      <c r="V17" s="197">
        <v>4.4985232618208055</v>
      </c>
      <c r="W17" s="197">
        <v>4.6625670108666766</v>
      </c>
      <c r="X17" s="197">
        <v>4.8333190859721968</v>
      </c>
      <c r="Y17" s="197">
        <v>4.9379733347690786</v>
      </c>
      <c r="Z17" s="197">
        <v>4.7799877538837592</v>
      </c>
      <c r="AA17" s="280"/>
      <c r="AB17" s="280"/>
    </row>
    <row r="18" spans="1:28" s="102" customFormat="1" ht="15">
      <c r="A18" s="153" t="s">
        <v>33</v>
      </c>
      <c r="B18" s="197">
        <v>3.5051688367106757</v>
      </c>
      <c r="C18" s="197">
        <v>3.5059283663964198</v>
      </c>
      <c r="D18" s="197">
        <v>3.4814633690998709</v>
      </c>
      <c r="E18" s="197">
        <v>3.4304114029045545</v>
      </c>
      <c r="F18" s="197">
        <v>3.4226330040552293</v>
      </c>
      <c r="G18" s="197">
        <v>3.3832562294270807</v>
      </c>
      <c r="H18" s="197">
        <v>3.4937822383278268</v>
      </c>
      <c r="I18" s="197">
        <v>3.5824500248275908</v>
      </c>
      <c r="J18" s="197">
        <v>3.4889914832569238</v>
      </c>
      <c r="K18" s="197">
        <v>3.4416212241914268</v>
      </c>
      <c r="L18" s="197">
        <v>3.4078133569020754</v>
      </c>
      <c r="M18" s="197">
        <v>3.4228604379753422</v>
      </c>
      <c r="N18" s="197">
        <v>3.4886082839765655</v>
      </c>
      <c r="O18" s="197">
        <v>3.5799979138271785</v>
      </c>
      <c r="P18" s="197">
        <v>3.6292546012808025</v>
      </c>
      <c r="Q18" s="197">
        <v>3.7249354951508566</v>
      </c>
      <c r="R18" s="197">
        <v>3.8303750187895242</v>
      </c>
      <c r="S18" s="197">
        <v>3.9499321423987195</v>
      </c>
      <c r="T18" s="197">
        <v>4.0382348012620284</v>
      </c>
      <c r="U18" s="197">
        <v>4.1348484569721986</v>
      </c>
      <c r="V18" s="197">
        <v>4.1829242754605414</v>
      </c>
      <c r="W18" s="197">
        <v>4.2604822026614109</v>
      </c>
      <c r="X18" s="197">
        <v>4.1951171291939611</v>
      </c>
      <c r="Y18" s="197">
        <v>4.3232633275944199</v>
      </c>
      <c r="Z18" s="197">
        <v>4.4630187608920791</v>
      </c>
      <c r="AA18" s="280"/>
      <c r="AB18" s="280"/>
    </row>
    <row r="19" spans="1:28" s="102" customFormat="1" ht="15">
      <c r="A19" s="153" t="s">
        <v>1</v>
      </c>
      <c r="B19" s="197">
        <v>3.2301606764478898</v>
      </c>
      <c r="C19" s="197">
        <v>3.1423679895645154</v>
      </c>
      <c r="D19" s="197">
        <v>3.0420058894589115</v>
      </c>
      <c r="E19" s="197">
        <v>3.2454067241775379</v>
      </c>
      <c r="F19" s="197">
        <v>2.9450339048221683</v>
      </c>
      <c r="G19" s="197">
        <v>2.9791861094053127</v>
      </c>
      <c r="H19" s="197">
        <v>3.1916213411591321</v>
      </c>
      <c r="I19" s="197">
        <v>3.1770524732665906</v>
      </c>
      <c r="J19" s="197">
        <v>3.1337717884648475</v>
      </c>
      <c r="K19" s="197">
        <v>3.2738401178960395</v>
      </c>
      <c r="L19" s="197">
        <v>3.3179094237333611</v>
      </c>
      <c r="M19" s="197">
        <v>3.3868508079833095</v>
      </c>
      <c r="N19" s="197">
        <v>3.4229046246605472</v>
      </c>
      <c r="O19" s="197">
        <v>3.5428511290190641</v>
      </c>
      <c r="P19" s="197">
        <v>3.6857455389605538</v>
      </c>
      <c r="Q19" s="197">
        <v>3.825254350169307</v>
      </c>
      <c r="R19" s="197">
        <v>4.0370347587657163</v>
      </c>
      <c r="S19" s="197">
        <v>4.3727258954231463</v>
      </c>
      <c r="T19" s="197">
        <v>4.5545322296859787</v>
      </c>
      <c r="U19" s="197">
        <v>4.855995729002518</v>
      </c>
      <c r="V19" s="197">
        <v>5.1712434808200278</v>
      </c>
      <c r="W19" s="197">
        <v>5.1683649497321316</v>
      </c>
      <c r="X19" s="197">
        <v>5.2976533031983024</v>
      </c>
      <c r="Y19" s="197">
        <v>5.2710442762316472</v>
      </c>
      <c r="Z19" s="197"/>
      <c r="AA19" s="280"/>
      <c r="AB19" s="280"/>
    </row>
    <row r="20" spans="1:28" s="102" customFormat="1" ht="15">
      <c r="A20" s="153" t="s">
        <v>24</v>
      </c>
      <c r="B20" s="197">
        <v>4.0338501926061685</v>
      </c>
      <c r="C20" s="197">
        <v>4.0159542092344864</v>
      </c>
      <c r="D20" s="197">
        <v>3.5385153673807928</v>
      </c>
      <c r="E20" s="197">
        <v>3.7375939781001208</v>
      </c>
      <c r="F20" s="197">
        <v>4.1122593004805141</v>
      </c>
      <c r="G20" s="197">
        <v>4.0454878973551871</v>
      </c>
      <c r="H20" s="197">
        <v>4.4834830490238105</v>
      </c>
      <c r="I20" s="197">
        <v>4.6499259435857132</v>
      </c>
      <c r="J20" s="197">
        <v>4.6752985412838646</v>
      </c>
      <c r="K20" s="197">
        <v>4.3481305651249569</v>
      </c>
      <c r="L20" s="197">
        <v>4.4590374425492199</v>
      </c>
      <c r="M20" s="197">
        <v>4.5354457337873892</v>
      </c>
      <c r="N20" s="197">
        <v>4.2058949609821683</v>
      </c>
      <c r="O20" s="197">
        <v>3.650445981378684</v>
      </c>
      <c r="P20" s="197">
        <v>3.5192383743873754</v>
      </c>
      <c r="Q20" s="197">
        <v>3.1618788046872526</v>
      </c>
      <c r="R20" s="197">
        <v>2.9812473831583586</v>
      </c>
      <c r="S20" s="197">
        <v>2.9306180498336563</v>
      </c>
      <c r="T20" s="197">
        <v>2.5967463079135422</v>
      </c>
      <c r="U20" s="197">
        <v>2.8545852489132395</v>
      </c>
      <c r="V20" s="197">
        <v>3.2999251259327478</v>
      </c>
      <c r="W20" s="197">
        <v>3.4769193887894354</v>
      </c>
      <c r="X20" s="197">
        <v>3.8468402444625558</v>
      </c>
      <c r="Y20" s="197">
        <v>3.7579628257004969</v>
      </c>
      <c r="Z20" s="197"/>
      <c r="AA20" s="280"/>
      <c r="AB20" s="280"/>
    </row>
    <row r="22" spans="1:28">
      <c r="A22" s="44" t="s">
        <v>21</v>
      </c>
    </row>
    <row r="24" spans="1:28">
      <c r="A24" s="17" t="s">
        <v>588</v>
      </c>
      <c r="I24" s="74"/>
    </row>
    <row r="26" spans="1:28" ht="14.25" customHeight="1">
      <c r="A26" s="53" t="s">
        <v>124</v>
      </c>
      <c r="M26" s="11"/>
      <c r="N26" s="11"/>
      <c r="O26" s="11"/>
    </row>
    <row r="28" spans="1:28" ht="15" customHeight="1">
      <c r="A28" s="44" t="s">
        <v>151</v>
      </c>
      <c r="M28" s="11"/>
      <c r="N28" s="11"/>
      <c r="O28" s="11"/>
    </row>
    <row r="29" spans="1:28" ht="14.25" customHeight="1">
      <c r="M29" s="11"/>
      <c r="N29" s="11"/>
      <c r="O29" s="11"/>
    </row>
    <row r="30" spans="1:28" ht="14.25" customHeight="1">
      <c r="A30" s="17" t="s">
        <v>166</v>
      </c>
      <c r="M30" s="11"/>
      <c r="N30" s="11"/>
      <c r="O30" s="11"/>
    </row>
  </sheetData>
  <mergeCells count="2">
    <mergeCell ref="A3:A4"/>
    <mergeCell ref="B3:Z3"/>
  </mergeCells>
  <hyperlinks>
    <hyperlink ref="AB4" location="Content!A1" display="Back to content page" xr:uid="{00000000-0004-0000-EA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96"/>
  <sheetViews>
    <sheetView topLeftCell="A50" zoomScaleNormal="100" workbookViewId="0">
      <selection activeCell="B244" sqref="B244"/>
    </sheetView>
  </sheetViews>
  <sheetFormatPr defaultColWidth="9.21875" defaultRowHeight="14.4"/>
  <sheetData>
    <row r="1" spans="2:12" s="17" customFormat="1" ht="13.8">
      <c r="B1" s="18" t="s">
        <v>16</v>
      </c>
      <c r="J1" s="17" t="s">
        <v>15</v>
      </c>
    </row>
    <row r="2" spans="2:12" s="17" customFormat="1">
      <c r="B2" s="18"/>
      <c r="L2" t="s">
        <v>15</v>
      </c>
    </row>
    <row r="3" spans="2:12" s="17" customFormat="1" ht="13.8">
      <c r="B3" s="13"/>
      <c r="F3" s="17" t="s">
        <v>15</v>
      </c>
    </row>
    <row r="4" spans="2:12">
      <c r="B4" s="18" t="s">
        <v>558</v>
      </c>
    </row>
    <row r="5" spans="2:12">
      <c r="B5" s="18"/>
    </row>
    <row r="6" spans="2:12">
      <c r="B6" s="50" t="s">
        <v>2358</v>
      </c>
    </row>
    <row r="7" spans="2:12">
      <c r="B7" s="13"/>
    </row>
    <row r="8" spans="2:12">
      <c r="B8" s="1" t="s">
        <v>2897</v>
      </c>
    </row>
    <row r="9" spans="2:12">
      <c r="B9" s="1" t="s">
        <v>2898</v>
      </c>
    </row>
    <row r="10" spans="2:12">
      <c r="B10" s="1" t="s">
        <v>2899</v>
      </c>
    </row>
    <row r="11" spans="2:12">
      <c r="B11" s="1" t="s">
        <v>2900</v>
      </c>
    </row>
    <row r="12" spans="2:12">
      <c r="B12" s="349"/>
    </row>
    <row r="13" spans="2:12">
      <c r="B13" s="1" t="s">
        <v>2901</v>
      </c>
    </row>
    <row r="14" spans="2:12">
      <c r="B14" s="1" t="s">
        <v>2902</v>
      </c>
    </row>
    <row r="15" spans="2:12">
      <c r="B15" s="1" t="s">
        <v>2903</v>
      </c>
    </row>
    <row r="16" spans="2:12">
      <c r="B16" s="1"/>
    </row>
    <row r="17" spans="2:2">
      <c r="B17" s="1" t="s">
        <v>2904</v>
      </c>
    </row>
    <row r="18" spans="2:2">
      <c r="B18" s="1" t="s">
        <v>2905</v>
      </c>
    </row>
    <row r="19" spans="2:2">
      <c r="B19" s="1" t="s">
        <v>2906</v>
      </c>
    </row>
    <row r="20" spans="2:2">
      <c r="B20" s="1" t="s">
        <v>2907</v>
      </c>
    </row>
    <row r="22" spans="2:2">
      <c r="B22" s="1" t="s">
        <v>2908</v>
      </c>
    </row>
    <row r="23" spans="2:2">
      <c r="B23" s="1" t="s">
        <v>2909</v>
      </c>
    </row>
    <row r="24" spans="2:2">
      <c r="B24" s="1" t="s">
        <v>2910</v>
      </c>
    </row>
    <row r="25" spans="2:2">
      <c r="B25" s="321"/>
    </row>
    <row r="26" spans="2:2">
      <c r="B26" s="1" t="s">
        <v>2911</v>
      </c>
    </row>
    <row r="27" spans="2:2">
      <c r="B27" s="1" t="s">
        <v>2912</v>
      </c>
    </row>
    <row r="28" spans="2:2">
      <c r="B28" s="1" t="s">
        <v>2913</v>
      </c>
    </row>
    <row r="29" spans="2:2">
      <c r="B29" s="1" t="s">
        <v>2914</v>
      </c>
    </row>
    <row r="30" spans="2:2">
      <c r="B30" s="1" t="s">
        <v>2915</v>
      </c>
    </row>
    <row r="31" spans="2:2">
      <c r="B31" s="1" t="s">
        <v>2916</v>
      </c>
    </row>
    <row r="32" spans="2:2">
      <c r="B32" s="1" t="s">
        <v>2917</v>
      </c>
    </row>
    <row r="33" spans="2:2">
      <c r="B33" s="1" t="s">
        <v>2918</v>
      </c>
    </row>
    <row r="34" spans="2:2">
      <c r="B34" s="1" t="s">
        <v>2919</v>
      </c>
    </row>
    <row r="35" spans="2:2">
      <c r="B35" s="1" t="s">
        <v>2920</v>
      </c>
    </row>
    <row r="36" spans="2:2">
      <c r="B36" s="1" t="s">
        <v>2921</v>
      </c>
    </row>
    <row r="37" spans="2:2">
      <c r="B37" s="1" t="s">
        <v>2922</v>
      </c>
    </row>
    <row r="38" spans="2:2">
      <c r="B38" s="1" t="s">
        <v>2923</v>
      </c>
    </row>
    <row r="39" spans="2:2">
      <c r="B39" s="1" t="s">
        <v>2924</v>
      </c>
    </row>
    <row r="40" spans="2:2">
      <c r="B40" s="1" t="s">
        <v>2925</v>
      </c>
    </row>
    <row r="41" spans="2:2">
      <c r="B41" s="1" t="s">
        <v>2926</v>
      </c>
    </row>
    <row r="42" spans="2:2">
      <c r="B42" s="1" t="s">
        <v>3372</v>
      </c>
    </row>
    <row r="43" spans="2:2">
      <c r="B43" s="13"/>
    </row>
    <row r="44" spans="2:2">
      <c r="B44" s="50" t="s">
        <v>2359</v>
      </c>
    </row>
    <row r="45" spans="2:2">
      <c r="B45" s="333"/>
    </row>
    <row r="46" spans="2:2">
      <c r="B46" s="349" t="s">
        <v>3177</v>
      </c>
    </row>
    <row r="48" spans="2:2">
      <c r="B48" s="349" t="s">
        <v>2927</v>
      </c>
    </row>
    <row r="49" spans="2:2">
      <c r="B49" s="349" t="s">
        <v>2928</v>
      </c>
    </row>
    <row r="50" spans="2:2">
      <c r="B50" s="349" t="s">
        <v>3388</v>
      </c>
    </row>
    <row r="51" spans="2:2">
      <c r="B51" s="349" t="s">
        <v>2929</v>
      </c>
    </row>
    <row r="52" spans="2:2">
      <c r="B52" s="349" t="s">
        <v>2930</v>
      </c>
    </row>
    <row r="53" spans="2:2">
      <c r="B53" s="349" t="s">
        <v>2931</v>
      </c>
    </row>
    <row r="54" spans="2:2">
      <c r="B54" s="349" t="s">
        <v>3178</v>
      </c>
    </row>
    <row r="55" spans="2:2">
      <c r="B55" s="349" t="s">
        <v>3179</v>
      </c>
    </row>
    <row r="56" spans="2:2">
      <c r="B56" s="349" t="s">
        <v>2932</v>
      </c>
    </row>
    <row r="57" spans="2:2">
      <c r="B57" s="349" t="s">
        <v>2933</v>
      </c>
    </row>
    <row r="58" spans="2:2">
      <c r="B58" s="349" t="s">
        <v>2934</v>
      </c>
    </row>
    <row r="59" spans="2:2">
      <c r="B59" s="349" t="s">
        <v>2935</v>
      </c>
    </row>
    <row r="60" spans="2:2">
      <c r="B60" s="349" t="s">
        <v>3180</v>
      </c>
    </row>
    <row r="61" spans="2:2">
      <c r="B61" s="349" t="s">
        <v>2936</v>
      </c>
    </row>
    <row r="62" spans="2:2">
      <c r="B62" s="349" t="s">
        <v>2937</v>
      </c>
    </row>
    <row r="63" spans="2:2">
      <c r="B63" s="349" t="s">
        <v>2938</v>
      </c>
    </row>
    <row r="64" spans="2:2">
      <c r="B64" s="451"/>
    </row>
    <row r="65" spans="2:2">
      <c r="B65" s="50" t="s">
        <v>2362</v>
      </c>
    </row>
    <row r="66" spans="2:2">
      <c r="B66" s="451"/>
    </row>
    <row r="67" spans="2:2">
      <c r="B67" s="349" t="s">
        <v>2939</v>
      </c>
    </row>
    <row r="68" spans="2:2">
      <c r="B68" s="349" t="s">
        <v>2940</v>
      </c>
    </row>
    <row r="69" spans="2:2">
      <c r="B69" s="349" t="s">
        <v>2941</v>
      </c>
    </row>
    <row r="70" spans="2:2">
      <c r="B70" s="349" t="s">
        <v>3181</v>
      </c>
    </row>
    <row r="72" spans="2:2">
      <c r="B72" s="349" t="s">
        <v>2942</v>
      </c>
    </row>
    <row r="73" spans="2:2">
      <c r="B73" s="349" t="s">
        <v>2943</v>
      </c>
    </row>
    <row r="74" spans="2:2">
      <c r="B74" s="349" t="s">
        <v>2944</v>
      </c>
    </row>
    <row r="76" spans="2:2">
      <c r="B76" s="349" t="s">
        <v>2945</v>
      </c>
    </row>
    <row r="77" spans="2:2">
      <c r="B77" s="349" t="s">
        <v>3182</v>
      </c>
    </row>
    <row r="78" spans="2:2">
      <c r="B78" s="349" t="s">
        <v>2946</v>
      </c>
    </row>
    <row r="79" spans="2:2">
      <c r="B79" s="349" t="s">
        <v>2947</v>
      </c>
    </row>
    <row r="80" spans="2:2">
      <c r="B80" s="349" t="s">
        <v>2948</v>
      </c>
    </row>
    <row r="81" spans="2:2">
      <c r="B81" s="349" t="s">
        <v>2949</v>
      </c>
    </row>
    <row r="83" spans="2:2">
      <c r="B83" s="349" t="s">
        <v>2950</v>
      </c>
    </row>
    <row r="84" spans="2:2">
      <c r="B84" s="349" t="s">
        <v>2951</v>
      </c>
    </row>
    <row r="85" spans="2:2">
      <c r="B85" s="453"/>
    </row>
    <row r="86" spans="2:2">
      <c r="B86" s="349" t="s">
        <v>2952</v>
      </c>
    </row>
    <row r="87" spans="2:2">
      <c r="B87" s="349" t="s">
        <v>2953</v>
      </c>
    </row>
    <row r="88" spans="2:2">
      <c r="B88" s="349" t="s">
        <v>2954</v>
      </c>
    </row>
    <row r="89" spans="2:2">
      <c r="B89" s="349" t="s">
        <v>2955</v>
      </c>
    </row>
    <row r="90" spans="2:2">
      <c r="B90" s="349" t="s">
        <v>3361</v>
      </c>
    </row>
    <row r="91" spans="2:2">
      <c r="B91" s="349" t="s">
        <v>2956</v>
      </c>
    </row>
    <row r="92" spans="2:2">
      <c r="B92" s="349" t="s">
        <v>2957</v>
      </c>
    </row>
    <row r="93" spans="2:2">
      <c r="B93" s="349" t="s">
        <v>2958</v>
      </c>
    </row>
    <row r="94" spans="2:2">
      <c r="B94" s="349" t="s">
        <v>2959</v>
      </c>
    </row>
    <row r="95" spans="2:2">
      <c r="B95" s="349" t="s">
        <v>2960</v>
      </c>
    </row>
    <row r="96" spans="2:2">
      <c r="B96" s="349" t="s">
        <v>2961</v>
      </c>
    </row>
    <row r="97" spans="2:2">
      <c r="B97" s="349" t="s">
        <v>2962</v>
      </c>
    </row>
    <row r="98" spans="2:2">
      <c r="B98" s="349" t="s">
        <v>2963</v>
      </c>
    </row>
    <row r="99" spans="2:2">
      <c r="B99" s="349" t="s">
        <v>2964</v>
      </c>
    </row>
    <row r="100" spans="2:2">
      <c r="B100" s="349" t="s">
        <v>2965</v>
      </c>
    </row>
    <row r="101" spans="2:2">
      <c r="B101" s="349" t="s">
        <v>2966</v>
      </c>
    </row>
    <row r="102" spans="2:2">
      <c r="B102" s="451"/>
    </row>
    <row r="103" spans="2:2">
      <c r="B103" s="50" t="s">
        <v>2363</v>
      </c>
    </row>
    <row r="104" spans="2:2">
      <c r="B104" s="36"/>
    </row>
    <row r="105" spans="2:2">
      <c r="B105" s="456" t="s">
        <v>2967</v>
      </c>
    </row>
    <row r="106" spans="2:2">
      <c r="B106" s="456" t="s">
        <v>2968</v>
      </c>
    </row>
    <row r="107" spans="2:2">
      <c r="B107" s="456" t="s">
        <v>2969</v>
      </c>
    </row>
    <row r="108" spans="2:2">
      <c r="B108" s="456" t="s">
        <v>2970</v>
      </c>
    </row>
    <row r="109" spans="2:2">
      <c r="B109" s="454"/>
    </row>
    <row r="110" spans="2:2">
      <c r="B110" s="349" t="s">
        <v>2971</v>
      </c>
    </row>
    <row r="111" spans="2:2">
      <c r="B111" s="349" t="s">
        <v>2972</v>
      </c>
    </row>
    <row r="112" spans="2:2">
      <c r="B112" s="349" t="s">
        <v>2973</v>
      </c>
    </row>
    <row r="114" spans="2:2">
      <c r="B114" s="349" t="s">
        <v>2974</v>
      </c>
    </row>
    <row r="115" spans="2:2">
      <c r="B115" s="349" t="s">
        <v>2975</v>
      </c>
    </row>
    <row r="116" spans="2:2">
      <c r="B116" s="349" t="s">
        <v>2976</v>
      </c>
    </row>
    <row r="117" spans="2:2">
      <c r="B117" s="349" t="s">
        <v>2977</v>
      </c>
    </row>
    <row r="118" spans="2:2">
      <c r="B118" s="349" t="s">
        <v>2978</v>
      </c>
    </row>
    <row r="119" spans="2:2">
      <c r="B119" s="349" t="s">
        <v>2979</v>
      </c>
    </row>
    <row r="120" spans="2:2">
      <c r="B120" s="455"/>
    </row>
    <row r="121" spans="2:2">
      <c r="B121" s="349" t="s">
        <v>2980</v>
      </c>
    </row>
    <row r="122" spans="2:2">
      <c r="B122" s="349" t="s">
        <v>2981</v>
      </c>
    </row>
    <row r="123" spans="2:2">
      <c r="B123" s="349" t="s">
        <v>2982</v>
      </c>
    </row>
    <row r="124" spans="2:2">
      <c r="B124" s="349" t="s">
        <v>2983</v>
      </c>
    </row>
    <row r="125" spans="2:2">
      <c r="B125" s="349" t="s">
        <v>2984</v>
      </c>
    </row>
    <row r="126" spans="2:2">
      <c r="B126" s="349" t="s">
        <v>2985</v>
      </c>
    </row>
    <row r="127" spans="2:2">
      <c r="B127" s="349" t="s">
        <v>2986</v>
      </c>
    </row>
    <row r="128" spans="2:2">
      <c r="B128" s="349" t="s">
        <v>2987</v>
      </c>
    </row>
    <row r="129" spans="2:2">
      <c r="B129" s="349" t="s">
        <v>2988</v>
      </c>
    </row>
    <row r="130" spans="2:2">
      <c r="B130" s="349" t="s">
        <v>2989</v>
      </c>
    </row>
    <row r="131" spans="2:2">
      <c r="B131" s="349" t="s">
        <v>2990</v>
      </c>
    </row>
    <row r="132" spans="2:2">
      <c r="B132" s="349" t="s">
        <v>2991</v>
      </c>
    </row>
    <row r="133" spans="2:2">
      <c r="B133" s="349" t="s">
        <v>2992</v>
      </c>
    </row>
    <row r="134" spans="2:2">
      <c r="B134" s="349" t="s">
        <v>2993</v>
      </c>
    </row>
    <row r="135" spans="2:2">
      <c r="B135" s="349" t="s">
        <v>2994</v>
      </c>
    </row>
    <row r="136" spans="2:2">
      <c r="B136" s="349" t="s">
        <v>2995</v>
      </c>
    </row>
    <row r="137" spans="2:2">
      <c r="B137" s="454"/>
    </row>
    <row r="139" spans="2:2">
      <c r="B139" s="18" t="s">
        <v>560</v>
      </c>
    </row>
    <row r="140" spans="2:2">
      <c r="B140" s="18"/>
    </row>
    <row r="141" spans="2:2">
      <c r="B141" s="569" t="s">
        <v>2996</v>
      </c>
    </row>
    <row r="142" spans="2:2">
      <c r="B142" s="569" t="s">
        <v>2587</v>
      </c>
    </row>
    <row r="143" spans="2:2">
      <c r="B143" s="569" t="s">
        <v>2601</v>
      </c>
    </row>
    <row r="144" spans="2:2">
      <c r="B144" s="569" t="s">
        <v>3359</v>
      </c>
    </row>
    <row r="145" spans="2:2">
      <c r="B145" s="569" t="s">
        <v>2602</v>
      </c>
    </row>
    <row r="146" spans="2:2">
      <c r="B146" s="569" t="s">
        <v>2997</v>
      </c>
    </row>
    <row r="147" spans="2:2">
      <c r="B147" s="569" t="s">
        <v>2998</v>
      </c>
    </row>
    <row r="148" spans="2:2">
      <c r="B148" s="569" t="s">
        <v>2999</v>
      </c>
    </row>
    <row r="149" spans="2:2">
      <c r="B149" s="349" t="s">
        <v>3196</v>
      </c>
    </row>
    <row r="150" spans="2:2">
      <c r="B150" s="349" t="s">
        <v>3197</v>
      </c>
    </row>
    <row r="151" spans="2:2">
      <c r="B151" s="349" t="s">
        <v>3199</v>
      </c>
    </row>
    <row r="152" spans="2:2">
      <c r="B152" s="349" t="s">
        <v>3200</v>
      </c>
    </row>
    <row r="153" spans="2:2">
      <c r="B153" s="349" t="s">
        <v>3201</v>
      </c>
    </row>
    <row r="154" spans="2:2">
      <c r="B154" s="349" t="s">
        <v>3202</v>
      </c>
    </row>
    <row r="155" spans="2:2">
      <c r="B155" s="569" t="s">
        <v>3374</v>
      </c>
    </row>
    <row r="156" spans="2:2">
      <c r="B156" s="349" t="s">
        <v>3203</v>
      </c>
    </row>
    <row r="157" spans="2:2">
      <c r="B157" s="349" t="s">
        <v>3204</v>
      </c>
    </row>
    <row r="160" spans="2:2">
      <c r="B160" s="50" t="s">
        <v>561</v>
      </c>
    </row>
    <row r="161" spans="2:2">
      <c r="B161" s="50"/>
    </row>
    <row r="162" spans="2:2">
      <c r="B162" s="18" t="s">
        <v>562</v>
      </c>
    </row>
    <row r="163" spans="2:2">
      <c r="B163" s="18"/>
    </row>
    <row r="164" spans="2:2">
      <c r="B164" s="1" t="s">
        <v>3000</v>
      </c>
    </row>
    <row r="165" spans="2:2">
      <c r="B165" s="1" t="s">
        <v>3001</v>
      </c>
    </row>
    <row r="166" spans="2:2">
      <c r="B166" s="1" t="s">
        <v>3002</v>
      </c>
    </row>
    <row r="167" spans="2:2">
      <c r="B167" s="1" t="s">
        <v>3003</v>
      </c>
    </row>
    <row r="168" spans="2:2">
      <c r="B168" s="1" t="s">
        <v>3004</v>
      </c>
    </row>
    <row r="169" spans="2:2">
      <c r="B169" s="1" t="s">
        <v>3005</v>
      </c>
    </row>
    <row r="170" spans="2:2">
      <c r="B170" s="1" t="s">
        <v>3006</v>
      </c>
    </row>
    <row r="171" spans="2:2">
      <c r="B171" s="1" t="s">
        <v>3007</v>
      </c>
    </row>
    <row r="172" spans="2:2">
      <c r="B172" s="1" t="s">
        <v>3008</v>
      </c>
    </row>
    <row r="173" spans="2:2">
      <c r="B173" s="1" t="s">
        <v>3009</v>
      </c>
    </row>
    <row r="174" spans="2:2">
      <c r="B174" s="1" t="s">
        <v>3010</v>
      </c>
    </row>
    <row r="175" spans="2:2">
      <c r="B175" s="1" t="s">
        <v>3011</v>
      </c>
    </row>
    <row r="176" spans="2:2">
      <c r="B176" s="1" t="s">
        <v>3205</v>
      </c>
    </row>
    <row r="177" spans="2:2">
      <c r="B177" s="1" t="s">
        <v>3013</v>
      </c>
    </row>
    <row r="178" spans="2:2">
      <c r="B178" s="1" t="s">
        <v>3014</v>
      </c>
    </row>
    <row r="179" spans="2:2">
      <c r="B179" s="1" t="s">
        <v>3015</v>
      </c>
    </row>
    <row r="180" spans="2:2">
      <c r="B180" s="1" t="s">
        <v>3367</v>
      </c>
    </row>
    <row r="181" spans="2:2">
      <c r="B181" s="1" t="s">
        <v>3206</v>
      </c>
    </row>
    <row r="182" spans="2:2">
      <c r="B182" s="1" t="s">
        <v>3017</v>
      </c>
    </row>
    <row r="183" spans="2:2">
      <c r="B183" s="1" t="s">
        <v>3018</v>
      </c>
    </row>
    <row r="184" spans="2:2">
      <c r="B184" s="528" t="s">
        <v>3019</v>
      </c>
    </row>
    <row r="185" spans="2:2">
      <c r="B185" s="574" t="s">
        <v>3375</v>
      </c>
    </row>
    <row r="186" spans="2:2">
      <c r="B186" s="574" t="s">
        <v>3376</v>
      </c>
    </row>
    <row r="187" spans="2:2">
      <c r="B187" s="50"/>
    </row>
    <row r="188" spans="2:2">
      <c r="B188" s="18" t="s">
        <v>563</v>
      </c>
    </row>
    <row r="189" spans="2:2">
      <c r="B189" s="18"/>
    </row>
    <row r="190" spans="2:2">
      <c r="B190" s="349" t="s">
        <v>3020</v>
      </c>
    </row>
    <row r="191" spans="2:2">
      <c r="B191" s="349" t="s">
        <v>3021</v>
      </c>
    </row>
    <row r="192" spans="2:2">
      <c r="B192" s="349" t="s">
        <v>3022</v>
      </c>
    </row>
    <row r="193" spans="2:2">
      <c r="B193" s="349" t="s">
        <v>3023</v>
      </c>
    </row>
    <row r="194" spans="2:2">
      <c r="B194" s="349" t="s">
        <v>3024</v>
      </c>
    </row>
    <row r="195" spans="2:2">
      <c r="B195" s="349" t="s">
        <v>3025</v>
      </c>
    </row>
    <row r="196" spans="2:2">
      <c r="B196" s="349" t="s">
        <v>3026</v>
      </c>
    </row>
    <row r="197" spans="2:2">
      <c r="B197" s="349" t="s">
        <v>3027</v>
      </c>
    </row>
    <row r="198" spans="2:2">
      <c r="B198" s="349" t="s">
        <v>3028</v>
      </c>
    </row>
    <row r="199" spans="2:2">
      <c r="B199" s="349" t="s">
        <v>3029</v>
      </c>
    </row>
    <row r="200" spans="2:2">
      <c r="B200" s="1" t="s">
        <v>3030</v>
      </c>
    </row>
    <row r="201" spans="2:2">
      <c r="B201" s="1" t="s">
        <v>3031</v>
      </c>
    </row>
    <row r="202" spans="2:2">
      <c r="B202" s="1" t="s">
        <v>3213</v>
      </c>
    </row>
    <row r="203" spans="2:2">
      <c r="B203" s="1" t="s">
        <v>3032</v>
      </c>
    </row>
    <row r="204" spans="2:2">
      <c r="B204" s="1" t="s">
        <v>3033</v>
      </c>
    </row>
    <row r="205" spans="2:2">
      <c r="B205" s="1" t="s">
        <v>3034</v>
      </c>
    </row>
    <row r="206" spans="2:2">
      <c r="B206" s="1" t="s">
        <v>2697</v>
      </c>
    </row>
    <row r="207" spans="2:2">
      <c r="B207" s="1" t="s">
        <v>3035</v>
      </c>
    </row>
    <row r="208" spans="2:2">
      <c r="B208" s="528" t="s">
        <v>3036</v>
      </c>
    </row>
    <row r="209" spans="1:3">
      <c r="B209" s="349" t="s">
        <v>3214</v>
      </c>
    </row>
    <row r="210" spans="1:3">
      <c r="B210" s="349" t="s">
        <v>3215</v>
      </c>
    </row>
    <row r="211" spans="1:3">
      <c r="B211" s="349" t="s">
        <v>3216</v>
      </c>
    </row>
    <row r="212" spans="1:3">
      <c r="B212" s="349" t="s">
        <v>3217</v>
      </c>
    </row>
    <row r="213" spans="1:3">
      <c r="B213" s="349" t="s">
        <v>3218</v>
      </c>
    </row>
    <row r="214" spans="1:3">
      <c r="B214" s="349" t="s">
        <v>3219</v>
      </c>
    </row>
    <row r="215" spans="1:3">
      <c r="B215" s="349" t="s">
        <v>3220</v>
      </c>
    </row>
    <row r="216" spans="1:3">
      <c r="B216" s="349" t="s">
        <v>3369</v>
      </c>
    </row>
    <row r="217" spans="1:3">
      <c r="B217" s="349" t="s">
        <v>3370</v>
      </c>
    </row>
    <row r="218" spans="1:3">
      <c r="B218" s="349" t="s">
        <v>3371</v>
      </c>
    </row>
    <row r="220" spans="1:3" s="17" customFormat="1">
      <c r="A220"/>
      <c r="B220" s="13"/>
      <c r="C220"/>
    </row>
    <row r="221" spans="1:3" s="17" customFormat="1">
      <c r="A221"/>
      <c r="B221" s="18" t="s">
        <v>564</v>
      </c>
      <c r="C221"/>
    </row>
    <row r="222" spans="1:3" s="17" customFormat="1">
      <c r="A222"/>
      <c r="B222" s="13"/>
      <c r="C222"/>
    </row>
    <row r="223" spans="1:3" s="17" customFormat="1">
      <c r="A223"/>
      <c r="B223" s="1" t="s">
        <v>3167</v>
      </c>
      <c r="C223"/>
    </row>
    <row r="224" spans="1:3" s="17" customFormat="1">
      <c r="A224"/>
      <c r="B224" s="1" t="s">
        <v>3222</v>
      </c>
      <c r="C224"/>
    </row>
    <row r="225" spans="1:3" s="17" customFormat="1">
      <c r="A225"/>
      <c r="B225" s="1" t="s">
        <v>3171</v>
      </c>
      <c r="C225"/>
    </row>
    <row r="226" spans="1:3" s="17" customFormat="1">
      <c r="A226"/>
      <c r="B226" s="1" t="s">
        <v>2743</v>
      </c>
      <c r="C226"/>
    </row>
    <row r="227" spans="1:3" s="17" customFormat="1">
      <c r="A227"/>
      <c r="B227" s="1" t="s">
        <v>2759</v>
      </c>
      <c r="C227"/>
    </row>
    <row r="228" spans="1:3" s="17" customFormat="1">
      <c r="A228"/>
      <c r="B228" s="1" t="s">
        <v>2745</v>
      </c>
      <c r="C228"/>
    </row>
    <row r="229" spans="1:3" s="17" customFormat="1">
      <c r="A229"/>
      <c r="B229" s="1" t="s">
        <v>2746</v>
      </c>
      <c r="C229"/>
    </row>
    <row r="230" spans="1:3" s="17" customFormat="1">
      <c r="A230"/>
      <c r="B230" s="1" t="s">
        <v>2747</v>
      </c>
      <c r="C230"/>
    </row>
    <row r="231" spans="1:3" s="17" customFormat="1">
      <c r="A231"/>
      <c r="B231" s="1" t="s">
        <v>2748</v>
      </c>
      <c r="C231"/>
    </row>
    <row r="232" spans="1:3" s="17" customFormat="1">
      <c r="A232"/>
      <c r="B232" s="1" t="s">
        <v>2749</v>
      </c>
      <c r="C232"/>
    </row>
    <row r="233" spans="1:3" s="17" customFormat="1">
      <c r="A233"/>
      <c r="B233" s="1" t="s">
        <v>3169</v>
      </c>
      <c r="C233"/>
    </row>
    <row r="234" spans="1:3" s="17" customFormat="1">
      <c r="A234"/>
      <c r="B234" s="1" t="s">
        <v>2750</v>
      </c>
      <c r="C234"/>
    </row>
    <row r="235" spans="1:3" s="17" customFormat="1">
      <c r="A235"/>
      <c r="B235" s="1" t="s">
        <v>3173</v>
      </c>
      <c r="C235"/>
    </row>
    <row r="236" spans="1:3" s="17" customFormat="1">
      <c r="A236"/>
      <c r="B236" s="1" t="s">
        <v>3037</v>
      </c>
      <c r="C236"/>
    </row>
    <row r="237" spans="1:3" s="17" customFormat="1">
      <c r="A237"/>
      <c r="B237" s="1" t="s">
        <v>3162</v>
      </c>
      <c r="C237"/>
    </row>
    <row r="238" spans="1:3" s="17" customFormat="1">
      <c r="A238"/>
      <c r="B238" s="1" t="s">
        <v>3038</v>
      </c>
      <c r="C238"/>
    </row>
    <row r="239" spans="1:3" s="17" customFormat="1">
      <c r="A239"/>
      <c r="B239" s="1" t="s">
        <v>2737</v>
      </c>
      <c r="C239"/>
    </row>
    <row r="240" spans="1:3" s="17" customFormat="1">
      <c r="A240"/>
      <c r="B240" s="1" t="s">
        <v>3039</v>
      </c>
      <c r="C240"/>
    </row>
    <row r="241" spans="1:3" s="17" customFormat="1">
      <c r="A241"/>
      <c r="B241" s="1" t="s">
        <v>2735</v>
      </c>
      <c r="C241"/>
    </row>
    <row r="242" spans="1:3" s="17" customFormat="1">
      <c r="A242"/>
      <c r="B242" s="1" t="s">
        <v>2756</v>
      </c>
      <c r="C242"/>
    </row>
    <row r="243" spans="1:3" s="17" customFormat="1">
      <c r="A243"/>
      <c r="B243" s="1" t="s">
        <v>2757</v>
      </c>
      <c r="C243"/>
    </row>
    <row r="244" spans="1:3" s="17" customFormat="1">
      <c r="A244"/>
      <c r="B244" s="1" t="s">
        <v>2788</v>
      </c>
      <c r="C244"/>
    </row>
    <row r="245" spans="1:3" s="17" customFormat="1">
      <c r="A245"/>
      <c r="B245" s="1" t="s">
        <v>2789</v>
      </c>
      <c r="C245"/>
    </row>
    <row r="246" spans="1:3" s="17" customFormat="1">
      <c r="A246"/>
      <c r="B246" s="528" t="s">
        <v>2790</v>
      </c>
      <c r="C246"/>
    </row>
    <row r="247" spans="1:3" s="17" customFormat="1">
      <c r="A247"/>
      <c r="B247" s="1" t="s">
        <v>2751</v>
      </c>
      <c r="C247"/>
    </row>
    <row r="248" spans="1:3" s="17" customFormat="1">
      <c r="A248"/>
      <c r="B248" s="1" t="s">
        <v>3164</v>
      </c>
      <c r="C248"/>
    </row>
    <row r="249" spans="1:3" s="17" customFormat="1">
      <c r="A249"/>
      <c r="B249" s="1" t="s">
        <v>3166</v>
      </c>
      <c r="C249"/>
    </row>
    <row r="250" spans="1:3" s="17" customFormat="1">
      <c r="A250"/>
      <c r="B250" s="349" t="s">
        <v>3221</v>
      </c>
      <c r="C250"/>
    </row>
    <row r="251" spans="1:3" s="17" customFormat="1">
      <c r="A251"/>
      <c r="B251" s="349" t="s">
        <v>3282</v>
      </c>
      <c r="C251"/>
    </row>
    <row r="252" spans="1:3" s="17" customFormat="1">
      <c r="A252"/>
      <c r="B252"/>
      <c r="C252"/>
    </row>
    <row r="253" spans="1:3" s="17" customFormat="1">
      <c r="A253"/>
      <c r="B253" s="248"/>
      <c r="C253"/>
    </row>
    <row r="254" spans="1:3" s="17" customFormat="1">
      <c r="A254"/>
      <c r="B254" s="18" t="s">
        <v>565</v>
      </c>
      <c r="C254"/>
    </row>
    <row r="255" spans="1:3" s="17" customFormat="1">
      <c r="A255"/>
      <c r="B255" s="248"/>
      <c r="C255"/>
    </row>
    <row r="256" spans="1:3" s="17" customFormat="1">
      <c r="A256"/>
      <c r="B256" s="570" t="s">
        <v>3175</v>
      </c>
      <c r="C256"/>
    </row>
    <row r="257" spans="1:3" s="17" customFormat="1">
      <c r="A257"/>
      <c r="B257" s="570" t="s">
        <v>3239</v>
      </c>
      <c r="C257"/>
    </row>
    <row r="258" spans="1:3" s="17" customFormat="1">
      <c r="A258"/>
      <c r="B258" s="570" t="s">
        <v>3238</v>
      </c>
      <c r="C258"/>
    </row>
    <row r="259" spans="1:3" s="17" customFormat="1">
      <c r="A259"/>
      <c r="B259" s="570" t="s">
        <v>3237</v>
      </c>
      <c r="C259"/>
    </row>
    <row r="260" spans="1:3" s="17" customFormat="1">
      <c r="A260"/>
      <c r="B260" s="570" t="s">
        <v>3236</v>
      </c>
      <c r="C260"/>
    </row>
    <row r="261" spans="1:3" s="17" customFormat="1">
      <c r="A261"/>
      <c r="B261" s="570" t="s">
        <v>3235</v>
      </c>
      <c r="C261"/>
    </row>
    <row r="262" spans="1:3" s="17" customFormat="1">
      <c r="A262"/>
      <c r="B262" s="570" t="s">
        <v>3234</v>
      </c>
      <c r="C262"/>
    </row>
    <row r="263" spans="1:3" s="17" customFormat="1">
      <c r="A263"/>
      <c r="B263" s="570" t="s">
        <v>3233</v>
      </c>
      <c r="C263"/>
    </row>
    <row r="264" spans="1:3" s="17" customFormat="1">
      <c r="A264"/>
      <c r="B264" s="570" t="s">
        <v>3232</v>
      </c>
      <c r="C264"/>
    </row>
    <row r="265" spans="1:3" s="17" customFormat="1">
      <c r="A265"/>
      <c r="B265" s="570" t="s">
        <v>3231</v>
      </c>
      <c r="C265"/>
    </row>
    <row r="266" spans="1:3" s="17" customFormat="1">
      <c r="A266"/>
      <c r="B266" s="349" t="s">
        <v>3230</v>
      </c>
      <c r="C266"/>
    </row>
    <row r="267" spans="1:3" s="17" customFormat="1">
      <c r="A267"/>
      <c r="B267" s="349" t="s">
        <v>3229</v>
      </c>
      <c r="C267"/>
    </row>
    <row r="268" spans="1:3" s="17" customFormat="1">
      <c r="A268"/>
      <c r="B268" s="349" t="s">
        <v>3228</v>
      </c>
      <c r="C268"/>
    </row>
    <row r="269" spans="1:3" s="17" customFormat="1">
      <c r="A269"/>
      <c r="B269" s="349" t="s">
        <v>3227</v>
      </c>
      <c r="C269"/>
    </row>
    <row r="270" spans="1:3" s="17" customFormat="1">
      <c r="A270"/>
      <c r="B270" s="349" t="s">
        <v>3226</v>
      </c>
      <c r="C270"/>
    </row>
    <row r="271" spans="1:3" s="17" customFormat="1">
      <c r="A271"/>
      <c r="B271" s="349" t="s">
        <v>3225</v>
      </c>
      <c r="C271"/>
    </row>
    <row r="272" spans="1:3" s="17" customFormat="1">
      <c r="A272"/>
      <c r="B272" s="349" t="s">
        <v>3224</v>
      </c>
      <c r="C272"/>
    </row>
    <row r="273" spans="1:3" s="17" customFormat="1">
      <c r="A273"/>
      <c r="B273" s="349" t="s">
        <v>3223</v>
      </c>
      <c r="C273"/>
    </row>
    <row r="274" spans="1:3" s="17" customFormat="1">
      <c r="A274"/>
      <c r="B274" s="349" t="s">
        <v>3280</v>
      </c>
      <c r="C274"/>
    </row>
    <row r="275" spans="1:3" s="17" customFormat="1">
      <c r="A275"/>
      <c r="B275" s="349" t="s">
        <v>3378</v>
      </c>
      <c r="C275"/>
    </row>
    <row r="276" spans="1:3" s="17" customFormat="1">
      <c r="A276"/>
      <c r="B276"/>
      <c r="C276"/>
    </row>
    <row r="277" spans="1:3" s="17" customFormat="1">
      <c r="A277"/>
      <c r="B277"/>
      <c r="C277"/>
    </row>
    <row r="278" spans="1:3" s="17" customFormat="1">
      <c r="A278"/>
      <c r="B278" s="248"/>
      <c r="C278"/>
    </row>
    <row r="279" spans="1:3" s="17" customFormat="1">
      <c r="A279"/>
      <c r="B279" s="50" t="s">
        <v>566</v>
      </c>
      <c r="C279"/>
    </row>
    <row r="280" spans="1:3" s="17" customFormat="1" ht="13.8">
      <c r="B280" s="184"/>
    </row>
    <row r="281" spans="1:3" s="17" customFormat="1" ht="13.8">
      <c r="B281" s="18" t="s">
        <v>567</v>
      </c>
    </row>
    <row r="282" spans="1:3" s="17" customFormat="1" ht="13.8">
      <c r="B282" s="18"/>
    </row>
    <row r="283" spans="1:3" s="571" customFormat="1">
      <c r="B283" s="528" t="s">
        <v>3247</v>
      </c>
    </row>
    <row r="284" spans="1:3" s="571" customFormat="1">
      <c r="B284" s="1" t="s">
        <v>612</v>
      </c>
    </row>
    <row r="285" spans="1:3" s="571" customFormat="1">
      <c r="B285" s="1" t="s">
        <v>3248</v>
      </c>
    </row>
    <row r="286" spans="1:3" s="571" customFormat="1">
      <c r="B286" s="572" t="s">
        <v>617</v>
      </c>
    </row>
    <row r="287" spans="1:3" s="571" customFormat="1">
      <c r="B287" s="573" t="s">
        <v>632</v>
      </c>
    </row>
    <row r="288" spans="1:3" s="571" customFormat="1">
      <c r="B288" s="1" t="s">
        <v>633</v>
      </c>
    </row>
    <row r="289" spans="2:2" s="571" customFormat="1">
      <c r="B289" s="573" t="s">
        <v>634</v>
      </c>
    </row>
    <row r="290" spans="2:2" s="571" customFormat="1">
      <c r="B290" s="1" t="s">
        <v>2828</v>
      </c>
    </row>
    <row r="291" spans="2:2" s="571" customFormat="1">
      <c r="B291" s="1" t="s">
        <v>2824</v>
      </c>
    </row>
    <row r="292" spans="2:2" s="17" customFormat="1" ht="13.8">
      <c r="B292" s="18"/>
    </row>
    <row r="293" spans="2:2" s="571" customFormat="1">
      <c r="B293" s="1" t="s">
        <v>3043</v>
      </c>
    </row>
    <row r="294" spans="2:2" s="571" customFormat="1">
      <c r="B294" s="1" t="s">
        <v>3044</v>
      </c>
    </row>
    <row r="295" spans="2:2" s="571" customFormat="1">
      <c r="B295" s="1" t="s">
        <v>3362</v>
      </c>
    </row>
    <row r="296" spans="2:2" s="571" customFormat="1">
      <c r="B296" s="1" t="s">
        <v>3363</v>
      </c>
    </row>
    <row r="297" spans="2:2" s="571" customFormat="1">
      <c r="B297" s="1" t="s">
        <v>3045</v>
      </c>
    </row>
    <row r="298" spans="2:2" s="571" customFormat="1">
      <c r="B298" s="1" t="s">
        <v>3046</v>
      </c>
    </row>
    <row r="299" spans="2:2" s="571" customFormat="1">
      <c r="B299" s="1" t="s">
        <v>3047</v>
      </c>
    </row>
    <row r="300" spans="2:2" s="571" customFormat="1">
      <c r="B300" s="528" t="s">
        <v>3364</v>
      </c>
    </row>
    <row r="301" spans="2:2" s="571" customFormat="1">
      <c r="B301" s="1" t="s">
        <v>3365</v>
      </c>
    </row>
    <row r="302" spans="2:2" s="571" customFormat="1">
      <c r="B302" s="1" t="s">
        <v>3048</v>
      </c>
    </row>
    <row r="303" spans="2:2" s="571" customFormat="1">
      <c r="B303" s="1" t="s">
        <v>3049</v>
      </c>
    </row>
    <row r="304" spans="2:2" s="571" customFormat="1">
      <c r="B304" s="1" t="s">
        <v>3050</v>
      </c>
    </row>
    <row r="305" spans="2:2" s="571" customFormat="1">
      <c r="B305" s="349" t="s">
        <v>2826</v>
      </c>
    </row>
    <row r="306" spans="2:2" s="571" customFormat="1">
      <c r="B306" s="1" t="s">
        <v>3052</v>
      </c>
    </row>
    <row r="307" spans="2:2" s="571" customFormat="1">
      <c r="B307" s="1" t="s">
        <v>3053</v>
      </c>
    </row>
    <row r="308" spans="2:2" s="571" customFormat="1">
      <c r="B308" s="1" t="s">
        <v>2827</v>
      </c>
    </row>
    <row r="309" spans="2:2" s="571" customFormat="1">
      <c r="B309" s="1" t="s">
        <v>3054</v>
      </c>
    </row>
    <row r="310" spans="2:2" s="571" customFormat="1">
      <c r="B310" s="1" t="s">
        <v>3249</v>
      </c>
    </row>
    <row r="311" spans="2:2" s="571" customFormat="1">
      <c r="B311" s="1" t="s">
        <v>3055</v>
      </c>
    </row>
    <row r="312" spans="2:2" s="571" customFormat="1">
      <c r="B312" s="1" t="s">
        <v>3366</v>
      </c>
    </row>
    <row r="313" spans="2:2" s="571" customFormat="1">
      <c r="B313" s="1" t="s">
        <v>3056</v>
      </c>
    </row>
    <row r="314" spans="2:2" s="571" customFormat="1">
      <c r="B314" s="1" t="s">
        <v>3250</v>
      </c>
    </row>
    <row r="315" spans="2:2" s="571" customFormat="1">
      <c r="B315" s="1" t="s">
        <v>3057</v>
      </c>
    </row>
    <row r="316" spans="2:2" s="17" customFormat="1" ht="13.8">
      <c r="B316" s="18"/>
    </row>
    <row r="317" spans="2:2" s="571" customFormat="1">
      <c r="B317" s="1" t="s">
        <v>3058</v>
      </c>
    </row>
    <row r="318" spans="2:2" s="571" customFormat="1">
      <c r="B318" s="1" t="s">
        <v>3059</v>
      </c>
    </row>
    <row r="319" spans="2:2" s="571" customFormat="1">
      <c r="B319" s="574" t="s">
        <v>3060</v>
      </c>
    </row>
    <row r="320" spans="2:2" s="571" customFormat="1">
      <c r="B320" s="1" t="s">
        <v>3061</v>
      </c>
    </row>
    <row r="321" spans="2:2" s="571" customFormat="1">
      <c r="B321" s="1" t="s">
        <v>3062</v>
      </c>
    </row>
    <row r="322" spans="2:2" s="571" customFormat="1">
      <c r="B322" s="1" t="s">
        <v>3063</v>
      </c>
    </row>
    <row r="323" spans="2:2" s="571" customFormat="1">
      <c r="B323" s="574" t="s">
        <v>3064</v>
      </c>
    </row>
    <row r="324" spans="2:2" s="571" customFormat="1">
      <c r="B324" s="1" t="s">
        <v>3065</v>
      </c>
    </row>
    <row r="325" spans="2:2" s="571" customFormat="1">
      <c r="B325" s="1" t="s">
        <v>3066</v>
      </c>
    </row>
    <row r="326" spans="2:2" s="571" customFormat="1">
      <c r="B326" s="1" t="s">
        <v>3067</v>
      </c>
    </row>
    <row r="327" spans="2:2" s="571" customFormat="1">
      <c r="B327" s="1" t="s">
        <v>3068</v>
      </c>
    </row>
    <row r="328" spans="2:2" s="571" customFormat="1">
      <c r="B328" s="1" t="s">
        <v>3069</v>
      </c>
    </row>
    <row r="329" spans="2:2" s="17" customFormat="1" ht="13.8">
      <c r="B329" s="18"/>
    </row>
    <row r="330" spans="2:2" s="571" customFormat="1">
      <c r="B330" s="574" t="s">
        <v>3070</v>
      </c>
    </row>
    <row r="331" spans="2:2" s="571" customFormat="1" ht="13.5" customHeight="1">
      <c r="B331" s="1" t="s">
        <v>621</v>
      </c>
    </row>
    <row r="332" spans="2:2" s="571" customFormat="1">
      <c r="B332" s="1" t="s">
        <v>622</v>
      </c>
    </row>
    <row r="333" spans="2:2" s="17" customFormat="1" ht="13.8">
      <c r="B333" s="184"/>
    </row>
    <row r="334" spans="2:2" s="17" customFormat="1">
      <c r="B334" s="349" t="s">
        <v>3245</v>
      </c>
    </row>
    <row r="335" spans="2:2" s="17" customFormat="1">
      <c r="B335" s="349" t="s">
        <v>3246</v>
      </c>
    </row>
    <row r="336" spans="2:2" s="17" customFormat="1" ht="13.8">
      <c r="B336" s="184"/>
    </row>
    <row r="337" spans="2:2" s="17" customFormat="1">
      <c r="B337" s="349" t="s">
        <v>3379</v>
      </c>
    </row>
    <row r="338" spans="2:2" s="17" customFormat="1">
      <c r="B338" s="349" t="s">
        <v>3380</v>
      </c>
    </row>
    <row r="339" spans="2:2" s="17" customFormat="1" ht="13.8">
      <c r="B339" s="184"/>
    </row>
    <row r="340" spans="2:2" s="17" customFormat="1" ht="13.8">
      <c r="B340" s="18" t="s">
        <v>571</v>
      </c>
    </row>
    <row r="341" spans="2:2" s="17" customFormat="1" ht="13.8">
      <c r="B341" s="18"/>
    </row>
    <row r="342" spans="2:2" s="17" customFormat="1">
      <c r="B342" s="528" t="s">
        <v>3279</v>
      </c>
    </row>
    <row r="343" spans="2:2" s="17" customFormat="1">
      <c r="B343" s="1" t="s">
        <v>3385</v>
      </c>
    </row>
    <row r="344" spans="2:2" s="17" customFormat="1">
      <c r="B344" s="1" t="s">
        <v>3071</v>
      </c>
    </row>
    <row r="345" spans="2:2" s="17" customFormat="1">
      <c r="B345" s="1" t="s">
        <v>3260</v>
      </c>
    </row>
    <row r="346" spans="2:2" s="17" customFormat="1">
      <c r="B346" s="1" t="s">
        <v>3259</v>
      </c>
    </row>
    <row r="347" spans="2:2" s="17" customFormat="1">
      <c r="B347" s="1" t="s">
        <v>3258</v>
      </c>
    </row>
    <row r="348" spans="2:2" s="17" customFormat="1">
      <c r="B348" s="1" t="s">
        <v>3257</v>
      </c>
    </row>
    <row r="349" spans="2:2" s="17" customFormat="1">
      <c r="B349" s="1" t="s">
        <v>3256</v>
      </c>
    </row>
    <row r="350" spans="2:2" s="17" customFormat="1">
      <c r="B350" s="1" t="s">
        <v>3255</v>
      </c>
    </row>
    <row r="351" spans="2:2" s="17" customFormat="1">
      <c r="B351" s="1" t="s">
        <v>3254</v>
      </c>
    </row>
    <row r="352" spans="2:2" s="17" customFormat="1">
      <c r="B352" s="1" t="s">
        <v>3253</v>
      </c>
    </row>
    <row r="353" spans="2:2" s="17" customFormat="1">
      <c r="B353" s="1" t="s">
        <v>3252</v>
      </c>
    </row>
    <row r="354" spans="2:2" s="17" customFormat="1">
      <c r="B354" s="1" t="s">
        <v>3251</v>
      </c>
    </row>
    <row r="355" spans="2:2" s="17" customFormat="1">
      <c r="B355" s="349" t="s">
        <v>3381</v>
      </c>
    </row>
    <row r="356" spans="2:2" s="17" customFormat="1">
      <c r="B356" s="349" t="s">
        <v>3382</v>
      </c>
    </row>
    <row r="357" spans="2:2" s="17" customFormat="1" ht="13.8">
      <c r="B357" s="184"/>
    </row>
    <row r="358" spans="2:2" s="17" customFormat="1" ht="13.8">
      <c r="B358" s="18" t="s">
        <v>572</v>
      </c>
    </row>
    <row r="359" spans="2:2" s="17" customFormat="1" ht="13.8">
      <c r="B359" s="13"/>
    </row>
    <row r="360" spans="2:2" s="17" customFormat="1">
      <c r="B360" s="349" t="s">
        <v>568</v>
      </c>
    </row>
    <row r="361" spans="2:2" s="17" customFormat="1">
      <c r="B361" s="349" t="s">
        <v>3261</v>
      </c>
    </row>
    <row r="362" spans="2:2" s="17" customFormat="1">
      <c r="B362" s="349" t="s">
        <v>570</v>
      </c>
    </row>
    <row r="363" spans="2:2" s="17" customFormat="1">
      <c r="B363" s="349" t="s">
        <v>569</v>
      </c>
    </row>
    <row r="364" spans="2:2" s="17" customFormat="1">
      <c r="B364" s="349" t="s">
        <v>613</v>
      </c>
    </row>
    <row r="365" spans="2:2" s="17" customFormat="1">
      <c r="B365" s="349" t="s">
        <v>614</v>
      </c>
    </row>
    <row r="366" spans="2:2" s="17" customFormat="1">
      <c r="B366" s="349" t="s">
        <v>615</v>
      </c>
    </row>
    <row r="367" spans="2:2" s="17" customFormat="1">
      <c r="B367" s="1" t="s">
        <v>3383</v>
      </c>
    </row>
    <row r="368" spans="2:2">
      <c r="B368" s="18"/>
    </row>
    <row r="369" spans="2:2">
      <c r="B369" s="50" t="s">
        <v>573</v>
      </c>
    </row>
    <row r="370" spans="2:2">
      <c r="B370" s="89"/>
    </row>
    <row r="371" spans="2:2">
      <c r="B371" s="1" t="s">
        <v>3073</v>
      </c>
    </row>
    <row r="372" spans="2:2" s="17" customFormat="1">
      <c r="B372" s="1" t="s">
        <v>3074</v>
      </c>
    </row>
    <row r="373" spans="2:2">
      <c r="B373" s="1" t="s">
        <v>2773</v>
      </c>
    </row>
    <row r="374" spans="2:2">
      <c r="B374" s="1" t="s">
        <v>3263</v>
      </c>
    </row>
    <row r="375" spans="2:2">
      <c r="B375" s="1" t="s">
        <v>2774</v>
      </c>
    </row>
    <row r="376" spans="2:2">
      <c r="B376" s="1" t="s">
        <v>3076</v>
      </c>
    </row>
    <row r="377" spans="2:2">
      <c r="B377" s="1" t="s">
        <v>3077</v>
      </c>
    </row>
    <row r="378" spans="2:2">
      <c r="B378" s="1" t="s">
        <v>3262</v>
      </c>
    </row>
    <row r="379" spans="2:2">
      <c r="B379" s="1" t="s">
        <v>3384</v>
      </c>
    </row>
    <row r="381" spans="2:2">
      <c r="B381" s="50" t="s">
        <v>2576</v>
      </c>
    </row>
    <row r="383" spans="2:2">
      <c r="B383" s="1" t="s">
        <v>2776</v>
      </c>
    </row>
    <row r="384" spans="2:2">
      <c r="B384" s="1" t="s">
        <v>3264</v>
      </c>
    </row>
    <row r="385" spans="2:2">
      <c r="B385" s="1" t="s">
        <v>3265</v>
      </c>
    </row>
    <row r="386" spans="2:2">
      <c r="B386" s="1" t="s">
        <v>3266</v>
      </c>
    </row>
    <row r="387" spans="2:2">
      <c r="B387" s="1" t="s">
        <v>3267</v>
      </c>
    </row>
    <row r="388" spans="2:2">
      <c r="B388" s="1" t="s">
        <v>3268</v>
      </c>
    </row>
    <row r="389" spans="2:2">
      <c r="B389" s="1" t="s">
        <v>3269</v>
      </c>
    </row>
    <row r="390" spans="2:2">
      <c r="B390" s="1" t="s">
        <v>3270</v>
      </c>
    </row>
    <row r="391" spans="2:2">
      <c r="B391" s="1" t="s">
        <v>3271</v>
      </c>
    </row>
    <row r="392" spans="2:2">
      <c r="B392" s="1" t="s">
        <v>3272</v>
      </c>
    </row>
    <row r="393" spans="2:2">
      <c r="B393" s="1" t="s">
        <v>3273</v>
      </c>
    </row>
    <row r="394" spans="2:2">
      <c r="B394" s="1" t="s">
        <v>3274</v>
      </c>
    </row>
    <row r="395" spans="2:2">
      <c r="B395" s="1" t="s">
        <v>3275</v>
      </c>
    </row>
    <row r="396" spans="2:2">
      <c r="B396" s="1" t="s">
        <v>3276</v>
      </c>
    </row>
  </sheetData>
  <hyperlinks>
    <hyperlink ref="B283" location="'4.1.1.'!A1" display="Table 4.1.1   Share of  Agriculture in Gross Domestic Product (GDP), Employment, Exports and Imports in SADC, (%), 2006 - 2020" xr:uid="{00000000-0004-0000-0100-000000000000}"/>
    <hyperlink ref="B284" location="'4.1.2 '!A1" display="Table 4.1.2 Gross Capital Stock in SADC at Constant 2005 Prices, Million US $,  1980 - 2020, Selected Years" xr:uid="{00000000-0004-0000-0100-000001000000}"/>
    <hyperlink ref="B285" location="'4.1.3'!A1" display="Table 4.1.3 Total Land Area, Agricultural Land,  Land Use and Agricultural Population in SADC , Thousand, 1999 - 2020, Selected Years" xr:uid="{00000000-0004-0000-0100-000002000000}"/>
    <hyperlink ref="B286" location="'4.1.4'!A1" display="Table 4.1.4  Irrigated Land in SADC and Its Share in Arable Land and Permanent Crops, Thousand Hectares, 1999  - 2020" xr:uid="{00000000-0004-0000-0100-000003000000}"/>
    <hyperlink ref="B287" location="'4.1.5'!A1" display="Table 4.1.5 Insecticides Consumption in SADC, Tonne, 1990 - 2020" xr:uid="{00000000-0004-0000-0100-000004000000}"/>
    <hyperlink ref="B288" location="'4.1.6'!A1" display="Table 4.1.6  Herbicides Consumption in SADC, Tonne, 1990 - 2020" xr:uid="{00000000-0004-0000-0100-000005000000}"/>
    <hyperlink ref="B289" location="'4.1.7'!A1" display="Table 4.1.7 Fungicides and Bactericides Consumption in SADC, Tonne, 1990 - 2020" xr:uid="{00000000-0004-0000-0100-000006000000}"/>
    <hyperlink ref="B290" location="'4.1.8 '!A1" display="Table 4.1.8  Fertilizer Consumption in Nutrients in SADC by Type  of Fertilizer, Thousand  Tonne of Nutrients, 2002 - 2020" xr:uid="{00000000-0004-0000-0100-000007000000}"/>
    <hyperlink ref="B291" location="'4.1.9'!A1" display="Table 4.1.9   Agriculture Gross Production Index Number in SADC, (Base year: 2004 - 2006 =100), 1980 - 2020" xr:uid="{00000000-0004-0000-0100-000008000000}"/>
    <hyperlink ref="B293" location="'4.1.10'!A1" display="Table 4.1.10   Agricultural Producer Price for Maize in SADC, US $ Per Tonne, 1991 - 2020" xr:uid="{00000000-0004-0000-0100-000009000000}"/>
    <hyperlink ref="B294" location="'4.1.11'!A1" display="Table 4.1.11    Agricultural Producer Price for Sorghum in SADC, US $ Per Tonne, 1991 - 2020" xr:uid="{00000000-0004-0000-0100-00000A000000}"/>
    <hyperlink ref="B295" location="'4.1.12'!A1" display="Table 4.1.12    Agricultural Producer Price  for Paddy Rice in SADC, US $ Per Tonne, 1991 - 2020" xr:uid="{00000000-0004-0000-0100-00000B000000}"/>
    <hyperlink ref="B296" location="'4.1.13'!A1" display="Table 4.1.13    Agricultural Producer Price for  Cassava in SADC, US $ Per Tonne, 1991 - 2020" xr:uid="{00000000-0004-0000-0100-00000C000000}"/>
    <hyperlink ref="B297" location="'4.1.14'!A1" display="Table 4.1.14  Agricultural Producer Price  for  Wheat in SADC, US $ Per Tonne, 1991 - 2020" xr:uid="{00000000-0004-0000-0100-00000D000000}"/>
    <hyperlink ref="B298" location="'4.1.15'!A1" display="Table 4.1.15 Agricultural Producer Price  for Groundnuts With Shell in SADC, US $ Per Tonne, 1991 - 2020" xr:uid="{00000000-0004-0000-0100-00000E000000}"/>
    <hyperlink ref="B299" location="'4.1.16'!A1" display="Table 4.1.16  Agricultural Producer Price  for  Soyabeans in SADC, US $ Per Tonne, 1991 - 2020" xr:uid="{00000000-0004-0000-0100-00000F000000}"/>
    <hyperlink ref="B300" location="'4.1.17'!A1" display="Table 4.1.17 Agricultural Producer Price  for  Green Coffee in SADC, US $ Per Tonne, 1991 - 2020" xr:uid="{00000000-0004-0000-0100-000010000000}"/>
    <hyperlink ref="B301" location="'4.1.18'!A1" display="Table 4.1.18 Agricultural Producer Price  for Tea in SADC, US $ Per Tonne, 1991 - 2020" xr:uid="{00000000-0004-0000-0100-000011000000}"/>
    <hyperlink ref="B302" location="'4.1.19'!A1" display="Table 4.1.19 Agricultural Producer Price  for  Seed Cotton in SADC, US $ Per Tonne, 1991 - 2020" xr:uid="{00000000-0004-0000-0100-000012000000}"/>
    <hyperlink ref="B303" location="'4.1.20'!A1" display="Table 4.1.20 Agricultural Producer Price  for Tobacco, Unmanufactured  in SADC, US $ Per Tonne, 1991 - 2020" xr:uid="{00000000-0004-0000-0100-000013000000}"/>
    <hyperlink ref="B304" location="'4.1.21'!A1" display="Table 4.1.21 Agricultural Producer Price for  Sugar Cane in SADC, US $ Per Tonne, 1991 - 2020" xr:uid="{00000000-0004-0000-0100-000014000000}"/>
    <hyperlink ref="B305" location="'4.1.22'!A1" display="Table 4.1.22 Agricultural Producer Price  for Cattle Live Weight in SADC, US $ Per Tonne, 1991 - 2020" xr:uid="{00000000-0004-0000-0100-000015000000}"/>
    <hyperlink ref="B306" location="'4.1.23'!A1" display="Table 4.1.23 Agricultural Producer Price for Cattle  Meat in SADC, US $ Per Tonne, 1991 - 2020" xr:uid="{00000000-0004-0000-0100-000016000000}"/>
    <hyperlink ref="B307" location="'4.1.24'!A1" display="Table 4.1.24 Agricultural Producer Price for  Fresh Whole Cow Milk in SADC, US $ Per Tonne, 1991 - 2020" xr:uid="{00000000-0004-0000-0100-000017000000}"/>
    <hyperlink ref="B308" location="'4.1.25'!A1" display="Table 4.1.25 Agricultural Producer Price  for Chicken Live Weight in SADC , US $ Per Tonne, 1991 - 2020" xr:uid="{00000000-0004-0000-0100-000018000000}"/>
    <hyperlink ref="B309" location="'4.1.26'!A1" display="Table 4.1.26 Agricultural Producer Price  for Chicken Meat in SADC , US $ Per Tonne, 1991 - 2020" xr:uid="{00000000-0004-0000-0100-000019000000}"/>
    <hyperlink ref="B310" location="'4.1.27'!A1" display="Table 4.1.27 Agricultural Producer Price for Goat Live Weight in SADC, US $ Per Tonne, 1991 - 2020" xr:uid="{00000000-0004-0000-0100-00001A000000}"/>
    <hyperlink ref="B311" location="'4.1.28'!A1" display="Table 4.1.28 Agricultural Producer Price  for  Goat Meat in SADC, US $ Per Tonne, 1991 - 2020" xr:uid="{00000000-0004-0000-0100-00001B000000}"/>
    <hyperlink ref="B312" location="'4.1.29'!A1" display="Table 4.1.29 Agricultural Producer Price  for Pig Liveweight in SADC, US $ Per Tonne, 1991 - 2020" xr:uid="{00000000-0004-0000-0100-00001C000000}"/>
    <hyperlink ref="B313" location="'4.1.30'!A1" display="Table 4.1.30 Agricultural Producer Price for  Pig Meat in SADC, US $ Per Tonne, 1991 - 2020" xr:uid="{00000000-0004-0000-0100-00001D000000}"/>
    <hyperlink ref="B314" location="'4.1.31'!A1" display="Table 4.1.31 Agricultural Producer Price  for  Sheep Live weight in SADC, US $ Per Tonne, 1991 - 2020" xr:uid="{00000000-0004-0000-0100-00001E000000}"/>
    <hyperlink ref="B315" location="'4.1.32'!A1" display="Table 4.1.32 Agricultural Producer Price for  Sheep Meat in SADC, US $ Per Tonne, 1991 - 2020" xr:uid="{00000000-0004-0000-0100-00001F000000}"/>
    <hyperlink ref="B317" location="'4.1.33 '!A1" display="Table 4.1.33 Maize Production in SADC (Production, Area, and Yield), 2000 - 2020" xr:uid="{00000000-0004-0000-0100-000020000000}"/>
    <hyperlink ref="B318" location="'4.1.34'!A1" display="Table 4.1.34  Sorghum Production in SADC (Production, Area, and Yield), 2000 - 2020" xr:uid="{00000000-0004-0000-0100-000021000000}"/>
    <hyperlink ref="B319" location="'4.1.35'!A1" display="Table 4.1.35 Paddy Rice Production in SADC (Production, Area, and Yield), 2000 - 2020" xr:uid="{00000000-0004-0000-0100-000022000000}"/>
    <hyperlink ref="B320" location="'4.1.36 '!A1" display="Table 4.1.36 Cassava Production in SADC (Production, Area, and Yield), 2000 - 2020" xr:uid="{00000000-0004-0000-0100-000023000000}"/>
    <hyperlink ref="B321" location="'4.1.37'!A1" display="Table 4.1.37 Wheat Production in SADC (Production, Area, and Yield), 2000 - 2020" xr:uid="{00000000-0004-0000-0100-000024000000}"/>
    <hyperlink ref="B322" location="'4.1.38'!A1" display="Table 4.1.38 Groundnut with Shell Production in SADC (Production, Area, and Yield), 2000 - 2020" xr:uid="{00000000-0004-0000-0100-000025000000}"/>
    <hyperlink ref="B323" location="'4.1.39'!A1" display="Table 4.1.39 Soyabeans Production in SADC (Production, Area, and Yield), 2000 - 2020" xr:uid="{00000000-0004-0000-0100-000026000000}"/>
    <hyperlink ref="B324" location="'4.1.40'!A1" display="Table 4.1.40 Coffee Production in SADC (Production, Area, and Yield), Green, 2000 - 2020" xr:uid="{00000000-0004-0000-0100-000027000000}"/>
    <hyperlink ref="B325" location="'4.1.41'!A1" display="Table 4.1.41 Tea Production in SADC  (Production, Area, and Yield), 2000 - 2020" xr:uid="{00000000-0004-0000-0100-000028000000}"/>
    <hyperlink ref="B326" location="'4.1.42'!A1" display="Table 4.1.42 Seed Cotton Production in SADC (Production, Area, and Yield), 2000 - 2020" xr:uid="{00000000-0004-0000-0100-000029000000}"/>
    <hyperlink ref="B327" location="'4.1.43'!A1" display="Table 4.1.43 Tobacco Production in SADC (Production, Area, and Yield), Unmanufactured, 2000 - 2020" xr:uid="{00000000-0004-0000-0100-00002A000000}"/>
    <hyperlink ref="B328" location="'4.1.44'!A1" display="Table 4.1.44 Sugarcane Production in SADC (Production, Area, and Yield), 2000 - 2020" xr:uid="{00000000-0004-0000-0100-00002B000000}"/>
    <hyperlink ref="B330" location="'4.1.47'!A1" display="Table 4.1.47 Livestock Population in SADC, Number, 2000 - 2020" xr:uid="{00000000-0004-0000-0100-00002C000000}"/>
    <hyperlink ref="B331" location="'4.1.48'!A1" display="Table 4.1.48  Livestock and Poultry Meat Production  in SADC, Thousand  Tonne, 2001 - 2020" xr:uid="{00000000-0004-0000-0100-00002D000000}"/>
    <hyperlink ref="B332" location="'4.1.49'!A1" display="Table 4.1.49   Fish Production in SADC, Freshwater and Marine Catch, Tonne, 1990 - 2020" xr:uid="{00000000-0004-0000-0100-00002E000000}"/>
    <hyperlink ref="B8" location="'1.1.1'!A1" display="Table 1.1.1 Total Merchandise Trade in SADC, Million $, 2000-2021" xr:uid="{00000000-0004-0000-0100-000033000000}"/>
    <hyperlink ref="B9" location="'1.1.2'!A1" display="Table 1.1.2 Intra-SADC Merchandise Trade, Million $, 2000-2021" xr:uid="{00000000-0004-0000-0100-000034000000}"/>
    <hyperlink ref="B10" location="'1.1.3'!A1" display="Table 1.1.3 Extra-SADC Merchandise Trade, Million $, 2000-2021" xr:uid="{00000000-0004-0000-0100-000035000000}"/>
    <hyperlink ref="B11" location="'1.1.4'!A1" display="Table 1.1.4 Intra-SADC Trade as % of SADC Total Trade (%), 2000-2021" xr:uid="{00000000-0004-0000-0100-000036000000}"/>
    <hyperlink ref="B13" location="'1.1.5'!A1" display="Table 1.1.5 SADC Total Exports (FOB) of Merchandise, Million $, 2000-2021" xr:uid="{00000000-0004-0000-0100-000037000000}"/>
    <hyperlink ref="B14" location="'1.1.6'!A1" display="Table 1.1.6 SADC Total Imports (CIF) of Merchandise, Million $, 2000-2021" xr:uid="{00000000-0004-0000-0100-000038000000}"/>
    <hyperlink ref="B15" location="'1.1.7'!A1" display="Table 1.1.7 Total Merchandise Trade balance, Million $, 2000-2021" xr:uid="{00000000-0004-0000-0100-000039000000}"/>
    <hyperlink ref="B17" location="'1.1.8'!A1" display="Table 1.1.8 Intra-SADC Exports (FOB) of Merchandise, Million $, 2000-2021" xr:uid="{00000000-0004-0000-0100-00003A000000}"/>
    <hyperlink ref="B18" location="'1.1.9'!A1" display="Table 1.1.9 Intra-SADC Imports (CIF) of Merchandise, Million $, 2000-2021" xr:uid="{00000000-0004-0000-0100-00003B000000}"/>
    <hyperlink ref="B19" location="'1.1.10'!A1" display="Table 1.1.10 Extra-SADC Exports (FOB) of Merchandise, Million $, 2000-2021" xr:uid="{00000000-0004-0000-0100-00003C000000}"/>
    <hyperlink ref="B20" location="'1.1.11'!A1" display="Table 1.1.11 Extra-SADC Imports (CIF) of Merchandise, Million $, 2000-2021" xr:uid="{00000000-0004-0000-0100-00003D000000}"/>
    <hyperlink ref="B22" location="'1.1.12'!A1" display="Table 1.1.12 Intra-SADC Merchandise Trade balance, Million $, 2000-2021" xr:uid="{00000000-0004-0000-0100-00003E000000}"/>
    <hyperlink ref="B23" location="'1.1.13'!A1" display="Table 1.1.13 Intra-SADC Exports of goods as % of Total Exports of Goods in SADC (%), 2000-2021" xr:uid="{00000000-0004-0000-0100-00003F000000}"/>
    <hyperlink ref="B24" location="'1.1.14'!A1" display="Table 1.1.14 Intra-SADC Imports of goods as % of Total Imports of Goods in SADC (%), 2000-2021" xr:uid="{00000000-0004-0000-0100-000040000000}"/>
    <hyperlink ref="B26" location="'1.1.15'!A1" display="Table 1.1.15 Merchandise Trade, Angola, Million $, 2000-2021" xr:uid="{00000000-0004-0000-0100-000041000000}"/>
    <hyperlink ref="B27" location="'1.1.16'!A1" display="Table 1.1.16 Merchandise Trade, Botswana, Million $, 2000-2021" xr:uid="{00000000-0004-0000-0100-000042000000}"/>
    <hyperlink ref="B28" location="'1.1.17'!A1" display="Table 1.1.17 Merchandise Trade, Comoros, Million $, 2009-2021" xr:uid="{00000000-0004-0000-0100-000043000000}"/>
    <hyperlink ref="B29" location="'1.1.18'!A1" display="Table 1.1.18 Merchandise Trade, Democratic Republic of Congo, Million $, 2000-2021" xr:uid="{00000000-0004-0000-0100-000044000000}"/>
    <hyperlink ref="B30" location="'1.1.19'!A1" display="Table 1.1.19 Merchandise Trade, Eswatini, Million $, 2000-2021" xr:uid="{00000000-0004-0000-0100-000045000000}"/>
    <hyperlink ref="B31" location="'1.1.20'!A1" display="Table 1.1.20 Merchandise Trade, Lesotho, Million $, 2000-2021" xr:uid="{00000000-0004-0000-0100-000046000000}"/>
    <hyperlink ref="B32" location="'1.1.21'!A1" display="Table 1.1.21 Merchandise Trade, Madagascar, Million $, 2000-2021" xr:uid="{00000000-0004-0000-0100-000047000000}"/>
    <hyperlink ref="B33" location="'1.1.22'!A1" display="Table 1.1.22 Merchandise Trade, Malawi, Million $, 2000-2021" xr:uid="{00000000-0004-0000-0100-000048000000}"/>
    <hyperlink ref="B34" location="'1.1.23'!A1" display="Table 1.1.23 Merchandise Trade, Mauritius, Million $, 2000-2021" xr:uid="{00000000-0004-0000-0100-000049000000}"/>
    <hyperlink ref="B35" location="'1.1.24'!A1" display="Table 1.1.24 Merchandise Trade, Mozambique, Million $, 2000-2021" xr:uid="{00000000-0004-0000-0100-00004A000000}"/>
    <hyperlink ref="B36" location="'1.1.25'!A1" display="Table 1.1.25 Merchandise Trade, Namibia, Million $, 2000-2021" xr:uid="{00000000-0004-0000-0100-00004B000000}"/>
    <hyperlink ref="B37" location="'1.1.26'!A1" display="Table 1.1.26 Merchandise Trade, Seychelles, Million $, 2000-2021" xr:uid="{00000000-0004-0000-0100-00004C000000}"/>
    <hyperlink ref="B38" location="'1.1.27'!A1" display="Table 1.1.27 Merchandise Trade, South Africa, Million $, 2000-2021" xr:uid="{00000000-0004-0000-0100-00004D000000}"/>
    <hyperlink ref="B39" location="'1.1.28'!A1" display="Table 1.1.28 Merchandise Trade, Tanzania, Million $, 2000-2021" xr:uid="{00000000-0004-0000-0100-00004E000000}"/>
    <hyperlink ref="B40" location="'1.1.29'!A1" display="Table 1.1.29 Merchandise Trade, Zambia, Million $, 2000-2021" xr:uid="{00000000-0004-0000-0100-00004F000000}"/>
    <hyperlink ref="B41" location="'1.1.30'!A1" display="Table 1.1.30 Merchandise Trade, Zimbabwe, Million $, 2000-2021" xr:uid="{00000000-0004-0000-0100-000050000000}"/>
    <hyperlink ref="B46" location="'1.2.1'!A1" display="Table 1.2.1 SADC Merchandise Trade by SITC, Million $, 2016-2021" xr:uid="{00000000-0004-0000-0100-000051000000}"/>
    <hyperlink ref="B48" location="'1.2.2'!A1" display="Table 1.2.2 Merchandise Trade by SITC, Angola, Million $, 2012-2021" xr:uid="{00000000-0004-0000-0100-000052000000}"/>
    <hyperlink ref="B49" location="'1.2.3'!A1" display="Table 1.2.3 Merchandise Trade by SITC, Botswana, Million $, 2012-2021" xr:uid="{00000000-0004-0000-0100-000053000000}"/>
    <hyperlink ref="B50" location="'1.2.4'!A1" display="Table 1.2.4 Merchandise Trade by SITC, Comoros, Million $, 2012-2021" xr:uid="{00000000-0004-0000-0100-000054000000}"/>
    <hyperlink ref="B51" location="'1.2.5'!A1" display="Table 1.2.5 Merchandise Trade by SITC, Democratic Republic of Congo, Million $, 2012-2021" xr:uid="{00000000-0004-0000-0100-000055000000}"/>
    <hyperlink ref="B52" location="'1.2.6'!A1" display="Table 1.2.6 Merchandise Trade by SITC, Eswatini, Million $, 2012-2021" xr:uid="{00000000-0004-0000-0100-000056000000}"/>
    <hyperlink ref="B53" location="'1.2.7'!A1" display="Table 1.2.7 Merchandise Trade by SITC, Lesotho, Million $, 2012-2021" xr:uid="{00000000-0004-0000-0100-000057000000}"/>
    <hyperlink ref="B54" location="'1.2.8'!A1" display="Table 1.2.8 Merchandise Trade by SITC, Madagascar, Million $, 2014-2021" xr:uid="{00000000-0004-0000-0100-000058000000}"/>
    <hyperlink ref="B55" location="'1.2.9'!A1" display="Table 1.2.9 Merchandise Trade by SITC, Mauritius, Million $, 2012-2021" xr:uid="{00000000-0004-0000-0100-000059000000}"/>
    <hyperlink ref="B56" location="'1.2.10'!A1" display="Table 1.2.10 Merchandise Trade by SITC,Mauritius, Million $, 2012-2021" xr:uid="{00000000-0004-0000-0100-00005A000000}"/>
    <hyperlink ref="B57" location="'1.2.11'!A1" display="Table 1.2.11 Merchandise Trade by SITC, Mozambique, Million $, 2012-2021" xr:uid="{00000000-0004-0000-0100-00005B000000}"/>
    <hyperlink ref="B58" location="'1.2.12'!A1" display="Table 1.2.12 Merchandise Trade by SITC, Namibia, Million $, 2012-2021" xr:uid="{00000000-0004-0000-0100-00005C000000}"/>
    <hyperlink ref="B59" location="'1.2.13'!A1" display="Table 1.2.13 Merchandise Trade by SITC, Seychelles, Million $, 2012-2021" xr:uid="{00000000-0004-0000-0100-00005D000000}"/>
    <hyperlink ref="B60" location="'1.2.14'!A1" display="Table 1.2.14 Merchandise Trade by SITC, South Africa, Million $, 2016-2021" xr:uid="{00000000-0004-0000-0100-00005E000000}"/>
    <hyperlink ref="B61" location="'1.2.15'!A1" display="Table 1.2.15 Merchandise Trade by SITC, Tanzania, Million $, 2012-2021" xr:uid="{00000000-0004-0000-0100-00005F000000}"/>
    <hyperlink ref="B62" location="'1.2.16'!A1" display="Table 1.2.16 Merchandise Trade by SITC, Zambia, Million $, 2012-2021" xr:uid="{00000000-0004-0000-0100-000060000000}"/>
    <hyperlink ref="B63" location="'1.2.17'!A1" display="Table 1.2.17 Merchandise Trade by SITC, Zimbabwe, Million $, 2012-2021" xr:uid="{00000000-0004-0000-0100-000061000000}"/>
    <hyperlink ref="B67" location="'1.3.1'!A1" display="Table 1.3.1 Agriculture Trade in SADC, Million $, 2012-2021" xr:uid="{00000000-0004-0000-0100-000062000000}"/>
    <hyperlink ref="B68" location="'1.3.2'!A1" display="Table 1.3.2 Intra-SADC Agriculture Trade, Million $, 2012-2021" xr:uid="{00000000-0004-0000-0100-000063000000}"/>
    <hyperlink ref="B69" location="'1.3.3'!A1" display="Table 1.3.3 Extra-SADC Agriculture Trade, Million $, 2012-2021" xr:uid="{00000000-0004-0000-0100-000064000000}"/>
    <hyperlink ref="B70" location="'1.3.4'!A1" display="Table 1.3.4 Intra-SADC Agriculture Trade as % of SADC Total Agriculture Trade (%), 2012-2021" xr:uid="{00000000-0004-0000-0100-000065000000}"/>
    <hyperlink ref="B72" location="'1.3.5'!A1" display="Table 1.3.5 Exports (FOB) of Agriculture products, Million $, 2012-2021" xr:uid="{00000000-0004-0000-0100-000066000000}"/>
    <hyperlink ref="B73" location="'1.3.6'!A1" display="Table 1.3.6 Imports (CIF) of Agriculture products, Million $, 2012-2021" xr:uid="{00000000-0004-0000-0100-000067000000}"/>
    <hyperlink ref="B74" location="'1.3.7'!A1" display="Table 1.3.7 Agriculture Trade balance, Million $, 2012-2021" xr:uid="{00000000-0004-0000-0100-000068000000}"/>
    <hyperlink ref="B76" location="'1.3.8'!A1" display="Table 1.3.8 Intra-SADC Exports (FOB) of Agriculture products, Million $, 2012-2021" xr:uid="{00000000-0004-0000-0100-000069000000}"/>
    <hyperlink ref="B77" location="'1.3.9'!A1" display="Table 1.3.9 Intra-SADC Imports (CIF) of Agriculture products, Million $, 2012-2021" xr:uid="{00000000-0004-0000-0100-00006A000000}"/>
    <hyperlink ref="B78" location="'1.3.10'!A1" display="Table 1.3.10 Extra-SADC Exports (FOB) of Agriculture products, Million $, 2012-2021" xr:uid="{00000000-0004-0000-0100-00006B000000}"/>
    <hyperlink ref="B79" location="'1.3.11'!A1" display="Table 1.3.11 Extra-SADC Imports (CIF) of Agriculture products, Million $, 2012-2021" xr:uid="{00000000-0004-0000-0100-00006C000000}"/>
    <hyperlink ref="B80" location="'1.3.12'!A1" display="Table 1.3.12 Intra-SADC Exports of agriculture products as % of Total Exports of agriculture products in SADC (%), 2012-2021" xr:uid="{00000000-0004-0000-0100-00006D000000}"/>
    <hyperlink ref="B81" location="'1.3.13'!A1" display="Table 1.3.13 Intra-SADC Imports of agriculture products as % of Total Imports of agriculture products in SADC (%), 2012-2021" xr:uid="{00000000-0004-0000-0100-00006E000000}"/>
    <hyperlink ref="B83" location="'1.3.14'!A1" display="Table 1.3.14 Imports of Fertilizers in SADC, Million $, 2012-2021" xr:uid="{00000000-0004-0000-0100-00006F000000}"/>
    <hyperlink ref="B84" location="'1.3.15'!A1" display="Table 1.3.15 Imports of Pesticides in SADC, Million $, 2012-2021" xr:uid="{00000000-0004-0000-0100-000070000000}"/>
    <hyperlink ref="B86" location="'1.3.16'!A1" display="Table 1.3.16 Agriculture Trade, Angola, Million $, 2012-2021" xr:uid="{00000000-0004-0000-0100-000071000000}"/>
    <hyperlink ref="B87" location="'1.3.17'!A1" display="Table 1.3.17 Agriculture Trade, Botswana, Million $, 2012-2021" xr:uid="{00000000-0004-0000-0100-000072000000}"/>
    <hyperlink ref="B88" location="'1.3.18'!A1" display="Table 1.3.18 Agriculture Trade, Comoros, Million $, 2012-2021" xr:uid="{00000000-0004-0000-0100-000073000000}"/>
    <hyperlink ref="B89" location="'1.3.19'!A1" display="Table 1.3.19 Agriculture Trade, Democratic Republic of Congo, Million $, 2012-2021" xr:uid="{00000000-0004-0000-0100-000074000000}"/>
    <hyperlink ref="B90" location="'1.3.20'!A1" display="Table 1.3.20 Agriculture Trade, Eswatini, Million $, 2012-2021" xr:uid="{00000000-0004-0000-0100-000075000000}"/>
    <hyperlink ref="B91" location="'1.3.21'!A1" display="Table 1.3.21 Agriculture Trade, Lesotho, Million $, 2012-2021" xr:uid="{00000000-0004-0000-0100-000076000000}"/>
    <hyperlink ref="B92" location="'1.3.22'!A1" display="Table 1.3.22 Agriculture Trade, Madagascar, Million $, 2012-2021" xr:uid="{00000000-0004-0000-0100-000077000000}"/>
    <hyperlink ref="B93" location="'1.3.23'!A1" display="Table 1.3.23 Agriculture Trade,  Malawi, Million $, 2012-2021" xr:uid="{00000000-0004-0000-0100-000078000000}"/>
    <hyperlink ref="B94" location="'1.3.24'!A1" display="Table 1.3.24 Agriculture Trade, Mauritius, Million $, 2012-2021" xr:uid="{00000000-0004-0000-0100-000079000000}"/>
    <hyperlink ref="B95" location="'1.3.25'!A1" display="Table 1.3.25 Agriculture Trade, Mozambique, Million $, 2012-2021" xr:uid="{00000000-0004-0000-0100-00007A000000}"/>
    <hyperlink ref="B96" location="'1.3.26'!A1" display="Table 1.3.26 Agriculture Trade, Namibia, Million $, 2012-2021" xr:uid="{00000000-0004-0000-0100-00007B000000}"/>
    <hyperlink ref="B97" location="'1.3.27'!A1" display="Table 1.3.27 Agriculture Trade, Seychelles, Million $, 2012-2021" xr:uid="{00000000-0004-0000-0100-00007C000000}"/>
    <hyperlink ref="B98" location="'1.3.28'!A1" display="Table 1.3.28 Agriculture Trade, South Africa, Million $, 2012-2021" xr:uid="{00000000-0004-0000-0100-00007D000000}"/>
    <hyperlink ref="B99" location="'1.3.29'!A1" display="Table 1.3.29 Agriculture Trade, Tanzania, Million $, 2012-2021" xr:uid="{00000000-0004-0000-0100-00007E000000}"/>
    <hyperlink ref="B100" location="'1.3.30'!A1" display="Table 1.3.30 Agriculture Trade, Zambia, Million $, 2012-2021" xr:uid="{00000000-0004-0000-0100-00007F000000}"/>
    <hyperlink ref="B101" location="'1.3.31'!A1" display="Table 1.3.31 Agriculture Trade,Zimbabwe, Million $, 2012-2021" xr:uid="{00000000-0004-0000-0100-000080000000}"/>
    <hyperlink ref="B105" location="'1.4.1'!A1" display="Table 1.4.1 Manufacture Trade in SADC, Million $, 2012-2021" xr:uid="{00000000-0004-0000-0100-000081000000}"/>
    <hyperlink ref="B106" location="'1.4.2'!A1" display="Table 1.4.2 Intra-SADC Manufacture Trade, Million $, 2012-2021" xr:uid="{00000000-0004-0000-0100-000082000000}"/>
    <hyperlink ref="B107" location="'1.4.3'!A1" display="Table 1.4.3 Extra-SADC Manufacture Trade, Million $, 2012-2021" xr:uid="{00000000-0004-0000-0100-000083000000}"/>
    <hyperlink ref="B108" location="'1.4.4'!A1" display="Table 1.4.4 Intra-SADC Manufacture  Trade as % of SADC Manufacture Trade (%), 2012-2021" xr:uid="{00000000-0004-0000-0100-000084000000}"/>
    <hyperlink ref="B110" location="'1.4.5'!A1" display="Table 1.4.5 Exports (FOB) of Manufactures, Million $, 2012-2021" xr:uid="{00000000-0004-0000-0100-000085000000}"/>
    <hyperlink ref="B111" location="'1.4.6'!A1" display="Table 1.4.6 Imports (CIF) of Manufactures, Million $, 2012-2021" xr:uid="{00000000-0004-0000-0100-000086000000}"/>
    <hyperlink ref="B112" location="'1.4.7'!A1" display="Table 1.4.7  Manufactures Trade Balance, Million $, 2012-2021" xr:uid="{00000000-0004-0000-0100-000087000000}"/>
    <hyperlink ref="B114" location="'1.4.8'!A1" display="Table 1.4.8 Intra-SADC Exports (FOB) of Manufactures, Million $, 2012-2021" xr:uid="{00000000-0004-0000-0100-000088000000}"/>
    <hyperlink ref="B115" location="'1.4.9'!A1" display="Table 1.4.9 Intra-SADC Imports (FOB) of Manufactures, Million $, 2012-2021" xr:uid="{00000000-0004-0000-0100-000089000000}"/>
    <hyperlink ref="B116" location="'1.4.10'!A1" display="Table 1.4.10 Extra-SADC Exports (FOB) of Manufactures, Million $, 2012-2021" xr:uid="{00000000-0004-0000-0100-00008A000000}"/>
    <hyperlink ref="B117" location="'1.4.11'!A1" display="Table 1.4.11 Extra-SADC Imports (CIF) of Manufactures, Million $, 2012-2021" xr:uid="{00000000-0004-0000-0100-00008B000000}"/>
    <hyperlink ref="B118" location="'1.4.12'!A1" display="Table 1.4.12 Intra-SADC Exports of manufactures as % of Total Exports of manufactures in SADC (%), 2012-2021" xr:uid="{00000000-0004-0000-0100-00008C000000}"/>
    <hyperlink ref="B119" location="'1.4.13'!A1" display="Table 1.4.13 Intra-SADC Imports of manufactures as % of Total Imports of manufactures in SADC (%), 2012-2021" xr:uid="{00000000-0004-0000-0100-00008D000000}"/>
    <hyperlink ref="B121" location="'1.4.14'!A1" display="Table 1.4.14 Manufactures Trade, Angola, Million $, 2012-2021" xr:uid="{00000000-0004-0000-0100-00008E000000}"/>
    <hyperlink ref="B122" location="'1.4.15'!A1" display="Table 1.4.15 Manufactures Trade, Botswana, Million $, 2012-2021" xr:uid="{00000000-0004-0000-0100-00008F000000}"/>
    <hyperlink ref="B123" location="'1.4.16'!A1" display="Table 1.4.16 Manufactures Trade, Comoros, Million $, 2012-2021" xr:uid="{00000000-0004-0000-0100-000090000000}"/>
    <hyperlink ref="B124" location="'1.4.17'!A1" display="Table 1.4.17 Manufactures Trade, Democratic Republic of Congo, Million $, 2012-2021" xr:uid="{00000000-0004-0000-0100-000091000000}"/>
    <hyperlink ref="B125" location="'1.4.18'!A1" display="Table 1.4.18 Manufactures Trade, Eswatini, Million $, 2012-2021" xr:uid="{00000000-0004-0000-0100-000092000000}"/>
    <hyperlink ref="B126" location="'1.4.19'!A1" display="Table 1.4.19 Manufactures Trade, Lesotho, Million $, 2012-2021" xr:uid="{00000000-0004-0000-0100-000093000000}"/>
    <hyperlink ref="B127" location="'1.4.20'!A1" display="Table 1.4.20 Manufactures Trade, Madagascar, Million $, 2012-2021" xr:uid="{00000000-0004-0000-0100-000094000000}"/>
    <hyperlink ref="B128" location="'1.4.21'!A1" display="Table 1.4.21 Manufactures Trade, Malawi, Million $, 2012-2021" xr:uid="{00000000-0004-0000-0100-000095000000}"/>
    <hyperlink ref="B129" location="'1.4.22'!A1" display="Table 1.4.22 Manufactures Trade,  Mauritius, Million $, 2012-2021" xr:uid="{00000000-0004-0000-0100-000096000000}"/>
    <hyperlink ref="B130" location="'1.4.23'!A1" display="Table 1.4.23 Manufactures Trade, Mozambique, Million $, 2012-2021" xr:uid="{00000000-0004-0000-0100-000097000000}"/>
    <hyperlink ref="B131" location="'1.4.24'!A1" display="Table 1.4.24 Manufactures Trade, Namibia, Million $, 2012-2021" xr:uid="{00000000-0004-0000-0100-000098000000}"/>
    <hyperlink ref="B132" location="'1.4.25'!A1" display="Table 1.4.25 Manufactures Trade, Seychelles, Million $, 2012-2021" xr:uid="{00000000-0004-0000-0100-000099000000}"/>
    <hyperlink ref="B133" location="'1.4.26'!A1" display="Table 1.4.26 Manufactures Trade, South Africa, Million $, 2012-2021" xr:uid="{00000000-0004-0000-0100-00009A000000}"/>
    <hyperlink ref="B134" location="'1.4.27'!A1" display="Table 1.4.27 Manufactures Trade, Tanzania, Million $, 2012-2021" xr:uid="{00000000-0004-0000-0100-00009B000000}"/>
    <hyperlink ref="B135" location="'1.4.28'!A1" display="Table 1.4.28 Manufactures Trade, Zambia, Million $, 2012-2021" xr:uid="{00000000-0004-0000-0100-00009C000000}"/>
    <hyperlink ref="B136" location="'1.4.29'!A1" display="Table 1.4.29 Manufactures Trade, Zimbabwe, Million $, 2012-2021" xr:uid="{00000000-0004-0000-0100-00009D000000}"/>
    <hyperlink ref="B141" location="'2.1'!A1" display="Table 2.1  Total Arrivals of Non Resident Tourists/Visitors in  SADC, Thousand, 1995 - 2021" xr:uid="{00000000-0004-0000-0100-0000C1000000}"/>
    <hyperlink ref="B142" location="'2.2'!A1" display="Table 2.2  Arrivals of Non Resident Tourists/Visitors (Overnight) in  SADC, Thousand, 1995 - 2021" xr:uid="{00000000-0004-0000-0100-0000C2000000}"/>
    <hyperlink ref="B143" location="'2.3'!A1" display="Table 2.3  Annual Growth in Arrivals of Non Resident Tourists/Visitors in SADC, (%), 1996 - 2021" xr:uid="{00000000-0004-0000-0100-0000C3000000}"/>
    <hyperlink ref="B144" location="'2.4'!A1" display="Table 2.4  Arrivals of Non Resident Tourists/Visitors from SADC countries, Thousand, 2000 - 2021" xr:uid="{00000000-0004-0000-0100-0000C4000000}"/>
    <hyperlink ref="B145" location="'2.5'!A1" display="Table 2.5  Arrivals by region in SADC countries, Thousand, 1995 - 2021" xr:uid="{00000000-0004-0000-0100-0000C5000000}"/>
    <hyperlink ref="B146" location="'2.6'!A1" display="Table 2.6  Arrivals of Non Resident Tourists/Visitors in  SADC by main purpose, Thousand, 2000 - 2021" xr:uid="{00000000-0004-0000-0100-0000C6000000}"/>
    <hyperlink ref="B147" location="'2.7'!A1" display="Table 2.7  Arrivals of Non Resident Tourists/Visitors in  SADC by mode of transport, Thousand, 2000 - 2021" xr:uid="{00000000-0004-0000-0100-0000C7000000}"/>
    <hyperlink ref="B148" location="'2.8'!A1" display="Table 2.8  Tourism Receipts in SADC, Million US$, 1995 - 2021" xr:uid="{00000000-0004-0000-0100-0000C8000000}"/>
    <hyperlink ref="B164" location="'3.1.1'!A1" display="Table 3.1.1 Total Road Network in SADC, Km, 1990-2021, Selected Years " xr:uid="{00000000-0004-0000-0100-0000D6000000}"/>
    <hyperlink ref="B165" location="'3.1.2'!A1" display="Table 3.1.2  Motor Vehicle Fleet in SADC,  2007-2021" xr:uid="{00000000-0004-0000-0100-0000D7000000}"/>
    <hyperlink ref="B166" location="'3.1.3'!A1" display="Table 3.1.3  Motor Vehicle Fleet in SADC, Per Thousand People, 2000-2021" xr:uid="{00000000-0004-0000-0100-0000D8000000}"/>
    <hyperlink ref="B167" location="'3.1.4'!A1" display="Table 3.1.4  Passenger Car Fleet, Number, 2000-2021" xr:uid="{00000000-0004-0000-0100-0000D9000000}"/>
    <hyperlink ref="B168" location="'3.1.5'!A1" display="Table 3.1.5  Passenger Car Fleet in SADC, Per Thousand People, 2000-2021" xr:uid="{00000000-0004-0000-0100-0000DA000000}"/>
    <hyperlink ref="B169" location="'3.1.6'!A1" display="Table 3.1.6  Railway Line Route Length in SADC, Total Route-Km, 1980-2021, Selected years" xr:uid="{00000000-0004-0000-0100-0000DB000000}"/>
    <hyperlink ref="B170" location="'3.1.7'!A1" display="Table 3.1.7  Passengers carried through railways, Number, 2007-2021" xr:uid="{00000000-0004-0000-0100-0000DC000000}"/>
    <hyperlink ref="B171" location="'3.1.8'!A1" display="Table 3.1.8 Passengers Carried through SADC Railways,  Million Passenger-Km, 1980-2021" xr:uid="{00000000-0004-0000-0100-0000DD000000}"/>
    <hyperlink ref="B172" location="'3.1.9'!A1" display="Table 3.1.9 Goods Transported through SADC Railways, Tons, 2007-2021" xr:uid="{00000000-0004-0000-0100-0000DE000000}"/>
    <hyperlink ref="B173" location="'3.1.10'!A1" display="Table 3.1.10 Goods Transported through SADC Railways,  Million Ton-Km, 1980-2021" xr:uid="{00000000-0004-0000-0100-0000DF000000}"/>
    <hyperlink ref="B174" location="'3.1.11'!A1" display="Table 3.1.11 Volume of export carried on rail transport, Tons, 2007-2021" xr:uid="{00000000-0004-0000-0100-0000E0000000}"/>
    <hyperlink ref="B175" location="'3.1.12'!A1" display="Table 3.1.12 Volume of import carried on rail transport, Tons, 2007-2021" xr:uid="{00000000-0004-0000-0100-0000E1000000}"/>
    <hyperlink ref="B176" location="'3.1.13'!A1" display="Table 3.1.13  Number of Airports, Number, 2000-2021" xr:uid="{00000000-0004-0000-0100-0000E2000000}"/>
    <hyperlink ref="B177" location="'3.1.14'!A1" display="Table 3.1.14 Air Tansport - Registered Carrier Departures Worldwide of SADC, Number, 1980-2021" xr:uid="{00000000-0004-0000-0100-0000E3000000}"/>
    <hyperlink ref="B178" location="'3.1.15'!A1" display="Table 3.1.15 Air Transport - Passengers Carried in SADC, Number, 1980-2021" xr:uid="{00000000-0004-0000-0100-0000E4000000}"/>
    <hyperlink ref="B179" location="'3.1.16'!A1" display="Table 3.1.16  Air Transport - Freight, Tons, 2000-2021" xr:uid="{00000000-0004-0000-0100-0000E5000000}"/>
    <hyperlink ref="B180" location="'3.1.17'!A1" display="Table 3.1.17 Air Transport - Freight in SADC, Million Ton-Km, 1980-2021" xr:uid="{00000000-0004-0000-0100-0000E6000000}"/>
    <hyperlink ref="B181" location="'3.1.18'!A1" display="Table 3.1.18 Aircarft movement, Number, 2007-2021" xr:uid="{00000000-0004-0000-0100-0000E7000000}"/>
    <hyperlink ref="B182" location="'3.1.19'!A1" display="Table 3.1.19  Number of Ports, Number, 2000-2021" xr:uid="{00000000-0004-0000-0100-0000E8000000}"/>
    <hyperlink ref="B183" location="'3.1.20'!A1" display="Table 3.1.20  Port Traffic-Freight Cargo imported, Tons, 2000-2021" xr:uid="{00000000-0004-0000-0100-0000E9000000}"/>
    <hyperlink ref="B184" location="'3.1.21'!A1" display="Table 3.1.21  Port Traffic-Freight Cargo exported, Tons, 2000-2021" xr:uid="{00000000-0004-0000-0100-0000EA000000}"/>
    <hyperlink ref="B190" location="'3.2.1 '!A1" display="Table 3.2.1  Telecommunication Services - Fixed Telephone Lines in SADC, Number, 2000-2021" xr:uid="{00000000-0004-0000-0100-0000EB000000}"/>
    <hyperlink ref="B191" location="'3.2.2'!A1" display="Table 3.2.2  Telecommunication Services - Fixed Telephone Lines, Per 100 Inhabitants in SADC, 2000-2021" xr:uid="{00000000-0004-0000-0100-0000EC000000}"/>
    <hyperlink ref="B192" location="'3.2.3'!A1" display="Table 3.2.3  Internet Services - Fixed broadband, Number of  Subscriptions in SADC, 2002-2021" xr:uid="{00000000-0004-0000-0100-0000ED000000}"/>
    <hyperlink ref="B193" location="'3.2.4'!A1" display="Table 3.2.4  Internet Services - Fixed broadband, Density Per  100 Inhabitants in SADC, 2002-2021" xr:uid="{00000000-0004-0000-0100-0000EE000000}"/>
    <hyperlink ref="B194" location="'3.2.5'!A1" display="Table 3.2.5  Internet Services - Fixed Internet Subscriptions, Number of  Subscriptions in SADC, 2000  - 2021" xr:uid="{00000000-0004-0000-0100-0000EF000000}"/>
    <hyperlink ref="B195" location="'3.2.6'!A1" display="Table 3.2.6  Internet Services - Fixed Internet Subscriptions, Density Per  100 Inhabitants in SADC, 2000  - 2021" xr:uid="{00000000-0004-0000-0100-0000F0000000}"/>
    <hyperlink ref="B196" location="'3.2.7'!A1" display="Table 3.2.7  Total fixed broadband subscriptions in SADC, 2010-2021" xr:uid="{00000000-0004-0000-0100-0000F1000000}"/>
    <hyperlink ref="B197" location="'3.2.8'!A1" display="Table 3.2.8  Internet Access Subscriptions in SADC, Number, 2000-2021" xr:uid="{00000000-0004-0000-0100-0000F2000000}"/>
    <hyperlink ref="B198" location="'3.2.9'!A1" display="Table 3.2.9  Internet Access Subscriptions in SADC, per 100 Inhabitants, 2000-2021" xr:uid="{00000000-0004-0000-0100-0000F3000000}"/>
    <hyperlink ref="B199" location="'3.2.10'!A1" display="Table 3.2.10  Internet Users, Number, 2000-2021" xr:uid="{00000000-0004-0000-0100-0000F4000000}"/>
    <hyperlink ref="B200" location="'3.2.11'!A1" display="Table 3.2.11  Internet Users Per 100 Inhabitants in SADC, 2000-2021" xr:uid="{00000000-0004-0000-0100-0000F5000000}"/>
    <hyperlink ref="B201" location="'3.2.12'!A1" display="Table 3.2.12 Mobile Cellular Subscribers, Number of  Subscriptions in SADC, 2000-2021" xr:uid="{00000000-0004-0000-0100-0000F6000000}"/>
    <hyperlink ref="B202" location="'3.2.13'!A1" display="Table 3.2.13  Households with Internet access at home in SADC, by region, %, 2010-2021" xr:uid="{00000000-0004-0000-0100-0000F7000000}"/>
    <hyperlink ref="B203" location="'3.2.14'!A1" display="Table 3.2.14 Mobile Cellular Subscribers, Density Per  100 Inhabitants in SADC, 2000-2021" xr:uid="{00000000-0004-0000-0100-0000F8000000}"/>
    <hyperlink ref="B204" location="'3.2.15'!A1" display="Table 3.2.15  Mobile Service Providers, Number, 2000-2021" xr:uid="{00000000-0004-0000-0100-0000F9000000}"/>
    <hyperlink ref="B205" location="'3.2.16'!A1" display="Table 3.2.16  Population covered by at least a 3G mobile network, %, 2010-2021" xr:uid="{00000000-0004-0000-0100-0000FA000000}"/>
    <hyperlink ref="B206" location="'3.2.17'!A1" display="Table 3.2.17  Female mobile phone ownership as a % of total female population, %, 2014-2020" xr:uid="{00000000-0004-0000-0100-0000FB000000}"/>
    <hyperlink ref="B207" location="'3.2.18'!A1" display="Table 3.2.18  Population covered by a mobile-cellular network, %, 2010-2021" xr:uid="{00000000-0004-0000-0100-0000FC000000}"/>
    <hyperlink ref="B208" location="'3.2.19'!A1" display="Table 3.2.19 Mobile Broadband subscriptions, 2007-2021" xr:uid="{00000000-0004-0000-0100-0000FD000000}"/>
    <hyperlink ref="B223" location="'3.3.1'!A1" display="Table 3.3.1 Total Energy supply,  Petajoules, 1990- 2019" xr:uid="{00000000-0004-0000-0100-000006010000}"/>
    <hyperlink ref="B224" location="'3.3.2'!A1" display="Table 3.3.2 Components of Total Energy Supply,  Petajoules, 1990-2019" xr:uid="{00000000-0004-0000-0100-000007010000}"/>
    <hyperlink ref="B225" location="'3.3.3'!A1" display="Table 3.3.3 Energy supply per capita,  Gigajoules, 1990- 2019" xr:uid="{00000000-0004-0000-0100-000008010000}"/>
    <hyperlink ref="B226" location="'3.3.4'!A1" display="Table 3.3.4 Primary energy production,  Petajoules, Selected years" xr:uid="{00000000-0004-0000-0100-000009010000}"/>
    <hyperlink ref="B227" location="'3.3.5'!A1" display="Table 3.3.5  Energy production in SADC, kt of oil equivalent, 1980 -2015" xr:uid="{00000000-0004-0000-0100-00000A010000}"/>
    <hyperlink ref="B228" location="'3.3.6'!A1" display="Table 3.3.6 Total Energy Use in SADC, Kt of Oil Equivalent, 1980 -2021" xr:uid="{00000000-0004-0000-0100-00000B010000}"/>
    <hyperlink ref="B229" location="'3.3.7'!A1" display="Table 3.3.7 Net import of energy, % of energy use,2000-2014" xr:uid="{00000000-0004-0000-0100-00000C010000}"/>
    <hyperlink ref="B230" location="'3.3.8'!A1" display="Table 3.3.8  Total Energy Use Per Capita in SADC, Kg of Oil Equivalent, 1980 - 2021" xr:uid="{00000000-0004-0000-0100-00000D010000}"/>
    <hyperlink ref="B231" location="'3.3.9'!A1" display="Table 3.3.9 GDP per unit of energy use (constant 2017 PPP $ per kg of oil equivalent) in SADC, 1990-2015" xr:uid="{00000000-0004-0000-0100-00000E010000}"/>
    <hyperlink ref="B232" location="'3.3.10 '!A1" display="Table 3.3.10  Energy use (kg of oil equivalent) in SADC per $1 000 GDP (constant 2017 PPP), 1990-2015" xr:uid="{00000000-0004-0000-0100-00000F010000}"/>
    <hyperlink ref="B233" location="'3.3.11'!A1" display="Table 3.3.11  Energy Consumption Per Capita, kWh, 2018-2019" xr:uid="{00000000-0004-0000-0100-000010010000}"/>
    <hyperlink ref="B234" location="'3.3.12'!A1" display="Table 3.3.12 Total Electricity Production in SADC,  Million Kilowatt-Hour, 1990-2021" xr:uid="{00000000-0004-0000-0100-000011010000}"/>
    <hyperlink ref="B235" location="'3.3.13'!A1" display="Table 3.3.13 Production of electricity - by type,  Million Kilowatt-Hour, 2016-2021" xr:uid="{00000000-0004-0000-0100-000012010000}"/>
    <hyperlink ref="B236" location="'3.3.14'!A1" display="Table 3.3.14  Total Net Installed Capacity of  Electricity Power Plants in SADC,   Thousand Kilowatt, 1990 - 2021" xr:uid="{00000000-0004-0000-0100-000013010000}"/>
    <hyperlink ref="B237" location="'3.3.15'!A1" display="Table 3.3.15 Percentage of Population in SADC With Access to Electricity, 2009 - 2020" xr:uid="{00000000-0004-0000-0100-000014010000}"/>
    <hyperlink ref="B238" location="'3.3.16'!A1" display="Table 3.3.16 Electricity consumption (Million Kilowatt-hours) in SADC, 2000-2021" xr:uid="{00000000-0004-0000-0100-000015010000}"/>
    <hyperlink ref="B239" location="'3.3.17'!A1" display="Table 3.3.17 Electricity consumption by industry and construction (Million Kilowatt-hours) in SADC, 2000-2021" xr:uid="{00000000-0004-0000-0100-000016010000}"/>
    <hyperlink ref="B240" location="'3.3.18'!A1" display="Table 3.3.18 Electricity consumption by households (Million Kilowatt-hours) in SADC, 2000-2021" xr:uid="{00000000-0004-0000-0100-000017010000}"/>
    <hyperlink ref="B241" location="'3.3.19'!A1" display="Table 3.3.19 Electricity Tariffs in SADC by Type of Customer, US $ , 2001 -2021" xr:uid="{00000000-0004-0000-0100-000018010000}"/>
    <hyperlink ref="B242" location="'3.3.20'!A1" display="Table 3.3.20 Electricity Imports  (Million Kilowatt-hours) in SADC, 2000-2019" xr:uid="{00000000-0004-0000-0100-000019010000}"/>
    <hyperlink ref="B243" location="'3.3.21'!A1" display="Table 3.3.21 Electricity Exports  (Million Kilowatt-hours) in SADC, 2000-2019" xr:uid="{00000000-0004-0000-0100-00001A010000}"/>
    <hyperlink ref="B244" location="'3.3.22'!A1" display="Table 3.3.22 Pump prices for gasoline in SADC in US cents per litre, 1991 - 2021 Selected Years" xr:uid="{00000000-0004-0000-0100-00001B010000}"/>
    <hyperlink ref="B245" location="'3.3.23'!A1" display="Table 3.3.23 Pump prices for diesel in SADC in US cents per litre, 1991-2021, Selected Years" xr:uid="{00000000-0004-0000-0100-00001C010000}"/>
    <hyperlink ref="B246" location="'3.3.24'!A1" display="Table 3.3.24  Price for Kerosene in SADC, US $ per litre, 2000 - 2021" xr:uid="{00000000-0004-0000-0100-00001D010000}"/>
    <hyperlink ref="B247" location="'3.3.25'!A1" display="Table 3.3.25  Fuels Used in SADC for Cooking , Percent Total  Population, Latest Year " xr:uid="{00000000-0004-0000-0100-00001E010000}"/>
    <hyperlink ref="B248" location="'3.3.26'!A1" display="Table 3.3.26  Access to clean fuels and technologies for cooking , Percent Total  Population, 2000-2020" xr:uid="{00000000-0004-0000-0100-00001F010000}"/>
    <hyperlink ref="B249" location="'3.3.27'!A1" display="Table 3.3.27  Renewable energy share in the total final energy consumption (%),2000-2019" xr:uid="{00000000-0004-0000-0100-000020010000}"/>
    <hyperlink ref="B360" location="'4.3.1 '!A1" display="Table 4.3.1  Total Forest Area in  SADC,  '000 Ha, 1990 - 2020" xr:uid="{00000000-0004-0000-0100-00002C010000}"/>
    <hyperlink ref="B361" location="'4.3.2'!A1" display="Table 4.3.2 Annual Change  Rate in  Total Forestry Area in SADC,  '000 Ha Per Year, 1991 - 2021" xr:uid="{00000000-0004-0000-0100-00002D010000}"/>
    <hyperlink ref="B362" location="'4.3.3'!A1" display="Table 4.3.3 Total Land Area in  SADC,  '000 Ha, 1990 - 2020" xr:uid="{00000000-0004-0000-0100-00002E010000}"/>
    <hyperlink ref="B363" location="'4.3.4'!A1" display="Table 4.3.4  Forest Area as a Percentage of Land Area in  SADC,  '000 Ha, 1990 - 2020" xr:uid="{00000000-0004-0000-0100-00002F010000}"/>
    <hyperlink ref="B364" location="'4.3.5'!A1" display="Table 4.3.5  Exports and Imports of Wood Related Forestry Products in  SADC , Million US $, 2000 - 2015" xr:uid="{00000000-0004-0000-0100-000030010000}"/>
    <hyperlink ref="B365" location="'4.3.6'!A1" display="Table 4.3.6  Exports and Imports of Non-Wood Forestry Products in  SADC , Million US $, 2000 - 2015" xr:uid="{00000000-0004-0000-0100-000031010000}"/>
    <hyperlink ref="B366" location="'4.3.7'!A1" display="Table 4.3.7  Exports and Imports of Wood and Non-Wood Forestry Products in  SADC , Million US $, 2000 - 2015" xr:uid="{00000000-0004-0000-0100-000032010000}"/>
    <hyperlink ref="B371" location="'5.1'!A1" display="Table 5.1  Carbon Dioxide Emissions in SADC, Total and Per Capita, 1990 - 2021" xr:uid="{00000000-0004-0000-0100-000033010000}"/>
    <hyperlink ref="B372" location="'5.2'!A1" display="Table 5.2  Mean Annual Rainfall in SADC, mm, 1970 - 2021" xr:uid="{00000000-0004-0000-0100-000034010000}"/>
    <hyperlink ref="B373" location="'5.3'!A1" display="Table 5.3 Average precipitation in depth (mm per year), 2002-2018, Selected years" xr:uid="{00000000-0004-0000-0100-000035010000}"/>
    <hyperlink ref="B374" location="'5.4'!A1" display="Table 5.4 Mean Annual Temperature in SADC, 0C, 1970 - 2021" xr:uid="{00000000-0004-0000-0100-000036010000}"/>
    <hyperlink ref="B375" location="'5.5'!A1" display="Table 5.5 Consumption of Ozone-Depleting Chlorofluorocarbons (CFCs) in SADC, Tons of Ozone-Depleting Potential, 1995/1998 - 2015, Selected Years" xr:uid="{00000000-0004-0000-0100-000037010000}"/>
    <hyperlink ref="B376" location="'5.6'!A1" display="Table 5.6 Number of Threatened Plant Species in SADC, 2006 - 2021, Selected Years" xr:uid="{00000000-0004-0000-0100-000038010000}"/>
    <hyperlink ref="B377" location="'5.7'!A1" display="Table 5.7 Number of Threatened Animal Species in SADC, 2006 - 2021, Selected Years" xr:uid="{00000000-0004-0000-0100-000039010000}"/>
    <hyperlink ref="B149" location="'2.9'!A1" display="Table 2.9 Non Resident Tourists/Visitors Average Length of Stay in SADC, Days, 1990 - 2022" xr:uid="{41209E78-3D40-49CA-844E-C53AAFB16EE4}"/>
    <hyperlink ref="B150" location="'2.10'!A1" display="Table 2.10 Non Resident Tourists/Visitors from SADC Countries Average Length of Stay, Nights, 2000 - 2021" xr:uid="{A840F48B-3530-4EB1-A597-03F0EE04968B}"/>
    <hyperlink ref="B151" location="'2.11'!A1" display="Table 2.11 Tourist Nights spent, Number, 2000-2022" xr:uid="{FAE333BF-3932-45A7-9396-7B4706BAD77C}"/>
    <hyperlink ref="B152" location="'2.12'!A1" display="Table 2.12 Number of Hotels in SADC, Units, 2000 - 2022" xr:uid="{59D4A06D-2322-45DB-BEF0-1437285F3B60}"/>
    <hyperlink ref="B153" location="'2.13'!A1" display="Table 2.13  Tourism Bed Capacity in SADC, 1990 - 2022" xr:uid="{45FC43DE-5811-46C6-8E6E-855FDE39F9FB}"/>
    <hyperlink ref="B154" location="'2.14'!A1" display="Table 2.14 Tourism Bed Occupancy Rate in SADC, %, 1990 - 2022" xr:uid="{55A66C0A-B84D-45A6-9432-CF9C581E241D}"/>
    <hyperlink ref="B155" location="'2.15'!A1" display="Table 2.15 Tourism Room Capacity  in SADC, Units, 1990 - 2022" xr:uid="{8D112637-2FFB-4E92-BD0A-9EAC61F9A3E9}"/>
    <hyperlink ref="B156" location="'2.16'!A1" display="Table 2.16 Number of employees by tourism industries , Thousand,  2000 - 2021" xr:uid="{8DE2AAE6-183D-43D3-982B-B382674FBEE7}"/>
    <hyperlink ref="B157" location="'2.17'!A1" display="Table 2.17 Tourism direct GDP as a proportion of total GDP, %, 2008-2020" xr:uid="{80DC58F8-F6EF-4ECE-8DF1-30F79A5095CF}"/>
    <hyperlink ref="B209" location="'3.2.20'!A1" display="Table 3.2.20 Active mobile-broadband subscriptions per 100 inhabitants, %, 2010-2022" xr:uid="{03CF5537-7DDD-4479-A0ED-25E78C60E92C}"/>
    <hyperlink ref="B210" location="'3.2.21'!A1" display="Table 3.2.21 Individuals using the Internet (% of population), 2000-2020" xr:uid="{89442700-53FC-4F61-9A7F-A1A930E72BE2}"/>
    <hyperlink ref="B211" location="'3.2.22'!A1" display="Table 3.2.22 Internet tariffs, 20hours per month, in USD, 2012-2022" xr:uid="{32CFE287-FB86-4AB5-9B79-1D7EE1C8F705}"/>
    <hyperlink ref="B212" location="'3.2.23'!A1" display="Table 3.2.23 Fixed Telephone price of a three-minute local call (off-peak), in USD, 2012-2022" xr:uid="{6D1143E5-6B3F-47FD-95AC-E52DB6B9E89F}"/>
    <hyperlink ref="B213" location="'3.2.24'!A1" display="Table 3.2.24 Fixed telephone price of a three-minute local call (peak), in USD, 2012-2022" xr:uid="{3B2BB716-570F-4A6C-8382-78111B89D4C3}"/>
    <hyperlink ref="B214" location="'3.2.25'!A1" display="Table 3.2.25 Fixed telephone price of a three-minute call from fixed phone to a mobile , in USD, 2012-2022" xr:uid="{E90BF58A-8B06-4638-A842-89CCE0F0FBB2}"/>
    <hyperlink ref="B215" location="'3.2.26'!A1" display="Table 3.2.26 Mobile phone call tariff, peak (per minute), in USD, 2012-2022" xr:uid="{A90F0ABE-20AA-470D-9A85-399DABE69568}"/>
    <hyperlink ref="B216" location="'3.2.28'!A1" display="Table 3.2.28 Mobile cellular SMS price, in USD, 2012-2022" xr:uid="{63E74BB5-3984-44E1-B235-F047FBD0FED8}"/>
    <hyperlink ref="B217" location="'3.2.29'!A1" display="Table 3.2.29  Population covered by at least a 4G mobile network, %, 2012-2022" xr:uid="{E27EBE8F-9E22-45E6-BD0F-1B66EFC3EC2D}"/>
    <hyperlink ref="B218" location="'3.2.30'!A1" display="Table 3.2.30  Households with a computer at home, %, 2010-2021" xr:uid="{9151429A-7E3B-4603-A66F-988E8FB4F15A}"/>
    <hyperlink ref="B250" location="'3.3.28'!A1" display="Table 3.3.28  Installed renewable electricity-generating capacity, Watts per capita,2000-2021" xr:uid="{0DE714F9-1915-4240-9911-23A866865452}"/>
    <hyperlink ref="B251" location="'3.3.29'!A1" display="Table 3.3.29 Inflation rate in SADC for Energy, 2010 - 2021" xr:uid="{897A525F-D16B-4616-BC40-D65E7567796C}"/>
    <hyperlink ref="B256" location="'3.4.1'!A1" display="Table 3.4.1 Total Annual Renewable Water Resources Available in SADC, Cubic Kilometer per year, 2011 - 2020" xr:uid="{B6C15A4F-F0FD-4645-849F-44375F56B40B}"/>
    <hyperlink ref="B257" location="'3.4.2'!A1" display="Table 3.4.2  Total renewable water resources per capita in SADC, Cubic Kilometer per year, 2011 - 2020" xr:uid="{E77450B3-F2BF-4E46-B804-791DC2071312}"/>
    <hyperlink ref="B258" location="'3.4.3'!A1" display="Table 3.4.3 Total annual renewable internal water resources per capita in SADC, 1982 -  2021, Selected years" xr:uid="{5E97FDA5-32FE-48B3-A524-825DA052A825}"/>
    <hyperlink ref="B259" location="'3.4.4'!A1" display="Table 3.4.4  Agricultural water withdrawal as % of total renewable water resources, %, 2011 - 2020" xr:uid="{87A91824-C5F3-409E-B5A0-053AF5881370}"/>
    <hyperlink ref="B260" location="'3.4.5'!A1" display="Table 3.4.5 Total Annual Freshwater Withdrawals in SADC, Billion Cubic Meter, 1987 - 2021, Selected Years" xr:uid="{6613E0E6-843D-4ADD-88C0-F36350D666D4}"/>
    <hyperlink ref="B261" location="'3.4.6'!A1" display="Table 3.4.6 Freshwater withdrawal as a proportion of available freshwater resources, %, 2000-2020" xr:uid="{1E2E0BC4-5881-4644-94FC-840FF7DA23A8}"/>
    <hyperlink ref="B262" location="'3.4.7'!A1" display="Table 3.4.7 Percentage of Total Annual Freshwater Withdrawals Used for Domestic Use in SADC, 1987 - 2021, Selected Years " xr:uid="{03AD6FBE-CA5E-4D13-A84F-115AB5A5826F}"/>
    <hyperlink ref="B263" location="'3.4.8'!A1" display="Table 3.4.8  Percentage of Total Annual Freshwater Withdrawals Used for Agriculture (Irrigation) in SADC, 1987 - 2021, Selected Years" xr:uid="{4A95CB3D-C47D-4998-BDCA-7392BB2C6829}"/>
    <hyperlink ref="B264" location="'3.4.9'!A1" display="Table 3.4.9  Percentage of Total Annual Freshwater Withdrawals Used for Industry in SADC, 1987 - 2021, Selected Years" xr:uid="{1DE267E8-E097-4853-A24B-6BA23F304037}"/>
    <hyperlink ref="B265" location="'3.4.10'!A1" display="Table 3.4.10 Irrigated Agriculture Water Use Efficiency,  US$/m3, 2000-2020" xr:uid="{FE3E29B3-595E-4856-B616-81692C6E0BA7}"/>
    <hyperlink ref="B266" location="'3.4.11'!A1" display="Table 3.4.11 Industrial Water Use Efficiency,  US$/m3, 2000-2020" xr:uid="{405505AB-8AC7-48ED-AD40-A9E34E3DBD04}"/>
    <hyperlink ref="B267" location="'3.4.12'!A1" display="Table 3.4.12 Services Water Use Efficiency,  US$/m3, 2000-2020" xr:uid="{F45C096D-F26F-44E6-9D65-8A814BC129F4}"/>
    <hyperlink ref="B268" location="'3.4.13'!A1" display="Table 3.4.13  Percentage  Population Connected to Public Water Supply in SADC, (%), 1988 - 2015" xr:uid="{C7DFDFB9-3719-4725-8316-50E331E2922F}"/>
    <hyperlink ref="B269" location="'3.4.14'!A1" display="Table 3.4.14   Water Tariffs in SADC, US $ per m3, 2001 - 2021" xr:uid="{41D78F06-C182-4F2D-A792-10DA712D8781}"/>
    <hyperlink ref="B270" location="'3.4.15'!A1" display="Table 3.4.15 Organic water polluant (BOD) emissions, kg per day, Unit, 1991 -  2007" xr:uid="{3B5C22C0-38F8-4861-BBF3-E7946723B31B}"/>
    <hyperlink ref="B271" location="'3.4.16'!A1" display="Table 3.4.16 Water Use Efficiency, United States dollars per cubic meter, 2000-2020" xr:uid="{054B6344-1B2F-4222-BC76-0AA22B393E76}"/>
    <hyperlink ref="B272" location="'3.4.17'!A1" display="Table 3.4.17 Degree of integrated water resources management implementation, (%), Selected years" xr:uid="{FAF5E3EA-91B7-4BBB-92A3-76E3C8F9E777}"/>
    <hyperlink ref="B273" location="'3.4.18'!A1" display="Table 3.4.18  Dam capacity per capita, m3/habitant, 2011-2020" xr:uid="{EF6A0C5D-4F1B-41B8-A3A5-50EFC7B2C2A1}"/>
    <hyperlink ref="B274" location="'3.4.19'!A1" display="Table 3.4.19  Inflation rate for Water in SADC, 2010 -2022" xr:uid="{24887357-D073-42FE-8707-9A3E38F1EE8B}"/>
    <hyperlink ref="B334" location="'4.1.48'!A1" display="Table 4.1.48   Plant genetic resources accessions stored ex situ (number), Selected years" xr:uid="{D0CADDF9-6759-458D-A755-A4F9CB162693}"/>
    <hyperlink ref="B335" location="'4.1.49'!A1" display="Table 4.1.49  Total official flows (disbursements) for agriculture, by recipient countries, Millions of constant 2021 United States dollars, 2000-2021" xr:uid="{73287068-1782-420F-9C8A-A0042AE53F3C}"/>
    <hyperlink ref="B342" location="'4.2.1'!A1" display="Table 4.2.1 Inflation rate for Food in  SADC, 2010 - 2022" xr:uid="{3A02913A-1F9D-43CF-A051-0EBD02BB4293}"/>
    <hyperlink ref="B343" location="'4.2.2'!A1" display="Table 4.2.2 Prevalence of underweight among children under 5 (%), 2000-2022" xr:uid="{34384CDF-A3FF-4792-A9DC-F06B66FA5218}"/>
    <hyperlink ref="B344" location="'4.2.3'!A1" display="Table 4.2.3 Prevalence of wasting among children under 5 (Low weight for height), (%), 2000-2022" xr:uid="{E8A87EEF-3BC6-442E-993D-BFF42C11975F}"/>
    <hyperlink ref="B345" location="'4.2.4'!A1" display="Table 4.2.4 Children moderately or severely wasted, Thousands, 2000-2022" xr:uid="{69A5B74E-F323-4C5C-BF3E-59288CBE0BEB}"/>
    <hyperlink ref="B346" location="'4.2.5'!A1" display="Table 4.2.5 Prevalence of stunting among children under 5 (Low height for age), (%),2000-2022" xr:uid="{D60E537B-A785-4DAB-B1BD-93AF26AE5B34}"/>
    <hyperlink ref="B347" location="'4.2.6'!A1" display="Table 4.2.6 Children moderately or severely stunted, Thousands, 2000-2022" xr:uid="{11FCBFEE-0420-4B6B-8B44-6B647866C8A6}"/>
    <hyperlink ref="B348" location="'4.2.7'!A1" display="Table 4.2.7 Prevalence of undernourishment (3-year average), (%),2000-2022" xr:uid="{33116682-88A9-4785-B4B7-F49F8CD196B5}"/>
    <hyperlink ref="B349" location="'4.2.8'!A1" display="Table 4.2.8 Number of people undernourished (3-year average), Million,2000-2022" xr:uid="{FE2982F4-C853-4E75-AE0A-D8DA5295264D}"/>
    <hyperlink ref="B350" location="'4.2.9'!A1" display="Table 4.2.9 Number of moderately or severely food insecure people (3-year average), Million,2014-2022" xr:uid="{127865AB-5847-4EC3-86F2-3B98FD393454}"/>
    <hyperlink ref="B351" location="'4.2.10'!A1" display="Table 4.2.10 Prevalence of severe food insecurity in the total population (3-year average),%, 2014-2022" xr:uid="{91FCA950-676E-4F1F-ABAF-D0A04114CE93}"/>
    <hyperlink ref="B352" location="'4.2.11'!A1" display="Table 4.2.11 Children moderately or severely overweight, Thousands, 2000-2022" xr:uid="{6D95E2C2-2D77-4D90-918C-BBC24AD47817}"/>
    <hyperlink ref="B353" location="'4.2.12'!A1" display="Table 4.2.12 Proportion of children moderately or severely overweight, (%), 2000-2022" xr:uid="{B8A9F1BF-8A44-472C-A40D-AEF05C86FE0C}"/>
    <hyperlink ref="B354" location="'4.2.13'!A1" display="Table 4.2.13 Proportion of women aged 15-49 years with anaemia, (%), 2000-2022" xr:uid="{27DAF122-B954-4B03-AF9B-76EAC382F05F}"/>
    <hyperlink ref="B378" location="'5.8'!A1" display="Table 5.8 National poaching, Selected Years" xr:uid="{52F047C6-AA8E-4324-9C8B-8A2402CDE059}"/>
    <hyperlink ref="B383" location="'6.1'!A1" display="Table 6.1  Number of deaths, missing persons and directly affected persons attributed to disasters per 100 000 population, latest year" xr:uid="{ABF7790E-0197-4FBC-A06A-26633245F591}"/>
    <hyperlink ref="B384" location="'6.2'!A1" display="Table 6.2  Number of deaths and missing persons attributed to disasters, 2005-2021" xr:uid="{5C34A6A6-B6C0-446A-83AB-401F75CCD4F8}"/>
    <hyperlink ref="B385" location="'6.3'!A1" display="Table 6.3 Number of deaths and missing persons attributed to disasters per 100,000 population (number), 2005-2021" xr:uid="{94DC413A-25B8-47B4-AEE7-532AE33D7186}"/>
    <hyperlink ref="B386" location="'6.4'!A1" display="Table 6.4 Number of deaths due to disaster (number), 2005-2021" xr:uid="{A5E924CE-D255-478A-8D99-03CD63028E53}"/>
    <hyperlink ref="B387" location="'6.5'!A1" display="Table 6.5 Number of directly affected persons attributed to disasters per 100,000 population (number), 2005-2021" xr:uid="{876DE146-1D0C-4724-8E29-243B119CAAD3}"/>
    <hyperlink ref="B388" location="'6.6'!A1" display="Table 6.6 Number of missing persons due to disaster (number), 2005-2021" xr:uid="{B8366E86-F62B-4647-89CE-ECDDBD82D916}"/>
    <hyperlink ref="B389" location="'6.7'!A1" display="Table 6.7 Number of directly affected persons attributed to disasters per 100,000 population (number), 2005-2021" xr:uid="{BC21CE3E-5B45-4287-A84E-7B67E204BBFE}"/>
    <hyperlink ref="B390" location="'6.8'!A1" display="Table 6.8 Number of people affected by disaster (number), 2005-2021" xr:uid="{987CC349-8DFF-4F69-A4F5-3446086DFAD0}"/>
    <hyperlink ref="B391" location="'6.9'!A1" display="Table 6.9 Number of people whose damaged dwellings were attributed to disasters (number), 2005-2021" xr:uid="{346ECC99-B66E-4BC7-9EAB-0879943B5E1B}"/>
    <hyperlink ref="B392" location="'6.10'!A1" display="Table 6.10 Number of people whose destroyed dwellings were attributed to disasters (number), 2005-2021" xr:uid="{ED1D27DA-BAC1-4A6E-97C0-F15B24AE9CFB}"/>
    <hyperlink ref="B393" location="'6.11'!A1" display="Table 6.11 Number of people whose livelihoods were disrupted or destroyed, attributed to disasters (number), 2005-2021" xr:uid="{2B8992BB-2899-441B-A27D-4DAE2EEADC91}"/>
    <hyperlink ref="B394" location="'6.12'!A1" display="Table 6.12 Direct agriculture loss attributed to disasters (current United States dollars), 2005-2021" xr:uid="{86B0F938-3181-4027-86DB-F72BF1EE572D}"/>
    <hyperlink ref="B395" location="'6.13'!A1" display="Table 6.13 Direct economic loss attributed to disasters (current United States dollars), 2005-2021" xr:uid="{E3808274-BEBB-4267-98CE-924B1245BBAE}"/>
    <hyperlink ref="B396" location="'6.14'!A1" display="Table 6.14 Direct economic loss resulting from damaged or destroyed critical infrastructure attributed to disasters (current United States dollars), 2005-2021" xr:uid="{28EEF6D8-FBAA-4B96-9B5D-6B847C118DBC}"/>
    <hyperlink ref="B42" location="'10.1.31'!A1" display="Table 1.1.31 Proportion of tariff lines applies to imports with zero-tariffs (%), 2005-2021, Selected years" xr:uid="{2B43579D-5DD7-4750-93F9-E9F1F583B467}"/>
    <hyperlink ref="B185" location="'3.1.22'!A1" display="Table 3.1.22 Container port traffic, maritime transport (twenty-foot equivalent units - TEUs), 2010-2020" xr:uid="{CE9C3465-02A8-43E5-B641-0C62F4F39285}"/>
    <hyperlink ref="B186" location="'3.1.23'!A1" display="Table 3.1.23 Proportion of population that has convenient access to public transport (%), 2020" xr:uid="{C2E09515-3C1F-4505-9FE0-E2CA19483AE4}"/>
    <hyperlink ref="B275" location="'3.4.20'!A1" display="Table 3.4.20 Mortality rate attributed to unsafe water, unsafe sanitation and lack of hygiene from diarrhoea, intestinal nematode infections, malnutrition and acute respiratory infections (deaths per 100,000 population)" xr:uid="{8D0697D6-3223-40A6-BEF1-1CFBB9BFC76F}"/>
    <hyperlink ref="B337" location="'4.1.50'!A1" display="Table 4.1.50  Number of local breeds kept in the country" xr:uid="{49177351-2EE3-4084-AD2F-3B21312EC182}"/>
    <hyperlink ref="B338" location="'4.1.51'!A1" display="Table 4.1.51  Plant genetic resources accessions stored ex situ (number)" xr:uid="{4BECDB4A-D007-4288-A585-CA5FE9718960}"/>
    <hyperlink ref="B355" location="'4.2.14'!A1" display="Table 4.2.14 Food waste, Tonnes" xr:uid="{32D0048F-1630-4663-B705-F4F03AC494F6}"/>
    <hyperlink ref="B356" location="'4.2.15'!A1" display="Table 4.2.15 Food waste per Capita, Kg" xr:uid="{5E1222CD-E93D-408C-ACB9-3749B0A1F8F1}"/>
    <hyperlink ref="B367" location="'4.3.8'!A1" display="Table 4.3.8 Mountain green cover area (square kilometres), 2000-2018, Selected years" xr:uid="{C6182A71-B187-4E48-9F88-8E2FC9E4416B}"/>
    <hyperlink ref="B379" location="'5.9'!A1" display="Table 5.9 Carbon dioxide emissions from fuel combustion, Millions of tonnes, 2000-2020" xr:uid="{3C7A9B33-61C4-4AC8-9B50-921F38B81A27}"/>
  </hyperlinks>
  <pageMargins left="0.7" right="0.7" top="0.75" bottom="0.75" header="0.3" footer="0.3"/>
  <pageSetup scale="82" orientation="portrait" r:id="rId1"/>
  <colBreaks count="1" manualBreakCount="1">
    <brk id="12"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AA45"/>
  <sheetViews>
    <sheetView topLeftCell="L1" zoomScale="87" zoomScaleNormal="87" workbookViewId="0">
      <selection activeCell="G20" sqref="G20"/>
    </sheetView>
  </sheetViews>
  <sheetFormatPr defaultColWidth="9.21875" defaultRowHeight="13.8"/>
  <cols>
    <col min="1" max="1" width="36.5546875" style="17" customWidth="1"/>
    <col min="2" max="24" width="11.77734375" style="17" customWidth="1"/>
    <col min="25" max="25" width="14.77734375" style="17" customWidth="1"/>
    <col min="26" max="26" width="15.21875" style="17" customWidth="1"/>
    <col min="27" max="16384" width="9.21875" style="17"/>
  </cols>
  <sheetData>
    <row r="1" spans="1:26" ht="21" customHeight="1">
      <c r="A1" s="44" t="s">
        <v>2911</v>
      </c>
      <c r="B1" s="43"/>
      <c r="C1" s="43"/>
      <c r="D1" s="43"/>
      <c r="E1" s="43"/>
      <c r="F1" s="43"/>
      <c r="G1" s="43"/>
      <c r="H1" s="43"/>
      <c r="I1" s="43"/>
      <c r="J1" s="43"/>
      <c r="K1" s="43"/>
      <c r="L1" s="43"/>
      <c r="M1" s="43"/>
      <c r="N1" s="43"/>
      <c r="O1" s="43"/>
      <c r="P1" s="43"/>
      <c r="Q1" s="43"/>
      <c r="R1" s="43"/>
      <c r="S1" s="43"/>
      <c r="T1" s="43"/>
      <c r="U1" s="43"/>
      <c r="V1" s="43"/>
      <c r="W1" s="43"/>
      <c r="X1" s="43"/>
    </row>
    <row r="2" spans="1:26" ht="15.6" customHeight="1">
      <c r="A2" s="44"/>
      <c r="B2" s="43"/>
      <c r="C2" s="43"/>
      <c r="D2" s="43"/>
      <c r="E2" s="43"/>
      <c r="F2" s="43"/>
      <c r="G2" s="43"/>
      <c r="H2" s="43"/>
      <c r="I2" s="43"/>
      <c r="J2" s="43"/>
      <c r="K2" s="43"/>
      <c r="L2" s="43"/>
      <c r="M2" s="43"/>
      <c r="N2" s="43"/>
      <c r="O2" s="43"/>
      <c r="P2" s="43"/>
      <c r="Q2" s="43"/>
      <c r="R2" s="43"/>
      <c r="S2" s="43"/>
      <c r="T2" s="43"/>
      <c r="U2" s="43"/>
      <c r="V2" s="43"/>
      <c r="W2" s="43"/>
      <c r="X2" s="43"/>
    </row>
    <row r="3" spans="1:26" ht="20.55"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ht="18" customHeight="1">
      <c r="A4" s="253" t="s">
        <v>452</v>
      </c>
      <c r="B4" s="291">
        <v>7920.6729999999989</v>
      </c>
      <c r="C4" s="291">
        <v>6534.3157609999989</v>
      </c>
      <c r="D4" s="291">
        <v>8327.7767323900007</v>
      </c>
      <c r="E4" s="291">
        <v>9508.0585777999986</v>
      </c>
      <c r="F4" s="291">
        <v>13475.001373999999</v>
      </c>
      <c r="G4" s="291">
        <v>24109.412600079995</v>
      </c>
      <c r="H4" s="291">
        <v>31862.216864758</v>
      </c>
      <c r="I4" s="291">
        <v>44177.783073954997</v>
      </c>
      <c r="J4" s="291">
        <v>64700.508419520018</v>
      </c>
      <c r="K4" s="291">
        <v>40639.411731928456</v>
      </c>
      <c r="L4" s="291">
        <v>52612.114761239987</v>
      </c>
      <c r="M4" s="291">
        <v>66427.390220205154</v>
      </c>
      <c r="N4" s="291">
        <v>70863.076413193383</v>
      </c>
      <c r="O4" s="291">
        <v>67712.526546759225</v>
      </c>
      <c r="P4" s="291">
        <v>58672.369189892939</v>
      </c>
      <c r="Q4" s="291">
        <v>33924.937494202393</v>
      </c>
      <c r="R4" s="291">
        <v>28057.499566036789</v>
      </c>
      <c r="S4" s="291">
        <v>34904.88111696409</v>
      </c>
      <c r="T4" s="291">
        <v>40545.235871299228</v>
      </c>
      <c r="U4" s="291">
        <v>35172.115633718997</v>
      </c>
      <c r="V4" s="291">
        <v>22033.752363085434</v>
      </c>
      <c r="W4" s="291">
        <v>34984.136476519998</v>
      </c>
      <c r="X4" s="291">
        <v>51269.409250606805</v>
      </c>
    </row>
    <row r="5" spans="1:26" ht="18" customHeight="1">
      <c r="A5" s="253" t="s">
        <v>453</v>
      </c>
      <c r="B5" s="291">
        <v>3586.6218000000003</v>
      </c>
      <c r="C5" s="291">
        <v>3751.4347599999996</v>
      </c>
      <c r="D5" s="291">
        <v>4436.9397294993996</v>
      </c>
      <c r="E5" s="291">
        <v>6466.5429829599989</v>
      </c>
      <c r="F5" s="291">
        <v>6881.5057756080005</v>
      </c>
      <c r="G5" s="291">
        <v>9856.8204322769579</v>
      </c>
      <c r="H5" s="291">
        <v>10357.606496619719</v>
      </c>
      <c r="I5" s="291">
        <v>11094.843421540136</v>
      </c>
      <c r="J5" s="291">
        <v>16972.740337989751</v>
      </c>
      <c r="K5" s="291">
        <v>23918.854905005432</v>
      </c>
      <c r="L5" s="291">
        <v>18143.277594909898</v>
      </c>
      <c r="M5" s="291">
        <v>20791.169007620378</v>
      </c>
      <c r="N5" s="291">
        <v>28916.51101082996</v>
      </c>
      <c r="O5" s="291">
        <v>27689.446027770246</v>
      </c>
      <c r="P5" s="291">
        <v>28579.806676699998</v>
      </c>
      <c r="Q5" s="291">
        <v>21549.268402410504</v>
      </c>
      <c r="R5" s="291">
        <v>14347.726465050071</v>
      </c>
      <c r="S5" s="291">
        <v>15462.314427080957</v>
      </c>
      <c r="T5" s="291">
        <v>16353.060742020654</v>
      </c>
      <c r="U5" s="291">
        <v>14160.145911239902</v>
      </c>
      <c r="V5" s="291">
        <v>9340.3095380196282</v>
      </c>
      <c r="W5" s="291">
        <v>11478.590278649999</v>
      </c>
      <c r="X5" s="291">
        <v>17710.711686089882</v>
      </c>
    </row>
    <row r="6" spans="1:26" ht="18" customHeight="1">
      <c r="A6" s="253" t="s">
        <v>454</v>
      </c>
      <c r="B6" s="291">
        <v>11</v>
      </c>
      <c r="C6" s="291">
        <v>60.2</v>
      </c>
      <c r="D6" s="291">
        <v>74.8</v>
      </c>
      <c r="E6" s="291">
        <v>37</v>
      </c>
      <c r="F6" s="291">
        <v>165</v>
      </c>
      <c r="G6" s="291">
        <v>340.08306220999998</v>
      </c>
      <c r="H6" s="291">
        <v>543.09577719000004</v>
      </c>
      <c r="I6" s="291">
        <v>1805.0102229580002</v>
      </c>
      <c r="J6" s="291">
        <v>2503.38261741</v>
      </c>
      <c r="K6" s="291">
        <v>1422.0181714</v>
      </c>
      <c r="L6" s="291">
        <v>1709.7648994299998</v>
      </c>
      <c r="M6" s="291">
        <v>1699.9564800400001</v>
      </c>
      <c r="N6" s="291">
        <v>3002.7155094686091</v>
      </c>
      <c r="O6" s="291">
        <v>1756.0899899816354</v>
      </c>
      <c r="P6" s="291">
        <v>1952.8422866599999</v>
      </c>
      <c r="Q6" s="291">
        <v>1487.5417798573296</v>
      </c>
      <c r="R6" s="291">
        <v>1520.8857688924181</v>
      </c>
      <c r="S6" s="291">
        <v>1476.896924118721</v>
      </c>
      <c r="T6" s="291">
        <v>1324.4124210102646</v>
      </c>
      <c r="U6" s="291">
        <v>564.61859545170046</v>
      </c>
      <c r="V6" s="291">
        <v>333.31973499202655</v>
      </c>
      <c r="W6" s="291">
        <v>1183.8918842035014</v>
      </c>
      <c r="X6" s="291">
        <v>914.57254105087793</v>
      </c>
    </row>
    <row r="7" spans="1:26" ht="18" customHeight="1">
      <c r="A7" s="253" t="s">
        <v>455</v>
      </c>
      <c r="B7" s="291"/>
      <c r="C7" s="291"/>
      <c r="D7" s="291">
        <v>346.62834765999997</v>
      </c>
      <c r="E7" s="291">
        <v>739.62432095999998</v>
      </c>
      <c r="F7" s="291">
        <v>629.84336727269499</v>
      </c>
      <c r="G7" s="291">
        <v>141.9749037334698</v>
      </c>
      <c r="H7" s="291">
        <v>603.6335724999999</v>
      </c>
      <c r="I7" s="291">
        <v>689.79098687999704</v>
      </c>
      <c r="J7" s="291">
        <v>1253.1886300300043</v>
      </c>
      <c r="K7" s="291">
        <v>2354.9811863948621</v>
      </c>
      <c r="L7" s="291">
        <v>953.75286248000089</v>
      </c>
      <c r="M7" s="291">
        <v>1205.7716425400001</v>
      </c>
      <c r="N7" s="291">
        <v>1958.6142142300055</v>
      </c>
      <c r="O7" s="291">
        <v>1503.0099128599984</v>
      </c>
      <c r="P7" s="291">
        <v>1501.6810579599996</v>
      </c>
      <c r="Q7" s="291">
        <v>1131.8141590100058</v>
      </c>
      <c r="R7" s="291">
        <v>769.88996384000018</v>
      </c>
      <c r="S7" s="291">
        <v>868.34945921000963</v>
      </c>
      <c r="T7" s="291">
        <v>697.88318969999102</v>
      </c>
      <c r="U7" s="291">
        <v>570.49675579000098</v>
      </c>
      <c r="V7" s="291">
        <v>446.02679810000245</v>
      </c>
      <c r="W7" s="291">
        <v>418.95270594999749</v>
      </c>
      <c r="X7" s="291">
        <v>640.42668937000224</v>
      </c>
    </row>
    <row r="8" spans="1:26" ht="18" customHeight="1">
      <c r="A8" s="253" t="s">
        <v>456</v>
      </c>
      <c r="B8" s="291">
        <v>7909.6729999999989</v>
      </c>
      <c r="C8" s="291">
        <v>6474.1157609999991</v>
      </c>
      <c r="D8" s="291">
        <v>8252.9767323900014</v>
      </c>
      <c r="E8" s="291">
        <v>9471.0585777999986</v>
      </c>
      <c r="F8" s="291">
        <v>13310.001373999999</v>
      </c>
      <c r="G8" s="291">
        <v>23769.329537869995</v>
      </c>
      <c r="H8" s="291">
        <v>31319.121087568001</v>
      </c>
      <c r="I8" s="291">
        <f>I4-I6</f>
        <v>42372.772850996997</v>
      </c>
      <c r="J8" s="291">
        <f t="shared" ref="J8:X8" si="0">J4-J6</f>
        <v>62197.125802110015</v>
      </c>
      <c r="K8" s="291">
        <f t="shared" si="0"/>
        <v>39217.393560528457</v>
      </c>
      <c r="L8" s="291">
        <f t="shared" si="0"/>
        <v>50902.349861809984</v>
      </c>
      <c r="M8" s="291">
        <f t="shared" si="0"/>
        <v>64727.433740165157</v>
      </c>
      <c r="N8" s="291">
        <f t="shared" si="0"/>
        <v>67860.360903724781</v>
      </c>
      <c r="O8" s="291">
        <f t="shared" si="0"/>
        <v>65956.436556777597</v>
      </c>
      <c r="P8" s="291">
        <f t="shared" si="0"/>
        <v>56719.526903232938</v>
      </c>
      <c r="Q8" s="291">
        <f t="shared" si="0"/>
        <v>32437.395714345064</v>
      </c>
      <c r="R8" s="291">
        <f t="shared" si="0"/>
        <v>26536.613797144371</v>
      </c>
      <c r="S8" s="291">
        <f t="shared" si="0"/>
        <v>33427.984192845368</v>
      </c>
      <c r="T8" s="291">
        <f t="shared" si="0"/>
        <v>39220.823450288961</v>
      </c>
      <c r="U8" s="291">
        <f t="shared" si="0"/>
        <v>34607.497038267298</v>
      </c>
      <c r="V8" s="291">
        <f t="shared" si="0"/>
        <v>21700.432628093407</v>
      </c>
      <c r="W8" s="291">
        <f t="shared" si="0"/>
        <v>33800.2445923165</v>
      </c>
      <c r="X8" s="291">
        <f t="shared" si="0"/>
        <v>50354.83670955593</v>
      </c>
    </row>
    <row r="9" spans="1:26" ht="18" customHeight="1">
      <c r="A9" s="253" t="s">
        <v>457</v>
      </c>
      <c r="B9" s="291"/>
      <c r="C9" s="291"/>
      <c r="D9" s="291">
        <v>4090.3113818393999</v>
      </c>
      <c r="E9" s="291">
        <v>5726.9186619999991</v>
      </c>
      <c r="F9" s="291">
        <v>6251.6624083353054</v>
      </c>
      <c r="G9" s="291">
        <v>9714.8455285434884</v>
      </c>
      <c r="H9" s="291">
        <v>9753.9729241197201</v>
      </c>
      <c r="I9" s="291">
        <f>I5-I7</f>
        <v>10405.052434660138</v>
      </c>
      <c r="J9" s="291">
        <f t="shared" ref="J9:X9" si="1">J5-J7</f>
        <v>15719.551707959747</v>
      </c>
      <c r="K9" s="291">
        <f t="shared" si="1"/>
        <v>21563.873718610568</v>
      </c>
      <c r="L9" s="291">
        <f t="shared" si="1"/>
        <v>17189.524732429898</v>
      </c>
      <c r="M9" s="291">
        <f t="shared" si="1"/>
        <v>19585.397365080378</v>
      </c>
      <c r="N9" s="291">
        <f t="shared" si="1"/>
        <v>26957.896796599955</v>
      </c>
      <c r="O9" s="291">
        <f t="shared" si="1"/>
        <v>26186.436114910248</v>
      </c>
      <c r="P9" s="291">
        <f t="shared" si="1"/>
        <v>27078.125618739999</v>
      </c>
      <c r="Q9" s="291">
        <f t="shared" si="1"/>
        <v>20417.454243400498</v>
      </c>
      <c r="R9" s="291">
        <f t="shared" si="1"/>
        <v>13577.836501210071</v>
      </c>
      <c r="S9" s="291">
        <f t="shared" si="1"/>
        <v>14593.964967870947</v>
      </c>
      <c r="T9" s="291">
        <f t="shared" si="1"/>
        <v>15655.177552320663</v>
      </c>
      <c r="U9" s="291">
        <f t="shared" si="1"/>
        <v>13589.649155449901</v>
      </c>
      <c r="V9" s="291">
        <f t="shared" si="1"/>
        <v>8894.2827399196249</v>
      </c>
      <c r="W9" s="291">
        <f t="shared" si="1"/>
        <v>11059.637572700001</v>
      </c>
      <c r="X9" s="291">
        <f t="shared" si="1"/>
        <v>17070.284996719882</v>
      </c>
    </row>
    <row r="10" spans="1:26" ht="7.5" customHeight="1">
      <c r="A10" s="253"/>
      <c r="B10" s="319"/>
      <c r="C10" s="319"/>
      <c r="D10" s="319"/>
      <c r="E10" s="319"/>
      <c r="F10" s="319"/>
      <c r="G10" s="319"/>
      <c r="H10" s="319"/>
      <c r="I10" s="319"/>
      <c r="J10" s="319"/>
      <c r="K10" s="319"/>
      <c r="L10" s="319"/>
      <c r="M10" s="319"/>
      <c r="N10" s="319"/>
      <c r="O10" s="319"/>
      <c r="P10" s="319"/>
      <c r="Q10" s="319"/>
      <c r="R10" s="319"/>
      <c r="S10" s="319"/>
      <c r="T10" s="319"/>
      <c r="U10" s="319"/>
      <c r="V10" s="319"/>
      <c r="W10" s="296"/>
      <c r="X10" s="296"/>
    </row>
    <row r="11" spans="1:26" ht="18" customHeight="1">
      <c r="A11" s="254" t="s">
        <v>458</v>
      </c>
      <c r="B11" s="319"/>
      <c r="C11" s="319"/>
      <c r="D11" s="319"/>
      <c r="E11" s="319"/>
      <c r="F11" s="319"/>
      <c r="G11" s="319"/>
      <c r="H11" s="319"/>
      <c r="I11" s="319"/>
      <c r="J11" s="319"/>
      <c r="K11" s="319"/>
      <c r="L11" s="319"/>
      <c r="M11" s="319"/>
      <c r="N11" s="319"/>
      <c r="O11" s="319"/>
      <c r="P11" s="319"/>
      <c r="Q11" s="319"/>
      <c r="R11" s="319"/>
      <c r="S11" s="319"/>
      <c r="T11" s="319"/>
      <c r="U11" s="319"/>
      <c r="V11" s="319"/>
      <c r="W11" s="296"/>
      <c r="X11" s="296"/>
    </row>
    <row r="12" spans="1:26" ht="18" customHeight="1">
      <c r="A12" s="354" t="s">
        <v>12</v>
      </c>
      <c r="B12" s="296"/>
      <c r="C12" s="296"/>
      <c r="D12" s="296"/>
      <c r="E12" s="296"/>
      <c r="F12" s="296"/>
      <c r="G12" s="296"/>
      <c r="H12" s="296"/>
      <c r="I12" s="676">
        <v>0</v>
      </c>
      <c r="J12" s="676">
        <v>0</v>
      </c>
      <c r="K12" s="676">
        <v>0</v>
      </c>
      <c r="L12" s="676">
        <v>0</v>
      </c>
      <c r="M12" s="676">
        <v>0</v>
      </c>
      <c r="N12" s="676">
        <v>0</v>
      </c>
      <c r="O12" s="676">
        <v>0</v>
      </c>
      <c r="P12" s="676">
        <v>0</v>
      </c>
      <c r="Q12" s="676">
        <v>5.5240589999999999E-2</v>
      </c>
      <c r="R12" s="676">
        <v>3.7029470000000002E-2</v>
      </c>
      <c r="S12" s="676">
        <v>1.9802E-4</v>
      </c>
      <c r="T12" s="676">
        <v>1.8251760000000002E-2</v>
      </c>
      <c r="U12" s="676">
        <v>6.6663990000000002</v>
      </c>
      <c r="V12" s="676">
        <v>0</v>
      </c>
      <c r="W12" s="676">
        <v>7.7806300000000002E-3</v>
      </c>
      <c r="X12" s="676">
        <v>0.29290400999999999</v>
      </c>
    </row>
    <row r="13" spans="1:26" ht="18" customHeight="1">
      <c r="A13" s="354" t="s">
        <v>513</v>
      </c>
      <c r="B13" s="296"/>
      <c r="C13" s="296"/>
      <c r="D13" s="296"/>
      <c r="E13" s="296"/>
      <c r="F13" s="296"/>
      <c r="G13" s="296"/>
      <c r="H13" s="296"/>
      <c r="I13" s="296" t="s">
        <v>317</v>
      </c>
      <c r="J13" s="296" t="s">
        <v>317</v>
      </c>
      <c r="K13" s="296" t="s">
        <v>317</v>
      </c>
      <c r="L13" s="296" t="s">
        <v>317</v>
      </c>
      <c r="M13" s="296" t="s">
        <v>317</v>
      </c>
      <c r="N13" s="296" t="s">
        <v>317</v>
      </c>
      <c r="O13" s="296" t="s">
        <v>317</v>
      </c>
      <c r="P13" s="296" t="s">
        <v>317</v>
      </c>
      <c r="Q13" s="296" t="s">
        <v>317</v>
      </c>
      <c r="R13" s="296" t="s">
        <v>317</v>
      </c>
      <c r="S13" s="296" t="s">
        <v>317</v>
      </c>
      <c r="T13" s="296" t="s">
        <v>317</v>
      </c>
      <c r="U13" s="296" t="s">
        <v>317</v>
      </c>
      <c r="V13" s="296" t="s">
        <v>317</v>
      </c>
      <c r="W13" s="676" t="s">
        <v>317</v>
      </c>
      <c r="X13" s="676">
        <v>2.4450000000000001E-3</v>
      </c>
    </row>
    <row r="14" spans="1:26" ht="18" customHeight="1">
      <c r="A14" s="354" t="s">
        <v>459</v>
      </c>
      <c r="B14" s="296"/>
      <c r="C14" s="296"/>
      <c r="D14" s="296"/>
      <c r="E14" s="296"/>
      <c r="F14" s="296"/>
      <c r="G14" s="296"/>
      <c r="H14" s="296"/>
      <c r="I14" s="676">
        <v>2.8887147799999999</v>
      </c>
      <c r="J14" s="676">
        <v>0</v>
      </c>
      <c r="K14" s="676">
        <v>0</v>
      </c>
      <c r="L14" s="676">
        <v>4.5992399100000005</v>
      </c>
      <c r="M14" s="676">
        <v>0</v>
      </c>
      <c r="N14" s="676">
        <v>0</v>
      </c>
      <c r="O14" s="676">
        <v>0</v>
      </c>
      <c r="P14" s="676">
        <v>0</v>
      </c>
      <c r="Q14" s="676">
        <v>86.525339639999771</v>
      </c>
      <c r="R14" s="676">
        <v>191.17435945181495</v>
      </c>
      <c r="S14" s="676">
        <v>121.58500699590974</v>
      </c>
      <c r="T14" s="676">
        <v>83.799862790000233</v>
      </c>
      <c r="U14" s="676">
        <v>121.81431768608056</v>
      </c>
      <c r="V14" s="676">
        <v>50.677829720000126</v>
      </c>
      <c r="W14" s="676">
        <v>255.89418768458904</v>
      </c>
      <c r="X14" s="676">
        <v>96.913670847999313</v>
      </c>
    </row>
    <row r="15" spans="1:26" ht="18" customHeight="1">
      <c r="A15" s="354" t="s">
        <v>512</v>
      </c>
      <c r="B15" s="296"/>
      <c r="C15" s="296"/>
      <c r="D15" s="296"/>
      <c r="E15" s="296"/>
      <c r="F15" s="296"/>
      <c r="G15" s="296"/>
      <c r="H15" s="296"/>
      <c r="I15" s="676">
        <v>0</v>
      </c>
      <c r="J15" s="676">
        <v>0</v>
      </c>
      <c r="K15" s="676">
        <v>0</v>
      </c>
      <c r="L15" s="676">
        <v>0</v>
      </c>
      <c r="M15" s="676">
        <v>0</v>
      </c>
      <c r="N15" s="676">
        <v>0</v>
      </c>
      <c r="O15" s="676">
        <v>0</v>
      </c>
      <c r="P15" s="676">
        <v>0</v>
      </c>
      <c r="Q15" s="676">
        <v>4.8941699999999998E-3</v>
      </c>
      <c r="R15" s="676">
        <v>4.1205799999999996E-3</v>
      </c>
      <c r="S15" s="676">
        <v>0</v>
      </c>
      <c r="T15" s="676">
        <v>0</v>
      </c>
      <c r="U15" s="676">
        <v>1.7035560000000012E-2</v>
      </c>
      <c r="V15" s="676">
        <v>0</v>
      </c>
      <c r="W15" s="676"/>
      <c r="X15" s="676">
        <v>0</v>
      </c>
    </row>
    <row r="16" spans="1:26" ht="18" customHeight="1">
      <c r="A16" s="354" t="s">
        <v>11</v>
      </c>
      <c r="B16" s="296"/>
      <c r="C16" s="296"/>
      <c r="D16" s="296"/>
      <c r="E16" s="296"/>
      <c r="F16" s="296"/>
      <c r="G16" s="296"/>
      <c r="H16" s="296"/>
      <c r="I16" s="676">
        <v>0</v>
      </c>
      <c r="J16" s="676">
        <v>0</v>
      </c>
      <c r="K16" s="676">
        <v>0</v>
      </c>
      <c r="L16" s="676">
        <v>0</v>
      </c>
      <c r="M16" s="676">
        <v>0</v>
      </c>
      <c r="N16" s="676">
        <v>0</v>
      </c>
      <c r="O16" s="676">
        <v>0</v>
      </c>
      <c r="P16" s="676">
        <v>0</v>
      </c>
      <c r="Q16" s="676">
        <v>0</v>
      </c>
      <c r="R16" s="676">
        <v>0</v>
      </c>
      <c r="S16" s="676">
        <v>0</v>
      </c>
      <c r="T16" s="676">
        <v>1.9235999999999999E-3</v>
      </c>
      <c r="U16" s="676">
        <v>0</v>
      </c>
      <c r="V16" s="676">
        <v>0</v>
      </c>
      <c r="W16" s="676">
        <v>2.0699999999999998E-3</v>
      </c>
      <c r="X16" s="676">
        <v>0</v>
      </c>
    </row>
    <row r="17" spans="1:27" ht="18" customHeight="1">
      <c r="A17" s="354" t="s">
        <v>10</v>
      </c>
      <c r="B17" s="296"/>
      <c r="C17" s="296"/>
      <c r="D17" s="296"/>
      <c r="E17" s="296"/>
      <c r="F17" s="296"/>
      <c r="G17" s="296"/>
      <c r="H17" s="296"/>
      <c r="I17" s="676">
        <v>0</v>
      </c>
      <c r="J17" s="676">
        <v>0</v>
      </c>
      <c r="K17" s="676">
        <v>0</v>
      </c>
      <c r="L17" s="676">
        <v>0</v>
      </c>
      <c r="M17" s="676">
        <v>0</v>
      </c>
      <c r="N17" s="676">
        <v>0</v>
      </c>
      <c r="O17" s="676">
        <v>0</v>
      </c>
      <c r="P17" s="676">
        <v>0</v>
      </c>
      <c r="Q17" s="676">
        <v>0</v>
      </c>
      <c r="R17" s="676">
        <v>3.3193940000000005E-2</v>
      </c>
      <c r="S17" s="676">
        <v>0</v>
      </c>
      <c r="T17" s="676">
        <v>2.7720499999999973E-3</v>
      </c>
      <c r="U17" s="676">
        <v>7.576900000000001E-4</v>
      </c>
      <c r="V17" s="676">
        <v>1.4649999999999999E-3</v>
      </c>
      <c r="W17" s="676">
        <v>3.2254127669711301E-2</v>
      </c>
      <c r="X17" s="676">
        <v>1.3230000000000002E-4</v>
      </c>
    </row>
    <row r="18" spans="1:27" ht="18" customHeight="1">
      <c r="A18" s="354" t="s">
        <v>9</v>
      </c>
      <c r="B18" s="296"/>
      <c r="C18" s="296"/>
      <c r="D18" s="296"/>
      <c r="E18" s="296"/>
      <c r="F18" s="296"/>
      <c r="G18" s="296"/>
      <c r="H18" s="296"/>
      <c r="I18" s="676">
        <v>0</v>
      </c>
      <c r="J18" s="676">
        <v>0</v>
      </c>
      <c r="K18" s="676">
        <v>0</v>
      </c>
      <c r="L18" s="676">
        <v>0</v>
      </c>
      <c r="M18" s="676">
        <v>0</v>
      </c>
      <c r="N18" s="676">
        <v>0</v>
      </c>
      <c r="O18" s="676">
        <v>0</v>
      </c>
      <c r="P18" s="676">
        <v>0</v>
      </c>
      <c r="Q18" s="676">
        <v>0</v>
      </c>
      <c r="R18" s="676">
        <v>0</v>
      </c>
      <c r="S18" s="676">
        <v>8.9217000000000012E-3</v>
      </c>
      <c r="T18" s="676">
        <v>0.23908670000000001</v>
      </c>
      <c r="U18" s="676">
        <v>1.28903919</v>
      </c>
      <c r="V18" s="676">
        <v>0</v>
      </c>
      <c r="W18" s="676">
        <v>4.8580000000000003E-3</v>
      </c>
      <c r="X18" s="676">
        <v>103.11697206999996</v>
      </c>
    </row>
    <row r="19" spans="1:27" ht="18" customHeight="1">
      <c r="A19" s="354" t="s">
        <v>8</v>
      </c>
      <c r="B19" s="296"/>
      <c r="C19" s="296"/>
      <c r="D19" s="296"/>
      <c r="E19" s="296"/>
      <c r="F19" s="296"/>
      <c r="G19" s="296"/>
      <c r="H19" s="296"/>
      <c r="I19" s="676">
        <v>0</v>
      </c>
      <c r="J19" s="676">
        <v>0</v>
      </c>
      <c r="K19" s="676">
        <v>0</v>
      </c>
      <c r="L19" s="676">
        <v>0</v>
      </c>
      <c r="M19" s="676">
        <v>0</v>
      </c>
      <c r="N19" s="676">
        <v>0</v>
      </c>
      <c r="O19" s="676">
        <v>0</v>
      </c>
      <c r="P19" s="676">
        <v>0</v>
      </c>
      <c r="Q19" s="676">
        <v>0</v>
      </c>
      <c r="R19" s="676">
        <v>1.28713E-3</v>
      </c>
      <c r="S19" s="676">
        <v>3.3872239999999998E-2</v>
      </c>
      <c r="T19" s="676">
        <v>0</v>
      </c>
      <c r="U19" s="676">
        <v>0</v>
      </c>
      <c r="V19" s="676">
        <v>0.13434788</v>
      </c>
      <c r="W19" s="676">
        <v>1.1200379999999999E-2</v>
      </c>
      <c r="X19" s="676">
        <v>1.2379709999999999E-2</v>
      </c>
    </row>
    <row r="20" spans="1:27" ht="18" customHeight="1">
      <c r="A20" s="354" t="s">
        <v>6</v>
      </c>
      <c r="B20" s="296"/>
      <c r="C20" s="296"/>
      <c r="D20" s="296"/>
      <c r="E20" s="296"/>
      <c r="F20" s="296"/>
      <c r="G20" s="296"/>
      <c r="H20" s="296"/>
      <c r="I20" s="676">
        <v>0</v>
      </c>
      <c r="J20" s="676">
        <v>0</v>
      </c>
      <c r="K20" s="676">
        <v>0</v>
      </c>
      <c r="L20" s="676">
        <v>0</v>
      </c>
      <c r="M20" s="676">
        <v>0</v>
      </c>
      <c r="N20" s="676">
        <v>0</v>
      </c>
      <c r="O20" s="676">
        <v>0</v>
      </c>
      <c r="P20" s="676">
        <v>0</v>
      </c>
      <c r="Q20" s="676">
        <v>2.7394891799999734</v>
      </c>
      <c r="R20" s="676">
        <v>0.94653898021510008</v>
      </c>
      <c r="S20" s="676">
        <v>0.56769251999999992</v>
      </c>
      <c r="T20" s="676">
        <v>1.1545234799999984</v>
      </c>
      <c r="U20" s="676">
        <v>4.2944420899999951</v>
      </c>
      <c r="V20" s="676">
        <v>3.2754476600000006</v>
      </c>
      <c r="W20" s="676">
        <v>0.88009167999999993</v>
      </c>
      <c r="X20" s="676">
        <v>1.5953686699999996</v>
      </c>
    </row>
    <row r="21" spans="1:27" ht="18" customHeight="1">
      <c r="A21" s="354" t="s">
        <v>18</v>
      </c>
      <c r="B21" s="296"/>
      <c r="C21" s="296"/>
      <c r="D21" s="296"/>
      <c r="E21" s="296"/>
      <c r="F21" s="296"/>
      <c r="G21" s="296"/>
      <c r="H21" s="296"/>
      <c r="I21" s="676">
        <v>0</v>
      </c>
      <c r="J21" s="676">
        <v>0</v>
      </c>
      <c r="K21" s="676">
        <v>0</v>
      </c>
      <c r="L21" s="676">
        <v>0</v>
      </c>
      <c r="M21" s="676">
        <v>2.3480875000000001</v>
      </c>
      <c r="N21" s="676">
        <v>1.4404201026075496</v>
      </c>
      <c r="O21" s="676">
        <v>2.4524602516353968</v>
      </c>
      <c r="P21" s="676">
        <v>1.60011747</v>
      </c>
      <c r="Q21" s="676">
        <v>21.020882463333361</v>
      </c>
      <c r="R21" s="676">
        <v>19.172061121125765</v>
      </c>
      <c r="S21" s="676">
        <v>12.056259500000001</v>
      </c>
      <c r="T21" s="676">
        <v>15.510815669999992</v>
      </c>
      <c r="U21" s="676">
        <v>56.016130576619886</v>
      </c>
      <c r="V21" s="676">
        <v>67.833449399999594</v>
      </c>
      <c r="W21" s="676">
        <v>395.70898973000163</v>
      </c>
      <c r="X21" s="676">
        <v>69.824046453967597</v>
      </c>
    </row>
    <row r="22" spans="1:27" ht="18" customHeight="1">
      <c r="A22" s="354" t="s">
        <v>4</v>
      </c>
      <c r="B22" s="296"/>
      <c r="C22" s="296"/>
      <c r="D22" s="296"/>
      <c r="E22" s="296"/>
      <c r="F22" s="296"/>
      <c r="G22" s="296"/>
      <c r="H22" s="296"/>
      <c r="I22" s="676">
        <v>0</v>
      </c>
      <c r="J22" s="676">
        <v>0</v>
      </c>
      <c r="K22" s="676">
        <v>0</v>
      </c>
      <c r="L22" s="676">
        <v>0</v>
      </c>
      <c r="M22" s="676">
        <v>0</v>
      </c>
      <c r="N22" s="676">
        <v>0</v>
      </c>
      <c r="O22" s="676">
        <v>0</v>
      </c>
      <c r="P22" s="676">
        <v>0</v>
      </c>
      <c r="Q22" s="676">
        <v>1.6104134999999999E-2</v>
      </c>
      <c r="R22" s="676">
        <v>3.3798000000000002E-2</v>
      </c>
      <c r="S22" s="676">
        <v>0</v>
      </c>
      <c r="T22" s="676">
        <v>93.022056217267661</v>
      </c>
      <c r="U22" s="676">
        <v>0</v>
      </c>
      <c r="V22" s="676">
        <v>0.12159557402678012</v>
      </c>
      <c r="W22" s="676">
        <v>1.99803E-3</v>
      </c>
      <c r="X22" s="676">
        <v>8.1660000000000001E-5</v>
      </c>
    </row>
    <row r="23" spans="1:27" ht="18" customHeight="1">
      <c r="A23" s="354" t="s">
        <v>3</v>
      </c>
      <c r="B23" s="296"/>
      <c r="C23" s="296"/>
      <c r="D23" s="296"/>
      <c r="E23" s="296"/>
      <c r="F23" s="296"/>
      <c r="G23" s="296"/>
      <c r="H23" s="296"/>
      <c r="I23" s="676">
        <v>1802.1215081780001</v>
      </c>
      <c r="J23" s="676">
        <v>2503.38261741</v>
      </c>
      <c r="K23" s="676">
        <v>1422.0181714</v>
      </c>
      <c r="L23" s="676">
        <v>1705.1656595199997</v>
      </c>
      <c r="M23" s="676">
        <v>1697.6083925400001</v>
      </c>
      <c r="N23" s="676">
        <v>3001.2750893660013</v>
      </c>
      <c r="O23" s="676">
        <v>1753.6375297300001</v>
      </c>
      <c r="P23" s="676">
        <v>1951.2421691899999</v>
      </c>
      <c r="Q23" s="676">
        <v>1376.0413492089965</v>
      </c>
      <c r="R23" s="676">
        <v>1309.0316357565787</v>
      </c>
      <c r="S23" s="676">
        <v>1342.5496424028113</v>
      </c>
      <c r="T23" s="676">
        <v>1130.0602112429967</v>
      </c>
      <c r="U23" s="676">
        <v>374.10224041900011</v>
      </c>
      <c r="V23" s="676">
        <v>210.95282221799999</v>
      </c>
      <c r="W23" s="676">
        <v>530.78528894124111</v>
      </c>
      <c r="X23" s="676">
        <v>641.15935449891106</v>
      </c>
    </row>
    <row r="24" spans="1:27" s="40" customFormat="1" ht="18" customHeight="1">
      <c r="A24" s="354" t="s">
        <v>460</v>
      </c>
      <c r="B24" s="296"/>
      <c r="C24" s="296"/>
      <c r="D24" s="296"/>
      <c r="E24" s="296"/>
      <c r="F24" s="296"/>
      <c r="G24" s="296"/>
      <c r="H24" s="296"/>
      <c r="I24" s="676">
        <v>0</v>
      </c>
      <c r="J24" s="676">
        <v>0</v>
      </c>
      <c r="K24" s="676">
        <v>0</v>
      </c>
      <c r="L24" s="676">
        <v>0</v>
      </c>
      <c r="M24" s="676">
        <v>0</v>
      </c>
      <c r="N24" s="676">
        <v>0</v>
      </c>
      <c r="O24" s="676">
        <v>0</v>
      </c>
      <c r="P24" s="676">
        <v>0</v>
      </c>
      <c r="Q24" s="676">
        <v>0.120674</v>
      </c>
      <c r="R24" s="676">
        <v>4.8190593052165637E-2</v>
      </c>
      <c r="S24" s="676">
        <v>5.431280000000001E-3</v>
      </c>
      <c r="T24" s="676">
        <v>0.45761950000000035</v>
      </c>
      <c r="U24" s="676">
        <v>0.12004943</v>
      </c>
      <c r="V24" s="676">
        <v>1.2869430000000001E-2</v>
      </c>
      <c r="W24" s="676">
        <v>0.52717242000000009</v>
      </c>
      <c r="X24" s="676">
        <v>3.4354610000000001E-2</v>
      </c>
      <c r="AA24" s="17"/>
    </row>
    <row r="25" spans="1:27" ht="18" customHeight="1">
      <c r="A25" s="354" t="s">
        <v>1</v>
      </c>
      <c r="B25" s="296"/>
      <c r="C25" s="296"/>
      <c r="D25" s="296"/>
      <c r="E25" s="296"/>
      <c r="F25" s="296"/>
      <c r="G25" s="296"/>
      <c r="H25" s="296"/>
      <c r="I25" s="676">
        <v>0</v>
      </c>
      <c r="J25" s="676">
        <v>0</v>
      </c>
      <c r="K25" s="676">
        <v>0</v>
      </c>
      <c r="L25" s="676">
        <v>0</v>
      </c>
      <c r="M25" s="676">
        <v>0</v>
      </c>
      <c r="N25" s="676">
        <v>0</v>
      </c>
      <c r="O25" s="676">
        <v>0</v>
      </c>
      <c r="P25" s="676">
        <v>0</v>
      </c>
      <c r="Q25" s="676">
        <v>0.57756563999999988</v>
      </c>
      <c r="R25" s="676">
        <v>0.39462309963142667</v>
      </c>
      <c r="S25" s="676">
        <v>8.9513510000000018E-2</v>
      </c>
      <c r="T25" s="676">
        <v>0.11158931000000001</v>
      </c>
      <c r="U25" s="676">
        <v>0.29592728000000024</v>
      </c>
      <c r="V25" s="676">
        <v>0.18183116999999999</v>
      </c>
      <c r="W25" s="676">
        <v>3.5789580000000001E-2</v>
      </c>
      <c r="X25" s="676">
        <v>0.27724877000000003</v>
      </c>
    </row>
    <row r="26" spans="1:27" ht="18" customHeight="1">
      <c r="A26" s="354" t="s">
        <v>24</v>
      </c>
      <c r="B26" s="296"/>
      <c r="C26" s="296"/>
      <c r="D26" s="296"/>
      <c r="E26" s="296"/>
      <c r="F26" s="296"/>
      <c r="G26" s="296"/>
      <c r="H26" s="296"/>
      <c r="I26" s="676">
        <v>0</v>
      </c>
      <c r="J26" s="676">
        <v>0</v>
      </c>
      <c r="K26" s="676">
        <v>0</v>
      </c>
      <c r="L26" s="676">
        <v>0</v>
      </c>
      <c r="M26" s="676">
        <v>0</v>
      </c>
      <c r="N26" s="676">
        <v>0</v>
      </c>
      <c r="O26" s="676">
        <v>0</v>
      </c>
      <c r="P26" s="676">
        <v>0</v>
      </c>
      <c r="Q26" s="676">
        <v>0.44024083000000014</v>
      </c>
      <c r="R26" s="676">
        <v>8.9307700000000028E-3</v>
      </c>
      <c r="S26" s="676">
        <v>3.8594999999999998E-4</v>
      </c>
      <c r="T26" s="676">
        <v>3.3708689999999972E-2</v>
      </c>
      <c r="U26" s="676">
        <v>2.2565299999999996E-3</v>
      </c>
      <c r="V26" s="676">
        <v>0.12807694</v>
      </c>
      <c r="W26" s="676">
        <v>2.03E-4</v>
      </c>
      <c r="X26" s="676">
        <v>1.3435824500000004</v>
      </c>
    </row>
    <row r="27" spans="1:27" ht="10.5" customHeight="1">
      <c r="A27" s="253"/>
      <c r="B27" s="296"/>
      <c r="C27" s="296"/>
      <c r="D27" s="296"/>
      <c r="E27" s="296"/>
      <c r="F27" s="296"/>
      <c r="G27" s="296"/>
      <c r="H27" s="296"/>
      <c r="I27" s="296"/>
      <c r="J27" s="296"/>
      <c r="K27" s="296"/>
      <c r="L27" s="296"/>
      <c r="M27" s="296"/>
      <c r="N27" s="296"/>
      <c r="O27" s="296"/>
      <c r="P27" s="296"/>
      <c r="Q27" s="296"/>
      <c r="R27" s="296"/>
      <c r="S27" s="296"/>
      <c r="T27" s="296"/>
      <c r="U27" s="296"/>
      <c r="V27" s="296"/>
      <c r="W27" s="296"/>
      <c r="X27" s="296"/>
    </row>
    <row r="28" spans="1:27" ht="18" customHeight="1">
      <c r="A28" s="254" t="s">
        <v>461</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row>
    <row r="29" spans="1:27" ht="18" customHeight="1">
      <c r="A29" s="354" t="s">
        <v>12</v>
      </c>
      <c r="B29" s="296"/>
      <c r="C29" s="296"/>
      <c r="D29" s="296"/>
      <c r="E29" s="296"/>
      <c r="F29" s="296"/>
      <c r="G29" s="296"/>
      <c r="H29" s="296"/>
      <c r="I29" s="676">
        <v>3.8168941699999994</v>
      </c>
      <c r="J29" s="676">
        <v>3.11381854</v>
      </c>
      <c r="K29" s="676">
        <v>0.14430005000000001</v>
      </c>
      <c r="L29" s="676">
        <v>0.28954319000000001</v>
      </c>
      <c r="M29" s="676">
        <v>1.0707726599999994</v>
      </c>
      <c r="N29" s="676">
        <v>0.30430184000000005</v>
      </c>
      <c r="O29" s="676">
        <v>0.54074959000000011</v>
      </c>
      <c r="P29" s="676">
        <v>0.59724162999999975</v>
      </c>
      <c r="Q29" s="676">
        <v>1.0285776199999999</v>
      </c>
      <c r="R29" s="676">
        <v>1.8967373999999997</v>
      </c>
      <c r="S29" s="676">
        <v>1.1427573200000001</v>
      </c>
      <c r="T29" s="676">
        <v>1.3987442899999991</v>
      </c>
      <c r="U29" s="676">
        <v>0.36614145999999997</v>
      </c>
      <c r="V29" s="676">
        <v>0.18198428</v>
      </c>
      <c r="W29" s="676">
        <v>0.44614937999999987</v>
      </c>
      <c r="X29" s="676">
        <v>2.4439925599999999</v>
      </c>
    </row>
    <row r="30" spans="1:27" ht="18" customHeight="1">
      <c r="A30" s="354" t="s">
        <v>513</v>
      </c>
      <c r="B30" s="296"/>
      <c r="C30" s="296"/>
      <c r="D30" s="296"/>
      <c r="E30" s="296"/>
      <c r="F30" s="296"/>
      <c r="G30" s="296"/>
      <c r="H30" s="296"/>
      <c r="I30" s="676"/>
      <c r="J30" s="676"/>
      <c r="K30" s="676"/>
      <c r="L30" s="676"/>
      <c r="M30" s="676"/>
      <c r="N30" s="676"/>
      <c r="O30" s="676"/>
      <c r="P30" s="676"/>
      <c r="Q30" s="676"/>
      <c r="R30" s="676"/>
      <c r="S30" s="676"/>
      <c r="T30" s="676"/>
      <c r="U30" s="676"/>
      <c r="V30" s="676"/>
      <c r="W30" s="676"/>
      <c r="X30" s="676">
        <v>5.7933000000000008E-4</v>
      </c>
    </row>
    <row r="31" spans="1:27" ht="18" customHeight="1">
      <c r="A31" s="354" t="s">
        <v>459</v>
      </c>
      <c r="B31" s="296"/>
      <c r="C31" s="296"/>
      <c r="D31" s="296"/>
      <c r="E31" s="296"/>
      <c r="F31" s="296"/>
      <c r="G31" s="296"/>
      <c r="H31" s="296"/>
      <c r="I31" s="676">
        <v>4.9643403200000042</v>
      </c>
      <c r="J31" s="676">
        <v>3.68365893</v>
      </c>
      <c r="K31" s="676">
        <v>1.6538000000000001E-2</v>
      </c>
      <c r="L31" s="676">
        <v>2.5632009099999995</v>
      </c>
      <c r="M31" s="676">
        <v>2.522633439999999</v>
      </c>
      <c r="N31" s="676">
        <v>2.2120689299999996</v>
      </c>
      <c r="O31" s="676">
        <v>5.9482133400000032</v>
      </c>
      <c r="P31" s="676">
        <v>16.111578450000003</v>
      </c>
      <c r="Q31" s="676">
        <v>8.1188243700000111</v>
      </c>
      <c r="R31" s="676">
        <v>12.181050430000003</v>
      </c>
      <c r="S31" s="676">
        <v>1.6919192999999986</v>
      </c>
      <c r="T31" s="676">
        <v>1.9550328300000011</v>
      </c>
      <c r="U31" s="676">
        <v>4.1885709599999998</v>
      </c>
      <c r="V31" s="676">
        <v>3.3409554899999914</v>
      </c>
      <c r="W31" s="676">
        <v>6.8372355999999881</v>
      </c>
      <c r="X31" s="676">
        <v>12.366101960000014</v>
      </c>
    </row>
    <row r="32" spans="1:27" ht="18" customHeight="1">
      <c r="A32" s="354" t="s">
        <v>512</v>
      </c>
      <c r="B32" s="296"/>
      <c r="C32" s="296"/>
      <c r="D32" s="296"/>
      <c r="E32" s="296"/>
      <c r="F32" s="296"/>
      <c r="G32" s="296"/>
      <c r="H32" s="296"/>
      <c r="I32" s="676">
        <v>22.74869047</v>
      </c>
      <c r="J32" s="676">
        <v>15.424573169999997</v>
      </c>
      <c r="K32" s="676">
        <v>34.056528519999979</v>
      </c>
      <c r="L32" s="676">
        <v>5.8652670399999991</v>
      </c>
      <c r="M32" s="676">
        <v>14.905687129999995</v>
      </c>
      <c r="N32" s="676">
        <v>40.509685230000017</v>
      </c>
      <c r="O32" s="676">
        <v>14.705536809999996</v>
      </c>
      <c r="P32" s="676">
        <v>6.4097080799999988</v>
      </c>
      <c r="Q32" s="676">
        <v>10.845982839999996</v>
      </c>
      <c r="R32" s="676">
        <v>7.3326591299999988</v>
      </c>
      <c r="S32" s="676">
        <v>23.117455760000006</v>
      </c>
      <c r="T32" s="676">
        <v>31.252105569999994</v>
      </c>
      <c r="U32" s="676">
        <v>16.705864119999998</v>
      </c>
      <c r="V32" s="676">
        <v>4.9580104100000044</v>
      </c>
      <c r="W32" s="676">
        <v>6.3004240699999965</v>
      </c>
      <c r="X32" s="676">
        <v>27.374142349999993</v>
      </c>
    </row>
    <row r="33" spans="1:24" ht="18" customHeight="1">
      <c r="A33" s="354" t="s">
        <v>11</v>
      </c>
      <c r="B33" s="296"/>
      <c r="C33" s="296"/>
      <c r="D33" s="296"/>
      <c r="E33" s="296"/>
      <c r="F33" s="296"/>
      <c r="G33" s="296"/>
      <c r="H33" s="296"/>
      <c r="I33" s="676">
        <v>4.8131569999999999E-2</v>
      </c>
      <c r="J33" s="676">
        <v>7.4301299999999987E-2</v>
      </c>
      <c r="K33" s="676">
        <v>4.6190399999999996E-3</v>
      </c>
      <c r="L33" s="676">
        <v>0</v>
      </c>
      <c r="M33" s="676">
        <v>0.44367842000000002</v>
      </c>
      <c r="N33" s="676">
        <v>4.0168419999999996E-2</v>
      </c>
      <c r="O33" s="676">
        <v>1.527363E-2</v>
      </c>
      <c r="P33" s="676">
        <v>0</v>
      </c>
      <c r="Q33" s="676">
        <v>0</v>
      </c>
      <c r="R33" s="676">
        <v>0</v>
      </c>
      <c r="S33" s="676">
        <v>0</v>
      </c>
      <c r="T33" s="676">
        <v>0</v>
      </c>
      <c r="U33" s="676">
        <v>4.8182999999999999E-4</v>
      </c>
      <c r="V33" s="676">
        <v>2.5357999999999999E-4</v>
      </c>
      <c r="W33" s="676">
        <v>2.8517399999999997E-3</v>
      </c>
      <c r="X33" s="676">
        <v>4.2866000000000003E-4</v>
      </c>
    </row>
    <row r="34" spans="1:24" ht="18" customHeight="1">
      <c r="A34" s="354" t="s">
        <v>10</v>
      </c>
      <c r="B34" s="296"/>
      <c r="C34" s="296"/>
      <c r="D34" s="296"/>
      <c r="E34" s="296"/>
      <c r="F34" s="296"/>
      <c r="G34" s="296"/>
      <c r="H34" s="296"/>
      <c r="I34" s="676">
        <v>5.8788999999999994E-2</v>
      </c>
      <c r="J34" s="676">
        <v>3.6442240000000001E-2</v>
      </c>
      <c r="K34" s="676">
        <v>0.24516295000000002</v>
      </c>
      <c r="L34" s="676">
        <v>8.1290040000000008E-2</v>
      </c>
      <c r="M34" s="676">
        <v>5.2618839999999993E-2</v>
      </c>
      <c r="N34" s="676">
        <v>0</v>
      </c>
      <c r="O34" s="676">
        <v>7.2250200000000004E-3</v>
      </c>
      <c r="P34" s="676">
        <v>4.5468250000000002E-2</v>
      </c>
      <c r="Q34" s="676">
        <v>0.20294332000000001</v>
      </c>
      <c r="R34" s="676">
        <v>5.2353110000000001E-2</v>
      </c>
      <c r="S34" s="676">
        <v>7.62644E-3</v>
      </c>
      <c r="T34" s="676">
        <v>8.8037999999999994E-4</v>
      </c>
      <c r="U34" s="676">
        <v>3.6900000000000002E-4</v>
      </c>
      <c r="V34" s="676">
        <v>2.3981950000000002E-2</v>
      </c>
      <c r="W34" s="676">
        <v>2.1217E-4</v>
      </c>
      <c r="X34" s="676">
        <v>4.452105E-2</v>
      </c>
    </row>
    <row r="35" spans="1:24" ht="18" customHeight="1">
      <c r="A35" s="354" t="s">
        <v>9</v>
      </c>
      <c r="B35" s="296"/>
      <c r="C35" s="296"/>
      <c r="D35" s="296"/>
      <c r="E35" s="296"/>
      <c r="F35" s="296"/>
      <c r="G35" s="296"/>
      <c r="H35" s="296"/>
      <c r="I35" s="676">
        <v>1.7584399999999997E-2</v>
      </c>
      <c r="J35" s="676">
        <v>4.8204300000000005E-3</v>
      </c>
      <c r="K35" s="676">
        <v>1.5019899999999999E-3</v>
      </c>
      <c r="L35" s="676">
        <v>1.36264E-3</v>
      </c>
      <c r="M35" s="676">
        <v>4.0464E-2</v>
      </c>
      <c r="N35" s="676">
        <v>0.10669944000000001</v>
      </c>
      <c r="O35" s="676">
        <v>0</v>
      </c>
      <c r="P35" s="676">
        <v>2.5243000000000002E-3</v>
      </c>
      <c r="Q35" s="676">
        <v>7.9864099999999993E-3</v>
      </c>
      <c r="R35" s="676">
        <v>9.1152199999999985E-3</v>
      </c>
      <c r="S35" s="676">
        <v>0</v>
      </c>
      <c r="T35" s="676">
        <v>3.9241399999999996E-3</v>
      </c>
      <c r="U35" s="676">
        <v>0.48540548</v>
      </c>
      <c r="V35" s="676">
        <v>0.72508758000000006</v>
      </c>
      <c r="W35" s="676">
        <v>0.29869515000000002</v>
      </c>
      <c r="X35" s="676">
        <v>5.0936089999999996E-2</v>
      </c>
    </row>
    <row r="36" spans="1:24" ht="18" customHeight="1">
      <c r="A36" s="354" t="s">
        <v>8</v>
      </c>
      <c r="B36" s="296"/>
      <c r="C36" s="296"/>
      <c r="D36" s="296"/>
      <c r="E36" s="296"/>
      <c r="F36" s="296"/>
      <c r="G36" s="296"/>
      <c r="H36" s="296"/>
      <c r="I36" s="676">
        <v>5.9244867299999964</v>
      </c>
      <c r="J36" s="676">
        <v>2.4574908099999999</v>
      </c>
      <c r="K36" s="676">
        <v>8.1537304800000019</v>
      </c>
      <c r="L36" s="676">
        <v>2.9184761299999997</v>
      </c>
      <c r="M36" s="676">
        <v>0.57772638000000009</v>
      </c>
      <c r="N36" s="676">
        <v>0.84955598999999993</v>
      </c>
      <c r="O36" s="676">
        <v>0.97003286000000044</v>
      </c>
      <c r="P36" s="676">
        <v>4.3064764499999999</v>
      </c>
      <c r="Q36" s="676">
        <v>1.53863185</v>
      </c>
      <c r="R36" s="676">
        <v>0.52796784000000008</v>
      </c>
      <c r="S36" s="676">
        <v>0.69548333000000007</v>
      </c>
      <c r="T36" s="676">
        <v>2.224060000000001</v>
      </c>
      <c r="U36" s="676">
        <v>1.82543378</v>
      </c>
      <c r="V36" s="676">
        <v>0.79552553999999998</v>
      </c>
      <c r="W36" s="676">
        <v>2.6949408000000021</v>
      </c>
      <c r="X36" s="676">
        <v>1.4705959900000001</v>
      </c>
    </row>
    <row r="37" spans="1:24" ht="18" customHeight="1">
      <c r="A37" s="354" t="s">
        <v>6</v>
      </c>
      <c r="B37" s="296"/>
      <c r="C37" s="296"/>
      <c r="D37" s="296"/>
      <c r="E37" s="296"/>
      <c r="F37" s="296"/>
      <c r="G37" s="296"/>
      <c r="H37" s="296"/>
      <c r="I37" s="676">
        <v>1.4242297599999996</v>
      </c>
      <c r="J37" s="676">
        <v>3.0500249799999999</v>
      </c>
      <c r="K37" s="676">
        <v>21.109619079999995</v>
      </c>
      <c r="L37" s="676">
        <v>4.3151330100000003</v>
      </c>
      <c r="M37" s="676">
        <v>5.0233483999999997</v>
      </c>
      <c r="N37" s="676">
        <v>7.0584558200000016</v>
      </c>
      <c r="O37" s="676">
        <v>2.5224836999999982</v>
      </c>
      <c r="P37" s="676">
        <v>2.8641800999999991</v>
      </c>
      <c r="Q37" s="676">
        <v>5.3092500499999913</v>
      </c>
      <c r="R37" s="676">
        <v>3.6529018600000005</v>
      </c>
      <c r="S37" s="676">
        <v>6.5967789999999962</v>
      </c>
      <c r="T37" s="676">
        <v>5.2707440800000027</v>
      </c>
      <c r="U37" s="676">
        <v>4.3986287699999984</v>
      </c>
      <c r="V37" s="676">
        <v>4.6764695499999869</v>
      </c>
      <c r="W37" s="676">
        <v>1.8273570999999988</v>
      </c>
      <c r="X37" s="676">
        <v>4.5878792500000056</v>
      </c>
    </row>
    <row r="38" spans="1:24" ht="18" customHeight="1">
      <c r="A38" s="354" t="s">
        <v>18</v>
      </c>
      <c r="B38" s="296"/>
      <c r="C38" s="296"/>
      <c r="D38" s="296"/>
      <c r="E38" s="296"/>
      <c r="F38" s="296"/>
      <c r="G38" s="296"/>
      <c r="H38" s="296"/>
      <c r="I38" s="676">
        <v>91.449620669999874</v>
      </c>
      <c r="J38" s="676">
        <v>231.14361528000066</v>
      </c>
      <c r="K38" s="676">
        <v>823.66214098999899</v>
      </c>
      <c r="L38" s="676">
        <v>91.723435800000061</v>
      </c>
      <c r="M38" s="676">
        <v>186.56773848999904</v>
      </c>
      <c r="N38" s="676">
        <v>353.00508959000081</v>
      </c>
      <c r="O38" s="676">
        <v>226.10922678000011</v>
      </c>
      <c r="P38" s="676">
        <v>210.66033309000002</v>
      </c>
      <c r="Q38" s="676">
        <v>91.985623299999745</v>
      </c>
      <c r="R38" s="676">
        <v>64.082602930000135</v>
      </c>
      <c r="S38" s="676">
        <v>39.314755720000001</v>
      </c>
      <c r="T38" s="676">
        <v>43.896234420000056</v>
      </c>
      <c r="U38" s="676">
        <v>25.429274099999972</v>
      </c>
      <c r="V38" s="676">
        <v>25.346398680000245</v>
      </c>
      <c r="W38" s="676">
        <v>35.472935689999623</v>
      </c>
      <c r="X38" s="676">
        <v>68.508716709999632</v>
      </c>
    </row>
    <row r="39" spans="1:24" ht="18" customHeight="1">
      <c r="A39" s="354" t="s">
        <v>4</v>
      </c>
      <c r="B39" s="296"/>
      <c r="C39" s="296"/>
      <c r="D39" s="296"/>
      <c r="E39" s="296"/>
      <c r="F39" s="296"/>
      <c r="G39" s="296"/>
      <c r="H39" s="296"/>
      <c r="I39" s="676">
        <v>0.12847626999999998</v>
      </c>
      <c r="J39" s="676">
        <v>0.28382649000000004</v>
      </c>
      <c r="K39" s="676">
        <v>5.6526170000000001E-2</v>
      </c>
      <c r="L39" s="676">
        <v>0.19769936000000002</v>
      </c>
      <c r="M39" s="676">
        <v>0.22831757999999996</v>
      </c>
      <c r="N39" s="676">
        <v>0.83552740000000003</v>
      </c>
      <c r="O39" s="676">
        <v>0.41576451999999992</v>
      </c>
      <c r="P39" s="676">
        <v>1.3348677400000004</v>
      </c>
      <c r="Q39" s="676">
        <v>0.58324568999999982</v>
      </c>
      <c r="R39" s="676">
        <v>1.6312E-3</v>
      </c>
      <c r="S39" s="676">
        <v>0</v>
      </c>
      <c r="T39" s="676">
        <v>0.59088759999999996</v>
      </c>
      <c r="U39" s="676">
        <v>2.42908656</v>
      </c>
      <c r="V39" s="676">
        <v>0.51318144999999993</v>
      </c>
      <c r="W39" s="676"/>
      <c r="X39" s="676">
        <v>2.8969999999999998E-3</v>
      </c>
    </row>
    <row r="40" spans="1:24" ht="18" customHeight="1">
      <c r="A40" s="354" t="s">
        <v>3</v>
      </c>
      <c r="B40" s="296"/>
      <c r="C40" s="296"/>
      <c r="D40" s="296"/>
      <c r="E40" s="296"/>
      <c r="F40" s="296"/>
      <c r="G40" s="296"/>
      <c r="H40" s="296"/>
      <c r="I40" s="676">
        <v>557.34094766999715</v>
      </c>
      <c r="J40" s="676">
        <v>991.32829962000346</v>
      </c>
      <c r="K40" s="676">
        <v>1465.9022004948627</v>
      </c>
      <c r="L40" s="676">
        <v>843.17269270000077</v>
      </c>
      <c r="M40" s="676">
        <v>987.86781762000112</v>
      </c>
      <c r="N40" s="676">
        <v>1542.6058179100048</v>
      </c>
      <c r="O40" s="676">
        <v>1246.8422379399983</v>
      </c>
      <c r="P40" s="676">
        <v>1250.9628076799995</v>
      </c>
      <c r="Q40" s="676">
        <v>1007.9043275200059</v>
      </c>
      <c r="R40" s="676">
        <v>678.58605961000012</v>
      </c>
      <c r="S40" s="676">
        <v>790.79919072000962</v>
      </c>
      <c r="T40" s="676">
        <v>605.52730755999085</v>
      </c>
      <c r="U40" s="676">
        <v>504.46804483000096</v>
      </c>
      <c r="V40" s="676">
        <v>399.75949758000223</v>
      </c>
      <c r="W40" s="676">
        <v>360.81473934999786</v>
      </c>
      <c r="X40" s="676">
        <v>515.22559474000252</v>
      </c>
    </row>
    <row r="41" spans="1:24" ht="18" customHeight="1">
      <c r="A41" s="354" t="s">
        <v>460</v>
      </c>
      <c r="B41" s="296"/>
      <c r="C41" s="296"/>
      <c r="D41" s="296"/>
      <c r="E41" s="296"/>
      <c r="F41" s="296"/>
      <c r="G41" s="296"/>
      <c r="H41" s="296"/>
      <c r="I41" s="676">
        <v>1.1577921500000001</v>
      </c>
      <c r="J41" s="676">
        <v>1.8557726499999998</v>
      </c>
      <c r="K41" s="676">
        <v>0.79734318999999976</v>
      </c>
      <c r="L41" s="676">
        <v>0.89377941000000005</v>
      </c>
      <c r="M41" s="676">
        <v>2.8653186000000006</v>
      </c>
      <c r="N41" s="676">
        <v>1.69863192</v>
      </c>
      <c r="O41" s="676">
        <v>0.88076626000000013</v>
      </c>
      <c r="P41" s="676">
        <v>1.9594219399999997</v>
      </c>
      <c r="Q41" s="676">
        <v>0.42600201000000015</v>
      </c>
      <c r="R41" s="676">
        <v>0.12501670000000001</v>
      </c>
      <c r="S41" s="676">
        <v>0.88599366000000002</v>
      </c>
      <c r="T41" s="676">
        <v>1.37960539</v>
      </c>
      <c r="U41" s="676">
        <v>1.8683376399999996</v>
      </c>
      <c r="V41" s="676">
        <v>3.8070276099999996</v>
      </c>
      <c r="W41" s="676">
        <v>1.9500776500000001</v>
      </c>
      <c r="X41" s="676">
        <v>2.1746817000000007</v>
      </c>
    </row>
    <row r="42" spans="1:24" ht="18" customHeight="1">
      <c r="A42" s="354" t="s">
        <v>1</v>
      </c>
      <c r="B42" s="296"/>
      <c r="C42" s="296"/>
      <c r="D42" s="296"/>
      <c r="E42" s="296"/>
      <c r="F42" s="296"/>
      <c r="G42" s="296"/>
      <c r="H42" s="296"/>
      <c r="I42" s="676">
        <v>0.16551570000000002</v>
      </c>
      <c r="J42" s="676">
        <v>0.14570795</v>
      </c>
      <c r="K42" s="676">
        <v>0.29144833999999997</v>
      </c>
      <c r="L42" s="676">
        <v>1.0893135199999997</v>
      </c>
      <c r="M42" s="676">
        <v>2.2781658699999996</v>
      </c>
      <c r="N42" s="676">
        <v>6.4457347300000007</v>
      </c>
      <c r="O42" s="676">
        <v>4.05240241</v>
      </c>
      <c r="P42" s="676">
        <v>5.5193003200000001</v>
      </c>
      <c r="Q42" s="676">
        <v>1.8377370200000005</v>
      </c>
      <c r="R42" s="676">
        <v>0.97197408000000074</v>
      </c>
      <c r="S42" s="676">
        <v>3.280320150000001</v>
      </c>
      <c r="T42" s="676">
        <v>3.6001861899999987</v>
      </c>
      <c r="U42" s="676">
        <v>3.3438433299999986</v>
      </c>
      <c r="V42" s="676">
        <v>1.3110218400000044</v>
      </c>
      <c r="W42" s="676">
        <v>1.7155691299999984</v>
      </c>
      <c r="X42" s="676">
        <v>4.8245185799999977</v>
      </c>
    </row>
    <row r="43" spans="1:24" ht="18" customHeight="1">
      <c r="A43" s="354" t="s">
        <v>24</v>
      </c>
      <c r="B43" s="296"/>
      <c r="C43" s="296"/>
      <c r="D43" s="296"/>
      <c r="E43" s="296"/>
      <c r="F43" s="296"/>
      <c r="G43" s="296"/>
      <c r="H43" s="296"/>
      <c r="I43" s="676">
        <v>0.54548799999999986</v>
      </c>
      <c r="J43" s="676">
        <v>0.5862776399999996</v>
      </c>
      <c r="K43" s="676">
        <v>0.53952710000000015</v>
      </c>
      <c r="L43" s="676">
        <v>0.64166873000000035</v>
      </c>
      <c r="M43" s="676">
        <v>1.3273551100000003</v>
      </c>
      <c r="N43" s="676">
        <v>2.9424770100000002</v>
      </c>
      <c r="O43" s="676">
        <v>0</v>
      </c>
      <c r="P43" s="676">
        <v>0.90714993000000022</v>
      </c>
      <c r="Q43" s="676">
        <v>2.0250270100000001</v>
      </c>
      <c r="R43" s="676">
        <v>0.46989433000000003</v>
      </c>
      <c r="S43" s="676">
        <v>0.81717780999999989</v>
      </c>
      <c r="T43" s="676">
        <v>0.78347724999999979</v>
      </c>
      <c r="U43" s="676">
        <v>4.9872739299999997</v>
      </c>
      <c r="V43" s="676">
        <v>0.58740256000000002</v>
      </c>
      <c r="W43" s="676">
        <v>0.59151812000000015</v>
      </c>
      <c r="X43" s="676">
        <v>1.3511034</v>
      </c>
    </row>
    <row r="45" spans="1:24">
      <c r="A45" s="249" t="s">
        <v>3089</v>
      </c>
    </row>
  </sheetData>
  <hyperlinks>
    <hyperlink ref="Z3" location="Content!A1" display="Back to content page" xr:uid="{00000000-0004-0000-1300-000000000000}"/>
  </hyperlinks>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Sheet236"/>
  <dimension ref="A1:AL47"/>
  <sheetViews>
    <sheetView workbookViewId="0">
      <selection activeCell="B4" sqref="B4:AA19"/>
    </sheetView>
  </sheetViews>
  <sheetFormatPr defaultColWidth="9.21875" defaultRowHeight="13.8"/>
  <cols>
    <col min="1" max="1" width="33.77734375" style="17" customWidth="1"/>
    <col min="2" max="15" width="7.44140625" style="17" customWidth="1"/>
    <col min="16" max="20" width="6.44140625" style="17" customWidth="1"/>
    <col min="21" max="27" width="7.44140625" style="17" customWidth="1"/>
    <col min="28" max="29" width="6.44140625" style="17" customWidth="1"/>
    <col min="30" max="32" width="6.21875" style="17" customWidth="1"/>
    <col min="33" max="33" width="9.21875" style="17"/>
    <col min="34" max="34" width="9.5546875" style="17" bestFit="1" customWidth="1"/>
    <col min="35" max="16384" width="9.21875" style="17"/>
  </cols>
  <sheetData>
    <row r="1" spans="1:38" s="44" customFormat="1">
      <c r="A1" s="44" t="s">
        <v>2749</v>
      </c>
    </row>
    <row r="2" spans="1:38">
      <c r="C2" s="17" t="s">
        <v>165</v>
      </c>
      <c r="D2" s="17" t="s">
        <v>165</v>
      </c>
      <c r="E2" s="17" t="s">
        <v>165</v>
      </c>
      <c r="F2" s="17" t="s">
        <v>165</v>
      </c>
      <c r="G2" s="17" t="s">
        <v>165</v>
      </c>
      <c r="H2" s="17" t="s">
        <v>165</v>
      </c>
      <c r="I2" s="17" t="s">
        <v>165</v>
      </c>
      <c r="J2" s="17" t="s">
        <v>165</v>
      </c>
      <c r="K2" s="17" t="s">
        <v>165</v>
      </c>
      <c r="L2" s="17" t="s">
        <v>165</v>
      </c>
      <c r="M2" s="17" t="s">
        <v>165</v>
      </c>
      <c r="N2" s="17" t="s">
        <v>165</v>
      </c>
      <c r="O2" s="17" t="s">
        <v>165</v>
      </c>
      <c r="P2" s="17" t="s">
        <v>165</v>
      </c>
      <c r="Q2" s="17" t="s">
        <v>165</v>
      </c>
      <c r="R2" s="17" t="s">
        <v>165</v>
      </c>
      <c r="S2" s="17" t="s">
        <v>165</v>
      </c>
      <c r="T2" s="17" t="s">
        <v>165</v>
      </c>
      <c r="U2" s="17" t="s">
        <v>165</v>
      </c>
      <c r="V2" s="17" t="s">
        <v>165</v>
      </c>
      <c r="W2" s="17" t="s">
        <v>165</v>
      </c>
      <c r="X2" s="17" t="s">
        <v>165</v>
      </c>
      <c r="Y2" s="17" t="s">
        <v>165</v>
      </c>
      <c r="Z2" s="17" t="s">
        <v>165</v>
      </c>
      <c r="AA2" s="17" t="s">
        <v>165</v>
      </c>
      <c r="AG2" s="17" t="s">
        <v>165</v>
      </c>
      <c r="AH2" s="17" t="s">
        <v>165</v>
      </c>
      <c r="AI2" s="17" t="s">
        <v>165</v>
      </c>
      <c r="AJ2" s="17" t="s">
        <v>165</v>
      </c>
      <c r="AK2" s="17" t="s">
        <v>165</v>
      </c>
      <c r="AL2" s="17" t="s">
        <v>165</v>
      </c>
    </row>
    <row r="3" spans="1:38" ht="14.4">
      <c r="A3" s="278" t="s">
        <v>32</v>
      </c>
      <c r="B3" s="178">
        <v>1990</v>
      </c>
      <c r="C3" s="178">
        <v>1991</v>
      </c>
      <c r="D3" s="178">
        <v>1992</v>
      </c>
      <c r="E3" s="178">
        <v>1993</v>
      </c>
      <c r="F3" s="178">
        <v>1994</v>
      </c>
      <c r="G3" s="178">
        <v>1995</v>
      </c>
      <c r="H3" s="178">
        <v>1996</v>
      </c>
      <c r="I3" s="178">
        <v>1997</v>
      </c>
      <c r="J3" s="178">
        <v>1998</v>
      </c>
      <c r="K3" s="178">
        <v>1999</v>
      </c>
      <c r="L3" s="178">
        <v>2000</v>
      </c>
      <c r="M3" s="178">
        <v>2001</v>
      </c>
      <c r="N3" s="178">
        <v>2002</v>
      </c>
      <c r="O3" s="178">
        <v>2003</v>
      </c>
      <c r="P3" s="178">
        <v>2004</v>
      </c>
      <c r="Q3" s="178">
        <v>2005</v>
      </c>
      <c r="R3" s="178">
        <v>2006</v>
      </c>
      <c r="S3" s="178">
        <v>2007</v>
      </c>
      <c r="T3" s="178">
        <v>2008</v>
      </c>
      <c r="U3" s="178">
        <v>2009</v>
      </c>
      <c r="V3" s="178">
        <v>2010</v>
      </c>
      <c r="W3" s="178">
        <v>2011</v>
      </c>
      <c r="X3" s="178">
        <v>2012</v>
      </c>
      <c r="Y3" s="178">
        <v>2013</v>
      </c>
      <c r="Z3" s="178">
        <v>2014</v>
      </c>
      <c r="AA3" s="178">
        <v>2015</v>
      </c>
      <c r="AB3" s="279"/>
      <c r="AC3" s="1" t="s">
        <v>559</v>
      </c>
      <c r="AD3" s="279"/>
      <c r="AE3" s="279"/>
      <c r="AF3" s="279"/>
    </row>
    <row r="4" spans="1:38" ht="14.4">
      <c r="A4" s="93" t="s">
        <v>13</v>
      </c>
      <c r="B4" s="198">
        <v>85.855032503194067</v>
      </c>
      <c r="C4" s="198">
        <v>87.04805944911422</v>
      </c>
      <c r="D4" s="198">
        <v>92.960778806973323</v>
      </c>
      <c r="E4" s="198">
        <v>126.651397500755</v>
      </c>
      <c r="F4" s="198">
        <v>126.6860756042561</v>
      </c>
      <c r="G4" s="198">
        <v>110.07382348896682</v>
      </c>
      <c r="H4" s="198">
        <v>99.756141925969089</v>
      </c>
      <c r="I4" s="198">
        <v>95.016810300440838</v>
      </c>
      <c r="J4" s="198">
        <v>90.53017228996859</v>
      </c>
      <c r="K4" s="198">
        <v>93.059258352533448</v>
      </c>
      <c r="L4" s="198">
        <v>92.756564482663336</v>
      </c>
      <c r="M4" s="198">
        <v>92.92930807943884</v>
      </c>
      <c r="N4" s="198">
        <v>85.53242286362935</v>
      </c>
      <c r="O4" s="198">
        <v>89.617764701275945</v>
      </c>
      <c r="P4" s="198">
        <v>83.101694142865767</v>
      </c>
      <c r="Q4" s="198">
        <v>69.81593781644861</v>
      </c>
      <c r="R4" s="198">
        <v>68.670428993395078</v>
      </c>
      <c r="S4" s="198">
        <v>64.247194974664666</v>
      </c>
      <c r="T4" s="198">
        <v>62.557876186557841</v>
      </c>
      <c r="U4" s="198">
        <v>67.405971172667805</v>
      </c>
      <c r="V4" s="198">
        <v>67.723989147023772</v>
      </c>
      <c r="W4" s="198">
        <v>67.98050525980328</v>
      </c>
      <c r="X4" s="198">
        <v>68.730236021015145</v>
      </c>
      <c r="Y4" s="198">
        <v>65.568353729871419</v>
      </c>
      <c r="Z4" s="198">
        <v>66.094737277766768</v>
      </c>
      <c r="AA4" s="198"/>
      <c r="AB4"/>
      <c r="AC4"/>
      <c r="AD4" s="195"/>
      <c r="AE4" s="195"/>
      <c r="AF4" s="195"/>
    </row>
    <row r="5" spans="1:38" ht="14.4">
      <c r="A5" s="93" t="s">
        <v>12</v>
      </c>
      <c r="B5" s="198">
        <v>104.33906171995645</v>
      </c>
      <c r="C5" s="198">
        <v>98.892110150020159</v>
      </c>
      <c r="D5" s="198">
        <v>110.73251176571046</v>
      </c>
      <c r="E5" s="198">
        <v>108.97639320414459</v>
      </c>
      <c r="F5" s="198">
        <v>103.6232596885712</v>
      </c>
      <c r="G5" s="198">
        <v>99.153038331113848</v>
      </c>
      <c r="H5" s="198">
        <v>91.407357620448394</v>
      </c>
      <c r="I5" s="198">
        <v>88.534910180436</v>
      </c>
      <c r="J5" s="198">
        <v>99.499497411198433</v>
      </c>
      <c r="K5" s="198">
        <v>93.692986469704948</v>
      </c>
      <c r="L5" s="198">
        <v>95.497830077840419</v>
      </c>
      <c r="M5" s="198">
        <v>96.375565289071034</v>
      </c>
      <c r="N5" s="198">
        <v>92.296269689284216</v>
      </c>
      <c r="O5" s="198">
        <v>87.931032610067192</v>
      </c>
      <c r="P5" s="198">
        <v>84.193079986915819</v>
      </c>
      <c r="Q5" s="198">
        <v>83.098547123565069</v>
      </c>
      <c r="R5" s="198">
        <v>79.25205318980457</v>
      </c>
      <c r="S5" s="198">
        <v>75.64460561846299</v>
      </c>
      <c r="T5" s="198">
        <v>75.34538731928609</v>
      </c>
      <c r="U5" s="198">
        <v>76.103012767187948</v>
      </c>
      <c r="V5" s="198">
        <v>76.729586993409995</v>
      </c>
      <c r="W5" s="198">
        <v>69.512295346903571</v>
      </c>
      <c r="X5" s="198">
        <v>75.471630086464799</v>
      </c>
      <c r="Y5" s="198">
        <v>71.685289500902456</v>
      </c>
      <c r="Z5" s="198">
        <v>75.336176913565055</v>
      </c>
      <c r="AA5" s="198"/>
      <c r="AB5"/>
      <c r="AC5"/>
      <c r="AD5" s="29"/>
      <c r="AE5" s="29"/>
      <c r="AF5" s="29"/>
      <c r="AG5" s="33"/>
    </row>
    <row r="6" spans="1:38" ht="14.4">
      <c r="A6" s="93" t="s">
        <v>513</v>
      </c>
      <c r="B6" s="198">
        <v>14.163687412757689</v>
      </c>
      <c r="C6" s="198"/>
      <c r="D6" s="198"/>
      <c r="E6" s="198"/>
      <c r="F6" s="198"/>
      <c r="G6" s="198"/>
      <c r="H6" s="198"/>
      <c r="I6" s="198"/>
      <c r="J6" s="198"/>
      <c r="K6" s="198"/>
      <c r="L6" s="198"/>
      <c r="M6" s="198"/>
      <c r="N6" s="198"/>
      <c r="O6" s="198"/>
      <c r="P6" s="198">
        <v>20.302928857798605</v>
      </c>
      <c r="Q6" s="198">
        <v>21.484724416972035</v>
      </c>
      <c r="R6" s="198">
        <v>23.759170879760635</v>
      </c>
      <c r="S6" s="198">
        <v>23.009391459094747</v>
      </c>
      <c r="T6" s="198"/>
      <c r="U6" s="198"/>
      <c r="V6" s="198"/>
      <c r="W6" s="198"/>
      <c r="X6" s="198"/>
      <c r="Y6" s="198"/>
      <c r="Z6" s="198"/>
      <c r="AA6" s="198"/>
      <c r="AB6"/>
      <c r="AC6"/>
      <c r="AD6" s="29"/>
      <c r="AE6" s="29"/>
      <c r="AF6" s="29"/>
      <c r="AG6" s="33"/>
    </row>
    <row r="7" spans="1:38" ht="14.4">
      <c r="A7" s="28" t="s">
        <v>100</v>
      </c>
      <c r="B7" s="198">
        <v>187.32185672740096</v>
      </c>
      <c r="C7" s="198">
        <v>204.7943024105904</v>
      </c>
      <c r="D7" s="198">
        <v>233.00465580284811</v>
      </c>
      <c r="E7" s="198">
        <v>274.66228332544455</v>
      </c>
      <c r="F7" s="198">
        <v>286.84088269007009</v>
      </c>
      <c r="G7" s="198">
        <v>296.9244015240904</v>
      </c>
      <c r="H7" s="198">
        <v>310.18924293721176</v>
      </c>
      <c r="I7" s="198">
        <v>334.42648199074915</v>
      </c>
      <c r="J7" s="198">
        <v>348.27083968193472</v>
      </c>
      <c r="K7" s="198">
        <v>365.29648645863995</v>
      </c>
      <c r="L7" s="198">
        <v>392.8163841317608</v>
      </c>
      <c r="M7" s="198">
        <v>414.71604549513813</v>
      </c>
      <c r="N7" s="198">
        <v>416.83810196360827</v>
      </c>
      <c r="O7" s="198">
        <v>409.53995236423793</v>
      </c>
      <c r="P7" s="198">
        <v>398.98191491038824</v>
      </c>
      <c r="Q7" s="198">
        <v>390.4602616769634</v>
      </c>
      <c r="R7" s="198">
        <v>384.77539075429337</v>
      </c>
      <c r="S7" s="198">
        <v>375.28835483068315</v>
      </c>
      <c r="T7" s="198">
        <v>366.3363542615092</v>
      </c>
      <c r="U7" s="198">
        <v>366.85574746831253</v>
      </c>
      <c r="V7" s="198">
        <v>355.11796921748964</v>
      </c>
      <c r="W7" s="198">
        <v>352.88019898189651</v>
      </c>
      <c r="X7" s="198">
        <v>408.8498458712474</v>
      </c>
      <c r="Y7" s="198">
        <v>396.07884339974811</v>
      </c>
      <c r="Z7" s="198">
        <v>378.06895231910704</v>
      </c>
      <c r="AA7" s="198"/>
      <c r="AB7"/>
      <c r="AC7"/>
      <c r="AD7" s="29"/>
      <c r="AE7" s="29"/>
      <c r="AF7" s="29"/>
    </row>
    <row r="8" spans="1:38" ht="14.4">
      <c r="A8" s="93" t="s">
        <v>512</v>
      </c>
      <c r="B8" s="198">
        <v>73.653848918303424</v>
      </c>
      <c r="C8" s="198"/>
      <c r="D8" s="198"/>
      <c r="E8" s="198"/>
      <c r="F8" s="198"/>
      <c r="G8" s="198"/>
      <c r="H8" s="198"/>
      <c r="I8" s="198"/>
      <c r="J8" s="198"/>
      <c r="K8" s="198"/>
      <c r="L8" s="198"/>
      <c r="M8" s="198"/>
      <c r="N8" s="198"/>
      <c r="O8" s="198"/>
      <c r="P8" s="198">
        <v>63.743955708281447</v>
      </c>
      <c r="Q8" s="198">
        <v>59.099665135941137</v>
      </c>
      <c r="R8" s="198">
        <v>56.73674117673557</v>
      </c>
      <c r="S8" s="198">
        <v>56.601910229083934</v>
      </c>
      <c r="T8" s="198"/>
      <c r="U8" s="198"/>
      <c r="V8" s="198"/>
      <c r="W8" s="198"/>
      <c r="X8" s="198"/>
      <c r="Y8" s="198"/>
      <c r="Z8" s="198"/>
      <c r="AA8" s="198"/>
      <c r="AB8"/>
      <c r="AC8"/>
      <c r="AD8" s="29"/>
      <c r="AE8" s="29"/>
      <c r="AF8" s="29"/>
    </row>
    <row r="9" spans="1:38" ht="14.4">
      <c r="A9" s="93" t="s">
        <v>11</v>
      </c>
      <c r="B9" s="198"/>
      <c r="C9" s="198"/>
      <c r="D9" s="198"/>
      <c r="E9" s="198"/>
      <c r="F9" s="198"/>
      <c r="G9" s="198"/>
      <c r="H9" s="198"/>
      <c r="I9" s="198"/>
      <c r="J9" s="198"/>
      <c r="K9" s="198"/>
      <c r="L9" s="198"/>
      <c r="M9" s="198"/>
      <c r="N9" s="198"/>
      <c r="O9" s="198"/>
      <c r="P9" s="198">
        <v>7.3685808509852899</v>
      </c>
      <c r="Q9" s="198">
        <v>8.3934708789801533</v>
      </c>
      <c r="R9" s="198">
        <v>4.6364770676246003</v>
      </c>
      <c r="S9" s="198">
        <v>4.4501102584924617</v>
      </c>
      <c r="T9" s="198"/>
      <c r="U9" s="198"/>
      <c r="V9" s="198"/>
      <c r="W9" s="198"/>
      <c r="X9" s="198"/>
      <c r="Y9" s="198"/>
      <c r="Z9" s="198"/>
      <c r="AA9" s="198"/>
      <c r="AB9"/>
      <c r="AC9"/>
      <c r="AD9" s="29"/>
      <c r="AE9" s="29"/>
      <c r="AF9" s="29"/>
    </row>
    <row r="10" spans="1:38" ht="14.4">
      <c r="A10" s="93" t="s">
        <v>10</v>
      </c>
      <c r="B10" s="198"/>
      <c r="C10" s="198"/>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c r="AC10"/>
      <c r="AD10" s="29"/>
      <c r="AE10" s="29"/>
      <c r="AF10" s="29"/>
    </row>
    <row r="11" spans="1:38" ht="14.4">
      <c r="A11" s="93" t="s">
        <v>9</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c r="AC11"/>
      <c r="AD11" s="29"/>
      <c r="AE11" s="29"/>
      <c r="AF11" s="29"/>
    </row>
    <row r="12" spans="1:38" ht="14.4">
      <c r="A12" s="93" t="s">
        <v>8</v>
      </c>
      <c r="B12" s="198">
        <v>78.775857540335991</v>
      </c>
      <c r="C12" s="198">
        <v>76.859391736420889</v>
      </c>
      <c r="D12" s="198">
        <v>75.808321145129725</v>
      </c>
      <c r="E12" s="198">
        <v>75.339066426863909</v>
      </c>
      <c r="F12" s="198">
        <v>71.073595336046807</v>
      </c>
      <c r="G12" s="198">
        <v>72.856354014399599</v>
      </c>
      <c r="H12" s="198">
        <v>70.233152383449692</v>
      </c>
      <c r="I12" s="198">
        <v>68.281501043148609</v>
      </c>
      <c r="J12" s="198">
        <v>68.510616665366641</v>
      </c>
      <c r="K12" s="198">
        <v>69.868092607867013</v>
      </c>
      <c r="L12" s="198">
        <v>71.587848233009865</v>
      </c>
      <c r="M12" s="198">
        <v>72.733683904688405</v>
      </c>
      <c r="N12" s="198">
        <v>70.973601436624008</v>
      </c>
      <c r="O12" s="198">
        <v>70.262209010136459</v>
      </c>
      <c r="P12" s="198">
        <v>68.570028763397573</v>
      </c>
      <c r="Q12" s="198">
        <v>69.682819260873259</v>
      </c>
      <c r="R12" s="198">
        <v>71.050746552108791</v>
      </c>
      <c r="S12" s="198">
        <v>67.580876942105135</v>
      </c>
      <c r="T12" s="198">
        <v>65.610639145858897</v>
      </c>
      <c r="U12" s="198">
        <v>61.957915940610093</v>
      </c>
      <c r="V12" s="198">
        <v>62.713653826350466</v>
      </c>
      <c r="W12" s="198">
        <v>60.356526124147543</v>
      </c>
      <c r="X12" s="198">
        <v>59.271761190627736</v>
      </c>
      <c r="Y12" s="198">
        <v>58.92156864359324</v>
      </c>
      <c r="Z12" s="198">
        <v>57.765550292607003</v>
      </c>
      <c r="AA12" s="198"/>
      <c r="AB12"/>
      <c r="AC12"/>
      <c r="AD12" s="29"/>
      <c r="AE12" s="29"/>
      <c r="AF12" s="29"/>
    </row>
    <row r="13" spans="1:38" ht="14.4">
      <c r="A13" s="93" t="s">
        <v>6</v>
      </c>
      <c r="B13" s="198">
        <v>967.45645656972988</v>
      </c>
      <c r="C13" s="198">
        <v>917.74030170412163</v>
      </c>
      <c r="D13" s="198">
        <v>990.07838377086705</v>
      </c>
      <c r="E13" s="198">
        <v>912.7340946299563</v>
      </c>
      <c r="F13" s="198">
        <v>865.78026102738886</v>
      </c>
      <c r="G13" s="198">
        <v>865.06149513396156</v>
      </c>
      <c r="H13" s="198">
        <v>792.42763773981426</v>
      </c>
      <c r="I13" s="198">
        <v>733.14747069564089</v>
      </c>
      <c r="J13" s="198">
        <v>673.5379375705719</v>
      </c>
      <c r="K13" s="198">
        <v>614.88735713413803</v>
      </c>
      <c r="L13" s="198">
        <v>642.08358532715192</v>
      </c>
      <c r="M13" s="198">
        <v>602.71274641465163</v>
      </c>
      <c r="N13" s="198">
        <v>558.67664729832666</v>
      </c>
      <c r="O13" s="198">
        <v>551.25349723564625</v>
      </c>
      <c r="P13" s="198">
        <v>530.59227955519827</v>
      </c>
      <c r="Q13" s="198">
        <v>504.30441025079733</v>
      </c>
      <c r="R13" s="198">
        <v>473.46619416449153</v>
      </c>
      <c r="S13" s="198">
        <v>458.37425655144273</v>
      </c>
      <c r="T13" s="198">
        <v>435.40209684247395</v>
      </c>
      <c r="U13" s="198">
        <v>424.65015429711394</v>
      </c>
      <c r="V13" s="198">
        <v>412.05610602576752</v>
      </c>
      <c r="W13" s="198">
        <v>399.0274528909556</v>
      </c>
      <c r="X13" s="198">
        <v>378.98215024213602</v>
      </c>
      <c r="Y13" s="198">
        <v>366.96828954216443</v>
      </c>
      <c r="Z13" s="198">
        <v>363.70781021102692</v>
      </c>
      <c r="AA13" s="198"/>
      <c r="AB13"/>
      <c r="AC13"/>
      <c r="AD13" s="29"/>
      <c r="AE13" s="29"/>
      <c r="AF13" s="29"/>
    </row>
    <row r="14" spans="1:38" ht="14.4">
      <c r="A14" s="93" t="s">
        <v>18</v>
      </c>
      <c r="B14" s="198"/>
      <c r="C14" s="198">
        <v>75.370207542298246</v>
      </c>
      <c r="D14" s="198">
        <v>74.834148925667137</v>
      </c>
      <c r="E14" s="198">
        <v>81.853692815644038</v>
      </c>
      <c r="F14" s="198">
        <v>86.709384907264834</v>
      </c>
      <c r="G14" s="198">
        <v>91.391696647373905</v>
      </c>
      <c r="H14" s="198">
        <v>95.143876713451561</v>
      </c>
      <c r="I14" s="198">
        <v>93.321252720831268</v>
      </c>
      <c r="J14" s="198">
        <v>94.270400476255119</v>
      </c>
      <c r="K14" s="198">
        <v>90.885572867751847</v>
      </c>
      <c r="L14" s="198">
        <v>83.501597005658311</v>
      </c>
      <c r="M14" s="198">
        <v>97.850894388465562</v>
      </c>
      <c r="N14" s="198">
        <v>86.446314477860113</v>
      </c>
      <c r="O14" s="198">
        <v>86.428591607588274</v>
      </c>
      <c r="P14" s="198">
        <v>80.716271763967086</v>
      </c>
      <c r="Q14" s="198">
        <v>85.328412802912766</v>
      </c>
      <c r="R14" s="198">
        <v>79.833074201299638</v>
      </c>
      <c r="S14" s="198">
        <v>77.966497026686184</v>
      </c>
      <c r="T14" s="198">
        <v>80.892110682116211</v>
      </c>
      <c r="U14" s="198">
        <v>82.107234501736727</v>
      </c>
      <c r="V14" s="198">
        <v>80.397342976192107</v>
      </c>
      <c r="W14" s="198">
        <v>78.9831812031792</v>
      </c>
      <c r="X14" s="198">
        <v>77.90380915494319</v>
      </c>
      <c r="Y14" s="198">
        <v>77.833045896079994</v>
      </c>
      <c r="Z14" s="198">
        <v>76.277379497866761</v>
      </c>
      <c r="AA14" s="198"/>
      <c r="AB14"/>
      <c r="AC14"/>
      <c r="AD14" s="29"/>
      <c r="AE14" s="29"/>
      <c r="AF14" s="29"/>
    </row>
    <row r="15" spans="1:38" ht="14.4">
      <c r="A15" s="93" t="s">
        <v>4</v>
      </c>
      <c r="B15" s="198">
        <v>37.080256767100181</v>
      </c>
      <c r="C15" s="198"/>
      <c r="D15" s="198"/>
      <c r="E15" s="198"/>
      <c r="F15" s="198"/>
      <c r="G15" s="198"/>
      <c r="H15" s="198"/>
      <c r="I15" s="198"/>
      <c r="J15" s="198"/>
      <c r="K15" s="198"/>
      <c r="L15" s="198"/>
      <c r="M15" s="198"/>
      <c r="N15" s="198"/>
      <c r="O15" s="198"/>
      <c r="P15" s="198">
        <v>184.30113675641567</v>
      </c>
      <c r="Q15" s="198">
        <v>150.5821323322202</v>
      </c>
      <c r="R15" s="198">
        <v>146.69091638205163</v>
      </c>
      <c r="S15" s="198">
        <v>112.07207629566734</v>
      </c>
      <c r="T15" s="198"/>
      <c r="U15" s="198"/>
      <c r="V15" s="198"/>
      <c r="W15" s="198"/>
      <c r="X15" s="198"/>
      <c r="Y15" s="198"/>
      <c r="Z15" s="198"/>
      <c r="AA15" s="198"/>
      <c r="AB15"/>
      <c r="AC15"/>
      <c r="AD15" s="29"/>
      <c r="AE15" s="29"/>
      <c r="AF15" s="29"/>
    </row>
    <row r="16" spans="1:38" ht="14.4">
      <c r="A16" s="93" t="s">
        <v>3</v>
      </c>
      <c r="B16" s="198">
        <v>240.04392971733827</v>
      </c>
      <c r="C16" s="198">
        <v>253.24418217290761</v>
      </c>
      <c r="D16" s="198">
        <v>241.35199529147437</v>
      </c>
      <c r="E16" s="198">
        <v>255.505965430228</v>
      </c>
      <c r="F16" s="198">
        <v>256.00780481211285</v>
      </c>
      <c r="G16" s="198">
        <v>261.90629677972612</v>
      </c>
      <c r="H16" s="198">
        <v>256.60418971628798</v>
      </c>
      <c r="I16" s="198">
        <v>256.86191358329148</v>
      </c>
      <c r="J16" s="198">
        <v>253.91407826143885</v>
      </c>
      <c r="K16" s="198">
        <v>250.9599165439289</v>
      </c>
      <c r="L16" s="198">
        <v>240.35254285506934</v>
      </c>
      <c r="M16" s="198">
        <v>240.71017810755862</v>
      </c>
      <c r="N16" s="198">
        <v>227.72891604720616</v>
      </c>
      <c r="O16" s="198">
        <v>236.53354428501754</v>
      </c>
      <c r="P16" s="198">
        <v>247.00288859696121</v>
      </c>
      <c r="Q16" s="198">
        <v>234.24346998150466</v>
      </c>
      <c r="R16" s="198">
        <v>220.2095458731078</v>
      </c>
      <c r="S16" s="198">
        <v>223.80295025311824</v>
      </c>
      <c r="T16" s="198">
        <v>233.61630429328426</v>
      </c>
      <c r="U16" s="198">
        <v>232.59355563777413</v>
      </c>
      <c r="V16" s="198">
        <v>222.29517150373565</v>
      </c>
      <c r="W16" s="198">
        <v>214.47412930889334</v>
      </c>
      <c r="X16" s="198">
        <v>206.8971616010854</v>
      </c>
      <c r="Y16" s="198">
        <v>202.5122316799154</v>
      </c>
      <c r="Z16" s="198">
        <v>209.20555689447028</v>
      </c>
      <c r="AA16" s="198"/>
      <c r="AB16"/>
      <c r="AC16"/>
      <c r="AD16" s="29"/>
      <c r="AE16" s="29"/>
      <c r="AF16" s="29"/>
    </row>
    <row r="17" spans="1:32" ht="14.4">
      <c r="A17" s="152" t="s">
        <v>33</v>
      </c>
      <c r="B17" s="198">
        <v>285.29296207552193</v>
      </c>
      <c r="C17" s="198">
        <v>285.23115577168892</v>
      </c>
      <c r="D17" s="198">
        <v>287.23553689394384</v>
      </c>
      <c r="E17" s="198">
        <v>291.51022502819711</v>
      </c>
      <c r="F17" s="198">
        <v>292.17272164885117</v>
      </c>
      <c r="G17" s="198">
        <v>295.57323837968363</v>
      </c>
      <c r="H17" s="198">
        <v>286.22276140444689</v>
      </c>
      <c r="I17" s="198">
        <v>279.13857641269573</v>
      </c>
      <c r="J17" s="198">
        <v>286.61577558983151</v>
      </c>
      <c r="K17" s="198">
        <v>290.56073718133803</v>
      </c>
      <c r="L17" s="198">
        <v>293.44330081183358</v>
      </c>
      <c r="M17" s="198">
        <v>292.15330806520126</v>
      </c>
      <c r="N17" s="198">
        <v>286.6472583330933</v>
      </c>
      <c r="O17" s="198">
        <v>279.32977171234023</v>
      </c>
      <c r="P17" s="198">
        <v>275.53867387729957</v>
      </c>
      <c r="Q17" s="198">
        <v>268.46102470816095</v>
      </c>
      <c r="R17" s="198">
        <v>261.07104267717892</v>
      </c>
      <c r="S17" s="198">
        <v>253.16890618599811</v>
      </c>
      <c r="T17" s="198">
        <v>247.63295083472622</v>
      </c>
      <c r="U17" s="198">
        <v>241.84683197126506</v>
      </c>
      <c r="V17" s="198">
        <v>239.067201351595</v>
      </c>
      <c r="W17" s="198">
        <v>234.71521589160176</v>
      </c>
      <c r="X17" s="198">
        <v>238.37236701711294</v>
      </c>
      <c r="Y17" s="198">
        <v>231.30675238244783</v>
      </c>
      <c r="Z17" s="198">
        <v>224.0635886997969</v>
      </c>
      <c r="AA17" s="198"/>
      <c r="AB17"/>
      <c r="AC17"/>
      <c r="AD17" s="29"/>
      <c r="AE17" s="29"/>
      <c r="AF17" s="29"/>
    </row>
    <row r="18" spans="1:32" ht="14.4">
      <c r="A18" s="93" t="s">
        <v>1</v>
      </c>
      <c r="B18" s="198">
        <v>309.58212304772093</v>
      </c>
      <c r="C18" s="198">
        <v>318.23134760820454</v>
      </c>
      <c r="D18" s="198">
        <v>328.73046152381784</v>
      </c>
      <c r="E18" s="198">
        <v>308.12778951563411</v>
      </c>
      <c r="F18" s="198">
        <v>339.55466467214865</v>
      </c>
      <c r="G18" s="198">
        <v>335.66214505464853</v>
      </c>
      <c r="H18" s="198">
        <v>313.32037641934681</v>
      </c>
      <c r="I18" s="198">
        <v>314.75715570156046</v>
      </c>
      <c r="J18" s="198">
        <v>319.104283113696</v>
      </c>
      <c r="K18" s="198">
        <v>305.45169097709584</v>
      </c>
      <c r="L18" s="198">
        <v>301.39460494216416</v>
      </c>
      <c r="M18" s="198">
        <v>295.2595365709206</v>
      </c>
      <c r="N18" s="198">
        <v>292.14953662320374</v>
      </c>
      <c r="O18" s="198">
        <v>282.2585436371067</v>
      </c>
      <c r="P18" s="198">
        <v>271.31552882026091</v>
      </c>
      <c r="Q18" s="198">
        <v>261.42052487457198</v>
      </c>
      <c r="R18" s="198">
        <v>247.70656180967339</v>
      </c>
      <c r="S18" s="198">
        <v>228.69030072218388</v>
      </c>
      <c r="T18" s="198">
        <v>219.56151577589051</v>
      </c>
      <c r="U18" s="198">
        <v>205.93098837123824</v>
      </c>
      <c r="V18" s="198">
        <v>193.37708690549329</v>
      </c>
      <c r="W18" s="198">
        <v>193.48478865677404</v>
      </c>
      <c r="X18" s="198">
        <v>188.76282436154881</v>
      </c>
      <c r="Y18" s="198">
        <v>189.71572758537243</v>
      </c>
      <c r="Z18" s="198"/>
      <c r="AA18" s="198"/>
      <c r="AB18"/>
      <c r="AC18"/>
      <c r="AD18" s="29"/>
      <c r="AE18" s="29"/>
      <c r="AF18" s="29"/>
    </row>
    <row r="19" spans="1:32" ht="14.4">
      <c r="A19" s="93" t="s">
        <v>24</v>
      </c>
      <c r="B19" s="198">
        <v>247.90211640306984</v>
      </c>
      <c r="C19" s="198">
        <v>249.00682326022286</v>
      </c>
      <c r="D19" s="198">
        <v>282.60439652695351</v>
      </c>
      <c r="E19" s="198">
        <v>267.55180093379647</v>
      </c>
      <c r="F19" s="198">
        <v>243.17532697491885</v>
      </c>
      <c r="G19" s="198">
        <v>247.18897333836262</v>
      </c>
      <c r="H19" s="198">
        <v>223.04087894739118</v>
      </c>
      <c r="I19" s="198">
        <v>215.05718846542888</v>
      </c>
      <c r="J19" s="198">
        <v>213.89008448760882</v>
      </c>
      <c r="K19" s="198">
        <v>229.98389423277632</v>
      </c>
      <c r="L19" s="198">
        <v>224.26364722972647</v>
      </c>
      <c r="M19" s="198">
        <v>220.48549551599098</v>
      </c>
      <c r="N19" s="198">
        <v>237.76152502070047</v>
      </c>
      <c r="O19" s="198">
        <v>273.93913102703266</v>
      </c>
      <c r="P19" s="198">
        <v>284.15239140317647</v>
      </c>
      <c r="Q19" s="198">
        <v>316.26765659631656</v>
      </c>
      <c r="R19" s="198">
        <v>335.43006382133632</v>
      </c>
      <c r="S19" s="198">
        <v>341.22495084501395</v>
      </c>
      <c r="T19" s="198">
        <v>385.09730309522968</v>
      </c>
      <c r="U19" s="198">
        <v>350.31358772021503</v>
      </c>
      <c r="V19" s="198">
        <v>303.03717867457453</v>
      </c>
      <c r="W19" s="198">
        <v>287.61092455127977</v>
      </c>
      <c r="X19" s="198">
        <v>259.95360775365668</v>
      </c>
      <c r="Y19" s="198">
        <v>266.10162111265606</v>
      </c>
      <c r="Z19" s="198"/>
      <c r="AA19" s="198"/>
      <c r="AB19"/>
      <c r="AC19"/>
      <c r="AD19" s="29"/>
      <c r="AE19" s="29"/>
      <c r="AF19" s="29"/>
    </row>
    <row r="21" spans="1:32">
      <c r="A21" s="44" t="s">
        <v>21</v>
      </c>
      <c r="L21" s="250"/>
      <c r="M21" s="250"/>
      <c r="N21" s="250"/>
      <c r="O21" s="250"/>
      <c r="P21" s="250"/>
      <c r="Q21" s="250"/>
      <c r="R21" s="250"/>
      <c r="S21" s="250"/>
      <c r="T21" s="250"/>
      <c r="U21" s="250"/>
      <c r="V21" s="250"/>
      <c r="W21" s="250"/>
      <c r="X21" s="250"/>
      <c r="Y21" s="250"/>
      <c r="Z21" s="250"/>
      <c r="AA21" s="250"/>
    </row>
    <row r="23" spans="1:32">
      <c r="A23" s="17" t="s">
        <v>535</v>
      </c>
    </row>
    <row r="25" spans="1:32">
      <c r="A25" s="53" t="s">
        <v>124</v>
      </c>
    </row>
    <row r="27" spans="1:32" ht="15" customHeight="1">
      <c r="A27" s="44" t="s">
        <v>164</v>
      </c>
    </row>
    <row r="29" spans="1:32">
      <c r="A29" s="17" t="s">
        <v>534</v>
      </c>
    </row>
    <row r="31" spans="1:32">
      <c r="A31" s="40" t="s">
        <v>163</v>
      </c>
    </row>
    <row r="33" spans="1:1">
      <c r="A33" s="17" t="s">
        <v>162</v>
      </c>
    </row>
    <row r="34" spans="1:1">
      <c r="A34" s="17" t="s">
        <v>15</v>
      </c>
    </row>
    <row r="35" spans="1:1">
      <c r="A35" s="17" t="s">
        <v>161</v>
      </c>
    </row>
    <row r="36" spans="1:1">
      <c r="A36" s="17" t="s">
        <v>15</v>
      </c>
    </row>
    <row r="37" spans="1:1">
      <c r="A37" s="17" t="s">
        <v>160</v>
      </c>
    </row>
    <row r="38" spans="1:1">
      <c r="A38" s="17" t="s">
        <v>15</v>
      </c>
    </row>
    <row r="39" spans="1:1">
      <c r="A39" s="17" t="s">
        <v>446</v>
      </c>
    </row>
    <row r="41" spans="1:1">
      <c r="A41" s="40" t="s">
        <v>159</v>
      </c>
    </row>
    <row r="42" spans="1:1">
      <c r="A42" s="17" t="s">
        <v>15</v>
      </c>
    </row>
    <row r="43" spans="1:1">
      <c r="A43" s="17" t="s">
        <v>444</v>
      </c>
    </row>
    <row r="44" spans="1:1">
      <c r="A44" s="17" t="s">
        <v>15</v>
      </c>
    </row>
    <row r="45" spans="1:1">
      <c r="A45" s="17" t="s">
        <v>445</v>
      </c>
    </row>
    <row r="47" spans="1:1">
      <c r="A47" s="17" t="s">
        <v>447</v>
      </c>
    </row>
  </sheetData>
  <conditionalFormatting sqref="AD4:AF4 AD7:AF8 AD10:AF10 AD13:AF16">
    <cfRule type="expression" dxfId="137" priority="51" stopIfTrue="1">
      <formula>ISNA(ACTIVECELL)</formula>
    </cfRule>
  </conditionalFormatting>
  <hyperlinks>
    <hyperlink ref="AC3" location="Content!A1" display="Back to content page" xr:uid="{00000000-0004-0000-EB00-000000000000}"/>
  </hyperlinks>
  <pageMargins left="0.7" right="0.7" top="0.75" bottom="0.75" header="0.3" footer="0.3"/>
  <pageSetup orientation="portrait" horizontalDpi="1200" verticalDpi="1200"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Sheet237"/>
  <dimension ref="A1:G27"/>
  <sheetViews>
    <sheetView workbookViewId="0">
      <selection activeCell="B4" sqref="B4:D19"/>
    </sheetView>
  </sheetViews>
  <sheetFormatPr defaultRowHeight="14.4"/>
  <cols>
    <col min="1" max="1" width="33.77734375" style="17" customWidth="1"/>
    <col min="2" max="7" width="11.5546875" style="17" customWidth="1"/>
    <col min="8" max="37" width="11.5546875" customWidth="1"/>
  </cols>
  <sheetData>
    <row r="1" spans="1:7">
      <c r="A1" s="44" t="s">
        <v>3169</v>
      </c>
      <c r="B1" s="44"/>
      <c r="C1" s="44"/>
      <c r="D1" s="44"/>
      <c r="E1" s="44"/>
      <c r="F1" s="44"/>
      <c r="G1" s="44"/>
    </row>
    <row r="2" spans="1:7">
      <c r="A2" s="13"/>
    </row>
    <row r="3" spans="1:7">
      <c r="A3" s="288" t="s">
        <v>32</v>
      </c>
      <c r="B3" s="137">
        <v>2018</v>
      </c>
      <c r="C3" s="137">
        <v>2019</v>
      </c>
      <c r="D3" s="137">
        <v>2020</v>
      </c>
      <c r="E3" s="101"/>
      <c r="F3" s="1" t="s">
        <v>559</v>
      </c>
      <c r="G3" s="101"/>
    </row>
    <row r="4" spans="1:7">
      <c r="A4" s="93" t="s">
        <v>13</v>
      </c>
      <c r="B4" s="198">
        <v>328.6</v>
      </c>
      <c r="C4" s="198">
        <v>418.9</v>
      </c>
      <c r="D4" s="198">
        <v>422.8</v>
      </c>
      <c r="E4" s="106"/>
      <c r="F4" s="106"/>
    </row>
    <row r="5" spans="1:7">
      <c r="A5" s="93" t="s">
        <v>12</v>
      </c>
      <c r="B5" s="198">
        <v>1423.6</v>
      </c>
      <c r="C5" s="198">
        <v>1392.5</v>
      </c>
      <c r="D5" s="198">
        <v>1291.2</v>
      </c>
      <c r="E5" s="106"/>
      <c r="F5" s="33"/>
    </row>
    <row r="6" spans="1:7">
      <c r="A6" s="93" t="s">
        <v>522</v>
      </c>
      <c r="B6" s="198">
        <v>71.3</v>
      </c>
      <c r="C6" s="198">
        <v>76.8</v>
      </c>
      <c r="D6" s="198">
        <v>120.9</v>
      </c>
      <c r="E6" s="106"/>
      <c r="F6" s="33"/>
    </row>
    <row r="7" spans="1:7">
      <c r="A7" s="28" t="s">
        <v>100</v>
      </c>
      <c r="B7" s="198">
        <v>118.5</v>
      </c>
      <c r="C7" s="198">
        <v>95.4</v>
      </c>
      <c r="D7" s="198">
        <v>104.8</v>
      </c>
      <c r="E7" s="106"/>
      <c r="F7" s="106"/>
    </row>
    <row r="8" spans="1:7">
      <c r="A8" s="93" t="s">
        <v>512</v>
      </c>
      <c r="B8" s="198">
        <v>1164.3</v>
      </c>
      <c r="C8" s="198">
        <v>1170</v>
      </c>
      <c r="D8" s="198">
        <v>1147.5999999999999</v>
      </c>
      <c r="F8" s="106"/>
    </row>
    <row r="9" spans="1:7">
      <c r="A9" s="93" t="s">
        <v>168</v>
      </c>
      <c r="B9" s="198">
        <v>382.8</v>
      </c>
      <c r="C9" s="198">
        <v>372.3</v>
      </c>
      <c r="D9" s="198">
        <v>298.60000000000002</v>
      </c>
      <c r="E9" s="106"/>
      <c r="F9" s="106"/>
    </row>
    <row r="10" spans="1:7">
      <c r="A10" s="93" t="s">
        <v>10</v>
      </c>
      <c r="B10" s="198">
        <v>73</v>
      </c>
      <c r="C10" s="198">
        <v>74.099999999999994</v>
      </c>
      <c r="D10" s="198">
        <v>70.8</v>
      </c>
      <c r="E10" s="106"/>
      <c r="F10" s="106"/>
    </row>
    <row r="11" spans="1:7">
      <c r="A11" s="93" t="s">
        <v>9</v>
      </c>
      <c r="B11" s="198">
        <v>83.4</v>
      </c>
      <c r="C11" s="198">
        <v>87.7</v>
      </c>
      <c r="D11" s="198">
        <v>81.900000000000006</v>
      </c>
      <c r="E11" s="106"/>
      <c r="F11" s="106"/>
    </row>
    <row r="12" spans="1:7">
      <c r="A12" s="93" t="s">
        <v>8</v>
      </c>
      <c r="B12" s="198">
        <v>2091.3000000000002</v>
      </c>
      <c r="C12" s="198">
        <v>2169.1</v>
      </c>
      <c r="D12" s="198">
        <v>2067.1</v>
      </c>
      <c r="E12" s="106"/>
      <c r="F12" s="106"/>
    </row>
    <row r="13" spans="1:7">
      <c r="A13" s="93" t="s">
        <v>6</v>
      </c>
      <c r="B13" s="198">
        <v>431.3</v>
      </c>
      <c r="C13" s="198">
        <v>422.7</v>
      </c>
      <c r="D13" s="198">
        <v>395.8</v>
      </c>
      <c r="E13" s="106"/>
      <c r="F13" s="106"/>
    </row>
    <row r="14" spans="1:7">
      <c r="A14" s="93" t="s">
        <v>5</v>
      </c>
      <c r="B14" s="198">
        <v>1703.6</v>
      </c>
      <c r="C14" s="198">
        <v>1619.5</v>
      </c>
      <c r="D14" s="198">
        <v>1510.2</v>
      </c>
      <c r="E14" s="106"/>
      <c r="F14" s="106"/>
    </row>
    <row r="15" spans="1:7">
      <c r="A15" s="93" t="s">
        <v>4</v>
      </c>
      <c r="B15" s="198">
        <v>4899.3999999999996</v>
      </c>
      <c r="C15" s="198">
        <v>4968.2</v>
      </c>
      <c r="D15" s="198">
        <v>4564.6000000000004</v>
      </c>
      <c r="E15" s="106"/>
      <c r="F15" s="106"/>
    </row>
    <row r="16" spans="1:7">
      <c r="A16" s="93" t="s">
        <v>3</v>
      </c>
      <c r="B16" s="198">
        <v>3554.5</v>
      </c>
      <c r="C16" s="198">
        <v>3195.7</v>
      </c>
      <c r="D16" s="198">
        <v>3216.7</v>
      </c>
      <c r="F16" s="106"/>
    </row>
    <row r="17" spans="1:6">
      <c r="A17" s="152" t="s">
        <v>33</v>
      </c>
      <c r="B17" s="198">
        <v>113.2</v>
      </c>
      <c r="C17" s="198">
        <v>115.1</v>
      </c>
      <c r="D17" s="198">
        <v>109.2</v>
      </c>
      <c r="F17" s="106"/>
    </row>
    <row r="18" spans="1:6">
      <c r="A18" s="93" t="s">
        <v>1</v>
      </c>
      <c r="B18" s="198">
        <v>743.3</v>
      </c>
      <c r="C18" s="198">
        <v>690.9</v>
      </c>
      <c r="D18" s="198">
        <v>607.79999999999995</v>
      </c>
    </row>
    <row r="19" spans="1:6">
      <c r="A19" s="93" t="s">
        <v>0</v>
      </c>
      <c r="B19" s="198">
        <v>589.1</v>
      </c>
      <c r="C19" s="198">
        <v>495.4</v>
      </c>
      <c r="D19" s="198">
        <v>468</v>
      </c>
      <c r="E19" s="106"/>
      <c r="F19" s="106"/>
    </row>
    <row r="21" spans="1:6">
      <c r="A21" s="103" t="s">
        <v>21</v>
      </c>
    </row>
    <row r="23" spans="1:6">
      <c r="A23" s="17" t="s">
        <v>798</v>
      </c>
    </row>
    <row r="24" spans="1:6">
      <c r="A24" s="17" t="s">
        <v>15</v>
      </c>
    </row>
    <row r="25" spans="1:6">
      <c r="A25" s="17" t="s">
        <v>799</v>
      </c>
    </row>
    <row r="27" spans="1:6">
      <c r="A27" s="13" t="s">
        <v>3168</v>
      </c>
    </row>
  </sheetData>
  <hyperlinks>
    <hyperlink ref="F3" location="Content!A1" display="Back to content page" xr:uid="{00000000-0004-0000-EC00-000000000000}"/>
  </hyperlinks>
  <pageMargins left="0.7" right="0.7" top="0.75" bottom="0.75" header="0.3" footer="0.3"/>
  <pageSetup paperSize="9" orientation="portrait" horizontalDpi="4294967293"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Sheet238"/>
  <dimension ref="A1:AJ42"/>
  <sheetViews>
    <sheetView zoomScale="95" zoomScaleNormal="95" workbookViewId="0">
      <selection activeCell="B5" sqref="B5:AG20"/>
    </sheetView>
  </sheetViews>
  <sheetFormatPr defaultColWidth="9.21875" defaultRowHeight="13.8"/>
  <cols>
    <col min="1" max="1" width="33.77734375" style="17" customWidth="1"/>
    <col min="2" max="24" width="11.21875" style="17" customWidth="1"/>
    <col min="25" max="33" width="10" style="17" customWidth="1"/>
    <col min="34" max="16384" width="9.21875" style="17"/>
  </cols>
  <sheetData>
    <row r="1" spans="1:36" s="18" customFormat="1">
      <c r="A1" s="18" t="s">
        <v>2750</v>
      </c>
      <c r="AC1" s="383"/>
      <c r="AD1" s="383"/>
      <c r="AE1" s="383"/>
    </row>
    <row r="2" spans="1:36" s="18" customFormat="1"/>
    <row r="3" spans="1:36" ht="15" customHeight="1">
      <c r="A3" s="790" t="s">
        <v>32</v>
      </c>
      <c r="B3" s="799" t="s">
        <v>157</v>
      </c>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I3" s="33"/>
      <c r="AJ3" s="33"/>
    </row>
    <row r="4" spans="1:36" ht="14.4">
      <c r="A4" s="790"/>
      <c r="B4" s="215">
        <v>1990</v>
      </c>
      <c r="C4" s="215">
        <v>1991</v>
      </c>
      <c r="D4" s="215">
        <v>1992</v>
      </c>
      <c r="E4" s="215">
        <v>1993</v>
      </c>
      <c r="F4" s="215">
        <v>1994</v>
      </c>
      <c r="G4" s="215">
        <v>1995</v>
      </c>
      <c r="H4" s="215">
        <v>1996</v>
      </c>
      <c r="I4" s="215">
        <v>1997</v>
      </c>
      <c r="J4" s="215">
        <v>1998</v>
      </c>
      <c r="K4" s="215">
        <v>1999</v>
      </c>
      <c r="L4" s="215">
        <v>2000</v>
      </c>
      <c r="M4" s="215">
        <v>2001</v>
      </c>
      <c r="N4" s="215">
        <v>2002</v>
      </c>
      <c r="O4" s="215">
        <v>2003</v>
      </c>
      <c r="P4" s="215">
        <v>2004</v>
      </c>
      <c r="Q4" s="215">
        <v>2005</v>
      </c>
      <c r="R4" s="215">
        <v>2006</v>
      </c>
      <c r="S4" s="215">
        <v>2007</v>
      </c>
      <c r="T4" s="215">
        <v>2008</v>
      </c>
      <c r="U4" s="215">
        <v>2009</v>
      </c>
      <c r="V4" s="215">
        <v>2010</v>
      </c>
      <c r="W4" s="215">
        <v>2011</v>
      </c>
      <c r="X4" s="215">
        <v>2012</v>
      </c>
      <c r="Y4" s="215">
        <v>2013</v>
      </c>
      <c r="Z4" s="215">
        <v>2014</v>
      </c>
      <c r="AA4" s="215">
        <v>2015</v>
      </c>
      <c r="AB4" s="215">
        <v>2016</v>
      </c>
      <c r="AC4" s="215">
        <v>2017</v>
      </c>
      <c r="AD4" s="215">
        <v>2018</v>
      </c>
      <c r="AE4" s="215">
        <v>2019</v>
      </c>
      <c r="AF4" s="215">
        <v>2020</v>
      </c>
      <c r="AG4" s="215">
        <v>2021</v>
      </c>
      <c r="AI4" s="1" t="s">
        <v>559</v>
      </c>
    </row>
    <row r="5" spans="1:36" s="13" customFormat="1">
      <c r="A5" s="28" t="s">
        <v>13</v>
      </c>
      <c r="B5" s="326">
        <v>841</v>
      </c>
      <c r="C5" s="326">
        <v>934</v>
      </c>
      <c r="D5" s="326">
        <v>947</v>
      </c>
      <c r="E5" s="326">
        <v>950</v>
      </c>
      <c r="F5" s="326">
        <v>955</v>
      </c>
      <c r="G5" s="326">
        <v>960</v>
      </c>
      <c r="H5" s="326">
        <v>1028</v>
      </c>
      <c r="I5" s="326">
        <v>1146</v>
      </c>
      <c r="J5" s="326">
        <v>1318</v>
      </c>
      <c r="K5" s="326">
        <v>1335</v>
      </c>
      <c r="L5" s="326">
        <v>1445</v>
      </c>
      <c r="M5" s="326">
        <v>1638</v>
      </c>
      <c r="N5" s="326">
        <v>1765</v>
      </c>
      <c r="O5" s="326">
        <v>1995</v>
      </c>
      <c r="P5" s="326">
        <v>2240</v>
      </c>
      <c r="Q5" s="326">
        <v>2632</v>
      </c>
      <c r="R5" s="326">
        <v>3306</v>
      </c>
      <c r="S5" s="326">
        <v>3217</v>
      </c>
      <c r="T5" s="326">
        <v>4156</v>
      </c>
      <c r="U5" s="326">
        <v>4735</v>
      </c>
      <c r="V5" s="326">
        <v>5256</v>
      </c>
      <c r="W5" s="326">
        <v>5607</v>
      </c>
      <c r="X5" s="326">
        <v>6189</v>
      </c>
      <c r="Y5" s="326">
        <v>8266</v>
      </c>
      <c r="Z5" s="326">
        <v>9010</v>
      </c>
      <c r="AA5" s="326">
        <v>9660.7000000000007</v>
      </c>
      <c r="AB5" s="326">
        <v>10379</v>
      </c>
      <c r="AC5" s="326">
        <v>10737</v>
      </c>
      <c r="AD5" s="326">
        <v>12869</v>
      </c>
      <c r="AE5" s="326">
        <v>15474</v>
      </c>
      <c r="AF5" s="326">
        <v>16400</v>
      </c>
      <c r="AG5" s="326"/>
      <c r="AH5" s="47"/>
    </row>
    <row r="6" spans="1:36" s="13" customFormat="1">
      <c r="A6" s="28" t="s">
        <v>12</v>
      </c>
      <c r="B6" s="326">
        <v>906</v>
      </c>
      <c r="C6" s="326">
        <v>935</v>
      </c>
      <c r="D6" s="326">
        <v>1157</v>
      </c>
      <c r="E6" s="326">
        <v>1093</v>
      </c>
      <c r="F6" s="326">
        <v>1111</v>
      </c>
      <c r="G6" s="326">
        <v>1114</v>
      </c>
      <c r="H6" s="326">
        <v>807</v>
      </c>
      <c r="I6" s="326">
        <v>925</v>
      </c>
      <c r="J6" s="326">
        <v>1092</v>
      </c>
      <c r="K6" s="326">
        <v>1110</v>
      </c>
      <c r="L6" s="326">
        <v>1027</v>
      </c>
      <c r="M6" s="326">
        <v>1034.5999999999999</v>
      </c>
      <c r="N6" s="326">
        <v>1044.3</v>
      </c>
      <c r="O6" s="326">
        <v>935.6</v>
      </c>
      <c r="P6" s="326">
        <v>823.1</v>
      </c>
      <c r="Q6" s="326">
        <v>867</v>
      </c>
      <c r="R6" s="326">
        <v>794</v>
      </c>
      <c r="S6" s="326">
        <v>625</v>
      </c>
      <c r="T6" s="326">
        <v>587</v>
      </c>
      <c r="U6" s="326">
        <v>444</v>
      </c>
      <c r="V6" s="326">
        <v>457</v>
      </c>
      <c r="W6" s="326">
        <v>303</v>
      </c>
      <c r="X6" s="326">
        <v>703</v>
      </c>
      <c r="Y6" s="326">
        <v>1681</v>
      </c>
      <c r="Z6" s="326">
        <v>2361</v>
      </c>
      <c r="AA6" s="326">
        <v>2489.5</v>
      </c>
      <c r="AB6" s="326">
        <v>2688</v>
      </c>
      <c r="AC6" s="326">
        <v>3022</v>
      </c>
      <c r="AD6" s="326">
        <v>3105</v>
      </c>
      <c r="AE6" s="326">
        <v>2508</v>
      </c>
      <c r="AF6" s="326">
        <v>2182</v>
      </c>
      <c r="AG6" s="326"/>
    </row>
    <row r="7" spans="1:36" s="13" customFormat="1">
      <c r="A7" s="28" t="s">
        <v>513</v>
      </c>
      <c r="B7" s="326"/>
      <c r="C7" s="326"/>
      <c r="D7" s="326"/>
      <c r="E7" s="326"/>
      <c r="F7" s="326"/>
      <c r="G7" s="326"/>
      <c r="H7" s="326"/>
      <c r="I7" s="326"/>
      <c r="J7" s="326"/>
      <c r="K7" s="326"/>
      <c r="L7" s="326">
        <v>25.545000000000002</v>
      </c>
      <c r="M7" s="326">
        <v>27.306999999999999</v>
      </c>
      <c r="N7" s="326">
        <v>29.068000000000001</v>
      </c>
      <c r="O7" s="326">
        <v>30.83</v>
      </c>
      <c r="P7" s="326">
        <v>38.67</v>
      </c>
      <c r="Q7" s="326">
        <v>41.841000000000001</v>
      </c>
      <c r="R7" s="326">
        <v>44.131</v>
      </c>
      <c r="S7" s="326">
        <v>41.223999999999997</v>
      </c>
      <c r="T7" s="326">
        <v>37.877000000000002</v>
      </c>
      <c r="U7" s="326">
        <v>40.872</v>
      </c>
      <c r="V7" s="326">
        <v>56.023000000000003</v>
      </c>
      <c r="W7" s="326">
        <v>50.561</v>
      </c>
      <c r="X7" s="326">
        <v>51.442</v>
      </c>
      <c r="Y7" s="326">
        <v>49.415999999999997</v>
      </c>
      <c r="Z7" s="326">
        <v>46.244999999999997</v>
      </c>
      <c r="AA7" s="326">
        <v>46.597999999999999</v>
      </c>
      <c r="AB7" s="326">
        <v>58</v>
      </c>
      <c r="AC7" s="326">
        <v>91</v>
      </c>
      <c r="AD7" s="326">
        <v>98</v>
      </c>
      <c r="AE7" s="326">
        <v>108</v>
      </c>
      <c r="AF7" s="326">
        <v>130</v>
      </c>
      <c r="AG7" s="326"/>
    </row>
    <row r="8" spans="1:36" s="13" customFormat="1">
      <c r="A8" s="28" t="s">
        <v>100</v>
      </c>
      <c r="B8" s="326">
        <v>5650</v>
      </c>
      <c r="C8" s="326">
        <v>5281</v>
      </c>
      <c r="D8" s="326">
        <v>6073</v>
      </c>
      <c r="E8" s="326">
        <v>5545</v>
      </c>
      <c r="F8" s="326">
        <v>5312</v>
      </c>
      <c r="G8" s="326">
        <v>5378</v>
      </c>
      <c r="H8" s="326">
        <v>5415</v>
      </c>
      <c r="I8" s="326">
        <v>5423</v>
      </c>
      <c r="J8" s="326">
        <v>4728</v>
      </c>
      <c r="K8" s="326">
        <v>5320</v>
      </c>
      <c r="L8" s="326">
        <v>5999</v>
      </c>
      <c r="M8" s="326">
        <v>5979</v>
      </c>
      <c r="N8" s="326">
        <v>6118</v>
      </c>
      <c r="O8" s="326">
        <v>6167</v>
      </c>
      <c r="P8" s="326">
        <v>7086</v>
      </c>
      <c r="Q8" s="326">
        <v>7400</v>
      </c>
      <c r="R8" s="326">
        <v>7629</v>
      </c>
      <c r="S8" s="326">
        <v>7543</v>
      </c>
      <c r="T8" s="326">
        <v>7495</v>
      </c>
      <c r="U8" s="326">
        <v>7665</v>
      </c>
      <c r="V8" s="326">
        <v>7454</v>
      </c>
      <c r="W8" s="326">
        <v>7010</v>
      </c>
      <c r="X8" s="326">
        <v>7547</v>
      </c>
      <c r="Y8" s="326">
        <v>8349</v>
      </c>
      <c r="Z8" s="326">
        <v>8728</v>
      </c>
      <c r="AA8" s="326">
        <v>8306</v>
      </c>
      <c r="AB8" s="326">
        <v>9135</v>
      </c>
      <c r="AC8" s="326">
        <v>9510</v>
      </c>
      <c r="AD8" s="326">
        <v>12067</v>
      </c>
      <c r="AE8" s="326">
        <v>12060</v>
      </c>
      <c r="AF8" s="326">
        <v>12929</v>
      </c>
      <c r="AG8" s="326"/>
    </row>
    <row r="9" spans="1:36" s="13" customFormat="1">
      <c r="A9" s="28" t="s">
        <v>512</v>
      </c>
      <c r="B9" s="326">
        <v>364</v>
      </c>
      <c r="C9" s="326">
        <v>419</v>
      </c>
      <c r="D9" s="326">
        <v>419</v>
      </c>
      <c r="E9" s="326">
        <v>419</v>
      </c>
      <c r="F9" s="326">
        <v>419</v>
      </c>
      <c r="G9" s="326">
        <v>425</v>
      </c>
      <c r="H9" s="326">
        <v>425</v>
      </c>
      <c r="I9" s="326">
        <v>450</v>
      </c>
      <c r="J9" s="326">
        <v>451.5</v>
      </c>
      <c r="K9" s="326">
        <v>454.5</v>
      </c>
      <c r="L9" s="326">
        <v>469.7</v>
      </c>
      <c r="M9" s="326">
        <v>506.29999999999995</v>
      </c>
      <c r="N9" s="326">
        <v>472.7</v>
      </c>
      <c r="O9" s="326">
        <v>394.4</v>
      </c>
      <c r="P9" s="326">
        <v>354.5</v>
      </c>
      <c r="Q9" s="326">
        <v>408</v>
      </c>
      <c r="R9" s="326">
        <v>437.28</v>
      </c>
      <c r="S9" s="326">
        <v>454.08000000000004</v>
      </c>
      <c r="T9" s="326">
        <v>440.72</v>
      </c>
      <c r="U9" s="326">
        <v>1044.4000000000001</v>
      </c>
      <c r="V9" s="326">
        <v>1000.4</v>
      </c>
      <c r="W9" s="326">
        <v>946.8</v>
      </c>
      <c r="X9" s="326">
        <v>951.8</v>
      </c>
      <c r="Y9" s="326">
        <v>998.3</v>
      </c>
      <c r="Z9" s="326">
        <v>1034.5999999999999</v>
      </c>
      <c r="AA9" s="326">
        <v>486</v>
      </c>
      <c r="AB9" s="326">
        <v>408</v>
      </c>
      <c r="AC9" s="326">
        <v>415</v>
      </c>
      <c r="AD9" s="326">
        <v>520</v>
      </c>
      <c r="AE9" s="326">
        <v>585</v>
      </c>
      <c r="AF9" s="326">
        <v>541</v>
      </c>
      <c r="AG9" s="326"/>
    </row>
    <row r="10" spans="1:36" s="13" customFormat="1">
      <c r="A10" s="28" t="s">
        <v>11</v>
      </c>
      <c r="B10" s="326"/>
      <c r="C10" s="326"/>
      <c r="D10" s="326"/>
      <c r="E10" s="326"/>
      <c r="F10" s="326"/>
      <c r="G10" s="326"/>
      <c r="H10" s="326"/>
      <c r="I10" s="326"/>
      <c r="J10" s="326"/>
      <c r="K10" s="326">
        <v>200</v>
      </c>
      <c r="L10" s="326">
        <v>290</v>
      </c>
      <c r="M10" s="326">
        <v>290</v>
      </c>
      <c r="N10" s="326">
        <v>310</v>
      </c>
      <c r="O10" s="326">
        <v>330</v>
      </c>
      <c r="P10" s="326">
        <v>300</v>
      </c>
      <c r="Q10" s="326">
        <v>350</v>
      </c>
      <c r="R10" s="326">
        <v>200</v>
      </c>
      <c r="S10" s="326">
        <v>200</v>
      </c>
      <c r="T10" s="326">
        <v>200</v>
      </c>
      <c r="U10" s="326">
        <v>505.3</v>
      </c>
      <c r="V10" s="326">
        <v>503.6</v>
      </c>
      <c r="W10" s="326">
        <v>489.5</v>
      </c>
      <c r="X10" s="326">
        <v>485.4</v>
      </c>
      <c r="Y10" s="326">
        <v>515.25300000000004</v>
      </c>
      <c r="Z10" s="326">
        <v>520.13900000000001</v>
      </c>
      <c r="AA10" s="326">
        <v>532.20000000000005</v>
      </c>
      <c r="AB10" s="326">
        <v>508</v>
      </c>
      <c r="AC10" s="326">
        <v>502</v>
      </c>
      <c r="AD10" s="326">
        <v>517</v>
      </c>
      <c r="AE10" s="326">
        <v>393</v>
      </c>
      <c r="AF10" s="326">
        <v>427</v>
      </c>
      <c r="AG10" s="326"/>
    </row>
    <row r="11" spans="1:36" s="13" customFormat="1">
      <c r="A11" s="28" t="s">
        <v>156</v>
      </c>
      <c r="B11" s="326">
        <v>592.09359999999992</v>
      </c>
      <c r="C11" s="326">
        <v>586.91750999999999</v>
      </c>
      <c r="D11" s="326">
        <v>620.33300000000008</v>
      </c>
      <c r="E11" s="326">
        <v>645.48320000000001</v>
      </c>
      <c r="F11" s="326">
        <v>660.07270000000005</v>
      </c>
      <c r="G11" s="326">
        <v>662.02260000000001</v>
      </c>
      <c r="H11" s="326">
        <v>681.21429999999998</v>
      </c>
      <c r="I11" s="326">
        <v>734.31053199999997</v>
      </c>
      <c r="J11" s="326">
        <v>784.42010000000005</v>
      </c>
      <c r="K11" s="326">
        <v>833.29449999999997</v>
      </c>
      <c r="L11" s="326">
        <v>882.84670000000006</v>
      </c>
      <c r="M11" s="326">
        <v>945.93880000000001</v>
      </c>
      <c r="N11" s="326">
        <v>888.00109999999995</v>
      </c>
      <c r="O11" s="326">
        <v>1023.504</v>
      </c>
      <c r="P11" s="326">
        <v>1134.7530000000002</v>
      </c>
      <c r="Q11" s="326">
        <v>1148.6963000000001</v>
      </c>
      <c r="R11" s="326">
        <v>1173.6578</v>
      </c>
      <c r="S11" s="326">
        <v>1221.8943999999999</v>
      </c>
      <c r="T11" s="326">
        <v>1274.3200999999999</v>
      </c>
      <c r="U11" s="326">
        <v>1273.808</v>
      </c>
      <c r="V11" s="326">
        <v>1359.8009999999999</v>
      </c>
      <c r="W11" s="326">
        <v>1267.7</v>
      </c>
      <c r="X11" s="326">
        <v>1350.2</v>
      </c>
      <c r="Y11" s="326">
        <v>1423.4</v>
      </c>
      <c r="Z11" s="326">
        <v>1487.5</v>
      </c>
      <c r="AA11" s="326">
        <v>1542.2</v>
      </c>
      <c r="AB11" s="326">
        <v>1886</v>
      </c>
      <c r="AC11" s="326">
        <v>1983</v>
      </c>
      <c r="AD11" s="326">
        <v>2099</v>
      </c>
      <c r="AE11" s="326">
        <v>2178</v>
      </c>
      <c r="AF11" s="326">
        <v>2167</v>
      </c>
      <c r="AG11" s="326"/>
    </row>
    <row r="12" spans="1:36" s="13" customFormat="1">
      <c r="A12" s="28" t="s">
        <v>9</v>
      </c>
      <c r="B12" s="326">
        <v>718</v>
      </c>
      <c r="C12" s="326">
        <v>766</v>
      </c>
      <c r="D12" s="326">
        <v>793</v>
      </c>
      <c r="E12" s="326">
        <v>921</v>
      </c>
      <c r="F12" s="326">
        <v>953</v>
      </c>
      <c r="G12" s="326">
        <v>940</v>
      </c>
      <c r="H12" s="326">
        <v>987</v>
      </c>
      <c r="I12" s="326">
        <v>1086</v>
      </c>
      <c r="J12" s="326">
        <v>1149</v>
      </c>
      <c r="K12" s="326">
        <v>1184</v>
      </c>
      <c r="L12" s="326">
        <v>1226</v>
      </c>
      <c r="M12" s="326">
        <v>1230.2</v>
      </c>
      <c r="N12" s="326">
        <v>1284.9000000000001</v>
      </c>
      <c r="O12" s="326">
        <v>1321.3999999999999</v>
      </c>
      <c r="P12" s="326">
        <v>1451.6</v>
      </c>
      <c r="Q12" s="326">
        <v>1537.1000000000001</v>
      </c>
      <c r="R12" s="326">
        <v>1579.7</v>
      </c>
      <c r="S12" s="326">
        <v>1453</v>
      </c>
      <c r="T12" s="326">
        <v>1543</v>
      </c>
      <c r="U12" s="326">
        <v>1661.32</v>
      </c>
      <c r="V12" s="326">
        <v>1822.2</v>
      </c>
      <c r="W12" s="326">
        <v>1887.7</v>
      </c>
      <c r="X12" s="326">
        <v>1911.5</v>
      </c>
      <c r="Y12" s="326">
        <v>1835.4</v>
      </c>
      <c r="Z12" s="326">
        <v>2057</v>
      </c>
      <c r="AA12" s="326">
        <v>2125</v>
      </c>
      <c r="AB12" s="326">
        <v>2233</v>
      </c>
      <c r="AC12" s="326">
        <v>1917</v>
      </c>
      <c r="AD12" s="326">
        <v>1803</v>
      </c>
      <c r="AE12" s="326">
        <v>1937</v>
      </c>
      <c r="AF12" s="326">
        <v>1882</v>
      </c>
      <c r="AG12" s="326"/>
    </row>
    <row r="13" spans="1:36" s="13" customFormat="1">
      <c r="A13" s="28" t="s">
        <v>188</v>
      </c>
      <c r="B13" s="326">
        <v>764.7</v>
      </c>
      <c r="C13" s="326">
        <v>839.5</v>
      </c>
      <c r="D13" s="326">
        <v>929.7</v>
      </c>
      <c r="E13" s="326">
        <v>988.4</v>
      </c>
      <c r="F13" s="326">
        <v>1048</v>
      </c>
      <c r="G13" s="326">
        <v>1165.0999999999999</v>
      </c>
      <c r="H13" s="326">
        <v>1272.3</v>
      </c>
      <c r="I13" s="326">
        <v>1398.6</v>
      </c>
      <c r="J13" s="326">
        <v>1538.8</v>
      </c>
      <c r="K13" s="326">
        <v>1585</v>
      </c>
      <c r="L13" s="326">
        <v>1777.5</v>
      </c>
      <c r="M13" s="326">
        <v>1910.8</v>
      </c>
      <c r="N13" s="326">
        <v>1948.8</v>
      </c>
      <c r="O13" s="326">
        <v>2081.5</v>
      </c>
      <c r="P13" s="326">
        <v>2165.1999999999998</v>
      </c>
      <c r="Q13" s="326">
        <v>2272.1</v>
      </c>
      <c r="R13" s="326">
        <v>2350.1999999999998</v>
      </c>
      <c r="S13" s="326">
        <v>2464.6</v>
      </c>
      <c r="T13" s="326">
        <v>2557.1999999999998</v>
      </c>
      <c r="U13" s="326">
        <v>2577.4</v>
      </c>
      <c r="V13" s="326">
        <v>2688.7</v>
      </c>
      <c r="W13" s="326">
        <v>2738.6</v>
      </c>
      <c r="X13" s="326">
        <v>2797.1</v>
      </c>
      <c r="Y13" s="326">
        <v>2885.3</v>
      </c>
      <c r="Z13" s="326">
        <v>2936.9</v>
      </c>
      <c r="AA13" s="326">
        <v>2995.6</v>
      </c>
      <c r="AB13" s="326">
        <v>3042.2</v>
      </c>
      <c r="AC13" s="326">
        <v>3119.7</v>
      </c>
      <c r="AD13" s="326">
        <v>3131.6</v>
      </c>
      <c r="AE13" s="326">
        <v>3236.6</v>
      </c>
      <c r="AF13" s="326">
        <v>2882.4</v>
      </c>
      <c r="AG13" s="326">
        <v>2992.1</v>
      </c>
    </row>
    <row r="14" spans="1:36" s="13" customFormat="1">
      <c r="A14" s="28" t="s">
        <v>6</v>
      </c>
      <c r="B14" s="326">
        <v>485</v>
      </c>
      <c r="C14" s="326">
        <v>490</v>
      </c>
      <c r="D14" s="326">
        <v>490</v>
      </c>
      <c r="E14" s="326">
        <v>490</v>
      </c>
      <c r="F14" s="326">
        <v>806</v>
      </c>
      <c r="G14" s="326">
        <v>408</v>
      </c>
      <c r="H14" s="326">
        <v>425</v>
      </c>
      <c r="I14" s="326">
        <v>1005</v>
      </c>
      <c r="J14" s="326">
        <v>6864</v>
      </c>
      <c r="K14" s="326">
        <v>7707</v>
      </c>
      <c r="L14" s="326">
        <v>9693.848</v>
      </c>
      <c r="M14" s="326">
        <v>11164.508</v>
      </c>
      <c r="N14" s="326">
        <v>11952.218000000001</v>
      </c>
      <c r="O14" s="326">
        <v>10903.213</v>
      </c>
      <c r="P14" s="326">
        <v>11705.668</v>
      </c>
      <c r="Q14" s="326">
        <v>13198.093150899998</v>
      </c>
      <c r="R14" s="326">
        <v>14490.7</v>
      </c>
      <c r="S14" s="326">
        <v>16070.311019000001</v>
      </c>
      <c r="T14" s="326">
        <v>16219.584495999999</v>
      </c>
      <c r="U14" s="326">
        <v>16963.400000000001</v>
      </c>
      <c r="V14" s="326">
        <v>16187.331471</v>
      </c>
      <c r="W14" s="326">
        <v>16310.892661</v>
      </c>
      <c r="X14" s="326">
        <v>14901.032621257387</v>
      </c>
      <c r="Y14" s="326">
        <v>14336.905401324639</v>
      </c>
      <c r="Z14" s="326">
        <v>17501</v>
      </c>
      <c r="AA14" s="326">
        <v>19402.599999999999</v>
      </c>
      <c r="AB14" s="326">
        <v>18697</v>
      </c>
      <c r="AC14" s="326">
        <v>17452</v>
      </c>
      <c r="AD14" s="326">
        <v>16988</v>
      </c>
      <c r="AE14" s="326">
        <v>18824</v>
      </c>
      <c r="AF14" s="326">
        <v>18886</v>
      </c>
      <c r="AG14" s="326"/>
    </row>
    <row r="15" spans="1:36" s="13" customFormat="1">
      <c r="A15" s="28" t="s">
        <v>18</v>
      </c>
      <c r="B15" s="326"/>
      <c r="C15" s="326"/>
      <c r="D15" s="326"/>
      <c r="E15" s="326"/>
      <c r="F15" s="326"/>
      <c r="G15" s="326">
        <v>1171</v>
      </c>
      <c r="H15" s="326">
        <v>893</v>
      </c>
      <c r="I15" s="326">
        <v>642</v>
      </c>
      <c r="J15" s="326">
        <v>1019</v>
      </c>
      <c r="K15" s="326">
        <v>1209</v>
      </c>
      <c r="L15" s="326">
        <v>1414</v>
      </c>
      <c r="M15" s="326">
        <v>1394</v>
      </c>
      <c r="N15" s="326">
        <v>1377</v>
      </c>
      <c r="O15" s="326">
        <v>1567</v>
      </c>
      <c r="P15" s="326">
        <v>1588</v>
      </c>
      <c r="Q15" s="326">
        <v>1585</v>
      </c>
      <c r="R15" s="326">
        <v>1491</v>
      </c>
      <c r="S15" s="326">
        <v>1694</v>
      </c>
      <c r="T15" s="326">
        <v>2097</v>
      </c>
      <c r="U15" s="326">
        <v>1742</v>
      </c>
      <c r="V15" s="326">
        <v>1488</v>
      </c>
      <c r="W15" s="326">
        <v>1607</v>
      </c>
      <c r="X15" s="326">
        <v>1538</v>
      </c>
      <c r="Y15" s="326">
        <v>1712</v>
      </c>
      <c r="Z15" s="326">
        <v>1528</v>
      </c>
      <c r="AA15" s="326">
        <v>1575</v>
      </c>
      <c r="AB15" s="326">
        <v>1479</v>
      </c>
      <c r="AC15" s="326">
        <v>1773</v>
      </c>
      <c r="AD15" s="326">
        <v>1416</v>
      </c>
      <c r="AE15" s="326">
        <v>1372</v>
      </c>
      <c r="AF15" s="326">
        <v>1957</v>
      </c>
      <c r="AG15" s="326"/>
    </row>
    <row r="16" spans="1:36" s="13" customFormat="1">
      <c r="A16" s="28" t="s">
        <v>4</v>
      </c>
      <c r="B16" s="326">
        <v>101</v>
      </c>
      <c r="C16" s="326">
        <v>106</v>
      </c>
      <c r="D16" s="326">
        <v>110</v>
      </c>
      <c r="E16" s="326">
        <v>117</v>
      </c>
      <c r="F16" s="326">
        <v>126</v>
      </c>
      <c r="G16" s="326">
        <v>129</v>
      </c>
      <c r="H16" s="326">
        <v>133</v>
      </c>
      <c r="I16" s="326">
        <v>149</v>
      </c>
      <c r="J16" s="326">
        <v>159</v>
      </c>
      <c r="K16" s="326">
        <v>172.4</v>
      </c>
      <c r="L16" s="326">
        <v>187.5</v>
      </c>
      <c r="M16" s="326">
        <v>191.9</v>
      </c>
      <c r="N16" s="326">
        <v>218.8</v>
      </c>
      <c r="O16" s="326">
        <v>223.8</v>
      </c>
      <c r="P16" s="326">
        <v>226</v>
      </c>
      <c r="Q16" s="326">
        <v>231</v>
      </c>
      <c r="R16" s="326">
        <v>252</v>
      </c>
      <c r="S16" s="326">
        <v>270.60000000000002</v>
      </c>
      <c r="T16" s="326">
        <v>267.7</v>
      </c>
      <c r="U16" s="326">
        <v>275.7</v>
      </c>
      <c r="V16" s="326">
        <v>301.01799999999997</v>
      </c>
      <c r="W16" s="326">
        <v>323.8</v>
      </c>
      <c r="X16" s="326">
        <v>336.5</v>
      </c>
      <c r="Y16" s="326">
        <v>347</v>
      </c>
      <c r="Z16" s="326">
        <v>355</v>
      </c>
      <c r="AA16" s="326">
        <v>369</v>
      </c>
      <c r="AB16" s="326">
        <v>496</v>
      </c>
      <c r="AC16" s="326">
        <v>513</v>
      </c>
      <c r="AD16" s="326">
        <v>518</v>
      </c>
      <c r="AE16" s="326">
        <v>540</v>
      </c>
      <c r="AF16" s="326">
        <v>535</v>
      </c>
      <c r="AG16" s="326"/>
    </row>
    <row r="17" spans="1:36" s="13" customFormat="1">
      <c r="A17" s="28" t="s">
        <v>3</v>
      </c>
      <c r="B17" s="326">
        <v>165385</v>
      </c>
      <c r="C17" s="326">
        <v>168316</v>
      </c>
      <c r="D17" s="326">
        <v>167956</v>
      </c>
      <c r="E17" s="326">
        <v>174581</v>
      </c>
      <c r="F17" s="326">
        <v>182452</v>
      </c>
      <c r="G17" s="326">
        <v>187825</v>
      </c>
      <c r="H17" s="326">
        <v>200266</v>
      </c>
      <c r="I17" s="326">
        <v>210052</v>
      </c>
      <c r="J17" s="326">
        <v>205375</v>
      </c>
      <c r="K17" s="326">
        <v>203012</v>
      </c>
      <c r="L17" s="326">
        <v>210670</v>
      </c>
      <c r="M17" s="326">
        <v>210100</v>
      </c>
      <c r="N17" s="326">
        <v>220575</v>
      </c>
      <c r="O17" s="326">
        <v>234229</v>
      </c>
      <c r="P17" s="326">
        <v>244605</v>
      </c>
      <c r="Q17" s="326">
        <v>244922</v>
      </c>
      <c r="R17" s="326">
        <v>253798</v>
      </c>
      <c r="S17" s="326">
        <v>263479</v>
      </c>
      <c r="T17" s="326">
        <v>258291</v>
      </c>
      <c r="U17" s="326">
        <v>249557</v>
      </c>
      <c r="V17" s="326">
        <v>259601</v>
      </c>
      <c r="W17" s="326">
        <v>262538</v>
      </c>
      <c r="X17" s="326">
        <v>257919</v>
      </c>
      <c r="Y17" s="326">
        <v>256137</v>
      </c>
      <c r="Z17" s="326">
        <v>254765</v>
      </c>
      <c r="AA17" s="326">
        <v>250390</v>
      </c>
      <c r="AB17" s="326">
        <v>255112</v>
      </c>
      <c r="AC17" s="326">
        <v>257769</v>
      </c>
      <c r="AD17" s="326">
        <v>256064</v>
      </c>
      <c r="AE17" s="326">
        <v>252639</v>
      </c>
      <c r="AF17" s="326">
        <v>239520</v>
      </c>
      <c r="AG17" s="326"/>
    </row>
    <row r="18" spans="1:36" s="13" customFormat="1">
      <c r="A18" s="155" t="s">
        <v>33</v>
      </c>
      <c r="B18" s="326">
        <v>1629</v>
      </c>
      <c r="C18" s="326">
        <v>1833</v>
      </c>
      <c r="D18" s="326">
        <v>1852</v>
      </c>
      <c r="E18" s="326">
        <v>1967</v>
      </c>
      <c r="F18" s="326">
        <v>1715</v>
      </c>
      <c r="G18" s="326">
        <v>1817</v>
      </c>
      <c r="H18" s="326">
        <v>2053</v>
      </c>
      <c r="I18" s="326">
        <v>1775</v>
      </c>
      <c r="J18" s="326">
        <v>2245</v>
      </c>
      <c r="K18" s="326">
        <v>2381</v>
      </c>
      <c r="L18" s="326">
        <v>2516</v>
      </c>
      <c r="M18" s="326">
        <v>2773</v>
      </c>
      <c r="N18" s="326">
        <v>2883</v>
      </c>
      <c r="O18" s="326">
        <v>3169</v>
      </c>
      <c r="P18" s="326">
        <v>3350</v>
      </c>
      <c r="Q18" s="326">
        <v>3621</v>
      </c>
      <c r="R18" s="326">
        <v>3532</v>
      </c>
      <c r="S18" s="326">
        <v>4152</v>
      </c>
      <c r="T18" s="326">
        <v>4370</v>
      </c>
      <c r="U18" s="326">
        <v>4738</v>
      </c>
      <c r="V18" s="326">
        <v>5274</v>
      </c>
      <c r="W18" s="326">
        <v>5227</v>
      </c>
      <c r="X18" s="326">
        <v>5630</v>
      </c>
      <c r="Y18" s="326">
        <v>5940</v>
      </c>
      <c r="Z18" s="326">
        <v>6184</v>
      </c>
      <c r="AA18" s="326">
        <v>6314.6577941380001</v>
      </c>
      <c r="AB18" s="326">
        <v>6997.9434130689997</v>
      </c>
      <c r="AC18" s="326">
        <v>7008.4562210000004</v>
      </c>
      <c r="AD18" s="326">
        <v>7258.7300267500004</v>
      </c>
      <c r="AE18" s="326">
        <v>8091.5911494479997</v>
      </c>
      <c r="AF18" s="326">
        <v>7748.5480851800003</v>
      </c>
      <c r="AG18" s="326">
        <v>8420.1444919999994</v>
      </c>
      <c r="AH18" s="92" t="s">
        <v>15</v>
      </c>
      <c r="AI18" s="18" t="s">
        <v>15</v>
      </c>
      <c r="AJ18" s="18"/>
    </row>
    <row r="19" spans="1:36" s="13" customFormat="1">
      <c r="A19" s="28" t="s">
        <v>1</v>
      </c>
      <c r="B19" s="326">
        <v>7771</v>
      </c>
      <c r="C19" s="326">
        <v>7775</v>
      </c>
      <c r="D19" s="326">
        <v>7780</v>
      </c>
      <c r="E19" s="326">
        <v>7785</v>
      </c>
      <c r="F19" s="326">
        <v>7785</v>
      </c>
      <c r="G19" s="326">
        <v>7924</v>
      </c>
      <c r="H19" s="326">
        <v>7171</v>
      </c>
      <c r="I19" s="326">
        <v>7941</v>
      </c>
      <c r="J19" s="326">
        <v>7603</v>
      </c>
      <c r="K19" s="326">
        <v>7764</v>
      </c>
      <c r="L19" s="326">
        <v>7798</v>
      </c>
      <c r="M19" s="326">
        <v>7943</v>
      </c>
      <c r="N19" s="326">
        <v>8152</v>
      </c>
      <c r="O19" s="326">
        <v>8308</v>
      </c>
      <c r="P19" s="326">
        <v>8507</v>
      </c>
      <c r="Q19" s="326">
        <v>8936</v>
      </c>
      <c r="R19" s="326">
        <v>9681.3189999999995</v>
      </c>
      <c r="S19" s="326">
        <v>9744.4580000000005</v>
      </c>
      <c r="T19" s="326">
        <v>9534</v>
      </c>
      <c r="U19" s="326">
        <v>10316.950000000001</v>
      </c>
      <c r="V19" s="326">
        <v>11236.078</v>
      </c>
      <c r="W19" s="326">
        <v>12328.558000000001</v>
      </c>
      <c r="X19" s="326">
        <v>12952.178</v>
      </c>
      <c r="Y19" s="326">
        <v>13781.8156</v>
      </c>
      <c r="Z19" s="326">
        <v>14050.395</v>
      </c>
      <c r="AA19" s="326">
        <f>13842426.069/1000</f>
        <v>13842.426069000001</v>
      </c>
      <c r="AB19" s="326">
        <v>11695</v>
      </c>
      <c r="AC19" s="326">
        <v>14536</v>
      </c>
      <c r="AD19" s="326">
        <v>16282</v>
      </c>
      <c r="AE19" s="326">
        <v>15115</v>
      </c>
      <c r="AF19" s="326">
        <v>15237</v>
      </c>
      <c r="AG19" s="326"/>
    </row>
    <row r="20" spans="1:36" s="13" customFormat="1">
      <c r="A20" s="28" t="s">
        <v>24</v>
      </c>
      <c r="B20" s="326">
        <v>9559</v>
      </c>
      <c r="C20" s="326">
        <v>8832</v>
      </c>
      <c r="D20" s="326">
        <v>8617</v>
      </c>
      <c r="E20" s="326">
        <v>7668</v>
      </c>
      <c r="F20" s="326">
        <v>8272</v>
      </c>
      <c r="G20" s="326">
        <v>8017</v>
      </c>
      <c r="H20" s="326">
        <v>7819</v>
      </c>
      <c r="I20" s="326">
        <v>7350</v>
      </c>
      <c r="J20" s="326">
        <v>6583</v>
      </c>
      <c r="K20" s="326">
        <v>7091</v>
      </c>
      <c r="L20" s="326">
        <v>7478.7829999999994</v>
      </c>
      <c r="M20" s="326">
        <v>7925.8249999999998</v>
      </c>
      <c r="N20" s="326">
        <v>8587.1</v>
      </c>
      <c r="O20" s="326">
        <v>8798.5499999999993</v>
      </c>
      <c r="P20" s="326">
        <v>9718.9520000000011</v>
      </c>
      <c r="Q20" s="326">
        <v>9374.0149999999994</v>
      </c>
      <c r="R20" s="326">
        <v>7741.2647500000003</v>
      </c>
      <c r="S20" s="326">
        <v>7363.7200000000012</v>
      </c>
      <c r="T20" s="326">
        <v>7470.753999999999</v>
      </c>
      <c r="U20" s="326">
        <v>6646.3509999999997</v>
      </c>
      <c r="V20" s="326">
        <v>8472.85</v>
      </c>
      <c r="W20" s="326">
        <v>9019.2000000000007</v>
      </c>
      <c r="X20" s="326">
        <v>8962.7000000000007</v>
      </c>
      <c r="Y20" s="326">
        <v>9314.7999999999993</v>
      </c>
      <c r="Z20" s="326">
        <v>9628</v>
      </c>
      <c r="AA20" s="326">
        <v>9516</v>
      </c>
      <c r="AB20" s="326">
        <v>7090</v>
      </c>
      <c r="AC20" s="326">
        <v>7544</v>
      </c>
      <c r="AD20" s="326">
        <v>9418</v>
      </c>
      <c r="AE20" s="326">
        <v>8451</v>
      </c>
      <c r="AF20" s="326">
        <v>6712</v>
      </c>
      <c r="AG20" s="326"/>
    </row>
    <row r="21" spans="1:36">
      <c r="B21" s="100"/>
      <c r="C21" s="100"/>
      <c r="D21" s="100"/>
      <c r="E21" s="100"/>
      <c r="F21" s="100"/>
      <c r="G21" s="100"/>
      <c r="H21" s="100"/>
      <c r="I21" s="100"/>
      <c r="J21" s="100"/>
      <c r="K21" s="100"/>
      <c r="L21" s="100"/>
      <c r="M21" s="100"/>
      <c r="N21" s="100"/>
      <c r="O21" s="100"/>
      <c r="P21" s="100"/>
      <c r="Q21" s="100"/>
      <c r="R21" s="100"/>
      <c r="S21" s="100"/>
      <c r="T21" s="100"/>
      <c r="U21" s="100"/>
      <c r="V21" s="100"/>
      <c r="W21" s="99"/>
      <c r="X21" s="99"/>
      <c r="Y21" s="99"/>
      <c r="Z21" s="99"/>
      <c r="AA21" s="99"/>
      <c r="AB21" s="99"/>
      <c r="AC21" s="99"/>
      <c r="AD21" s="99"/>
      <c r="AE21" s="99"/>
      <c r="AF21" s="99"/>
      <c r="AG21" s="99"/>
    </row>
    <row r="22" spans="1:36" s="13" customFormat="1" ht="15" customHeight="1">
      <c r="A22" s="18" t="s">
        <v>21</v>
      </c>
      <c r="Z22"/>
      <c r="AA22"/>
      <c r="AB22"/>
      <c r="AC22"/>
      <c r="AD22"/>
      <c r="AE22"/>
      <c r="AF22"/>
      <c r="AG22"/>
    </row>
    <row r="23" spans="1:36" s="13" customFormat="1" ht="15" customHeight="1"/>
    <row r="24" spans="1:36" s="13" customFormat="1" ht="15" customHeight="1">
      <c r="A24" s="13" t="s">
        <v>245</v>
      </c>
    </row>
    <row r="25" spans="1:36" s="13" customFormat="1" ht="15" customHeight="1"/>
    <row r="26" spans="1:36">
      <c r="A26" s="53" t="s">
        <v>587</v>
      </c>
    </row>
    <row r="27" spans="1:36">
      <c r="A27" s="53"/>
    </row>
    <row r="28" spans="1:36">
      <c r="A28" s="53" t="s">
        <v>2867</v>
      </c>
    </row>
    <row r="29" spans="1:36">
      <c r="A29" s="53"/>
    </row>
    <row r="30" spans="1:36">
      <c r="A30" s="13" t="s">
        <v>3172</v>
      </c>
    </row>
    <row r="31" spans="1:36">
      <c r="A31" s="53"/>
    </row>
    <row r="32" spans="1:36">
      <c r="A32" s="53" t="s">
        <v>124</v>
      </c>
    </row>
    <row r="34" spans="1:2" s="13" customFormat="1">
      <c r="A34" s="18" t="s">
        <v>37</v>
      </c>
    </row>
    <row r="35" spans="1:2" s="13" customFormat="1">
      <c r="A35" s="18"/>
    </row>
    <row r="36" spans="1:2" s="13" customFormat="1">
      <c r="A36" s="13" t="s">
        <v>154</v>
      </c>
    </row>
    <row r="37" spans="1:2" s="13" customFormat="1"/>
    <row r="38" spans="1:2" s="13" customFormat="1">
      <c r="A38" s="13" t="s">
        <v>153</v>
      </c>
      <c r="B38" s="75"/>
    </row>
    <row r="39" spans="1:2" s="13" customFormat="1">
      <c r="B39" s="75"/>
    </row>
    <row r="40" spans="1:2" s="13" customFormat="1">
      <c r="A40" s="13" t="s">
        <v>259</v>
      </c>
      <c r="B40" s="17"/>
    </row>
    <row r="41" spans="1:2">
      <c r="A41" s="13"/>
    </row>
    <row r="42" spans="1:2">
      <c r="A42" s="13" t="s">
        <v>260</v>
      </c>
    </row>
  </sheetData>
  <mergeCells count="2">
    <mergeCell ref="A3:A4"/>
    <mergeCell ref="B3:AG3"/>
  </mergeCells>
  <conditionalFormatting sqref="Z12">
    <cfRule type="expression" dxfId="136" priority="4" stopIfTrue="1">
      <formula>ISNA(ACTIVECELL)</formula>
    </cfRule>
  </conditionalFormatting>
  <conditionalFormatting sqref="Z17">
    <cfRule type="expression" dxfId="135" priority="5" stopIfTrue="1">
      <formula>ISNA(ACTIVECELL)</formula>
    </cfRule>
  </conditionalFormatting>
  <hyperlinks>
    <hyperlink ref="AI4" location="Content!A1" display="Back to content page" xr:uid="{00000000-0004-0000-ED00-000000000000}"/>
  </hyperlinks>
  <pageMargins left="0.7" right="0.7" top="0.75" bottom="0.75" header="0.3" footer="0.3"/>
  <pageSetup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Sheet239"/>
  <dimension ref="A1:K87"/>
  <sheetViews>
    <sheetView workbookViewId="0">
      <selection activeCell="C4" sqref="C4:I83"/>
    </sheetView>
  </sheetViews>
  <sheetFormatPr defaultRowHeight="14.4"/>
  <cols>
    <col min="1" max="1" width="13.109375" customWidth="1"/>
    <col min="2" max="9" width="11.33203125" customWidth="1"/>
  </cols>
  <sheetData>
    <row r="1" spans="1:11">
      <c r="A1" s="18" t="s">
        <v>3173</v>
      </c>
    </row>
    <row r="3" spans="1:11">
      <c r="A3" s="76" t="s">
        <v>14</v>
      </c>
      <c r="B3" s="76" t="s">
        <v>36</v>
      </c>
      <c r="C3" s="76" t="s">
        <v>28</v>
      </c>
      <c r="D3" s="76" t="s">
        <v>2716</v>
      </c>
      <c r="E3" s="76" t="s">
        <v>2717</v>
      </c>
      <c r="F3" s="76" t="s">
        <v>2718</v>
      </c>
      <c r="G3" s="76" t="s">
        <v>2719</v>
      </c>
      <c r="H3" s="76" t="s">
        <v>2720</v>
      </c>
      <c r="I3" s="76" t="s">
        <v>181</v>
      </c>
      <c r="K3" s="1" t="s">
        <v>559</v>
      </c>
    </row>
    <row r="4" spans="1:11">
      <c r="A4" s="803" t="s">
        <v>13</v>
      </c>
      <c r="B4" s="479" t="s">
        <v>653</v>
      </c>
      <c r="C4" s="650">
        <v>10379</v>
      </c>
      <c r="D4" s="650">
        <v>4546</v>
      </c>
      <c r="E4" s="650">
        <v>5815</v>
      </c>
      <c r="F4" s="650"/>
      <c r="G4" s="650"/>
      <c r="H4" s="650">
        <v>18</v>
      </c>
      <c r="I4" s="650"/>
    </row>
    <row r="5" spans="1:11">
      <c r="A5" s="804"/>
      <c r="B5" s="479" t="s">
        <v>654</v>
      </c>
      <c r="C5" s="650">
        <v>10737</v>
      </c>
      <c r="D5" s="650">
        <v>3066</v>
      </c>
      <c r="E5" s="650">
        <v>7653</v>
      </c>
      <c r="F5" s="650"/>
      <c r="G5" s="650"/>
      <c r="H5" s="650">
        <v>18</v>
      </c>
      <c r="I5" s="650"/>
    </row>
    <row r="6" spans="1:11">
      <c r="A6" s="804" t="s">
        <v>647</v>
      </c>
      <c r="B6" s="479" t="s">
        <v>655</v>
      </c>
      <c r="C6" s="650">
        <v>12869</v>
      </c>
      <c r="D6" s="650">
        <v>3058</v>
      </c>
      <c r="E6" s="650">
        <v>9793</v>
      </c>
      <c r="F6" s="650"/>
      <c r="G6" s="650"/>
      <c r="H6" s="650">
        <v>18</v>
      </c>
      <c r="I6" s="650"/>
    </row>
    <row r="7" spans="1:11">
      <c r="A7" s="805" t="s">
        <v>647</v>
      </c>
      <c r="B7" s="479" t="s">
        <v>1202</v>
      </c>
      <c r="C7" s="650">
        <v>15474</v>
      </c>
      <c r="D7" s="650">
        <v>4582</v>
      </c>
      <c r="E7" s="650">
        <v>10874</v>
      </c>
      <c r="F7" s="650"/>
      <c r="G7" s="650"/>
      <c r="H7" s="650">
        <v>18</v>
      </c>
      <c r="I7" s="650"/>
    </row>
    <row r="8" spans="1:11">
      <c r="A8" s="546"/>
      <c r="B8" s="550" t="s">
        <v>1203</v>
      </c>
      <c r="C8" s="651">
        <v>16400</v>
      </c>
      <c r="D8" s="651">
        <v>4428</v>
      </c>
      <c r="E8" s="651">
        <v>11954</v>
      </c>
      <c r="F8" s="651"/>
      <c r="G8" s="651"/>
      <c r="H8" s="651">
        <v>18</v>
      </c>
      <c r="I8" s="651"/>
    </row>
    <row r="9" spans="1:11">
      <c r="A9" s="803" t="s">
        <v>12</v>
      </c>
      <c r="B9" s="479" t="s">
        <v>653</v>
      </c>
      <c r="C9" s="650">
        <v>2688</v>
      </c>
      <c r="D9" s="650">
        <v>2686</v>
      </c>
      <c r="E9" s="650"/>
      <c r="F9" s="650"/>
      <c r="G9" s="650"/>
      <c r="H9" s="650">
        <v>2</v>
      </c>
      <c r="I9" s="650"/>
    </row>
    <row r="10" spans="1:11">
      <c r="A10" s="804"/>
      <c r="B10" s="479" t="s">
        <v>654</v>
      </c>
      <c r="C10" s="650">
        <v>3022</v>
      </c>
      <c r="D10" s="650">
        <v>3020</v>
      </c>
      <c r="E10" s="650"/>
      <c r="F10" s="650"/>
      <c r="G10" s="650"/>
      <c r="H10" s="650">
        <v>2</v>
      </c>
      <c r="I10" s="650"/>
    </row>
    <row r="11" spans="1:11">
      <c r="A11" s="804" t="s">
        <v>647</v>
      </c>
      <c r="B11" s="479" t="s">
        <v>655</v>
      </c>
      <c r="C11" s="650">
        <v>3105</v>
      </c>
      <c r="D11" s="650">
        <v>3100</v>
      </c>
      <c r="E11" s="650"/>
      <c r="F11" s="650"/>
      <c r="G11" s="650"/>
      <c r="H11" s="650">
        <v>5</v>
      </c>
      <c r="I11" s="650"/>
    </row>
    <row r="12" spans="1:11">
      <c r="A12" s="805" t="s">
        <v>647</v>
      </c>
      <c r="B12" s="479" t="s">
        <v>1202</v>
      </c>
      <c r="C12" s="650">
        <v>2508</v>
      </c>
      <c r="D12" s="650">
        <v>2504</v>
      </c>
      <c r="E12" s="650"/>
      <c r="F12" s="650"/>
      <c r="G12" s="650"/>
      <c r="H12" s="650">
        <v>5</v>
      </c>
      <c r="I12" s="650"/>
    </row>
    <row r="13" spans="1:11">
      <c r="A13" s="546"/>
      <c r="B13" s="550" t="s">
        <v>1203</v>
      </c>
      <c r="C13" s="651">
        <v>2182</v>
      </c>
      <c r="D13" s="651">
        <v>2176</v>
      </c>
      <c r="E13" s="651"/>
      <c r="F13" s="651"/>
      <c r="G13" s="651"/>
      <c r="H13" s="651">
        <v>6</v>
      </c>
      <c r="I13" s="651"/>
    </row>
    <row r="14" spans="1:11">
      <c r="A14" s="803" t="s">
        <v>513</v>
      </c>
      <c r="B14" s="479" t="s">
        <v>653</v>
      </c>
      <c r="C14" s="650">
        <v>58</v>
      </c>
      <c r="D14" s="650">
        <v>58</v>
      </c>
      <c r="E14" s="650"/>
      <c r="F14" s="650"/>
      <c r="G14" s="650"/>
      <c r="H14" s="650"/>
      <c r="I14" s="650"/>
    </row>
    <row r="15" spans="1:11">
      <c r="A15" s="804"/>
      <c r="B15" s="479" t="s">
        <v>654</v>
      </c>
      <c r="C15" s="650">
        <v>91</v>
      </c>
      <c r="D15" s="650">
        <v>91</v>
      </c>
      <c r="E15" s="650"/>
      <c r="F15" s="650"/>
      <c r="G15" s="650"/>
      <c r="H15" s="650"/>
      <c r="I15" s="650"/>
    </row>
    <row r="16" spans="1:11">
      <c r="A16" s="804" t="s">
        <v>647</v>
      </c>
      <c r="B16" s="479" t="s">
        <v>655</v>
      </c>
      <c r="C16" s="650">
        <v>98</v>
      </c>
      <c r="D16" s="650">
        <v>98</v>
      </c>
      <c r="E16" s="650"/>
      <c r="F16" s="650"/>
      <c r="G16" s="650"/>
      <c r="H16" s="650"/>
      <c r="I16" s="650"/>
    </row>
    <row r="17" spans="1:9">
      <c r="A17" s="805" t="s">
        <v>647</v>
      </c>
      <c r="B17" s="479" t="s">
        <v>1202</v>
      </c>
      <c r="C17" s="650">
        <v>108</v>
      </c>
      <c r="D17" s="650">
        <v>108</v>
      </c>
      <c r="E17" s="650"/>
      <c r="F17" s="650"/>
      <c r="G17" s="650"/>
      <c r="H17" s="650"/>
      <c r="I17" s="650"/>
    </row>
    <row r="18" spans="1:9">
      <c r="A18" s="546"/>
      <c r="B18" s="550" t="s">
        <v>1203</v>
      </c>
      <c r="C18" s="651">
        <v>130</v>
      </c>
      <c r="D18" s="651">
        <v>130</v>
      </c>
      <c r="E18" s="651"/>
      <c r="F18" s="651"/>
      <c r="G18" s="651"/>
      <c r="H18" s="651"/>
      <c r="I18" s="651"/>
    </row>
    <row r="19" spans="1:9">
      <c r="A19" s="803" t="s">
        <v>2675</v>
      </c>
      <c r="B19" s="479" t="s">
        <v>653</v>
      </c>
      <c r="C19" s="650">
        <v>9135</v>
      </c>
      <c r="D19" s="650">
        <v>36</v>
      </c>
      <c r="E19" s="650">
        <v>9099</v>
      </c>
      <c r="F19" s="650"/>
      <c r="G19" s="650"/>
      <c r="H19" s="650"/>
      <c r="I19" s="650"/>
    </row>
    <row r="20" spans="1:9">
      <c r="A20" s="804"/>
      <c r="B20" s="479" t="s">
        <v>654</v>
      </c>
      <c r="C20" s="650">
        <v>9988</v>
      </c>
      <c r="D20" s="650">
        <v>506</v>
      </c>
      <c r="E20" s="650">
        <v>9482</v>
      </c>
      <c r="F20" s="650"/>
      <c r="G20" s="650"/>
      <c r="H20" s="650"/>
      <c r="I20" s="650"/>
    </row>
    <row r="21" spans="1:9">
      <c r="A21" s="804" t="s">
        <v>647</v>
      </c>
      <c r="B21" s="479" t="s">
        <v>655</v>
      </c>
      <c r="C21" s="650">
        <v>12067</v>
      </c>
      <c r="D21" s="650">
        <v>976</v>
      </c>
      <c r="E21" s="650">
        <v>11064</v>
      </c>
      <c r="F21" s="650"/>
      <c r="G21" s="650"/>
      <c r="H21" s="650">
        <v>27</v>
      </c>
      <c r="I21" s="650"/>
    </row>
    <row r="22" spans="1:9">
      <c r="A22" s="805" t="s">
        <v>647</v>
      </c>
      <c r="B22" s="479" t="s">
        <v>1202</v>
      </c>
      <c r="C22" s="650">
        <v>12060</v>
      </c>
      <c r="D22" s="650">
        <v>985</v>
      </c>
      <c r="E22" s="650">
        <v>11045</v>
      </c>
      <c r="F22" s="650"/>
      <c r="G22" s="650"/>
      <c r="H22" s="650">
        <v>29</v>
      </c>
      <c r="I22" s="650"/>
    </row>
    <row r="23" spans="1:9">
      <c r="A23" s="546"/>
      <c r="B23" s="550" t="s">
        <v>1203</v>
      </c>
      <c r="C23" s="651">
        <v>12929</v>
      </c>
      <c r="D23" s="650">
        <v>985</v>
      </c>
      <c r="E23" s="651">
        <v>11914</v>
      </c>
      <c r="F23" s="651"/>
      <c r="G23" s="651"/>
      <c r="H23" s="651"/>
      <c r="I23" s="651"/>
    </row>
    <row r="24" spans="1:9">
      <c r="A24" s="803" t="s">
        <v>512</v>
      </c>
      <c r="B24" s="479" t="s">
        <v>653</v>
      </c>
      <c r="C24" s="650">
        <v>408</v>
      </c>
      <c r="D24" s="650">
        <v>284</v>
      </c>
      <c r="E24" s="650">
        <v>123</v>
      </c>
      <c r="F24" s="650"/>
      <c r="G24" s="650"/>
      <c r="H24" s="650"/>
      <c r="I24" s="650"/>
    </row>
    <row r="25" spans="1:9">
      <c r="A25" s="804"/>
      <c r="B25" s="479" t="s">
        <v>654</v>
      </c>
      <c r="C25" s="650">
        <v>415</v>
      </c>
      <c r="D25" s="650">
        <v>297</v>
      </c>
      <c r="E25" s="650">
        <v>118</v>
      </c>
      <c r="F25" s="650"/>
      <c r="G25" s="650"/>
      <c r="H25" s="650">
        <v>0</v>
      </c>
      <c r="I25" s="650"/>
    </row>
    <row r="26" spans="1:9">
      <c r="A26" s="804" t="s">
        <v>647</v>
      </c>
      <c r="B26" s="479" t="s">
        <v>655</v>
      </c>
      <c r="C26" s="650">
        <v>520</v>
      </c>
      <c r="D26" s="650">
        <v>311</v>
      </c>
      <c r="E26" s="650">
        <v>209</v>
      </c>
      <c r="F26" s="650"/>
      <c r="G26" s="650"/>
      <c r="H26" s="650">
        <v>0</v>
      </c>
      <c r="I26" s="650"/>
    </row>
    <row r="27" spans="1:9">
      <c r="A27" s="805" t="s">
        <v>647</v>
      </c>
      <c r="B27" s="479" t="s">
        <v>1202</v>
      </c>
      <c r="C27" s="650">
        <v>585</v>
      </c>
      <c r="D27" s="650">
        <v>313</v>
      </c>
      <c r="E27" s="650">
        <v>270</v>
      </c>
      <c r="F27" s="650"/>
      <c r="G27" s="650"/>
      <c r="H27" s="650">
        <v>2</v>
      </c>
      <c r="I27" s="650"/>
    </row>
    <row r="28" spans="1:9">
      <c r="A28" s="546"/>
      <c r="B28" s="550" t="s">
        <v>1203</v>
      </c>
      <c r="C28" s="651">
        <v>541</v>
      </c>
      <c r="D28" s="651">
        <v>310</v>
      </c>
      <c r="E28" s="651">
        <v>229</v>
      </c>
      <c r="F28" s="651"/>
      <c r="G28" s="651"/>
      <c r="H28" s="651"/>
      <c r="I28" s="651"/>
    </row>
    <row r="29" spans="1:9">
      <c r="A29" s="803" t="s">
        <v>11</v>
      </c>
      <c r="B29" s="479" t="s">
        <v>653</v>
      </c>
      <c r="C29" s="650">
        <v>508</v>
      </c>
      <c r="D29" s="650">
        <v>0</v>
      </c>
      <c r="E29" s="650">
        <v>508</v>
      </c>
      <c r="F29" s="650"/>
      <c r="G29" s="650"/>
      <c r="H29" s="650"/>
      <c r="I29" s="650"/>
    </row>
    <row r="30" spans="1:9">
      <c r="A30" s="804"/>
      <c r="B30" s="479" t="s">
        <v>654</v>
      </c>
      <c r="C30" s="650">
        <v>502</v>
      </c>
      <c r="D30" s="650">
        <v>1</v>
      </c>
      <c r="E30" s="650">
        <v>501</v>
      </c>
      <c r="F30" s="650"/>
      <c r="G30" s="650"/>
      <c r="H30" s="650"/>
      <c r="I30" s="650"/>
    </row>
    <row r="31" spans="1:9">
      <c r="A31" s="804" t="s">
        <v>647</v>
      </c>
      <c r="B31" s="479" t="s">
        <v>655</v>
      </c>
      <c r="C31" s="650">
        <v>517</v>
      </c>
      <c r="D31" s="650">
        <v>1</v>
      </c>
      <c r="E31" s="650">
        <v>517</v>
      </c>
      <c r="F31" s="650"/>
      <c r="G31" s="650"/>
      <c r="H31" s="650"/>
      <c r="I31" s="650"/>
    </row>
    <row r="32" spans="1:9">
      <c r="A32" s="805" t="s">
        <v>647</v>
      </c>
      <c r="B32" s="479" t="s">
        <v>1202</v>
      </c>
      <c r="C32" s="650">
        <v>393</v>
      </c>
      <c r="D32" s="650">
        <v>1</v>
      </c>
      <c r="E32" s="650">
        <v>392</v>
      </c>
      <c r="F32" s="650"/>
      <c r="G32" s="650"/>
      <c r="H32" s="650"/>
      <c r="I32" s="650"/>
    </row>
    <row r="33" spans="1:9">
      <c r="A33" s="546"/>
      <c r="B33" s="550" t="s">
        <v>1203</v>
      </c>
      <c r="C33" s="651">
        <v>427</v>
      </c>
      <c r="D33" s="651">
        <v>1</v>
      </c>
      <c r="E33" s="651">
        <v>426</v>
      </c>
      <c r="F33" s="651"/>
      <c r="G33" s="651"/>
      <c r="H33" s="651"/>
      <c r="I33" s="651"/>
    </row>
    <row r="34" spans="1:9">
      <c r="A34" s="803" t="s">
        <v>10</v>
      </c>
      <c r="B34" s="479" t="s">
        <v>653</v>
      </c>
      <c r="C34" s="650">
        <v>1886</v>
      </c>
      <c r="D34" s="650">
        <v>980</v>
      </c>
      <c r="E34" s="650">
        <v>887</v>
      </c>
      <c r="F34" s="650"/>
      <c r="G34" s="650">
        <v>0</v>
      </c>
      <c r="H34" s="650">
        <v>19</v>
      </c>
      <c r="I34" s="650"/>
    </row>
    <row r="35" spans="1:9">
      <c r="A35" s="804"/>
      <c r="B35" s="479" t="s">
        <v>654</v>
      </c>
      <c r="C35" s="650">
        <v>1983</v>
      </c>
      <c r="D35" s="650">
        <v>1177</v>
      </c>
      <c r="E35" s="650">
        <v>783</v>
      </c>
      <c r="F35" s="650"/>
      <c r="G35" s="650">
        <v>0</v>
      </c>
      <c r="H35" s="650">
        <v>23</v>
      </c>
      <c r="I35" s="650"/>
    </row>
    <row r="36" spans="1:9">
      <c r="A36" s="804" t="s">
        <v>647</v>
      </c>
      <c r="B36" s="479" t="s">
        <v>655</v>
      </c>
      <c r="C36" s="650">
        <v>2099</v>
      </c>
      <c r="D36" s="650">
        <v>1107</v>
      </c>
      <c r="E36" s="650">
        <v>968</v>
      </c>
      <c r="F36" s="650"/>
      <c r="G36" s="650">
        <v>0</v>
      </c>
      <c r="H36" s="650">
        <v>23</v>
      </c>
      <c r="I36" s="650"/>
    </row>
    <row r="37" spans="1:9">
      <c r="A37" s="805" t="s">
        <v>647</v>
      </c>
      <c r="B37" s="479" t="s">
        <v>1202</v>
      </c>
      <c r="C37" s="650">
        <v>2178</v>
      </c>
      <c r="D37" s="650">
        <v>1259</v>
      </c>
      <c r="E37" s="650">
        <v>886</v>
      </c>
      <c r="F37" s="650"/>
      <c r="G37" s="650">
        <v>0</v>
      </c>
      <c r="H37" s="650">
        <v>32</v>
      </c>
      <c r="I37" s="650"/>
    </row>
    <row r="38" spans="1:9">
      <c r="A38" s="546"/>
      <c r="B38" s="550" t="s">
        <v>1203</v>
      </c>
      <c r="C38" s="651">
        <v>2167</v>
      </c>
      <c r="D38" s="651">
        <v>1317</v>
      </c>
      <c r="E38" s="651">
        <v>818</v>
      </c>
      <c r="F38" s="651"/>
      <c r="G38" s="651">
        <v>0</v>
      </c>
      <c r="H38" s="651">
        <v>32</v>
      </c>
      <c r="I38" s="651"/>
    </row>
    <row r="39" spans="1:9">
      <c r="A39" s="803" t="s">
        <v>9</v>
      </c>
      <c r="B39" s="479" t="s">
        <v>653</v>
      </c>
      <c r="C39" s="650">
        <v>2233</v>
      </c>
      <c r="D39" s="650">
        <v>183</v>
      </c>
      <c r="E39" s="650">
        <v>2025</v>
      </c>
      <c r="F39" s="650"/>
      <c r="G39" s="650"/>
      <c r="H39" s="650">
        <v>25</v>
      </c>
      <c r="I39" s="650"/>
    </row>
    <row r="40" spans="1:9">
      <c r="A40" s="804" t="s">
        <v>647</v>
      </c>
      <c r="B40" s="479" t="s">
        <v>654</v>
      </c>
      <c r="C40" s="650">
        <v>1917</v>
      </c>
      <c r="D40" s="650">
        <v>54</v>
      </c>
      <c r="E40" s="650">
        <v>1824</v>
      </c>
      <c r="F40" s="650"/>
      <c r="G40" s="650"/>
      <c r="H40" s="650">
        <v>39</v>
      </c>
      <c r="I40" s="650"/>
    </row>
    <row r="41" spans="1:9">
      <c r="A41" s="804" t="s">
        <v>647</v>
      </c>
      <c r="B41" s="479" t="s">
        <v>655</v>
      </c>
      <c r="C41" s="650">
        <v>1803</v>
      </c>
      <c r="D41" s="650">
        <v>385</v>
      </c>
      <c r="E41" s="650">
        <v>1365</v>
      </c>
      <c r="F41" s="650"/>
      <c r="G41" s="650"/>
      <c r="H41" s="650">
        <v>53</v>
      </c>
      <c r="I41" s="650"/>
    </row>
    <row r="42" spans="1:9">
      <c r="A42" s="805" t="s">
        <v>647</v>
      </c>
      <c r="B42" s="479" t="s">
        <v>1202</v>
      </c>
      <c r="C42" s="650">
        <v>1937</v>
      </c>
      <c r="D42" s="650">
        <v>125</v>
      </c>
      <c r="E42" s="650">
        <v>1647</v>
      </c>
      <c r="F42" s="650"/>
      <c r="G42" s="650"/>
      <c r="H42" s="650">
        <v>165</v>
      </c>
      <c r="I42" s="650"/>
    </row>
    <row r="43" spans="1:9">
      <c r="A43" s="546"/>
      <c r="B43" s="550" t="s">
        <v>1203</v>
      </c>
      <c r="C43" s="651">
        <v>1882</v>
      </c>
      <c r="D43" s="651">
        <v>68</v>
      </c>
      <c r="E43" s="650">
        <v>1647</v>
      </c>
      <c r="F43" s="651"/>
      <c r="G43" s="651"/>
      <c r="H43" s="651">
        <v>168</v>
      </c>
      <c r="I43" s="651"/>
    </row>
    <row r="44" spans="1:9">
      <c r="A44" s="803" t="s">
        <v>8</v>
      </c>
      <c r="B44" s="479" t="s">
        <v>653</v>
      </c>
      <c r="C44" s="650">
        <v>3042</v>
      </c>
      <c r="D44" s="650">
        <v>2894</v>
      </c>
      <c r="E44" s="650">
        <v>100</v>
      </c>
      <c r="F44" s="650"/>
      <c r="G44" s="650">
        <v>18</v>
      </c>
      <c r="H44" s="650">
        <v>30</v>
      </c>
      <c r="I44" s="650"/>
    </row>
    <row r="45" spans="1:9">
      <c r="A45" s="804"/>
      <c r="B45" s="479" t="s">
        <v>654</v>
      </c>
      <c r="C45" s="650">
        <v>3120</v>
      </c>
      <c r="D45" s="650">
        <v>2976</v>
      </c>
      <c r="E45" s="650">
        <v>90</v>
      </c>
      <c r="F45" s="650"/>
      <c r="G45" s="650">
        <v>15</v>
      </c>
      <c r="H45" s="650">
        <v>39</v>
      </c>
      <c r="I45" s="650"/>
    </row>
    <row r="46" spans="1:9">
      <c r="A46" s="804" t="s">
        <v>647</v>
      </c>
      <c r="B46" s="479" t="s">
        <v>655</v>
      </c>
      <c r="C46" s="650">
        <v>3132</v>
      </c>
      <c r="D46" s="650">
        <v>2943</v>
      </c>
      <c r="E46" s="650">
        <v>125</v>
      </c>
      <c r="F46" s="650"/>
      <c r="G46" s="650">
        <v>15</v>
      </c>
      <c r="H46" s="650">
        <v>49</v>
      </c>
      <c r="I46" s="650"/>
    </row>
    <row r="47" spans="1:9">
      <c r="A47" s="805" t="s">
        <v>647</v>
      </c>
      <c r="B47" s="479" t="s">
        <v>1202</v>
      </c>
      <c r="C47" s="650">
        <v>3237</v>
      </c>
      <c r="D47" s="650">
        <v>2994</v>
      </c>
      <c r="E47" s="650">
        <v>99</v>
      </c>
      <c r="F47" s="650"/>
      <c r="G47" s="650">
        <v>15</v>
      </c>
      <c r="H47" s="650">
        <v>128</v>
      </c>
      <c r="I47" s="650"/>
    </row>
    <row r="48" spans="1:9">
      <c r="A48" s="546"/>
      <c r="B48" s="550" t="s">
        <v>1203</v>
      </c>
      <c r="C48" s="651">
        <v>2882</v>
      </c>
      <c r="D48" s="651">
        <v>2603</v>
      </c>
      <c r="E48" s="651">
        <v>116</v>
      </c>
      <c r="F48" s="651"/>
      <c r="G48" s="651">
        <v>18</v>
      </c>
      <c r="H48" s="651">
        <v>146</v>
      </c>
      <c r="I48" s="651"/>
    </row>
    <row r="49" spans="1:9">
      <c r="A49" s="803" t="s">
        <v>6</v>
      </c>
      <c r="B49" s="479" t="s">
        <v>653</v>
      </c>
      <c r="C49" s="650">
        <v>18697</v>
      </c>
      <c r="D49" s="650">
        <v>3103</v>
      </c>
      <c r="E49" s="650">
        <v>15592</v>
      </c>
      <c r="F49" s="650"/>
      <c r="G49" s="650"/>
      <c r="H49" s="650">
        <v>2</v>
      </c>
      <c r="I49" s="650"/>
    </row>
    <row r="50" spans="1:9">
      <c r="A50" s="804"/>
      <c r="B50" s="479" t="s">
        <v>654</v>
      </c>
      <c r="C50" s="650">
        <v>17452</v>
      </c>
      <c r="D50" s="650">
        <v>3393</v>
      </c>
      <c r="E50" s="650">
        <v>14058</v>
      </c>
      <c r="F50" s="650"/>
      <c r="G50" s="650"/>
      <c r="H50" s="650">
        <v>2</v>
      </c>
      <c r="I50" s="650"/>
    </row>
    <row r="51" spans="1:9">
      <c r="A51" s="804" t="s">
        <v>647</v>
      </c>
      <c r="B51" s="479" t="s">
        <v>655</v>
      </c>
      <c r="C51" s="650">
        <v>16988</v>
      </c>
      <c r="D51" s="650">
        <v>3088</v>
      </c>
      <c r="E51" s="650">
        <v>13899</v>
      </c>
      <c r="F51" s="650"/>
      <c r="G51" s="650"/>
      <c r="H51" s="650">
        <v>1</v>
      </c>
      <c r="I51" s="650"/>
    </row>
    <row r="52" spans="1:9">
      <c r="A52" s="805" t="s">
        <v>647</v>
      </c>
      <c r="B52" s="479" t="s">
        <v>1202</v>
      </c>
      <c r="C52" s="650">
        <v>18824</v>
      </c>
      <c r="D52" s="650">
        <v>3864</v>
      </c>
      <c r="E52" s="650">
        <v>14930</v>
      </c>
      <c r="F52" s="650"/>
      <c r="G52" s="650"/>
      <c r="H52" s="650">
        <v>31</v>
      </c>
      <c r="I52" s="650"/>
    </row>
    <row r="53" spans="1:9">
      <c r="A53" s="546"/>
      <c r="B53" s="550" t="s">
        <v>1203</v>
      </c>
      <c r="C53" s="651">
        <v>18886</v>
      </c>
      <c r="D53" s="651">
        <v>3113</v>
      </c>
      <c r="E53" s="651">
        <v>15703</v>
      </c>
      <c r="F53" s="651"/>
      <c r="G53" s="651"/>
      <c r="H53" s="651">
        <v>70</v>
      </c>
      <c r="I53" s="651"/>
    </row>
    <row r="54" spans="1:9">
      <c r="A54" s="803" t="s">
        <v>18</v>
      </c>
      <c r="B54" s="479" t="s">
        <v>653</v>
      </c>
      <c r="C54" s="650">
        <v>1479</v>
      </c>
      <c r="D54" s="650">
        <v>62</v>
      </c>
      <c r="E54" s="650">
        <v>1359</v>
      </c>
      <c r="F54" s="650"/>
      <c r="G54" s="650">
        <v>1</v>
      </c>
      <c r="H54" s="650">
        <v>57</v>
      </c>
      <c r="I54" s="650"/>
    </row>
    <row r="55" spans="1:9">
      <c r="A55" s="804" t="s">
        <v>647</v>
      </c>
      <c r="B55" s="479" t="s">
        <v>654</v>
      </c>
      <c r="C55" s="650">
        <v>1773</v>
      </c>
      <c r="D55" s="650">
        <v>66</v>
      </c>
      <c r="E55" s="650">
        <v>1593</v>
      </c>
      <c r="F55" s="650"/>
      <c r="G55" s="650">
        <v>5</v>
      </c>
      <c r="H55" s="650">
        <v>30</v>
      </c>
      <c r="I55" s="650"/>
    </row>
    <row r="56" spans="1:9">
      <c r="A56" s="804" t="s">
        <v>647</v>
      </c>
      <c r="B56" s="479" t="s">
        <v>655</v>
      </c>
      <c r="C56" s="650">
        <v>1416</v>
      </c>
      <c r="D56" s="650">
        <v>21</v>
      </c>
      <c r="E56" s="650">
        <v>1144</v>
      </c>
      <c r="F56" s="650"/>
      <c r="G56" s="650">
        <v>18</v>
      </c>
      <c r="H56" s="650">
        <v>124</v>
      </c>
      <c r="I56" s="650"/>
    </row>
    <row r="57" spans="1:9">
      <c r="A57" s="805" t="s">
        <v>647</v>
      </c>
      <c r="B57" s="479" t="s">
        <v>1202</v>
      </c>
      <c r="C57" s="650">
        <v>1372</v>
      </c>
      <c r="D57" s="650">
        <v>52</v>
      </c>
      <c r="E57" s="650">
        <v>954</v>
      </c>
      <c r="F57" s="650"/>
      <c r="G57" s="650">
        <v>5</v>
      </c>
      <c r="H57" s="650">
        <v>41</v>
      </c>
      <c r="I57" s="650"/>
    </row>
    <row r="58" spans="1:9">
      <c r="A58" s="546"/>
      <c r="B58" s="550" t="s">
        <v>1203</v>
      </c>
      <c r="C58" s="651">
        <v>1957</v>
      </c>
      <c r="D58" s="651">
        <v>65</v>
      </c>
      <c r="E58" s="651"/>
      <c r="F58" s="651"/>
      <c r="G58" s="651"/>
      <c r="H58" s="651"/>
      <c r="I58" s="651"/>
    </row>
    <row r="59" spans="1:9">
      <c r="A59" s="803" t="s">
        <v>4</v>
      </c>
      <c r="B59" s="479" t="s">
        <v>653</v>
      </c>
      <c r="C59" s="650">
        <v>496</v>
      </c>
      <c r="D59" s="650">
        <v>487</v>
      </c>
      <c r="E59" s="650"/>
      <c r="F59" s="650"/>
      <c r="G59" s="650">
        <v>7</v>
      </c>
      <c r="H59" s="650">
        <v>2</v>
      </c>
      <c r="I59" s="650"/>
    </row>
    <row r="60" spans="1:9">
      <c r="A60" s="804"/>
      <c r="B60" s="479" t="s">
        <v>654</v>
      </c>
      <c r="C60" s="650">
        <v>513</v>
      </c>
      <c r="D60" s="650">
        <v>503</v>
      </c>
      <c r="E60" s="650"/>
      <c r="F60" s="650"/>
      <c r="G60" s="650">
        <v>7</v>
      </c>
      <c r="H60" s="650">
        <v>3</v>
      </c>
      <c r="I60" s="650"/>
    </row>
    <row r="61" spans="1:9">
      <c r="A61" s="804" t="s">
        <v>647</v>
      </c>
      <c r="B61" s="479" t="s">
        <v>655</v>
      </c>
      <c r="C61" s="650">
        <v>518</v>
      </c>
      <c r="D61" s="650">
        <v>507</v>
      </c>
      <c r="E61" s="650"/>
      <c r="F61" s="650"/>
      <c r="G61" s="650">
        <v>7</v>
      </c>
      <c r="H61" s="650">
        <v>4</v>
      </c>
      <c r="I61" s="650"/>
    </row>
    <row r="62" spans="1:9">
      <c r="A62" s="805" t="s">
        <v>647</v>
      </c>
      <c r="B62" s="479" t="s">
        <v>1202</v>
      </c>
      <c r="C62" s="650">
        <v>540</v>
      </c>
      <c r="D62" s="650">
        <v>527</v>
      </c>
      <c r="E62" s="650"/>
      <c r="F62" s="650"/>
      <c r="G62" s="650">
        <v>8</v>
      </c>
      <c r="H62" s="650">
        <v>5</v>
      </c>
      <c r="I62" s="650"/>
    </row>
    <row r="63" spans="1:9">
      <c r="A63" s="546"/>
      <c r="B63" s="550" t="s">
        <v>1203</v>
      </c>
      <c r="C63" s="651">
        <v>535</v>
      </c>
      <c r="D63" s="651">
        <v>523</v>
      </c>
      <c r="E63" s="651"/>
      <c r="F63" s="651"/>
      <c r="G63" s="651">
        <v>6</v>
      </c>
      <c r="H63" s="651">
        <v>6</v>
      </c>
      <c r="I63" s="651"/>
    </row>
    <row r="64" spans="1:9">
      <c r="A64" s="803" t="s">
        <v>3</v>
      </c>
      <c r="B64" s="479" t="s">
        <v>653</v>
      </c>
      <c r="C64" s="650">
        <v>255112</v>
      </c>
      <c r="D64" s="650">
        <v>228523</v>
      </c>
      <c r="E64" s="650">
        <v>3947</v>
      </c>
      <c r="F64" s="650">
        <v>15913</v>
      </c>
      <c r="G64" s="650">
        <v>3722</v>
      </c>
      <c r="H64" s="650">
        <v>3007</v>
      </c>
      <c r="I64" s="650"/>
    </row>
    <row r="65" spans="1:9">
      <c r="A65" s="804" t="s">
        <v>647</v>
      </c>
      <c r="B65" s="479" t="s">
        <v>654</v>
      </c>
      <c r="C65" s="650">
        <v>257769</v>
      </c>
      <c r="D65" s="650">
        <v>227635</v>
      </c>
      <c r="E65" s="650">
        <v>5323</v>
      </c>
      <c r="F65" s="650">
        <v>15743</v>
      </c>
      <c r="G65" s="650">
        <v>5132</v>
      </c>
      <c r="H65" s="650">
        <v>3936</v>
      </c>
      <c r="I65" s="650"/>
    </row>
    <row r="66" spans="1:9">
      <c r="A66" s="804" t="s">
        <v>647</v>
      </c>
      <c r="B66" s="479" t="s">
        <v>655</v>
      </c>
      <c r="C66" s="650">
        <v>256064</v>
      </c>
      <c r="D66" s="650">
        <v>228082</v>
      </c>
      <c r="E66" s="650">
        <v>5694</v>
      </c>
      <c r="F66" s="650">
        <v>11580</v>
      </c>
      <c r="G66" s="650">
        <v>6467</v>
      </c>
      <c r="H66" s="650">
        <v>4241</v>
      </c>
      <c r="I66" s="650"/>
    </row>
    <row r="67" spans="1:9">
      <c r="A67" s="805" t="s">
        <v>647</v>
      </c>
      <c r="B67" s="479" t="s">
        <v>1202</v>
      </c>
      <c r="C67" s="650">
        <v>252639</v>
      </c>
      <c r="D67" s="650">
        <v>222163</v>
      </c>
      <c r="E67" s="650">
        <v>5791</v>
      </c>
      <c r="F67" s="650">
        <v>13252</v>
      </c>
      <c r="G67" s="650">
        <v>6624</v>
      </c>
      <c r="H67" s="650">
        <v>4809</v>
      </c>
      <c r="I67" s="650"/>
    </row>
    <row r="68" spans="1:9">
      <c r="A68" s="546"/>
      <c r="B68" s="550" t="s">
        <v>1203</v>
      </c>
      <c r="C68" s="651">
        <v>239520</v>
      </c>
      <c r="D68" s="651">
        <v>212410</v>
      </c>
      <c r="E68" s="651">
        <v>6239</v>
      </c>
      <c r="F68" s="651">
        <v>9903</v>
      </c>
      <c r="G68" s="651">
        <v>5937</v>
      </c>
      <c r="H68" s="651">
        <v>5031</v>
      </c>
      <c r="I68" s="651"/>
    </row>
    <row r="69" spans="1:9">
      <c r="A69" s="803" t="s">
        <v>2721</v>
      </c>
      <c r="B69" s="479" t="s">
        <v>653</v>
      </c>
      <c r="C69" s="650">
        <v>7216</v>
      </c>
      <c r="D69" s="650">
        <v>4817</v>
      </c>
      <c r="E69" s="650">
        <v>2366</v>
      </c>
      <c r="F69" s="650"/>
      <c r="G69" s="650"/>
      <c r="H69" s="650">
        <v>33</v>
      </c>
      <c r="I69" s="650"/>
    </row>
    <row r="70" spans="1:9">
      <c r="A70" s="804"/>
      <c r="B70" s="479" t="s">
        <v>654</v>
      </c>
      <c r="C70" s="650">
        <v>7250</v>
      </c>
      <c r="D70" s="650">
        <v>4861</v>
      </c>
      <c r="E70" s="650">
        <v>2350</v>
      </c>
      <c r="F70" s="650"/>
      <c r="G70" s="650"/>
      <c r="H70" s="650">
        <v>39</v>
      </c>
      <c r="I70" s="650"/>
    </row>
    <row r="71" spans="1:9">
      <c r="A71" s="804" t="s">
        <v>647</v>
      </c>
      <c r="B71" s="479" t="s">
        <v>655</v>
      </c>
      <c r="C71" s="650">
        <v>7396</v>
      </c>
      <c r="D71" s="650">
        <v>4908</v>
      </c>
      <c r="E71" s="650">
        <v>2400</v>
      </c>
      <c r="F71" s="650"/>
      <c r="G71" s="650"/>
      <c r="H71" s="650">
        <v>88</v>
      </c>
      <c r="I71" s="650"/>
    </row>
    <row r="72" spans="1:9">
      <c r="A72" s="805" t="s">
        <v>647</v>
      </c>
      <c r="B72" s="479" t="s">
        <v>1202</v>
      </c>
      <c r="C72" s="650">
        <v>7865</v>
      </c>
      <c r="D72" s="650">
        <v>5298</v>
      </c>
      <c r="E72" s="650">
        <v>2477</v>
      </c>
      <c r="F72" s="650"/>
      <c r="G72" s="650"/>
      <c r="H72" s="650">
        <v>89</v>
      </c>
      <c r="I72" s="650"/>
    </row>
    <row r="73" spans="1:9">
      <c r="A73" s="546"/>
      <c r="B73" s="550" t="s">
        <v>1203</v>
      </c>
      <c r="C73" s="326">
        <v>8420.1444919999994</v>
      </c>
      <c r="D73" s="651"/>
      <c r="E73" s="651"/>
      <c r="F73" s="651"/>
      <c r="G73" s="651"/>
      <c r="H73" s="651"/>
      <c r="I73" s="651"/>
    </row>
    <row r="74" spans="1:9">
      <c r="A74" s="803" t="s">
        <v>1</v>
      </c>
      <c r="B74" s="479" t="s">
        <v>653</v>
      </c>
      <c r="C74" s="650">
        <v>11695</v>
      </c>
      <c r="D74" s="650">
        <v>670</v>
      </c>
      <c r="E74" s="650">
        <v>11025</v>
      </c>
      <c r="F74" s="650"/>
      <c r="G74" s="650"/>
      <c r="H74" s="650"/>
      <c r="I74" s="650"/>
    </row>
    <row r="75" spans="1:9">
      <c r="A75" s="804"/>
      <c r="B75" s="479" t="s">
        <v>654</v>
      </c>
      <c r="C75" s="650">
        <v>14536</v>
      </c>
      <c r="D75" s="650">
        <v>2065</v>
      </c>
      <c r="E75" s="650">
        <v>12471</v>
      </c>
      <c r="F75" s="650"/>
      <c r="G75" s="650"/>
      <c r="H75" s="650">
        <v>0</v>
      </c>
      <c r="I75" s="650"/>
    </row>
    <row r="76" spans="1:9">
      <c r="A76" s="804" t="s">
        <v>647</v>
      </c>
      <c r="B76" s="479" t="s">
        <v>655</v>
      </c>
      <c r="C76" s="650">
        <v>16282</v>
      </c>
      <c r="D76" s="650">
        <v>2574</v>
      </c>
      <c r="E76" s="650">
        <v>13706</v>
      </c>
      <c r="F76" s="650"/>
      <c r="G76" s="650"/>
      <c r="H76" s="650">
        <v>1</v>
      </c>
      <c r="I76" s="650"/>
    </row>
    <row r="77" spans="1:9">
      <c r="A77" s="805" t="s">
        <v>647</v>
      </c>
      <c r="B77" s="479" t="s">
        <v>1202</v>
      </c>
      <c r="C77" s="650">
        <v>15115</v>
      </c>
      <c r="D77" s="650">
        <v>2669</v>
      </c>
      <c r="E77" s="650">
        <v>12329</v>
      </c>
      <c r="F77" s="650"/>
      <c r="G77" s="650"/>
      <c r="H77" s="651">
        <v>118</v>
      </c>
      <c r="I77" s="650"/>
    </row>
    <row r="78" spans="1:9">
      <c r="A78" s="546"/>
      <c r="B78" s="550" t="s">
        <v>1203</v>
      </c>
      <c r="C78" s="651">
        <v>15237</v>
      </c>
      <c r="D78" s="651">
        <v>2294</v>
      </c>
      <c r="E78" s="651">
        <v>12793</v>
      </c>
      <c r="F78" s="651"/>
      <c r="G78" s="651"/>
      <c r="H78" s="650">
        <v>150</v>
      </c>
      <c r="I78" s="651"/>
    </row>
    <row r="79" spans="1:9">
      <c r="A79" s="801" t="s">
        <v>24</v>
      </c>
      <c r="B79" s="479" t="s">
        <v>653</v>
      </c>
      <c r="C79" s="650">
        <v>7090</v>
      </c>
      <c r="D79" s="650">
        <v>4175</v>
      </c>
      <c r="E79" s="650">
        <v>2915</v>
      </c>
      <c r="F79" s="650"/>
      <c r="G79" s="650"/>
      <c r="H79" s="651"/>
      <c r="I79" s="650"/>
    </row>
    <row r="80" spans="1:9">
      <c r="A80" s="802"/>
      <c r="B80" s="479" t="s">
        <v>654</v>
      </c>
      <c r="C80" s="650">
        <v>7544</v>
      </c>
      <c r="D80" s="650">
        <v>3575</v>
      </c>
      <c r="E80" s="650">
        <v>3969</v>
      </c>
      <c r="F80" s="650"/>
      <c r="G80" s="650"/>
      <c r="H80" s="650"/>
      <c r="I80" s="650"/>
    </row>
    <row r="81" spans="1:9">
      <c r="A81" s="802"/>
      <c r="B81" s="479" t="s">
        <v>655</v>
      </c>
      <c r="C81" s="650">
        <v>9418</v>
      </c>
      <c r="D81" s="650">
        <v>4369</v>
      </c>
      <c r="E81" s="650">
        <v>5049</v>
      </c>
      <c r="F81" s="650"/>
      <c r="G81" s="650"/>
      <c r="H81" s="650"/>
      <c r="I81" s="650"/>
    </row>
    <row r="82" spans="1:9">
      <c r="A82" s="802"/>
      <c r="B82" s="479" t="s">
        <v>1202</v>
      </c>
      <c r="C82" s="650">
        <v>8451</v>
      </c>
      <c r="D82" s="650">
        <v>4285</v>
      </c>
      <c r="E82" s="650">
        <v>4166</v>
      </c>
      <c r="F82" s="650"/>
      <c r="G82" s="650"/>
      <c r="H82" s="650"/>
      <c r="I82" s="650"/>
    </row>
    <row r="83" spans="1:9">
      <c r="A83" s="802"/>
      <c r="B83" s="550" t="s">
        <v>1203</v>
      </c>
      <c r="C83" s="650">
        <v>6712</v>
      </c>
      <c r="D83" s="650">
        <v>2882</v>
      </c>
      <c r="E83" s="650">
        <v>3805</v>
      </c>
      <c r="F83" s="650"/>
      <c r="G83" s="650"/>
      <c r="H83" s="650">
        <v>24</v>
      </c>
      <c r="I83" s="650"/>
    </row>
    <row r="85" spans="1:9">
      <c r="A85" s="44" t="s">
        <v>19</v>
      </c>
    </row>
    <row r="87" spans="1:9">
      <c r="A87" t="s">
        <v>3174</v>
      </c>
    </row>
  </sheetData>
  <mergeCells count="16">
    <mergeCell ref="A79:A83"/>
    <mergeCell ref="A64:A67"/>
    <mergeCell ref="A74:A77"/>
    <mergeCell ref="A69:A72"/>
    <mergeCell ref="A4:A7"/>
    <mergeCell ref="A9:A12"/>
    <mergeCell ref="A14:A17"/>
    <mergeCell ref="A19:A22"/>
    <mergeCell ref="A24:A27"/>
    <mergeCell ref="A29:A32"/>
    <mergeCell ref="A34:A37"/>
    <mergeCell ref="A39:A42"/>
    <mergeCell ref="A44:A47"/>
    <mergeCell ref="A49:A52"/>
    <mergeCell ref="A54:A57"/>
    <mergeCell ref="A59:A62"/>
  </mergeCells>
  <hyperlinks>
    <hyperlink ref="K3" location="Content!A1" display="Back to content page" xr:uid="{00000000-0004-0000-EE00-000000000000}"/>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Sheet240"/>
  <dimension ref="A1:AJ33"/>
  <sheetViews>
    <sheetView zoomScale="96" zoomScaleNormal="96" workbookViewId="0">
      <selection activeCell="B4" sqref="B4:AH19"/>
    </sheetView>
  </sheetViews>
  <sheetFormatPr defaultColWidth="9.21875" defaultRowHeight="14.4"/>
  <cols>
    <col min="1" max="1" width="33.77734375" customWidth="1"/>
    <col min="2" max="30" width="9.5546875" customWidth="1"/>
    <col min="31" max="31" width="10.44140625" customWidth="1"/>
    <col min="32" max="34" width="8.44140625" customWidth="1"/>
  </cols>
  <sheetData>
    <row r="1" spans="1:36" s="44" customFormat="1" ht="13.8">
      <c r="A1" s="18" t="s">
        <v>3037</v>
      </c>
    </row>
    <row r="2" spans="1:36" s="17" customFormat="1" ht="13.8"/>
    <row r="3" spans="1:36" s="17" customFormat="1">
      <c r="A3" s="288" t="s">
        <v>32</v>
      </c>
      <c r="B3" s="3">
        <v>1990</v>
      </c>
      <c r="C3" s="3">
        <v>1991</v>
      </c>
      <c r="D3" s="3">
        <v>1992</v>
      </c>
      <c r="E3" s="3">
        <v>1993</v>
      </c>
      <c r="F3" s="3">
        <v>1994</v>
      </c>
      <c r="G3" s="3">
        <v>1995</v>
      </c>
      <c r="H3" s="3">
        <v>1996</v>
      </c>
      <c r="I3" s="3">
        <v>1997</v>
      </c>
      <c r="J3" s="3">
        <v>1998</v>
      </c>
      <c r="K3" s="3">
        <v>1999</v>
      </c>
      <c r="L3" s="3">
        <v>2000</v>
      </c>
      <c r="M3" s="3">
        <v>2001</v>
      </c>
      <c r="N3" s="3">
        <v>2002</v>
      </c>
      <c r="O3" s="3">
        <v>2003</v>
      </c>
      <c r="P3" s="3">
        <v>2004</v>
      </c>
      <c r="Q3" s="3">
        <v>2005</v>
      </c>
      <c r="R3" s="3">
        <v>2006</v>
      </c>
      <c r="S3" s="3">
        <v>2007</v>
      </c>
      <c r="T3" s="3">
        <v>2008</v>
      </c>
      <c r="U3" s="3">
        <v>2009</v>
      </c>
      <c r="V3" s="3">
        <v>2010</v>
      </c>
      <c r="W3" s="3">
        <v>2011</v>
      </c>
      <c r="X3" s="3">
        <v>2012</v>
      </c>
      <c r="Y3" s="179">
        <v>2013</v>
      </c>
      <c r="Z3" s="179">
        <v>2014</v>
      </c>
      <c r="AA3" s="179">
        <v>2015</v>
      </c>
      <c r="AB3" s="179">
        <v>2016</v>
      </c>
      <c r="AC3" s="179">
        <v>2017</v>
      </c>
      <c r="AD3" s="179">
        <v>2018</v>
      </c>
      <c r="AE3" s="179">
        <v>2019</v>
      </c>
      <c r="AF3" s="179">
        <v>2020</v>
      </c>
      <c r="AG3" s="179">
        <v>2021</v>
      </c>
      <c r="AH3" s="179">
        <v>2022</v>
      </c>
      <c r="AJ3" s="1" t="s">
        <v>559</v>
      </c>
    </row>
    <row r="4" spans="1:36" s="17" customFormat="1" ht="13.8">
      <c r="A4" s="93" t="s">
        <v>13</v>
      </c>
      <c r="B4" s="326">
        <v>462</v>
      </c>
      <c r="C4" s="326">
        <v>462</v>
      </c>
      <c r="D4" s="326">
        <v>462</v>
      </c>
      <c r="E4" s="326">
        <v>462</v>
      </c>
      <c r="F4" s="326">
        <v>462</v>
      </c>
      <c r="G4" s="326">
        <v>462</v>
      </c>
      <c r="H4" s="326">
        <v>462</v>
      </c>
      <c r="I4" s="326">
        <v>460</v>
      </c>
      <c r="J4" s="326">
        <v>460</v>
      </c>
      <c r="K4" s="326">
        <v>500</v>
      </c>
      <c r="L4" s="326">
        <v>500</v>
      </c>
      <c r="M4" s="326">
        <v>500</v>
      </c>
      <c r="N4" s="326">
        <v>500</v>
      </c>
      <c r="O4" s="326">
        <v>500</v>
      </c>
      <c r="P4" s="326">
        <v>624</v>
      </c>
      <c r="Q4" s="326">
        <v>830.6</v>
      </c>
      <c r="R4" s="326">
        <v>843.2</v>
      </c>
      <c r="S4" s="326">
        <v>1155</v>
      </c>
      <c r="T4" s="326">
        <v>1155</v>
      </c>
      <c r="U4" s="326">
        <v>1155</v>
      </c>
      <c r="V4" s="326">
        <v>1155</v>
      </c>
      <c r="W4" s="326">
        <v>1538</v>
      </c>
      <c r="X4" s="326">
        <v>1540</v>
      </c>
      <c r="Y4" s="326">
        <v>1541</v>
      </c>
      <c r="Z4" s="326">
        <v>2082</v>
      </c>
      <c r="AA4" s="326">
        <v>2546</v>
      </c>
      <c r="AB4" s="326">
        <v>2886</v>
      </c>
      <c r="AC4" s="326">
        <v>4422</v>
      </c>
      <c r="AD4" s="326">
        <v>5010</v>
      </c>
      <c r="AE4" s="326">
        <v>6156</v>
      </c>
      <c r="AF4" s="326">
        <v>7252</v>
      </c>
      <c r="AG4" s="326"/>
      <c r="AH4" s="326"/>
    </row>
    <row r="5" spans="1:36" s="17" customFormat="1" ht="13.8">
      <c r="A5" s="93" t="s">
        <v>12</v>
      </c>
      <c r="B5" s="326">
        <v>217</v>
      </c>
      <c r="C5" s="326">
        <v>217</v>
      </c>
      <c r="D5" s="326">
        <v>217</v>
      </c>
      <c r="E5" s="326">
        <v>217</v>
      </c>
      <c r="F5" s="326">
        <v>217</v>
      </c>
      <c r="G5" s="326">
        <v>217</v>
      </c>
      <c r="H5" s="326">
        <v>217</v>
      </c>
      <c r="I5" s="326">
        <v>217</v>
      </c>
      <c r="J5" s="326">
        <v>217</v>
      </c>
      <c r="K5" s="326">
        <v>217</v>
      </c>
      <c r="L5" s="326">
        <v>217</v>
      </c>
      <c r="M5" s="326">
        <v>217</v>
      </c>
      <c r="N5" s="326">
        <v>152</v>
      </c>
      <c r="O5" s="326">
        <v>152</v>
      </c>
      <c r="P5" s="326">
        <v>152</v>
      </c>
      <c r="Q5" s="326">
        <v>152</v>
      </c>
      <c r="R5" s="326">
        <v>152</v>
      </c>
      <c r="S5" s="326">
        <v>152</v>
      </c>
      <c r="T5" s="326">
        <v>152</v>
      </c>
      <c r="U5" s="326">
        <v>152</v>
      </c>
      <c r="V5" s="326">
        <v>152</v>
      </c>
      <c r="W5" s="326">
        <v>132</v>
      </c>
      <c r="X5" s="326">
        <v>132</v>
      </c>
      <c r="Y5" s="326">
        <v>132</v>
      </c>
      <c r="Z5" s="326">
        <v>132</v>
      </c>
      <c r="AA5" s="326">
        <v>145</v>
      </c>
      <c r="AB5" s="326">
        <v>621.29999999999995</v>
      </c>
      <c r="AC5" s="326">
        <v>755</v>
      </c>
      <c r="AD5" s="326">
        <v>799</v>
      </c>
      <c r="AE5" s="326">
        <v>766</v>
      </c>
      <c r="AF5" s="326">
        <v>738</v>
      </c>
      <c r="AG5" s="326"/>
      <c r="AH5" s="326"/>
      <c r="AJ5" s="33"/>
    </row>
    <row r="6" spans="1:36" s="17" customFormat="1" ht="13.8">
      <c r="A6" s="93" t="s">
        <v>513</v>
      </c>
      <c r="B6" s="326">
        <v>4</v>
      </c>
      <c r="C6" s="326">
        <v>4</v>
      </c>
      <c r="D6" s="326">
        <v>4</v>
      </c>
      <c r="E6" s="326">
        <v>4</v>
      </c>
      <c r="F6" s="326">
        <v>4</v>
      </c>
      <c r="G6" s="326">
        <v>4</v>
      </c>
      <c r="H6" s="326">
        <v>4</v>
      </c>
      <c r="I6" s="326">
        <v>6</v>
      </c>
      <c r="J6" s="326">
        <v>6</v>
      </c>
      <c r="K6" s="326">
        <v>6</v>
      </c>
      <c r="L6" s="326">
        <v>6</v>
      </c>
      <c r="M6" s="326">
        <v>8</v>
      </c>
      <c r="N6" s="326">
        <v>10</v>
      </c>
      <c r="O6" s="326">
        <v>14</v>
      </c>
      <c r="P6" s="326">
        <v>18</v>
      </c>
      <c r="Q6" s="326">
        <v>21</v>
      </c>
      <c r="R6" s="326">
        <v>21</v>
      </c>
      <c r="S6" s="326">
        <v>21</v>
      </c>
      <c r="T6" s="326">
        <v>23</v>
      </c>
      <c r="U6" s="326">
        <v>23</v>
      </c>
      <c r="V6" s="326">
        <v>23</v>
      </c>
      <c r="W6" s="326">
        <v>23</v>
      </c>
      <c r="X6" s="326">
        <v>23</v>
      </c>
      <c r="Y6" s="326">
        <v>24</v>
      </c>
      <c r="Z6" s="326">
        <v>26</v>
      </c>
      <c r="AA6" s="326">
        <v>27</v>
      </c>
      <c r="AB6" s="326">
        <v>27</v>
      </c>
      <c r="AC6" s="326">
        <v>35</v>
      </c>
      <c r="AD6" s="326">
        <v>35</v>
      </c>
      <c r="AE6" s="326">
        <v>35</v>
      </c>
      <c r="AF6" s="326">
        <v>35</v>
      </c>
      <c r="AG6" s="326"/>
      <c r="AH6" s="326"/>
      <c r="AJ6" s="33"/>
    </row>
    <row r="7" spans="1:36" s="17" customFormat="1" ht="13.8">
      <c r="A7" s="28" t="s">
        <v>100</v>
      </c>
      <c r="B7" s="326">
        <v>2831</v>
      </c>
      <c r="C7" s="326">
        <v>2831</v>
      </c>
      <c r="D7" s="326">
        <v>3134</v>
      </c>
      <c r="E7" s="326">
        <v>3194</v>
      </c>
      <c r="F7" s="326">
        <v>3194</v>
      </c>
      <c r="G7" s="326">
        <v>3197</v>
      </c>
      <c r="H7" s="326">
        <v>3197</v>
      </c>
      <c r="I7" s="326">
        <v>3197</v>
      </c>
      <c r="J7" s="326">
        <v>2548</v>
      </c>
      <c r="K7" s="326">
        <v>2548</v>
      </c>
      <c r="L7" s="326">
        <v>2473</v>
      </c>
      <c r="M7" s="326">
        <v>2473</v>
      </c>
      <c r="N7" s="326">
        <v>2548</v>
      </c>
      <c r="O7" s="326">
        <v>2568</v>
      </c>
      <c r="P7" s="326">
        <v>2443</v>
      </c>
      <c r="Q7" s="326">
        <v>2443</v>
      </c>
      <c r="R7" s="326">
        <v>2444</v>
      </c>
      <c r="S7" s="326">
        <v>2444</v>
      </c>
      <c r="T7" s="326">
        <v>2476</v>
      </c>
      <c r="U7" s="326">
        <v>2476</v>
      </c>
      <c r="V7" s="326">
        <v>2476</v>
      </c>
      <c r="W7" s="326">
        <v>2486</v>
      </c>
      <c r="X7" s="326">
        <v>2496</v>
      </c>
      <c r="Y7" s="326">
        <v>2508</v>
      </c>
      <c r="Z7" s="326">
        <v>2522</v>
      </c>
      <c r="AA7" s="326">
        <v>2549</v>
      </c>
      <c r="AB7" s="326">
        <v>2677</v>
      </c>
      <c r="AC7" s="326">
        <v>3120</v>
      </c>
      <c r="AD7" s="326">
        <v>3178.9</v>
      </c>
      <c r="AE7" s="326">
        <v>3197</v>
      </c>
      <c r="AF7" s="326">
        <v>3197</v>
      </c>
      <c r="AG7" s="326"/>
      <c r="AH7" s="326"/>
      <c r="AI7" s="47"/>
    </row>
    <row r="8" spans="1:36" s="17" customFormat="1" ht="13.8">
      <c r="A8" s="93" t="s">
        <v>512</v>
      </c>
      <c r="B8" s="326">
        <v>122</v>
      </c>
      <c r="C8" s="326">
        <v>122</v>
      </c>
      <c r="D8" s="326">
        <v>122</v>
      </c>
      <c r="E8" s="326">
        <v>130</v>
      </c>
      <c r="F8" s="326">
        <v>130</v>
      </c>
      <c r="G8" s="326">
        <v>142</v>
      </c>
      <c r="H8" s="326">
        <v>142</v>
      </c>
      <c r="I8" s="326">
        <v>142</v>
      </c>
      <c r="J8" s="326">
        <v>131.5</v>
      </c>
      <c r="K8" s="326">
        <v>131.5</v>
      </c>
      <c r="L8" s="326">
        <v>107.5</v>
      </c>
      <c r="M8" s="326">
        <v>142</v>
      </c>
      <c r="N8" s="326">
        <v>142</v>
      </c>
      <c r="O8" s="326">
        <v>150.80000000000001</v>
      </c>
      <c r="P8" s="326">
        <v>150.80000000000001</v>
      </c>
      <c r="Q8" s="326">
        <v>150.80000000000001</v>
      </c>
      <c r="R8" s="326">
        <v>152.80000000000001</v>
      </c>
      <c r="S8" s="326">
        <v>133.6</v>
      </c>
      <c r="T8" s="326">
        <v>152.6</v>
      </c>
      <c r="U8" s="326">
        <v>152.1</v>
      </c>
      <c r="V8" s="326">
        <v>152.6</v>
      </c>
      <c r="W8" s="326">
        <v>158.6</v>
      </c>
      <c r="X8" s="326">
        <v>163.6</v>
      </c>
      <c r="Y8" s="326">
        <v>163.6</v>
      </c>
      <c r="Z8" s="326">
        <v>188</v>
      </c>
      <c r="AA8" s="326">
        <v>188</v>
      </c>
      <c r="AB8" s="326">
        <v>188</v>
      </c>
      <c r="AC8" s="326">
        <v>185</v>
      </c>
      <c r="AD8" s="326">
        <v>189</v>
      </c>
      <c r="AE8" s="326">
        <v>181</v>
      </c>
      <c r="AF8" s="326">
        <v>179</v>
      </c>
      <c r="AG8" s="326"/>
      <c r="AH8" s="326"/>
    </row>
    <row r="9" spans="1:36" s="17" customFormat="1" ht="13.8">
      <c r="A9" s="93" t="s">
        <v>11</v>
      </c>
      <c r="B9" s="326"/>
      <c r="C9" s="326"/>
      <c r="D9" s="326"/>
      <c r="E9" s="326"/>
      <c r="F9" s="326"/>
      <c r="G9" s="326"/>
      <c r="H9" s="326"/>
      <c r="I9" s="326"/>
      <c r="J9" s="326">
        <v>76</v>
      </c>
      <c r="K9" s="326">
        <v>76</v>
      </c>
      <c r="L9" s="326">
        <v>76</v>
      </c>
      <c r="M9" s="326">
        <v>76</v>
      </c>
      <c r="N9" s="326">
        <v>76</v>
      </c>
      <c r="O9" s="326">
        <v>76</v>
      </c>
      <c r="P9" s="326">
        <v>76</v>
      </c>
      <c r="Q9" s="326">
        <v>76</v>
      </c>
      <c r="R9" s="326">
        <v>76</v>
      </c>
      <c r="S9" s="326">
        <v>76</v>
      </c>
      <c r="T9" s="326">
        <v>76</v>
      </c>
      <c r="U9" s="326">
        <v>76</v>
      </c>
      <c r="V9" s="326">
        <v>76</v>
      </c>
      <c r="W9" s="326">
        <v>76</v>
      </c>
      <c r="X9" s="326">
        <v>76</v>
      </c>
      <c r="Y9" s="326">
        <v>76</v>
      </c>
      <c r="Z9" s="326">
        <v>76</v>
      </c>
      <c r="AA9" s="326">
        <v>74</v>
      </c>
      <c r="AB9" s="326">
        <v>80.78</v>
      </c>
      <c r="AC9" s="326">
        <v>74.98</v>
      </c>
      <c r="AD9" s="326">
        <v>74.959999999999994</v>
      </c>
      <c r="AE9" s="326">
        <v>74.959999999999994</v>
      </c>
      <c r="AF9" s="326">
        <v>75</v>
      </c>
      <c r="AG9" s="326"/>
      <c r="AH9" s="326"/>
    </row>
    <row r="10" spans="1:36" s="17" customFormat="1" ht="13.8">
      <c r="A10" s="93" t="s">
        <v>156</v>
      </c>
      <c r="B10" s="326">
        <v>220</v>
      </c>
      <c r="C10" s="326">
        <v>220</v>
      </c>
      <c r="D10" s="326">
        <v>220</v>
      </c>
      <c r="E10" s="326">
        <v>220</v>
      </c>
      <c r="F10" s="326">
        <v>220</v>
      </c>
      <c r="G10" s="326">
        <v>220</v>
      </c>
      <c r="H10" s="326">
        <v>220</v>
      </c>
      <c r="I10" s="326">
        <v>220</v>
      </c>
      <c r="J10" s="326">
        <v>220</v>
      </c>
      <c r="K10" s="326">
        <v>228</v>
      </c>
      <c r="L10" s="326">
        <v>228</v>
      </c>
      <c r="M10" s="326">
        <v>228</v>
      </c>
      <c r="N10" s="326">
        <v>228</v>
      </c>
      <c r="O10" s="326">
        <v>248</v>
      </c>
      <c r="P10" s="326">
        <v>273</v>
      </c>
      <c r="Q10" s="326">
        <v>303</v>
      </c>
      <c r="R10" s="326">
        <v>340.00700000000001</v>
      </c>
      <c r="S10" s="326">
        <v>348.12700000000001</v>
      </c>
      <c r="T10" s="326">
        <v>430.63200000000001</v>
      </c>
      <c r="U10" s="326">
        <v>430.63200000000001</v>
      </c>
      <c r="V10" s="326">
        <v>507.21800000000002</v>
      </c>
      <c r="W10" s="326">
        <v>422.4</v>
      </c>
      <c r="X10" s="326">
        <v>516</v>
      </c>
      <c r="Y10" s="326">
        <v>505.9</v>
      </c>
      <c r="Z10" s="326">
        <v>549</v>
      </c>
      <c r="AA10" s="326">
        <v>552</v>
      </c>
      <c r="AB10" s="326">
        <v>536</v>
      </c>
      <c r="AC10" s="326">
        <v>721</v>
      </c>
      <c r="AD10" s="326">
        <v>706</v>
      </c>
      <c r="AE10" s="326">
        <v>592</v>
      </c>
      <c r="AF10" s="326">
        <v>649</v>
      </c>
      <c r="AG10" s="326"/>
      <c r="AH10" s="326"/>
    </row>
    <row r="11" spans="1:36" s="17" customFormat="1" ht="13.8">
      <c r="A11" s="93" t="s">
        <v>9</v>
      </c>
      <c r="B11" s="326">
        <v>185</v>
      </c>
      <c r="C11" s="326">
        <v>180.5</v>
      </c>
      <c r="D11" s="326">
        <v>185.8</v>
      </c>
      <c r="E11" s="326">
        <v>215.8</v>
      </c>
      <c r="F11" s="326">
        <v>231.7</v>
      </c>
      <c r="G11" s="326">
        <v>251.2</v>
      </c>
      <c r="H11" s="326">
        <v>325.7</v>
      </c>
      <c r="I11" s="326">
        <v>336.2</v>
      </c>
      <c r="J11" s="326">
        <v>375.1</v>
      </c>
      <c r="K11" s="326">
        <v>395.1</v>
      </c>
      <c r="L11" s="326">
        <v>460</v>
      </c>
      <c r="M11" s="326">
        <v>459.9</v>
      </c>
      <c r="N11" s="326">
        <v>528.9</v>
      </c>
      <c r="O11" s="326">
        <v>463.3</v>
      </c>
      <c r="P11" s="326">
        <v>476</v>
      </c>
      <c r="Q11" s="326">
        <v>476</v>
      </c>
      <c r="R11" s="326">
        <v>476</v>
      </c>
      <c r="S11" s="326">
        <v>285</v>
      </c>
      <c r="T11" s="326">
        <v>285</v>
      </c>
      <c r="U11" s="326">
        <v>285</v>
      </c>
      <c r="V11" s="326">
        <v>286</v>
      </c>
      <c r="W11" s="326">
        <v>287</v>
      </c>
      <c r="X11" s="326">
        <v>287</v>
      </c>
      <c r="Y11" s="326">
        <v>351</v>
      </c>
      <c r="Z11" s="326">
        <v>575</v>
      </c>
      <c r="AA11" s="326">
        <v>579</v>
      </c>
      <c r="AB11" s="326">
        <v>579</v>
      </c>
      <c r="AC11" s="326">
        <v>586</v>
      </c>
      <c r="AD11" s="326">
        <v>590</v>
      </c>
      <c r="AE11" s="326">
        <v>590</v>
      </c>
      <c r="AF11" s="326">
        <v>609</v>
      </c>
      <c r="AG11" s="326"/>
      <c r="AH11" s="326"/>
    </row>
    <row r="12" spans="1:36" s="17" customFormat="1" ht="13.8">
      <c r="A12" s="93" t="s">
        <v>261</v>
      </c>
      <c r="B12" s="326">
        <v>313</v>
      </c>
      <c r="C12" s="326">
        <v>320</v>
      </c>
      <c r="D12" s="326">
        <v>331</v>
      </c>
      <c r="E12" s="326">
        <v>338</v>
      </c>
      <c r="F12" s="326">
        <v>349</v>
      </c>
      <c r="G12" s="326">
        <v>369</v>
      </c>
      <c r="H12" s="326">
        <v>369</v>
      </c>
      <c r="I12" s="326">
        <v>406</v>
      </c>
      <c r="J12" s="326">
        <v>480</v>
      </c>
      <c r="K12" s="326">
        <v>509</v>
      </c>
      <c r="L12" s="326">
        <v>620.96</v>
      </c>
      <c r="M12" s="326">
        <v>660.81</v>
      </c>
      <c r="N12" s="326">
        <v>656.86</v>
      </c>
      <c r="O12" s="326">
        <v>650.79999999999995</v>
      </c>
      <c r="P12" s="326">
        <v>654.5</v>
      </c>
      <c r="Q12" s="326">
        <v>688.8</v>
      </c>
      <c r="R12" s="326">
        <v>710.7</v>
      </c>
      <c r="S12" s="326">
        <v>753.3</v>
      </c>
      <c r="T12" s="326">
        <v>725.5</v>
      </c>
      <c r="U12" s="326">
        <v>739.6</v>
      </c>
      <c r="V12" s="326">
        <v>740.2</v>
      </c>
      <c r="W12" s="326">
        <v>737.5</v>
      </c>
      <c r="X12" s="326">
        <v>781.3</v>
      </c>
      <c r="Y12" s="326">
        <v>778.28</v>
      </c>
      <c r="Z12" s="326">
        <v>782.13</v>
      </c>
      <c r="AA12" s="326">
        <v>792.85</v>
      </c>
      <c r="AB12" s="326">
        <v>810.82</v>
      </c>
      <c r="AC12" s="326">
        <v>834.88</v>
      </c>
      <c r="AD12" s="326">
        <v>873.1</v>
      </c>
      <c r="AE12" s="326">
        <v>844.28</v>
      </c>
      <c r="AF12" s="326">
        <v>861.61</v>
      </c>
      <c r="AG12" s="326">
        <v>863.25329000000011</v>
      </c>
      <c r="AH12" s="326"/>
    </row>
    <row r="13" spans="1:36" s="17" customFormat="1" ht="13.8">
      <c r="A13" s="93" t="s">
        <v>6</v>
      </c>
      <c r="B13" s="326">
        <v>2358</v>
      </c>
      <c r="C13" s="326">
        <v>2358</v>
      </c>
      <c r="D13" s="326">
        <v>2358</v>
      </c>
      <c r="E13" s="326">
        <v>2358</v>
      </c>
      <c r="F13" s="326">
        <v>2358</v>
      </c>
      <c r="G13" s="326">
        <v>2175</v>
      </c>
      <c r="H13" s="326">
        <v>2364</v>
      </c>
      <c r="I13" s="326">
        <v>2365</v>
      </c>
      <c r="J13" s="326">
        <v>2365</v>
      </c>
      <c r="K13" s="326">
        <v>2367</v>
      </c>
      <c r="L13" s="326">
        <v>2368</v>
      </c>
      <c r="M13" s="326">
        <v>2369</v>
      </c>
      <c r="N13" s="326">
        <v>2369</v>
      </c>
      <c r="O13" s="326">
        <v>2369</v>
      </c>
      <c r="P13" s="326">
        <v>2369</v>
      </c>
      <c r="Q13" s="326">
        <v>2369</v>
      </c>
      <c r="R13" s="326">
        <v>2369</v>
      </c>
      <c r="S13" s="326">
        <v>2499</v>
      </c>
      <c r="T13" s="326">
        <v>2428</v>
      </c>
      <c r="U13" s="326">
        <v>2428</v>
      </c>
      <c r="V13" s="326">
        <v>2428</v>
      </c>
      <c r="W13" s="326">
        <v>2479</v>
      </c>
      <c r="X13" s="326">
        <v>2486</v>
      </c>
      <c r="Y13" s="326">
        <v>2646</v>
      </c>
      <c r="Z13" s="326">
        <v>2682.36</v>
      </c>
      <c r="AA13" s="326">
        <v>2507.8000000000002</v>
      </c>
      <c r="AB13" s="326">
        <v>2491.1</v>
      </c>
      <c r="AC13" s="326">
        <v>2618</v>
      </c>
      <c r="AD13" s="326">
        <v>2683</v>
      </c>
      <c r="AE13" s="326">
        <v>2753</v>
      </c>
      <c r="AF13" s="326">
        <v>2753</v>
      </c>
      <c r="AG13" s="326"/>
      <c r="AH13" s="326"/>
    </row>
    <row r="14" spans="1:36" s="17" customFormat="1" ht="13.8">
      <c r="A14" s="93" t="s">
        <v>18</v>
      </c>
      <c r="B14" s="326"/>
      <c r="C14" s="326"/>
      <c r="D14" s="326"/>
      <c r="E14" s="326"/>
      <c r="F14" s="326"/>
      <c r="G14" s="326">
        <v>365</v>
      </c>
      <c r="H14" s="326">
        <v>365</v>
      </c>
      <c r="I14" s="326">
        <v>365</v>
      </c>
      <c r="J14" s="326">
        <v>365</v>
      </c>
      <c r="K14" s="326">
        <v>380</v>
      </c>
      <c r="L14" s="326">
        <v>380</v>
      </c>
      <c r="M14" s="326">
        <v>380</v>
      </c>
      <c r="N14" s="326">
        <v>380</v>
      </c>
      <c r="O14" s="326">
        <v>393</v>
      </c>
      <c r="P14" s="326">
        <v>393</v>
      </c>
      <c r="Q14" s="326">
        <v>393</v>
      </c>
      <c r="R14" s="326">
        <v>393</v>
      </c>
      <c r="S14" s="326">
        <v>395</v>
      </c>
      <c r="T14" s="326">
        <v>467</v>
      </c>
      <c r="U14" s="326">
        <v>467</v>
      </c>
      <c r="V14" s="326">
        <v>467</v>
      </c>
      <c r="W14" s="326">
        <v>400.57</v>
      </c>
      <c r="X14" s="326">
        <v>519.32000000000005</v>
      </c>
      <c r="Y14" s="326">
        <v>501.82</v>
      </c>
      <c r="Z14" s="326">
        <v>503.72</v>
      </c>
      <c r="AA14" s="326">
        <v>513.22</v>
      </c>
      <c r="AB14" s="326">
        <v>528.72</v>
      </c>
      <c r="AC14" s="326">
        <v>564.53</v>
      </c>
      <c r="AD14" s="326">
        <v>582.23</v>
      </c>
      <c r="AE14" s="326">
        <v>600</v>
      </c>
      <c r="AF14" s="326">
        <v>610</v>
      </c>
      <c r="AG14" s="326"/>
      <c r="AH14" s="326"/>
    </row>
    <row r="15" spans="1:36" s="17" customFormat="1" ht="13.8">
      <c r="A15" s="93" t="s">
        <v>4</v>
      </c>
      <c r="B15" s="326">
        <v>29</v>
      </c>
      <c r="C15" s="326">
        <v>29</v>
      </c>
      <c r="D15" s="326">
        <v>28</v>
      </c>
      <c r="E15" s="326">
        <v>29</v>
      </c>
      <c r="F15" s="326">
        <v>33</v>
      </c>
      <c r="G15" s="326">
        <v>33</v>
      </c>
      <c r="H15" s="326">
        <v>35</v>
      </c>
      <c r="I15" s="326">
        <v>41</v>
      </c>
      <c r="J15" s="326">
        <v>50</v>
      </c>
      <c r="K15" s="326">
        <v>88</v>
      </c>
      <c r="L15" s="326">
        <v>93</v>
      </c>
      <c r="M15" s="326">
        <v>93</v>
      </c>
      <c r="N15" s="326">
        <v>93</v>
      </c>
      <c r="O15" s="326">
        <v>95</v>
      </c>
      <c r="P15" s="326">
        <v>95</v>
      </c>
      <c r="Q15" s="326">
        <v>95</v>
      </c>
      <c r="R15" s="326">
        <v>95</v>
      </c>
      <c r="S15" s="326">
        <v>95</v>
      </c>
      <c r="T15" s="326">
        <v>95</v>
      </c>
      <c r="U15" s="326">
        <v>89.287999999999997</v>
      </c>
      <c r="V15" s="326">
        <v>89.287999999999997</v>
      </c>
      <c r="W15" s="326">
        <v>104.4</v>
      </c>
      <c r="X15" s="326">
        <v>104.8</v>
      </c>
      <c r="Y15" s="326">
        <v>111.6</v>
      </c>
      <c r="Z15" s="326">
        <v>113.8</v>
      </c>
      <c r="AA15" s="326">
        <v>116.4</v>
      </c>
      <c r="AB15" s="326">
        <v>136.5</v>
      </c>
      <c r="AC15" s="326">
        <v>154</v>
      </c>
      <c r="AD15" s="326">
        <v>156</v>
      </c>
      <c r="AE15" s="326">
        <v>157</v>
      </c>
      <c r="AF15" s="326">
        <v>143</v>
      </c>
      <c r="AG15" s="326"/>
      <c r="AH15" s="326"/>
    </row>
    <row r="16" spans="1:36" s="17" customFormat="1" ht="13.8">
      <c r="A16" s="93" t="s">
        <v>3</v>
      </c>
      <c r="B16" s="326">
        <v>26392</v>
      </c>
      <c r="C16" s="326">
        <v>26392</v>
      </c>
      <c r="D16" s="326">
        <v>26392</v>
      </c>
      <c r="E16" s="326">
        <v>26382</v>
      </c>
      <c r="F16" s="326">
        <v>35528</v>
      </c>
      <c r="G16" s="326">
        <v>35528</v>
      </c>
      <c r="H16" s="326">
        <v>36563</v>
      </c>
      <c r="I16" s="326">
        <v>37175</v>
      </c>
      <c r="J16" s="326">
        <v>37848</v>
      </c>
      <c r="K16" s="326">
        <v>38517</v>
      </c>
      <c r="L16" s="326">
        <v>39186</v>
      </c>
      <c r="M16" s="326">
        <v>39221</v>
      </c>
      <c r="N16" s="326">
        <v>39237</v>
      </c>
      <c r="O16" s="326">
        <v>40037</v>
      </c>
      <c r="P16" s="326">
        <v>41904</v>
      </c>
      <c r="Q16" s="326">
        <v>42011</v>
      </c>
      <c r="R16" s="326">
        <v>42511</v>
      </c>
      <c r="S16" s="326">
        <v>42727</v>
      </c>
      <c r="T16" s="326">
        <v>43061</v>
      </c>
      <c r="U16" s="326">
        <v>43061</v>
      </c>
      <c r="V16" s="326">
        <v>43061</v>
      </c>
      <c r="W16" s="326">
        <v>41194</v>
      </c>
      <c r="X16" s="326">
        <v>41729</v>
      </c>
      <c r="Y16" s="326">
        <v>41990</v>
      </c>
      <c r="Z16" s="326">
        <v>47643</v>
      </c>
      <c r="AA16" s="326">
        <v>47109</v>
      </c>
      <c r="AB16" s="326">
        <v>49930</v>
      </c>
      <c r="AC16" s="326">
        <v>53028</v>
      </c>
      <c r="AD16" s="326">
        <v>53487</v>
      </c>
      <c r="AE16" s="326">
        <v>58683</v>
      </c>
      <c r="AF16" s="326">
        <v>58882</v>
      </c>
      <c r="AG16" s="326"/>
      <c r="AH16" s="326"/>
    </row>
    <row r="17" spans="1:34" s="17" customFormat="1" ht="13.8">
      <c r="A17" s="152" t="s">
        <v>33</v>
      </c>
      <c r="B17" s="326">
        <v>506</v>
      </c>
      <c r="C17" s="326">
        <v>506</v>
      </c>
      <c r="D17" s="326">
        <v>506</v>
      </c>
      <c r="E17" s="326">
        <v>506</v>
      </c>
      <c r="F17" s="326">
        <v>543</v>
      </c>
      <c r="G17" s="326">
        <v>543</v>
      </c>
      <c r="H17" s="326">
        <v>543</v>
      </c>
      <c r="I17" s="326">
        <v>543</v>
      </c>
      <c r="J17" s="326">
        <v>424</v>
      </c>
      <c r="K17" s="326">
        <v>424</v>
      </c>
      <c r="L17" s="326">
        <v>424</v>
      </c>
      <c r="M17" s="326">
        <v>424</v>
      </c>
      <c r="N17" s="326">
        <v>409</v>
      </c>
      <c r="O17" s="326">
        <v>591</v>
      </c>
      <c r="P17" s="326">
        <v>881</v>
      </c>
      <c r="Q17" s="326">
        <v>919</v>
      </c>
      <c r="R17" s="326">
        <v>957</v>
      </c>
      <c r="S17" s="326">
        <v>957</v>
      </c>
      <c r="T17" s="326">
        <v>957</v>
      </c>
      <c r="U17" s="326">
        <v>811.2</v>
      </c>
      <c r="V17" s="326">
        <v>809</v>
      </c>
      <c r="W17" s="326">
        <v>1113</v>
      </c>
      <c r="X17" s="326">
        <v>1114</v>
      </c>
      <c r="Y17" s="326">
        <v>1115</v>
      </c>
      <c r="Z17" s="326">
        <v>1119.2</v>
      </c>
      <c r="AA17" s="326">
        <v>1379.9</v>
      </c>
      <c r="AB17" s="326">
        <v>1393.91</v>
      </c>
      <c r="AC17" s="326">
        <v>1412.3</v>
      </c>
      <c r="AD17" s="326">
        <v>1607</v>
      </c>
      <c r="AE17" s="326">
        <v>1530</v>
      </c>
      <c r="AF17" s="326">
        <v>1608</v>
      </c>
      <c r="AG17" s="326"/>
      <c r="AH17" s="326"/>
    </row>
    <row r="18" spans="1:34" s="17" customFormat="1" ht="13.8">
      <c r="A18" s="93" t="s">
        <v>1</v>
      </c>
      <c r="B18" s="326">
        <v>1653</v>
      </c>
      <c r="C18" s="326">
        <v>1653</v>
      </c>
      <c r="D18" s="326">
        <v>1653</v>
      </c>
      <c r="E18" s="326">
        <v>1653</v>
      </c>
      <c r="F18" s="326">
        <v>1653</v>
      </c>
      <c r="G18" s="326">
        <v>1668</v>
      </c>
      <c r="H18" s="326">
        <v>1673</v>
      </c>
      <c r="I18" s="326">
        <v>1673</v>
      </c>
      <c r="J18" s="326">
        <v>1673</v>
      </c>
      <c r="K18" s="326">
        <v>1678</v>
      </c>
      <c r="L18" s="326">
        <v>1678</v>
      </c>
      <c r="M18" s="326">
        <v>1678</v>
      </c>
      <c r="N18" s="326">
        <v>1770</v>
      </c>
      <c r="O18" s="326">
        <v>1770</v>
      </c>
      <c r="P18" s="326">
        <v>1770</v>
      </c>
      <c r="Q18" s="326">
        <v>1770</v>
      </c>
      <c r="R18" s="326">
        <v>1770</v>
      </c>
      <c r="S18" s="326">
        <v>1770</v>
      </c>
      <c r="T18" s="326">
        <v>1770</v>
      </c>
      <c r="U18" s="326">
        <v>1770</v>
      </c>
      <c r="V18" s="326">
        <v>1770</v>
      </c>
      <c r="W18" s="326">
        <v>1788</v>
      </c>
      <c r="X18" s="326">
        <v>1788</v>
      </c>
      <c r="Y18" s="326">
        <v>1788</v>
      </c>
      <c r="Z18" s="326">
        <v>2337</v>
      </c>
      <c r="AA18" s="326">
        <v>2410.66</v>
      </c>
      <c r="AB18" s="326">
        <v>2826.91</v>
      </c>
      <c r="AC18" s="326">
        <v>2896.91</v>
      </c>
      <c r="AD18" s="326">
        <v>2892.94</v>
      </c>
      <c r="AE18" s="326">
        <v>2981.3069999999998</v>
      </c>
      <c r="AF18" s="326">
        <v>2981.23</v>
      </c>
      <c r="AG18" s="326">
        <v>3316.43</v>
      </c>
      <c r="AH18" s="326">
        <v>3777.4</v>
      </c>
    </row>
    <row r="19" spans="1:34" s="17" customFormat="1" ht="13.8">
      <c r="A19" s="93" t="s">
        <v>24</v>
      </c>
      <c r="B19" s="326">
        <v>2038</v>
      </c>
      <c r="C19" s="326">
        <v>2038</v>
      </c>
      <c r="D19" s="326">
        <v>2038</v>
      </c>
      <c r="E19" s="326">
        <v>2078</v>
      </c>
      <c r="F19" s="326">
        <v>1948</v>
      </c>
      <c r="G19" s="326">
        <v>1948</v>
      </c>
      <c r="H19" s="326">
        <v>1981</v>
      </c>
      <c r="I19" s="326">
        <v>1981</v>
      </c>
      <c r="J19" s="326">
        <v>1995</v>
      </c>
      <c r="K19" s="326">
        <v>1995</v>
      </c>
      <c r="L19" s="326">
        <v>2079</v>
      </c>
      <c r="M19" s="326">
        <v>2079</v>
      </c>
      <c r="N19" s="326">
        <v>2079</v>
      </c>
      <c r="O19" s="326">
        <v>2079</v>
      </c>
      <c r="P19" s="326">
        <v>2079</v>
      </c>
      <c r="Q19" s="326">
        <v>2005</v>
      </c>
      <c r="R19" s="326">
        <v>2005</v>
      </c>
      <c r="S19" s="326">
        <v>2005</v>
      </c>
      <c r="T19" s="326">
        <v>2035</v>
      </c>
      <c r="U19" s="326">
        <v>2035</v>
      </c>
      <c r="V19" s="326">
        <v>2035</v>
      </c>
      <c r="W19" s="326">
        <v>2035</v>
      </c>
      <c r="X19" s="326">
        <v>2035</v>
      </c>
      <c r="Y19" s="326">
        <v>2035</v>
      </c>
      <c r="Z19" s="326">
        <f>Y19</f>
        <v>2035</v>
      </c>
      <c r="AA19" s="326">
        <v>2035</v>
      </c>
      <c r="AB19" s="326">
        <v>2015</v>
      </c>
      <c r="AC19" s="326">
        <v>2021</v>
      </c>
      <c r="AD19" s="326">
        <v>2326</v>
      </c>
      <c r="AE19" s="326">
        <v>2363</v>
      </c>
      <c r="AF19" s="326">
        <v>2364</v>
      </c>
      <c r="AG19" s="326"/>
      <c r="AH19" s="326"/>
    </row>
    <row r="21" spans="1:34" s="17" customFormat="1" ht="13.8">
      <c r="A21" s="44" t="s">
        <v>21</v>
      </c>
    </row>
    <row r="22" spans="1:34" s="17" customFormat="1" ht="13.8">
      <c r="A22" s="101"/>
    </row>
    <row r="23" spans="1:34">
      <c r="A23" s="53" t="s">
        <v>589</v>
      </c>
    </row>
    <row r="25" spans="1:34">
      <c r="A25" s="53" t="s">
        <v>124</v>
      </c>
    </row>
    <row r="26" spans="1:34">
      <c r="A26" s="53"/>
    </row>
    <row r="27" spans="1:34">
      <c r="A27" s="53" t="s">
        <v>2868</v>
      </c>
    </row>
    <row r="28" spans="1:34">
      <c r="A28" s="13" t="s">
        <v>3172</v>
      </c>
    </row>
    <row r="29" spans="1:34" s="17" customFormat="1" ht="15" customHeight="1">
      <c r="A29" s="44" t="s">
        <v>262</v>
      </c>
      <c r="C29" s="219"/>
      <c r="D29" s="219"/>
      <c r="E29" s="219"/>
      <c r="F29" s="219"/>
      <c r="G29" s="219"/>
      <c r="H29" s="219"/>
      <c r="I29" s="219"/>
      <c r="J29" s="219"/>
      <c r="K29" s="219"/>
      <c r="L29" s="219"/>
      <c r="M29" s="219"/>
      <c r="N29" s="219"/>
      <c r="O29" s="219"/>
      <c r="P29" s="219"/>
      <c r="Q29" s="219"/>
      <c r="R29" s="219"/>
    </row>
    <row r="30" spans="1:34" s="17" customFormat="1" ht="13.8">
      <c r="A30" s="44"/>
      <c r="B30" s="219"/>
      <c r="C30" s="219"/>
      <c r="D30" s="219"/>
      <c r="E30" s="219"/>
      <c r="F30" s="219"/>
      <c r="G30" s="219"/>
      <c r="H30" s="219"/>
      <c r="I30" s="219"/>
      <c r="J30" s="219"/>
      <c r="K30" s="219"/>
      <c r="L30" s="219"/>
      <c r="M30" s="219"/>
      <c r="N30" s="219"/>
      <c r="O30" s="219"/>
      <c r="P30" s="219"/>
      <c r="Q30" s="219"/>
      <c r="R30" s="219"/>
      <c r="Z30" s="74"/>
      <c r="AA30" s="74"/>
      <c r="AB30" s="74"/>
      <c r="AC30" s="74"/>
      <c r="AD30" s="74"/>
      <c r="AE30" s="74"/>
    </row>
    <row r="31" spans="1:34">
      <c r="A31" s="219" t="s">
        <v>158</v>
      </c>
    </row>
    <row r="33" spans="1:1">
      <c r="A33" s="53" t="s">
        <v>533</v>
      </c>
    </row>
  </sheetData>
  <hyperlinks>
    <hyperlink ref="AJ3" location="Content!A1" display="Back to content page" xr:uid="{00000000-0004-0000-EF00-000000000000}"/>
  </hyperlinks>
  <pageMargins left="0.7" right="0.7" top="0.75" bottom="0.75" header="0.3" footer="0.3"/>
  <pageSetup paperSize="9"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Sheet241"/>
  <dimension ref="A1:R35"/>
  <sheetViews>
    <sheetView topLeftCell="A3" workbookViewId="0">
      <selection activeCell="B4" sqref="B4:N19"/>
    </sheetView>
  </sheetViews>
  <sheetFormatPr defaultColWidth="9.21875" defaultRowHeight="13.8"/>
  <cols>
    <col min="1" max="1" width="33.77734375" style="17" customWidth="1"/>
    <col min="2" max="2" width="11.21875" style="17" customWidth="1"/>
    <col min="3" max="14" width="6.21875" style="17" customWidth="1"/>
    <col min="15" max="16" width="15.77734375" style="17" customWidth="1"/>
    <col min="17" max="16384" width="9.21875" style="17"/>
  </cols>
  <sheetData>
    <row r="1" spans="1:18">
      <c r="A1" s="18" t="s">
        <v>3162</v>
      </c>
    </row>
    <row r="2" spans="1:18">
      <c r="A2" s="13"/>
    </row>
    <row r="3" spans="1:18" customFormat="1" ht="14.4">
      <c r="A3" s="227" t="s">
        <v>27</v>
      </c>
      <c r="B3" s="222">
        <v>2009</v>
      </c>
      <c r="C3" s="222">
        <v>2010</v>
      </c>
      <c r="D3" s="222">
        <v>2011</v>
      </c>
      <c r="E3" s="222">
        <v>2012</v>
      </c>
      <c r="F3" s="222">
        <v>2013</v>
      </c>
      <c r="G3" s="222">
        <v>2014</v>
      </c>
      <c r="H3" s="222">
        <v>2015</v>
      </c>
      <c r="I3" s="222">
        <v>2016</v>
      </c>
      <c r="J3" s="222">
        <v>2017</v>
      </c>
      <c r="K3" s="222">
        <v>2018</v>
      </c>
      <c r="L3" s="222">
        <v>2019</v>
      </c>
      <c r="M3" s="222">
        <v>2020</v>
      </c>
      <c r="N3" s="222">
        <v>2021</v>
      </c>
      <c r="P3" s="1" t="s">
        <v>559</v>
      </c>
      <c r="Q3" s="44"/>
      <c r="R3" s="44"/>
    </row>
    <row r="4" spans="1:18" customFormat="1" ht="14.4">
      <c r="A4" s="93" t="s">
        <v>13</v>
      </c>
      <c r="B4" s="197">
        <v>40.200000000000003</v>
      </c>
      <c r="C4" s="197" t="s">
        <v>7</v>
      </c>
      <c r="D4" s="197">
        <v>34.9</v>
      </c>
      <c r="E4" s="197" t="s">
        <v>7</v>
      </c>
      <c r="F4" s="197" t="s">
        <v>7</v>
      </c>
      <c r="G4" s="197"/>
      <c r="H4" s="197">
        <v>42</v>
      </c>
      <c r="I4" s="197">
        <v>41.797378540039098</v>
      </c>
      <c r="J4" s="197">
        <v>43.013259887695298</v>
      </c>
      <c r="K4" s="197">
        <v>45.290000915527301</v>
      </c>
      <c r="L4" s="197">
        <v>45.642799377441399</v>
      </c>
      <c r="M4" s="197">
        <v>46.890609741210902</v>
      </c>
      <c r="N4" s="197">
        <v>48.2</v>
      </c>
    </row>
    <row r="5" spans="1:18" customFormat="1" ht="14.4">
      <c r="A5" s="93" t="s">
        <v>12</v>
      </c>
      <c r="B5" s="197">
        <v>45.4</v>
      </c>
      <c r="C5" s="197">
        <v>45.4</v>
      </c>
      <c r="D5" s="197"/>
      <c r="E5" s="197">
        <v>47.3</v>
      </c>
      <c r="F5" s="197">
        <v>48.4</v>
      </c>
      <c r="G5" s="197">
        <v>52</v>
      </c>
      <c r="H5" s="197">
        <v>62.13</v>
      </c>
      <c r="I5" s="197">
        <v>64.295150756835895</v>
      </c>
      <c r="J5" s="197">
        <v>67.400001525878906</v>
      </c>
      <c r="K5" s="197">
        <v>68.229263305664105</v>
      </c>
      <c r="L5" s="197">
        <v>69.959739685058594</v>
      </c>
      <c r="M5" s="197">
        <v>71.994758605957003</v>
      </c>
      <c r="N5" s="197">
        <v>73.7</v>
      </c>
    </row>
    <row r="6" spans="1:18" customFormat="1" ht="14.4">
      <c r="A6" s="93" t="s">
        <v>513</v>
      </c>
      <c r="B6" s="197">
        <v>60.286571502685497</v>
      </c>
      <c r="C6" s="197">
        <v>70.182312011718807</v>
      </c>
      <c r="D6" s="197">
        <v>69.609405517578097</v>
      </c>
      <c r="E6" s="197">
        <v>69.3</v>
      </c>
      <c r="F6" s="197">
        <v>69.5902099609375</v>
      </c>
      <c r="G6" s="197">
        <v>71.972984313964801</v>
      </c>
      <c r="H6" s="197">
        <v>74.371826171875</v>
      </c>
      <c r="I6" s="197">
        <v>76.782722473144503</v>
      </c>
      <c r="J6" s="197">
        <v>79.20166015625</v>
      </c>
      <c r="K6" s="197">
        <v>81.624610900878906</v>
      </c>
      <c r="L6" s="197">
        <v>84.048240661621094</v>
      </c>
      <c r="M6" s="197">
        <v>86.737136840820298</v>
      </c>
      <c r="N6" s="197">
        <v>87.9</v>
      </c>
    </row>
    <row r="7" spans="1:18" customFormat="1" ht="14.4">
      <c r="A7" s="28" t="s">
        <v>100</v>
      </c>
      <c r="B7" s="197">
        <v>11.1</v>
      </c>
      <c r="C7" s="197">
        <v>15.2</v>
      </c>
      <c r="D7" s="197"/>
      <c r="E7" s="197"/>
      <c r="F7" s="197"/>
      <c r="G7" s="197"/>
      <c r="H7" s="197">
        <v>16.436292648315401</v>
      </c>
      <c r="I7" s="197">
        <v>17.201581954956101</v>
      </c>
      <c r="J7" s="197">
        <v>17.916509628295898</v>
      </c>
      <c r="K7" s="197">
        <v>18.568290710449201</v>
      </c>
      <c r="L7" s="197">
        <v>19.100000000000001</v>
      </c>
      <c r="M7" s="197">
        <v>19.100000381469702</v>
      </c>
      <c r="N7" s="197">
        <v>20.8</v>
      </c>
    </row>
    <row r="8" spans="1:18" customFormat="1" ht="14.4">
      <c r="A8" s="93" t="s">
        <v>512</v>
      </c>
      <c r="B8" s="197" t="s">
        <v>7</v>
      </c>
      <c r="C8" s="197" t="s">
        <v>7</v>
      </c>
      <c r="D8" s="197"/>
      <c r="E8" s="197">
        <v>42</v>
      </c>
      <c r="F8" s="197">
        <v>60.6</v>
      </c>
      <c r="G8" s="197">
        <v>65</v>
      </c>
      <c r="H8" s="197">
        <v>64.131851196289105</v>
      </c>
      <c r="I8" s="197">
        <v>63.43</v>
      </c>
      <c r="J8" s="197">
        <v>73.5</v>
      </c>
      <c r="K8" s="197">
        <v>73.915779113769503</v>
      </c>
      <c r="L8" s="197">
        <v>76.869438171386705</v>
      </c>
      <c r="M8" s="197">
        <v>79.730499267578097</v>
      </c>
      <c r="N8" s="197">
        <v>82.9</v>
      </c>
      <c r="O8" s="74" t="s">
        <v>15</v>
      </c>
    </row>
    <row r="9" spans="1:18" customFormat="1" ht="14.4">
      <c r="A9" s="93" t="s">
        <v>11</v>
      </c>
      <c r="B9" s="197">
        <v>16</v>
      </c>
      <c r="C9" s="197">
        <v>17</v>
      </c>
      <c r="D9" s="197"/>
      <c r="E9" s="197"/>
      <c r="F9" s="197"/>
      <c r="G9" s="197"/>
      <c r="H9" s="197">
        <v>31.7840766906738</v>
      </c>
      <c r="I9" s="197">
        <v>35.181510925292997</v>
      </c>
      <c r="J9" s="197">
        <v>33.700000762939503</v>
      </c>
      <c r="K9" s="197">
        <v>47</v>
      </c>
      <c r="L9" s="197">
        <v>44.500209808349602</v>
      </c>
      <c r="M9" s="197">
        <v>47.352737426757798</v>
      </c>
      <c r="N9" s="197">
        <v>50.4</v>
      </c>
    </row>
    <row r="10" spans="1:18" customFormat="1" ht="14.4">
      <c r="A10" s="93" t="s">
        <v>10</v>
      </c>
      <c r="B10" s="197">
        <v>19</v>
      </c>
      <c r="C10" s="197">
        <v>17.399999999999999</v>
      </c>
      <c r="D10" s="197"/>
      <c r="E10" s="197">
        <v>18.7</v>
      </c>
      <c r="F10" s="197">
        <v>18.7</v>
      </c>
      <c r="G10" s="197"/>
      <c r="H10" s="197">
        <v>20.543708801269499</v>
      </c>
      <c r="I10" s="197">
        <v>22.9</v>
      </c>
      <c r="J10" s="197">
        <v>24.100000381469702</v>
      </c>
      <c r="K10" s="197">
        <v>36.5</v>
      </c>
      <c r="L10" s="197">
        <v>31.040000915527301</v>
      </c>
      <c r="M10" s="197">
        <v>33.735076904296903</v>
      </c>
      <c r="N10" s="197">
        <v>35.1</v>
      </c>
    </row>
    <row r="11" spans="1:18" customFormat="1" ht="14.4">
      <c r="A11" s="93" t="s">
        <v>9</v>
      </c>
      <c r="B11" s="197">
        <v>9</v>
      </c>
      <c r="C11" s="197">
        <v>8.6999999999999993</v>
      </c>
      <c r="D11" s="197"/>
      <c r="E11" s="197"/>
      <c r="F11" s="197"/>
      <c r="G11" s="197"/>
      <c r="H11" s="197">
        <v>10.8</v>
      </c>
      <c r="I11" s="197">
        <v>11</v>
      </c>
      <c r="J11" s="197">
        <v>12.699999809265099</v>
      </c>
      <c r="K11" s="197">
        <v>18.0200004577637</v>
      </c>
      <c r="L11" s="197">
        <v>11.2</v>
      </c>
      <c r="M11" s="197">
        <v>14.866768836975099</v>
      </c>
      <c r="N11" s="197">
        <v>14.2</v>
      </c>
    </row>
    <row r="12" spans="1:18" customFormat="1" ht="14.4">
      <c r="A12" s="93" t="s">
        <v>8</v>
      </c>
      <c r="B12" s="197">
        <v>99.4</v>
      </c>
      <c r="C12" s="197">
        <v>99.4</v>
      </c>
      <c r="D12" s="197">
        <v>99.6</v>
      </c>
      <c r="E12" s="197">
        <v>99.6</v>
      </c>
      <c r="F12" s="197"/>
      <c r="G12" s="197"/>
      <c r="H12" s="197">
        <v>99.429817199707003</v>
      </c>
      <c r="I12" s="197">
        <v>99.543434143066406</v>
      </c>
      <c r="J12" s="197">
        <v>99.610000610351605</v>
      </c>
      <c r="K12" s="197">
        <v>99.448844909667997</v>
      </c>
      <c r="L12" s="197">
        <v>100</v>
      </c>
      <c r="M12" s="197">
        <v>99.661651611328097</v>
      </c>
      <c r="N12" s="197">
        <v>99.6</v>
      </c>
    </row>
    <row r="13" spans="1:18" customFormat="1" ht="14.4">
      <c r="A13" s="93" t="s">
        <v>6</v>
      </c>
      <c r="B13" s="197">
        <v>11.7</v>
      </c>
      <c r="C13" s="197">
        <v>15</v>
      </c>
      <c r="D13" s="197">
        <v>20.2</v>
      </c>
      <c r="E13" s="197"/>
      <c r="F13" s="197"/>
      <c r="G13" s="197"/>
      <c r="H13" s="197">
        <v>24</v>
      </c>
      <c r="I13" s="197">
        <v>26.269311904907202</v>
      </c>
      <c r="J13" s="197">
        <v>24.299999237060501</v>
      </c>
      <c r="K13" s="197">
        <v>31.100000381469702</v>
      </c>
      <c r="L13" s="197">
        <v>29.6744499206543</v>
      </c>
      <c r="M13" s="197">
        <v>30.603832244873001</v>
      </c>
      <c r="N13" s="197">
        <v>31.5</v>
      </c>
    </row>
    <row r="14" spans="1:18" customFormat="1" ht="14.4">
      <c r="A14" s="93" t="s">
        <v>18</v>
      </c>
      <c r="B14" s="197">
        <v>34</v>
      </c>
      <c r="C14" s="197">
        <v>43.7</v>
      </c>
      <c r="D14" s="197"/>
      <c r="E14" s="197"/>
      <c r="F14" s="197"/>
      <c r="G14" s="197"/>
      <c r="H14" s="197">
        <v>51.6</v>
      </c>
      <c r="I14" s="197">
        <v>49.7</v>
      </c>
      <c r="J14" s="197">
        <v>52.5</v>
      </c>
      <c r="K14" s="197">
        <v>54.002895355224602</v>
      </c>
      <c r="L14" s="197">
        <v>55.177089691162102</v>
      </c>
      <c r="M14" s="197">
        <v>56.258693695068402</v>
      </c>
      <c r="N14" s="197">
        <v>55.2</v>
      </c>
    </row>
    <row r="15" spans="1:18" customFormat="1" ht="14.4">
      <c r="A15" s="93" t="s">
        <v>4</v>
      </c>
      <c r="B15" s="197" t="s">
        <v>7</v>
      </c>
      <c r="C15" s="197"/>
      <c r="D15" s="197"/>
      <c r="E15" s="197"/>
      <c r="F15" s="197"/>
      <c r="G15" s="197">
        <v>97</v>
      </c>
      <c r="H15" s="197">
        <v>100</v>
      </c>
      <c r="I15" s="197">
        <v>100</v>
      </c>
      <c r="J15" s="197">
        <v>100</v>
      </c>
      <c r="K15" s="197">
        <v>100</v>
      </c>
      <c r="L15" s="197">
        <v>100</v>
      </c>
      <c r="M15" s="197">
        <v>100</v>
      </c>
      <c r="N15" s="197">
        <v>100</v>
      </c>
      <c r="O15" s="17" t="s">
        <v>15</v>
      </c>
    </row>
    <row r="16" spans="1:18" customFormat="1" ht="14.4">
      <c r="A16" s="93" t="s">
        <v>3</v>
      </c>
      <c r="B16" s="197">
        <v>75</v>
      </c>
      <c r="C16" s="197">
        <v>75.8</v>
      </c>
      <c r="D16" s="197">
        <v>75.81</v>
      </c>
      <c r="E16" s="197">
        <v>76.52</v>
      </c>
      <c r="F16" s="197"/>
      <c r="G16" s="197"/>
      <c r="H16" s="197">
        <v>85.3</v>
      </c>
      <c r="I16" s="197">
        <v>84.2</v>
      </c>
      <c r="J16" s="197">
        <v>84.4</v>
      </c>
      <c r="K16" s="197">
        <v>84.699996948242202</v>
      </c>
      <c r="L16" s="197">
        <v>85</v>
      </c>
      <c r="M16" s="197">
        <v>84.385536193847699</v>
      </c>
      <c r="N16" s="197">
        <v>89.3</v>
      </c>
    </row>
    <row r="17" spans="1:17" customFormat="1" ht="14.4">
      <c r="A17" s="152" t="s">
        <v>33</v>
      </c>
      <c r="B17" s="197">
        <v>13.9</v>
      </c>
      <c r="C17" s="197">
        <v>14.8</v>
      </c>
      <c r="D17" s="197"/>
      <c r="E17" s="197"/>
      <c r="F17" s="197"/>
      <c r="G17" s="197"/>
      <c r="H17" s="197">
        <v>26.342781066894499</v>
      </c>
      <c r="I17" s="197">
        <v>32.799999999999997</v>
      </c>
      <c r="J17" s="197">
        <v>32.251174926757798</v>
      </c>
      <c r="K17" s="197">
        <v>35.048023223877003</v>
      </c>
      <c r="L17" s="197">
        <v>37.700000000000003</v>
      </c>
      <c r="M17" s="197">
        <v>39.900001525878899</v>
      </c>
      <c r="N17" s="197">
        <v>42.7</v>
      </c>
    </row>
    <row r="18" spans="1:17" customFormat="1" ht="14.4">
      <c r="A18" s="93" t="s">
        <v>1</v>
      </c>
      <c r="B18" s="197">
        <v>18.8</v>
      </c>
      <c r="C18" s="197">
        <v>19.3</v>
      </c>
      <c r="D18" s="197"/>
      <c r="E18" s="197"/>
      <c r="F18" s="197"/>
      <c r="G18" s="197"/>
      <c r="H18" s="197">
        <v>26</v>
      </c>
      <c r="I18" s="197">
        <v>35.173164367675803</v>
      </c>
      <c r="J18" s="197">
        <v>40.299999237060497</v>
      </c>
      <c r="K18" s="197">
        <v>40.3178901672363</v>
      </c>
      <c r="L18" s="197">
        <v>43</v>
      </c>
      <c r="M18" s="197">
        <v>44.5244750976563</v>
      </c>
      <c r="N18" s="197">
        <v>46.7</v>
      </c>
      <c r="O18" s="17"/>
    </row>
    <row r="19" spans="1:17" customFormat="1" ht="14.4">
      <c r="A19" s="93" t="s">
        <v>24</v>
      </c>
      <c r="B19" s="197">
        <v>41.5</v>
      </c>
      <c r="C19" s="197">
        <v>36.9</v>
      </c>
      <c r="D19" s="197"/>
      <c r="E19" s="197"/>
      <c r="F19" s="197"/>
      <c r="G19" s="197"/>
      <c r="H19" s="197">
        <v>33.700000000000003</v>
      </c>
      <c r="I19" s="197">
        <v>39.676227569580099</v>
      </c>
      <c r="J19" s="197">
        <v>44.178634643554702</v>
      </c>
      <c r="K19" s="197">
        <v>45.572647094726598</v>
      </c>
      <c r="L19" s="197">
        <v>46.7814750671387</v>
      </c>
      <c r="M19" s="197">
        <v>52.747669219970703</v>
      </c>
      <c r="N19" s="197">
        <v>49</v>
      </c>
    </row>
    <row r="21" spans="1:17" s="13" customFormat="1" ht="15.75" customHeight="1">
      <c r="A21" s="18" t="s">
        <v>21</v>
      </c>
      <c r="B21" s="431"/>
      <c r="C21" s="431"/>
      <c r="D21" s="431"/>
      <c r="E21" s="431"/>
      <c r="F21" s="431"/>
      <c r="G21" s="431"/>
      <c r="H21" s="431"/>
      <c r="I21" s="431"/>
      <c r="J21" s="431"/>
      <c r="K21" s="431"/>
      <c r="L21" s="431"/>
    </row>
    <row r="22" spans="1:17" s="13" customFormat="1" ht="15.75" customHeight="1">
      <c r="A22" s="18"/>
    </row>
    <row r="23" spans="1:17" s="13" customFormat="1" ht="15.75" customHeight="1">
      <c r="A23" s="13" t="s">
        <v>248</v>
      </c>
      <c r="C23" s="42"/>
      <c r="D23" s="42"/>
      <c r="E23" s="42"/>
      <c r="F23" s="42"/>
      <c r="G23" s="42"/>
      <c r="H23" s="42"/>
      <c r="I23" s="42"/>
      <c r="J23" s="42"/>
      <c r="K23" s="42"/>
      <c r="L23" s="42"/>
      <c r="M23" s="42"/>
      <c r="N23" s="42"/>
      <c r="O23" s="42"/>
      <c r="P23" s="42"/>
    </row>
    <row r="24" spans="1:17" s="13" customFormat="1" ht="15.75" customHeight="1">
      <c r="B24" s="42"/>
      <c r="C24" s="42"/>
      <c r="D24" s="42"/>
      <c r="E24" s="42"/>
      <c r="F24" s="42"/>
      <c r="G24" s="42"/>
      <c r="H24" s="42"/>
      <c r="I24" s="42"/>
      <c r="J24" s="42"/>
      <c r="K24" s="42"/>
      <c r="L24" s="42"/>
      <c r="M24" s="42"/>
      <c r="N24" s="42"/>
      <c r="O24" s="42"/>
      <c r="P24" s="42"/>
    </row>
    <row r="25" spans="1:17" s="13" customFormat="1" ht="15.75" customHeight="1">
      <c r="A25" s="17" t="s">
        <v>2869</v>
      </c>
      <c r="B25" s="42"/>
      <c r="C25" s="42"/>
      <c r="D25" s="42"/>
      <c r="E25" s="42"/>
      <c r="F25" s="42"/>
      <c r="G25" s="42"/>
      <c r="H25" s="42"/>
      <c r="I25" s="42"/>
      <c r="J25" s="42"/>
      <c r="K25" s="42"/>
      <c r="L25" s="42"/>
      <c r="M25" s="42"/>
      <c r="N25" s="42"/>
      <c r="O25" s="42"/>
      <c r="P25" s="42"/>
    </row>
    <row r="26" spans="1:17" s="13" customFormat="1" ht="15.75" customHeight="1">
      <c r="B26" s="42"/>
      <c r="C26" s="42"/>
      <c r="D26" s="42"/>
      <c r="E26" s="42"/>
      <c r="F26" s="42"/>
      <c r="G26" s="42"/>
      <c r="H26" s="42"/>
      <c r="I26" s="42"/>
      <c r="J26" s="42"/>
      <c r="K26" s="42"/>
      <c r="L26" s="42"/>
      <c r="M26" s="42"/>
      <c r="N26" s="42"/>
      <c r="O26" s="42"/>
      <c r="P26" s="42"/>
    </row>
    <row r="27" spans="1:17" s="13" customFormat="1" ht="15.75" customHeight="1">
      <c r="A27" s="17" t="s">
        <v>3163</v>
      </c>
      <c r="B27" s="42"/>
      <c r="C27" s="42"/>
      <c r="D27" s="42"/>
      <c r="E27" s="42"/>
      <c r="F27" s="42"/>
      <c r="G27" s="42"/>
      <c r="H27" s="42"/>
      <c r="I27" s="42"/>
      <c r="J27" s="42"/>
      <c r="K27" s="42"/>
      <c r="L27" s="42"/>
      <c r="M27" s="42"/>
      <c r="N27" s="42"/>
      <c r="O27" s="42"/>
      <c r="P27" s="42"/>
    </row>
    <row r="28" spans="1:17" s="13" customFormat="1" ht="15.75" customHeight="1">
      <c r="A28" s="17"/>
      <c r="B28" s="42"/>
      <c r="C28" s="42"/>
      <c r="D28" s="42"/>
      <c r="E28" s="42"/>
      <c r="F28" s="42"/>
      <c r="G28" s="42"/>
      <c r="H28" s="42"/>
      <c r="I28" s="42"/>
      <c r="J28" s="42"/>
      <c r="K28" s="42"/>
      <c r="L28" s="42"/>
      <c r="M28" s="42"/>
      <c r="N28" s="42"/>
      <c r="O28" s="42"/>
      <c r="P28" s="42"/>
    </row>
    <row r="29" spans="1:17" s="13" customFormat="1">
      <c r="A29" s="53" t="s">
        <v>124</v>
      </c>
    </row>
    <row r="30" spans="1:17" s="13" customFormat="1"/>
    <row r="31" spans="1:17" s="13" customFormat="1" ht="15" customHeight="1">
      <c r="A31" s="18" t="s">
        <v>151</v>
      </c>
      <c r="Q31" s="136"/>
    </row>
    <row r="32" spans="1:17" s="13" customFormat="1" ht="15" customHeight="1">
      <c r="A32" s="18"/>
      <c r="Q32" s="136"/>
    </row>
    <row r="33" spans="1:16" s="13" customFormat="1">
      <c r="A33" s="13" t="s">
        <v>175</v>
      </c>
    </row>
    <row r="34" spans="1:16" s="13" customFormat="1"/>
    <row r="35" spans="1:16" s="13" customFormat="1">
      <c r="O35" s="89"/>
      <c r="P35" s="89"/>
    </row>
  </sheetData>
  <hyperlinks>
    <hyperlink ref="P3" location="Content!A1" display="Back to content page" xr:uid="{00000000-0004-0000-F000-000000000000}"/>
  </hyperlinks>
  <pageMargins left="0.7" right="0.7" top="0.75" bottom="0.75" header="0.3" footer="0.3"/>
  <pageSetup paperSize="9"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Sheet242"/>
  <dimension ref="A1:Z25"/>
  <sheetViews>
    <sheetView topLeftCell="A4" workbookViewId="0">
      <selection activeCell="B4" sqref="B4:X19"/>
    </sheetView>
  </sheetViews>
  <sheetFormatPr defaultColWidth="9.21875" defaultRowHeight="13.8"/>
  <cols>
    <col min="1" max="1" width="33.77734375" style="17" customWidth="1"/>
    <col min="2" max="24" width="10.5546875" style="17" customWidth="1"/>
    <col min="25" max="16384" width="9.21875" style="17"/>
  </cols>
  <sheetData>
    <row r="1" spans="1:26" s="13" customFormat="1" ht="15" customHeight="1">
      <c r="A1" s="248" t="s">
        <v>3038</v>
      </c>
      <c r="C1" s="91"/>
      <c r="D1" s="91"/>
      <c r="E1" s="91"/>
      <c r="F1" s="91"/>
      <c r="G1" s="91"/>
      <c r="H1" s="91"/>
      <c r="I1" s="91"/>
      <c r="J1" s="91"/>
      <c r="P1" s="17"/>
      <c r="Q1" s="17"/>
      <c r="R1" s="17"/>
      <c r="S1" s="17"/>
      <c r="T1" s="17"/>
      <c r="U1" s="17"/>
      <c r="V1" s="17"/>
      <c r="W1" s="17"/>
      <c r="X1" s="17"/>
    </row>
    <row r="2" spans="1:26" ht="15" customHeight="1">
      <c r="A2" s="91"/>
    </row>
    <row r="3" spans="1:26" ht="15" customHeight="1">
      <c r="A3" s="223" t="s">
        <v>27</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Z3" s="1" t="s">
        <v>559</v>
      </c>
    </row>
    <row r="4" spans="1:26" ht="15" customHeight="1">
      <c r="A4" s="227" t="s">
        <v>13</v>
      </c>
      <c r="B4" s="291">
        <v>1157</v>
      </c>
      <c r="C4" s="291">
        <v>1313</v>
      </c>
      <c r="D4" s="291">
        <v>1413</v>
      </c>
      <c r="E4" s="291">
        <v>1601</v>
      </c>
      <c r="F4" s="291">
        <v>1796</v>
      </c>
      <c r="G4" s="291">
        <v>2110</v>
      </c>
      <c r="H4" s="291">
        <v>2733</v>
      </c>
      <c r="I4" s="291">
        <v>2611</v>
      </c>
      <c r="J4" s="291">
        <v>3532</v>
      </c>
      <c r="K4" s="291">
        <v>4024</v>
      </c>
      <c r="L4" s="291">
        <v>4686</v>
      </c>
      <c r="M4" s="291">
        <v>4875</v>
      </c>
      <c r="N4" s="291">
        <v>5352</v>
      </c>
      <c r="O4" s="291">
        <v>7087</v>
      </c>
      <c r="P4" s="291">
        <v>8178</v>
      </c>
      <c r="Q4" s="291">
        <v>8424</v>
      </c>
      <c r="R4" s="291">
        <v>8938</v>
      </c>
      <c r="S4" s="291">
        <v>9247</v>
      </c>
      <c r="T4" s="291">
        <v>11076</v>
      </c>
      <c r="U4" s="291">
        <v>13333</v>
      </c>
      <c r="V4" s="291"/>
      <c r="W4" s="291"/>
      <c r="X4" s="291"/>
    </row>
    <row r="5" spans="1:26" ht="15" customHeight="1">
      <c r="A5" s="93" t="s">
        <v>12</v>
      </c>
      <c r="B5" s="291">
        <v>1670.7</v>
      </c>
      <c r="C5" s="291">
        <v>1842.6</v>
      </c>
      <c r="D5" s="291">
        <v>1954.8</v>
      </c>
      <c r="E5" s="291">
        <v>2150.1</v>
      </c>
      <c r="F5" s="291">
        <v>2366.4</v>
      </c>
      <c r="G5" s="291">
        <v>2415.9</v>
      </c>
      <c r="H5" s="291">
        <v>2626.4</v>
      </c>
      <c r="I5" s="291">
        <v>2776.7</v>
      </c>
      <c r="J5" s="291">
        <v>2888.7</v>
      </c>
      <c r="K5" s="291">
        <v>2916.9</v>
      </c>
      <c r="L5" s="291">
        <v>3108.5</v>
      </c>
      <c r="M5" s="291">
        <v>3118</v>
      </c>
      <c r="N5" s="291">
        <v>3198.01</v>
      </c>
      <c r="O5" s="291">
        <v>3310.2</v>
      </c>
      <c r="P5" s="291">
        <v>3449</v>
      </c>
      <c r="Q5" s="291">
        <v>3495</v>
      </c>
      <c r="R5" s="291">
        <v>3479</v>
      </c>
      <c r="S5" s="291">
        <v>3280</v>
      </c>
      <c r="T5" s="291">
        <v>3209</v>
      </c>
      <c r="U5" s="291">
        <v>3208</v>
      </c>
      <c r="V5" s="291"/>
      <c r="W5" s="291"/>
      <c r="X5" s="291"/>
    </row>
    <row r="6" spans="1:26" ht="15" customHeight="1">
      <c r="A6" s="93" t="s">
        <v>513</v>
      </c>
      <c r="B6" s="291">
        <v>17.399999999999999</v>
      </c>
      <c r="C6" s="291">
        <v>18.7</v>
      </c>
      <c r="D6" s="291">
        <v>19.8</v>
      </c>
      <c r="E6" s="291">
        <v>21.1</v>
      </c>
      <c r="F6" s="291">
        <v>26.4</v>
      </c>
      <c r="G6" s="291">
        <v>28.7</v>
      </c>
      <c r="H6" s="291">
        <v>30.2</v>
      </c>
      <c r="I6" s="291">
        <v>28.3</v>
      </c>
      <c r="J6" s="291">
        <v>25.9</v>
      </c>
      <c r="K6" s="291">
        <v>28</v>
      </c>
      <c r="L6" s="291">
        <v>38.299999999999997</v>
      </c>
      <c r="M6" s="291">
        <v>34.6</v>
      </c>
      <c r="N6" s="291">
        <v>35.200000000000003</v>
      </c>
      <c r="O6" s="291">
        <v>33.799999999999997</v>
      </c>
      <c r="P6" s="291">
        <v>31.7</v>
      </c>
      <c r="Q6" s="291">
        <v>31.9</v>
      </c>
      <c r="R6" s="291">
        <v>35.200000000000003</v>
      </c>
      <c r="S6" s="291">
        <v>54.777999999999999</v>
      </c>
      <c r="T6" s="291">
        <v>59.344999999999999</v>
      </c>
      <c r="U6" s="291">
        <v>65.322000000000003</v>
      </c>
      <c r="V6" s="291"/>
      <c r="W6" s="291"/>
      <c r="X6" s="291"/>
    </row>
    <row r="7" spans="1:26" ht="15" customHeight="1">
      <c r="A7" s="28" t="s">
        <v>100</v>
      </c>
      <c r="B7" s="291">
        <v>4533</v>
      </c>
      <c r="C7" s="291">
        <v>4611</v>
      </c>
      <c r="D7" s="291">
        <v>4456</v>
      </c>
      <c r="E7" s="291">
        <v>4623</v>
      </c>
      <c r="F7" s="291">
        <v>4656</v>
      </c>
      <c r="G7" s="291">
        <v>4883</v>
      </c>
      <c r="H7" s="291">
        <v>5742</v>
      </c>
      <c r="I7" s="291">
        <v>6131</v>
      </c>
      <c r="J7" s="291">
        <v>6100</v>
      </c>
      <c r="K7" s="291">
        <v>6654</v>
      </c>
      <c r="L7" s="291">
        <v>6263</v>
      </c>
      <c r="M7" s="291">
        <v>6718</v>
      </c>
      <c r="N7" s="291">
        <v>7383</v>
      </c>
      <c r="O7" s="291">
        <v>7269</v>
      </c>
      <c r="P7" s="291">
        <v>7899</v>
      </c>
      <c r="Q7" s="291">
        <v>7266</v>
      </c>
      <c r="R7" s="291">
        <v>7001</v>
      </c>
      <c r="S7" s="291">
        <v>7240</v>
      </c>
      <c r="T7" s="291">
        <v>9986</v>
      </c>
      <c r="U7" s="291">
        <v>8308</v>
      </c>
      <c r="V7" s="291"/>
      <c r="W7" s="291"/>
      <c r="X7" s="291"/>
      <c r="Z7" s="33"/>
    </row>
    <row r="8" spans="1:26" ht="15" customHeight="1">
      <c r="A8" s="93" t="s">
        <v>512</v>
      </c>
      <c r="B8" s="291">
        <v>1002</v>
      </c>
      <c r="C8" s="291">
        <v>977</v>
      </c>
      <c r="D8" s="291">
        <v>1017</v>
      </c>
      <c r="E8" s="291">
        <v>1087.5999999999999</v>
      </c>
      <c r="F8" s="291">
        <v>1088.8</v>
      </c>
      <c r="G8" s="291">
        <v>1069.4000000000001</v>
      </c>
      <c r="H8" s="291">
        <v>1151.8</v>
      </c>
      <c r="I8" s="291">
        <v>1212.7</v>
      </c>
      <c r="J8" s="291">
        <v>1234.0999999999999</v>
      </c>
      <c r="K8" s="291">
        <v>1237.5999999999999</v>
      </c>
      <c r="L8" s="291">
        <v>1287.5999999999999</v>
      </c>
      <c r="M8" s="291">
        <v>1282.8</v>
      </c>
      <c r="N8" s="291">
        <v>1245.9000000000001</v>
      </c>
      <c r="O8" s="291">
        <v>1227.3</v>
      </c>
      <c r="P8" s="291">
        <v>1256</v>
      </c>
      <c r="Q8" s="291">
        <v>1296.4000000000001</v>
      </c>
      <c r="R8" s="291">
        <v>1262.0999999999999</v>
      </c>
      <c r="S8" s="291">
        <v>1387</v>
      </c>
      <c r="T8" s="291">
        <v>1323</v>
      </c>
      <c r="U8" s="291">
        <v>1343</v>
      </c>
      <c r="V8" s="291"/>
      <c r="W8" s="291"/>
      <c r="X8" s="291"/>
      <c r="Z8" s="48"/>
    </row>
    <row r="9" spans="1:26" ht="15" customHeight="1">
      <c r="A9" s="93" t="s">
        <v>279</v>
      </c>
      <c r="B9" s="291">
        <v>297</v>
      </c>
      <c r="C9" s="291">
        <v>312</v>
      </c>
      <c r="D9" s="291">
        <v>319</v>
      </c>
      <c r="E9" s="291">
        <v>326</v>
      </c>
      <c r="F9" s="291">
        <v>314.5</v>
      </c>
      <c r="G9" s="291">
        <v>345.3</v>
      </c>
      <c r="H9" s="291">
        <v>414.4</v>
      </c>
      <c r="I9" s="291">
        <v>473.4</v>
      </c>
      <c r="J9" s="291">
        <v>507.7</v>
      </c>
      <c r="K9" s="291">
        <v>536</v>
      </c>
      <c r="L9" s="291">
        <v>568.4</v>
      </c>
      <c r="M9" s="291">
        <v>645.4</v>
      </c>
      <c r="N9" s="291">
        <v>676</v>
      </c>
      <c r="O9" s="291">
        <v>710.5</v>
      </c>
      <c r="P9" s="291">
        <v>675</v>
      </c>
      <c r="Q9" s="291">
        <v>694</v>
      </c>
      <c r="R9" s="291">
        <v>764.93</v>
      </c>
      <c r="S9" s="291">
        <v>699.51</v>
      </c>
      <c r="T9" s="291">
        <v>807.01</v>
      </c>
      <c r="U9" s="291">
        <v>791.2</v>
      </c>
      <c r="V9" s="291"/>
      <c r="W9" s="291"/>
      <c r="X9" s="291"/>
    </row>
    <row r="10" spans="1:26" ht="15" customHeight="1">
      <c r="A10" s="93" t="s">
        <v>10</v>
      </c>
      <c r="B10" s="291">
        <v>799.51</v>
      </c>
      <c r="C10" s="291">
        <v>855.23599999999999</v>
      </c>
      <c r="D10" s="291">
        <v>808.45699999999999</v>
      </c>
      <c r="E10" s="291">
        <v>937.53599999999994</v>
      </c>
      <c r="F10" s="291">
        <v>1037.99</v>
      </c>
      <c r="G10" s="291">
        <v>1048.7149999999999</v>
      </c>
      <c r="H10" s="291">
        <v>1070.2909999999999</v>
      </c>
      <c r="I10" s="291">
        <v>1116.8309999999999</v>
      </c>
      <c r="J10" s="291">
        <v>1209.2349999999999</v>
      </c>
      <c r="K10" s="291">
        <v>1215.0029999999999</v>
      </c>
      <c r="L10" s="291">
        <v>1279.9490000000001</v>
      </c>
      <c r="M10" s="291">
        <v>1341.941</v>
      </c>
      <c r="N10" s="291">
        <v>1406.731</v>
      </c>
      <c r="O10" s="291">
        <v>1468.7560000000001</v>
      </c>
      <c r="P10" s="291">
        <v>1540</v>
      </c>
      <c r="Q10" s="291">
        <v>1593</v>
      </c>
      <c r="R10" s="291">
        <v>1757</v>
      </c>
      <c r="S10" s="291">
        <v>1825</v>
      </c>
      <c r="T10" s="291">
        <v>1940</v>
      </c>
      <c r="U10" s="291">
        <v>1999</v>
      </c>
      <c r="V10" s="291"/>
      <c r="W10" s="291"/>
      <c r="X10" s="291"/>
      <c r="Y10" s="48"/>
      <c r="Z10" s="48"/>
    </row>
    <row r="11" spans="1:26" ht="15" customHeight="1">
      <c r="A11" s="93" t="s">
        <v>9</v>
      </c>
      <c r="B11" s="291">
        <v>1041.4000000000001</v>
      </c>
      <c r="C11" s="291">
        <v>1060.8</v>
      </c>
      <c r="D11" s="291">
        <v>1110.8</v>
      </c>
      <c r="E11" s="291">
        <v>1135.5</v>
      </c>
      <c r="F11" s="291">
        <v>1254.9000000000001</v>
      </c>
      <c r="G11" s="291">
        <v>1311.9</v>
      </c>
      <c r="H11" s="291">
        <v>1344.7</v>
      </c>
      <c r="I11" s="291">
        <v>1367.9</v>
      </c>
      <c r="J11" s="291">
        <v>1520.4</v>
      </c>
      <c r="K11" s="291">
        <v>1652.4</v>
      </c>
      <c r="L11" s="291">
        <v>1715.9</v>
      </c>
      <c r="M11" s="291">
        <v>1768.25</v>
      </c>
      <c r="N11" s="291">
        <v>1506.82</v>
      </c>
      <c r="O11" s="291">
        <v>1528.7</v>
      </c>
      <c r="P11" s="291">
        <v>1718.1</v>
      </c>
      <c r="Q11" s="291">
        <v>1559</v>
      </c>
      <c r="R11" s="291">
        <v>1854.82</v>
      </c>
      <c r="S11" s="291">
        <v>1328.8</v>
      </c>
      <c r="T11" s="291">
        <v>1384</v>
      </c>
      <c r="U11" s="291">
        <v>1633</v>
      </c>
      <c r="V11" s="291"/>
      <c r="W11" s="291"/>
      <c r="X11" s="291"/>
      <c r="Z11" s="48"/>
    </row>
    <row r="12" spans="1:26" ht="15" customHeight="1">
      <c r="A12" s="93" t="s">
        <v>8</v>
      </c>
      <c r="B12" s="485">
        <v>1570.54</v>
      </c>
      <c r="C12" s="485">
        <v>1699.37</v>
      </c>
      <c r="D12" s="485">
        <v>1721.07</v>
      </c>
      <c r="E12" s="485">
        <v>1844.05</v>
      </c>
      <c r="F12" s="485">
        <v>1918.77</v>
      </c>
      <c r="G12" s="485">
        <v>2004.71</v>
      </c>
      <c r="H12" s="485">
        <v>2108.15</v>
      </c>
      <c r="I12" s="485">
        <v>2210.14</v>
      </c>
      <c r="J12" s="485">
        <v>2303.66</v>
      </c>
      <c r="K12" s="485">
        <v>2340.89</v>
      </c>
      <c r="L12" s="485">
        <v>2454.48</v>
      </c>
      <c r="M12" s="485">
        <v>2500.5300000000002</v>
      </c>
      <c r="N12" s="291">
        <v>2562.4035014400001</v>
      </c>
      <c r="O12" s="485">
        <v>2658.3</v>
      </c>
      <c r="P12" s="485">
        <v>2709.9</v>
      </c>
      <c r="Q12" s="485">
        <v>2771.07</v>
      </c>
      <c r="R12" s="485">
        <v>2818.7</v>
      </c>
      <c r="S12" s="485">
        <v>2879.71</v>
      </c>
      <c r="T12" s="485">
        <v>2917.75</v>
      </c>
      <c r="U12" s="485">
        <v>3000.7554928076656</v>
      </c>
      <c r="V12" s="291">
        <v>2682.7963085040924</v>
      </c>
      <c r="W12" s="291">
        <v>2760.1620358547571</v>
      </c>
      <c r="X12" s="291"/>
      <c r="Y12" s="74" t="s">
        <v>15</v>
      </c>
    </row>
    <row r="13" spans="1:26" ht="15" customHeight="1">
      <c r="A13" s="93" t="s">
        <v>6</v>
      </c>
      <c r="B13" s="291">
        <v>1013</v>
      </c>
      <c r="C13" s="291">
        <v>4864</v>
      </c>
      <c r="D13" s="291">
        <v>4889</v>
      </c>
      <c r="E13" s="291">
        <v>6996</v>
      </c>
      <c r="F13" s="291">
        <v>8807.86</v>
      </c>
      <c r="G13" s="291">
        <v>9143</v>
      </c>
      <c r="H13" s="291">
        <v>9418</v>
      </c>
      <c r="I13" s="291">
        <v>9245</v>
      </c>
      <c r="J13" s="291">
        <v>9969</v>
      </c>
      <c r="K13" s="291">
        <v>9569</v>
      </c>
      <c r="L13" s="291">
        <v>9831</v>
      </c>
      <c r="M13" s="291">
        <v>10141</v>
      </c>
      <c r="N13" s="291">
        <v>10939</v>
      </c>
      <c r="O13" s="291">
        <v>11605</v>
      </c>
      <c r="P13" s="291">
        <v>12342.32</v>
      </c>
      <c r="Q13" s="291">
        <v>12179.7</v>
      </c>
      <c r="R13" s="291">
        <v>11383.4</v>
      </c>
      <c r="S13" s="291">
        <v>12346</v>
      </c>
      <c r="T13" s="291">
        <v>12437</v>
      </c>
      <c r="U13" s="291">
        <v>12952</v>
      </c>
      <c r="V13" s="291"/>
      <c r="W13" s="291"/>
      <c r="X13" s="291"/>
    </row>
    <row r="14" spans="1:26" ht="15" customHeight="1">
      <c r="A14" s="93" t="s">
        <v>18</v>
      </c>
      <c r="B14" s="291">
        <v>1878</v>
      </c>
      <c r="C14" s="291">
        <v>1981</v>
      </c>
      <c r="D14" s="291">
        <v>2082</v>
      </c>
      <c r="E14" s="291">
        <v>2193</v>
      </c>
      <c r="F14" s="291">
        <v>2772</v>
      </c>
      <c r="G14" s="291">
        <v>2945</v>
      </c>
      <c r="H14" s="291">
        <v>3163</v>
      </c>
      <c r="I14" s="291">
        <v>3219</v>
      </c>
      <c r="J14" s="291">
        <v>3345</v>
      </c>
      <c r="K14" s="291">
        <v>3290</v>
      </c>
      <c r="L14" s="291">
        <v>3354</v>
      </c>
      <c r="M14" s="291">
        <v>3467</v>
      </c>
      <c r="N14" s="291">
        <v>3635</v>
      </c>
      <c r="O14" s="291">
        <v>3772</v>
      </c>
      <c r="P14" s="291">
        <v>3747</v>
      </c>
      <c r="Q14" s="291">
        <v>3782</v>
      </c>
      <c r="R14" s="291">
        <v>3909</v>
      </c>
      <c r="S14" s="291">
        <v>4057</v>
      </c>
      <c r="T14" s="291">
        <v>4171</v>
      </c>
      <c r="U14" s="291">
        <v>4040</v>
      </c>
      <c r="V14" s="291"/>
      <c r="W14" s="291"/>
      <c r="X14" s="291"/>
    </row>
    <row r="15" spans="1:26" ht="15" customHeight="1">
      <c r="A15" s="93" t="s">
        <v>4</v>
      </c>
      <c r="B15" s="291">
        <v>167.5</v>
      </c>
      <c r="C15" s="291">
        <v>172.2</v>
      </c>
      <c r="D15" s="291">
        <v>178.8</v>
      </c>
      <c r="E15" s="291">
        <v>192.8</v>
      </c>
      <c r="F15" s="291">
        <v>192.9</v>
      </c>
      <c r="G15" s="291">
        <v>266.8</v>
      </c>
      <c r="H15" s="291">
        <v>286.60000000000002</v>
      </c>
      <c r="I15" s="291">
        <v>306.3</v>
      </c>
      <c r="J15" s="291">
        <v>306.3</v>
      </c>
      <c r="K15" s="291">
        <v>311.10000000000002</v>
      </c>
      <c r="L15" s="291">
        <v>335.1</v>
      </c>
      <c r="M15" s="291">
        <v>356.7</v>
      </c>
      <c r="N15" s="291">
        <v>391.9</v>
      </c>
      <c r="O15" s="291">
        <v>387.5</v>
      </c>
      <c r="P15" s="291">
        <v>395.1</v>
      </c>
      <c r="Q15" s="291">
        <v>408.8</v>
      </c>
      <c r="R15" s="291">
        <v>452.3</v>
      </c>
      <c r="S15" s="291">
        <v>469.9</v>
      </c>
      <c r="T15" s="291">
        <v>475.7</v>
      </c>
      <c r="U15" s="291">
        <v>477</v>
      </c>
      <c r="V15" s="291"/>
      <c r="W15" s="291"/>
      <c r="X15" s="291"/>
    </row>
    <row r="16" spans="1:26" ht="15" customHeight="1">
      <c r="A16" s="93" t="s">
        <v>3</v>
      </c>
      <c r="B16" s="291">
        <v>162516</v>
      </c>
      <c r="C16" s="291">
        <v>166933</v>
      </c>
      <c r="D16" s="291">
        <v>206020</v>
      </c>
      <c r="E16" s="291">
        <v>213460</v>
      </c>
      <c r="F16" s="291">
        <v>221939</v>
      </c>
      <c r="G16" s="291">
        <v>223255</v>
      </c>
      <c r="H16" s="291">
        <v>231323</v>
      </c>
      <c r="I16" s="291">
        <v>241170</v>
      </c>
      <c r="J16" s="291">
        <v>235924</v>
      </c>
      <c r="K16" s="291">
        <v>229599</v>
      </c>
      <c r="L16" s="291">
        <v>238272</v>
      </c>
      <c r="M16" s="291">
        <v>240528</v>
      </c>
      <c r="N16" s="291">
        <v>234174</v>
      </c>
      <c r="O16" s="291">
        <v>233169</v>
      </c>
      <c r="P16" s="291">
        <v>233631</v>
      </c>
      <c r="Q16" s="291">
        <v>230857</v>
      </c>
      <c r="R16" s="291">
        <v>228546</v>
      </c>
      <c r="S16" s="291">
        <v>229669</v>
      </c>
      <c r="T16" s="291">
        <v>231805</v>
      </c>
      <c r="U16" s="291">
        <v>227336</v>
      </c>
      <c r="V16" s="291">
        <v>216010</v>
      </c>
      <c r="W16" s="291"/>
      <c r="X16" s="291"/>
      <c r="Y16" s="48"/>
      <c r="Z16" s="48"/>
    </row>
    <row r="17" spans="1:26" ht="15" customHeight="1">
      <c r="A17" s="152" t="s">
        <v>33</v>
      </c>
      <c r="B17" s="291">
        <v>1913</v>
      </c>
      <c r="C17" s="291">
        <v>2015</v>
      </c>
      <c r="D17" s="291">
        <v>2142</v>
      </c>
      <c r="E17" s="291">
        <v>1958</v>
      </c>
      <c r="F17" s="291">
        <v>2320</v>
      </c>
      <c r="G17" s="291">
        <v>2604</v>
      </c>
      <c r="H17" s="291">
        <v>2668</v>
      </c>
      <c r="I17" s="291">
        <v>3110</v>
      </c>
      <c r="J17" s="291">
        <v>3598</v>
      </c>
      <c r="K17" s="291">
        <v>3116</v>
      </c>
      <c r="L17" s="291">
        <v>4092</v>
      </c>
      <c r="M17" s="291">
        <v>3995</v>
      </c>
      <c r="N17" s="291">
        <v>4441</v>
      </c>
      <c r="O17" s="291">
        <v>4836</v>
      </c>
      <c r="P17" s="291">
        <v>4991</v>
      </c>
      <c r="Q17" s="291">
        <v>5265</v>
      </c>
      <c r="R17" s="291">
        <v>5388</v>
      </c>
      <c r="S17" s="291">
        <v>5952</v>
      </c>
      <c r="T17" s="291">
        <v>6460</v>
      </c>
      <c r="U17" s="291">
        <v>6767</v>
      </c>
      <c r="V17" s="291"/>
      <c r="W17" s="291"/>
      <c r="X17" s="291"/>
      <c r="Y17" s="17" t="s">
        <v>15</v>
      </c>
      <c r="Z17" s="48"/>
    </row>
    <row r="18" spans="1:26" ht="15" customHeight="1">
      <c r="A18" s="93" t="s">
        <v>1</v>
      </c>
      <c r="B18" s="291">
        <v>6029</v>
      </c>
      <c r="C18" s="291">
        <v>6426</v>
      </c>
      <c r="D18" s="291">
        <v>6871</v>
      </c>
      <c r="E18" s="291">
        <v>7268</v>
      </c>
      <c r="F18" s="291">
        <v>7712</v>
      </c>
      <c r="G18" s="291">
        <v>8003</v>
      </c>
      <c r="H18" s="291">
        <v>8348</v>
      </c>
      <c r="I18" s="291">
        <v>8067</v>
      </c>
      <c r="J18" s="291">
        <v>7333</v>
      </c>
      <c r="K18" s="291">
        <v>7280</v>
      </c>
      <c r="L18" s="291">
        <v>7789</v>
      </c>
      <c r="M18" s="291">
        <v>8571</v>
      </c>
      <c r="N18" s="291">
        <v>10319</v>
      </c>
      <c r="O18" s="291">
        <v>10846</v>
      </c>
      <c r="P18" s="291">
        <v>10719</v>
      </c>
      <c r="Q18" s="291">
        <v>11449.9</v>
      </c>
      <c r="R18" s="291">
        <v>10858</v>
      </c>
      <c r="S18" s="291">
        <v>12192</v>
      </c>
      <c r="T18" s="291">
        <v>12897.83</v>
      </c>
      <c r="U18" s="291">
        <v>12340.71</v>
      </c>
      <c r="V18" s="291">
        <v>12528.442999999999</v>
      </c>
      <c r="W18" s="291">
        <v>12831.360779999999</v>
      </c>
      <c r="X18" s="291">
        <v>13777.90063</v>
      </c>
      <c r="Y18" s="49" t="s">
        <v>15</v>
      </c>
    </row>
    <row r="19" spans="1:26" ht="15" customHeight="1">
      <c r="A19" s="93" t="s">
        <v>24</v>
      </c>
      <c r="B19" s="291">
        <v>10494</v>
      </c>
      <c r="C19" s="291">
        <v>10226</v>
      </c>
      <c r="D19" s="291">
        <v>10319</v>
      </c>
      <c r="E19" s="291">
        <v>10368</v>
      </c>
      <c r="F19" s="291">
        <v>10117</v>
      </c>
      <c r="G19" s="291">
        <v>10409</v>
      </c>
      <c r="H19" s="291">
        <v>10291</v>
      </c>
      <c r="I19" s="291">
        <v>9023</v>
      </c>
      <c r="J19" s="291">
        <v>7478</v>
      </c>
      <c r="K19" s="291">
        <v>7052</v>
      </c>
      <c r="L19" s="291">
        <v>7368</v>
      </c>
      <c r="M19" s="291">
        <v>8043</v>
      </c>
      <c r="N19" s="291">
        <v>7831</v>
      </c>
      <c r="O19" s="291">
        <v>8285</v>
      </c>
      <c r="P19" s="291">
        <v>8238</v>
      </c>
      <c r="Q19" s="291">
        <v>6876</v>
      </c>
      <c r="R19" s="291">
        <v>7282</v>
      </c>
      <c r="S19" s="291">
        <v>7732</v>
      </c>
      <c r="T19" s="291">
        <v>8506</v>
      </c>
      <c r="U19" s="291">
        <v>7700.059252</v>
      </c>
      <c r="V19" s="291">
        <v>6902.9849999999997</v>
      </c>
      <c r="W19" s="291"/>
      <c r="X19" s="291"/>
    </row>
    <row r="20" spans="1:26" ht="15" customHeight="1"/>
    <row r="21" spans="1:26">
      <c r="A21" s="44" t="s">
        <v>218</v>
      </c>
    </row>
    <row r="22" spans="1:26" ht="15" customHeight="1">
      <c r="A22" s="44"/>
    </row>
    <row r="23" spans="1:26">
      <c r="A23" s="53" t="s">
        <v>590</v>
      </c>
    </row>
    <row r="25" spans="1:26">
      <c r="A25" s="53" t="s">
        <v>2870</v>
      </c>
    </row>
  </sheetData>
  <hyperlinks>
    <hyperlink ref="Z3" location="Content!A1" display="Back to content page" xr:uid="{00000000-0004-0000-F100-000000000000}"/>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Sheet243"/>
  <dimension ref="A1:Y25"/>
  <sheetViews>
    <sheetView workbookViewId="0">
      <selection activeCell="B4" sqref="B4:W19"/>
    </sheetView>
  </sheetViews>
  <sheetFormatPr defaultRowHeight="14.4"/>
  <cols>
    <col min="1" max="1" width="33.77734375" style="17" customWidth="1"/>
    <col min="2" max="23" width="8.77734375" style="17" customWidth="1"/>
    <col min="24" max="25" width="8.77734375" style="17"/>
  </cols>
  <sheetData>
    <row r="1" spans="1:25">
      <c r="A1" s="248" t="s">
        <v>2737</v>
      </c>
      <c r="B1" s="13"/>
      <c r="C1" s="91"/>
      <c r="D1" s="91"/>
      <c r="E1" s="91"/>
      <c r="F1" s="91"/>
      <c r="G1" s="91"/>
      <c r="H1" s="91"/>
      <c r="I1" s="91"/>
      <c r="J1" s="91"/>
      <c r="K1" s="13"/>
      <c r="L1" s="13"/>
      <c r="M1" s="13"/>
      <c r="N1" s="13"/>
      <c r="O1" s="13"/>
      <c r="X1" s="13"/>
      <c r="Y1" s="13"/>
    </row>
    <row r="2" spans="1:25">
      <c r="A2" s="91"/>
    </row>
    <row r="3" spans="1:25">
      <c r="A3" s="223" t="s">
        <v>27</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Y3" s="1" t="s">
        <v>559</v>
      </c>
    </row>
    <row r="4" spans="1:25">
      <c r="A4" s="227" t="s">
        <v>13</v>
      </c>
      <c r="B4" s="291">
        <v>362</v>
      </c>
      <c r="C4" s="291">
        <v>411</v>
      </c>
      <c r="D4" s="291">
        <v>442</v>
      </c>
      <c r="E4" s="291">
        <v>501</v>
      </c>
      <c r="F4" s="291">
        <v>562</v>
      </c>
      <c r="G4" s="291">
        <v>660</v>
      </c>
      <c r="H4" s="291">
        <v>854</v>
      </c>
      <c r="I4" s="291">
        <v>816</v>
      </c>
      <c r="J4" s="291">
        <v>1122</v>
      </c>
      <c r="K4" s="291">
        <v>1278</v>
      </c>
      <c r="L4" s="291">
        <v>1578</v>
      </c>
      <c r="M4" s="291">
        <v>1643</v>
      </c>
      <c r="N4" s="291">
        <v>1804</v>
      </c>
      <c r="O4" s="291">
        <v>2389</v>
      </c>
      <c r="P4" s="291">
        <v>2757</v>
      </c>
      <c r="Q4" s="291">
        <v>2840</v>
      </c>
      <c r="R4" s="291">
        <v>3013</v>
      </c>
      <c r="S4" s="291">
        <v>3117</v>
      </c>
      <c r="T4" s="291">
        <v>3727</v>
      </c>
      <c r="U4" s="291">
        <v>4495</v>
      </c>
      <c r="V4" s="291"/>
      <c r="W4" s="291"/>
    </row>
    <row r="5" spans="1:25">
      <c r="A5" s="93" t="s">
        <v>12</v>
      </c>
      <c r="B5" s="291">
        <v>759.7</v>
      </c>
      <c r="C5" s="291">
        <v>899.4</v>
      </c>
      <c r="D5" s="291">
        <v>919.6</v>
      </c>
      <c r="E5" s="291">
        <v>1001.1</v>
      </c>
      <c r="F5" s="291">
        <v>1077.0999999999999</v>
      </c>
      <c r="G5" s="291">
        <v>1046.5999999999999</v>
      </c>
      <c r="H5" s="291">
        <v>1184.3</v>
      </c>
      <c r="I5" s="291">
        <v>1199</v>
      </c>
      <c r="J5" s="291">
        <v>1186.2</v>
      </c>
      <c r="K5" s="291">
        <v>1123.2</v>
      </c>
      <c r="L5" s="291">
        <v>1141.2</v>
      </c>
      <c r="M5" s="291">
        <v>1117</v>
      </c>
      <c r="N5" s="291">
        <v>1086</v>
      </c>
      <c r="O5" s="291">
        <v>1127.5999999999999</v>
      </c>
      <c r="P5" s="291">
        <v>1463</v>
      </c>
      <c r="Q5" s="291">
        <v>1462</v>
      </c>
      <c r="R5" s="291">
        <v>1382</v>
      </c>
      <c r="S5" s="291">
        <v>1090</v>
      </c>
      <c r="T5" s="291">
        <v>933</v>
      </c>
      <c r="U5" s="291">
        <v>923</v>
      </c>
      <c r="V5" s="291"/>
      <c r="W5" s="291"/>
    </row>
    <row r="6" spans="1:25">
      <c r="A6" s="93" t="s">
        <v>513</v>
      </c>
      <c r="B6" s="291"/>
      <c r="C6" s="291"/>
      <c r="D6" s="291"/>
      <c r="E6" s="291"/>
      <c r="F6" s="291"/>
      <c r="G6" s="291"/>
      <c r="H6" s="291"/>
      <c r="I6" s="291"/>
      <c r="J6" s="291"/>
      <c r="K6" s="291"/>
      <c r="L6" s="291"/>
      <c r="M6" s="291"/>
      <c r="N6" s="291"/>
      <c r="O6" s="291"/>
      <c r="P6" s="291"/>
      <c r="Q6" s="291"/>
      <c r="R6" s="291"/>
      <c r="S6" s="291"/>
      <c r="T6" s="291"/>
      <c r="U6" s="291"/>
      <c r="V6" s="291"/>
      <c r="W6" s="291"/>
    </row>
    <row r="7" spans="1:25">
      <c r="A7" s="28" t="s">
        <v>100</v>
      </c>
      <c r="B7" s="291">
        <v>1890</v>
      </c>
      <c r="C7" s="291">
        <v>1968</v>
      </c>
      <c r="D7" s="291">
        <v>2778</v>
      </c>
      <c r="E7" s="291">
        <v>2968</v>
      </c>
      <c r="F7" s="291">
        <v>2939</v>
      </c>
      <c r="G7" s="291">
        <v>3094</v>
      </c>
      <c r="H7" s="291">
        <v>2869</v>
      </c>
      <c r="I7" s="291">
        <v>3887</v>
      </c>
      <c r="J7" s="291">
        <v>3867</v>
      </c>
      <c r="K7" s="291">
        <v>4218</v>
      </c>
      <c r="L7" s="291">
        <v>3970</v>
      </c>
      <c r="M7" s="291">
        <v>4258</v>
      </c>
      <c r="N7" s="291">
        <v>3652</v>
      </c>
      <c r="O7" s="291">
        <v>3261</v>
      </c>
      <c r="P7" s="291">
        <v>4342</v>
      </c>
      <c r="Q7" s="291">
        <v>3994</v>
      </c>
      <c r="R7" s="291">
        <v>3848</v>
      </c>
      <c r="S7" s="291">
        <v>4643</v>
      </c>
      <c r="T7" s="291">
        <v>7385</v>
      </c>
      <c r="U7" s="291">
        <v>5235</v>
      </c>
      <c r="V7" s="291"/>
      <c r="W7" s="291"/>
      <c r="Y7" s="33"/>
    </row>
    <row r="8" spans="1:25">
      <c r="A8" s="93" t="s">
        <v>512</v>
      </c>
      <c r="B8" s="291">
        <v>660</v>
      </c>
      <c r="C8" s="291">
        <v>600</v>
      </c>
      <c r="D8" s="291">
        <v>500</v>
      </c>
      <c r="E8" s="291">
        <v>398.7</v>
      </c>
      <c r="F8" s="291">
        <v>398.1</v>
      </c>
      <c r="G8" s="291">
        <v>386.7</v>
      </c>
      <c r="H8" s="291">
        <v>371.7</v>
      </c>
      <c r="I8" s="291">
        <v>412.5</v>
      </c>
      <c r="J8" s="291">
        <v>414.7</v>
      </c>
      <c r="K8" s="291">
        <v>405.8</v>
      </c>
      <c r="L8" s="291">
        <v>389.6</v>
      </c>
      <c r="M8" s="291">
        <v>360.2</v>
      </c>
      <c r="N8" s="291">
        <v>338</v>
      </c>
      <c r="O8" s="291">
        <v>318.8</v>
      </c>
      <c r="P8" s="291">
        <v>336</v>
      </c>
      <c r="Q8" s="291">
        <v>366</v>
      </c>
      <c r="R8" s="291">
        <v>363.6</v>
      </c>
      <c r="S8" s="291">
        <v>541</v>
      </c>
      <c r="T8" s="291">
        <v>433</v>
      </c>
      <c r="U8" s="291">
        <v>400</v>
      </c>
      <c r="V8" s="291"/>
      <c r="W8" s="291"/>
      <c r="Y8" s="48"/>
    </row>
    <row r="9" spans="1:25">
      <c r="A9" s="93" t="s">
        <v>279</v>
      </c>
      <c r="B9" s="291">
        <v>103</v>
      </c>
      <c r="C9" s="291">
        <v>106</v>
      </c>
      <c r="D9" s="291">
        <v>108</v>
      </c>
      <c r="E9" s="291">
        <v>108</v>
      </c>
      <c r="F9" s="291">
        <v>94.5</v>
      </c>
      <c r="G9" s="291">
        <v>113.6</v>
      </c>
      <c r="H9" s="291">
        <v>161</v>
      </c>
      <c r="I9" s="291">
        <v>185.5</v>
      </c>
      <c r="J9" s="291">
        <v>191.2</v>
      </c>
      <c r="K9" s="291">
        <v>209.4</v>
      </c>
      <c r="L9" s="291">
        <v>208.5</v>
      </c>
      <c r="M9" s="291">
        <v>220.6</v>
      </c>
      <c r="N9" s="291">
        <v>231.7</v>
      </c>
      <c r="O9" s="291">
        <v>235.9</v>
      </c>
      <c r="P9" s="291">
        <v>233</v>
      </c>
      <c r="Q9" s="291">
        <v>225</v>
      </c>
      <c r="R9" s="291">
        <v>267</v>
      </c>
      <c r="S9" s="291">
        <v>308.61</v>
      </c>
      <c r="T9" s="291">
        <v>319.70999999999998</v>
      </c>
      <c r="U9" s="291">
        <v>312.24</v>
      </c>
      <c r="V9" s="291"/>
      <c r="W9" s="291"/>
    </row>
    <row r="10" spans="1:25">
      <c r="A10" s="93" t="s">
        <v>10</v>
      </c>
      <c r="B10" s="291">
        <v>383.37200000000001</v>
      </c>
      <c r="C10" s="291">
        <v>400.34199999999998</v>
      </c>
      <c r="D10" s="291">
        <v>340.49700000000001</v>
      </c>
      <c r="E10" s="291">
        <v>413.54</v>
      </c>
      <c r="F10" s="291">
        <v>464.83100000000002</v>
      </c>
      <c r="G10" s="291">
        <v>472.18200000000002</v>
      </c>
      <c r="H10" s="291">
        <v>490.66500000000002</v>
      </c>
      <c r="I10" s="291">
        <v>487.709</v>
      </c>
      <c r="J10" s="291">
        <v>523.43899999999996</v>
      </c>
      <c r="K10" s="291">
        <v>481.18900000000002</v>
      </c>
      <c r="L10" s="291">
        <v>489.15100000000001</v>
      </c>
      <c r="M10" s="291">
        <v>500.76299999999998</v>
      </c>
      <c r="N10" s="291">
        <v>515.6</v>
      </c>
      <c r="O10" s="291">
        <v>511.19200000000001</v>
      </c>
      <c r="P10" s="291">
        <v>536.91300000000001</v>
      </c>
      <c r="Q10" s="291">
        <v>544.05399999999997</v>
      </c>
      <c r="R10" s="291">
        <v>415.5</v>
      </c>
      <c r="S10" s="291">
        <v>441.64</v>
      </c>
      <c r="T10" s="291">
        <v>608.29999999999995</v>
      </c>
      <c r="U10" s="291">
        <v>532.9</v>
      </c>
      <c r="V10" s="291"/>
      <c r="W10" s="291"/>
      <c r="X10" s="48"/>
      <c r="Y10" s="48"/>
    </row>
    <row r="11" spans="1:25">
      <c r="A11" s="93" t="s">
        <v>9</v>
      </c>
      <c r="B11" s="291">
        <v>474.4</v>
      </c>
      <c r="C11" s="291">
        <v>459.4</v>
      </c>
      <c r="D11" s="291">
        <v>482.8</v>
      </c>
      <c r="E11" s="291">
        <v>473.7</v>
      </c>
      <c r="F11" s="291">
        <v>479.7</v>
      </c>
      <c r="G11" s="291">
        <v>518.70000000000005</v>
      </c>
      <c r="H11" s="291">
        <v>500.2</v>
      </c>
      <c r="I11" s="291">
        <v>536.4</v>
      </c>
      <c r="J11" s="291">
        <v>519.79999999999995</v>
      </c>
      <c r="K11" s="291">
        <v>553.1</v>
      </c>
      <c r="L11" s="291">
        <v>556.1</v>
      </c>
      <c r="M11" s="291">
        <v>616.79999999999995</v>
      </c>
      <c r="N11" s="291">
        <v>503.1</v>
      </c>
      <c r="O11" s="291">
        <v>660.8</v>
      </c>
      <c r="P11" s="291">
        <v>708.7</v>
      </c>
      <c r="Q11" s="291">
        <v>691.1</v>
      </c>
      <c r="R11" s="291">
        <v>971.12</v>
      </c>
      <c r="S11" s="291">
        <v>573.27</v>
      </c>
      <c r="T11" s="291">
        <v>492</v>
      </c>
      <c r="U11" s="291">
        <v>761</v>
      </c>
      <c r="V11" s="291"/>
      <c r="W11" s="291"/>
      <c r="Y11" s="48"/>
    </row>
    <row r="12" spans="1:25">
      <c r="A12" s="93" t="s">
        <v>8</v>
      </c>
      <c r="B12" s="291">
        <v>651.6</v>
      </c>
      <c r="C12" s="291">
        <v>711.4</v>
      </c>
      <c r="D12" s="291">
        <v>711.7</v>
      </c>
      <c r="E12" s="291">
        <v>742.2</v>
      </c>
      <c r="F12" s="291">
        <v>768.9</v>
      </c>
      <c r="G12" s="291">
        <v>778.3</v>
      </c>
      <c r="H12" s="291">
        <v>841.2</v>
      </c>
      <c r="I12" s="291">
        <v>879.6</v>
      </c>
      <c r="J12" s="291">
        <v>912.9</v>
      </c>
      <c r="K12" s="291">
        <v>897.2</v>
      </c>
      <c r="L12" s="291">
        <v>934.3</v>
      </c>
      <c r="M12" s="291">
        <v>929.2</v>
      </c>
      <c r="N12" s="291">
        <v>929.8</v>
      </c>
      <c r="O12" s="291">
        <v>962.6</v>
      </c>
      <c r="P12" s="291">
        <v>944.5</v>
      </c>
      <c r="Q12" s="291">
        <v>962</v>
      </c>
      <c r="R12" s="291">
        <v>970.3</v>
      </c>
      <c r="S12" s="291">
        <v>993.5</v>
      </c>
      <c r="T12" s="291">
        <v>1001.8</v>
      </c>
      <c r="U12" s="291">
        <v>990.460151</v>
      </c>
      <c r="V12" s="291">
        <v>863.07192737260846</v>
      </c>
      <c r="W12" s="291">
        <v>897.9</v>
      </c>
      <c r="X12" s="74" t="s">
        <v>15</v>
      </c>
    </row>
    <row r="13" spans="1:25">
      <c r="A13" s="93" t="s">
        <v>6</v>
      </c>
      <c r="B13" s="291">
        <v>444</v>
      </c>
      <c r="C13" s="291">
        <v>4223</v>
      </c>
      <c r="D13" s="291">
        <v>4270</v>
      </c>
      <c r="E13" s="291">
        <v>6368</v>
      </c>
      <c r="F13" s="291">
        <v>8138</v>
      </c>
      <c r="G13" s="291">
        <v>8364</v>
      </c>
      <c r="H13" s="291">
        <v>8556</v>
      </c>
      <c r="I13" s="291">
        <v>8416</v>
      </c>
      <c r="J13" s="291">
        <v>9025</v>
      </c>
      <c r="K13" s="291">
        <v>8466</v>
      </c>
      <c r="L13" s="291">
        <v>8574</v>
      </c>
      <c r="M13" s="291">
        <v>8681</v>
      </c>
      <c r="N13" s="291">
        <v>9448</v>
      </c>
      <c r="O13" s="291">
        <v>9295</v>
      </c>
      <c r="P13" s="291">
        <v>10651</v>
      </c>
      <c r="Q13" s="291">
        <v>9799.7000000000007</v>
      </c>
      <c r="R13" s="291">
        <v>9100.4</v>
      </c>
      <c r="S13" s="291">
        <v>10307</v>
      </c>
      <c r="T13" s="291">
        <v>10416</v>
      </c>
      <c r="U13" s="291">
        <v>10557</v>
      </c>
      <c r="V13" s="291"/>
      <c r="W13" s="291"/>
    </row>
    <row r="14" spans="1:25">
      <c r="A14" s="93" t="s">
        <v>18</v>
      </c>
      <c r="B14" s="291">
        <v>560</v>
      </c>
      <c r="C14" s="291">
        <v>592</v>
      </c>
      <c r="D14" s="291">
        <v>609</v>
      </c>
      <c r="E14" s="291">
        <v>76</v>
      </c>
      <c r="F14" s="291">
        <v>471</v>
      </c>
      <c r="G14" s="291">
        <v>596</v>
      </c>
      <c r="H14" s="291">
        <v>682</v>
      </c>
      <c r="I14" s="291">
        <v>629</v>
      </c>
      <c r="J14" s="291">
        <v>663</v>
      </c>
      <c r="K14" s="291">
        <v>761</v>
      </c>
      <c r="L14" s="291">
        <v>803</v>
      </c>
      <c r="M14" s="291">
        <v>817</v>
      </c>
      <c r="N14" s="291">
        <v>795</v>
      </c>
      <c r="O14" s="291">
        <v>786</v>
      </c>
      <c r="P14" s="291">
        <v>716</v>
      </c>
      <c r="Q14" s="291">
        <v>613</v>
      </c>
      <c r="R14" s="291">
        <v>585</v>
      </c>
      <c r="S14" s="291">
        <v>603</v>
      </c>
      <c r="T14" s="291">
        <v>586</v>
      </c>
      <c r="U14" s="291">
        <v>537</v>
      </c>
      <c r="V14" s="291"/>
      <c r="W14" s="291"/>
    </row>
    <row r="15" spans="1:25">
      <c r="A15" s="93" t="s">
        <v>4</v>
      </c>
      <c r="B15" s="291">
        <v>75.5</v>
      </c>
      <c r="C15" s="291">
        <v>73</v>
      </c>
      <c r="D15" s="291">
        <v>77.400000000000006</v>
      </c>
      <c r="E15" s="291">
        <v>80.3</v>
      </c>
      <c r="F15" s="291">
        <v>80.7</v>
      </c>
      <c r="G15" s="291">
        <v>95.3</v>
      </c>
      <c r="H15" s="291">
        <v>91.9</v>
      </c>
      <c r="I15" s="291">
        <v>120</v>
      </c>
      <c r="J15" s="291">
        <v>116.7</v>
      </c>
      <c r="K15" s="291">
        <v>120.5</v>
      </c>
      <c r="L15" s="291">
        <v>133.28</v>
      </c>
      <c r="M15" s="291">
        <v>152.97999999999999</v>
      </c>
      <c r="N15" s="291">
        <v>181.06</v>
      </c>
      <c r="O15" s="291">
        <v>193.04</v>
      </c>
      <c r="P15" s="291">
        <v>120</v>
      </c>
      <c r="Q15" s="291">
        <v>123</v>
      </c>
      <c r="R15" s="291">
        <v>132</v>
      </c>
      <c r="S15" s="291">
        <v>138</v>
      </c>
      <c r="T15" s="291">
        <v>137</v>
      </c>
      <c r="U15" s="291">
        <v>134</v>
      </c>
      <c r="V15" s="291"/>
      <c r="W15" s="291"/>
    </row>
    <row r="16" spans="1:25">
      <c r="A16" s="93" t="s">
        <v>3</v>
      </c>
      <c r="B16" s="291"/>
      <c r="C16" s="291"/>
      <c r="D16" s="291"/>
      <c r="E16" s="291"/>
      <c r="F16" s="291"/>
      <c r="G16" s="291"/>
      <c r="H16" s="291"/>
      <c r="I16" s="291"/>
      <c r="J16" s="291"/>
      <c r="K16" s="291"/>
      <c r="L16" s="291"/>
      <c r="M16" s="291"/>
      <c r="N16" s="291"/>
      <c r="O16" s="291"/>
      <c r="P16" s="291"/>
      <c r="Q16" s="291"/>
      <c r="R16" s="291"/>
      <c r="S16" s="291"/>
      <c r="T16" s="291"/>
      <c r="U16" s="291"/>
      <c r="V16" s="291"/>
      <c r="W16" s="291"/>
      <c r="X16" s="48"/>
      <c r="Y16" s="48"/>
    </row>
    <row r="17" spans="1:25">
      <c r="A17" s="152" t="s">
        <v>33</v>
      </c>
      <c r="B17" s="291">
        <v>614</v>
      </c>
      <c r="C17" s="291">
        <v>836</v>
      </c>
      <c r="D17" s="291">
        <v>889</v>
      </c>
      <c r="E17" s="291">
        <v>755</v>
      </c>
      <c r="F17" s="291">
        <v>996</v>
      </c>
      <c r="G17" s="291">
        <v>1519</v>
      </c>
      <c r="H17" s="291">
        <v>1593</v>
      </c>
      <c r="I17" s="291">
        <v>695</v>
      </c>
      <c r="J17" s="291">
        <v>811</v>
      </c>
      <c r="K17" s="291">
        <v>703</v>
      </c>
      <c r="L17" s="291">
        <v>1036</v>
      </c>
      <c r="M17" s="291">
        <v>1005</v>
      </c>
      <c r="N17" s="291">
        <v>1089</v>
      </c>
      <c r="O17" s="291">
        <v>1223</v>
      </c>
      <c r="P17" s="291">
        <v>1270</v>
      </c>
      <c r="Q17" s="291">
        <v>1362</v>
      </c>
      <c r="R17" s="291">
        <v>1358</v>
      </c>
      <c r="S17" s="291">
        <v>1525</v>
      </c>
      <c r="T17" s="291">
        <v>1719</v>
      </c>
      <c r="U17" s="291">
        <v>1686</v>
      </c>
      <c r="V17" s="291"/>
      <c r="W17" s="291"/>
      <c r="X17" s="17" t="s">
        <v>15</v>
      </c>
      <c r="Y17" s="48"/>
    </row>
    <row r="18" spans="1:25">
      <c r="A18" s="93" t="s">
        <v>1</v>
      </c>
      <c r="B18" s="291">
        <v>4156</v>
      </c>
      <c r="C18" s="291">
        <v>4423</v>
      </c>
      <c r="D18" s="291">
        <v>4731</v>
      </c>
      <c r="E18" s="291">
        <v>5005</v>
      </c>
      <c r="F18" s="291">
        <v>5306</v>
      </c>
      <c r="G18" s="291">
        <v>5572</v>
      </c>
      <c r="H18" s="291">
        <v>5880</v>
      </c>
      <c r="I18" s="291">
        <v>5245</v>
      </c>
      <c r="J18" s="291">
        <v>4471</v>
      </c>
      <c r="K18" s="291">
        <v>3780</v>
      </c>
      <c r="L18" s="291">
        <v>4086</v>
      </c>
      <c r="M18" s="291">
        <v>4497</v>
      </c>
      <c r="N18" s="291">
        <v>6092</v>
      </c>
      <c r="O18" s="291">
        <v>6379</v>
      </c>
      <c r="P18" s="291">
        <v>6429</v>
      </c>
      <c r="Q18" s="291">
        <v>6859.8</v>
      </c>
      <c r="R18" s="291">
        <v>6455</v>
      </c>
      <c r="S18" s="291">
        <v>7025.2</v>
      </c>
      <c r="T18" s="291">
        <v>7282.45</v>
      </c>
      <c r="U18" s="291">
        <v>7059.6</v>
      </c>
      <c r="V18" s="291"/>
      <c r="W18" s="291"/>
      <c r="X18" s="49" t="s">
        <v>15</v>
      </c>
    </row>
    <row r="19" spans="1:25">
      <c r="A19" s="93" t="s">
        <v>24</v>
      </c>
      <c r="B19" s="291">
        <v>5313</v>
      </c>
      <c r="C19" s="291">
        <v>4980</v>
      </c>
      <c r="D19" s="291">
        <v>4993</v>
      </c>
      <c r="E19" s="291">
        <v>4873</v>
      </c>
      <c r="F19" s="291">
        <v>4541</v>
      </c>
      <c r="G19" s="291">
        <v>4644</v>
      </c>
      <c r="H19" s="291">
        <v>4338</v>
      </c>
      <c r="I19" s="291">
        <v>3731</v>
      </c>
      <c r="J19" s="291">
        <v>2408</v>
      </c>
      <c r="K19" s="291">
        <v>2206</v>
      </c>
      <c r="L19" s="291">
        <v>3112</v>
      </c>
      <c r="M19" s="291">
        <v>3343</v>
      </c>
      <c r="N19" s="291">
        <v>3084</v>
      </c>
      <c r="O19" s="291">
        <v>3115</v>
      </c>
      <c r="P19" s="291">
        <v>3388</v>
      </c>
      <c r="Q19" s="291">
        <v>2524</v>
      </c>
      <c r="R19" s="291">
        <v>2645</v>
      </c>
      <c r="S19" s="291">
        <v>3789</v>
      </c>
      <c r="T19" s="291">
        <v>4203</v>
      </c>
      <c r="U19" s="291">
        <v>4120.9225340000003</v>
      </c>
      <c r="V19" s="291">
        <v>3525.3029999999999</v>
      </c>
      <c r="W19" s="291"/>
    </row>
    <row r="21" spans="1:25">
      <c r="A21" s="44" t="s">
        <v>218</v>
      </c>
    </row>
    <row r="22" spans="1:25">
      <c r="A22" s="44"/>
    </row>
    <row r="23" spans="1:25">
      <c r="A23" s="53" t="s">
        <v>590</v>
      </c>
    </row>
    <row r="25" spans="1:25">
      <c r="A25" s="53" t="s">
        <v>2871</v>
      </c>
    </row>
  </sheetData>
  <hyperlinks>
    <hyperlink ref="Y3" location="Content!A1" display="Back to content page" xr:uid="{00000000-0004-0000-F200-000000000000}"/>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Sheet244"/>
  <dimension ref="A1:Z25"/>
  <sheetViews>
    <sheetView topLeftCell="A3" workbookViewId="0">
      <selection activeCell="B4" sqref="B4:X19"/>
    </sheetView>
  </sheetViews>
  <sheetFormatPr defaultRowHeight="14.4"/>
  <cols>
    <col min="1" max="1" width="33.77734375" style="17" customWidth="1"/>
    <col min="2" max="24" width="8.77734375" style="17" customWidth="1"/>
    <col min="25" max="26" width="8.77734375" style="17"/>
  </cols>
  <sheetData>
    <row r="1" spans="1:26">
      <c r="A1" s="248" t="s">
        <v>3039</v>
      </c>
      <c r="B1" s="13"/>
      <c r="C1" s="91"/>
      <c r="D1" s="91"/>
      <c r="E1" s="91"/>
      <c r="F1" s="91"/>
      <c r="G1" s="91"/>
      <c r="H1" s="91"/>
      <c r="I1" s="91"/>
      <c r="J1" s="91"/>
      <c r="K1" s="13"/>
      <c r="L1" s="13"/>
      <c r="M1" s="13"/>
      <c r="N1" s="13"/>
      <c r="O1" s="13"/>
      <c r="Y1" s="13"/>
      <c r="Z1" s="13"/>
    </row>
    <row r="2" spans="1:26">
      <c r="A2" s="91"/>
    </row>
    <row r="3" spans="1:26">
      <c r="A3" s="223" t="s">
        <v>27</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X3" s="25">
        <v>2022</v>
      </c>
      <c r="Z3" s="1" t="s">
        <v>559</v>
      </c>
    </row>
    <row r="4" spans="1:26">
      <c r="A4" s="227" t="s">
        <v>13</v>
      </c>
      <c r="B4" s="486">
        <v>795</v>
      </c>
      <c r="C4" s="486">
        <v>902</v>
      </c>
      <c r="D4" s="486">
        <v>971</v>
      </c>
      <c r="E4" s="486">
        <v>1100</v>
      </c>
      <c r="F4" s="486">
        <v>1234</v>
      </c>
      <c r="G4" s="486">
        <v>1450</v>
      </c>
      <c r="H4" s="486">
        <v>1879</v>
      </c>
      <c r="I4" s="486">
        <v>1795</v>
      </c>
      <c r="J4" s="486">
        <v>2410</v>
      </c>
      <c r="K4" s="486">
        <v>2746</v>
      </c>
      <c r="L4" s="486">
        <v>3108</v>
      </c>
      <c r="M4" s="486">
        <v>3232</v>
      </c>
      <c r="N4" s="486">
        <v>3548</v>
      </c>
      <c r="O4" s="486">
        <v>4698</v>
      </c>
      <c r="P4" s="486">
        <v>5421</v>
      </c>
      <c r="Q4" s="486">
        <v>5584</v>
      </c>
      <c r="R4" s="486">
        <v>5925</v>
      </c>
      <c r="S4" s="486">
        <v>6130</v>
      </c>
      <c r="T4" s="486">
        <v>7349</v>
      </c>
      <c r="U4" s="326">
        <v>8839</v>
      </c>
      <c r="V4" s="326"/>
      <c r="W4" s="326"/>
      <c r="X4" s="326"/>
    </row>
    <row r="5" spans="1:26">
      <c r="A5" s="93" t="s">
        <v>12</v>
      </c>
      <c r="B5" s="486">
        <v>280.39999999999998</v>
      </c>
      <c r="C5" s="486">
        <v>333.6</v>
      </c>
      <c r="D5" s="486">
        <v>370.5</v>
      </c>
      <c r="E5" s="486">
        <v>419.7</v>
      </c>
      <c r="F5" s="486">
        <v>489.4</v>
      </c>
      <c r="G5" s="486">
        <v>539.29999999999995</v>
      </c>
      <c r="H5" s="486">
        <v>584.4</v>
      </c>
      <c r="I5" s="486">
        <v>681.7</v>
      </c>
      <c r="J5" s="486">
        <v>745.1</v>
      </c>
      <c r="K5" s="486">
        <v>768.7</v>
      </c>
      <c r="L5" s="486">
        <v>829.1</v>
      </c>
      <c r="M5" s="486">
        <v>873</v>
      </c>
      <c r="N5" s="486">
        <v>878.76</v>
      </c>
      <c r="O5" s="486">
        <v>918.3</v>
      </c>
      <c r="P5" s="486">
        <v>1986</v>
      </c>
      <c r="Q5" s="486">
        <v>2033</v>
      </c>
      <c r="R5" s="486">
        <v>2097</v>
      </c>
      <c r="S5" s="486">
        <v>2190</v>
      </c>
      <c r="T5" s="486">
        <v>2276</v>
      </c>
      <c r="U5" s="326">
        <v>2285</v>
      </c>
      <c r="V5" s="326"/>
      <c r="W5" s="326"/>
      <c r="X5" s="326"/>
    </row>
    <row r="6" spans="1:26">
      <c r="A6" s="93" t="s">
        <v>513</v>
      </c>
      <c r="B6" s="486">
        <v>12.9</v>
      </c>
      <c r="C6" s="486">
        <v>13.8</v>
      </c>
      <c r="D6" s="486">
        <v>14.7</v>
      </c>
      <c r="E6" s="486">
        <v>15.6</v>
      </c>
      <c r="F6" s="486">
        <v>19.600000000000001</v>
      </c>
      <c r="G6" s="486">
        <v>21.2</v>
      </c>
      <c r="H6" s="486">
        <v>22.4</v>
      </c>
      <c r="I6" s="486">
        <v>20.9</v>
      </c>
      <c r="J6" s="486">
        <v>19.2</v>
      </c>
      <c r="K6" s="486">
        <v>20.7</v>
      </c>
      <c r="L6" s="486">
        <v>28.4</v>
      </c>
      <c r="M6" s="486">
        <v>25.6</v>
      </c>
      <c r="N6" s="486">
        <v>26.1</v>
      </c>
      <c r="O6" s="486">
        <v>25</v>
      </c>
      <c r="P6" s="486">
        <v>23.5</v>
      </c>
      <c r="Q6" s="486">
        <v>23.6</v>
      </c>
      <c r="R6" s="486">
        <v>26.1</v>
      </c>
      <c r="S6" s="486">
        <v>40.555999999999997</v>
      </c>
      <c r="T6" s="486">
        <v>43.936999999999998</v>
      </c>
      <c r="U6" s="486">
        <v>48.362000000000002</v>
      </c>
      <c r="V6" s="326"/>
      <c r="W6" s="326"/>
      <c r="X6" s="326"/>
    </row>
    <row r="7" spans="1:26">
      <c r="A7" s="28" t="s">
        <v>100</v>
      </c>
      <c r="B7" s="486">
        <v>1232</v>
      </c>
      <c r="C7" s="486">
        <v>1221</v>
      </c>
      <c r="D7" s="486">
        <v>1228</v>
      </c>
      <c r="E7" s="486">
        <v>1323</v>
      </c>
      <c r="F7" s="486">
        <v>1499</v>
      </c>
      <c r="G7" s="486">
        <v>1562</v>
      </c>
      <c r="H7" s="486">
        <v>2631</v>
      </c>
      <c r="I7" s="486">
        <v>2055</v>
      </c>
      <c r="J7" s="486">
        <v>2045</v>
      </c>
      <c r="K7" s="486">
        <v>2231</v>
      </c>
      <c r="L7" s="486">
        <v>2100</v>
      </c>
      <c r="M7" s="486">
        <v>2253</v>
      </c>
      <c r="N7" s="486">
        <v>2495</v>
      </c>
      <c r="O7" s="486">
        <v>2691</v>
      </c>
      <c r="P7" s="486">
        <v>3557</v>
      </c>
      <c r="Q7" s="486">
        <v>3272</v>
      </c>
      <c r="R7" s="486">
        <v>3153</v>
      </c>
      <c r="S7" s="486">
        <v>2570</v>
      </c>
      <c r="T7" s="486">
        <v>2570</v>
      </c>
      <c r="U7" s="326">
        <v>3038</v>
      </c>
      <c r="V7" s="326"/>
      <c r="W7" s="326"/>
      <c r="X7" s="326"/>
      <c r="Z7" s="33"/>
    </row>
    <row r="8" spans="1:26">
      <c r="A8" s="93" t="s">
        <v>512</v>
      </c>
      <c r="B8" s="486">
        <v>150</v>
      </c>
      <c r="C8" s="486">
        <v>150</v>
      </c>
      <c r="D8" s="486">
        <v>170</v>
      </c>
      <c r="E8" s="486">
        <v>186.2</v>
      </c>
      <c r="F8" s="486">
        <v>160.6</v>
      </c>
      <c r="G8" s="486">
        <v>207.4</v>
      </c>
      <c r="H8" s="486">
        <v>234.7</v>
      </c>
      <c r="I8" s="486">
        <v>246.4</v>
      </c>
      <c r="J8" s="486">
        <v>278.5</v>
      </c>
      <c r="K8" s="486">
        <v>275.7</v>
      </c>
      <c r="L8" s="486">
        <v>308</v>
      </c>
      <c r="M8" s="486">
        <v>304.60000000000002</v>
      </c>
      <c r="N8" s="486">
        <v>314.60000000000002</v>
      </c>
      <c r="O8" s="486">
        <v>309.39999999999998</v>
      </c>
      <c r="P8" s="486">
        <v>920</v>
      </c>
      <c r="Q8" s="486">
        <v>930</v>
      </c>
      <c r="R8" s="486">
        <v>899</v>
      </c>
      <c r="S8" s="486">
        <v>846</v>
      </c>
      <c r="T8" s="486">
        <v>890</v>
      </c>
      <c r="U8" s="486">
        <v>944</v>
      </c>
      <c r="V8" s="326"/>
      <c r="W8" s="326"/>
      <c r="X8" s="326"/>
      <c r="Z8" s="48"/>
    </row>
    <row r="9" spans="1:26">
      <c r="A9" s="93" t="s">
        <v>279</v>
      </c>
      <c r="B9" s="486">
        <v>90</v>
      </c>
      <c r="C9" s="486">
        <v>94</v>
      </c>
      <c r="D9" s="486">
        <v>97</v>
      </c>
      <c r="E9" s="486">
        <v>99.3</v>
      </c>
      <c r="F9" s="486">
        <v>93.5</v>
      </c>
      <c r="G9" s="486">
        <v>101.6</v>
      </c>
      <c r="H9" s="486">
        <v>106.5</v>
      </c>
      <c r="I9" s="486">
        <v>126.5</v>
      </c>
      <c r="J9" s="486">
        <v>145.9</v>
      </c>
      <c r="K9" s="486">
        <v>161.69999999999999</v>
      </c>
      <c r="L9" s="486">
        <v>175</v>
      </c>
      <c r="M9" s="486">
        <v>215.2</v>
      </c>
      <c r="N9" s="486">
        <v>231.6</v>
      </c>
      <c r="O9" s="486">
        <v>249.7</v>
      </c>
      <c r="P9" s="486">
        <v>442</v>
      </c>
      <c r="Q9" s="486">
        <v>469</v>
      </c>
      <c r="R9" s="486">
        <v>498</v>
      </c>
      <c r="S9" s="486">
        <v>391</v>
      </c>
      <c r="T9" s="486">
        <v>487</v>
      </c>
      <c r="U9" s="486">
        <v>479</v>
      </c>
      <c r="V9" s="326"/>
      <c r="W9" s="326"/>
      <c r="X9" s="326"/>
    </row>
    <row r="10" spans="1:26">
      <c r="A10" s="93" t="s">
        <v>10</v>
      </c>
      <c r="B10" s="486">
        <v>281.25200000000001</v>
      </c>
      <c r="C10" s="486">
        <v>298.18400000000003</v>
      </c>
      <c r="D10" s="486">
        <v>298.37900000000002</v>
      </c>
      <c r="E10" s="486">
        <v>328.11</v>
      </c>
      <c r="F10" s="486">
        <v>371.798</v>
      </c>
      <c r="G10" s="486">
        <v>375.82900000000001</v>
      </c>
      <c r="H10" s="486">
        <v>392.21</v>
      </c>
      <c r="I10" s="486">
        <v>400.66199999999998</v>
      </c>
      <c r="J10" s="486">
        <v>433.80599999999998</v>
      </c>
      <c r="K10" s="486">
        <v>419.19</v>
      </c>
      <c r="L10" s="486">
        <v>456.822</v>
      </c>
      <c r="M10" s="486">
        <v>483.22800000000001</v>
      </c>
      <c r="N10" s="486">
        <v>512.63099999999997</v>
      </c>
      <c r="O10" s="486">
        <v>536.06100000000004</v>
      </c>
      <c r="P10" s="486">
        <v>1003</v>
      </c>
      <c r="Q10" s="486">
        <v>1049</v>
      </c>
      <c r="R10" s="486">
        <v>1342</v>
      </c>
      <c r="S10" s="486">
        <v>1383</v>
      </c>
      <c r="T10" s="486">
        <v>1332</v>
      </c>
      <c r="U10" s="486">
        <v>1466</v>
      </c>
      <c r="V10" s="326"/>
      <c r="W10" s="326"/>
      <c r="X10" s="326"/>
      <c r="Y10" s="48"/>
      <c r="Z10" s="48"/>
    </row>
    <row r="11" spans="1:26">
      <c r="A11" s="93" t="s">
        <v>9</v>
      </c>
      <c r="B11" s="486">
        <v>315</v>
      </c>
      <c r="C11" s="486">
        <v>282.5</v>
      </c>
      <c r="D11" s="486">
        <v>301.39999999999998</v>
      </c>
      <c r="E11" s="486">
        <v>311.10000000000002</v>
      </c>
      <c r="F11" s="486">
        <v>361.6</v>
      </c>
      <c r="G11" s="486">
        <v>404.3</v>
      </c>
      <c r="H11" s="486">
        <v>436.9</v>
      </c>
      <c r="I11" s="486">
        <v>449.2</v>
      </c>
      <c r="J11" s="486">
        <v>479.7</v>
      </c>
      <c r="K11" s="486">
        <v>508.3</v>
      </c>
      <c r="L11" s="486">
        <v>581.5</v>
      </c>
      <c r="M11" s="486">
        <v>600</v>
      </c>
      <c r="N11" s="486">
        <v>488.4</v>
      </c>
      <c r="O11" s="486">
        <v>583.1</v>
      </c>
      <c r="P11" s="486">
        <v>1009</v>
      </c>
      <c r="Q11" s="486">
        <v>868</v>
      </c>
      <c r="R11" s="486">
        <v>884</v>
      </c>
      <c r="S11" s="486">
        <v>756</v>
      </c>
      <c r="T11" s="486">
        <v>892</v>
      </c>
      <c r="U11" s="486">
        <v>872</v>
      </c>
      <c r="V11" s="326"/>
      <c r="W11" s="326"/>
      <c r="X11" s="326"/>
      <c r="Z11" s="48"/>
    </row>
    <row r="12" spans="1:26">
      <c r="A12" s="93" t="s">
        <v>8</v>
      </c>
      <c r="B12" s="487">
        <v>918.93999999999994</v>
      </c>
      <c r="C12" s="487">
        <v>987.96999999999991</v>
      </c>
      <c r="D12" s="487">
        <v>1009.3699999999999</v>
      </c>
      <c r="E12" s="487">
        <v>1101.8499999999999</v>
      </c>
      <c r="F12" s="487">
        <v>1149.8699999999999</v>
      </c>
      <c r="G12" s="487">
        <v>1226.4100000000001</v>
      </c>
      <c r="H12" s="487">
        <v>1266.95</v>
      </c>
      <c r="I12" s="487">
        <v>1330.54</v>
      </c>
      <c r="J12" s="487">
        <v>1390.7599999999998</v>
      </c>
      <c r="K12" s="487">
        <v>1443.6899999999998</v>
      </c>
      <c r="L12" s="487">
        <v>1520.18</v>
      </c>
      <c r="M12" s="487">
        <v>1571.3300000000002</v>
      </c>
      <c r="N12" s="486">
        <v>1632.6035014400002</v>
      </c>
      <c r="O12" s="487">
        <v>1695.7000000000003</v>
      </c>
      <c r="P12" s="487">
        <v>1765.4</v>
      </c>
      <c r="Q12" s="487">
        <v>1809.0700000000002</v>
      </c>
      <c r="R12" s="487">
        <v>1848.3999999999999</v>
      </c>
      <c r="S12" s="487">
        <v>1886.21</v>
      </c>
      <c r="T12" s="487">
        <v>1915.95</v>
      </c>
      <c r="U12" s="487">
        <v>2010.2953418076656</v>
      </c>
      <c r="V12" s="326">
        <v>1819.7243811314838</v>
      </c>
      <c r="W12" s="326">
        <v>1857.3000000000002</v>
      </c>
      <c r="X12" s="326"/>
      <c r="Y12" s="74" t="s">
        <v>15</v>
      </c>
    </row>
    <row r="13" spans="1:26">
      <c r="A13" s="93" t="s">
        <v>6</v>
      </c>
      <c r="B13" s="486">
        <v>392</v>
      </c>
      <c r="C13" s="486">
        <v>442</v>
      </c>
      <c r="D13" s="486">
        <v>414</v>
      </c>
      <c r="E13" s="486">
        <v>412</v>
      </c>
      <c r="F13" s="486">
        <v>447.86</v>
      </c>
      <c r="G13" s="486">
        <v>533</v>
      </c>
      <c r="H13" s="486">
        <v>577</v>
      </c>
      <c r="I13" s="486">
        <v>581</v>
      </c>
      <c r="J13" s="486">
        <v>648</v>
      </c>
      <c r="K13" s="486">
        <v>751</v>
      </c>
      <c r="L13" s="486">
        <v>897</v>
      </c>
      <c r="M13" s="486">
        <v>1052</v>
      </c>
      <c r="N13" s="486">
        <v>1233</v>
      </c>
      <c r="O13" s="486">
        <v>1419</v>
      </c>
      <c r="P13" s="486">
        <v>1691</v>
      </c>
      <c r="Q13" s="486">
        <v>2380</v>
      </c>
      <c r="R13" s="486">
        <v>2283</v>
      </c>
      <c r="S13" s="486">
        <v>1936</v>
      </c>
      <c r="T13" s="486">
        <v>1928</v>
      </c>
      <c r="U13" s="326">
        <v>2279</v>
      </c>
      <c r="V13" s="326"/>
      <c r="W13" s="326"/>
      <c r="X13" s="326"/>
    </row>
    <row r="14" spans="1:26">
      <c r="A14" s="93" t="s">
        <v>18</v>
      </c>
      <c r="B14" s="326"/>
      <c r="C14" s="326"/>
      <c r="D14" s="326"/>
      <c r="E14" s="326"/>
      <c r="F14" s="326"/>
      <c r="G14" s="326"/>
      <c r="H14" s="326"/>
      <c r="I14" s="326"/>
      <c r="J14" s="326"/>
      <c r="K14" s="326"/>
      <c r="L14" s="326"/>
      <c r="M14" s="326"/>
      <c r="N14" s="326"/>
      <c r="O14" s="326"/>
      <c r="P14" s="326">
        <v>3031</v>
      </c>
      <c r="Q14" s="326">
        <v>3169</v>
      </c>
      <c r="R14" s="326">
        <v>3324</v>
      </c>
      <c r="S14" s="326">
        <v>3454</v>
      </c>
      <c r="T14" s="326">
        <v>3585</v>
      </c>
      <c r="U14" s="326">
        <v>3503</v>
      </c>
      <c r="V14" s="326"/>
      <c r="W14" s="326"/>
      <c r="X14" s="326"/>
    </row>
    <row r="15" spans="1:26">
      <c r="A15" s="93" t="s">
        <v>4</v>
      </c>
      <c r="B15" s="486">
        <v>52.2</v>
      </c>
      <c r="C15" s="486">
        <v>54.9</v>
      </c>
      <c r="D15" s="486">
        <v>58.6</v>
      </c>
      <c r="E15" s="486">
        <v>62.6</v>
      </c>
      <c r="F15" s="486">
        <v>64.8</v>
      </c>
      <c r="G15" s="486">
        <v>67.099999999999994</v>
      </c>
      <c r="H15" s="486">
        <v>70.8</v>
      </c>
      <c r="I15" s="486">
        <v>76.8</v>
      </c>
      <c r="J15" s="486">
        <v>75.599999999999994</v>
      </c>
      <c r="K15" s="486">
        <v>75.900000000000006</v>
      </c>
      <c r="L15" s="486">
        <v>81.7</v>
      </c>
      <c r="M15" s="486">
        <v>84</v>
      </c>
      <c r="N15" s="486">
        <v>86.2</v>
      </c>
      <c r="O15" s="486">
        <v>89</v>
      </c>
      <c r="P15" s="486">
        <v>275</v>
      </c>
      <c r="Q15" s="486">
        <v>286</v>
      </c>
      <c r="R15" s="486">
        <v>321</v>
      </c>
      <c r="S15" s="486">
        <v>332</v>
      </c>
      <c r="T15" s="486">
        <v>339</v>
      </c>
      <c r="U15" s="486">
        <v>352</v>
      </c>
      <c r="V15" s="326"/>
      <c r="W15" s="326"/>
      <c r="X15" s="326"/>
    </row>
    <row r="16" spans="1:26">
      <c r="A16" s="93" t="s">
        <v>3</v>
      </c>
      <c r="B16" s="326"/>
      <c r="C16" s="326"/>
      <c r="D16" s="326"/>
      <c r="E16" s="326"/>
      <c r="F16" s="326"/>
      <c r="G16" s="326"/>
      <c r="H16" s="326"/>
      <c r="I16" s="326"/>
      <c r="J16" s="326"/>
      <c r="K16" s="326"/>
      <c r="L16" s="326"/>
      <c r="M16" s="326"/>
      <c r="N16" s="326"/>
      <c r="O16" s="326"/>
      <c r="P16" s="326"/>
      <c r="Q16" s="326"/>
      <c r="R16" s="326"/>
      <c r="S16" s="326"/>
      <c r="T16" s="326"/>
      <c r="U16" s="326"/>
      <c r="V16" s="326"/>
      <c r="W16" s="326"/>
      <c r="X16" s="326"/>
      <c r="Y16" s="48"/>
      <c r="Z16" s="48"/>
    </row>
    <row r="17" spans="1:26">
      <c r="A17" s="152" t="s">
        <v>33</v>
      </c>
      <c r="B17" s="486">
        <v>1192</v>
      </c>
      <c r="C17" s="486">
        <v>1048</v>
      </c>
      <c r="D17" s="486">
        <v>1120</v>
      </c>
      <c r="E17" s="486">
        <v>1058</v>
      </c>
      <c r="F17" s="486">
        <v>1163</v>
      </c>
      <c r="G17" s="486">
        <v>900</v>
      </c>
      <c r="H17" s="486">
        <v>871</v>
      </c>
      <c r="I17" s="486">
        <v>1534</v>
      </c>
      <c r="J17" s="486">
        <v>1759</v>
      </c>
      <c r="K17" s="486">
        <v>1523</v>
      </c>
      <c r="L17" s="486">
        <v>1745</v>
      </c>
      <c r="M17" s="486">
        <v>1719</v>
      </c>
      <c r="N17" s="486">
        <v>1975</v>
      </c>
      <c r="O17" s="486">
        <v>2125</v>
      </c>
      <c r="P17" s="486">
        <v>3706</v>
      </c>
      <c r="Q17" s="486">
        <v>3888</v>
      </c>
      <c r="R17" s="486">
        <v>4012</v>
      </c>
      <c r="S17" s="486">
        <v>4408</v>
      </c>
      <c r="T17" s="486">
        <v>4653</v>
      </c>
      <c r="U17" s="326">
        <v>4992</v>
      </c>
      <c r="V17" s="326"/>
      <c r="W17" s="326"/>
      <c r="X17" s="326"/>
      <c r="Y17" s="17" t="s">
        <v>15</v>
      </c>
      <c r="Z17" s="48"/>
    </row>
    <row r="18" spans="1:26">
      <c r="A18" s="93" t="s">
        <v>1</v>
      </c>
      <c r="B18" s="486">
        <v>1267</v>
      </c>
      <c r="C18" s="486">
        <v>1052</v>
      </c>
      <c r="D18" s="486">
        <v>1184</v>
      </c>
      <c r="E18" s="486">
        <v>1378</v>
      </c>
      <c r="F18" s="486">
        <v>1461</v>
      </c>
      <c r="G18" s="486">
        <v>1535</v>
      </c>
      <c r="H18" s="486">
        <v>1619</v>
      </c>
      <c r="I18" s="486">
        <v>1983</v>
      </c>
      <c r="J18" s="486">
        <v>2022</v>
      </c>
      <c r="K18" s="486">
        <v>2580</v>
      </c>
      <c r="L18" s="486">
        <v>2768</v>
      </c>
      <c r="M18" s="486">
        <v>3046</v>
      </c>
      <c r="N18" s="486">
        <v>3187</v>
      </c>
      <c r="O18" s="486">
        <v>3361</v>
      </c>
      <c r="P18" s="486">
        <v>3251</v>
      </c>
      <c r="Q18" s="486">
        <v>3482</v>
      </c>
      <c r="R18" s="486">
        <v>3383</v>
      </c>
      <c r="S18" s="486">
        <v>4146</v>
      </c>
      <c r="T18" s="486">
        <v>4336.8999999999996</v>
      </c>
      <c r="U18" s="486">
        <v>4022.54</v>
      </c>
      <c r="V18" s="326"/>
      <c r="W18" s="326">
        <v>4477.3044</v>
      </c>
      <c r="X18" s="486">
        <v>4548.5011100000002</v>
      </c>
      <c r="Y18" s="49" t="s">
        <v>15</v>
      </c>
    </row>
    <row r="19" spans="1:26">
      <c r="A19" s="93" t="s">
        <v>24</v>
      </c>
      <c r="B19" s="486">
        <v>2316</v>
      </c>
      <c r="C19" s="486">
        <v>2349</v>
      </c>
      <c r="D19" s="486">
        <v>2487</v>
      </c>
      <c r="E19" s="486">
        <v>2728</v>
      </c>
      <c r="F19" s="486">
        <v>2884</v>
      </c>
      <c r="G19" s="486">
        <v>2939</v>
      </c>
      <c r="H19" s="486">
        <v>3364</v>
      </c>
      <c r="I19" s="486">
        <v>3001</v>
      </c>
      <c r="J19" s="486">
        <v>2949</v>
      </c>
      <c r="K19" s="486">
        <v>2797</v>
      </c>
      <c r="L19" s="486">
        <v>2497</v>
      </c>
      <c r="M19" s="486">
        <v>2759</v>
      </c>
      <c r="N19" s="486">
        <v>2781</v>
      </c>
      <c r="O19" s="486">
        <v>2820</v>
      </c>
      <c r="P19" s="486">
        <v>2742</v>
      </c>
      <c r="Q19" s="486">
        <v>2226</v>
      </c>
      <c r="R19" s="486">
        <v>2731</v>
      </c>
      <c r="S19" s="486">
        <v>3943</v>
      </c>
      <c r="T19" s="486">
        <v>4303</v>
      </c>
      <c r="U19" s="486">
        <v>3579.1367180000002</v>
      </c>
      <c r="V19" s="486">
        <v>3377.7</v>
      </c>
      <c r="W19" s="326"/>
      <c r="X19" s="326"/>
    </row>
    <row r="21" spans="1:26">
      <c r="A21" s="44" t="s">
        <v>218</v>
      </c>
    </row>
    <row r="22" spans="1:26">
      <c r="A22" s="44"/>
    </row>
    <row r="23" spans="1:26">
      <c r="A23" s="53" t="s">
        <v>590</v>
      </c>
    </row>
    <row r="25" spans="1:26">
      <c r="A25" s="53" t="s">
        <v>2872</v>
      </c>
    </row>
  </sheetData>
  <hyperlinks>
    <hyperlink ref="Z3" location="Content!A1" display="Back to content page" xr:uid="{00000000-0004-0000-F300-000000000000}"/>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Sheet245"/>
  <dimension ref="A1:Z119"/>
  <sheetViews>
    <sheetView topLeftCell="C1" workbookViewId="0">
      <selection activeCell="C5" sqref="C5:W107"/>
    </sheetView>
  </sheetViews>
  <sheetFormatPr defaultColWidth="9.21875" defaultRowHeight="13.8"/>
  <cols>
    <col min="1" max="1" width="20.21875" style="17" customWidth="1"/>
    <col min="2" max="2" width="48.44140625" style="17" customWidth="1"/>
    <col min="3" max="11" width="6.21875" style="17" bestFit="1" customWidth="1"/>
    <col min="12" max="17" width="6.77734375" style="17" bestFit="1" customWidth="1"/>
    <col min="18" max="22" width="6.21875" style="17" bestFit="1" customWidth="1"/>
    <col min="23" max="23" width="6.21875" style="17" customWidth="1"/>
    <col min="24" max="25" width="9.21875" style="17"/>
    <col min="26" max="26" width="13.77734375" style="17" customWidth="1"/>
    <col min="27" max="16384" width="9.21875" style="17"/>
  </cols>
  <sheetData>
    <row r="1" spans="1:26">
      <c r="A1" s="18" t="s">
        <v>2735</v>
      </c>
    </row>
    <row r="2" spans="1:26" ht="15" customHeight="1">
      <c r="C2" s="368"/>
      <c r="D2" s="368"/>
      <c r="E2" s="368"/>
      <c r="F2" s="368"/>
      <c r="G2" s="368"/>
      <c r="H2" s="368"/>
      <c r="I2" s="368"/>
      <c r="J2" s="368"/>
      <c r="K2" s="368"/>
      <c r="L2" s="368"/>
      <c r="M2" s="368"/>
      <c r="N2" s="368"/>
      <c r="O2" s="368"/>
      <c r="P2" s="368"/>
      <c r="Q2" s="369"/>
      <c r="R2" s="369"/>
      <c r="S2" s="369"/>
      <c r="T2" s="369"/>
      <c r="U2" s="368"/>
      <c r="V2" s="368"/>
      <c r="W2" s="370"/>
      <c r="X2" s="112"/>
      <c r="Y2" s="112"/>
      <c r="Z2" s="112"/>
    </row>
    <row r="3" spans="1:26" ht="15" customHeight="1">
      <c r="A3" s="807" t="s">
        <v>215</v>
      </c>
      <c r="B3" s="808" t="s">
        <v>14</v>
      </c>
      <c r="C3" s="799" t="s">
        <v>214</v>
      </c>
      <c r="D3" s="800"/>
      <c r="E3" s="800"/>
      <c r="F3" s="800"/>
      <c r="G3" s="800"/>
      <c r="H3" s="800"/>
      <c r="I3" s="800"/>
      <c r="J3" s="800"/>
      <c r="K3" s="800"/>
      <c r="L3" s="800"/>
      <c r="M3" s="800"/>
      <c r="N3" s="800"/>
      <c r="O3" s="800"/>
      <c r="P3" s="800"/>
      <c r="Q3" s="800"/>
      <c r="R3" s="800"/>
      <c r="S3" s="800"/>
      <c r="T3" s="800"/>
      <c r="U3" s="800"/>
      <c r="V3" s="800"/>
      <c r="W3" s="800"/>
      <c r="X3" s="112"/>
      <c r="Y3" s="112"/>
      <c r="Z3" s="112"/>
    </row>
    <row r="4" spans="1:26" ht="15" customHeight="1">
      <c r="A4" s="807"/>
      <c r="B4" s="808"/>
      <c r="C4" s="25">
        <v>2001</v>
      </c>
      <c r="D4" s="25">
        <v>2002</v>
      </c>
      <c r="E4" s="25">
        <v>2003</v>
      </c>
      <c r="F4" s="110">
        <v>2004</v>
      </c>
      <c r="G4" s="25">
        <v>2005</v>
      </c>
      <c r="H4" s="110">
        <v>2006</v>
      </c>
      <c r="I4" s="25">
        <v>2007</v>
      </c>
      <c r="J4" s="25">
        <v>2008</v>
      </c>
      <c r="K4" s="25">
        <v>2009</v>
      </c>
      <c r="L4" s="25">
        <v>2010</v>
      </c>
      <c r="M4" s="25">
        <v>2011</v>
      </c>
      <c r="N4" s="25">
        <v>2012</v>
      </c>
      <c r="O4" s="25">
        <v>2013</v>
      </c>
      <c r="P4" s="25">
        <v>2014</v>
      </c>
      <c r="Q4" s="25">
        <v>2015</v>
      </c>
      <c r="R4" s="25">
        <v>2016</v>
      </c>
      <c r="S4" s="25">
        <v>2017</v>
      </c>
      <c r="T4" s="25">
        <v>2018</v>
      </c>
      <c r="U4" s="25">
        <v>2019</v>
      </c>
      <c r="V4" s="25">
        <v>2020</v>
      </c>
      <c r="W4" s="25">
        <v>2021</v>
      </c>
      <c r="X4" s="112"/>
      <c r="Y4" s="1" t="s">
        <v>559</v>
      </c>
      <c r="Z4" s="112"/>
    </row>
    <row r="5" spans="1:26" ht="15" customHeight="1">
      <c r="A5" s="806" t="s">
        <v>84</v>
      </c>
      <c r="B5" s="243" t="s">
        <v>13</v>
      </c>
      <c r="C5" s="593"/>
      <c r="D5" s="593"/>
      <c r="E5" s="593"/>
      <c r="F5" s="593"/>
      <c r="G5" s="593">
        <v>4.0045766590389005E-2</v>
      </c>
      <c r="H5" s="593">
        <v>4.3532338308457708E-2</v>
      </c>
      <c r="I5" s="593">
        <v>4.562638508669014E-2</v>
      </c>
      <c r="J5" s="593">
        <v>4.6666666666666669E-2</v>
      </c>
      <c r="K5" s="593">
        <v>4.41361916771753E-2</v>
      </c>
      <c r="L5" s="593">
        <v>3.8010425716768034E-2</v>
      </c>
      <c r="M5" s="593">
        <v>3.731108469621406E-2</v>
      </c>
      <c r="N5" s="593">
        <v>3.6684208873131299E-2</v>
      </c>
      <c r="O5" s="593">
        <v>3.548165279178158E-2</v>
      </c>
      <c r="P5" s="593">
        <v>3.548165279178158E-2</v>
      </c>
      <c r="Q5" s="593">
        <v>2.9016867090312922E-2</v>
      </c>
      <c r="R5" s="593"/>
      <c r="S5" s="593"/>
      <c r="T5" s="593"/>
      <c r="U5" s="593"/>
      <c r="V5" s="593"/>
      <c r="W5" s="593"/>
      <c r="X5" s="112"/>
      <c r="Z5" s="112"/>
    </row>
    <row r="6" spans="1:26" ht="15" customHeight="1">
      <c r="A6" s="806"/>
      <c r="B6" s="243" t="s">
        <v>12</v>
      </c>
      <c r="C6" s="593"/>
      <c r="D6" s="593"/>
      <c r="E6" s="593"/>
      <c r="F6" s="593"/>
      <c r="G6" s="593"/>
      <c r="H6" s="593"/>
      <c r="I6" s="593"/>
      <c r="J6" s="593"/>
      <c r="K6" s="593"/>
      <c r="L6" s="593"/>
      <c r="M6" s="593"/>
      <c r="N6" s="593">
        <v>19.12</v>
      </c>
      <c r="O6" s="593">
        <v>21.98</v>
      </c>
      <c r="P6" s="593">
        <v>21.98</v>
      </c>
      <c r="Q6" s="593">
        <v>21.98</v>
      </c>
      <c r="R6" s="593"/>
      <c r="S6" s="593"/>
      <c r="T6" s="593"/>
      <c r="U6" s="593"/>
      <c r="V6" s="593"/>
      <c r="W6" s="593"/>
    </row>
    <row r="7" spans="1:26" ht="15" customHeight="1">
      <c r="A7" s="806"/>
      <c r="B7" s="243" t="s">
        <v>513</v>
      </c>
      <c r="C7" s="593"/>
      <c r="D7" s="593"/>
      <c r="E7" s="593"/>
      <c r="F7" s="593"/>
      <c r="G7" s="593"/>
      <c r="H7" s="593"/>
      <c r="I7" s="593"/>
      <c r="J7" s="593"/>
      <c r="K7" s="593"/>
      <c r="L7" s="593"/>
      <c r="M7" s="593"/>
      <c r="N7" s="593"/>
      <c r="O7" s="593"/>
      <c r="P7" s="593"/>
      <c r="Q7" s="593"/>
      <c r="R7" s="593"/>
      <c r="S7" s="593"/>
      <c r="T7" s="593"/>
      <c r="U7" s="593"/>
      <c r="V7" s="593"/>
      <c r="W7" s="593"/>
    </row>
    <row r="8" spans="1:26" ht="15" customHeight="1">
      <c r="A8" s="806"/>
      <c r="B8" s="243" t="s">
        <v>100</v>
      </c>
      <c r="C8" s="593"/>
      <c r="D8" s="593"/>
      <c r="E8" s="593"/>
      <c r="F8" s="593"/>
      <c r="G8" s="593"/>
      <c r="H8" s="593"/>
      <c r="I8" s="593"/>
      <c r="J8" s="593"/>
      <c r="K8" s="593"/>
      <c r="L8" s="593"/>
      <c r="M8" s="593"/>
      <c r="N8" s="593"/>
      <c r="O8" s="593"/>
      <c r="P8" s="593"/>
      <c r="Q8" s="593">
        <f>87.26/1000</f>
        <v>8.7260000000000004E-2</v>
      </c>
      <c r="R8" s="593">
        <f>87.9/1000</f>
        <v>8.7900000000000006E-2</v>
      </c>
      <c r="S8" s="593">
        <f>86.11/1000</f>
        <v>8.6110000000000006E-2</v>
      </c>
      <c r="T8" s="593">
        <f>82.82/1000</f>
        <v>8.2819999999999991E-2</v>
      </c>
      <c r="U8" s="593">
        <f>80.07/1000</f>
        <v>8.0069999999999988E-2</v>
      </c>
      <c r="V8" s="593"/>
      <c r="W8" s="593"/>
      <c r="Y8" s="33"/>
    </row>
    <row r="9" spans="1:26" ht="15" customHeight="1">
      <c r="A9" s="806"/>
      <c r="B9" s="243" t="s">
        <v>512</v>
      </c>
      <c r="C9" s="593"/>
      <c r="D9" s="593"/>
      <c r="E9" s="593"/>
      <c r="F9" s="593"/>
      <c r="G9" s="593"/>
      <c r="H9" s="593">
        <v>0.06</v>
      </c>
      <c r="I9" s="593">
        <v>7.0000000000000007E-2</v>
      </c>
      <c r="J9" s="593">
        <v>0.06</v>
      </c>
      <c r="K9" s="593">
        <v>0.08</v>
      </c>
      <c r="L9" s="593">
        <v>0.1</v>
      </c>
      <c r="M9" s="593">
        <v>0.11</v>
      </c>
      <c r="N9" s="593">
        <v>0.11</v>
      </c>
      <c r="O9" s="593">
        <v>0.1</v>
      </c>
      <c r="P9" s="593">
        <v>0.09</v>
      </c>
      <c r="Q9" s="593">
        <v>0.09</v>
      </c>
      <c r="R9" s="593"/>
      <c r="S9" s="593"/>
      <c r="T9" s="593"/>
      <c r="U9" s="593"/>
      <c r="V9" s="593"/>
      <c r="W9" s="593"/>
      <c r="X9" s="74" t="s">
        <v>15</v>
      </c>
    </row>
    <row r="10" spans="1:26" ht="15" customHeight="1">
      <c r="A10" s="806"/>
      <c r="B10" s="244" t="s">
        <v>278</v>
      </c>
      <c r="C10" s="593"/>
      <c r="D10" s="593"/>
      <c r="E10" s="593"/>
      <c r="F10" s="593"/>
      <c r="G10" s="593"/>
      <c r="H10" s="593"/>
      <c r="I10" s="593"/>
      <c r="J10" s="593"/>
      <c r="K10" s="593"/>
      <c r="L10" s="593"/>
      <c r="M10" s="593"/>
      <c r="N10" s="593"/>
      <c r="O10" s="593"/>
      <c r="P10" s="593"/>
      <c r="Q10" s="593"/>
      <c r="R10" s="593"/>
      <c r="S10" s="593"/>
      <c r="T10" s="593"/>
      <c r="U10" s="593"/>
      <c r="V10" s="593"/>
      <c r="W10" s="593"/>
      <c r="Y10" s="33"/>
    </row>
    <row r="11" spans="1:26" ht="15" customHeight="1">
      <c r="A11" s="806"/>
      <c r="B11" s="243" t="s">
        <v>11</v>
      </c>
      <c r="C11" s="593"/>
      <c r="D11" s="593"/>
      <c r="E11" s="593"/>
      <c r="F11" s="593">
        <v>0.36580000000000001</v>
      </c>
      <c r="G11" s="593">
        <v>0.43</v>
      </c>
      <c r="H11" s="593">
        <v>0.49</v>
      </c>
      <c r="I11" s="593">
        <v>0.49</v>
      </c>
      <c r="J11" s="593">
        <v>0.5675</v>
      </c>
      <c r="K11" s="593">
        <v>0.66800000000000004</v>
      </c>
      <c r="L11" s="593">
        <v>0.71919999999999995</v>
      </c>
      <c r="M11" s="593">
        <v>0.8397</v>
      </c>
      <c r="N11" s="593">
        <v>0.90329999999999999</v>
      </c>
      <c r="O11" s="593">
        <v>1.0345</v>
      </c>
      <c r="P11" s="593">
        <v>1.0694399999999999</v>
      </c>
      <c r="Q11" s="593">
        <v>9.2200000000000004E-2</v>
      </c>
      <c r="R11" s="593"/>
      <c r="S11" s="593"/>
      <c r="T11" s="593"/>
      <c r="U11" s="593"/>
      <c r="V11" s="593"/>
      <c r="W11" s="593"/>
      <c r="X11" s="74" t="s">
        <v>15</v>
      </c>
    </row>
    <row r="12" spans="1:26" ht="15" customHeight="1">
      <c r="A12" s="806"/>
      <c r="B12" s="243" t="s">
        <v>10</v>
      </c>
      <c r="C12" s="593"/>
      <c r="D12" s="593"/>
      <c r="E12" s="593"/>
      <c r="F12" s="593"/>
      <c r="G12" s="593"/>
      <c r="H12" s="593"/>
      <c r="I12" s="593"/>
      <c r="J12" s="593"/>
      <c r="K12" s="593"/>
      <c r="L12" s="593"/>
      <c r="M12" s="593"/>
      <c r="N12" s="593"/>
      <c r="O12" s="593"/>
      <c r="P12" s="593">
        <v>0.16</v>
      </c>
      <c r="Q12" s="593"/>
      <c r="R12" s="593"/>
      <c r="S12" s="593"/>
      <c r="T12" s="593"/>
      <c r="U12" s="593"/>
      <c r="V12" s="593"/>
      <c r="W12" s="593"/>
    </row>
    <row r="13" spans="1:26" ht="15" customHeight="1">
      <c r="A13" s="806"/>
      <c r="B13" s="243" t="s">
        <v>9</v>
      </c>
      <c r="C13" s="593"/>
      <c r="D13" s="593"/>
      <c r="E13" s="593"/>
      <c r="F13" s="593"/>
      <c r="G13" s="593"/>
      <c r="H13" s="593"/>
      <c r="I13" s="593"/>
      <c r="J13" s="593"/>
      <c r="K13" s="593"/>
      <c r="L13" s="593"/>
      <c r="M13" s="593"/>
      <c r="N13" s="593"/>
      <c r="O13" s="593"/>
      <c r="P13" s="593"/>
      <c r="Q13" s="593"/>
      <c r="R13" s="593"/>
      <c r="S13" s="593"/>
      <c r="T13" s="593"/>
      <c r="U13" s="593"/>
      <c r="V13" s="593"/>
      <c r="W13" s="593"/>
    </row>
    <row r="14" spans="1:26" ht="15" customHeight="1">
      <c r="A14" s="806"/>
      <c r="B14" s="243" t="s">
        <v>8</v>
      </c>
      <c r="C14" s="296">
        <v>9.7007223942208454E-2</v>
      </c>
      <c r="D14" s="296">
        <v>0.10347129506008011</v>
      </c>
      <c r="E14" s="296">
        <v>0.11134601832276252</v>
      </c>
      <c r="F14" s="296">
        <v>0.1163963963963964</v>
      </c>
      <c r="G14" s="296">
        <v>0.11426616489907629</v>
      </c>
      <c r="H14" s="296">
        <v>0.11749598715890852</v>
      </c>
      <c r="I14" s="296">
        <v>0.12209116990755499</v>
      </c>
      <c r="J14" s="296">
        <v>0.16995169422798914</v>
      </c>
      <c r="K14" s="296">
        <v>0.15873015873015875</v>
      </c>
      <c r="L14" s="296">
        <v>0.16963418582065393</v>
      </c>
      <c r="M14" s="296">
        <v>0.19513043478260872</v>
      </c>
      <c r="N14" s="296">
        <v>0.19077848312729703</v>
      </c>
      <c r="O14" s="296">
        <v>0.18656838122574121</v>
      </c>
      <c r="P14" s="296">
        <v>0.188130777019303</v>
      </c>
      <c r="Q14" s="594">
        <v>0.16428449404931381</v>
      </c>
      <c r="R14" s="594">
        <v>0.16069096292827081</v>
      </c>
      <c r="S14" s="594">
        <v>0.16590311560127122</v>
      </c>
      <c r="T14" s="594">
        <v>0.17010800187853609</v>
      </c>
      <c r="U14" s="296">
        <v>0.16532489274682513</v>
      </c>
      <c r="V14" s="296">
        <v>0.15076563278914384</v>
      </c>
      <c r="W14" s="652">
        <v>0.14247576181421803</v>
      </c>
    </row>
    <row r="15" spans="1:26" ht="15" customHeight="1">
      <c r="A15" s="806"/>
      <c r="B15" s="243" t="s">
        <v>6</v>
      </c>
      <c r="C15" s="593">
        <v>8.5975212055758407E-2</v>
      </c>
      <c r="D15" s="593">
        <v>0.10086423214914834</v>
      </c>
      <c r="E15" s="593">
        <v>0.10309879776026724</v>
      </c>
      <c r="F15" s="593">
        <v>0.11403860206679962</v>
      </c>
      <c r="G15" s="593">
        <v>0.11327646714623374</v>
      </c>
      <c r="H15" s="593">
        <v>0.11590934866871702</v>
      </c>
      <c r="I15" s="593">
        <v>0.11928818199595853</v>
      </c>
      <c r="J15" s="593">
        <v>0.1286497293943259</v>
      </c>
      <c r="K15" s="593">
        <v>0.11670158541542885</v>
      </c>
      <c r="L15" s="593">
        <v>9.7182229535170708E-2</v>
      </c>
      <c r="M15" s="593">
        <v>0.11666666666666667</v>
      </c>
      <c r="N15" s="593">
        <v>0.105</v>
      </c>
      <c r="O15" s="593">
        <v>0.105</v>
      </c>
      <c r="P15" s="593"/>
      <c r="Q15" s="593"/>
      <c r="R15" s="593"/>
      <c r="S15" s="296">
        <v>6.63</v>
      </c>
      <c r="T15" s="296">
        <v>6.63</v>
      </c>
      <c r="U15" s="296">
        <v>6.63</v>
      </c>
      <c r="V15" s="296">
        <v>6.63</v>
      </c>
      <c r="W15" s="593"/>
    </row>
    <row r="16" spans="1:26" ht="15" customHeight="1">
      <c r="A16" s="806"/>
      <c r="B16" s="243" t="s">
        <v>5</v>
      </c>
      <c r="C16" s="593"/>
      <c r="D16" s="593"/>
      <c r="E16" s="593"/>
      <c r="F16" s="593"/>
      <c r="G16" s="593"/>
      <c r="H16" s="593"/>
      <c r="I16" s="593"/>
      <c r="J16" s="593"/>
      <c r="K16" s="593"/>
      <c r="L16" s="593"/>
      <c r="M16" s="593"/>
      <c r="N16" s="593"/>
      <c r="O16" s="593"/>
      <c r="P16" s="593"/>
      <c r="Q16" s="296"/>
      <c r="R16" s="593"/>
      <c r="S16" s="593"/>
      <c r="T16" s="593"/>
      <c r="U16" s="593"/>
      <c r="V16" s="593"/>
      <c r="W16" s="593"/>
    </row>
    <row r="17" spans="1:25" ht="15" customHeight="1">
      <c r="A17" s="806"/>
      <c r="B17" s="243" t="s">
        <v>4</v>
      </c>
      <c r="C17" s="593">
        <v>0.12</v>
      </c>
      <c r="D17" s="593">
        <v>0.13</v>
      </c>
      <c r="E17" s="593">
        <v>0.13</v>
      </c>
      <c r="F17" s="593">
        <v>0.13</v>
      </c>
      <c r="G17" s="593">
        <v>0.09</v>
      </c>
      <c r="H17" s="593">
        <v>0.09</v>
      </c>
      <c r="I17" s="593">
        <v>0.09</v>
      </c>
      <c r="J17" s="593">
        <v>0.05</v>
      </c>
      <c r="K17" s="593">
        <v>0.11</v>
      </c>
      <c r="L17" s="593">
        <v>0.11</v>
      </c>
      <c r="M17" s="593">
        <v>0.09</v>
      </c>
      <c r="N17" s="593">
        <v>0.13</v>
      </c>
      <c r="O17" s="593"/>
      <c r="P17" s="593"/>
      <c r="Q17" s="593"/>
      <c r="R17" s="593"/>
      <c r="S17" s="593"/>
      <c r="T17" s="593"/>
      <c r="U17" s="593"/>
      <c r="V17" s="593"/>
      <c r="W17" s="593"/>
    </row>
    <row r="18" spans="1:25" ht="14.25" customHeight="1">
      <c r="A18" s="806"/>
      <c r="B18" s="243" t="s">
        <v>213</v>
      </c>
      <c r="C18" s="593"/>
      <c r="D18" s="593"/>
      <c r="E18" s="593"/>
      <c r="F18" s="593"/>
      <c r="G18" s="593"/>
      <c r="H18" s="593"/>
      <c r="I18" s="593"/>
      <c r="J18" s="593"/>
      <c r="K18" s="593"/>
      <c r="L18" s="593">
        <v>37.439567343148227</v>
      </c>
      <c r="M18" s="593">
        <v>42.332244143883308</v>
      </c>
      <c r="N18" s="593">
        <v>39.315853658536589</v>
      </c>
      <c r="O18" s="593"/>
      <c r="P18" s="593"/>
      <c r="Q18" s="593"/>
      <c r="R18" s="593"/>
      <c r="S18" s="593"/>
      <c r="T18" s="593"/>
      <c r="U18" s="593"/>
      <c r="V18" s="593"/>
      <c r="W18" s="593"/>
      <c r="Y18" s="48"/>
    </row>
    <row r="19" spans="1:25">
      <c r="A19" s="806"/>
      <c r="B19" s="243" t="s">
        <v>212</v>
      </c>
      <c r="C19" s="593"/>
      <c r="D19" s="593"/>
      <c r="E19" s="593"/>
      <c r="F19" s="593"/>
      <c r="G19" s="593"/>
      <c r="H19" s="593"/>
      <c r="I19" s="593"/>
      <c r="J19" s="593"/>
      <c r="K19" s="593"/>
      <c r="L19" s="593">
        <v>8.0262762557701234E-2</v>
      </c>
      <c r="M19" s="593">
        <v>0.10934634845790077</v>
      </c>
      <c r="N19" s="593">
        <v>0.10929268292682928</v>
      </c>
      <c r="O19" s="593"/>
      <c r="P19" s="593"/>
      <c r="Q19" s="593"/>
      <c r="R19" s="593"/>
      <c r="S19" s="593"/>
      <c r="T19" s="593"/>
      <c r="U19" s="593"/>
      <c r="V19" s="593"/>
      <c r="W19" s="593"/>
      <c r="Y19" s="48"/>
    </row>
    <row r="20" spans="1:25">
      <c r="A20" s="806"/>
      <c r="B20" s="243" t="s">
        <v>211</v>
      </c>
      <c r="C20" s="593"/>
      <c r="D20" s="593"/>
      <c r="E20" s="593"/>
      <c r="F20" s="593"/>
      <c r="G20" s="593"/>
      <c r="H20" s="593"/>
      <c r="I20" s="593"/>
      <c r="J20" s="593"/>
      <c r="K20" s="593"/>
      <c r="L20" s="593">
        <v>8.1587501024282319E-2</v>
      </c>
      <c r="M20" s="593">
        <v>0.11119383436048035</v>
      </c>
      <c r="N20" s="593">
        <v>0.11113414634146343</v>
      </c>
      <c r="O20" s="593"/>
      <c r="P20" s="593"/>
      <c r="Q20" s="593"/>
      <c r="R20" s="593"/>
      <c r="S20" s="593"/>
      <c r="T20" s="593"/>
      <c r="U20" s="593"/>
      <c r="V20" s="593"/>
      <c r="W20" s="593"/>
      <c r="Y20" s="48"/>
    </row>
    <row r="21" spans="1:25">
      <c r="A21" s="806"/>
      <c r="B21" s="243" t="s">
        <v>210</v>
      </c>
      <c r="C21" s="593"/>
      <c r="D21" s="593"/>
      <c r="E21" s="593"/>
      <c r="F21" s="593"/>
      <c r="G21" s="593"/>
      <c r="H21" s="593"/>
      <c r="I21" s="593"/>
      <c r="J21" s="593"/>
      <c r="K21" s="593"/>
      <c r="L21" s="593">
        <v>8.295321078364426E-2</v>
      </c>
      <c r="M21" s="593">
        <v>0.11304132026305994</v>
      </c>
      <c r="N21" s="593">
        <v>0.11298780487804878</v>
      </c>
      <c r="O21" s="593"/>
      <c r="P21" s="593"/>
      <c r="Q21" s="593"/>
      <c r="R21" s="593"/>
      <c r="S21" s="593"/>
      <c r="T21" s="593"/>
      <c r="U21" s="593"/>
      <c r="V21" s="593"/>
      <c r="W21" s="593"/>
      <c r="Y21" s="48"/>
    </row>
    <row r="22" spans="1:25">
      <c r="A22" s="806"/>
      <c r="B22" s="243" t="s">
        <v>209</v>
      </c>
      <c r="C22" s="593"/>
      <c r="D22" s="593"/>
      <c r="E22" s="593"/>
      <c r="F22" s="593"/>
      <c r="G22" s="593"/>
      <c r="H22" s="593"/>
      <c r="I22" s="593"/>
      <c r="J22" s="593"/>
      <c r="K22" s="593"/>
      <c r="L22" s="593">
        <v>8.4960804129906309E-2</v>
      </c>
      <c r="M22" s="593">
        <v>0.1157849747004729</v>
      </c>
      <c r="N22" s="593">
        <v>0.11573170731707318</v>
      </c>
      <c r="O22" s="593"/>
      <c r="P22" s="593"/>
      <c r="Q22" s="593"/>
      <c r="R22" s="593"/>
      <c r="S22" s="593"/>
      <c r="T22" s="593"/>
      <c r="U22" s="593"/>
      <c r="V22" s="593"/>
      <c r="W22" s="593"/>
      <c r="Y22" s="48"/>
    </row>
    <row r="23" spans="1:25">
      <c r="A23" s="806"/>
      <c r="B23" s="243" t="s">
        <v>208</v>
      </c>
      <c r="C23" s="593"/>
      <c r="D23" s="593"/>
      <c r="E23" s="593"/>
      <c r="F23" s="593"/>
      <c r="G23" s="593"/>
      <c r="H23" s="593"/>
      <c r="I23" s="593"/>
      <c r="J23" s="593"/>
      <c r="K23" s="593"/>
      <c r="L23" s="593">
        <v>8.5971429351834133E-2</v>
      </c>
      <c r="M23" s="593">
        <v>0.11717748273152169</v>
      </c>
      <c r="N23" s="593">
        <v>0.11712195121951222</v>
      </c>
      <c r="O23" s="593"/>
      <c r="P23" s="593"/>
      <c r="Q23" s="593"/>
      <c r="R23" s="593"/>
      <c r="S23" s="593"/>
      <c r="T23" s="593"/>
      <c r="U23" s="593"/>
      <c r="V23" s="593"/>
      <c r="W23" s="593"/>
      <c r="Y23" s="48"/>
    </row>
    <row r="24" spans="1:25" ht="15" customHeight="1">
      <c r="A24" s="806"/>
      <c r="B24" s="245" t="s">
        <v>33</v>
      </c>
      <c r="C24" s="593">
        <v>6.9659972615244179</v>
      </c>
      <c r="D24" s="593">
        <v>9.5764467333238521</v>
      </c>
      <c r="E24" s="593">
        <v>9.9268104776579342</v>
      </c>
      <c r="F24" s="593">
        <v>11.506363897898634</v>
      </c>
      <c r="G24" s="593">
        <v>14.147641190058927</v>
      </c>
      <c r="H24" s="593">
        <v>13.291379456174701</v>
      </c>
      <c r="I24" s="593">
        <v>14.633513327779045</v>
      </c>
      <c r="J24" s="593">
        <v>18.017910458156106</v>
      </c>
      <c r="K24" s="593">
        <v>17.459355117072693</v>
      </c>
      <c r="L24" s="593">
        <v>17.956422564757222</v>
      </c>
      <c r="M24" s="593"/>
      <c r="N24" s="593"/>
      <c r="O24" s="593"/>
      <c r="P24" s="593"/>
      <c r="Q24" s="593"/>
      <c r="R24" s="593"/>
      <c r="S24" s="593"/>
      <c r="T24" s="593"/>
      <c r="U24" s="593"/>
      <c r="V24" s="593"/>
      <c r="W24" s="593"/>
    </row>
    <row r="25" spans="1:25" ht="15" customHeight="1">
      <c r="A25" s="806"/>
      <c r="B25" s="243" t="s">
        <v>1</v>
      </c>
      <c r="C25" s="593"/>
      <c r="D25" s="593"/>
      <c r="E25" s="593"/>
      <c r="F25" s="593"/>
      <c r="G25" s="593"/>
      <c r="H25" s="593"/>
      <c r="I25" s="593"/>
      <c r="J25" s="593"/>
      <c r="K25" s="593"/>
      <c r="L25" s="593">
        <v>24.253027826840398</v>
      </c>
      <c r="M25" s="593">
        <v>23.903237492453176</v>
      </c>
      <c r="N25" s="593">
        <v>22.557074606163464</v>
      </c>
      <c r="O25" s="593">
        <v>30.417436595782405</v>
      </c>
      <c r="P25" s="593">
        <v>33.130858668146054</v>
      </c>
      <c r="Q25" s="593">
        <v>23.679217319494331</v>
      </c>
      <c r="R25" s="593"/>
      <c r="S25" s="593"/>
      <c r="T25" s="593"/>
      <c r="U25" s="593"/>
      <c r="V25" s="593"/>
      <c r="W25" s="593"/>
    </row>
    <row r="26" spans="1:25" ht="15" customHeight="1">
      <c r="A26" s="806"/>
      <c r="B26" s="243" t="s">
        <v>0</v>
      </c>
      <c r="C26" s="593">
        <v>11.633393829401088</v>
      </c>
      <c r="D26" s="593">
        <v>11.654545454545454</v>
      </c>
      <c r="E26" s="593">
        <v>4.962028943974782</v>
      </c>
      <c r="F26" s="593">
        <v>1.9768382425473987</v>
      </c>
      <c r="G26" s="593">
        <v>6.6453541360236059</v>
      </c>
      <c r="H26" s="593">
        <v>1.2002888775379993E-2</v>
      </c>
      <c r="I26" s="593">
        <v>2.1857275747508304E-2</v>
      </c>
      <c r="J26" s="593">
        <v>0.36259904502209589</v>
      </c>
      <c r="K26" s="593">
        <v>25.62</v>
      </c>
      <c r="L26" s="593">
        <v>25.62</v>
      </c>
      <c r="M26" s="593">
        <v>18.12</v>
      </c>
      <c r="N26" s="593">
        <v>16.12</v>
      </c>
      <c r="O26" s="593">
        <v>15.211762691571391</v>
      </c>
      <c r="P26" s="593">
        <v>15.211762691571391</v>
      </c>
      <c r="Q26" s="296"/>
      <c r="R26" s="296"/>
      <c r="S26" s="296"/>
      <c r="T26" s="296"/>
      <c r="U26" s="296">
        <v>1.9103999999999999E-2</v>
      </c>
      <c r="V26" s="296">
        <v>9.3410000000000007E-2</v>
      </c>
      <c r="W26" s="593"/>
    </row>
    <row r="27" spans="1:25" ht="15" customHeight="1">
      <c r="A27" s="806" t="s">
        <v>207</v>
      </c>
      <c r="B27" s="246" t="s">
        <v>13</v>
      </c>
      <c r="C27" s="593"/>
      <c r="D27" s="593"/>
      <c r="E27" s="593"/>
      <c r="F27" s="593"/>
      <c r="G27" s="593">
        <v>5.0356792658757879E-2</v>
      </c>
      <c r="H27" s="593">
        <v>4.3441180269562028E-2</v>
      </c>
      <c r="I27" s="593">
        <v>5.7219087333883131E-2</v>
      </c>
      <c r="J27" s="593">
        <v>5.8494368255283605E-2</v>
      </c>
      <c r="K27" s="593">
        <v>5.5363786211900703E-2</v>
      </c>
      <c r="L27" s="593">
        <v>4.7743746292625774E-2</v>
      </c>
      <c r="M27" s="593">
        <v>4.6785076623854192E-2</v>
      </c>
      <c r="N27" s="593">
        <v>4.6004853163487139E-2</v>
      </c>
      <c r="O27" s="593">
        <v>4.5481836122397819E-2</v>
      </c>
      <c r="P27" s="593">
        <v>4.4663853746180739E-2</v>
      </c>
      <c r="Q27" s="593">
        <v>3.6478347199250534E-2</v>
      </c>
      <c r="R27" s="593"/>
      <c r="S27" s="593"/>
      <c r="T27" s="593"/>
      <c r="U27" s="593"/>
      <c r="V27" s="593"/>
      <c r="W27" s="593"/>
    </row>
    <row r="28" spans="1:25" ht="15" customHeight="1">
      <c r="A28" s="806"/>
      <c r="B28" s="246" t="s">
        <v>12</v>
      </c>
      <c r="C28" s="593"/>
      <c r="D28" s="593"/>
      <c r="E28" s="593"/>
      <c r="F28" s="593"/>
      <c r="G28" s="593"/>
      <c r="H28" s="593"/>
      <c r="I28" s="593"/>
      <c r="J28" s="593"/>
      <c r="K28" s="593"/>
      <c r="L28" s="593"/>
      <c r="M28" s="593"/>
      <c r="N28" s="593"/>
      <c r="O28" s="593"/>
      <c r="P28" s="593"/>
      <c r="Q28" s="593"/>
      <c r="R28" s="593"/>
      <c r="S28" s="593"/>
      <c r="T28" s="593"/>
      <c r="U28" s="593"/>
      <c r="V28" s="593"/>
      <c r="W28" s="593"/>
    </row>
    <row r="29" spans="1:25" ht="15" customHeight="1">
      <c r="A29" s="806"/>
      <c r="B29" s="246" t="s">
        <v>513</v>
      </c>
      <c r="C29" s="593"/>
      <c r="D29" s="593"/>
      <c r="E29" s="593"/>
      <c r="F29" s="593"/>
      <c r="G29" s="593"/>
      <c r="H29" s="593"/>
      <c r="I29" s="593"/>
      <c r="J29" s="593"/>
      <c r="K29" s="593"/>
      <c r="L29" s="593"/>
      <c r="M29" s="593"/>
      <c r="N29" s="593"/>
      <c r="O29" s="593"/>
      <c r="P29" s="593"/>
      <c r="Q29" s="593"/>
      <c r="R29" s="593"/>
      <c r="S29" s="593"/>
      <c r="T29" s="593"/>
      <c r="U29" s="593"/>
      <c r="V29" s="593"/>
      <c r="W29" s="593"/>
    </row>
    <row r="30" spans="1:25" ht="15" customHeight="1">
      <c r="A30" s="806"/>
      <c r="B30" s="243" t="s">
        <v>100</v>
      </c>
      <c r="C30" s="593"/>
      <c r="D30" s="593"/>
      <c r="E30" s="593"/>
      <c r="F30" s="593"/>
      <c r="G30" s="593"/>
      <c r="H30" s="593"/>
      <c r="I30" s="593"/>
      <c r="J30" s="593"/>
      <c r="K30" s="593"/>
      <c r="L30" s="593"/>
      <c r="M30" s="593"/>
      <c r="N30" s="593"/>
      <c r="O30" s="593"/>
      <c r="P30" s="593"/>
      <c r="Q30" s="593"/>
      <c r="R30" s="593"/>
      <c r="S30" s="593"/>
      <c r="T30" s="593"/>
      <c r="U30" s="593"/>
      <c r="V30" s="593"/>
      <c r="W30" s="593"/>
    </row>
    <row r="31" spans="1:25" ht="15" customHeight="1">
      <c r="A31" s="806"/>
      <c r="B31" s="246" t="s">
        <v>512</v>
      </c>
      <c r="C31" s="593"/>
      <c r="D31" s="593"/>
      <c r="E31" s="593"/>
      <c r="F31" s="593"/>
      <c r="G31" s="593"/>
      <c r="H31" s="593">
        <v>0.09</v>
      </c>
      <c r="I31" s="593">
        <v>0.09</v>
      </c>
      <c r="J31" s="593">
        <v>0.08</v>
      </c>
      <c r="K31" s="593">
        <v>0.11</v>
      </c>
      <c r="L31" s="593">
        <v>0.14000000000000001</v>
      </c>
      <c r="M31" s="593">
        <v>0.15</v>
      </c>
      <c r="N31" s="593">
        <v>0.15</v>
      </c>
      <c r="O31" s="593">
        <v>0.13</v>
      </c>
      <c r="P31" s="593">
        <v>0.13</v>
      </c>
      <c r="Q31" s="593">
        <v>0.12</v>
      </c>
      <c r="R31" s="593"/>
      <c r="S31" s="593"/>
      <c r="T31" s="593"/>
      <c r="U31" s="593"/>
      <c r="V31" s="593"/>
      <c r="W31" s="593"/>
      <c r="X31" s="74" t="s">
        <v>15</v>
      </c>
    </row>
    <row r="32" spans="1:25">
      <c r="A32" s="806"/>
      <c r="B32" s="809" t="s">
        <v>11</v>
      </c>
      <c r="C32" s="593"/>
      <c r="D32" s="593"/>
      <c r="E32" s="593"/>
      <c r="F32" s="593">
        <v>0.16600000000000001</v>
      </c>
      <c r="G32" s="593">
        <v>8.1900000000000001E-2</v>
      </c>
      <c r="H32" s="593">
        <v>8.1900000000000001E-2</v>
      </c>
      <c r="I32" s="593">
        <v>8.1900000000000001E-2</v>
      </c>
      <c r="J32" s="593">
        <v>9.3399999999999997E-2</v>
      </c>
      <c r="K32" s="593">
        <v>0.12540000000000001</v>
      </c>
      <c r="L32" s="593">
        <v>0.13800000000000001</v>
      </c>
      <c r="M32" s="593">
        <v>0.16120000000000001</v>
      </c>
      <c r="N32" s="593">
        <v>0.1724</v>
      </c>
      <c r="O32" s="593">
        <v>0.19439999999999999</v>
      </c>
      <c r="P32" s="593">
        <v>0.20061000000000001</v>
      </c>
      <c r="Q32" s="593">
        <v>1.6299999999999999E-2</v>
      </c>
      <c r="R32" s="593"/>
      <c r="S32" s="593"/>
      <c r="T32" s="593"/>
      <c r="U32" s="593"/>
      <c r="V32" s="593"/>
      <c r="W32" s="593"/>
      <c r="X32" s="74" t="s">
        <v>15</v>
      </c>
    </row>
    <row r="33" spans="1:24">
      <c r="A33" s="806"/>
      <c r="B33" s="809"/>
      <c r="C33" s="593"/>
      <c r="D33" s="593"/>
      <c r="E33" s="593"/>
      <c r="F33" s="593">
        <v>0.155</v>
      </c>
      <c r="G33" s="593">
        <v>7.3999999999999996E-2</v>
      </c>
      <c r="H33" s="593">
        <v>7.3999999999999996E-2</v>
      </c>
      <c r="I33" s="593">
        <v>7.3999999999999996E-2</v>
      </c>
      <c r="J33" s="593">
        <v>8.48E-2</v>
      </c>
      <c r="K33" s="593">
        <v>0.11600000000000001</v>
      </c>
      <c r="L33" s="593">
        <v>0.128</v>
      </c>
      <c r="M33" s="593">
        <v>0.14960000000000001</v>
      </c>
      <c r="N33" s="593">
        <v>0.15989999999999999</v>
      </c>
      <c r="O33" s="593">
        <v>0.18010000000000001</v>
      </c>
      <c r="P33" s="593">
        <v>0.18568000000000001</v>
      </c>
      <c r="Q33" s="593">
        <v>1.7500000000000002E-2</v>
      </c>
      <c r="R33" s="593"/>
      <c r="S33" s="593"/>
      <c r="T33" s="593"/>
      <c r="U33" s="593"/>
      <c r="V33" s="593"/>
      <c r="W33" s="593"/>
      <c r="X33" s="74" t="s">
        <v>15</v>
      </c>
    </row>
    <row r="34" spans="1:24" ht="15" customHeight="1">
      <c r="A34" s="806"/>
      <c r="B34" s="809"/>
      <c r="C34" s="593"/>
      <c r="D34" s="593"/>
      <c r="E34" s="593"/>
      <c r="F34" s="593"/>
      <c r="G34" s="593"/>
      <c r="H34" s="593"/>
      <c r="I34" s="593"/>
      <c r="J34" s="593"/>
      <c r="K34" s="593"/>
      <c r="L34" s="593"/>
      <c r="M34" s="593"/>
      <c r="N34" s="593"/>
      <c r="O34" s="593"/>
      <c r="P34" s="593"/>
      <c r="Q34" s="593">
        <v>0.1036</v>
      </c>
      <c r="R34" s="593"/>
      <c r="S34" s="593"/>
      <c r="T34" s="593"/>
      <c r="U34" s="593"/>
      <c r="V34" s="593"/>
      <c r="W34" s="593"/>
      <c r="X34" s="17" t="s">
        <v>15</v>
      </c>
    </row>
    <row r="35" spans="1:24" ht="15" customHeight="1">
      <c r="A35" s="806"/>
      <c r="B35" s="246" t="s">
        <v>10</v>
      </c>
      <c r="C35" s="593"/>
      <c r="D35" s="593"/>
      <c r="E35" s="593"/>
      <c r="F35" s="593"/>
      <c r="G35" s="593"/>
      <c r="H35" s="593"/>
      <c r="I35" s="593"/>
      <c r="J35" s="593"/>
      <c r="K35" s="593"/>
      <c r="L35" s="593"/>
      <c r="M35" s="593"/>
      <c r="N35" s="593"/>
      <c r="O35" s="593"/>
      <c r="P35" s="593"/>
      <c r="Q35" s="593"/>
      <c r="R35" s="593"/>
      <c r="S35" s="593"/>
      <c r="T35" s="593"/>
      <c r="U35" s="593"/>
      <c r="V35" s="593"/>
      <c r="W35" s="593"/>
    </row>
    <row r="36" spans="1:24" ht="15" customHeight="1">
      <c r="A36" s="806"/>
      <c r="B36" s="246" t="s">
        <v>9</v>
      </c>
      <c r="C36" s="593"/>
      <c r="D36" s="593"/>
      <c r="E36" s="593"/>
      <c r="F36" s="593"/>
      <c r="G36" s="593"/>
      <c r="H36" s="593"/>
      <c r="I36" s="593"/>
      <c r="J36" s="593"/>
      <c r="K36" s="593"/>
      <c r="L36" s="593"/>
      <c r="M36" s="593"/>
      <c r="N36" s="593"/>
      <c r="O36" s="593"/>
      <c r="P36" s="593"/>
      <c r="Q36" s="593"/>
      <c r="R36" s="593"/>
      <c r="S36" s="593"/>
      <c r="T36" s="593"/>
      <c r="U36" s="593"/>
      <c r="V36" s="593"/>
      <c r="W36" s="593"/>
    </row>
    <row r="37" spans="1:24" ht="15" customHeight="1">
      <c r="A37" s="806"/>
      <c r="B37" s="246" t="s">
        <v>8</v>
      </c>
      <c r="C37" s="652">
        <v>0.11695906432748537</v>
      </c>
      <c r="D37" s="652">
        <v>0.13417890520694256</v>
      </c>
      <c r="E37" s="652">
        <v>0.14164904862579281</v>
      </c>
      <c r="F37" s="652">
        <v>0.14594594594594593</v>
      </c>
      <c r="G37" s="652">
        <v>0.14231953472459802</v>
      </c>
      <c r="H37" s="652">
        <v>0.15345104333868381</v>
      </c>
      <c r="I37" s="652">
        <v>0.16034427797258527</v>
      </c>
      <c r="J37" s="652">
        <v>0.23271393815450794</v>
      </c>
      <c r="K37" s="595">
        <v>0.21477098400175326</v>
      </c>
      <c r="L37" s="595">
        <v>0.22790547102622208</v>
      </c>
      <c r="M37" s="595">
        <v>0.25739130434782609</v>
      </c>
      <c r="N37" s="595">
        <v>0.24858002004677582</v>
      </c>
      <c r="O37" s="595">
        <v>0.24071235200104374</v>
      </c>
      <c r="P37" s="595">
        <v>0.24006271025900641</v>
      </c>
      <c r="Q37" s="595">
        <v>0.20898582085302658</v>
      </c>
      <c r="R37" s="595">
        <v>0.20476938678706733</v>
      </c>
      <c r="S37" s="595">
        <v>0.21046981043350182</v>
      </c>
      <c r="T37" s="595">
        <v>0.21461130013247326</v>
      </c>
      <c r="U37" s="595">
        <v>0.20626971150122325</v>
      </c>
      <c r="V37" s="652">
        <v>0.19420657783008358</v>
      </c>
      <c r="W37" s="652">
        <v>0.18164113441016935</v>
      </c>
    </row>
    <row r="38" spans="1:24" ht="15" customHeight="1">
      <c r="A38" s="806"/>
      <c r="B38" s="246" t="s">
        <v>6</v>
      </c>
      <c r="C38" s="593">
        <v>0.12714619876603683</v>
      </c>
      <c r="D38" s="593">
        <v>0.10074450199029519</v>
      </c>
      <c r="E38" s="593">
        <v>0.10008412243049114</v>
      </c>
      <c r="F38" s="593">
        <v>0.10239545381322383</v>
      </c>
      <c r="G38" s="593">
        <v>0.11220130909049558</v>
      </c>
      <c r="H38" s="593">
        <v>0.11712807689237645</v>
      </c>
      <c r="I38" s="593">
        <v>0.11517952981899018</v>
      </c>
      <c r="J38" s="593">
        <v>0.11475286384267819</v>
      </c>
      <c r="K38" s="593">
        <v>0.12137086312596272</v>
      </c>
      <c r="L38" s="593">
        <v>0.11151479342529062</v>
      </c>
      <c r="M38" s="593">
        <v>0.13740740740740739</v>
      </c>
      <c r="N38" s="593">
        <v>0.12366666666666666</v>
      </c>
      <c r="O38" s="593">
        <v>0.12366666666666666</v>
      </c>
      <c r="P38" s="593"/>
      <c r="Q38" s="593"/>
      <c r="R38" s="593"/>
      <c r="S38" s="296">
        <v>6.35</v>
      </c>
      <c r="T38" s="296">
        <v>6.35</v>
      </c>
      <c r="U38" s="296">
        <v>6.35</v>
      </c>
      <c r="V38" s="296">
        <v>6.35</v>
      </c>
      <c r="W38" s="593"/>
    </row>
    <row r="39" spans="1:24" ht="15" customHeight="1">
      <c r="A39" s="806"/>
      <c r="B39" s="246" t="s">
        <v>5</v>
      </c>
      <c r="C39" s="593">
        <v>0.11683848797250858</v>
      </c>
      <c r="D39" s="593">
        <v>0.13399999999999998</v>
      </c>
      <c r="E39" s="593">
        <v>0.14154929577464789</v>
      </c>
      <c r="F39" s="593">
        <v>0.14568345323741005</v>
      </c>
      <c r="G39" s="593">
        <v>0.14246575342465753</v>
      </c>
      <c r="H39" s="593">
        <v>0.15320512820512822</v>
      </c>
      <c r="I39" s="593">
        <v>0.16019108280254779</v>
      </c>
      <c r="J39" s="593">
        <v>0.23239436619718309</v>
      </c>
      <c r="K39" s="593">
        <v>0.21661442006269593</v>
      </c>
      <c r="L39" s="593">
        <v>0.22402071867918419</v>
      </c>
      <c r="M39" s="593"/>
      <c r="N39" s="593"/>
      <c r="O39" s="593"/>
      <c r="P39" s="593"/>
      <c r="Q39" s="296"/>
      <c r="R39" s="593"/>
      <c r="S39" s="593"/>
      <c r="T39" s="593"/>
      <c r="U39" s="593"/>
      <c r="V39" s="593"/>
      <c r="W39" s="593"/>
    </row>
    <row r="40" spans="1:24" ht="15" customHeight="1">
      <c r="A40" s="806"/>
      <c r="B40" s="246" t="s">
        <v>4</v>
      </c>
      <c r="C40" s="593">
        <v>0.12</v>
      </c>
      <c r="D40" s="593">
        <v>0.13</v>
      </c>
      <c r="E40" s="593">
        <v>0.13</v>
      </c>
      <c r="F40" s="593">
        <v>0.13</v>
      </c>
      <c r="G40" s="593">
        <v>0.09</v>
      </c>
      <c r="H40" s="593">
        <v>0.09</v>
      </c>
      <c r="I40" s="593">
        <v>0.09</v>
      </c>
      <c r="J40" s="593">
        <v>0.05</v>
      </c>
      <c r="K40" s="593">
        <v>0.11</v>
      </c>
      <c r="L40" s="593">
        <v>0.11</v>
      </c>
      <c r="M40" s="593">
        <v>0.09</v>
      </c>
      <c r="N40" s="593">
        <v>0.13</v>
      </c>
      <c r="O40" s="593"/>
      <c r="P40" s="593"/>
      <c r="Q40" s="593"/>
      <c r="R40" s="593"/>
      <c r="S40" s="593"/>
      <c r="T40" s="593"/>
      <c r="U40" s="593"/>
      <c r="V40" s="593"/>
      <c r="W40" s="593"/>
    </row>
    <row r="41" spans="1:24">
      <c r="A41" s="806"/>
      <c r="B41" s="246" t="s">
        <v>206</v>
      </c>
      <c r="C41" s="593"/>
      <c r="D41" s="593"/>
      <c r="E41" s="593"/>
      <c r="F41" s="593"/>
      <c r="G41" s="593"/>
      <c r="H41" s="593"/>
      <c r="I41" s="593"/>
      <c r="J41" s="593"/>
      <c r="K41" s="593"/>
      <c r="L41" s="593">
        <v>46.707273770178361</v>
      </c>
      <c r="M41" s="593">
        <v>58.857591926210858</v>
      </c>
      <c r="N41" s="593">
        <v>58.287804878048782</v>
      </c>
      <c r="O41" s="593"/>
      <c r="P41" s="593"/>
      <c r="Q41" s="593"/>
      <c r="R41" s="593"/>
      <c r="S41" s="593"/>
      <c r="T41" s="593"/>
      <c r="U41" s="593"/>
      <c r="V41" s="593"/>
      <c r="W41" s="593"/>
    </row>
    <row r="42" spans="1:24">
      <c r="A42" s="806"/>
      <c r="B42" s="246" t="s">
        <v>206</v>
      </c>
      <c r="C42" s="593"/>
      <c r="D42" s="593"/>
      <c r="E42" s="593"/>
      <c r="F42" s="593"/>
      <c r="G42" s="593"/>
      <c r="H42" s="593"/>
      <c r="I42" s="593"/>
      <c r="J42" s="593"/>
      <c r="K42" s="593"/>
      <c r="L42" s="593">
        <v>59.786676135587662</v>
      </c>
      <c r="M42" s="593">
        <v>71.210930498683325</v>
      </c>
      <c r="N42" s="593">
        <v>70.520731707317083</v>
      </c>
      <c r="O42" s="593"/>
      <c r="P42" s="593"/>
      <c r="Q42" s="593"/>
      <c r="R42" s="593"/>
      <c r="S42" s="593"/>
      <c r="T42" s="593"/>
      <c r="U42" s="593"/>
      <c r="V42" s="593"/>
      <c r="W42" s="593"/>
    </row>
    <row r="43" spans="1:24">
      <c r="A43" s="806"/>
      <c r="B43" s="246" t="s">
        <v>206</v>
      </c>
      <c r="C43" s="593"/>
      <c r="D43" s="593"/>
      <c r="E43" s="593"/>
      <c r="F43" s="593"/>
      <c r="G43" s="593"/>
      <c r="H43" s="593"/>
      <c r="I43" s="593"/>
      <c r="J43" s="593"/>
      <c r="K43" s="593"/>
      <c r="L43" s="593">
        <v>80.302368140722734</v>
      </c>
      <c r="M43" s="593">
        <v>95.655650687292322</v>
      </c>
      <c r="N43" s="593">
        <v>94.729268292682931</v>
      </c>
      <c r="O43" s="593"/>
      <c r="P43" s="593"/>
      <c r="Q43" s="593"/>
      <c r="R43" s="593"/>
      <c r="S43" s="593"/>
      <c r="T43" s="593"/>
      <c r="U43" s="593"/>
      <c r="V43" s="593"/>
      <c r="W43" s="593"/>
    </row>
    <row r="44" spans="1:24" ht="14.25" customHeight="1">
      <c r="A44" s="806"/>
      <c r="B44" s="246" t="s">
        <v>206</v>
      </c>
      <c r="C44" s="593"/>
      <c r="D44" s="593"/>
      <c r="E44" s="593"/>
      <c r="F44" s="593"/>
      <c r="G44" s="593"/>
      <c r="H44" s="593"/>
      <c r="I44" s="593"/>
      <c r="J44" s="593"/>
      <c r="K44" s="593"/>
      <c r="L44" s="593">
        <v>118.71158941301795</v>
      </c>
      <c r="M44" s="593">
        <v>141.40160758847941</v>
      </c>
      <c r="N44" s="593">
        <v>140.03170731707317</v>
      </c>
      <c r="O44" s="593"/>
      <c r="P44" s="593"/>
      <c r="Q44" s="593"/>
      <c r="R44" s="593"/>
      <c r="S44" s="593"/>
      <c r="T44" s="593"/>
      <c r="U44" s="593"/>
      <c r="V44" s="593"/>
      <c r="W44" s="593"/>
    </row>
    <row r="45" spans="1:24">
      <c r="A45" s="806"/>
      <c r="B45" s="246" t="s">
        <v>205</v>
      </c>
      <c r="C45" s="593"/>
      <c r="D45" s="593"/>
      <c r="E45" s="593"/>
      <c r="F45" s="593"/>
      <c r="G45" s="593"/>
      <c r="H45" s="593"/>
      <c r="I45" s="593"/>
      <c r="J45" s="593"/>
      <c r="K45" s="593"/>
      <c r="L45" s="593">
        <v>0.11368168036928791</v>
      </c>
      <c r="M45" s="593">
        <v>0.14669589554811047</v>
      </c>
      <c r="N45" s="593">
        <v>0.14528048780487807</v>
      </c>
      <c r="O45" s="593"/>
      <c r="P45" s="593"/>
      <c r="Q45" s="593"/>
      <c r="R45" s="593"/>
      <c r="S45" s="593"/>
      <c r="T45" s="593"/>
      <c r="U45" s="593"/>
      <c r="V45" s="593"/>
      <c r="W45" s="593"/>
    </row>
    <row r="46" spans="1:24">
      <c r="A46" s="806"/>
      <c r="B46" s="246" t="s">
        <v>204</v>
      </c>
      <c r="C46" s="593"/>
      <c r="D46" s="593"/>
      <c r="E46" s="593"/>
      <c r="F46" s="593"/>
      <c r="G46" s="593"/>
      <c r="H46" s="593"/>
      <c r="I46" s="593"/>
      <c r="J46" s="593"/>
      <c r="K46" s="593"/>
      <c r="L46" s="593">
        <v>0.11919914779711015</v>
      </c>
      <c r="M46" s="593">
        <v>0.15353435082930056</v>
      </c>
      <c r="N46" s="593">
        <v>0.15204878048780487</v>
      </c>
      <c r="O46" s="593"/>
      <c r="P46" s="593"/>
      <c r="Q46" s="593"/>
      <c r="R46" s="593"/>
      <c r="S46" s="593"/>
      <c r="T46" s="593"/>
      <c r="U46" s="593"/>
      <c r="V46" s="593"/>
      <c r="W46" s="593"/>
    </row>
    <row r="47" spans="1:24">
      <c r="A47" s="806"/>
      <c r="B47" s="246" t="s">
        <v>203</v>
      </c>
      <c r="C47" s="593"/>
      <c r="D47" s="593"/>
      <c r="E47" s="593"/>
      <c r="F47" s="593"/>
      <c r="G47" s="593"/>
      <c r="H47" s="593"/>
      <c r="I47" s="593"/>
      <c r="J47" s="593"/>
      <c r="K47" s="593"/>
      <c r="L47" s="593">
        <v>0.11446013493212422</v>
      </c>
      <c r="M47" s="593">
        <v>0.15720174821800334</v>
      </c>
      <c r="N47" s="593">
        <v>0.15568292682926829</v>
      </c>
      <c r="O47" s="593"/>
      <c r="P47" s="593"/>
      <c r="Q47" s="593"/>
      <c r="R47" s="593"/>
      <c r="S47" s="593"/>
      <c r="T47" s="593"/>
      <c r="U47" s="593"/>
      <c r="V47" s="593"/>
      <c r="W47" s="593"/>
    </row>
    <row r="48" spans="1:24">
      <c r="A48" s="806"/>
      <c r="B48" s="246" t="s">
        <v>202</v>
      </c>
      <c r="C48" s="593"/>
      <c r="D48" s="593"/>
      <c r="E48" s="593"/>
      <c r="F48" s="593"/>
      <c r="G48" s="593"/>
      <c r="H48" s="593"/>
      <c r="I48" s="593"/>
      <c r="J48" s="593"/>
      <c r="K48" s="593"/>
      <c r="L48" s="593">
        <v>0.12348747644150665</v>
      </c>
      <c r="M48" s="593">
        <v>0.15935255270160345</v>
      </c>
      <c r="N48" s="593">
        <v>0.15780487804878052</v>
      </c>
      <c r="O48" s="593"/>
      <c r="P48" s="593"/>
      <c r="Q48" s="593"/>
      <c r="R48" s="593"/>
      <c r="S48" s="593"/>
      <c r="T48" s="593"/>
      <c r="U48" s="593"/>
      <c r="V48" s="593"/>
      <c r="W48" s="593"/>
    </row>
    <row r="49" spans="1:24">
      <c r="A49" s="806"/>
      <c r="B49" s="246" t="s">
        <v>201</v>
      </c>
      <c r="C49" s="593"/>
      <c r="D49" s="593"/>
      <c r="E49" s="593"/>
      <c r="F49" s="593"/>
      <c r="G49" s="593"/>
      <c r="H49" s="593"/>
      <c r="I49" s="593"/>
      <c r="J49" s="593"/>
      <c r="K49" s="593"/>
      <c r="L49" s="593">
        <v>0.12434787358990466</v>
      </c>
      <c r="M49" s="593">
        <v>0.16045552935985991</v>
      </c>
      <c r="N49" s="593">
        <v>0.15890243902439025</v>
      </c>
      <c r="O49" s="593"/>
      <c r="P49" s="593"/>
      <c r="Q49" s="593"/>
      <c r="R49" s="593"/>
      <c r="S49" s="593"/>
      <c r="T49" s="593"/>
      <c r="U49" s="593"/>
      <c r="V49" s="593"/>
      <c r="W49" s="593"/>
    </row>
    <row r="50" spans="1:24">
      <c r="A50" s="806"/>
      <c r="B50" s="246" t="s">
        <v>200</v>
      </c>
      <c r="C50" s="593"/>
      <c r="D50" s="593"/>
      <c r="E50" s="593"/>
      <c r="F50" s="593"/>
      <c r="G50" s="593"/>
      <c r="H50" s="593"/>
      <c r="I50" s="593"/>
      <c r="J50" s="593"/>
      <c r="K50" s="593"/>
      <c r="L50" s="593">
        <v>0.18043757340689953</v>
      </c>
      <c r="M50" s="593">
        <v>0.23283837255794076</v>
      </c>
      <c r="N50" s="593">
        <v>0.23058536585365857</v>
      </c>
      <c r="O50" s="593"/>
      <c r="P50" s="593"/>
      <c r="Q50" s="593"/>
      <c r="R50" s="593"/>
      <c r="S50" s="593"/>
      <c r="T50" s="593"/>
      <c r="U50" s="593"/>
      <c r="V50" s="593"/>
      <c r="W50" s="593"/>
    </row>
    <row r="51" spans="1:24">
      <c r="A51" s="806"/>
      <c r="B51" s="246" t="s">
        <v>199</v>
      </c>
      <c r="C51" s="593"/>
      <c r="D51" s="593"/>
      <c r="E51" s="593"/>
      <c r="F51" s="593"/>
      <c r="G51" s="593"/>
      <c r="H51" s="593"/>
      <c r="I51" s="593"/>
      <c r="J51" s="593"/>
      <c r="K51" s="593"/>
      <c r="L51" s="593">
        <v>0.18226762448444456</v>
      </c>
      <c r="M51" s="593">
        <v>0.23468585846052031</v>
      </c>
      <c r="N51" s="593">
        <v>0.23241463414634148</v>
      </c>
      <c r="O51" s="593"/>
      <c r="P51" s="593"/>
      <c r="Q51" s="593"/>
      <c r="R51" s="593"/>
      <c r="S51" s="593"/>
      <c r="T51" s="593"/>
      <c r="U51" s="593"/>
      <c r="V51" s="593"/>
      <c r="W51" s="593"/>
    </row>
    <row r="52" spans="1:24">
      <c r="A52" s="806"/>
      <c r="B52" s="246" t="s">
        <v>198</v>
      </c>
      <c r="C52" s="593"/>
      <c r="D52" s="593"/>
      <c r="E52" s="593"/>
      <c r="F52" s="593"/>
      <c r="G52" s="593"/>
      <c r="H52" s="593"/>
      <c r="I52" s="593"/>
      <c r="J52" s="593"/>
      <c r="K52" s="593"/>
      <c r="L52" s="593">
        <v>0.18591406954194092</v>
      </c>
      <c r="M52" s="593">
        <v>0.23989742317078216</v>
      </c>
      <c r="N52" s="593">
        <v>0.23757317073170733</v>
      </c>
      <c r="O52" s="593"/>
      <c r="P52" s="593"/>
      <c r="Q52" s="593"/>
      <c r="R52" s="593"/>
      <c r="S52" s="593"/>
      <c r="T52" s="593"/>
      <c r="U52" s="593"/>
      <c r="V52" s="593"/>
      <c r="W52" s="593"/>
    </row>
    <row r="53" spans="1:24">
      <c r="A53" s="806"/>
      <c r="B53" s="246" t="s">
        <v>197</v>
      </c>
      <c r="C53" s="593"/>
      <c r="D53" s="593"/>
      <c r="E53" s="593"/>
      <c r="F53" s="593"/>
      <c r="G53" s="593"/>
      <c r="H53" s="593"/>
      <c r="I53" s="593"/>
      <c r="J53" s="593"/>
      <c r="K53" s="593"/>
      <c r="L53" s="593">
        <v>0.18879571713419463</v>
      </c>
      <c r="M53" s="593">
        <v>0.24361996939239772</v>
      </c>
      <c r="N53" s="593">
        <v>0.24125609756097563</v>
      </c>
      <c r="O53" s="593"/>
      <c r="P53" s="593"/>
      <c r="Q53" s="593"/>
      <c r="R53" s="593"/>
      <c r="S53" s="593"/>
      <c r="T53" s="593"/>
      <c r="U53" s="593"/>
      <c r="V53" s="593"/>
      <c r="W53" s="593"/>
    </row>
    <row r="54" spans="1:24">
      <c r="A54" s="806"/>
      <c r="B54" s="246" t="s">
        <v>196</v>
      </c>
      <c r="C54" s="593"/>
      <c r="D54" s="593"/>
      <c r="E54" s="593"/>
      <c r="F54" s="593"/>
      <c r="G54" s="593"/>
      <c r="H54" s="593"/>
      <c r="I54" s="593"/>
      <c r="J54" s="593"/>
      <c r="K54" s="593"/>
      <c r="L54" s="593">
        <v>0.19005217011280762</v>
      </c>
      <c r="M54" s="593">
        <v>0.24513656229750039</v>
      </c>
      <c r="N54" s="593">
        <v>0.24275609756097563</v>
      </c>
      <c r="O54" s="593"/>
      <c r="P54" s="593"/>
      <c r="Q54" s="593"/>
      <c r="R54" s="593"/>
      <c r="S54" s="593"/>
      <c r="T54" s="593"/>
      <c r="U54" s="593"/>
      <c r="V54" s="593"/>
      <c r="W54" s="593"/>
    </row>
    <row r="55" spans="1:24" ht="15" customHeight="1">
      <c r="A55" s="806"/>
      <c r="B55" s="245" t="s">
        <v>33</v>
      </c>
      <c r="C55" s="593"/>
      <c r="D55" s="593"/>
      <c r="E55" s="593"/>
      <c r="F55" s="593"/>
      <c r="G55" s="593"/>
      <c r="H55" s="593"/>
      <c r="I55" s="593"/>
      <c r="J55" s="593"/>
      <c r="K55" s="593"/>
      <c r="L55" s="593"/>
      <c r="M55" s="593"/>
      <c r="N55" s="593"/>
      <c r="O55" s="593"/>
      <c r="P55" s="593"/>
      <c r="Q55" s="593"/>
      <c r="R55" s="593"/>
      <c r="S55" s="593"/>
      <c r="T55" s="593"/>
      <c r="U55" s="593"/>
      <c r="V55" s="593"/>
      <c r="W55" s="593"/>
    </row>
    <row r="56" spans="1:24" ht="15" customHeight="1">
      <c r="A56" s="806"/>
      <c r="B56" s="246" t="s">
        <v>1</v>
      </c>
      <c r="C56" s="593"/>
      <c r="D56" s="593"/>
      <c r="E56" s="593"/>
      <c r="F56" s="593"/>
      <c r="G56" s="593"/>
      <c r="H56" s="593"/>
      <c r="I56" s="593"/>
      <c r="J56" s="593"/>
      <c r="K56" s="593"/>
      <c r="L56" s="593">
        <v>17.562537391849947</v>
      </c>
      <c r="M56" s="593">
        <v>17.30924094281092</v>
      </c>
      <c r="N56" s="593">
        <v>16.334433335497682</v>
      </c>
      <c r="O56" s="593">
        <v>20.030994831368901</v>
      </c>
      <c r="P56" s="593">
        <v>20.138365072794659</v>
      </c>
      <c r="Q56" s="593">
        <v>14.393249743222045</v>
      </c>
      <c r="R56" s="593"/>
      <c r="S56" s="593"/>
      <c r="T56" s="593"/>
      <c r="U56" s="593"/>
      <c r="V56" s="593"/>
      <c r="W56" s="593"/>
    </row>
    <row r="57" spans="1:24" ht="15" customHeight="1">
      <c r="A57" s="806"/>
      <c r="B57" s="246" t="s">
        <v>0</v>
      </c>
      <c r="C57" s="593">
        <v>32.801814882032666</v>
      </c>
      <c r="D57" s="593">
        <v>32.861454545454549</v>
      </c>
      <c r="E57" s="593">
        <v>13.960008597220233</v>
      </c>
      <c r="F57" s="593">
        <v>6.5078698680134952</v>
      </c>
      <c r="G57" s="593">
        <v>15.995681245995724</v>
      </c>
      <c r="H57" s="593">
        <v>2.6819429512391791E-2</v>
      </c>
      <c r="I57" s="593">
        <v>6.4894684385382054E-2</v>
      </c>
      <c r="J57" s="593">
        <v>0.40707554610686714</v>
      </c>
      <c r="K57" s="593">
        <v>48.37</v>
      </c>
      <c r="L57" s="593">
        <v>48.37</v>
      </c>
      <c r="M57" s="593">
        <v>75.87</v>
      </c>
      <c r="N57" s="593">
        <v>78.650000000000006</v>
      </c>
      <c r="O57" s="593">
        <f>75</f>
        <v>75</v>
      </c>
      <c r="P57" s="593">
        <f>75</f>
        <v>75</v>
      </c>
      <c r="Q57" s="296"/>
      <c r="R57" s="296"/>
      <c r="S57" s="296"/>
      <c r="T57" s="296"/>
      <c r="U57" s="296">
        <v>3.0313E-2</v>
      </c>
      <c r="V57" s="296">
        <v>0.124699</v>
      </c>
      <c r="W57" s="593"/>
    </row>
    <row r="58" spans="1:24" ht="15" customHeight="1">
      <c r="A58" s="806" t="s">
        <v>195</v>
      </c>
      <c r="B58" s="246" t="s">
        <v>13</v>
      </c>
      <c r="C58" s="593"/>
      <c r="D58" s="593"/>
      <c r="E58" s="593"/>
      <c r="F58" s="593"/>
      <c r="G58" s="593">
        <v>5.0356792658757879E-2</v>
      </c>
      <c r="H58" s="593">
        <v>5.4611769481735128E-2</v>
      </c>
      <c r="I58" s="593">
        <v>5.7219087333883131E-2</v>
      </c>
      <c r="J58" s="593">
        <v>5.8494368255283605E-2</v>
      </c>
      <c r="K58" s="593">
        <v>5.5363786211900703E-2</v>
      </c>
      <c r="L58" s="593">
        <v>4.7743746292625774E-2</v>
      </c>
      <c r="M58" s="593">
        <v>4.6785076623854192E-2</v>
      </c>
      <c r="N58" s="593">
        <v>4.6004853163487139E-2</v>
      </c>
      <c r="O58" s="593">
        <v>4.5481836122397819E-2</v>
      </c>
      <c r="P58" s="593">
        <v>4.4663853746180739E-2</v>
      </c>
      <c r="Q58" s="593">
        <v>3.6478347199250534E-2</v>
      </c>
      <c r="R58" s="593"/>
      <c r="S58" s="593"/>
      <c r="T58" s="593"/>
      <c r="U58" s="593"/>
      <c r="V58" s="593"/>
      <c r="W58" s="593"/>
    </row>
    <row r="59" spans="1:24" ht="15" customHeight="1">
      <c r="A59" s="806"/>
      <c r="B59" s="246" t="s">
        <v>12</v>
      </c>
      <c r="C59" s="593"/>
      <c r="D59" s="593"/>
      <c r="E59" s="593"/>
      <c r="F59" s="593"/>
      <c r="G59" s="593"/>
      <c r="H59" s="593"/>
      <c r="I59" s="593"/>
      <c r="J59" s="593"/>
      <c r="K59" s="593"/>
      <c r="L59" s="593"/>
      <c r="M59" s="593"/>
      <c r="N59" s="593">
        <v>51.17</v>
      </c>
      <c r="O59" s="593">
        <v>66.53</v>
      </c>
      <c r="P59" s="593">
        <v>66.53</v>
      </c>
      <c r="Q59" s="593">
        <v>66.53</v>
      </c>
      <c r="R59" s="593"/>
      <c r="S59" s="593"/>
      <c r="T59" s="593"/>
      <c r="U59" s="593"/>
      <c r="V59" s="593"/>
      <c r="W59" s="593"/>
    </row>
    <row r="60" spans="1:24" ht="15" customHeight="1">
      <c r="A60" s="806"/>
      <c r="B60" s="246" t="s">
        <v>513</v>
      </c>
      <c r="C60" s="593"/>
      <c r="D60" s="593"/>
      <c r="E60" s="593"/>
      <c r="F60" s="593"/>
      <c r="G60" s="593"/>
      <c r="H60" s="593"/>
      <c r="I60" s="593"/>
      <c r="J60" s="593"/>
      <c r="K60" s="593"/>
      <c r="L60" s="593"/>
      <c r="M60" s="593"/>
      <c r="N60" s="593"/>
      <c r="O60" s="593"/>
      <c r="P60" s="593"/>
      <c r="Q60" s="593"/>
      <c r="R60" s="593"/>
      <c r="S60" s="593"/>
      <c r="T60" s="593"/>
      <c r="U60" s="593"/>
      <c r="V60" s="593"/>
      <c r="W60" s="593"/>
    </row>
    <row r="61" spans="1:24" ht="15" customHeight="1">
      <c r="A61" s="806"/>
      <c r="B61" s="243" t="s">
        <v>100</v>
      </c>
      <c r="C61" s="593"/>
      <c r="D61" s="593"/>
      <c r="E61" s="593"/>
      <c r="F61" s="593"/>
      <c r="G61" s="593"/>
      <c r="H61" s="593"/>
      <c r="I61" s="593"/>
      <c r="J61" s="593"/>
      <c r="K61" s="593"/>
      <c r="L61" s="593"/>
      <c r="M61" s="593"/>
      <c r="N61" s="593"/>
      <c r="O61" s="593"/>
      <c r="P61" s="593"/>
      <c r="Q61" s="593"/>
      <c r="R61" s="593"/>
      <c r="S61" s="593"/>
      <c r="T61" s="593"/>
      <c r="U61" s="593"/>
      <c r="V61" s="593"/>
      <c r="W61" s="593"/>
    </row>
    <row r="62" spans="1:24" ht="15" customHeight="1">
      <c r="A62" s="806"/>
      <c r="B62" s="246" t="s">
        <v>512</v>
      </c>
      <c r="C62" s="593"/>
      <c r="D62" s="593"/>
      <c r="E62" s="593"/>
      <c r="F62" s="593"/>
      <c r="G62" s="593"/>
      <c r="H62" s="593">
        <v>2</v>
      </c>
      <c r="I62" s="593">
        <v>2.02</v>
      </c>
      <c r="J62" s="593">
        <v>1.98</v>
      </c>
      <c r="K62" s="593">
        <v>1.1599999999999999</v>
      </c>
      <c r="L62" s="593">
        <v>1.54</v>
      </c>
      <c r="M62" s="593">
        <v>1.65</v>
      </c>
      <c r="N62" s="593">
        <v>1.55</v>
      </c>
      <c r="O62" s="593">
        <v>1.41</v>
      </c>
      <c r="P62" s="593">
        <v>1.35</v>
      </c>
      <c r="Q62" s="593">
        <v>1.2</v>
      </c>
      <c r="R62" s="593"/>
      <c r="S62" s="593"/>
      <c r="T62" s="593"/>
      <c r="U62" s="593"/>
      <c r="V62" s="593"/>
      <c r="W62" s="593"/>
      <c r="X62" s="74" t="s">
        <v>15</v>
      </c>
    </row>
    <row r="63" spans="1:24">
      <c r="A63" s="806"/>
      <c r="B63" s="246" t="s">
        <v>194</v>
      </c>
      <c r="C63" s="593"/>
      <c r="D63" s="593"/>
      <c r="E63" s="593"/>
      <c r="F63" s="593">
        <v>0.1</v>
      </c>
      <c r="G63" s="593">
        <v>8.1900000000000001E-2</v>
      </c>
      <c r="H63" s="593">
        <v>8.1900000000000001E-2</v>
      </c>
      <c r="I63" s="593">
        <v>8.1900000000000001E-2</v>
      </c>
      <c r="J63" s="593">
        <v>9.3399999999999997E-2</v>
      </c>
      <c r="K63" s="593">
        <v>0.12540000000000001</v>
      </c>
      <c r="L63" s="593">
        <v>0.13800000000000001</v>
      </c>
      <c r="M63" s="593">
        <v>0.16120000000000001</v>
      </c>
      <c r="N63" s="593">
        <v>0.1724</v>
      </c>
      <c r="O63" s="593">
        <v>0.19439999999999999</v>
      </c>
      <c r="P63" s="593">
        <v>2.0060999999999999E-2</v>
      </c>
      <c r="Q63" s="593">
        <v>1.7500000000000002E-2</v>
      </c>
      <c r="R63" s="593"/>
      <c r="S63" s="593"/>
      <c r="T63" s="593"/>
      <c r="U63" s="593"/>
      <c r="V63" s="593"/>
      <c r="W63" s="593"/>
      <c r="X63" s="74" t="s">
        <v>15</v>
      </c>
    </row>
    <row r="64" spans="1:24" ht="15" customHeight="1">
      <c r="A64" s="806"/>
      <c r="B64" s="246" t="s">
        <v>10</v>
      </c>
      <c r="C64" s="593"/>
      <c r="D64" s="593"/>
      <c r="E64" s="593"/>
      <c r="F64" s="593"/>
      <c r="G64" s="593"/>
      <c r="H64" s="593"/>
      <c r="I64" s="593"/>
      <c r="J64" s="593"/>
      <c r="K64" s="593"/>
      <c r="L64" s="593"/>
      <c r="M64" s="593"/>
      <c r="N64" s="593"/>
      <c r="O64" s="593"/>
      <c r="P64" s="593"/>
      <c r="Q64" s="593"/>
      <c r="R64" s="593"/>
      <c r="S64" s="593"/>
      <c r="T64" s="593"/>
      <c r="U64" s="593"/>
      <c r="V64" s="593"/>
      <c r="W64" s="593"/>
    </row>
    <row r="65" spans="1:24" ht="15" customHeight="1">
      <c r="A65" s="806"/>
      <c r="B65" s="246" t="s">
        <v>9</v>
      </c>
      <c r="C65" s="593"/>
      <c r="D65" s="593"/>
      <c r="E65" s="593"/>
      <c r="F65" s="593"/>
      <c r="G65" s="593"/>
      <c r="H65" s="593"/>
      <c r="I65" s="593"/>
      <c r="J65" s="593"/>
      <c r="K65" s="593"/>
      <c r="L65" s="593"/>
      <c r="M65" s="593"/>
      <c r="N65" s="593"/>
      <c r="O65" s="593"/>
      <c r="P65" s="593"/>
      <c r="Q65" s="593"/>
      <c r="R65" s="593"/>
      <c r="S65" s="593"/>
      <c r="T65" s="593"/>
      <c r="U65" s="593"/>
      <c r="V65" s="593"/>
      <c r="W65" s="593"/>
    </row>
    <row r="66" spans="1:24" ht="15" customHeight="1">
      <c r="A66" s="806"/>
      <c r="B66" s="246" t="s">
        <v>8</v>
      </c>
      <c r="C66" s="593"/>
      <c r="D66" s="593"/>
      <c r="E66" s="593"/>
      <c r="F66" s="593"/>
      <c r="G66" s="593"/>
      <c r="H66" s="593"/>
      <c r="I66" s="593"/>
      <c r="J66" s="593"/>
      <c r="K66" s="593"/>
      <c r="L66" s="593"/>
      <c r="M66" s="593"/>
      <c r="N66" s="593"/>
      <c r="O66" s="593"/>
      <c r="P66" s="593"/>
      <c r="Q66" s="593"/>
      <c r="R66" s="593"/>
      <c r="S66" s="593"/>
      <c r="T66" s="593"/>
      <c r="U66" s="593"/>
      <c r="V66" s="593"/>
      <c r="W66" s="593"/>
    </row>
    <row r="67" spans="1:24" ht="15" customHeight="1">
      <c r="A67" s="806"/>
      <c r="B67" s="246" t="s">
        <v>6</v>
      </c>
      <c r="C67" s="593">
        <v>0.12502545530598652</v>
      </c>
      <c r="D67" s="593">
        <v>9.9044226473635227E-2</v>
      </c>
      <c r="E67" s="593">
        <v>0.12657190310821598</v>
      </c>
      <c r="F67" s="593">
        <v>0.12947241063747381</v>
      </c>
      <c r="G67" s="593">
        <v>0.14187127869099481</v>
      </c>
      <c r="H67" s="593">
        <v>0.14810085705805925</v>
      </c>
      <c r="I67" s="593">
        <v>0.14563704565397001</v>
      </c>
      <c r="J67" s="593">
        <v>0.14509755419772949</v>
      </c>
      <c r="K67" s="593">
        <v>0.15346558509065245</v>
      </c>
      <c r="L67" s="593">
        <v>0.1410032241553256</v>
      </c>
      <c r="M67" s="593">
        <v>5.2889814814814819</v>
      </c>
      <c r="N67" s="593">
        <v>4.7600833333333332</v>
      </c>
      <c r="O67" s="593">
        <v>4.7600833333333332</v>
      </c>
      <c r="P67" s="593"/>
      <c r="Q67" s="593"/>
      <c r="R67" s="593"/>
      <c r="S67" s="296">
        <v>5.28</v>
      </c>
      <c r="T67" s="296">
        <v>5.28</v>
      </c>
      <c r="U67" s="296">
        <v>5.28</v>
      </c>
      <c r="V67" s="296">
        <v>5.28</v>
      </c>
      <c r="W67" s="593"/>
    </row>
    <row r="68" spans="1:24" ht="15" customHeight="1">
      <c r="A68" s="806"/>
      <c r="B68" s="246" t="s">
        <v>5</v>
      </c>
      <c r="C68" s="593">
        <v>6.8041237113402056E-2</v>
      </c>
      <c r="D68" s="593">
        <v>7.0666666666666669E-2</v>
      </c>
      <c r="E68" s="593">
        <v>7.4999999999999997E-2</v>
      </c>
      <c r="F68" s="593">
        <v>7.805755395683453E-2</v>
      </c>
      <c r="G68" s="593">
        <v>7.4999999999999997E-2</v>
      </c>
      <c r="H68" s="593">
        <v>7.6602564102564108E-2</v>
      </c>
      <c r="I68" s="593">
        <v>7.9936305732484073E-2</v>
      </c>
      <c r="J68" s="593">
        <v>0.11267605633802819</v>
      </c>
      <c r="K68" s="593">
        <v>0.10313479623824452</v>
      </c>
      <c r="L68" s="593">
        <v>0.10650696018128844</v>
      </c>
      <c r="M68" s="593"/>
      <c r="N68" s="593"/>
      <c r="O68" s="593"/>
      <c r="P68" s="593"/>
      <c r="Q68" s="593"/>
      <c r="R68" s="593"/>
      <c r="S68" s="593"/>
      <c r="T68" s="593"/>
      <c r="U68" s="593"/>
      <c r="V68" s="593"/>
      <c r="W68" s="593"/>
    </row>
    <row r="69" spans="1:24" ht="15" customHeight="1">
      <c r="A69" s="806"/>
      <c r="B69" s="246" t="s">
        <v>4</v>
      </c>
      <c r="C69" s="593"/>
      <c r="D69" s="593"/>
      <c r="E69" s="593"/>
      <c r="F69" s="593"/>
      <c r="G69" s="593"/>
      <c r="H69" s="593"/>
      <c r="I69" s="593"/>
      <c r="J69" s="593"/>
      <c r="K69" s="593"/>
      <c r="L69" s="593"/>
      <c r="M69" s="593"/>
      <c r="N69" s="593"/>
      <c r="O69" s="593"/>
      <c r="P69" s="593"/>
      <c r="Q69" s="593"/>
      <c r="R69" s="593"/>
      <c r="S69" s="593"/>
      <c r="T69" s="593"/>
      <c r="U69" s="593"/>
      <c r="V69" s="593"/>
      <c r="W69" s="593"/>
    </row>
    <row r="70" spans="1:24" ht="14.25" customHeight="1">
      <c r="A70" s="806"/>
      <c r="B70" s="246" t="s">
        <v>193</v>
      </c>
      <c r="C70" s="593"/>
      <c r="D70" s="593"/>
      <c r="E70" s="593"/>
      <c r="F70" s="593"/>
      <c r="G70" s="593"/>
      <c r="H70" s="593"/>
      <c r="I70" s="593"/>
      <c r="J70" s="593"/>
      <c r="K70" s="593"/>
      <c r="L70" s="593">
        <v>287.38767037229246</v>
      </c>
      <c r="M70" s="593">
        <v>342.48803959686205</v>
      </c>
      <c r="N70" s="593">
        <v>339.29146341463417</v>
      </c>
      <c r="O70" s="593"/>
      <c r="P70" s="593"/>
      <c r="Q70" s="593"/>
      <c r="R70" s="593"/>
      <c r="S70" s="593"/>
      <c r="T70" s="593"/>
      <c r="U70" s="593"/>
      <c r="V70" s="593"/>
      <c r="W70" s="593"/>
    </row>
    <row r="71" spans="1:24">
      <c r="A71" s="806"/>
      <c r="B71" s="246" t="s">
        <v>192</v>
      </c>
      <c r="C71" s="593"/>
      <c r="D71" s="593"/>
      <c r="E71" s="593"/>
      <c r="F71" s="593"/>
      <c r="G71" s="593"/>
      <c r="H71" s="593"/>
      <c r="I71" s="593"/>
      <c r="J71" s="593"/>
      <c r="K71" s="593"/>
      <c r="L71" s="593">
        <v>5.6431127256835377E-2</v>
      </c>
      <c r="M71" s="593">
        <v>7.3072203609491113E-2</v>
      </c>
      <c r="N71" s="593">
        <v>7.2390243902439033E-2</v>
      </c>
      <c r="O71" s="593"/>
      <c r="P71" s="593"/>
      <c r="Q71" s="593"/>
      <c r="R71" s="593"/>
      <c r="S71" s="593"/>
      <c r="T71" s="593"/>
      <c r="U71" s="593"/>
      <c r="V71" s="593"/>
      <c r="W71" s="593"/>
    </row>
    <row r="72" spans="1:24">
      <c r="A72" s="806"/>
      <c r="B72" s="246" t="s">
        <v>191</v>
      </c>
      <c r="C72" s="593"/>
      <c r="D72" s="593"/>
      <c r="E72" s="593"/>
      <c r="F72" s="593"/>
      <c r="G72" s="593"/>
      <c r="H72" s="593"/>
      <c r="I72" s="593"/>
      <c r="J72" s="593"/>
      <c r="K72" s="593"/>
      <c r="L72" s="593">
        <v>8.3472180492201786E-2</v>
      </c>
      <c r="M72" s="593">
        <v>0.10807792530090583</v>
      </c>
      <c r="N72" s="593">
        <v>0.10707317073170733</v>
      </c>
      <c r="O72" s="593"/>
      <c r="P72" s="593"/>
      <c r="Q72" s="593"/>
      <c r="R72" s="593"/>
      <c r="S72" s="593"/>
      <c r="T72" s="593"/>
      <c r="U72" s="593"/>
      <c r="V72" s="593"/>
      <c r="W72" s="593"/>
    </row>
    <row r="73" spans="1:24" ht="15" customHeight="1">
      <c r="A73" s="806"/>
      <c r="B73" s="245" t="s">
        <v>33</v>
      </c>
      <c r="C73" s="593"/>
      <c r="D73" s="593"/>
      <c r="E73" s="593"/>
      <c r="F73" s="593"/>
      <c r="G73" s="593"/>
      <c r="H73" s="593"/>
      <c r="I73" s="593"/>
      <c r="J73" s="593"/>
      <c r="K73" s="593"/>
      <c r="L73" s="593"/>
      <c r="M73" s="593"/>
      <c r="N73" s="593"/>
      <c r="O73" s="593"/>
      <c r="P73" s="593"/>
      <c r="Q73" s="593"/>
      <c r="R73" s="593"/>
      <c r="S73" s="593"/>
      <c r="T73" s="593"/>
      <c r="U73" s="593"/>
      <c r="V73" s="593"/>
      <c r="W73" s="593"/>
    </row>
    <row r="74" spans="1:24" ht="15" customHeight="1">
      <c r="A74" s="806"/>
      <c r="B74" s="246" t="s">
        <v>1</v>
      </c>
      <c r="C74" s="593"/>
      <c r="D74" s="593"/>
      <c r="E74" s="593"/>
      <c r="F74" s="593"/>
      <c r="G74" s="593"/>
      <c r="H74" s="593"/>
      <c r="I74" s="593"/>
      <c r="J74" s="593"/>
      <c r="K74" s="593"/>
      <c r="L74" s="593">
        <v>50.17867826242842</v>
      </c>
      <c r="M74" s="593">
        <v>49.454974122316919</v>
      </c>
      <c r="N74" s="593">
        <v>46.66980952999338</v>
      </c>
      <c r="O74" s="593">
        <v>51.932208822067523</v>
      </c>
      <c r="P74" s="593">
        <v>55.218097780243419</v>
      </c>
      <c r="Q74" s="593">
        <v>39.465362199157219</v>
      </c>
      <c r="R74" s="593"/>
      <c r="S74" s="593"/>
      <c r="T74" s="593"/>
      <c r="U74" s="593"/>
      <c r="V74" s="593"/>
      <c r="W74" s="593"/>
    </row>
    <row r="75" spans="1:24" ht="15" customHeight="1">
      <c r="A75" s="806"/>
      <c r="B75" s="246" t="s">
        <v>0</v>
      </c>
      <c r="C75" s="593"/>
      <c r="D75" s="593"/>
      <c r="E75" s="593"/>
      <c r="F75" s="593"/>
      <c r="G75" s="593"/>
      <c r="H75" s="593"/>
      <c r="I75" s="593"/>
      <c r="J75" s="593"/>
      <c r="K75" s="593"/>
      <c r="L75" s="593"/>
      <c r="M75" s="593"/>
      <c r="N75" s="593"/>
      <c r="O75" s="593"/>
      <c r="P75" s="593"/>
      <c r="Q75" s="593"/>
      <c r="R75" s="593"/>
      <c r="S75" s="593"/>
      <c r="T75" s="593"/>
      <c r="U75" s="593"/>
      <c r="V75" s="593"/>
      <c r="W75" s="593"/>
    </row>
    <row r="76" spans="1:24" ht="15" customHeight="1">
      <c r="A76" s="806" t="s">
        <v>190</v>
      </c>
      <c r="B76" s="246" t="s">
        <v>13</v>
      </c>
      <c r="C76" s="593"/>
      <c r="D76" s="593"/>
      <c r="E76" s="593"/>
      <c r="F76" s="593"/>
      <c r="G76" s="593">
        <v>5.0356792658757879E-2</v>
      </c>
      <c r="H76" s="593">
        <v>5.4611769481735128E-2</v>
      </c>
      <c r="I76" s="593">
        <v>5.7219087333883131E-2</v>
      </c>
      <c r="J76" s="593">
        <v>5.8494368255283605E-2</v>
      </c>
      <c r="K76" s="593">
        <v>5.5363786211900703E-2</v>
      </c>
      <c r="L76" s="593">
        <v>4.7743746292625774E-2</v>
      </c>
      <c r="M76" s="593">
        <v>4.6785076623854192E-2</v>
      </c>
      <c r="N76" s="593">
        <v>4.6004853163487139E-2</v>
      </c>
      <c r="O76" s="593">
        <v>4.5481836122397819E-2</v>
      </c>
      <c r="P76" s="593">
        <v>4.4663853746180739E-2</v>
      </c>
      <c r="Q76" s="593">
        <v>3.6478347199250534E-2</v>
      </c>
      <c r="R76" s="593"/>
      <c r="S76" s="593"/>
      <c r="T76" s="593"/>
      <c r="U76" s="593"/>
      <c r="V76" s="593"/>
      <c r="W76" s="593"/>
    </row>
    <row r="77" spans="1:24" ht="15" customHeight="1">
      <c r="A77" s="806"/>
      <c r="B77" s="246" t="s">
        <v>12</v>
      </c>
      <c r="C77" s="593"/>
      <c r="D77" s="593"/>
      <c r="E77" s="593"/>
      <c r="F77" s="593"/>
      <c r="G77" s="593"/>
      <c r="H77" s="593"/>
      <c r="I77" s="593"/>
      <c r="J77" s="593"/>
      <c r="K77" s="593"/>
      <c r="L77" s="593"/>
      <c r="M77" s="593"/>
      <c r="N77" s="593">
        <v>51.17</v>
      </c>
      <c r="O77" s="593">
        <v>66.53</v>
      </c>
      <c r="P77" s="593">
        <v>66.53</v>
      </c>
      <c r="Q77" s="593">
        <v>66.53</v>
      </c>
      <c r="R77" s="593"/>
      <c r="S77" s="593"/>
      <c r="T77" s="593"/>
      <c r="U77" s="593"/>
      <c r="V77" s="593"/>
      <c r="W77" s="593"/>
    </row>
    <row r="78" spans="1:24" ht="15" customHeight="1">
      <c r="A78" s="806"/>
      <c r="B78" s="246" t="s">
        <v>513</v>
      </c>
      <c r="C78" s="593"/>
      <c r="D78" s="593"/>
      <c r="E78" s="593"/>
      <c r="F78" s="593"/>
      <c r="G78" s="593"/>
      <c r="H78" s="593"/>
      <c r="I78" s="593"/>
      <c r="J78" s="593"/>
      <c r="K78" s="593"/>
      <c r="L78" s="593"/>
      <c r="M78" s="593"/>
      <c r="N78" s="593"/>
      <c r="O78" s="593"/>
      <c r="P78" s="593"/>
      <c r="Q78" s="593"/>
      <c r="R78" s="593"/>
      <c r="S78" s="593"/>
      <c r="T78" s="593"/>
      <c r="U78" s="593"/>
      <c r="V78" s="593"/>
      <c r="W78" s="593"/>
    </row>
    <row r="79" spans="1:24" ht="15" customHeight="1">
      <c r="A79" s="806"/>
      <c r="B79" s="243" t="s">
        <v>100</v>
      </c>
      <c r="C79" s="593"/>
      <c r="D79" s="593"/>
      <c r="E79" s="593"/>
      <c r="F79" s="593"/>
      <c r="G79" s="593"/>
      <c r="H79" s="593"/>
      <c r="I79" s="593"/>
      <c r="J79" s="593"/>
      <c r="K79" s="593"/>
      <c r="L79" s="593"/>
      <c r="M79" s="593"/>
      <c r="N79" s="593"/>
      <c r="O79" s="593"/>
      <c r="P79" s="593"/>
      <c r="Q79" s="593"/>
      <c r="R79" s="593"/>
      <c r="S79" s="593"/>
      <c r="T79" s="593"/>
      <c r="U79" s="593"/>
      <c r="V79" s="593"/>
      <c r="W79" s="593"/>
    </row>
    <row r="80" spans="1:24" ht="15" customHeight="1">
      <c r="A80" s="806"/>
      <c r="B80" s="246" t="s">
        <v>512</v>
      </c>
      <c r="C80" s="593"/>
      <c r="D80" s="593"/>
      <c r="E80" s="593"/>
      <c r="F80" s="593"/>
      <c r="G80" s="593"/>
      <c r="H80" s="593">
        <v>2</v>
      </c>
      <c r="I80" s="593">
        <v>2.02</v>
      </c>
      <c r="J80" s="593">
        <v>2.08</v>
      </c>
      <c r="K80" s="593">
        <v>1.37</v>
      </c>
      <c r="L80" s="593">
        <v>1.81</v>
      </c>
      <c r="M80" s="593">
        <v>1.94</v>
      </c>
      <c r="N80" s="593">
        <v>1.83</v>
      </c>
      <c r="O80" s="593">
        <v>1.66</v>
      </c>
      <c r="P80" s="593">
        <v>1.56</v>
      </c>
      <c r="Q80" s="593">
        <v>1.41</v>
      </c>
      <c r="R80" s="593"/>
      <c r="S80" s="593"/>
      <c r="T80" s="593"/>
      <c r="U80" s="593"/>
      <c r="V80" s="593"/>
      <c r="W80" s="593"/>
      <c r="X80" s="74" t="s">
        <v>15</v>
      </c>
    </row>
    <row r="81" spans="1:24">
      <c r="A81" s="806"/>
      <c r="B81" s="243" t="s">
        <v>438</v>
      </c>
      <c r="C81" s="593"/>
      <c r="D81" s="593"/>
      <c r="E81" s="593"/>
      <c r="F81" s="593">
        <v>0.1</v>
      </c>
      <c r="G81" s="593">
        <v>7.3999999999999996E-2</v>
      </c>
      <c r="H81" s="593">
        <v>7.3999999999999996E-2</v>
      </c>
      <c r="I81" s="593">
        <v>7.3999999999999996E-2</v>
      </c>
      <c r="J81" s="593">
        <v>8.48E-2</v>
      </c>
      <c r="K81" s="593">
        <v>0.11600000000000001</v>
      </c>
      <c r="L81" s="593">
        <v>0.128</v>
      </c>
      <c r="M81" s="593">
        <v>0.14960000000000001</v>
      </c>
      <c r="N81" s="593">
        <v>0.15989999999999999</v>
      </c>
      <c r="O81" s="593">
        <v>0.18010000000000001</v>
      </c>
      <c r="P81" s="593">
        <v>1.8568000000000001E-2</v>
      </c>
      <c r="Q81" s="593">
        <v>1.6299999999999999E-2</v>
      </c>
      <c r="R81" s="593"/>
      <c r="S81" s="593"/>
      <c r="T81" s="593"/>
      <c r="U81" s="593"/>
      <c r="V81" s="593"/>
      <c r="W81" s="593"/>
      <c r="X81" s="74" t="s">
        <v>15</v>
      </c>
    </row>
    <row r="82" spans="1:24" ht="15" customHeight="1">
      <c r="A82" s="806"/>
      <c r="B82" s="246" t="s">
        <v>10</v>
      </c>
      <c r="C82" s="593"/>
      <c r="D82" s="593"/>
      <c r="E82" s="593"/>
      <c r="F82" s="593"/>
      <c r="G82" s="593"/>
      <c r="H82" s="593"/>
      <c r="I82" s="593"/>
      <c r="J82" s="593"/>
      <c r="K82" s="593"/>
      <c r="L82" s="593"/>
      <c r="M82" s="593"/>
      <c r="N82" s="593"/>
      <c r="O82" s="593"/>
      <c r="P82" s="593"/>
      <c r="Q82" s="593"/>
      <c r="R82" s="593"/>
      <c r="S82" s="593"/>
      <c r="T82" s="593"/>
      <c r="U82" s="593"/>
      <c r="V82" s="593"/>
      <c r="W82" s="593"/>
    </row>
    <row r="83" spans="1:24" ht="15" customHeight="1">
      <c r="A83" s="806"/>
      <c r="B83" s="246" t="s">
        <v>9</v>
      </c>
      <c r="C83" s="593"/>
      <c r="D83" s="593"/>
      <c r="E83" s="593"/>
      <c r="F83" s="593"/>
      <c r="G83" s="593"/>
      <c r="H83" s="593"/>
      <c r="I83" s="593"/>
      <c r="J83" s="593"/>
      <c r="K83" s="593"/>
      <c r="L83" s="593"/>
      <c r="M83" s="593"/>
      <c r="N83" s="593"/>
      <c r="O83" s="593"/>
      <c r="P83" s="593"/>
      <c r="Q83" s="593"/>
      <c r="R83" s="593"/>
      <c r="S83" s="593"/>
      <c r="T83" s="593"/>
      <c r="U83" s="593"/>
      <c r="V83" s="593"/>
      <c r="W83" s="593"/>
    </row>
    <row r="84" spans="1:24" ht="15" customHeight="1">
      <c r="A84" s="806"/>
      <c r="B84" s="246" t="s">
        <v>8</v>
      </c>
      <c r="C84" s="593">
        <v>6.8111455108359129E-2</v>
      </c>
      <c r="D84" s="593">
        <v>7.0761014686248333E-2</v>
      </c>
      <c r="E84" s="593">
        <v>7.5052854122621568E-2</v>
      </c>
      <c r="F84" s="593">
        <v>7.8198198198198191E-2</v>
      </c>
      <c r="G84" s="593">
        <v>7.4923024290112897E-2</v>
      </c>
      <c r="H84" s="593">
        <v>7.6725521669341906E-2</v>
      </c>
      <c r="I84" s="593">
        <v>8.0012751036021665E-2</v>
      </c>
      <c r="J84" s="593">
        <v>0.11283497884344147</v>
      </c>
      <c r="K84" s="593">
        <v>0.10300563556668754</v>
      </c>
      <c r="L84" s="593">
        <v>0.10650696018128844</v>
      </c>
      <c r="M84" s="593">
        <v>0.11</v>
      </c>
      <c r="N84" s="593">
        <v>0.12</v>
      </c>
      <c r="O84" s="593">
        <v>0.12</v>
      </c>
      <c r="P84" s="593">
        <v>0.116263879817113</v>
      </c>
      <c r="Q84" s="593">
        <v>0.10108200455580865</v>
      </c>
      <c r="R84" s="593"/>
      <c r="S84" s="593"/>
      <c r="T84" s="593"/>
      <c r="U84" s="593"/>
      <c r="V84" s="593"/>
      <c r="W84" s="593"/>
    </row>
    <row r="85" spans="1:24" ht="15" customHeight="1">
      <c r="A85" s="806"/>
      <c r="B85" s="246" t="s">
        <v>6</v>
      </c>
      <c r="C85" s="593">
        <v>7.6666428166502465</v>
      </c>
      <c r="D85" s="593">
        <v>4.9142753317056806</v>
      </c>
      <c r="E85" s="593">
        <v>4.4666853605401098</v>
      </c>
      <c r="F85" s="593">
        <v>4.6262746328600972</v>
      </c>
      <c r="G85" s="593">
        <v>5.32750587389621</v>
      </c>
      <c r="H85" s="593">
        <v>5.3446903007160413</v>
      </c>
      <c r="I85" s="593">
        <v>5.0879883790788307</v>
      </c>
      <c r="J85" s="593">
        <v>4.9713437331677408</v>
      </c>
      <c r="K85" s="593">
        <v>5.3256775120606861</v>
      </c>
      <c r="L85" s="593">
        <v>4.8310634775123811</v>
      </c>
      <c r="M85" s="593">
        <v>7.0740740740740744</v>
      </c>
      <c r="N85" s="593">
        <v>6.3666666666666663</v>
      </c>
      <c r="O85" s="593">
        <v>6.3666666666666663</v>
      </c>
      <c r="P85" s="593"/>
      <c r="Q85" s="593"/>
      <c r="R85" s="593"/>
      <c r="S85" s="296">
        <v>5.19</v>
      </c>
      <c r="T85" s="296">
        <v>5.19</v>
      </c>
      <c r="U85" s="296">
        <v>5.19</v>
      </c>
      <c r="V85" s="296">
        <v>5.19</v>
      </c>
      <c r="W85" s="593"/>
    </row>
    <row r="86" spans="1:24" ht="15" customHeight="1">
      <c r="A86" s="806"/>
      <c r="B86" s="246" t="s">
        <v>5</v>
      </c>
      <c r="C86" s="593"/>
      <c r="D86" s="593"/>
      <c r="E86" s="593"/>
      <c r="F86" s="593"/>
      <c r="G86" s="593"/>
      <c r="H86" s="593"/>
      <c r="I86" s="593"/>
      <c r="J86" s="593"/>
      <c r="K86" s="593"/>
      <c r="L86" s="593"/>
      <c r="M86" s="593"/>
      <c r="N86" s="593"/>
      <c r="O86" s="593"/>
      <c r="P86" s="593"/>
      <c r="Q86" s="593"/>
      <c r="R86" s="593"/>
      <c r="S86" s="593"/>
      <c r="T86" s="593"/>
      <c r="U86" s="593"/>
      <c r="V86" s="593"/>
      <c r="W86" s="593"/>
    </row>
    <row r="87" spans="1:24" ht="15" customHeight="1">
      <c r="A87" s="806"/>
      <c r="B87" s="246" t="s">
        <v>4</v>
      </c>
      <c r="C87" s="593"/>
      <c r="D87" s="593"/>
      <c r="E87" s="593"/>
      <c r="F87" s="593"/>
      <c r="G87" s="593"/>
      <c r="H87" s="593"/>
      <c r="I87" s="593"/>
      <c r="J87" s="593"/>
      <c r="K87" s="593"/>
      <c r="L87" s="593"/>
      <c r="M87" s="593"/>
      <c r="N87" s="593"/>
      <c r="O87" s="593"/>
      <c r="P87" s="593"/>
      <c r="Q87" s="593"/>
      <c r="R87" s="593"/>
      <c r="S87" s="593"/>
      <c r="T87" s="593"/>
      <c r="U87" s="593"/>
      <c r="V87" s="593"/>
      <c r="W87" s="593"/>
    </row>
    <row r="88" spans="1:24" ht="15" customHeight="1">
      <c r="A88" s="806"/>
      <c r="B88" s="246" t="s">
        <v>3</v>
      </c>
      <c r="C88" s="593"/>
      <c r="D88" s="593"/>
      <c r="E88" s="593"/>
      <c r="F88" s="593"/>
      <c r="G88" s="593"/>
      <c r="H88" s="593"/>
      <c r="I88" s="593"/>
      <c r="J88" s="593"/>
      <c r="K88" s="593"/>
      <c r="L88" s="593"/>
      <c r="M88" s="593"/>
      <c r="N88" s="593"/>
      <c r="O88" s="593"/>
      <c r="P88" s="593"/>
      <c r="Q88" s="593"/>
      <c r="R88" s="593"/>
      <c r="S88" s="593"/>
      <c r="T88" s="593"/>
      <c r="U88" s="593"/>
      <c r="V88" s="593"/>
      <c r="W88" s="593"/>
    </row>
    <row r="89" spans="1:24" ht="15" customHeight="1">
      <c r="A89" s="806"/>
      <c r="B89" s="245" t="s">
        <v>33</v>
      </c>
      <c r="C89" s="593"/>
      <c r="D89" s="593"/>
      <c r="E89" s="593"/>
      <c r="F89" s="593"/>
      <c r="G89" s="593"/>
      <c r="H89" s="593"/>
      <c r="I89" s="593"/>
      <c r="J89" s="593"/>
      <c r="K89" s="593"/>
      <c r="L89" s="593"/>
      <c r="M89" s="593"/>
      <c r="N89" s="593"/>
      <c r="O89" s="593"/>
      <c r="P89" s="593"/>
      <c r="Q89" s="593"/>
      <c r="R89" s="593"/>
      <c r="S89" s="593"/>
      <c r="T89" s="593"/>
      <c r="U89" s="593"/>
      <c r="V89" s="593"/>
      <c r="W89" s="593"/>
    </row>
    <row r="90" spans="1:24" ht="15" customHeight="1">
      <c r="A90" s="806"/>
      <c r="B90" s="246" t="s">
        <v>1</v>
      </c>
      <c r="C90" s="593"/>
      <c r="D90" s="593"/>
      <c r="E90" s="593"/>
      <c r="F90" s="593"/>
      <c r="G90" s="593"/>
      <c r="H90" s="593"/>
      <c r="I90" s="593"/>
      <c r="J90" s="593"/>
      <c r="K90" s="593"/>
      <c r="L90" s="593">
        <v>141.12753261307992</v>
      </c>
      <c r="M90" s="593">
        <v>139.09211471901634</v>
      </c>
      <c r="N90" s="593">
        <v>131.25883930310638</v>
      </c>
      <c r="O90" s="593">
        <v>139.10413077339516</v>
      </c>
      <c r="P90" s="593">
        <v>146.16555294770316</v>
      </c>
      <c r="Q90" s="593">
        <v>104.46713523306322</v>
      </c>
      <c r="R90" s="593"/>
      <c r="S90" s="593"/>
      <c r="T90" s="593"/>
      <c r="U90" s="593"/>
      <c r="V90" s="593"/>
      <c r="W90" s="593"/>
    </row>
    <row r="91" spans="1:24" ht="15" customHeight="1">
      <c r="A91" s="806"/>
      <c r="B91" s="246" t="s">
        <v>0</v>
      </c>
      <c r="C91" s="593"/>
      <c r="D91" s="593"/>
      <c r="E91" s="593"/>
      <c r="F91" s="593"/>
      <c r="G91" s="593"/>
      <c r="H91" s="593"/>
      <c r="I91" s="593"/>
      <c r="J91" s="593"/>
      <c r="K91" s="593"/>
      <c r="L91" s="593"/>
      <c r="M91" s="593"/>
      <c r="N91" s="593"/>
      <c r="O91" s="593"/>
      <c r="P91" s="593"/>
      <c r="Q91" s="593"/>
      <c r="R91" s="593"/>
      <c r="S91" s="593"/>
      <c r="T91" s="593"/>
      <c r="U91" s="593"/>
      <c r="V91" s="593"/>
      <c r="W91" s="593"/>
    </row>
    <row r="92" spans="1:24" ht="15" customHeight="1">
      <c r="A92" s="806" t="s">
        <v>189</v>
      </c>
      <c r="B92" s="246" t="s">
        <v>13</v>
      </c>
      <c r="C92" s="593"/>
      <c r="D92" s="593"/>
      <c r="E92" s="593"/>
      <c r="F92" s="593"/>
      <c r="G92" s="593">
        <v>2.8154024986487357E-2</v>
      </c>
      <c r="H92" s="593">
        <v>5.4611769481735128E-2</v>
      </c>
      <c r="I92" s="593">
        <v>3.1990671554852836E-2</v>
      </c>
      <c r="J92" s="593">
        <v>3.2703669524544926E-2</v>
      </c>
      <c r="K92" s="593">
        <v>3.0953389563926299E-2</v>
      </c>
      <c r="L92" s="593">
        <v>2.6693094518149864E-2</v>
      </c>
      <c r="M92" s="593">
        <v>2.6157111021518478E-2</v>
      </c>
      <c r="N92" s="593">
        <v>2.5720895177767805E-2</v>
      </c>
      <c r="O92" s="593">
        <v>2.5428481104795141E-2</v>
      </c>
      <c r="P92" s="593">
        <v>2.4971154594455591E-2</v>
      </c>
      <c r="Q92" s="593">
        <v>2.0394712297762796E-2</v>
      </c>
      <c r="R92" s="593"/>
      <c r="S92" s="593"/>
      <c r="T92" s="593"/>
      <c r="U92" s="593"/>
      <c r="V92" s="593"/>
      <c r="W92" s="593"/>
    </row>
    <row r="93" spans="1:24" ht="15" customHeight="1">
      <c r="A93" s="806"/>
      <c r="B93" s="246" t="s">
        <v>12</v>
      </c>
      <c r="C93" s="593"/>
      <c r="D93" s="593"/>
      <c r="E93" s="593"/>
      <c r="F93" s="593"/>
      <c r="G93" s="593"/>
      <c r="H93" s="593"/>
      <c r="I93" s="593"/>
      <c r="J93" s="593"/>
      <c r="K93" s="593"/>
      <c r="L93" s="593"/>
      <c r="M93" s="593"/>
      <c r="N93" s="593"/>
      <c r="O93" s="593"/>
      <c r="P93" s="593"/>
      <c r="Q93" s="593"/>
      <c r="R93" s="593"/>
      <c r="S93" s="593"/>
      <c r="T93" s="593"/>
      <c r="U93" s="593"/>
      <c r="V93" s="593"/>
      <c r="W93" s="593"/>
    </row>
    <row r="94" spans="1:24" ht="15" customHeight="1">
      <c r="A94" s="806"/>
      <c r="B94" s="246" t="s">
        <v>513</v>
      </c>
      <c r="C94" s="593"/>
      <c r="D94" s="593"/>
      <c r="E94" s="593"/>
      <c r="F94" s="593"/>
      <c r="G94" s="593"/>
      <c r="H94" s="593"/>
      <c r="I94" s="593"/>
      <c r="J94" s="593"/>
      <c r="K94" s="593"/>
      <c r="L94" s="593"/>
      <c r="M94" s="593"/>
      <c r="N94" s="593"/>
      <c r="O94" s="593"/>
      <c r="P94" s="593"/>
      <c r="Q94" s="593"/>
      <c r="R94" s="593"/>
      <c r="S94" s="593"/>
      <c r="T94" s="593"/>
      <c r="U94" s="593"/>
      <c r="V94" s="593"/>
      <c r="W94" s="593"/>
    </row>
    <row r="95" spans="1:24" ht="15" customHeight="1">
      <c r="A95" s="806"/>
      <c r="B95" s="243" t="s">
        <v>100</v>
      </c>
      <c r="C95" s="593"/>
      <c r="D95" s="593"/>
      <c r="E95" s="593"/>
      <c r="F95" s="593"/>
      <c r="G95" s="593"/>
      <c r="H95" s="593"/>
      <c r="I95" s="593"/>
      <c r="J95" s="593"/>
      <c r="K95" s="593"/>
      <c r="L95" s="593"/>
      <c r="M95" s="593"/>
      <c r="N95" s="593"/>
      <c r="O95" s="593"/>
      <c r="P95" s="593"/>
      <c r="Q95" s="296"/>
      <c r="R95" s="593"/>
      <c r="S95" s="593"/>
      <c r="T95" s="593"/>
      <c r="U95" s="593"/>
      <c r="V95" s="593"/>
      <c r="W95" s="593"/>
    </row>
    <row r="96" spans="1:24" ht="15" customHeight="1">
      <c r="A96" s="806"/>
      <c r="B96" s="246" t="s">
        <v>512</v>
      </c>
      <c r="C96" s="593"/>
      <c r="D96" s="593"/>
      <c r="E96" s="593"/>
      <c r="F96" s="593"/>
      <c r="G96" s="593"/>
      <c r="H96" s="593"/>
      <c r="I96" s="593"/>
      <c r="J96" s="593"/>
      <c r="K96" s="593"/>
      <c r="L96" s="593"/>
      <c r="M96" s="593"/>
      <c r="N96" s="593">
        <v>9.4799999999999995E-2</v>
      </c>
      <c r="O96" s="593">
        <v>9.4799999999999995E-2</v>
      </c>
      <c r="P96" s="593"/>
      <c r="Q96" s="296"/>
      <c r="R96" s="593"/>
      <c r="S96" s="593"/>
      <c r="T96" s="593"/>
      <c r="U96" s="593"/>
      <c r="V96" s="593"/>
      <c r="W96" s="593"/>
      <c r="X96" s="74" t="s">
        <v>15</v>
      </c>
    </row>
    <row r="97" spans="1:24" ht="15" customHeight="1">
      <c r="A97" s="806"/>
      <c r="B97" s="246" t="s">
        <v>11</v>
      </c>
      <c r="C97" s="593"/>
      <c r="D97" s="593"/>
      <c r="E97" s="593"/>
      <c r="F97" s="593"/>
      <c r="G97" s="593"/>
      <c r="H97" s="593"/>
      <c r="I97" s="593"/>
      <c r="J97" s="593"/>
      <c r="K97" s="593"/>
      <c r="L97" s="593"/>
      <c r="M97" s="593"/>
      <c r="N97" s="593"/>
      <c r="O97" s="593">
        <v>0.61339999999999995</v>
      </c>
      <c r="P97" s="593">
        <v>6.3299999999999995E-2</v>
      </c>
      <c r="Q97" s="593">
        <v>0.05</v>
      </c>
      <c r="R97" s="593"/>
      <c r="S97" s="593"/>
      <c r="T97" s="593"/>
      <c r="U97" s="593"/>
      <c r="V97" s="593"/>
      <c r="W97" s="593"/>
      <c r="X97" s="74" t="s">
        <v>15</v>
      </c>
    </row>
    <row r="98" spans="1:24" ht="15" customHeight="1">
      <c r="A98" s="806"/>
      <c r="B98" s="246" t="s">
        <v>10</v>
      </c>
      <c r="C98" s="593"/>
      <c r="D98" s="593"/>
      <c r="E98" s="593"/>
      <c r="F98" s="593"/>
      <c r="G98" s="593"/>
      <c r="H98" s="593"/>
      <c r="I98" s="593"/>
      <c r="J98" s="593"/>
      <c r="K98" s="593"/>
      <c r="L98" s="593"/>
      <c r="M98" s="593"/>
      <c r="N98" s="593"/>
      <c r="O98" s="593"/>
      <c r="P98" s="593"/>
      <c r="Q98" s="593"/>
      <c r="R98" s="593"/>
      <c r="S98" s="593"/>
      <c r="T98" s="593"/>
      <c r="U98" s="593"/>
      <c r="V98" s="593"/>
      <c r="W98" s="593"/>
    </row>
    <row r="99" spans="1:24" ht="15" customHeight="1">
      <c r="A99" s="806"/>
      <c r="B99" s="246" t="s">
        <v>9</v>
      </c>
      <c r="C99" s="593"/>
      <c r="D99" s="593"/>
      <c r="E99" s="593"/>
      <c r="F99" s="593"/>
      <c r="G99" s="593"/>
      <c r="H99" s="593"/>
      <c r="I99" s="593"/>
      <c r="J99" s="593"/>
      <c r="K99" s="593"/>
      <c r="L99" s="593"/>
      <c r="M99" s="593"/>
      <c r="N99" s="593"/>
      <c r="O99" s="593"/>
      <c r="P99" s="593"/>
      <c r="Q99" s="593"/>
      <c r="R99" s="593"/>
      <c r="S99" s="593"/>
      <c r="T99" s="593"/>
      <c r="U99" s="593"/>
      <c r="V99" s="593"/>
      <c r="W99" s="593"/>
    </row>
    <row r="100" spans="1:24" ht="15" customHeight="1">
      <c r="A100" s="806"/>
      <c r="B100" s="246" t="s">
        <v>8</v>
      </c>
      <c r="C100" s="593">
        <v>0.12371134020618556</v>
      </c>
      <c r="D100" s="593">
        <v>0.14266666666666666</v>
      </c>
      <c r="E100" s="593">
        <v>0.15281690140845069</v>
      </c>
      <c r="F100" s="593">
        <v>0.15647482014388486</v>
      </c>
      <c r="G100" s="593">
        <v>0.15376712328767125</v>
      </c>
      <c r="H100" s="593">
        <v>0.16153846153846155</v>
      </c>
      <c r="I100" s="593">
        <v>0.16687898089171976</v>
      </c>
      <c r="J100" s="593">
        <v>0.24190140845070424</v>
      </c>
      <c r="K100" s="593">
        <v>0.22445141065830723</v>
      </c>
      <c r="L100" s="593">
        <v>0.23211395273551311</v>
      </c>
      <c r="M100" s="593">
        <v>0.25</v>
      </c>
      <c r="N100" s="593">
        <v>0.25</v>
      </c>
      <c r="O100" s="593">
        <v>0.21591650358773648</v>
      </c>
      <c r="P100" s="593">
        <v>0.25408229915088176</v>
      </c>
      <c r="Q100" s="593">
        <v>0.22038724373576313</v>
      </c>
      <c r="R100" s="593"/>
      <c r="S100" s="593"/>
      <c r="T100" s="593"/>
      <c r="U100" s="593"/>
      <c r="V100" s="593"/>
      <c r="W100" s="593"/>
    </row>
    <row r="101" spans="1:24" ht="15" customHeight="1">
      <c r="A101" s="806"/>
      <c r="B101" s="246" t="s">
        <v>6</v>
      </c>
      <c r="C101" s="593"/>
      <c r="D101" s="593"/>
      <c r="E101" s="593"/>
      <c r="F101" s="593"/>
      <c r="G101" s="593"/>
      <c r="H101" s="593"/>
      <c r="I101" s="593"/>
      <c r="J101" s="593"/>
      <c r="K101" s="593"/>
      <c r="L101" s="593"/>
      <c r="M101" s="593"/>
      <c r="N101" s="593"/>
      <c r="O101" s="593"/>
      <c r="P101" s="593"/>
      <c r="Q101" s="296"/>
      <c r="R101" s="593"/>
      <c r="S101" s="593"/>
      <c r="T101" s="593"/>
      <c r="U101" s="593"/>
      <c r="V101" s="593"/>
      <c r="W101" s="593"/>
    </row>
    <row r="102" spans="1:24" ht="15" customHeight="1">
      <c r="A102" s="806"/>
      <c r="B102" s="246" t="s">
        <v>5</v>
      </c>
      <c r="C102" s="593"/>
      <c r="D102" s="593"/>
      <c r="E102" s="593"/>
      <c r="F102" s="593"/>
      <c r="G102" s="593"/>
      <c r="H102" s="593"/>
      <c r="I102" s="593"/>
      <c r="J102" s="593"/>
      <c r="K102" s="593"/>
      <c r="L102" s="593"/>
      <c r="M102" s="593"/>
      <c r="N102" s="593"/>
      <c r="O102" s="593"/>
      <c r="P102" s="593"/>
      <c r="Q102" s="296"/>
      <c r="R102" s="593"/>
      <c r="S102" s="593"/>
      <c r="T102" s="593"/>
      <c r="U102" s="593"/>
      <c r="V102" s="593"/>
      <c r="W102" s="593"/>
    </row>
    <row r="103" spans="1:24" ht="15" customHeight="1">
      <c r="A103" s="806"/>
      <c r="B103" s="246" t="s">
        <v>4</v>
      </c>
      <c r="C103" s="593"/>
      <c r="D103" s="593"/>
      <c r="E103" s="593"/>
      <c r="F103" s="593"/>
      <c r="G103" s="593"/>
      <c r="H103" s="593"/>
      <c r="I103" s="593"/>
      <c r="J103" s="593"/>
      <c r="K103" s="593"/>
      <c r="L103" s="593"/>
      <c r="M103" s="593"/>
      <c r="N103" s="593"/>
      <c r="O103" s="593"/>
      <c r="P103" s="593"/>
      <c r="Q103" s="296"/>
      <c r="R103" s="593"/>
      <c r="S103" s="593"/>
      <c r="T103" s="593"/>
      <c r="U103" s="593"/>
      <c r="V103" s="593"/>
      <c r="W103" s="593"/>
    </row>
    <row r="104" spans="1:24" ht="15" customHeight="1">
      <c r="A104" s="806"/>
      <c r="B104" s="246" t="s">
        <v>3</v>
      </c>
      <c r="C104" s="593"/>
      <c r="D104" s="593"/>
      <c r="E104" s="593"/>
      <c r="F104" s="593"/>
      <c r="G104" s="593"/>
      <c r="H104" s="593"/>
      <c r="I104" s="593"/>
      <c r="J104" s="593"/>
      <c r="K104" s="593"/>
      <c r="L104" s="593"/>
      <c r="M104" s="593"/>
      <c r="N104" s="593"/>
      <c r="O104" s="593"/>
      <c r="P104" s="593"/>
      <c r="Q104" s="593"/>
      <c r="R104" s="593"/>
      <c r="S104" s="593"/>
      <c r="T104" s="593"/>
      <c r="U104" s="593"/>
      <c r="V104" s="593"/>
      <c r="W104" s="593"/>
    </row>
    <row r="105" spans="1:24" ht="15" customHeight="1">
      <c r="A105" s="806"/>
      <c r="B105" s="245" t="s">
        <v>33</v>
      </c>
      <c r="C105" s="593"/>
      <c r="D105" s="593"/>
      <c r="E105" s="593"/>
      <c r="F105" s="593"/>
      <c r="G105" s="593"/>
      <c r="H105" s="593"/>
      <c r="I105" s="593"/>
      <c r="J105" s="593"/>
      <c r="K105" s="593"/>
      <c r="L105" s="593"/>
      <c r="M105" s="593"/>
      <c r="N105" s="593"/>
      <c r="O105" s="593"/>
      <c r="P105" s="593"/>
      <c r="Q105" s="296"/>
      <c r="R105" s="593"/>
      <c r="S105" s="593"/>
      <c r="T105" s="593"/>
      <c r="U105" s="593"/>
      <c r="V105" s="593"/>
      <c r="W105" s="593"/>
    </row>
    <row r="106" spans="1:24" ht="15" customHeight="1">
      <c r="A106" s="806"/>
      <c r="B106" s="246" t="s">
        <v>1</v>
      </c>
      <c r="C106" s="593"/>
      <c r="D106" s="593"/>
      <c r="E106" s="593"/>
      <c r="F106" s="593"/>
      <c r="G106" s="593"/>
      <c r="H106" s="593"/>
      <c r="I106" s="593"/>
      <c r="J106" s="593"/>
      <c r="K106" s="593"/>
      <c r="L106" s="593">
        <v>15.053603478728524</v>
      </c>
      <c r="M106" s="593">
        <v>14.836492236695076</v>
      </c>
      <c r="N106" s="593">
        <v>14.000942858998014</v>
      </c>
      <c r="O106" s="593">
        <v>17.805328738994579</v>
      </c>
      <c r="P106" s="593">
        <v>18.189491033491951</v>
      </c>
      <c r="Q106" s="593">
        <v>13.000354606781203</v>
      </c>
      <c r="R106" s="593"/>
      <c r="S106" s="593"/>
      <c r="T106" s="593"/>
      <c r="U106" s="593"/>
      <c r="V106" s="593"/>
      <c r="W106" s="593"/>
    </row>
    <row r="107" spans="1:24" ht="15" customHeight="1">
      <c r="A107" s="806"/>
      <c r="B107" s="246" t="s">
        <v>0</v>
      </c>
      <c r="C107" s="593"/>
      <c r="D107" s="593"/>
      <c r="E107" s="593"/>
      <c r="F107" s="593"/>
      <c r="G107" s="593"/>
      <c r="H107" s="593"/>
      <c r="I107" s="593"/>
      <c r="J107" s="593"/>
      <c r="K107" s="593"/>
      <c r="L107" s="593"/>
      <c r="M107" s="593"/>
      <c r="N107" s="593"/>
      <c r="O107" s="593"/>
      <c r="P107" s="593"/>
      <c r="Q107" s="296"/>
      <c r="R107" s="593"/>
      <c r="S107" s="593"/>
      <c r="T107" s="593"/>
      <c r="U107" s="593"/>
      <c r="V107" s="593"/>
      <c r="W107" s="593"/>
    </row>
    <row r="109" spans="1:24">
      <c r="A109" s="90" t="s">
        <v>19</v>
      </c>
    </row>
    <row r="110" spans="1:24" ht="15" customHeight="1"/>
    <row r="111" spans="1:24" ht="15" customHeight="1">
      <c r="A111" s="53" t="s">
        <v>124</v>
      </c>
    </row>
    <row r="112" spans="1:24" ht="15" customHeight="1"/>
    <row r="113" spans="1:12" ht="13.8" customHeight="1">
      <c r="A113" s="90" t="s">
        <v>37</v>
      </c>
      <c r="C113" s="87"/>
      <c r="D113" s="87"/>
      <c r="E113" s="87"/>
      <c r="F113" s="87"/>
      <c r="G113" s="87"/>
      <c r="H113" s="87"/>
      <c r="I113" s="87"/>
      <c r="J113" s="87"/>
      <c r="K113" s="87"/>
    </row>
    <row r="115" spans="1:12" ht="14.25" customHeight="1">
      <c r="A115" s="87" t="s">
        <v>263</v>
      </c>
      <c r="L115" s="48"/>
    </row>
    <row r="117" spans="1:12" ht="15" customHeight="1">
      <c r="A117" s="17" t="s">
        <v>264</v>
      </c>
    </row>
    <row r="118" spans="1:12" ht="15" customHeight="1"/>
    <row r="119" spans="1:12">
      <c r="A119" s="17" t="s">
        <v>265</v>
      </c>
      <c r="B119" s="48"/>
      <c r="C119" s="48"/>
      <c r="D119" s="48"/>
      <c r="E119" s="48"/>
      <c r="F119" s="48"/>
      <c r="G119" s="48"/>
      <c r="H119" s="48"/>
      <c r="I119" s="48"/>
      <c r="J119" s="48"/>
      <c r="K119" s="48"/>
    </row>
  </sheetData>
  <mergeCells count="9">
    <mergeCell ref="C3:W3"/>
    <mergeCell ref="A92:A107"/>
    <mergeCell ref="A76:A91"/>
    <mergeCell ref="A58:A75"/>
    <mergeCell ref="A3:A4"/>
    <mergeCell ref="B3:B4"/>
    <mergeCell ref="A5:A26"/>
    <mergeCell ref="A27:A57"/>
    <mergeCell ref="B32:B34"/>
  </mergeCells>
  <conditionalFormatting sqref="Q16">
    <cfRule type="expression" dxfId="134" priority="3" stopIfTrue="1">
      <formula>ISNA(ACTIVECELL)</formula>
    </cfRule>
  </conditionalFormatting>
  <conditionalFormatting sqref="Q39">
    <cfRule type="expression" dxfId="133" priority="2" stopIfTrue="1">
      <formula>ISNA(ACTIVECELL)</formula>
    </cfRule>
  </conditionalFormatting>
  <conditionalFormatting sqref="Q102">
    <cfRule type="expression" dxfId="132" priority="1" stopIfTrue="1">
      <formula>ISNA(ACTIVECELL)</formula>
    </cfRule>
  </conditionalFormatting>
  <hyperlinks>
    <hyperlink ref="Y4" location="Content!A1" display="Back to content page" xr:uid="{00000000-0004-0000-F4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A47"/>
  <sheetViews>
    <sheetView topLeftCell="J1" zoomScale="87" zoomScaleNormal="87" workbookViewId="0">
      <selection activeCell="G20" sqref="G20"/>
    </sheetView>
  </sheetViews>
  <sheetFormatPr defaultColWidth="9.21875" defaultRowHeight="18" customHeight="1"/>
  <cols>
    <col min="1" max="1" width="36.5546875" style="17" customWidth="1"/>
    <col min="2" max="24" width="11.77734375" style="17" customWidth="1"/>
    <col min="25" max="25" width="13.21875" style="17" customWidth="1"/>
    <col min="26" max="26" width="15.21875" style="17" customWidth="1"/>
    <col min="27" max="16384" width="9.21875" style="17"/>
  </cols>
  <sheetData>
    <row r="1" spans="1:27" ht="18" customHeight="1">
      <c r="A1" s="44" t="s">
        <v>2912</v>
      </c>
      <c r="B1" s="43"/>
      <c r="C1" s="43"/>
      <c r="D1" s="43"/>
      <c r="E1" s="43"/>
      <c r="F1" s="43"/>
      <c r="G1" s="43"/>
      <c r="H1" s="43"/>
      <c r="I1" s="43"/>
      <c r="J1" s="43"/>
      <c r="K1" s="283"/>
      <c r="L1" s="283"/>
      <c r="M1" s="283"/>
      <c r="N1" s="411"/>
    </row>
    <row r="2" spans="1:27" ht="18" customHeight="1">
      <c r="A2" s="44"/>
      <c r="B2" s="43"/>
      <c r="C2" s="43"/>
      <c r="D2" s="43"/>
      <c r="E2" s="43"/>
      <c r="F2" s="43"/>
      <c r="G2" s="43"/>
      <c r="H2" s="43"/>
      <c r="I2" s="43"/>
      <c r="J2" s="43"/>
      <c r="K2" s="43"/>
      <c r="L2" s="43"/>
      <c r="M2" s="43"/>
      <c r="N2" s="43"/>
      <c r="O2" s="43"/>
      <c r="P2" s="43"/>
      <c r="Q2" s="43"/>
      <c r="R2" s="43"/>
      <c r="S2" s="43"/>
      <c r="T2" s="43"/>
      <c r="U2" s="43"/>
      <c r="V2" s="43"/>
      <c r="W2" s="43"/>
      <c r="X2" s="43"/>
    </row>
    <row r="3" spans="1:27"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7" ht="18" customHeight="1">
      <c r="A4" s="253" t="s">
        <v>452</v>
      </c>
      <c r="B4" s="567">
        <v>2776.0363333459341</v>
      </c>
      <c r="C4" s="567">
        <v>2135.1162385865732</v>
      </c>
      <c r="D4" s="567">
        <v>1737.3136340309986</v>
      </c>
      <c r="E4" s="567">
        <v>2700.1924191892731</v>
      </c>
      <c r="F4" s="567">
        <v>3518.8345067611999</v>
      </c>
      <c r="G4" s="567">
        <v>4609.1527275248</v>
      </c>
      <c r="H4" s="567">
        <v>4218.9928204428006</v>
      </c>
      <c r="I4" s="567">
        <v>5281.2798294175209</v>
      </c>
      <c r="J4" s="567">
        <v>4391.8969706219996</v>
      </c>
      <c r="K4" s="567">
        <v>3634.1573959941002</v>
      </c>
      <c r="L4" s="567">
        <v>4944.1107006904085</v>
      </c>
      <c r="M4" s="567">
        <v>5319.8936827858224</v>
      </c>
      <c r="N4" s="567">
        <v>5904.7312111501997</v>
      </c>
      <c r="O4" s="567">
        <v>7616.6163239796788</v>
      </c>
      <c r="P4" s="567">
        <v>6451.7032105662938</v>
      </c>
      <c r="Q4" s="567">
        <v>6100.8944866184293</v>
      </c>
      <c r="R4" s="567">
        <v>7412.1731169964287</v>
      </c>
      <c r="S4" s="567">
        <v>5809.0196787532259</v>
      </c>
      <c r="T4" s="567">
        <v>6605.0552469468666</v>
      </c>
      <c r="U4" s="567">
        <v>5316.0805021972556</v>
      </c>
      <c r="V4" s="567">
        <v>4376.4453747749994</v>
      </c>
      <c r="W4" s="567">
        <v>7462.14307715</v>
      </c>
      <c r="X4" s="567">
        <v>8423.481295227999</v>
      </c>
    </row>
    <row r="5" spans="1:27" ht="18" customHeight="1">
      <c r="A5" s="253" t="s">
        <v>453</v>
      </c>
      <c r="B5" s="567">
        <v>1999.0017931537755</v>
      </c>
      <c r="C5" s="567">
        <v>1764.4873451963299</v>
      </c>
      <c r="D5" s="567">
        <v>1985.4637097426069</v>
      </c>
      <c r="E5" s="567">
        <v>2536.3788596377917</v>
      </c>
      <c r="F5" s="567">
        <v>3526.2607120949783</v>
      </c>
      <c r="G5" s="567">
        <v>3346.3606514447197</v>
      </c>
      <c r="H5" s="567">
        <v>2959.290038409416</v>
      </c>
      <c r="I5" s="567">
        <v>4165.4194984075057</v>
      </c>
      <c r="J5" s="567">
        <v>4757.5613461423609</v>
      </c>
      <c r="K5" s="567">
        <v>5068.299206108949</v>
      </c>
      <c r="L5" s="567">
        <v>6015.7099669536674</v>
      </c>
      <c r="M5" s="567">
        <v>6648.8083447627196</v>
      </c>
      <c r="N5" s="567">
        <v>7988.0247930913956</v>
      </c>
      <c r="O5" s="567">
        <v>8113.2056947744441</v>
      </c>
      <c r="P5" s="567">
        <v>6128.4364475770917</v>
      </c>
      <c r="Q5" s="567">
        <v>7039.107345320589</v>
      </c>
      <c r="R5" s="567">
        <v>6162.2653726398166</v>
      </c>
      <c r="S5" s="567">
        <v>5323.8658728096916</v>
      </c>
      <c r="T5" s="567">
        <v>6318.6722381328254</v>
      </c>
      <c r="U5" s="567">
        <v>6664.7598027702888</v>
      </c>
      <c r="V5" s="567">
        <v>6603.6006106429995</v>
      </c>
      <c r="W5" s="567">
        <v>8458.4774146290001</v>
      </c>
      <c r="X5" s="567">
        <v>8188.4580676169999</v>
      </c>
    </row>
    <row r="6" spans="1:27" ht="18" customHeight="1">
      <c r="A6" s="253" t="s">
        <v>454</v>
      </c>
      <c r="B6" s="567">
        <v>320.41058179338575</v>
      </c>
      <c r="C6" s="567">
        <v>254.64976410789956</v>
      </c>
      <c r="D6" s="567">
        <v>258.48839616076378</v>
      </c>
      <c r="E6" s="567">
        <v>351.10288495387556</v>
      </c>
      <c r="F6" s="567">
        <v>477.04343483500003</v>
      </c>
      <c r="G6" s="567">
        <v>610.34097551439993</v>
      </c>
      <c r="H6" s="567">
        <v>595.84820246699996</v>
      </c>
      <c r="I6" s="567">
        <v>826.17164048815187</v>
      </c>
      <c r="J6" s="567">
        <v>1250.8378923278001</v>
      </c>
      <c r="K6" s="567">
        <v>755.67260783289998</v>
      </c>
      <c r="L6" s="567">
        <v>919.0740422167089</v>
      </c>
      <c r="M6" s="567">
        <v>1004.085599682123</v>
      </c>
      <c r="N6" s="567">
        <v>1071.3665133235997</v>
      </c>
      <c r="O6" s="567">
        <v>2245.9840663183013</v>
      </c>
      <c r="P6" s="567">
        <v>1626.7284214650183</v>
      </c>
      <c r="Q6" s="567">
        <v>1774.0570874588391</v>
      </c>
      <c r="R6" s="567">
        <v>1958.2559482786514</v>
      </c>
      <c r="S6" s="567">
        <v>745.71754131540206</v>
      </c>
      <c r="T6" s="567">
        <v>907.84032094269799</v>
      </c>
      <c r="U6" s="567">
        <v>753.77718936849317</v>
      </c>
      <c r="V6" s="567">
        <v>732.03417274699996</v>
      </c>
      <c r="W6" s="567">
        <v>908.16820122700005</v>
      </c>
      <c r="X6" s="567">
        <v>1157.72894131</v>
      </c>
    </row>
    <row r="7" spans="1:27" ht="18" customHeight="1">
      <c r="A7" s="253" t="s">
        <v>455</v>
      </c>
      <c r="B7" s="567">
        <v>1615.9611950649855</v>
      </c>
      <c r="C7" s="567">
        <v>1417.5907849043313</v>
      </c>
      <c r="D7" s="567">
        <v>1765.94618515305</v>
      </c>
      <c r="E7" s="567">
        <v>2171.1949100359438</v>
      </c>
      <c r="F7" s="567">
        <v>2765.9659005693879</v>
      </c>
      <c r="G7" s="567">
        <v>2848.154117877536</v>
      </c>
      <c r="H7" s="567">
        <v>2696.3797398992579</v>
      </c>
      <c r="I7" s="567">
        <v>3491.1873078042863</v>
      </c>
      <c r="J7" s="567">
        <v>4176.1002854409926</v>
      </c>
      <c r="K7" s="567">
        <v>3970.2576584029484</v>
      </c>
      <c r="L7" s="567">
        <v>4506.4502980908119</v>
      </c>
      <c r="M7" s="567">
        <v>4545.6993363282245</v>
      </c>
      <c r="N7" s="567">
        <v>5586.5257492702676</v>
      </c>
      <c r="O7" s="567">
        <v>6121.2196821984207</v>
      </c>
      <c r="P7" s="567">
        <v>4672.0164701565818</v>
      </c>
      <c r="Q7" s="567">
        <v>5617.4022198973662</v>
      </c>
      <c r="R7" s="567">
        <v>4808.5585059953637</v>
      </c>
      <c r="S7" s="567">
        <v>3893.3224175903511</v>
      </c>
      <c r="T7" s="567">
        <v>4631.1903503572858</v>
      </c>
      <c r="U7" s="567">
        <v>4582.4202803742373</v>
      </c>
      <c r="V7" s="567">
        <v>4432.8685505640005</v>
      </c>
      <c r="W7" s="567">
        <v>5188.0392869699999</v>
      </c>
      <c r="X7" s="567">
        <v>5869.2900166789996</v>
      </c>
    </row>
    <row r="8" spans="1:27" ht="18" customHeight="1">
      <c r="A8" s="253" t="s">
        <v>456</v>
      </c>
      <c r="B8" s="567">
        <f>B4-B6</f>
        <v>2455.6257515525485</v>
      </c>
      <c r="C8" s="567">
        <f>C4-C6</f>
        <v>1880.4664744786737</v>
      </c>
      <c r="D8" s="567">
        <f t="shared" ref="D8:X8" si="0">D4-D6</f>
        <v>1478.8252378702348</v>
      </c>
      <c r="E8" s="567">
        <f t="shared" si="0"/>
        <v>2349.0895342353974</v>
      </c>
      <c r="F8" s="567">
        <f t="shared" si="0"/>
        <v>3041.7910719261999</v>
      </c>
      <c r="G8" s="567">
        <f t="shared" si="0"/>
        <v>3998.8117520104001</v>
      </c>
      <c r="H8" s="567">
        <f t="shared" si="0"/>
        <v>3623.1446179758004</v>
      </c>
      <c r="I8" s="567">
        <f t="shared" si="0"/>
        <v>4455.1081889293691</v>
      </c>
      <c r="J8" s="567">
        <f t="shared" si="0"/>
        <v>3141.0590782941995</v>
      </c>
      <c r="K8" s="567">
        <f t="shared" si="0"/>
        <v>2878.4847881612004</v>
      </c>
      <c r="L8" s="567">
        <f t="shared" si="0"/>
        <v>4025.0366584736994</v>
      </c>
      <c r="M8" s="567">
        <f t="shared" si="0"/>
        <v>4315.8080831036996</v>
      </c>
      <c r="N8" s="567">
        <f t="shared" si="0"/>
        <v>4833.3646978265997</v>
      </c>
      <c r="O8" s="567">
        <f t="shared" si="0"/>
        <v>5370.6322576613775</v>
      </c>
      <c r="P8" s="567">
        <f t="shared" si="0"/>
        <v>4824.9747891012757</v>
      </c>
      <c r="Q8" s="567">
        <f t="shared" si="0"/>
        <v>4326.8373991595899</v>
      </c>
      <c r="R8" s="567">
        <f t="shared" si="0"/>
        <v>5453.9171687177768</v>
      </c>
      <c r="S8" s="567">
        <f t="shared" si="0"/>
        <v>5063.3021374378241</v>
      </c>
      <c r="T8" s="567">
        <f t="shared" si="0"/>
        <v>5697.2149260041688</v>
      </c>
      <c r="U8" s="567">
        <f t="shared" si="0"/>
        <v>4562.3033128287625</v>
      </c>
      <c r="V8" s="567">
        <f t="shared" si="0"/>
        <v>3644.4112020279995</v>
      </c>
      <c r="W8" s="567">
        <f t="shared" si="0"/>
        <v>6553.9748759229997</v>
      </c>
      <c r="X8" s="567">
        <f t="shared" si="0"/>
        <v>7265.7523539179992</v>
      </c>
    </row>
    <row r="9" spans="1:27" ht="18" customHeight="1">
      <c r="A9" s="253" t="s">
        <v>457</v>
      </c>
      <c r="B9" s="567">
        <f>B5-B7</f>
        <v>383.04059808878992</v>
      </c>
      <c r="C9" s="567">
        <f t="shared" ref="C9:X9" si="1">C5-C7</f>
        <v>346.89656029199864</v>
      </c>
      <c r="D9" s="567">
        <f t="shared" si="1"/>
        <v>219.51752458955684</v>
      </c>
      <c r="E9" s="567">
        <f t="shared" si="1"/>
        <v>365.18394960184787</v>
      </c>
      <c r="F9" s="567">
        <f t="shared" si="1"/>
        <v>760.29481152559038</v>
      </c>
      <c r="G9" s="567">
        <f t="shared" si="1"/>
        <v>498.20653356718367</v>
      </c>
      <c r="H9" s="567">
        <f t="shared" si="1"/>
        <v>262.9102985101581</v>
      </c>
      <c r="I9" s="567">
        <f t="shared" si="1"/>
        <v>674.23219060321935</v>
      </c>
      <c r="J9" s="567">
        <f t="shared" si="1"/>
        <v>581.4610607013683</v>
      </c>
      <c r="K9" s="567">
        <f t="shared" si="1"/>
        <v>1098.0415477060005</v>
      </c>
      <c r="L9" s="567">
        <f t="shared" si="1"/>
        <v>1509.2596688628555</v>
      </c>
      <c r="M9" s="567">
        <f t="shared" si="1"/>
        <v>2103.1090084344951</v>
      </c>
      <c r="N9" s="567">
        <f t="shared" si="1"/>
        <v>2401.499043821128</v>
      </c>
      <c r="O9" s="567">
        <f t="shared" si="1"/>
        <v>1991.9860125760233</v>
      </c>
      <c r="P9" s="567">
        <f t="shared" si="1"/>
        <v>1456.4199774205099</v>
      </c>
      <c r="Q9" s="567">
        <f t="shared" si="1"/>
        <v>1421.7051254232229</v>
      </c>
      <c r="R9" s="567">
        <f t="shared" si="1"/>
        <v>1353.7068666444529</v>
      </c>
      <c r="S9" s="567">
        <f t="shared" si="1"/>
        <v>1430.5434552193406</v>
      </c>
      <c r="T9" s="567">
        <f t="shared" si="1"/>
        <v>1687.4818877755397</v>
      </c>
      <c r="U9" s="567">
        <f t="shared" si="1"/>
        <v>2082.3395223960515</v>
      </c>
      <c r="V9" s="567">
        <f t="shared" si="1"/>
        <v>2170.732060078999</v>
      </c>
      <c r="W9" s="567">
        <f t="shared" si="1"/>
        <v>3270.4381276590002</v>
      </c>
      <c r="X9" s="567">
        <f t="shared" si="1"/>
        <v>2319.1680509380003</v>
      </c>
    </row>
    <row r="10" spans="1:27" ht="18" customHeight="1">
      <c r="A10" s="253"/>
      <c r="B10" s="206"/>
      <c r="C10" s="206"/>
      <c r="D10" s="206"/>
      <c r="E10" s="206"/>
      <c r="F10" s="206"/>
      <c r="G10" s="206"/>
      <c r="H10" s="206"/>
      <c r="I10" s="206"/>
      <c r="J10" s="206"/>
      <c r="K10" s="206"/>
      <c r="L10" s="206"/>
      <c r="M10" s="206"/>
      <c r="N10" s="206"/>
      <c r="O10" s="206"/>
      <c r="P10" s="206"/>
      <c r="Q10" s="206"/>
      <c r="R10" s="206"/>
      <c r="S10" s="206"/>
      <c r="T10" s="206"/>
      <c r="U10" s="206"/>
      <c r="V10" s="206"/>
      <c r="W10" s="206"/>
      <c r="X10" s="206"/>
    </row>
    <row r="11" spans="1:27" ht="18" customHeight="1">
      <c r="A11" s="254" t="s">
        <v>458</v>
      </c>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AA11" s="74"/>
    </row>
    <row r="12" spans="1:27" ht="18" customHeight="1">
      <c r="A12" s="255" t="s">
        <v>13</v>
      </c>
      <c r="B12" s="293">
        <v>1.0569377345992493E-2</v>
      </c>
      <c r="C12" s="293">
        <v>0.33201562363834419</v>
      </c>
      <c r="D12" s="293">
        <v>0.59703139938217586</v>
      </c>
      <c r="E12" s="293">
        <v>0.22029900360000002</v>
      </c>
      <c r="F12" s="293">
        <v>0.2428110014</v>
      </c>
      <c r="G12" s="293">
        <v>6.6151615088000009</v>
      </c>
      <c r="H12" s="293">
        <v>6.1652905481999998</v>
      </c>
      <c r="I12" s="293">
        <v>1.2669184232999999</v>
      </c>
      <c r="J12" s="293">
        <v>3.1979646566</v>
      </c>
      <c r="K12" s="293"/>
      <c r="L12" s="293"/>
      <c r="M12" s="293"/>
      <c r="N12" s="293"/>
      <c r="O12" s="293">
        <v>1.9761280700000001</v>
      </c>
      <c r="P12" s="293">
        <v>2.3483462889999998</v>
      </c>
      <c r="Q12" s="293">
        <v>2.4930542239999998</v>
      </c>
      <c r="R12" s="293">
        <v>2.3607089999999999</v>
      </c>
      <c r="S12" s="293">
        <v>1.7318063319999999</v>
      </c>
      <c r="T12" s="293">
        <v>3.762491147</v>
      </c>
      <c r="U12" s="293">
        <v>1.3175556019999999</v>
      </c>
      <c r="V12" s="293">
        <v>0.57529908200000002</v>
      </c>
      <c r="W12" s="293">
        <v>0.953123897</v>
      </c>
      <c r="X12" s="293">
        <v>3.253307613</v>
      </c>
    </row>
    <row r="13" spans="1:27" ht="18" customHeight="1">
      <c r="A13" s="255" t="s">
        <v>513</v>
      </c>
      <c r="B13" s="293">
        <v>9.8777875910797079E-5</v>
      </c>
      <c r="C13" s="293">
        <v>9.8777875910797079E-5</v>
      </c>
      <c r="D13" s="293">
        <v>9.8777875910797079E-5</v>
      </c>
      <c r="E13" s="293">
        <v>9.8777875910797079E-5</v>
      </c>
      <c r="F13" s="293">
        <v>9.8777875910797079E-5</v>
      </c>
      <c r="G13" s="293">
        <v>9.8777875910797079E-5</v>
      </c>
      <c r="H13" s="293">
        <v>9.8777875910797079E-5</v>
      </c>
      <c r="I13" s="293">
        <v>9.8777875910797079E-5</v>
      </c>
      <c r="J13" s="293">
        <v>9.8777875910797079E-5</v>
      </c>
      <c r="K13" s="293"/>
      <c r="L13" s="293"/>
      <c r="M13" s="293"/>
      <c r="N13" s="293"/>
      <c r="O13" s="293">
        <v>0</v>
      </c>
      <c r="P13" s="293">
        <v>0</v>
      </c>
      <c r="Q13" s="293">
        <v>0</v>
      </c>
      <c r="R13" s="293">
        <v>0</v>
      </c>
      <c r="S13" s="293">
        <v>0</v>
      </c>
      <c r="T13" s="293">
        <v>8.1174999999999994E-5</v>
      </c>
      <c r="U13" s="293">
        <v>0</v>
      </c>
      <c r="V13" s="293">
        <v>0</v>
      </c>
      <c r="W13" s="293">
        <v>1.0338810000000002E-3</v>
      </c>
      <c r="X13" s="293">
        <v>0</v>
      </c>
    </row>
    <row r="14" spans="1:27" ht="18" customHeight="1">
      <c r="A14" s="255" t="s">
        <v>459</v>
      </c>
      <c r="B14" s="293">
        <v>0.48733026827114151</v>
      </c>
      <c r="C14" s="293">
        <v>1.3192821568627451</v>
      </c>
      <c r="D14" s="293">
        <v>1.3772976235871353</v>
      </c>
      <c r="E14" s="293">
        <v>0.81358382091480008</v>
      </c>
      <c r="F14" s="293">
        <v>0.3516902422</v>
      </c>
      <c r="G14" s="293">
        <v>1.2054056456</v>
      </c>
      <c r="H14" s="293">
        <v>2.8662650394</v>
      </c>
      <c r="I14" s="293">
        <v>2.3487998768999998</v>
      </c>
      <c r="J14" s="293">
        <v>11.401796175699999</v>
      </c>
      <c r="K14" s="293"/>
      <c r="L14" s="293"/>
      <c r="M14" s="293"/>
      <c r="N14" s="293"/>
      <c r="O14" s="293">
        <v>5.5065883590000002</v>
      </c>
      <c r="P14" s="293">
        <v>3.8166259240000002</v>
      </c>
      <c r="Q14" s="293">
        <v>3.5504054350000001</v>
      </c>
      <c r="R14" s="293">
        <v>1.925254</v>
      </c>
      <c r="S14" s="293">
        <v>1.5949676429999999</v>
      </c>
      <c r="T14" s="293">
        <v>8.120031792999999</v>
      </c>
      <c r="U14" s="293">
        <v>5.8747952489999999</v>
      </c>
      <c r="V14" s="293">
        <v>4.9116480229999997</v>
      </c>
      <c r="W14" s="293">
        <v>5.2281154479999996</v>
      </c>
      <c r="X14" s="293">
        <v>5.1860072019999999</v>
      </c>
    </row>
    <row r="15" spans="1:27" ht="18" customHeight="1">
      <c r="A15" s="255" t="s">
        <v>512</v>
      </c>
      <c r="B15" s="293">
        <v>0.39250987083241334</v>
      </c>
      <c r="C15" s="293">
        <v>0.20399225762527229</v>
      </c>
      <c r="D15" s="293">
        <v>0.11196028100499969</v>
      </c>
      <c r="E15" s="293">
        <v>0.46646352480000003</v>
      </c>
      <c r="F15" s="293">
        <v>0.26660979620000003</v>
      </c>
      <c r="G15" s="293">
        <v>0.37658469680000001</v>
      </c>
      <c r="H15" s="293">
        <v>0.49478914799999996</v>
      </c>
      <c r="I15" s="293">
        <v>1.1871746378999999</v>
      </c>
      <c r="J15" s="293">
        <v>1.2129367705</v>
      </c>
      <c r="K15" s="293"/>
      <c r="L15" s="293"/>
      <c r="M15" s="293"/>
      <c r="N15" s="293"/>
      <c r="O15" s="293">
        <v>1.09866799</v>
      </c>
      <c r="P15" s="293">
        <v>1.4177054499999999</v>
      </c>
      <c r="Q15" s="293">
        <v>1.0384176700000001</v>
      </c>
      <c r="R15" s="293">
        <v>1.0496449999999999</v>
      </c>
      <c r="S15" s="293">
        <v>0.42744665500000001</v>
      </c>
      <c r="T15" s="293">
        <v>0.76684745200000004</v>
      </c>
      <c r="U15" s="293">
        <v>0.62592453100000001</v>
      </c>
      <c r="V15" s="293">
        <v>0.327078217</v>
      </c>
      <c r="W15" s="293">
        <v>0.16277376999999998</v>
      </c>
      <c r="X15" s="293">
        <v>0.33323048399999999</v>
      </c>
    </row>
    <row r="16" spans="1:27" ht="18" customHeight="1">
      <c r="A16" s="255" t="s">
        <v>11</v>
      </c>
      <c r="B16" s="293">
        <v>0.35878800066239791</v>
      </c>
      <c r="C16" s="293">
        <v>0.10278709694989104</v>
      </c>
      <c r="D16" s="293">
        <v>0.1908481065</v>
      </c>
      <c r="E16" s="293">
        <v>0.17873230440000001</v>
      </c>
      <c r="F16" s="293">
        <v>0.1450189576</v>
      </c>
      <c r="G16" s="293">
        <v>0.12955643999999999</v>
      </c>
      <c r="H16" s="293">
        <v>0.14662055099999999</v>
      </c>
      <c r="I16" s="293">
        <v>0.14267254409999999</v>
      </c>
      <c r="J16" s="293">
        <v>0.97814147759999992</v>
      </c>
      <c r="K16" s="293"/>
      <c r="L16" s="293"/>
      <c r="M16" s="293"/>
      <c r="N16" s="293"/>
      <c r="O16" s="293">
        <v>1.544559711</v>
      </c>
      <c r="P16" s="293">
        <v>3.665934214</v>
      </c>
      <c r="Q16" s="293">
        <v>0.20486262100000002</v>
      </c>
      <c r="R16" s="293">
        <v>0.27013599999999999</v>
      </c>
      <c r="S16" s="293">
        <v>0.29586585399999998</v>
      </c>
      <c r="T16" s="293">
        <v>0.44348939899999995</v>
      </c>
      <c r="U16" s="293">
        <v>1.147689972</v>
      </c>
      <c r="V16" s="293">
        <v>0.15961188600000001</v>
      </c>
      <c r="W16" s="293">
        <v>0.123179175</v>
      </c>
      <c r="X16" s="293">
        <v>0.46970870100000001</v>
      </c>
    </row>
    <row r="17" spans="1:27" ht="18" customHeight="1">
      <c r="A17" s="255" t="s">
        <v>10</v>
      </c>
      <c r="B17" s="293">
        <v>0.46547996577610951</v>
      </c>
      <c r="C17" s="293">
        <v>0</v>
      </c>
      <c r="D17" s="293">
        <v>0</v>
      </c>
      <c r="E17" s="293">
        <v>1.23823596E-2</v>
      </c>
      <c r="F17" s="293">
        <v>0.11150214020000002</v>
      </c>
      <c r="G17" s="293">
        <v>8.9134000800000002E-2</v>
      </c>
      <c r="H17" s="293">
        <v>3.1693409999999998E-2</v>
      </c>
      <c r="I17" s="293">
        <v>1.0425599999999999E-5</v>
      </c>
      <c r="J17" s="293">
        <v>6.7936387399999992E-2</v>
      </c>
      <c r="K17" s="293"/>
      <c r="L17" s="293"/>
      <c r="M17" s="293"/>
      <c r="N17" s="293"/>
      <c r="O17" s="293">
        <v>0</v>
      </c>
      <c r="P17" s="293">
        <v>5.2455856000000002E-2</v>
      </c>
      <c r="Q17" s="293">
        <v>6.3219369999999997E-3</v>
      </c>
      <c r="R17" s="293">
        <v>1.977E-3</v>
      </c>
      <c r="S17" s="293">
        <v>9.5315020000000007E-3</v>
      </c>
      <c r="T17" s="293">
        <v>3.9319829000000001E-2</v>
      </c>
      <c r="U17" s="293">
        <v>7.5744699999999996E-4</v>
      </c>
      <c r="V17" s="293">
        <v>6.0870669999999998E-3</v>
      </c>
      <c r="W17" s="293">
        <v>0.102264937</v>
      </c>
      <c r="X17" s="293">
        <v>0.20794833400000001</v>
      </c>
    </row>
    <row r="18" spans="1:27" ht="18" customHeight="1">
      <c r="A18" s="255" t="s">
        <v>9</v>
      </c>
      <c r="B18" s="293">
        <v>3.217138725988077</v>
      </c>
      <c r="C18" s="293">
        <v>1.3824063208060999</v>
      </c>
      <c r="D18" s="293">
        <v>0.85633800414737071</v>
      </c>
      <c r="E18" s="293">
        <v>0.71063776680000001</v>
      </c>
      <c r="F18" s="293">
        <v>1.3932450664</v>
      </c>
      <c r="G18" s="293">
        <v>0.57792012719999997</v>
      </c>
      <c r="H18" s="293">
        <v>0.78449205659999999</v>
      </c>
      <c r="I18" s="293">
        <v>0.62522877059999993</v>
      </c>
      <c r="J18" s="293">
        <v>1.9101414751999999</v>
      </c>
      <c r="K18" s="293"/>
      <c r="L18" s="293"/>
      <c r="M18" s="293"/>
      <c r="N18" s="293"/>
      <c r="O18" s="293">
        <v>1.7305364299999999</v>
      </c>
      <c r="P18" s="293">
        <v>2.2962425350000002</v>
      </c>
      <c r="Q18" s="293">
        <v>1.6083362560000001</v>
      </c>
      <c r="R18" s="293">
        <v>1.7250810000000001</v>
      </c>
      <c r="S18" s="293">
        <v>5.5384522699999996</v>
      </c>
      <c r="T18" s="293">
        <v>1.6658980619999999</v>
      </c>
      <c r="U18" s="293">
        <v>1.6870131799999999</v>
      </c>
      <c r="V18" s="293">
        <v>1.5373782229999999</v>
      </c>
      <c r="W18" s="293">
        <v>2.1863231430000001</v>
      </c>
      <c r="X18" s="293">
        <v>1.2038251070000001</v>
      </c>
    </row>
    <row r="19" spans="1:27" ht="18" customHeight="1">
      <c r="A19" s="255" t="s">
        <v>8</v>
      </c>
      <c r="B19" s="293">
        <v>0.3411022775447119</v>
      </c>
      <c r="C19" s="293">
        <v>0.19193235021786487</v>
      </c>
      <c r="D19" s="293">
        <v>0.20902829863713029</v>
      </c>
      <c r="E19" s="293">
        <v>8.1081265200000002E-2</v>
      </c>
      <c r="F19" s="293">
        <v>0.36788175380000004</v>
      </c>
      <c r="G19" s="293">
        <v>4.3261030384000003</v>
      </c>
      <c r="H19" s="293">
        <v>1.0260945114</v>
      </c>
      <c r="I19" s="293">
        <v>0.50416067609999993</v>
      </c>
      <c r="J19" s="293">
        <v>2.0239410757999998</v>
      </c>
      <c r="K19" s="293"/>
      <c r="L19" s="293"/>
      <c r="M19" s="293"/>
      <c r="N19" s="293"/>
      <c r="O19" s="293">
        <v>2.3662885999999998E-2</v>
      </c>
      <c r="P19" s="293">
        <v>6.9828762000000003E-2</v>
      </c>
      <c r="Q19" s="293">
        <v>5.2007902000000002E-2</v>
      </c>
      <c r="R19" s="293">
        <v>0.180981</v>
      </c>
      <c r="S19" s="293">
        <v>5.4350194000000004E-2</v>
      </c>
      <c r="T19" s="293">
        <v>7.9680248999999995E-2</v>
      </c>
      <c r="U19" s="293">
        <v>0.46936375600000002</v>
      </c>
      <c r="V19" s="293">
        <v>9.7479446999999997E-2</v>
      </c>
      <c r="W19" s="293">
        <v>5.3422282000000001E-2</v>
      </c>
      <c r="X19" s="293">
        <v>1.7204199490000001</v>
      </c>
    </row>
    <row r="20" spans="1:27" ht="18" customHeight="1">
      <c r="A20" s="255" t="s">
        <v>6</v>
      </c>
      <c r="B20" s="293">
        <v>0.87151676529035116</v>
      </c>
      <c r="C20" s="293">
        <v>0.18445126361655773</v>
      </c>
      <c r="D20" s="293">
        <v>7.1379009650743938E-2</v>
      </c>
      <c r="E20" s="293">
        <v>0.88720862880000007</v>
      </c>
      <c r="F20" s="293">
        <v>1.1188487309999999</v>
      </c>
      <c r="G20" s="293">
        <v>0.20786966719999997</v>
      </c>
      <c r="H20" s="293">
        <v>0.80730080759999989</v>
      </c>
      <c r="I20" s="293">
        <v>0.40465760939999995</v>
      </c>
      <c r="J20" s="293">
        <v>2.3454959394999997</v>
      </c>
      <c r="K20" s="293"/>
      <c r="L20" s="293"/>
      <c r="M20" s="293"/>
      <c r="N20" s="293"/>
      <c r="O20" s="293">
        <v>4.1915030380000005</v>
      </c>
      <c r="P20" s="293">
        <v>4.4205959159999999</v>
      </c>
      <c r="Q20" s="293">
        <v>2.903196479</v>
      </c>
      <c r="R20" s="293">
        <v>3.1893899999999999</v>
      </c>
      <c r="S20" s="293">
        <v>1.233597818</v>
      </c>
      <c r="T20" s="293">
        <v>1.5986222749999999</v>
      </c>
      <c r="U20" s="293">
        <v>2.683741704</v>
      </c>
      <c r="V20" s="293">
        <v>1.8754087579999998</v>
      </c>
      <c r="W20" s="293">
        <v>3.2320310000000001</v>
      </c>
      <c r="X20" s="293">
        <v>7.4767850390000001</v>
      </c>
    </row>
    <row r="21" spans="1:27" ht="18" customHeight="1">
      <c r="A21" s="255" t="s">
        <v>18</v>
      </c>
      <c r="B21" s="293">
        <v>5.2068165632589984</v>
      </c>
      <c r="C21" s="293">
        <v>1.1007477723311545</v>
      </c>
      <c r="D21" s="293">
        <v>2.2093037129860553</v>
      </c>
      <c r="E21" s="293">
        <v>4.5499707084000001</v>
      </c>
      <c r="F21" s="293">
        <v>5.5614551718000005</v>
      </c>
      <c r="G21" s="293">
        <v>8.894166684</v>
      </c>
      <c r="H21" s="293">
        <v>11.678344322400001</v>
      </c>
      <c r="I21" s="293">
        <v>9.9304734320999994</v>
      </c>
      <c r="J21" s="293">
        <v>55.808806421899995</v>
      </c>
      <c r="K21" s="293"/>
      <c r="L21" s="293"/>
      <c r="M21" s="293"/>
      <c r="N21" s="293"/>
      <c r="O21" s="293">
        <v>923.45657040000003</v>
      </c>
      <c r="P21" s="293">
        <v>837.05597627600002</v>
      </c>
      <c r="Q21" s="293">
        <v>746.03347380399998</v>
      </c>
      <c r="R21" s="293">
        <v>847.71708699999999</v>
      </c>
      <c r="S21" s="293">
        <v>147.30603235800001</v>
      </c>
      <c r="T21" s="293">
        <v>186.36221751899998</v>
      </c>
      <c r="U21" s="293">
        <v>164.33242755099999</v>
      </c>
      <c r="V21" s="293">
        <v>68.238711146</v>
      </c>
      <c r="W21" s="293">
        <v>143.39520062099999</v>
      </c>
      <c r="X21" s="293">
        <v>184.39591633700002</v>
      </c>
    </row>
    <row r="22" spans="1:27" ht="18" customHeight="1">
      <c r="A22" s="255" t="s">
        <v>4</v>
      </c>
      <c r="B22" s="293">
        <v>9.8777875910797079E-5</v>
      </c>
      <c r="C22" s="293">
        <v>2.5653622004357295E-3</v>
      </c>
      <c r="D22" s="293">
        <v>6.4984999999999999E-3</v>
      </c>
      <c r="E22" s="293">
        <v>0</v>
      </c>
      <c r="F22" s="293">
        <v>1.976084E-4</v>
      </c>
      <c r="G22" s="293">
        <v>6.1191779999999994E-2</v>
      </c>
      <c r="H22" s="293">
        <v>0</v>
      </c>
      <c r="I22" s="293">
        <v>0</v>
      </c>
      <c r="J22" s="293">
        <v>1.8268274500000001E-2</v>
      </c>
      <c r="K22" s="293"/>
      <c r="L22" s="293"/>
      <c r="M22" s="293"/>
      <c r="N22" s="293"/>
      <c r="O22" s="293">
        <v>1.89803E-4</v>
      </c>
      <c r="P22" s="293">
        <v>0.10812596300000001</v>
      </c>
      <c r="Q22" s="293">
        <v>7.3203999999999999E-4</v>
      </c>
      <c r="R22" s="293">
        <v>3.2483999999999999E-2</v>
      </c>
      <c r="S22" s="293">
        <v>3.4676937699999999</v>
      </c>
      <c r="T22" s="293">
        <v>6.0056514110000006</v>
      </c>
      <c r="U22" s="293">
        <v>1.070578E-3</v>
      </c>
      <c r="V22" s="293">
        <v>8.8441607999999991E-2</v>
      </c>
      <c r="W22" s="293">
        <v>5.207471E-3</v>
      </c>
      <c r="X22" s="293">
        <v>9.7567450000000007E-3</v>
      </c>
    </row>
    <row r="23" spans="1:27" ht="18" customHeight="1">
      <c r="A23" s="255" t="s">
        <v>3</v>
      </c>
      <c r="B23" s="293">
        <v>187.94117588650914</v>
      </c>
      <c r="C23" s="293">
        <v>148.61909428104573</v>
      </c>
      <c r="D23" s="293">
        <v>164.02244102542602</v>
      </c>
      <c r="E23" s="293">
        <v>255.74771270880001</v>
      </c>
      <c r="F23" s="293">
        <v>329.85021057559999</v>
      </c>
      <c r="G23" s="293">
        <v>372.69404053440002</v>
      </c>
      <c r="H23" s="293">
        <v>303.54048559799998</v>
      </c>
      <c r="I23" s="293">
        <v>422.13004444285201</v>
      </c>
      <c r="J23" s="293">
        <v>910.98165559169991</v>
      </c>
      <c r="K23" s="293"/>
      <c r="L23" s="293"/>
      <c r="M23" s="293"/>
      <c r="N23" s="293"/>
      <c r="O23" s="293">
        <v>1217.481588759</v>
      </c>
      <c r="P23" s="293">
        <v>1134.159738112</v>
      </c>
      <c r="Q23" s="293">
        <v>979.95545265800001</v>
      </c>
      <c r="R23" s="293">
        <v>993.38501199999996</v>
      </c>
      <c r="S23" s="293">
        <v>588.6171586160001</v>
      </c>
      <c r="T23" s="293">
        <v>622.20295787700002</v>
      </c>
      <c r="U23" s="293">
        <v>517.74793981899995</v>
      </c>
      <c r="V23" s="293">
        <v>581.77664495399995</v>
      </c>
      <c r="W23" s="293">
        <v>681.85599866100006</v>
      </c>
      <c r="X23" s="293">
        <v>848.79361711099989</v>
      </c>
    </row>
    <row r="24" spans="1:27" s="40" customFormat="1" ht="18" customHeight="1">
      <c r="A24" s="255" t="s">
        <v>460</v>
      </c>
      <c r="B24" s="293">
        <v>1.8981791532347096</v>
      </c>
      <c r="C24" s="293">
        <v>2.0938061900871459</v>
      </c>
      <c r="D24" s="293">
        <v>0.70629490981094512</v>
      </c>
      <c r="E24" s="293">
        <v>0.57923979360000011</v>
      </c>
      <c r="F24" s="293">
        <v>0.96879886839999996</v>
      </c>
      <c r="G24" s="293">
        <v>0.87812610080000009</v>
      </c>
      <c r="H24" s="293">
        <v>0.81549063960000001</v>
      </c>
      <c r="I24" s="293">
        <v>0.45722771999999995</v>
      </c>
      <c r="J24" s="293">
        <v>2.3787655121999998</v>
      </c>
      <c r="K24" s="293"/>
      <c r="L24" s="293"/>
      <c r="M24" s="293"/>
      <c r="N24" s="293"/>
      <c r="O24" s="293">
        <v>1.4587967159999999</v>
      </c>
      <c r="P24" s="293">
        <v>2.8481435040000003</v>
      </c>
      <c r="Q24" s="293">
        <v>1.4643845369999999</v>
      </c>
      <c r="R24" s="293">
        <v>2.8553500000000001</v>
      </c>
      <c r="S24" s="293">
        <v>0.69817629700000006</v>
      </c>
      <c r="T24" s="293">
        <v>12.840936427999999</v>
      </c>
      <c r="U24" s="293">
        <v>2.3151427400000002</v>
      </c>
      <c r="V24" s="293">
        <v>1.1928072860000001</v>
      </c>
      <c r="W24" s="293">
        <v>1.3944848439999999</v>
      </c>
      <c r="X24" s="293">
        <v>1.905551287</v>
      </c>
      <c r="AA24" s="17"/>
    </row>
    <row r="25" spans="1:27" ht="18" customHeight="1">
      <c r="A25" s="255" t="s">
        <v>1</v>
      </c>
      <c r="B25" s="293">
        <v>12.4598270942813</v>
      </c>
      <c r="C25" s="293">
        <v>7.7193396241830055</v>
      </c>
      <c r="D25" s="293">
        <v>5.8149265721866463</v>
      </c>
      <c r="E25" s="293">
        <v>3.6079898101728003</v>
      </c>
      <c r="F25" s="293">
        <v>5.3132635027999999</v>
      </c>
      <c r="G25" s="293">
        <v>15.4500323848</v>
      </c>
      <c r="H25" s="293">
        <v>17.160615624599998</v>
      </c>
      <c r="I25" s="293">
        <v>10.1859542262</v>
      </c>
      <c r="J25" s="293">
        <v>43.267609022400002</v>
      </c>
      <c r="K25" s="293"/>
      <c r="L25" s="293"/>
      <c r="M25" s="293"/>
      <c r="N25" s="293"/>
      <c r="O25" s="293">
        <v>47.093424976999998</v>
      </c>
      <c r="P25" s="293">
        <v>46.888261548000003</v>
      </c>
      <c r="Q25" s="293">
        <v>43.988129471000001</v>
      </c>
      <c r="R25" s="293">
        <v>31.040882</v>
      </c>
      <c r="S25" s="293">
        <v>29.495501565000001</v>
      </c>
      <c r="T25" s="293">
        <v>40.428951124000001</v>
      </c>
      <c r="U25" s="293">
        <v>27.904362867</v>
      </c>
      <c r="V25" s="293">
        <v>37.483079931999995</v>
      </c>
      <c r="W25" s="293">
        <v>35.197878086999999</v>
      </c>
      <c r="X25" s="293">
        <v>31.215680102</v>
      </c>
    </row>
    <row r="26" spans="1:27" ht="18" customHeight="1">
      <c r="A26" s="255" t="s">
        <v>24</v>
      </c>
      <c r="B26" s="293">
        <v>109.09503212188122</v>
      </c>
      <c r="C26" s="293">
        <v>59.780906683006535</v>
      </c>
      <c r="D26" s="293">
        <v>67.177686181741961</v>
      </c>
      <c r="E26" s="293">
        <v>83.247583258787998</v>
      </c>
      <c r="F26" s="293">
        <v>131.3519014192</v>
      </c>
      <c r="G26" s="293">
        <v>198.83568290560001</v>
      </c>
      <c r="H26" s="293">
        <v>250.33072021019998</v>
      </c>
      <c r="I26" s="293">
        <v>376.98831770309994</v>
      </c>
      <c r="J26" s="293">
        <v>215.2444335468</v>
      </c>
      <c r="K26" s="293"/>
      <c r="L26" s="293"/>
      <c r="M26" s="293"/>
      <c r="N26" s="293"/>
      <c r="O26" s="293">
        <v>148.52412657100001</v>
      </c>
      <c r="P26" s="293">
        <v>129.908889762</v>
      </c>
      <c r="Q26" s="293">
        <v>62.134252784000005</v>
      </c>
      <c r="R26" s="293">
        <v>50.627082000000001</v>
      </c>
      <c r="S26" s="293">
        <v>31.084217899999999</v>
      </c>
      <c r="T26" s="293">
        <v>45.715720266000005</v>
      </c>
      <c r="U26" s="293">
        <v>35.020581268000001</v>
      </c>
      <c r="V26" s="293">
        <v>33.775360184</v>
      </c>
      <c r="W26" s="293">
        <v>45.128292688000002</v>
      </c>
      <c r="X26" s="293">
        <v>66.973411016</v>
      </c>
    </row>
    <row r="27" spans="1:27" ht="18" customHeight="1">
      <c r="A27" s="253"/>
      <c r="B27" s="293"/>
      <c r="C27" s="293"/>
      <c r="D27" s="293"/>
      <c r="E27" s="293"/>
      <c r="F27" s="293"/>
      <c r="G27" s="293"/>
      <c r="H27" s="293"/>
      <c r="I27" s="293"/>
      <c r="J27" s="293"/>
      <c r="K27" s="206"/>
      <c r="L27" s="206"/>
      <c r="M27" s="206"/>
      <c r="N27" s="206"/>
      <c r="O27" s="206"/>
      <c r="P27" s="206"/>
      <c r="Q27" s="206"/>
      <c r="R27" s="206"/>
      <c r="S27" s="206"/>
      <c r="T27" s="206"/>
      <c r="U27" s="206"/>
      <c r="V27" s="206"/>
      <c r="W27" s="206"/>
      <c r="X27" s="206"/>
    </row>
    <row r="28" spans="1:27" ht="18" customHeight="1">
      <c r="A28" s="254" t="s">
        <v>461</v>
      </c>
      <c r="B28" s="293"/>
      <c r="C28" s="293"/>
      <c r="D28" s="293"/>
      <c r="E28" s="293"/>
      <c r="F28" s="293"/>
      <c r="G28" s="293"/>
      <c r="H28" s="293"/>
      <c r="I28" s="293"/>
      <c r="J28" s="293"/>
      <c r="K28" s="206"/>
      <c r="L28" s="206"/>
      <c r="M28" s="206"/>
      <c r="N28" s="206"/>
      <c r="O28" s="206"/>
      <c r="P28" s="206"/>
      <c r="Q28" s="206"/>
      <c r="R28" s="206"/>
      <c r="S28" s="206"/>
      <c r="T28" s="206"/>
      <c r="U28" s="206"/>
      <c r="V28" s="293"/>
      <c r="W28" s="293"/>
      <c r="X28" s="293"/>
      <c r="AA28" s="74"/>
    </row>
    <row r="29" spans="1:27" ht="18" customHeight="1">
      <c r="A29" s="255" t="s">
        <v>13</v>
      </c>
      <c r="B29" s="293">
        <v>6.0438176197836178E-4</v>
      </c>
      <c r="C29" s="293">
        <v>9.7372984749455327E-2</v>
      </c>
      <c r="D29" s="293">
        <v>7.3661626592390719E-4</v>
      </c>
      <c r="E29" s="293">
        <v>3.3357760799999997E-2</v>
      </c>
      <c r="F29" s="293">
        <v>1.2462133199999999E-2</v>
      </c>
      <c r="G29" s="293">
        <v>5.0840503999999998E-3</v>
      </c>
      <c r="H29" s="293">
        <v>2.5053205799999999E-2</v>
      </c>
      <c r="I29" s="293">
        <v>0.30391894619999998</v>
      </c>
      <c r="J29" s="293">
        <v>0.7160636108220001</v>
      </c>
      <c r="K29" s="206"/>
      <c r="L29" s="206"/>
      <c r="M29" s="206"/>
      <c r="N29" s="206"/>
      <c r="O29" s="206">
        <v>2.6007806000000001E-2</v>
      </c>
      <c r="P29" s="206">
        <v>0</v>
      </c>
      <c r="Q29" s="206">
        <v>8.1955986000000008E-2</v>
      </c>
      <c r="R29" s="206">
        <v>0.10738499999999999</v>
      </c>
      <c r="S29" s="206">
        <v>0.11265155499999999</v>
      </c>
      <c r="T29" s="206">
        <v>0.12567145399999999</v>
      </c>
      <c r="U29" s="206">
        <v>7.3080262249999999</v>
      </c>
      <c r="V29" s="293">
        <v>1.1244108070000001</v>
      </c>
      <c r="W29" s="293">
        <v>8.9261715960000014</v>
      </c>
      <c r="X29" s="293">
        <v>2.7078038499999999</v>
      </c>
    </row>
    <row r="30" spans="1:27" ht="18" customHeight="1">
      <c r="A30" s="255" t="s">
        <v>513</v>
      </c>
      <c r="B30" s="293">
        <v>6.0438176197836178E-4</v>
      </c>
      <c r="C30" s="293">
        <v>6.0438176197836178E-4</v>
      </c>
      <c r="D30" s="293">
        <v>6.0438176197836178E-4</v>
      </c>
      <c r="E30" s="293">
        <v>6.0438176197836178E-4</v>
      </c>
      <c r="F30" s="293">
        <v>6.0438176197836178E-4</v>
      </c>
      <c r="G30" s="293">
        <v>6.0438176197836178E-4</v>
      </c>
      <c r="H30" s="293">
        <v>6.0438176197836178E-4</v>
      </c>
      <c r="I30" s="293">
        <v>6.0438176197836178E-4</v>
      </c>
      <c r="J30" s="293">
        <v>6.0438176197836178E-4</v>
      </c>
      <c r="K30" s="206"/>
      <c r="L30" s="206"/>
      <c r="M30" s="206"/>
      <c r="N30" s="206"/>
      <c r="O30" s="206"/>
      <c r="P30" s="206"/>
      <c r="Q30" s="206"/>
      <c r="R30" s="206"/>
      <c r="S30" s="206"/>
      <c r="T30" s="206"/>
      <c r="U30" s="206"/>
      <c r="V30" s="293"/>
      <c r="W30" s="293"/>
      <c r="X30" s="293"/>
    </row>
    <row r="31" spans="1:27" ht="18" customHeight="1">
      <c r="A31" s="255" t="s">
        <v>459</v>
      </c>
      <c r="B31" s="293">
        <v>9.7447339368514016E-4</v>
      </c>
      <c r="C31" s="293">
        <v>3.5206835511982569E-3</v>
      </c>
      <c r="D31" s="293">
        <v>8.6883459298148738E-2</v>
      </c>
      <c r="E31" s="293">
        <v>2.5237446E-2</v>
      </c>
      <c r="F31" s="293">
        <v>1.7369052800000003E-2</v>
      </c>
      <c r="G31" s="293">
        <v>0.3683192864</v>
      </c>
      <c r="H31" s="293">
        <v>2.2110480000000002E-3</v>
      </c>
      <c r="I31" s="293">
        <v>2.3293070999999999E-2</v>
      </c>
      <c r="J31" s="293">
        <v>0.57062344149999999</v>
      </c>
      <c r="K31" s="206"/>
      <c r="L31" s="206"/>
      <c r="M31" s="206"/>
      <c r="N31" s="206"/>
      <c r="O31" s="206">
        <v>0.193945073</v>
      </c>
      <c r="P31" s="206">
        <v>2.3547519999999999E-2</v>
      </c>
      <c r="Q31" s="206">
        <v>9.6555679999999998E-3</v>
      </c>
      <c r="R31" s="206">
        <v>2.9048999999999998E-2</v>
      </c>
      <c r="S31" s="206">
        <v>4.3722200000000004E-3</v>
      </c>
      <c r="T31" s="206">
        <v>5.0047017759999992</v>
      </c>
      <c r="U31" s="206">
        <v>0.64320941700000001</v>
      </c>
      <c r="V31" s="293">
        <v>1.0854919119999999</v>
      </c>
      <c r="W31" s="293">
        <v>1.142347223</v>
      </c>
      <c r="X31" s="293">
        <v>0.15576013</v>
      </c>
    </row>
    <row r="32" spans="1:27" ht="18" customHeight="1">
      <c r="A32" s="255" t="s">
        <v>512</v>
      </c>
      <c r="B32" s="293">
        <v>1.4955809229410465E-2</v>
      </c>
      <c r="C32" s="293">
        <v>1.3182216775599128E-3</v>
      </c>
      <c r="D32" s="293">
        <v>1.5099118969787551E-2</v>
      </c>
      <c r="E32" s="293">
        <v>1.43057148</v>
      </c>
      <c r="F32" s="293">
        <v>0.2878162078</v>
      </c>
      <c r="G32" s="293">
        <v>0.21942412960000002</v>
      </c>
      <c r="H32" s="293">
        <v>0.58613539319999997</v>
      </c>
      <c r="I32" s="293">
        <v>1.3062362931</v>
      </c>
      <c r="J32" s="293">
        <v>1.9909246609</v>
      </c>
      <c r="K32" s="206"/>
      <c r="L32" s="206"/>
      <c r="M32" s="206"/>
      <c r="N32" s="206"/>
      <c r="O32" s="206">
        <v>3.935948497</v>
      </c>
      <c r="P32" s="206">
        <v>1.020295637</v>
      </c>
      <c r="Q32" s="206">
        <v>7.1971126849999996</v>
      </c>
      <c r="R32" s="206">
        <v>10.397738</v>
      </c>
      <c r="S32" s="206">
        <v>6.5533188229999997</v>
      </c>
      <c r="T32" s="206">
        <v>12.211502763</v>
      </c>
      <c r="U32" s="206">
        <v>24.749540898999999</v>
      </c>
      <c r="V32" s="293">
        <v>22.957653516000001</v>
      </c>
      <c r="W32" s="293">
        <v>27.367272212</v>
      </c>
      <c r="X32" s="293">
        <v>22.922941678000001</v>
      </c>
    </row>
    <row r="33" spans="1:24" ht="18" customHeight="1">
      <c r="A33" s="255" t="s">
        <v>11</v>
      </c>
      <c r="B33" s="293">
        <v>1.2868097604327668</v>
      </c>
      <c r="C33" s="293">
        <v>0.32585744281045748</v>
      </c>
      <c r="D33" s="293">
        <v>1.3903982608243095</v>
      </c>
      <c r="E33" s="293">
        <v>0.15314056680000002</v>
      </c>
      <c r="F33" s="293">
        <v>7.5993447199999994E-2</v>
      </c>
      <c r="G33" s="293">
        <v>0.22677069999999996</v>
      </c>
      <c r="H33" s="293">
        <v>0.41926188359999994</v>
      </c>
      <c r="I33" s="293">
        <v>2.7996808499999998E-2</v>
      </c>
      <c r="J33" s="293">
        <v>3.3986360799999997E-2</v>
      </c>
      <c r="K33" s="206"/>
      <c r="L33" s="206"/>
      <c r="M33" s="206"/>
      <c r="N33" s="206"/>
      <c r="O33" s="206">
        <v>7.7696317669999999</v>
      </c>
      <c r="P33" s="206">
        <v>0.34892989799999996</v>
      </c>
      <c r="Q33" s="206">
        <v>0.16129596700000001</v>
      </c>
      <c r="R33" s="206">
        <v>1.1114889999999999</v>
      </c>
      <c r="S33" s="206">
        <v>1.0666332180000002</v>
      </c>
      <c r="T33" s="206">
        <v>1.8332323559999999</v>
      </c>
      <c r="U33" s="206">
        <v>3.6708457050000001</v>
      </c>
      <c r="V33" s="293">
        <v>2.4631648080000001</v>
      </c>
      <c r="W33" s="293">
        <v>1.246326161</v>
      </c>
      <c r="X33" s="293">
        <v>2.7064390569999999</v>
      </c>
    </row>
    <row r="34" spans="1:24" ht="18" customHeight="1">
      <c r="A34" s="255" t="s">
        <v>10</v>
      </c>
      <c r="B34" s="293">
        <v>2.1547750055199825E-2</v>
      </c>
      <c r="C34" s="293">
        <v>1.8209422657952066E-4</v>
      </c>
      <c r="D34" s="293">
        <v>2.1547750055199825E-2</v>
      </c>
      <c r="E34" s="293">
        <v>2.7378000000000001E-5</v>
      </c>
      <c r="F34" s="293">
        <v>2.6356820600000001E-2</v>
      </c>
      <c r="G34" s="293">
        <v>0</v>
      </c>
      <c r="H34" s="293">
        <v>7.210013999999999E-4</v>
      </c>
      <c r="I34" s="293">
        <v>8.5522499999999993E-5</v>
      </c>
      <c r="J34" s="293">
        <v>2.030875E-4</v>
      </c>
      <c r="K34" s="206"/>
      <c r="L34" s="206"/>
      <c r="M34" s="206"/>
      <c r="N34" s="206"/>
      <c r="O34" s="206">
        <v>0.13564800599999999</v>
      </c>
      <c r="P34" s="206">
        <v>9.0508471000000007E-2</v>
      </c>
      <c r="Q34" s="206">
        <v>7.0855639999999999E-3</v>
      </c>
      <c r="R34" s="206">
        <v>3.6999999999999999E-4</v>
      </c>
      <c r="S34" s="206">
        <v>5.4882200000000003E-3</v>
      </c>
      <c r="T34" s="206">
        <v>0.160461099</v>
      </c>
      <c r="U34" s="206">
        <v>1.32256E-4</v>
      </c>
      <c r="V34" s="293">
        <v>6.3548100000000002E-4</v>
      </c>
      <c r="W34" s="293">
        <v>5.595643E-3</v>
      </c>
      <c r="X34" s="293">
        <v>2.7380109E-2</v>
      </c>
    </row>
    <row r="35" spans="1:24" ht="18" customHeight="1">
      <c r="A35" s="255" t="s">
        <v>9</v>
      </c>
      <c r="B35" s="293">
        <v>1.1548776617354826</v>
      </c>
      <c r="C35" s="293">
        <v>0.67555447440087135</v>
      </c>
      <c r="D35" s="293">
        <v>1.3552943763912262</v>
      </c>
      <c r="E35" s="293">
        <v>0.83081461320000005</v>
      </c>
      <c r="F35" s="293">
        <v>0.75306149820000001</v>
      </c>
      <c r="G35" s="293">
        <v>1.4959217104</v>
      </c>
      <c r="H35" s="293">
        <v>0.879529581</v>
      </c>
      <c r="I35" s="293">
        <v>0.91366879589999994</v>
      </c>
      <c r="J35" s="293">
        <v>2.3536021585999998</v>
      </c>
      <c r="K35" s="206"/>
      <c r="L35" s="206"/>
      <c r="M35" s="206"/>
      <c r="N35" s="206"/>
      <c r="O35" s="206">
        <v>6.105800629</v>
      </c>
      <c r="P35" s="206">
        <v>2.736920896</v>
      </c>
      <c r="Q35" s="206">
        <v>0.90226504600000001</v>
      </c>
      <c r="R35" s="206">
        <v>3.77888</v>
      </c>
      <c r="S35" s="206">
        <v>1.979799699</v>
      </c>
      <c r="T35" s="206">
        <v>1.4704889249999999</v>
      </c>
      <c r="U35" s="206">
        <v>2.3687666790000002</v>
      </c>
      <c r="V35" s="293">
        <v>1.2889552769999999</v>
      </c>
      <c r="W35" s="293">
        <v>1.5952719120000001</v>
      </c>
      <c r="X35" s="293">
        <v>1.113207703</v>
      </c>
    </row>
    <row r="36" spans="1:24" ht="18" customHeight="1">
      <c r="A36" s="255" t="s">
        <v>8</v>
      </c>
      <c r="B36" s="293">
        <v>1.0390638562596599</v>
      </c>
      <c r="C36" s="293">
        <v>0.60620959694989096</v>
      </c>
      <c r="D36" s="293">
        <v>1.3536980520912363</v>
      </c>
      <c r="E36" s="293">
        <v>3.1447873548</v>
      </c>
      <c r="F36" s="293">
        <v>3.2029833396000003</v>
      </c>
      <c r="G36" s="293">
        <v>8.3574813296000006</v>
      </c>
      <c r="H36" s="293">
        <v>5.1662412521999999</v>
      </c>
      <c r="I36" s="293">
        <v>1.4922848718000001</v>
      </c>
      <c r="J36" s="293">
        <v>2.8800705374</v>
      </c>
      <c r="K36" s="206"/>
      <c r="L36" s="206"/>
      <c r="M36" s="206"/>
      <c r="N36" s="206"/>
      <c r="O36" s="206">
        <v>20.530829484999998</v>
      </c>
      <c r="P36" s="206">
        <v>8.1450765080000007</v>
      </c>
      <c r="Q36" s="206">
        <v>3.5458715170000001</v>
      </c>
      <c r="R36" s="206">
        <v>2.5743909999999999</v>
      </c>
      <c r="S36" s="206">
        <v>1.21622407</v>
      </c>
      <c r="T36" s="206">
        <v>19.936345293000002</v>
      </c>
      <c r="U36" s="206">
        <v>5.6259557240000007</v>
      </c>
      <c r="V36" s="293">
        <v>2.2170819879999999</v>
      </c>
      <c r="W36" s="293">
        <v>1.6012850789999999</v>
      </c>
      <c r="X36" s="293">
        <v>1.666692737</v>
      </c>
    </row>
    <row r="37" spans="1:24" ht="18" customHeight="1">
      <c r="A37" s="255" t="s">
        <v>6</v>
      </c>
      <c r="B37" s="293">
        <v>5.1094627953190551E-2</v>
      </c>
      <c r="C37" s="293">
        <v>1.6728545751633985E-2</v>
      </c>
      <c r="D37" s="293">
        <v>0.59142285607197853</v>
      </c>
      <c r="E37" s="293">
        <v>0.87477191880000005</v>
      </c>
      <c r="F37" s="293">
        <v>2.3226639524000001</v>
      </c>
      <c r="G37" s="293">
        <v>0.73724401920000004</v>
      </c>
      <c r="H37" s="293">
        <v>8.2311643050000001</v>
      </c>
      <c r="I37" s="293">
        <v>3.0895027559999999</v>
      </c>
      <c r="J37" s="293">
        <v>0.7849971416</v>
      </c>
      <c r="K37" s="206"/>
      <c r="L37" s="206"/>
      <c r="M37" s="206"/>
      <c r="N37" s="206"/>
      <c r="O37" s="206">
        <v>3.414559508</v>
      </c>
      <c r="P37" s="206">
        <v>24.837157352000002</v>
      </c>
      <c r="Q37" s="206">
        <v>69.456635501999997</v>
      </c>
      <c r="R37" s="206">
        <v>117.90904</v>
      </c>
      <c r="S37" s="206">
        <v>54.800745452000001</v>
      </c>
      <c r="T37" s="206">
        <v>58.799876359999999</v>
      </c>
      <c r="U37" s="206">
        <v>63.115129656000001</v>
      </c>
      <c r="V37" s="293">
        <v>22.488090835000001</v>
      </c>
      <c r="W37" s="293">
        <v>34.466024593999997</v>
      </c>
      <c r="X37" s="293">
        <v>54.531420779000001</v>
      </c>
    </row>
    <row r="38" spans="1:24" ht="18" customHeight="1">
      <c r="A38" s="255" t="s">
        <v>18</v>
      </c>
      <c r="B38" s="293">
        <v>6.2078357518215945</v>
      </c>
      <c r="C38" s="293">
        <v>6.0790481808278853</v>
      </c>
      <c r="D38" s="293">
        <v>7.9533389374730614</v>
      </c>
      <c r="E38" s="293">
        <v>10.971019035599999</v>
      </c>
      <c r="F38" s="293">
        <v>14.771123562337998</v>
      </c>
      <c r="G38" s="293">
        <v>16.972821026199998</v>
      </c>
      <c r="H38" s="293">
        <v>19.829169578399998</v>
      </c>
      <c r="I38" s="293">
        <v>24.8503912533</v>
      </c>
      <c r="J38" s="293">
        <v>29.322566694399999</v>
      </c>
      <c r="K38" s="206"/>
      <c r="L38" s="206"/>
      <c r="M38" s="206"/>
      <c r="N38" s="206"/>
      <c r="O38" s="206">
        <v>1129.858301858</v>
      </c>
      <c r="P38" s="206">
        <v>1049.1588988850001</v>
      </c>
      <c r="Q38" s="206">
        <v>1170.9440337630001</v>
      </c>
      <c r="R38" s="206">
        <v>641.44822099999999</v>
      </c>
      <c r="S38" s="206">
        <v>354.48279014099995</v>
      </c>
      <c r="T38" s="206">
        <v>531.05694479400006</v>
      </c>
      <c r="U38" s="206">
        <v>527.11438777000001</v>
      </c>
      <c r="V38" s="293">
        <v>495.91279653700002</v>
      </c>
      <c r="W38" s="293">
        <v>401.56645676200003</v>
      </c>
      <c r="X38" s="293">
        <v>578.34843554700001</v>
      </c>
    </row>
    <row r="39" spans="1:24" ht="18" customHeight="1">
      <c r="A39" s="255" t="s">
        <v>4</v>
      </c>
      <c r="B39" s="293">
        <v>4.3829609185250607E-3</v>
      </c>
      <c r="C39" s="293">
        <v>3.298774509803921E-4</v>
      </c>
      <c r="D39" s="293">
        <v>4.9878979705098806E-3</v>
      </c>
      <c r="E39" s="293">
        <v>4.4322751200000003E-2</v>
      </c>
      <c r="F39" s="293">
        <v>1.1075460000000001E-4</v>
      </c>
      <c r="G39" s="293">
        <v>2.942264E-4</v>
      </c>
      <c r="H39" s="293">
        <v>1.1034575999999999E-2</v>
      </c>
      <c r="I39" s="293">
        <v>3.5658809999999995E-4</v>
      </c>
      <c r="J39" s="293">
        <v>3.9494980000000002E-4</v>
      </c>
      <c r="K39" s="206"/>
      <c r="L39" s="206"/>
      <c r="M39" s="206"/>
      <c r="N39" s="206"/>
      <c r="O39" s="206">
        <v>6.2531000000000002E-5</v>
      </c>
      <c r="P39" s="206">
        <v>3.8773099999999999E-4</v>
      </c>
      <c r="Q39" s="206">
        <v>5.2122161E-2</v>
      </c>
      <c r="R39" s="206">
        <v>6.6244999999999998E-2</v>
      </c>
      <c r="S39" s="206">
        <v>3.0070900000000002E-4</v>
      </c>
      <c r="T39" s="206">
        <v>9.5390630000000004E-3</v>
      </c>
      <c r="U39" s="206">
        <v>5.5144844999999998E-2</v>
      </c>
      <c r="V39" s="293">
        <v>1.6347798E-2</v>
      </c>
      <c r="W39" s="293">
        <v>0</v>
      </c>
      <c r="X39" s="293">
        <v>1.2521000000000001E-5</v>
      </c>
    </row>
    <row r="40" spans="1:24" ht="18" customHeight="1">
      <c r="A40" s="255" t="s">
        <v>3</v>
      </c>
      <c r="B40" s="293">
        <v>1538.9015083274455</v>
      </c>
      <c r="C40" s="293">
        <v>1344.6786700163395</v>
      </c>
      <c r="D40" s="293">
        <v>2022.8414128729548</v>
      </c>
      <c r="E40" s="293">
        <v>2112.836809897944</v>
      </c>
      <c r="F40" s="293">
        <v>2690.316407347294</v>
      </c>
      <c r="G40" s="293">
        <v>2763.8122339785359</v>
      </c>
      <c r="H40" s="293">
        <v>2607.4213462940579</v>
      </c>
      <c r="I40" s="293">
        <v>3400.7331935667867</v>
      </c>
      <c r="J40" s="293">
        <v>4081.8728220747889</v>
      </c>
      <c r="K40" s="206"/>
      <c r="L40" s="206"/>
      <c r="M40" s="206"/>
      <c r="N40" s="206"/>
      <c r="O40" s="206">
        <v>6169.9056795059996</v>
      </c>
      <c r="P40" s="206">
        <v>6079.4483840319999</v>
      </c>
      <c r="Q40" s="206">
        <v>5258.8616078800005</v>
      </c>
      <c r="R40" s="206">
        <v>3940.1430500000001</v>
      </c>
      <c r="S40" s="206">
        <v>3442.603768122</v>
      </c>
      <c r="T40" s="206">
        <v>4064.8358085</v>
      </c>
      <c r="U40" s="206">
        <v>3854.1626018219999</v>
      </c>
      <c r="V40" s="293">
        <v>3850.3208150189998</v>
      </c>
      <c r="W40" s="293">
        <v>4638.7931311820003</v>
      </c>
      <c r="X40" s="293">
        <v>5084.8723352500001</v>
      </c>
    </row>
    <row r="41" spans="1:24" ht="18" customHeight="1">
      <c r="A41" s="255" t="s">
        <v>460</v>
      </c>
      <c r="B41" s="293">
        <v>0.29761296754250383</v>
      </c>
      <c r="C41" s="293">
        <v>0.39849898692810448</v>
      </c>
      <c r="D41" s="293">
        <v>0.42435415421800532</v>
      </c>
      <c r="E41" s="293">
        <v>0.2394721212</v>
      </c>
      <c r="F41" s="293">
        <v>0.63615713699999998</v>
      </c>
      <c r="G41" s="293">
        <v>0.63142032720000008</v>
      </c>
      <c r="H41" s="293">
        <v>0.16763790539999998</v>
      </c>
      <c r="I41" s="293">
        <v>0.296709318</v>
      </c>
      <c r="J41" s="293">
        <v>0.21133610189999999</v>
      </c>
      <c r="K41" s="206"/>
      <c r="L41" s="206"/>
      <c r="M41" s="206"/>
      <c r="N41" s="206"/>
      <c r="O41" s="206">
        <v>0.36358127899999998</v>
      </c>
      <c r="P41" s="206">
        <v>4.3651709319999998</v>
      </c>
      <c r="Q41" s="206">
        <v>0.32727053100000003</v>
      </c>
      <c r="R41" s="206">
        <v>0.183249</v>
      </c>
      <c r="S41" s="206">
        <v>0.17372078299999999</v>
      </c>
      <c r="T41" s="206">
        <v>1.4492830330000002</v>
      </c>
      <c r="U41" s="206">
        <v>0.77810820200000008</v>
      </c>
      <c r="V41" s="293">
        <v>0.398259959</v>
      </c>
      <c r="W41" s="293">
        <v>0.31786888400000002</v>
      </c>
      <c r="X41" s="293">
        <v>0.99530837100000003</v>
      </c>
    </row>
    <row r="42" spans="1:24" ht="18" customHeight="1">
      <c r="A42" s="255" t="s">
        <v>1</v>
      </c>
      <c r="B42" s="293">
        <v>72.465915454846552</v>
      </c>
      <c r="C42" s="293">
        <v>53.127872205882348</v>
      </c>
      <c r="D42" s="293">
        <v>88.577091871327497</v>
      </c>
      <c r="E42" s="293">
        <v>2.2081243236000003</v>
      </c>
      <c r="F42" s="293">
        <v>2.7540924191440004</v>
      </c>
      <c r="G42" s="293">
        <v>4.3548500839999997</v>
      </c>
      <c r="H42" s="293">
        <v>5.9089236653999997</v>
      </c>
      <c r="I42" s="293">
        <v>6.3386343171000004</v>
      </c>
      <c r="J42" s="293">
        <v>7.7675144939000003</v>
      </c>
      <c r="K42" s="206"/>
      <c r="L42" s="206"/>
      <c r="M42" s="206"/>
      <c r="N42" s="206"/>
      <c r="O42" s="206">
        <v>19.927128280999998</v>
      </c>
      <c r="P42" s="206">
        <v>32.090615987</v>
      </c>
      <c r="Q42" s="206">
        <v>38.017722147000001</v>
      </c>
      <c r="R42" s="206">
        <v>26.093432</v>
      </c>
      <c r="S42" s="206">
        <v>20.883429175</v>
      </c>
      <c r="T42" s="206">
        <v>21.676462704999999</v>
      </c>
      <c r="U42" s="206">
        <v>91.977041963000005</v>
      </c>
      <c r="V42" s="293">
        <v>24.060698798999997</v>
      </c>
      <c r="W42" s="293">
        <v>62.213078968000005</v>
      </c>
      <c r="X42" s="293">
        <v>64.796473917</v>
      </c>
    </row>
    <row r="43" spans="1:24" ht="18" customHeight="1">
      <c r="A43" s="255" t="s">
        <v>24</v>
      </c>
      <c r="B43" s="293">
        <v>1.558887273128726</v>
      </c>
      <c r="C43" s="293">
        <v>2.4788967184095858</v>
      </c>
      <c r="D43" s="293">
        <v>2.0237301268724766</v>
      </c>
      <c r="E43" s="293">
        <v>38.402453388000005</v>
      </c>
      <c r="F43" s="293">
        <v>50.789302897212004</v>
      </c>
      <c r="G43" s="293">
        <v>50.972253009600003</v>
      </c>
      <c r="H43" s="293">
        <v>47.7313102098</v>
      </c>
      <c r="I43" s="293">
        <v>51.811035695999998</v>
      </c>
      <c r="J43" s="293">
        <v>47.595180127082003</v>
      </c>
      <c r="K43" s="206"/>
      <c r="L43" s="206"/>
      <c r="M43" s="206"/>
      <c r="N43" s="206"/>
      <c r="O43" s="206">
        <v>43.513253498000005</v>
      </c>
      <c r="P43" s="206">
        <v>23.594250946999999</v>
      </c>
      <c r="Q43" s="206">
        <v>31.523164122000001</v>
      </c>
      <c r="R43" s="206">
        <v>21.556197000000001</v>
      </c>
      <c r="S43" s="206">
        <v>19.645114052</v>
      </c>
      <c r="T43" s="206">
        <v>25.583775046</v>
      </c>
      <c r="U43" s="206">
        <v>48.221078524999996</v>
      </c>
      <c r="V43" s="293">
        <v>27.636455254000001</v>
      </c>
      <c r="W43" s="293">
        <v>38.262735181999993</v>
      </c>
      <c r="X43" s="293">
        <v>27.562765484</v>
      </c>
    </row>
    <row r="45" spans="1:24" ht="18" customHeight="1">
      <c r="A45" s="250" t="s">
        <v>3104</v>
      </c>
    </row>
    <row r="47" spans="1:24" ht="18" customHeight="1">
      <c r="A47" s="250" t="s">
        <v>3116</v>
      </c>
    </row>
  </sheetData>
  <hyperlinks>
    <hyperlink ref="Z3" location="Content!A1" display="Back to content page" xr:uid="{00000000-0004-0000-1400-000000000000}"/>
  </hyperlinks>
  <pageMargins left="0.7" right="0.7" top="0.75" bottom="0.75" header="0.3" footer="0.3"/>
  <pageSetup paperSize="9" orientation="portrait" horizontalDpi="4294967293"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Sheet246"/>
  <dimension ref="A1:W25"/>
  <sheetViews>
    <sheetView workbookViewId="0">
      <selection activeCell="B4" sqref="B4:U19"/>
    </sheetView>
  </sheetViews>
  <sheetFormatPr defaultRowHeight="14.4"/>
  <cols>
    <col min="1" max="1" width="33.77734375" style="17" customWidth="1"/>
    <col min="2" max="21" width="8.77734375" style="17" customWidth="1"/>
    <col min="22" max="23" width="8.77734375" style="17"/>
  </cols>
  <sheetData>
    <row r="1" spans="1:23">
      <c r="A1" s="300" t="s">
        <v>2756</v>
      </c>
      <c r="B1" s="13"/>
      <c r="C1" s="91"/>
      <c r="D1" s="91"/>
      <c r="E1" s="91"/>
      <c r="F1" s="91"/>
      <c r="G1" s="91"/>
      <c r="H1" s="91"/>
      <c r="I1" s="91"/>
      <c r="J1" s="91"/>
      <c r="K1" s="13"/>
      <c r="L1" s="13"/>
      <c r="M1" s="13"/>
      <c r="N1" s="13"/>
      <c r="O1" s="13"/>
      <c r="V1" s="13"/>
      <c r="W1" s="13"/>
    </row>
    <row r="2" spans="1:23">
      <c r="A2" s="91"/>
    </row>
    <row r="3" spans="1:23">
      <c r="A3" s="223" t="s">
        <v>27</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W3" s="1" t="s">
        <v>559</v>
      </c>
    </row>
    <row r="4" spans="1:23">
      <c r="A4" s="227" t="s">
        <v>13</v>
      </c>
      <c r="B4" s="291"/>
      <c r="C4" s="291"/>
      <c r="D4" s="291"/>
      <c r="E4" s="291"/>
      <c r="F4" s="291"/>
      <c r="G4" s="291"/>
      <c r="H4" s="291"/>
      <c r="I4" s="291"/>
      <c r="J4" s="291"/>
      <c r="K4" s="291"/>
      <c r="L4" s="291"/>
      <c r="M4" s="291"/>
      <c r="N4" s="291"/>
      <c r="O4" s="291"/>
      <c r="P4" s="291"/>
      <c r="Q4" s="291"/>
      <c r="R4" s="291"/>
      <c r="S4" s="291"/>
      <c r="T4" s="291"/>
      <c r="U4" s="291"/>
    </row>
    <row r="5" spans="1:23">
      <c r="A5" s="93" t="s">
        <v>12</v>
      </c>
      <c r="B5" s="291">
        <v>967.9</v>
      </c>
      <c r="C5" s="291">
        <v>1123.0999999999999</v>
      </c>
      <c r="D5" s="291">
        <v>1241.5999999999999</v>
      </c>
      <c r="E5" s="291">
        <v>1605.7</v>
      </c>
      <c r="F5" s="291">
        <v>1915.2</v>
      </c>
      <c r="G5" s="291">
        <v>1898.3</v>
      </c>
      <c r="H5" s="291">
        <v>2050.4</v>
      </c>
      <c r="I5" s="291">
        <v>2393.6</v>
      </c>
      <c r="J5" s="291">
        <v>2585</v>
      </c>
      <c r="K5" s="291">
        <v>2748.5</v>
      </c>
      <c r="L5" s="291">
        <v>2984.5</v>
      </c>
      <c r="M5" s="291">
        <v>3180.1</v>
      </c>
      <c r="N5" s="291">
        <v>3371.32</v>
      </c>
      <c r="O5" s="291">
        <v>2981.4</v>
      </c>
      <c r="P5" s="291">
        <v>1684</v>
      </c>
      <c r="Q5" s="291">
        <v>1468</v>
      </c>
      <c r="R5" s="291">
        <v>1650</v>
      </c>
      <c r="S5" s="291">
        <v>1288</v>
      </c>
      <c r="T5" s="291">
        <v>1189</v>
      </c>
      <c r="U5" s="291">
        <v>1746</v>
      </c>
    </row>
    <row r="6" spans="1:23">
      <c r="A6" s="93" t="s">
        <v>513</v>
      </c>
      <c r="B6" s="291" t="s">
        <v>105</v>
      </c>
      <c r="C6" s="291" t="s">
        <v>105</v>
      </c>
      <c r="D6" s="291" t="s">
        <v>105</v>
      </c>
      <c r="E6" s="291" t="s">
        <v>105</v>
      </c>
      <c r="F6" s="291" t="s">
        <v>105</v>
      </c>
      <c r="G6" s="291" t="s">
        <v>105</v>
      </c>
      <c r="H6" s="291" t="s">
        <v>105</v>
      </c>
      <c r="I6" s="291" t="s">
        <v>105</v>
      </c>
      <c r="J6" s="291" t="s">
        <v>105</v>
      </c>
      <c r="K6" s="291" t="s">
        <v>105</v>
      </c>
      <c r="L6" s="291" t="s">
        <v>105</v>
      </c>
      <c r="M6" s="291" t="s">
        <v>105</v>
      </c>
      <c r="N6" s="291" t="s">
        <v>105</v>
      </c>
      <c r="O6" s="291" t="s">
        <v>105</v>
      </c>
      <c r="P6" s="291" t="s">
        <v>105</v>
      </c>
      <c r="Q6" s="291" t="s">
        <v>105</v>
      </c>
      <c r="R6" s="291" t="s">
        <v>105</v>
      </c>
      <c r="S6" s="291" t="s">
        <v>105</v>
      </c>
      <c r="T6" s="291" t="s">
        <v>105</v>
      </c>
      <c r="U6" s="291" t="s">
        <v>105</v>
      </c>
    </row>
    <row r="7" spans="1:23">
      <c r="A7" s="28" t="s">
        <v>100</v>
      </c>
      <c r="B7" s="291">
        <v>6</v>
      </c>
      <c r="C7" s="291">
        <v>12</v>
      </c>
      <c r="D7" s="291">
        <v>20</v>
      </c>
      <c r="E7" s="291">
        <v>3</v>
      </c>
      <c r="F7" s="291">
        <v>1</v>
      </c>
      <c r="G7" s="291">
        <v>71</v>
      </c>
      <c r="H7" s="291">
        <v>14</v>
      </c>
      <c r="I7" s="291">
        <v>76</v>
      </c>
      <c r="J7" s="291">
        <v>83</v>
      </c>
      <c r="K7" s="291">
        <v>105</v>
      </c>
      <c r="L7" s="291">
        <v>161</v>
      </c>
      <c r="M7" s="291">
        <v>44</v>
      </c>
      <c r="N7" s="291">
        <v>626</v>
      </c>
      <c r="O7" s="291">
        <v>626</v>
      </c>
      <c r="P7" s="291">
        <v>1138</v>
      </c>
      <c r="Q7" s="291">
        <v>20</v>
      </c>
      <c r="R7" s="291">
        <v>20</v>
      </c>
      <c r="S7" s="291">
        <v>668</v>
      </c>
      <c r="T7" s="291">
        <v>799</v>
      </c>
      <c r="U7" s="291">
        <v>385</v>
      </c>
      <c r="W7" s="33"/>
    </row>
    <row r="8" spans="1:23">
      <c r="A8" s="93" t="s">
        <v>512</v>
      </c>
      <c r="B8" s="291">
        <v>652.4</v>
      </c>
      <c r="C8" s="291">
        <v>601.29999999999995</v>
      </c>
      <c r="D8" s="291">
        <v>689.3</v>
      </c>
      <c r="E8" s="291">
        <v>868.2</v>
      </c>
      <c r="F8" s="291">
        <v>916.8</v>
      </c>
      <c r="G8" s="291">
        <v>819</v>
      </c>
      <c r="H8" s="291">
        <v>894</v>
      </c>
      <c r="I8" s="291">
        <v>936</v>
      </c>
      <c r="J8" s="291">
        <v>983</v>
      </c>
      <c r="K8" s="291">
        <v>923.3</v>
      </c>
      <c r="L8" s="291">
        <v>909.4</v>
      </c>
      <c r="M8" s="291">
        <v>805.5</v>
      </c>
      <c r="N8" s="291">
        <v>813.4</v>
      </c>
      <c r="O8" s="291">
        <v>821.9</v>
      </c>
      <c r="P8" s="291">
        <v>860</v>
      </c>
      <c r="Q8" s="291">
        <v>980.4</v>
      </c>
      <c r="R8" s="291">
        <v>1077.0999999999999</v>
      </c>
      <c r="S8" s="291">
        <v>1047.8</v>
      </c>
      <c r="T8" s="291">
        <v>1020.1</v>
      </c>
      <c r="U8" s="291">
        <v>947.1</v>
      </c>
      <c r="W8" s="48"/>
    </row>
    <row r="9" spans="1:23">
      <c r="A9" s="93" t="s">
        <v>279</v>
      </c>
      <c r="B9" s="291">
        <v>12</v>
      </c>
      <c r="C9" s="291">
        <v>40</v>
      </c>
      <c r="D9" s="291">
        <v>40.200000000000003</v>
      </c>
      <c r="E9" s="291">
        <v>49.3</v>
      </c>
      <c r="F9" s="291">
        <v>15.4</v>
      </c>
      <c r="G9" s="291">
        <v>35.799999999999997</v>
      </c>
      <c r="H9" s="291">
        <v>38.9</v>
      </c>
      <c r="I9" s="291">
        <v>56</v>
      </c>
      <c r="J9" s="291">
        <v>77</v>
      </c>
      <c r="K9" s="291">
        <v>124.1</v>
      </c>
      <c r="L9" s="291">
        <v>145.6</v>
      </c>
      <c r="M9" s="291">
        <v>262.3</v>
      </c>
      <c r="N9" s="291">
        <v>309.89999999999998</v>
      </c>
      <c r="O9" s="291">
        <v>284.89999999999998</v>
      </c>
      <c r="P9" s="291">
        <v>271.2</v>
      </c>
      <c r="Q9" s="291">
        <v>260.60000000000002</v>
      </c>
      <c r="R9" s="291">
        <v>372.6</v>
      </c>
      <c r="S9" s="291">
        <v>386.9</v>
      </c>
      <c r="T9" s="291">
        <v>396.7</v>
      </c>
      <c r="U9" s="291">
        <v>541.70000000000005</v>
      </c>
    </row>
    <row r="10" spans="1:23">
      <c r="A10" s="93" t="s">
        <v>10</v>
      </c>
      <c r="B10" s="291" t="s">
        <v>105</v>
      </c>
      <c r="C10" s="291" t="s">
        <v>105</v>
      </c>
      <c r="D10" s="291" t="s">
        <v>105</v>
      </c>
      <c r="E10" s="291" t="s">
        <v>105</v>
      </c>
      <c r="F10" s="291" t="s">
        <v>105</v>
      </c>
      <c r="G10" s="291" t="s">
        <v>105</v>
      </c>
      <c r="H10" s="291" t="s">
        <v>105</v>
      </c>
      <c r="I10" s="291" t="s">
        <v>105</v>
      </c>
      <c r="J10" s="291" t="s">
        <v>105</v>
      </c>
      <c r="K10" s="291" t="s">
        <v>105</v>
      </c>
      <c r="L10" s="291" t="s">
        <v>105</v>
      </c>
      <c r="M10" s="291" t="s">
        <v>105</v>
      </c>
      <c r="N10" s="291" t="s">
        <v>105</v>
      </c>
      <c r="O10" s="291" t="s">
        <v>105</v>
      </c>
      <c r="P10" s="291" t="s">
        <v>105</v>
      </c>
      <c r="Q10" s="291" t="s">
        <v>105</v>
      </c>
      <c r="R10" s="291" t="s">
        <v>105</v>
      </c>
      <c r="S10" s="291" t="s">
        <v>105</v>
      </c>
      <c r="T10" s="291" t="s">
        <v>105</v>
      </c>
      <c r="U10" s="291" t="s">
        <v>105</v>
      </c>
      <c r="V10" s="48"/>
      <c r="W10" s="48"/>
    </row>
    <row r="11" spans="1:23">
      <c r="A11" s="93" t="s">
        <v>9</v>
      </c>
      <c r="B11" s="291" t="s">
        <v>105</v>
      </c>
      <c r="C11" s="291" t="s">
        <v>105</v>
      </c>
      <c r="D11" s="291" t="s">
        <v>105</v>
      </c>
      <c r="E11" s="291" t="s">
        <v>105</v>
      </c>
      <c r="F11" s="291" t="s">
        <v>105</v>
      </c>
      <c r="G11" s="291" t="s">
        <v>105</v>
      </c>
      <c r="H11" s="291" t="s">
        <v>105</v>
      </c>
      <c r="I11" s="291" t="s">
        <v>105</v>
      </c>
      <c r="J11" s="291" t="s">
        <v>105</v>
      </c>
      <c r="K11" s="291" t="s">
        <v>105</v>
      </c>
      <c r="L11" s="291" t="s">
        <v>105</v>
      </c>
      <c r="M11" s="291" t="s">
        <v>105</v>
      </c>
      <c r="N11" s="291" t="s">
        <v>105</v>
      </c>
      <c r="O11" s="291" t="s">
        <v>105</v>
      </c>
      <c r="P11" s="291" t="s">
        <v>105</v>
      </c>
      <c r="Q11" s="291" t="s">
        <v>105</v>
      </c>
      <c r="R11" s="291" t="s">
        <v>105</v>
      </c>
      <c r="S11" s="291" t="s">
        <v>105</v>
      </c>
      <c r="T11" s="291" t="s">
        <v>105</v>
      </c>
      <c r="U11" s="291" t="s">
        <v>105</v>
      </c>
      <c r="W11" s="48"/>
    </row>
    <row r="12" spans="1:23">
      <c r="A12" s="93" t="s">
        <v>8</v>
      </c>
      <c r="B12" s="291" t="s">
        <v>105</v>
      </c>
      <c r="C12" s="291" t="s">
        <v>105</v>
      </c>
      <c r="D12" s="291" t="s">
        <v>105</v>
      </c>
      <c r="E12" s="291" t="s">
        <v>105</v>
      </c>
      <c r="F12" s="291" t="s">
        <v>105</v>
      </c>
      <c r="G12" s="291" t="s">
        <v>105</v>
      </c>
      <c r="H12" s="291" t="s">
        <v>105</v>
      </c>
      <c r="I12" s="291" t="s">
        <v>105</v>
      </c>
      <c r="J12" s="291" t="s">
        <v>105</v>
      </c>
      <c r="K12" s="291" t="s">
        <v>105</v>
      </c>
      <c r="L12" s="291" t="s">
        <v>105</v>
      </c>
      <c r="M12" s="291" t="s">
        <v>105</v>
      </c>
      <c r="N12" s="291" t="s">
        <v>105</v>
      </c>
      <c r="O12" s="291" t="s">
        <v>105</v>
      </c>
      <c r="P12" s="291" t="s">
        <v>105</v>
      </c>
      <c r="Q12" s="291" t="s">
        <v>105</v>
      </c>
      <c r="R12" s="291" t="s">
        <v>105</v>
      </c>
      <c r="S12" s="291" t="s">
        <v>105</v>
      </c>
      <c r="T12" s="291" t="s">
        <v>105</v>
      </c>
      <c r="U12" s="291" t="s">
        <v>105</v>
      </c>
      <c r="V12" s="74" t="s">
        <v>15</v>
      </c>
    </row>
    <row r="13" spans="1:23">
      <c r="A13" s="93" t="s">
        <v>6</v>
      </c>
      <c r="B13" s="291">
        <v>245</v>
      </c>
      <c r="C13" s="291">
        <v>4800</v>
      </c>
      <c r="D13" s="291">
        <v>5032</v>
      </c>
      <c r="E13" s="291">
        <v>7363</v>
      </c>
      <c r="F13" s="291">
        <v>9267</v>
      </c>
      <c r="G13" s="291">
        <v>9588</v>
      </c>
      <c r="H13" s="291">
        <v>9839</v>
      </c>
      <c r="I13" s="291">
        <v>8568</v>
      </c>
      <c r="J13" s="291">
        <v>8207</v>
      </c>
      <c r="K13" s="291">
        <v>8340</v>
      </c>
      <c r="L13" s="291">
        <v>8533</v>
      </c>
      <c r="M13" s="291">
        <v>8570</v>
      </c>
      <c r="N13" s="291">
        <v>8304</v>
      </c>
      <c r="O13" s="291">
        <v>8339</v>
      </c>
      <c r="P13" s="291">
        <v>7656</v>
      </c>
      <c r="Q13" s="291">
        <v>10547.2</v>
      </c>
      <c r="R13" s="291">
        <v>9927.5</v>
      </c>
      <c r="S13" s="291">
        <v>8289</v>
      </c>
      <c r="T13" s="291">
        <v>8327</v>
      </c>
      <c r="U13" s="291">
        <v>8276</v>
      </c>
    </row>
    <row r="14" spans="1:23">
      <c r="A14" s="93" t="s">
        <v>18</v>
      </c>
      <c r="B14" s="291">
        <v>785</v>
      </c>
      <c r="C14" s="291">
        <v>1066</v>
      </c>
      <c r="D14" s="291">
        <v>942</v>
      </c>
      <c r="E14" s="291">
        <v>1045</v>
      </c>
      <c r="F14" s="291">
        <v>1566</v>
      </c>
      <c r="G14" s="291">
        <v>1703</v>
      </c>
      <c r="H14" s="291">
        <v>1948</v>
      </c>
      <c r="I14" s="291">
        <v>2045</v>
      </c>
      <c r="J14" s="291">
        <v>2147</v>
      </c>
      <c r="K14" s="291">
        <v>2128</v>
      </c>
      <c r="L14" s="291">
        <v>2462</v>
      </c>
      <c r="M14" s="291">
        <v>2389</v>
      </c>
      <c r="N14" s="291">
        <v>2226</v>
      </c>
      <c r="O14" s="291">
        <v>2916</v>
      </c>
      <c r="P14" s="291">
        <v>2886</v>
      </c>
      <c r="Q14" s="291">
        <v>2678</v>
      </c>
      <c r="R14" s="291">
        <v>3085</v>
      </c>
      <c r="S14" s="291">
        <v>2939</v>
      </c>
      <c r="T14" s="291">
        <v>3449</v>
      </c>
      <c r="U14" s="291">
        <v>3417</v>
      </c>
    </row>
    <row r="15" spans="1:23">
      <c r="A15" s="93" t="s">
        <v>4</v>
      </c>
      <c r="B15" s="291" t="s">
        <v>105</v>
      </c>
      <c r="C15" s="291" t="s">
        <v>105</v>
      </c>
      <c r="D15" s="291" t="s">
        <v>105</v>
      </c>
      <c r="E15" s="291" t="s">
        <v>105</v>
      </c>
      <c r="F15" s="291" t="s">
        <v>105</v>
      </c>
      <c r="G15" s="291" t="s">
        <v>105</v>
      </c>
      <c r="H15" s="291" t="s">
        <v>105</v>
      </c>
      <c r="I15" s="291" t="s">
        <v>105</v>
      </c>
      <c r="J15" s="291" t="s">
        <v>105</v>
      </c>
      <c r="K15" s="291" t="s">
        <v>105</v>
      </c>
      <c r="L15" s="291" t="s">
        <v>105</v>
      </c>
      <c r="M15" s="291" t="s">
        <v>105</v>
      </c>
      <c r="N15" s="291" t="s">
        <v>105</v>
      </c>
      <c r="O15" s="291" t="s">
        <v>105</v>
      </c>
      <c r="P15" s="291" t="s">
        <v>105</v>
      </c>
      <c r="Q15" s="291" t="s">
        <v>105</v>
      </c>
      <c r="R15" s="291" t="s">
        <v>105</v>
      </c>
      <c r="S15" s="291" t="s">
        <v>105</v>
      </c>
      <c r="T15" s="291" t="s">
        <v>105</v>
      </c>
      <c r="U15" s="291" t="s">
        <v>105</v>
      </c>
    </row>
    <row r="16" spans="1:23">
      <c r="A16" s="93" t="s">
        <v>3</v>
      </c>
      <c r="B16" s="291">
        <v>4719</v>
      </c>
      <c r="C16" s="291">
        <v>9200</v>
      </c>
      <c r="D16" s="291">
        <v>9496</v>
      </c>
      <c r="E16" s="291">
        <v>8194</v>
      </c>
      <c r="F16" s="291">
        <v>9818</v>
      </c>
      <c r="G16" s="291">
        <v>11079</v>
      </c>
      <c r="H16" s="291">
        <v>10624</v>
      </c>
      <c r="I16" s="291">
        <v>11348</v>
      </c>
      <c r="J16" s="291">
        <v>10572</v>
      </c>
      <c r="K16" s="291">
        <v>12295</v>
      </c>
      <c r="L16" s="291">
        <v>12193</v>
      </c>
      <c r="M16" s="291">
        <v>11890</v>
      </c>
      <c r="N16" s="291">
        <v>10006</v>
      </c>
      <c r="O16" s="291">
        <v>9428</v>
      </c>
      <c r="P16" s="291">
        <v>11177</v>
      </c>
      <c r="Q16" s="291">
        <v>13059</v>
      </c>
      <c r="R16" s="291">
        <v>10555</v>
      </c>
      <c r="S16" s="291">
        <v>10555</v>
      </c>
      <c r="T16" s="291">
        <v>9687</v>
      </c>
      <c r="U16" s="291">
        <v>7823</v>
      </c>
      <c r="V16" s="48"/>
      <c r="W16" s="48"/>
    </row>
    <row r="17" spans="1:23">
      <c r="A17" s="152" t="s">
        <v>33</v>
      </c>
      <c r="B17" s="291">
        <v>55</v>
      </c>
      <c r="C17" s="291">
        <v>66</v>
      </c>
      <c r="D17" s="291">
        <v>79</v>
      </c>
      <c r="E17" s="291">
        <v>95</v>
      </c>
      <c r="F17" s="291">
        <v>113</v>
      </c>
      <c r="G17" s="291">
        <v>72</v>
      </c>
      <c r="H17" s="291">
        <v>169</v>
      </c>
      <c r="I17" s="291">
        <v>60</v>
      </c>
      <c r="J17" s="291">
        <v>52</v>
      </c>
      <c r="K17" s="291">
        <v>65</v>
      </c>
      <c r="L17" s="291">
        <v>57</v>
      </c>
      <c r="M17" s="291">
        <v>55</v>
      </c>
      <c r="N17" s="291">
        <v>61</v>
      </c>
      <c r="O17" s="291">
        <v>60</v>
      </c>
      <c r="P17" s="291">
        <v>59</v>
      </c>
      <c r="Q17" s="291">
        <v>71</v>
      </c>
      <c r="R17" s="291">
        <v>102</v>
      </c>
      <c r="S17" s="291">
        <v>106</v>
      </c>
      <c r="T17" s="291">
        <v>118</v>
      </c>
      <c r="U17" s="291">
        <v>113</v>
      </c>
      <c r="V17" s="17" t="s">
        <v>15</v>
      </c>
      <c r="W17" s="48"/>
    </row>
    <row r="18" spans="1:23">
      <c r="A18" s="93" t="s">
        <v>1</v>
      </c>
      <c r="B18" s="291"/>
      <c r="C18" s="291"/>
      <c r="D18" s="291"/>
      <c r="E18" s="291">
        <v>0</v>
      </c>
      <c r="F18" s="291">
        <v>0</v>
      </c>
      <c r="G18" s="291">
        <v>0</v>
      </c>
      <c r="H18" s="291">
        <v>46</v>
      </c>
      <c r="I18" s="291">
        <v>275</v>
      </c>
      <c r="J18" s="291">
        <v>264</v>
      </c>
      <c r="K18" s="291">
        <v>10</v>
      </c>
      <c r="L18" s="291">
        <v>13</v>
      </c>
      <c r="M18" s="291">
        <v>120</v>
      </c>
      <c r="N18" s="291">
        <v>163</v>
      </c>
      <c r="O18" s="291">
        <v>73</v>
      </c>
      <c r="P18" s="291">
        <v>13</v>
      </c>
      <c r="Q18" s="291">
        <v>785.2</v>
      </c>
      <c r="R18" s="291">
        <v>2185</v>
      </c>
      <c r="S18" s="291">
        <v>753</v>
      </c>
      <c r="T18" s="291">
        <v>152</v>
      </c>
      <c r="U18" s="291">
        <v>198.16</v>
      </c>
      <c r="V18" s="49" t="s">
        <v>15</v>
      </c>
    </row>
    <row r="19" spans="1:23">
      <c r="A19" s="93" t="s">
        <v>24</v>
      </c>
      <c r="B19" s="291">
        <v>5095</v>
      </c>
      <c r="C19" s="291">
        <v>4066</v>
      </c>
      <c r="D19" s="291">
        <v>4010</v>
      </c>
      <c r="E19" s="291">
        <v>3185</v>
      </c>
      <c r="F19" s="291">
        <v>2040</v>
      </c>
      <c r="G19" s="291">
        <v>3013</v>
      </c>
      <c r="H19" s="291">
        <v>4246</v>
      </c>
      <c r="I19" s="291">
        <v>2956</v>
      </c>
      <c r="J19" s="291">
        <v>1686</v>
      </c>
      <c r="K19" s="291">
        <v>2182</v>
      </c>
      <c r="L19" s="291">
        <v>1718</v>
      </c>
      <c r="M19" s="291">
        <v>1578.7</v>
      </c>
      <c r="N19" s="291">
        <v>1076.0999999999999</v>
      </c>
      <c r="O19" s="291">
        <v>1722</v>
      </c>
      <c r="P19" s="291">
        <v>1127</v>
      </c>
      <c r="Q19" s="291">
        <v>1139</v>
      </c>
      <c r="R19" s="291">
        <v>2220</v>
      </c>
      <c r="S19" s="291">
        <v>2569</v>
      </c>
      <c r="T19" s="291">
        <v>1177</v>
      </c>
      <c r="U19" s="291">
        <v>1612</v>
      </c>
    </row>
    <row r="21" spans="1:23">
      <c r="A21" s="44" t="s">
        <v>218</v>
      </c>
    </row>
    <row r="22" spans="1:23">
      <c r="A22" s="44"/>
    </row>
    <row r="23" spans="1:23">
      <c r="A23" s="53" t="s">
        <v>589</v>
      </c>
    </row>
    <row r="25" spans="1:23">
      <c r="A25" s="53" t="s">
        <v>795</v>
      </c>
    </row>
  </sheetData>
  <hyperlinks>
    <hyperlink ref="W3" location="Content!A1" display="Back to content page" xr:uid="{00000000-0004-0000-F500-000000000000}"/>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Sheet247"/>
  <dimension ref="A1:W25"/>
  <sheetViews>
    <sheetView topLeftCell="A10" workbookViewId="0">
      <selection activeCell="B4" sqref="B4:U19"/>
    </sheetView>
  </sheetViews>
  <sheetFormatPr defaultRowHeight="14.4"/>
  <cols>
    <col min="1" max="1" width="33.77734375" style="17" customWidth="1"/>
    <col min="2" max="21" width="8.77734375" style="17" customWidth="1"/>
    <col min="22" max="23" width="8.77734375" style="17"/>
  </cols>
  <sheetData>
    <row r="1" spans="1:23">
      <c r="A1" s="248" t="s">
        <v>2757</v>
      </c>
      <c r="B1" s="13"/>
      <c r="C1" s="91"/>
      <c r="D1" s="91"/>
      <c r="E1" s="91"/>
      <c r="F1" s="91"/>
      <c r="G1" s="91"/>
      <c r="H1" s="91"/>
      <c r="I1" s="91"/>
      <c r="J1" s="91"/>
      <c r="K1" s="13"/>
      <c r="L1" s="13"/>
      <c r="M1" s="13"/>
      <c r="N1" s="13"/>
      <c r="O1" s="13"/>
      <c r="V1" s="13"/>
      <c r="W1" s="13"/>
    </row>
    <row r="2" spans="1:23">
      <c r="A2" s="91"/>
    </row>
    <row r="3" spans="1:23">
      <c r="A3" s="223" t="s">
        <v>27</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W3" s="1" t="s">
        <v>559</v>
      </c>
    </row>
    <row r="4" spans="1:23">
      <c r="A4" s="227" t="s">
        <v>13</v>
      </c>
      <c r="B4" s="291"/>
      <c r="C4" s="291"/>
      <c r="D4" s="291"/>
      <c r="E4" s="291"/>
      <c r="F4" s="291"/>
      <c r="G4" s="291"/>
      <c r="H4" s="291"/>
      <c r="I4" s="291"/>
      <c r="J4" s="291"/>
      <c r="K4" s="291"/>
      <c r="L4" s="291"/>
      <c r="M4" s="291"/>
      <c r="N4" s="291"/>
      <c r="O4" s="291"/>
      <c r="P4" s="291"/>
      <c r="Q4" s="291"/>
      <c r="R4" s="291"/>
      <c r="S4" s="291"/>
      <c r="T4" s="291"/>
      <c r="U4" s="291"/>
    </row>
    <row r="5" spans="1:23">
      <c r="A5" s="93" t="s">
        <v>12</v>
      </c>
      <c r="B5" s="291" t="s">
        <v>105</v>
      </c>
      <c r="C5" s="291" t="s">
        <v>105</v>
      </c>
      <c r="D5" s="291" t="s">
        <v>105</v>
      </c>
      <c r="E5" s="291" t="s">
        <v>105</v>
      </c>
      <c r="F5" s="291" t="s">
        <v>105</v>
      </c>
      <c r="G5" s="291" t="s">
        <v>105</v>
      </c>
      <c r="H5" s="291" t="s">
        <v>105</v>
      </c>
      <c r="I5" s="291" t="s">
        <v>105</v>
      </c>
      <c r="J5" s="291" t="s">
        <v>105</v>
      </c>
      <c r="K5" s="291" t="s">
        <v>105</v>
      </c>
      <c r="L5" s="291" t="s">
        <v>105</v>
      </c>
      <c r="M5" s="291" t="s">
        <v>105</v>
      </c>
      <c r="N5" s="291" t="s">
        <v>105</v>
      </c>
      <c r="O5" s="291" t="s">
        <v>105</v>
      </c>
      <c r="P5" s="291" t="s">
        <v>105</v>
      </c>
      <c r="Q5" s="291" t="s">
        <v>105</v>
      </c>
      <c r="R5" s="291" t="s">
        <v>105</v>
      </c>
      <c r="S5" s="291" t="s">
        <v>105</v>
      </c>
      <c r="T5" s="291" t="s">
        <v>105</v>
      </c>
      <c r="U5" s="291" t="s">
        <v>105</v>
      </c>
    </row>
    <row r="6" spans="1:23">
      <c r="A6" s="93" t="s">
        <v>513</v>
      </c>
      <c r="B6" s="291" t="s">
        <v>105</v>
      </c>
      <c r="C6" s="291" t="s">
        <v>105</v>
      </c>
      <c r="D6" s="291" t="s">
        <v>105</v>
      </c>
      <c r="E6" s="291" t="s">
        <v>105</v>
      </c>
      <c r="F6" s="291" t="s">
        <v>105</v>
      </c>
      <c r="G6" s="291" t="s">
        <v>105</v>
      </c>
      <c r="H6" s="291" t="s">
        <v>105</v>
      </c>
      <c r="I6" s="291" t="s">
        <v>105</v>
      </c>
      <c r="J6" s="291" t="s">
        <v>105</v>
      </c>
      <c r="K6" s="291" t="s">
        <v>105</v>
      </c>
      <c r="L6" s="291" t="s">
        <v>105</v>
      </c>
      <c r="M6" s="291" t="s">
        <v>105</v>
      </c>
      <c r="N6" s="291" t="s">
        <v>105</v>
      </c>
      <c r="O6" s="291" t="s">
        <v>105</v>
      </c>
      <c r="P6" s="291" t="s">
        <v>105</v>
      </c>
      <c r="Q6" s="291" t="s">
        <v>105</v>
      </c>
      <c r="R6" s="291" t="s">
        <v>105</v>
      </c>
      <c r="S6" s="291" t="s">
        <v>105</v>
      </c>
      <c r="T6" s="291" t="s">
        <v>105</v>
      </c>
      <c r="U6" s="291" t="s">
        <v>105</v>
      </c>
    </row>
    <row r="7" spans="1:23">
      <c r="A7" s="28" t="s">
        <v>100</v>
      </c>
      <c r="B7" s="291">
        <v>1279</v>
      </c>
      <c r="C7" s="291">
        <v>1202</v>
      </c>
      <c r="D7" s="291">
        <v>1334</v>
      </c>
      <c r="E7" s="291">
        <v>1331</v>
      </c>
      <c r="F7" s="291">
        <v>1395</v>
      </c>
      <c r="G7" s="291">
        <v>1735</v>
      </c>
      <c r="H7" s="291">
        <v>1323</v>
      </c>
      <c r="I7" s="291">
        <v>1402</v>
      </c>
      <c r="J7" s="291">
        <v>674</v>
      </c>
      <c r="K7" s="291">
        <v>887</v>
      </c>
      <c r="L7" s="291">
        <v>916</v>
      </c>
      <c r="M7" s="291">
        <v>171</v>
      </c>
      <c r="N7" s="291">
        <v>48</v>
      </c>
      <c r="O7" s="291">
        <v>48</v>
      </c>
      <c r="P7" s="291">
        <v>69</v>
      </c>
      <c r="Q7" s="291">
        <v>422</v>
      </c>
      <c r="R7" s="291">
        <v>420</v>
      </c>
      <c r="S7" s="291">
        <v>62</v>
      </c>
      <c r="T7" s="291">
        <v>70</v>
      </c>
      <c r="U7" s="291">
        <v>248</v>
      </c>
      <c r="W7" s="33"/>
    </row>
    <row r="8" spans="1:23">
      <c r="A8" s="93" t="s">
        <v>512</v>
      </c>
      <c r="B8" s="291" t="s">
        <v>105</v>
      </c>
      <c r="C8" s="291" t="s">
        <v>105</v>
      </c>
      <c r="D8" s="291" t="s">
        <v>105</v>
      </c>
      <c r="E8" s="291" t="s">
        <v>105</v>
      </c>
      <c r="F8" s="291" t="s">
        <v>105</v>
      </c>
      <c r="G8" s="291" t="s">
        <v>105</v>
      </c>
      <c r="H8" s="291" t="s">
        <v>105</v>
      </c>
      <c r="I8" s="291" t="s">
        <v>105</v>
      </c>
      <c r="J8" s="291" t="s">
        <v>105</v>
      </c>
      <c r="K8" s="291" t="s">
        <v>105</v>
      </c>
      <c r="L8" s="291" t="s">
        <v>105</v>
      </c>
      <c r="M8" s="291" t="s">
        <v>105</v>
      </c>
      <c r="N8" s="291" t="s">
        <v>105</v>
      </c>
      <c r="O8" s="291" t="s">
        <v>105</v>
      </c>
      <c r="P8" s="291" t="s">
        <v>105</v>
      </c>
      <c r="Q8" s="291" t="s">
        <v>105</v>
      </c>
      <c r="R8" s="291" t="s">
        <v>105</v>
      </c>
      <c r="S8" s="291" t="s">
        <v>105</v>
      </c>
      <c r="T8" s="291" t="s">
        <v>105</v>
      </c>
      <c r="U8" s="291" t="s">
        <v>105</v>
      </c>
      <c r="W8" s="48"/>
    </row>
    <row r="9" spans="1:23">
      <c r="A9" s="93" t="s">
        <v>279</v>
      </c>
      <c r="B9" s="291">
        <v>12.6</v>
      </c>
      <c r="C9" s="291">
        <v>23.2</v>
      </c>
      <c r="D9" s="291">
        <v>35.299999999999997</v>
      </c>
      <c r="E9" s="291">
        <v>40.299999999999997</v>
      </c>
      <c r="F9" s="291">
        <v>6.1</v>
      </c>
      <c r="G9" s="291">
        <v>22.3</v>
      </c>
      <c r="H9" s="291">
        <v>11.2</v>
      </c>
      <c r="I9" s="291">
        <v>8.5</v>
      </c>
      <c r="J9" s="291">
        <v>3.8</v>
      </c>
      <c r="K9" s="291">
        <v>1.7</v>
      </c>
      <c r="L9" s="291">
        <v>5.5</v>
      </c>
      <c r="M9" s="291">
        <v>39.200000000000003</v>
      </c>
      <c r="N9" s="291">
        <v>21</v>
      </c>
      <c r="O9" s="291">
        <v>2.2000000000000002</v>
      </c>
      <c r="P9" s="291">
        <v>2.92</v>
      </c>
      <c r="Q9" s="291">
        <v>4.4000000000000004</v>
      </c>
      <c r="R9" s="291">
        <v>2.6</v>
      </c>
      <c r="S9" s="291">
        <v>0.8</v>
      </c>
      <c r="T9" s="291">
        <v>2.9</v>
      </c>
      <c r="U9" s="291">
        <v>0.93</v>
      </c>
    </row>
    <row r="10" spans="1:23">
      <c r="A10" s="93" t="s">
        <v>10</v>
      </c>
      <c r="B10" s="291" t="s">
        <v>105</v>
      </c>
      <c r="C10" s="291" t="s">
        <v>105</v>
      </c>
      <c r="D10" s="291" t="s">
        <v>105</v>
      </c>
      <c r="E10" s="291" t="s">
        <v>105</v>
      </c>
      <c r="F10" s="291" t="s">
        <v>105</v>
      </c>
      <c r="G10" s="291" t="s">
        <v>105</v>
      </c>
      <c r="H10" s="291" t="s">
        <v>105</v>
      </c>
      <c r="I10" s="291" t="s">
        <v>105</v>
      </c>
      <c r="J10" s="291" t="s">
        <v>105</v>
      </c>
      <c r="K10" s="291" t="s">
        <v>105</v>
      </c>
      <c r="L10" s="291" t="s">
        <v>105</v>
      </c>
      <c r="M10" s="291" t="s">
        <v>105</v>
      </c>
      <c r="N10" s="291" t="s">
        <v>105</v>
      </c>
      <c r="O10" s="291" t="s">
        <v>105</v>
      </c>
      <c r="P10" s="291" t="s">
        <v>105</v>
      </c>
      <c r="Q10" s="291" t="s">
        <v>105</v>
      </c>
      <c r="R10" s="291" t="s">
        <v>105</v>
      </c>
      <c r="S10" s="291" t="s">
        <v>105</v>
      </c>
      <c r="T10" s="291" t="s">
        <v>105</v>
      </c>
      <c r="U10" s="291" t="s">
        <v>105</v>
      </c>
      <c r="V10" s="48"/>
      <c r="W10" s="48"/>
    </row>
    <row r="11" spans="1:23">
      <c r="A11" s="93" t="s">
        <v>9</v>
      </c>
      <c r="B11" s="291">
        <v>3.3</v>
      </c>
      <c r="C11" s="291">
        <v>6</v>
      </c>
      <c r="D11" s="291">
        <v>6.5</v>
      </c>
      <c r="E11" s="291">
        <v>6.7</v>
      </c>
      <c r="F11" s="291">
        <v>7.5</v>
      </c>
      <c r="G11" s="291">
        <v>10</v>
      </c>
      <c r="H11" s="291">
        <v>10.9</v>
      </c>
      <c r="I11" s="291">
        <v>16.899999999999999</v>
      </c>
      <c r="J11" s="291">
        <v>19.899999999999999</v>
      </c>
      <c r="K11" s="291">
        <v>16.3</v>
      </c>
      <c r="L11" s="291">
        <v>20.5</v>
      </c>
      <c r="M11" s="291">
        <v>20</v>
      </c>
      <c r="N11" s="291">
        <v>17.899999999999999</v>
      </c>
      <c r="O11" s="291">
        <v>31.7</v>
      </c>
      <c r="P11" s="291">
        <v>39.299999999999997</v>
      </c>
      <c r="Q11" s="291">
        <v>21.85</v>
      </c>
      <c r="R11" s="291">
        <v>24.43</v>
      </c>
      <c r="S11" s="291">
        <v>20.43</v>
      </c>
      <c r="T11" s="291">
        <v>82.22</v>
      </c>
      <c r="U11" s="291">
        <v>82</v>
      </c>
      <c r="W11" s="48"/>
    </row>
    <row r="12" spans="1:23">
      <c r="A12" s="93" t="s">
        <v>8</v>
      </c>
      <c r="B12" s="291" t="s">
        <v>105</v>
      </c>
      <c r="C12" s="291" t="s">
        <v>105</v>
      </c>
      <c r="D12" s="291" t="s">
        <v>105</v>
      </c>
      <c r="E12" s="291" t="s">
        <v>105</v>
      </c>
      <c r="F12" s="291" t="s">
        <v>105</v>
      </c>
      <c r="G12" s="291" t="s">
        <v>105</v>
      </c>
      <c r="H12" s="291" t="s">
        <v>105</v>
      </c>
      <c r="I12" s="291" t="s">
        <v>105</v>
      </c>
      <c r="J12" s="291" t="s">
        <v>105</v>
      </c>
      <c r="K12" s="291" t="s">
        <v>105</v>
      </c>
      <c r="L12" s="291" t="s">
        <v>105</v>
      </c>
      <c r="M12" s="291" t="s">
        <v>105</v>
      </c>
      <c r="N12" s="291" t="s">
        <v>105</v>
      </c>
      <c r="O12" s="291" t="s">
        <v>105</v>
      </c>
      <c r="P12" s="291" t="s">
        <v>105</v>
      </c>
      <c r="Q12" s="291" t="s">
        <v>105</v>
      </c>
      <c r="R12" s="291" t="s">
        <v>105</v>
      </c>
      <c r="S12" s="291" t="s">
        <v>105</v>
      </c>
      <c r="T12" s="291" t="s">
        <v>105</v>
      </c>
      <c r="U12" s="291" t="s">
        <v>105</v>
      </c>
      <c r="V12" s="74" t="s">
        <v>15</v>
      </c>
    </row>
    <row r="13" spans="1:23">
      <c r="A13" s="93" t="s">
        <v>6</v>
      </c>
      <c r="B13" s="291">
        <v>7781</v>
      </c>
      <c r="C13" s="291">
        <v>10370</v>
      </c>
      <c r="D13" s="291">
        <v>11408</v>
      </c>
      <c r="E13" s="291">
        <v>9643</v>
      </c>
      <c r="F13" s="291">
        <v>10402</v>
      </c>
      <c r="G13" s="291">
        <v>12001</v>
      </c>
      <c r="H13" s="291">
        <v>12825</v>
      </c>
      <c r="I13" s="291">
        <v>12347</v>
      </c>
      <c r="J13" s="291">
        <v>11212</v>
      </c>
      <c r="K13" s="291">
        <v>12700</v>
      </c>
      <c r="L13" s="291">
        <v>12075</v>
      </c>
      <c r="M13" s="291">
        <v>11954</v>
      </c>
      <c r="N13" s="291">
        <v>9791</v>
      </c>
      <c r="O13" s="291">
        <v>9058</v>
      </c>
      <c r="P13" s="291">
        <v>10199</v>
      </c>
      <c r="Q13" s="291">
        <v>12876</v>
      </c>
      <c r="R13" s="291">
        <v>14269.3</v>
      </c>
      <c r="S13" s="291">
        <v>10010</v>
      </c>
      <c r="T13" s="291">
        <v>9738</v>
      </c>
      <c r="U13" s="291">
        <v>10771</v>
      </c>
    </row>
    <row r="14" spans="1:23">
      <c r="A14" s="93" t="s">
        <v>18</v>
      </c>
      <c r="B14" s="291">
        <v>100</v>
      </c>
      <c r="C14" s="291">
        <v>69</v>
      </c>
      <c r="D14" s="291">
        <v>54</v>
      </c>
      <c r="E14" s="291">
        <v>53</v>
      </c>
      <c r="F14" s="291">
        <v>23</v>
      </c>
      <c r="G14" s="291">
        <v>31</v>
      </c>
      <c r="H14" s="291">
        <v>36</v>
      </c>
      <c r="I14" s="291">
        <v>40</v>
      </c>
      <c r="J14" s="291">
        <v>47</v>
      </c>
      <c r="K14" s="291">
        <v>68</v>
      </c>
      <c r="L14" s="291">
        <v>77</v>
      </c>
      <c r="M14" s="291">
        <v>79</v>
      </c>
      <c r="N14" s="291">
        <v>88</v>
      </c>
      <c r="O14" s="291">
        <v>89</v>
      </c>
      <c r="P14" s="291">
        <v>84</v>
      </c>
      <c r="Q14" s="291">
        <v>88</v>
      </c>
      <c r="R14" s="291">
        <v>99</v>
      </c>
      <c r="S14" s="291">
        <v>100</v>
      </c>
      <c r="T14" s="291">
        <v>114</v>
      </c>
      <c r="U14" s="291">
        <v>119</v>
      </c>
    </row>
    <row r="15" spans="1:23">
      <c r="A15" s="93" t="s">
        <v>4</v>
      </c>
      <c r="B15" s="291" t="s">
        <v>105</v>
      </c>
      <c r="C15" s="291" t="s">
        <v>105</v>
      </c>
      <c r="D15" s="291" t="s">
        <v>105</v>
      </c>
      <c r="E15" s="291" t="s">
        <v>105</v>
      </c>
      <c r="F15" s="291" t="s">
        <v>105</v>
      </c>
      <c r="G15" s="291" t="s">
        <v>105</v>
      </c>
      <c r="H15" s="291" t="s">
        <v>105</v>
      </c>
      <c r="I15" s="291" t="s">
        <v>105</v>
      </c>
      <c r="J15" s="291" t="s">
        <v>105</v>
      </c>
      <c r="K15" s="291" t="s">
        <v>105</v>
      </c>
      <c r="L15" s="291" t="s">
        <v>105</v>
      </c>
      <c r="M15" s="291" t="s">
        <v>105</v>
      </c>
      <c r="N15" s="291" t="s">
        <v>105</v>
      </c>
      <c r="O15" s="291" t="s">
        <v>105</v>
      </c>
      <c r="P15" s="291" t="s">
        <v>105</v>
      </c>
      <c r="Q15" s="291" t="s">
        <v>105</v>
      </c>
      <c r="R15" s="291" t="s">
        <v>105</v>
      </c>
      <c r="S15" s="291" t="s">
        <v>105</v>
      </c>
      <c r="T15" s="291" t="s">
        <v>105</v>
      </c>
      <c r="U15" s="291" t="s">
        <v>105</v>
      </c>
    </row>
    <row r="16" spans="1:23">
      <c r="A16" s="93" t="s">
        <v>3</v>
      </c>
      <c r="B16" s="291">
        <v>4007</v>
      </c>
      <c r="C16" s="291">
        <v>6996</v>
      </c>
      <c r="D16" s="291">
        <v>7242</v>
      </c>
      <c r="E16" s="291">
        <v>10263</v>
      </c>
      <c r="F16" s="291">
        <v>13254</v>
      </c>
      <c r="G16" s="291">
        <v>13422</v>
      </c>
      <c r="H16" s="291">
        <v>13589</v>
      </c>
      <c r="I16" s="291">
        <v>14496</v>
      </c>
      <c r="J16" s="291">
        <v>14168</v>
      </c>
      <c r="K16" s="291">
        <v>14052</v>
      </c>
      <c r="L16" s="291">
        <v>14668</v>
      </c>
      <c r="M16" s="291">
        <v>14964</v>
      </c>
      <c r="N16" s="291">
        <v>15035</v>
      </c>
      <c r="O16" s="291">
        <v>13929</v>
      </c>
      <c r="P16" s="291">
        <v>13836</v>
      </c>
      <c r="Q16" s="291">
        <v>14609</v>
      </c>
      <c r="R16" s="291">
        <v>16549</v>
      </c>
      <c r="S16" s="291">
        <v>16549</v>
      </c>
      <c r="T16" s="291">
        <v>14386</v>
      </c>
      <c r="U16" s="291">
        <v>14482</v>
      </c>
      <c r="V16" s="48"/>
      <c r="W16" s="48"/>
    </row>
    <row r="17" spans="1:23">
      <c r="A17" s="152" t="s">
        <v>33</v>
      </c>
      <c r="B17" s="291" t="s">
        <v>105</v>
      </c>
      <c r="C17" s="291" t="s">
        <v>105</v>
      </c>
      <c r="D17" s="291" t="s">
        <v>105</v>
      </c>
      <c r="E17" s="291" t="s">
        <v>105</v>
      </c>
      <c r="F17" s="291" t="s">
        <v>105</v>
      </c>
      <c r="G17" s="291" t="s">
        <v>105</v>
      </c>
      <c r="H17" s="291" t="s">
        <v>105</v>
      </c>
      <c r="I17" s="291" t="s">
        <v>105</v>
      </c>
      <c r="J17" s="291" t="s">
        <v>105</v>
      </c>
      <c r="K17" s="291" t="s">
        <v>105</v>
      </c>
      <c r="L17" s="291" t="s">
        <v>105</v>
      </c>
      <c r="M17" s="291" t="s">
        <v>105</v>
      </c>
      <c r="N17" s="291" t="s">
        <v>105</v>
      </c>
      <c r="O17" s="291" t="s">
        <v>105</v>
      </c>
      <c r="P17" s="291" t="s">
        <v>105</v>
      </c>
      <c r="Q17" s="291" t="s">
        <v>105</v>
      </c>
      <c r="R17" s="291" t="s">
        <v>105</v>
      </c>
      <c r="S17" s="291" t="s">
        <v>105</v>
      </c>
      <c r="T17" s="291" t="s">
        <v>105</v>
      </c>
      <c r="U17" s="291" t="s">
        <v>105</v>
      </c>
      <c r="V17" s="17" t="s">
        <v>15</v>
      </c>
      <c r="W17" s="48"/>
    </row>
    <row r="18" spans="1:23">
      <c r="A18" s="93" t="s">
        <v>1</v>
      </c>
      <c r="B18" s="291">
        <v>1855</v>
      </c>
      <c r="C18" s="291">
        <v>1052</v>
      </c>
      <c r="D18" s="291">
        <v>778</v>
      </c>
      <c r="E18" s="291">
        <v>504</v>
      </c>
      <c r="F18" s="291">
        <v>231</v>
      </c>
      <c r="G18" s="291">
        <v>243</v>
      </c>
      <c r="H18" s="291">
        <v>552</v>
      </c>
      <c r="I18" s="291">
        <v>417</v>
      </c>
      <c r="J18" s="291">
        <v>96</v>
      </c>
      <c r="K18" s="291">
        <v>589</v>
      </c>
      <c r="L18" s="291">
        <v>578</v>
      </c>
      <c r="M18" s="291">
        <v>29</v>
      </c>
      <c r="N18" s="291">
        <v>980</v>
      </c>
      <c r="O18" s="291">
        <v>1083</v>
      </c>
      <c r="P18" s="291">
        <v>1256</v>
      </c>
      <c r="Q18" s="291">
        <v>1175.9000000000001</v>
      </c>
      <c r="R18" s="291">
        <v>794</v>
      </c>
      <c r="S18" s="291">
        <v>1063</v>
      </c>
      <c r="T18" s="291">
        <v>1225.5</v>
      </c>
      <c r="U18" s="291">
        <v>975.56</v>
      </c>
      <c r="V18" s="49" t="s">
        <v>15</v>
      </c>
    </row>
    <row r="19" spans="1:23">
      <c r="A19" s="93" t="s">
        <v>24</v>
      </c>
      <c r="B19" s="291"/>
      <c r="C19" s="291"/>
      <c r="D19" s="291"/>
      <c r="E19" s="291"/>
      <c r="F19" s="291"/>
      <c r="G19" s="291">
        <v>36</v>
      </c>
      <c r="H19" s="291">
        <v>347</v>
      </c>
      <c r="I19" s="291">
        <v>29</v>
      </c>
      <c r="J19" s="291">
        <v>571</v>
      </c>
      <c r="K19" s="291">
        <v>905</v>
      </c>
      <c r="L19" s="291">
        <v>987</v>
      </c>
      <c r="M19" s="291">
        <v>988.2</v>
      </c>
      <c r="N19" s="291">
        <v>700.9</v>
      </c>
      <c r="O19" s="291">
        <v>1189.3</v>
      </c>
      <c r="P19" s="291">
        <v>1226</v>
      </c>
      <c r="Q19" s="291">
        <v>1239</v>
      </c>
      <c r="R19" s="291">
        <v>369</v>
      </c>
      <c r="S19" s="291">
        <v>351</v>
      </c>
      <c r="T19" s="291">
        <v>161</v>
      </c>
      <c r="U19" s="291">
        <v>504</v>
      </c>
    </row>
    <row r="21" spans="1:23">
      <c r="A21" s="44" t="s">
        <v>218</v>
      </c>
    </row>
    <row r="22" spans="1:23">
      <c r="A22" s="44"/>
    </row>
    <row r="23" spans="1:23">
      <c r="A23" s="53" t="s">
        <v>589</v>
      </c>
    </row>
    <row r="25" spans="1:23">
      <c r="A25" s="53" t="s">
        <v>795</v>
      </c>
    </row>
  </sheetData>
  <hyperlinks>
    <hyperlink ref="W3" location="Content!A1" display="Back to content page" xr:uid="{00000000-0004-0000-F600-000000000000}"/>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Sheet248"/>
  <dimension ref="A1:O27"/>
  <sheetViews>
    <sheetView topLeftCell="A15" workbookViewId="0">
      <selection activeCell="M19" sqref="M19"/>
    </sheetView>
  </sheetViews>
  <sheetFormatPr defaultColWidth="9.21875" defaultRowHeight="13.8"/>
  <cols>
    <col min="1" max="1" width="33.77734375" style="17" customWidth="1"/>
    <col min="2" max="13" width="8.5546875" style="17" customWidth="1"/>
    <col min="14" max="15" width="9.21875" style="17"/>
    <col min="16" max="16" width="8" style="17" customWidth="1"/>
    <col min="17" max="16384" width="9.21875" style="17"/>
  </cols>
  <sheetData>
    <row r="1" spans="1:15" ht="15" customHeight="1">
      <c r="A1" s="91" t="s">
        <v>2788</v>
      </c>
    </row>
    <row r="2" spans="1:15" ht="15" customHeight="1">
      <c r="A2" s="91"/>
    </row>
    <row r="3" spans="1:15" ht="15" customHeight="1">
      <c r="A3" s="223" t="s">
        <v>27</v>
      </c>
      <c r="B3" s="25">
        <v>2010</v>
      </c>
      <c r="C3" s="25">
        <v>2011</v>
      </c>
      <c r="D3" s="25">
        <v>2012</v>
      </c>
      <c r="E3" s="25">
        <v>2013</v>
      </c>
      <c r="F3" s="25">
        <v>2014</v>
      </c>
      <c r="G3" s="25">
        <v>2015</v>
      </c>
      <c r="H3" s="25">
        <v>2016</v>
      </c>
      <c r="I3" s="25">
        <v>2017</v>
      </c>
      <c r="J3" s="25">
        <v>2018</v>
      </c>
      <c r="K3" s="25">
        <v>2019</v>
      </c>
      <c r="L3" s="25">
        <v>2020</v>
      </c>
      <c r="M3" s="25">
        <v>2021</v>
      </c>
      <c r="O3" s="1" t="s">
        <v>559</v>
      </c>
    </row>
    <row r="4" spans="1:15" ht="15" customHeight="1">
      <c r="A4" s="93" t="s">
        <v>13</v>
      </c>
      <c r="B4" s="653"/>
      <c r="C4" s="653">
        <v>0.63961859479224115</v>
      </c>
      <c r="D4" s="653">
        <v>0.62890292174476914</v>
      </c>
      <c r="E4" s="653">
        <v>0.62171375840634879</v>
      </c>
      <c r="F4" s="653">
        <v>0.61017786089286319</v>
      </c>
      <c r="G4" s="653">
        <v>0.95814408537102347</v>
      </c>
      <c r="H4" s="653">
        <v>0.97940508117971925</v>
      </c>
      <c r="I4" s="653">
        <v>0.96654609798325053</v>
      </c>
      <c r="J4" s="653">
        <v>0.63693426163550859</v>
      </c>
      <c r="K4" s="653">
        <v>0.442234248694447</v>
      </c>
      <c r="L4" s="653">
        <v>0.27888278415024104</v>
      </c>
      <c r="M4" s="653">
        <v>0.25635305091574689</v>
      </c>
    </row>
    <row r="5" spans="1:15" ht="15" customHeight="1">
      <c r="A5" s="93" t="s">
        <v>12</v>
      </c>
      <c r="B5" s="653">
        <v>0.86008836524300436</v>
      </c>
      <c r="C5" s="653">
        <v>1.0631402762514235</v>
      </c>
      <c r="D5" s="653">
        <v>1.1444871442556603</v>
      </c>
      <c r="E5" s="653">
        <v>1.14776586403852</v>
      </c>
      <c r="F5" s="653">
        <v>1.0683943101712279</v>
      </c>
      <c r="G5" s="653">
        <v>0.79178577463310196</v>
      </c>
      <c r="H5" s="653">
        <v>0.69533919207310946</v>
      </c>
      <c r="I5" s="653">
        <v>0.76057675701005889</v>
      </c>
      <c r="J5" s="653">
        <v>0.85385220015305818</v>
      </c>
      <c r="K5" s="653">
        <v>0.88647993278222659</v>
      </c>
      <c r="L5" s="653">
        <v>0.74984404182358144</v>
      </c>
      <c r="M5" s="653">
        <v>0.88600151921471293</v>
      </c>
    </row>
    <row r="6" spans="1:15" ht="15" customHeight="1">
      <c r="A6" s="93" t="s">
        <v>513</v>
      </c>
      <c r="B6" s="653"/>
      <c r="C6" s="653"/>
      <c r="D6" s="653"/>
      <c r="E6" s="653"/>
      <c r="F6" s="653"/>
      <c r="G6" s="653"/>
      <c r="H6" s="653"/>
      <c r="I6" s="653"/>
      <c r="J6" s="653"/>
      <c r="K6" s="653"/>
      <c r="L6" s="653"/>
      <c r="M6" s="653"/>
    </row>
    <row r="7" spans="1:15" ht="15" customHeight="1">
      <c r="A7" s="28" t="s">
        <v>100</v>
      </c>
      <c r="B7" s="653"/>
      <c r="C7" s="653">
        <v>1.5344486257335381</v>
      </c>
      <c r="D7" s="653">
        <v>1.6569463454780426</v>
      </c>
      <c r="E7" s="653">
        <v>1.6716132406699418</v>
      </c>
      <c r="F7" s="653">
        <v>1.7040807871195989</v>
      </c>
      <c r="G7" s="653">
        <v>1.577992373369971</v>
      </c>
      <c r="H7" s="653">
        <v>1.3659293071685814</v>
      </c>
      <c r="I7" s="653">
        <v>1.0046852269455002</v>
      </c>
      <c r="J7" s="653">
        <v>1.0738416618252842</v>
      </c>
      <c r="K7" s="653">
        <v>1.0573950091388706</v>
      </c>
      <c r="L7" s="653">
        <v>0.95866204375643271</v>
      </c>
      <c r="M7" s="653">
        <v>1.0463836287492565</v>
      </c>
      <c r="O7" s="33"/>
    </row>
    <row r="8" spans="1:15">
      <c r="A8" s="93" t="s">
        <v>512</v>
      </c>
      <c r="B8" s="653">
        <v>0.9965870307167235</v>
      </c>
      <c r="C8" s="653">
        <v>1.2602090707507541</v>
      </c>
      <c r="D8" s="653">
        <v>1.3233739837398373</v>
      </c>
      <c r="E8" s="653">
        <v>1.1650173611111114</v>
      </c>
      <c r="F8" s="653">
        <v>1.134190031152648</v>
      </c>
      <c r="G8" s="653">
        <v>0.86901960784313725</v>
      </c>
      <c r="H8" s="653">
        <v>0.75203804347826086</v>
      </c>
      <c r="I8" s="653">
        <v>0.88465004505857603</v>
      </c>
      <c r="J8" s="653">
        <v>0.91414496833216041</v>
      </c>
      <c r="K8" s="653">
        <v>0.89342560553633221</v>
      </c>
      <c r="L8" s="653">
        <v>0.7584951456310679</v>
      </c>
      <c r="M8" s="653">
        <v>1.0581473968897905</v>
      </c>
      <c r="N8" s="74" t="s">
        <v>15</v>
      </c>
    </row>
    <row r="9" spans="1:15" ht="15" customHeight="1">
      <c r="A9" s="93" t="s">
        <v>11</v>
      </c>
      <c r="B9" s="653">
        <v>0.93331329635600235</v>
      </c>
      <c r="C9" s="653">
        <v>1.2141967621419676</v>
      </c>
      <c r="D9" s="653">
        <v>1.2678250908730122</v>
      </c>
      <c r="E9" s="653">
        <v>1.2011179031987942</v>
      </c>
      <c r="F9" s="653">
        <v>1.1285272237811235</v>
      </c>
      <c r="G9" s="653">
        <v>0.76363978132489552</v>
      </c>
      <c r="H9" s="653">
        <v>0.6570255706024184</v>
      </c>
      <c r="I9" s="653">
        <v>0.71960150794306255</v>
      </c>
      <c r="J9" s="653">
        <v>0.88173420062996799</v>
      </c>
      <c r="K9" s="653">
        <v>0.86255902777777782</v>
      </c>
      <c r="L9" s="653">
        <v>0.66780181818181816</v>
      </c>
      <c r="M9" s="653">
        <v>0.90611216131064909</v>
      </c>
    </row>
    <row r="10" spans="1:15" ht="15" customHeight="1">
      <c r="A10" s="93" t="s">
        <v>10</v>
      </c>
      <c r="B10" s="653">
        <v>1.4210866288667194</v>
      </c>
      <c r="C10" s="653">
        <v>1.4611000263164193</v>
      </c>
      <c r="D10" s="653">
        <v>1.4764126234927375</v>
      </c>
      <c r="E10" s="653">
        <v>1.5326503772059787</v>
      </c>
      <c r="F10" s="653">
        <v>1.4841270248870175</v>
      </c>
      <c r="G10" s="653">
        <v>1.2450724551348391</v>
      </c>
      <c r="H10" s="653">
        <v>0.6839177476409779</v>
      </c>
      <c r="I10" s="653">
        <v>0.74259159676356978</v>
      </c>
      <c r="J10" s="653">
        <v>0.74516391821812111</v>
      </c>
      <c r="K10" s="653">
        <v>0.6534547865304049</v>
      </c>
      <c r="L10" s="653">
        <v>0.56276212379778057</v>
      </c>
      <c r="M10" s="653">
        <v>0.55613898664524775</v>
      </c>
    </row>
    <row r="11" spans="1:15" ht="15" customHeight="1">
      <c r="A11" s="93" t="s">
        <v>9</v>
      </c>
      <c r="B11" s="653">
        <v>0</v>
      </c>
      <c r="C11" s="653">
        <v>1.9488817891373802</v>
      </c>
      <c r="D11" s="653">
        <v>1.9126064527670998</v>
      </c>
      <c r="E11" s="653">
        <v>1.8992935820887833</v>
      </c>
      <c r="F11" s="653">
        <v>1.951500375193312</v>
      </c>
      <c r="G11" s="653">
        <v>1.4388651945231696</v>
      </c>
      <c r="H11" s="653">
        <v>1.0729494723149262</v>
      </c>
      <c r="I11" s="653">
        <v>1.1293018430611408</v>
      </c>
      <c r="J11" s="653">
        <v>1.1900901116182425</v>
      </c>
      <c r="K11" s="653">
        <v>1.1781172961300435</v>
      </c>
      <c r="L11" s="653">
        <v>1.0271026302125894</v>
      </c>
      <c r="M11" s="653">
        <v>1.206147834075155</v>
      </c>
    </row>
    <row r="12" spans="1:15" ht="15" customHeight="1">
      <c r="A12" s="93" t="s">
        <v>8</v>
      </c>
      <c r="B12" s="653">
        <v>1.4320125581898886</v>
      </c>
      <c r="C12" s="653">
        <v>1.7145400169651239</v>
      </c>
      <c r="D12" s="653">
        <v>1.6406005485418376</v>
      </c>
      <c r="E12" s="653">
        <v>1.6858646047962591</v>
      </c>
      <c r="F12" s="653">
        <v>1.6693817058428768</v>
      </c>
      <c r="G12" s="653">
        <v>1.2935948525293786</v>
      </c>
      <c r="H12" s="653">
        <v>1.0989382010801345</v>
      </c>
      <c r="I12" s="653">
        <v>1.2523657072204855</v>
      </c>
      <c r="J12" s="653">
        <v>1.4429289409434951</v>
      </c>
      <c r="K12" s="653">
        <v>1.2794521358891675</v>
      </c>
      <c r="L12" s="653">
        <v>1.118257416079864</v>
      </c>
      <c r="M12" s="653">
        <v>1.1632889977645662</v>
      </c>
    </row>
    <row r="13" spans="1:15" ht="15" customHeight="1">
      <c r="A13" s="93" t="s">
        <v>6</v>
      </c>
      <c r="B13" s="653">
        <v>1.229066659359761</v>
      </c>
      <c r="C13" s="653">
        <v>1.6549003772175701</v>
      </c>
      <c r="D13" s="653">
        <v>1.7113397435817512</v>
      </c>
      <c r="E13" s="653">
        <v>1.6083159463092713</v>
      </c>
      <c r="F13" s="653">
        <v>1.5664054330503978</v>
      </c>
      <c r="G13" s="653">
        <v>1.2562342422844099</v>
      </c>
      <c r="H13" s="653">
        <v>0.80875315065224862</v>
      </c>
      <c r="I13" s="653">
        <v>0.98693491470470285</v>
      </c>
      <c r="J13" s="653">
        <v>1.1516758541726149</v>
      </c>
      <c r="K13" s="653">
        <v>1.0742766321394455</v>
      </c>
      <c r="L13" s="653">
        <v>0.91164867062406474</v>
      </c>
      <c r="M13" s="653">
        <v>0.98368632073796758</v>
      </c>
    </row>
    <row r="14" spans="1:15" ht="15" customHeight="1">
      <c r="A14" s="93" t="s">
        <v>18</v>
      </c>
      <c r="B14" s="653"/>
      <c r="C14" s="653"/>
      <c r="D14" s="653"/>
      <c r="E14" s="653">
        <v>1.1881415545578815</v>
      </c>
      <c r="F14" s="653">
        <v>1.118742637323286</v>
      </c>
      <c r="G14" s="653">
        <v>0.84632068017403028</v>
      </c>
      <c r="H14" s="653">
        <v>0.73863971146459151</v>
      </c>
      <c r="I14" s="653">
        <v>0.84495896210943255</v>
      </c>
      <c r="J14" s="653">
        <v>0.97592333601792869</v>
      </c>
      <c r="K14" s="653">
        <v>0.90358648827757093</v>
      </c>
      <c r="L14" s="653">
        <v>0.74601513115841944</v>
      </c>
      <c r="M14" s="653">
        <v>0.94230651033781232</v>
      </c>
    </row>
    <row r="15" spans="1:15" ht="15" customHeight="1">
      <c r="A15" s="93" t="s">
        <v>4</v>
      </c>
      <c r="B15" s="653"/>
      <c r="C15" s="653"/>
      <c r="D15" s="653"/>
      <c r="E15" s="653"/>
      <c r="F15" s="653"/>
      <c r="G15" s="653"/>
      <c r="H15" s="653"/>
      <c r="I15" s="653"/>
      <c r="J15" s="653"/>
      <c r="K15" s="653"/>
      <c r="L15" s="653"/>
      <c r="M15" s="653">
        <v>1.2160266993307416</v>
      </c>
    </row>
    <row r="16" spans="1:15" ht="15" customHeight="1">
      <c r="A16" s="93" t="s">
        <v>3</v>
      </c>
      <c r="B16" s="653"/>
      <c r="C16" s="653"/>
      <c r="D16" s="653"/>
      <c r="E16" s="653"/>
      <c r="F16" s="653"/>
      <c r="G16" s="653"/>
      <c r="H16" s="653"/>
      <c r="I16" s="653"/>
      <c r="J16" s="653"/>
      <c r="K16" s="653"/>
      <c r="L16" s="653"/>
      <c r="M16" s="653"/>
    </row>
    <row r="17" spans="1:14" ht="15" customHeight="1">
      <c r="A17" s="152" t="s">
        <v>33</v>
      </c>
      <c r="B17" s="653">
        <v>1.1955326516785423</v>
      </c>
      <c r="C17" s="653">
        <v>1.3236432579916391</v>
      </c>
      <c r="D17" s="653">
        <v>1.4069561789644049</v>
      </c>
      <c r="E17" s="653">
        <v>1.3642930744680508</v>
      </c>
      <c r="F17" s="653">
        <v>1.3796208336143332</v>
      </c>
      <c r="G17" s="653">
        <v>1.0422654569100431</v>
      </c>
      <c r="H17" s="653">
        <v>0.89189595892568685</v>
      </c>
      <c r="I17" s="653">
        <v>0.94873038176715541</v>
      </c>
      <c r="J17" s="653">
        <v>1.0562690846228302</v>
      </c>
      <c r="K17" s="653">
        <v>1.0020147000034496</v>
      </c>
      <c r="L17" s="653">
        <v>0.88490960992566792</v>
      </c>
      <c r="M17" s="653">
        <v>1.0110258649517487</v>
      </c>
      <c r="N17" s="17" t="s">
        <v>15</v>
      </c>
    </row>
    <row r="18" spans="1:14" ht="15" customHeight="1">
      <c r="A18" s="93" t="s">
        <v>1</v>
      </c>
      <c r="B18" s="653"/>
      <c r="C18" s="653"/>
      <c r="D18" s="653"/>
      <c r="E18" s="653"/>
      <c r="F18" s="653"/>
      <c r="G18" s="653"/>
      <c r="H18" s="653"/>
      <c r="I18" s="653"/>
      <c r="J18" s="653"/>
      <c r="K18" s="653"/>
      <c r="L18" s="653"/>
      <c r="M18" s="653"/>
    </row>
    <row r="19" spans="1:14" ht="15" customHeight="1">
      <c r="A19" s="93" t="s">
        <v>24</v>
      </c>
      <c r="B19" s="653">
        <v>1.2481694937401751</v>
      </c>
      <c r="C19" s="653">
        <v>1.4473056375843736</v>
      </c>
      <c r="D19" s="653">
        <v>1.4754307965115916</v>
      </c>
      <c r="E19" s="653">
        <v>1.5256843251876053</v>
      </c>
      <c r="F19" s="653">
        <v>1.5082793183825134</v>
      </c>
      <c r="G19" s="653">
        <v>1.4278853625276191</v>
      </c>
      <c r="H19" s="653">
        <v>1.3370964018408</v>
      </c>
      <c r="I19" s="653">
        <v>1.3615705298112861</v>
      </c>
      <c r="J19" s="653">
        <v>1.4139386188930114</v>
      </c>
      <c r="K19" s="653">
        <v>0.59495838110490895</v>
      </c>
      <c r="L19" s="653">
        <v>0.85933201601916009</v>
      </c>
      <c r="M19" s="653"/>
    </row>
    <row r="20" spans="1:14" ht="15" customHeight="1"/>
    <row r="21" spans="1:14" ht="15" customHeight="1">
      <c r="A21" s="44" t="s">
        <v>19</v>
      </c>
      <c r="F21" s="280"/>
      <c r="G21" s="280"/>
      <c r="H21" s="280"/>
      <c r="I21" s="280"/>
      <c r="J21" s="280"/>
      <c r="K21" s="280"/>
      <c r="L21" s="280"/>
      <c r="M21" s="280"/>
    </row>
    <row r="22" spans="1:14" ht="15" customHeight="1">
      <c r="C22" s="135"/>
      <c r="D22" s="135"/>
      <c r="E22" s="135"/>
      <c r="F22" s="135"/>
      <c r="G22" s="135"/>
      <c r="H22" s="135"/>
      <c r="I22" s="135"/>
      <c r="J22" s="135"/>
      <c r="K22" s="135"/>
      <c r="L22" s="135"/>
      <c r="M22" s="135"/>
    </row>
    <row r="23" spans="1:14" ht="15" customHeight="1">
      <c r="A23" s="53" t="s">
        <v>2761</v>
      </c>
    </row>
    <row r="24" spans="1:14" ht="15" customHeight="1">
      <c r="A24" s="53"/>
    </row>
    <row r="25" spans="1:14" ht="13.8" customHeight="1">
      <c r="A25" s="44" t="s">
        <v>174</v>
      </c>
    </row>
    <row r="27" spans="1:14">
      <c r="A27" s="17" t="s">
        <v>216</v>
      </c>
    </row>
  </sheetData>
  <hyperlinks>
    <hyperlink ref="O3" location="Content!A1" display="Back to content page" xr:uid="{00000000-0004-0000-F700-000000000000}"/>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Sheet249"/>
  <dimension ref="A1:O26"/>
  <sheetViews>
    <sheetView topLeftCell="A11" workbookViewId="0">
      <selection activeCell="M19" sqref="M19"/>
    </sheetView>
  </sheetViews>
  <sheetFormatPr defaultColWidth="9.21875" defaultRowHeight="13.8"/>
  <cols>
    <col min="1" max="1" width="33.77734375" style="17" customWidth="1"/>
    <col min="2" max="13" width="9.21875" style="17" customWidth="1"/>
    <col min="14" max="16384" width="9.21875" style="17"/>
  </cols>
  <sheetData>
    <row r="1" spans="1:15" ht="15" customHeight="1">
      <c r="A1" s="44" t="s">
        <v>2789</v>
      </c>
      <c r="B1" s="91"/>
      <c r="C1" s="91"/>
      <c r="D1" s="91"/>
      <c r="E1" s="91"/>
      <c r="F1" s="91"/>
      <c r="G1" s="91"/>
      <c r="H1" s="91"/>
      <c r="I1" s="91"/>
    </row>
    <row r="2" spans="1:15" ht="15" customHeight="1">
      <c r="A2" s="91"/>
    </row>
    <row r="3" spans="1:15" ht="26.25" customHeight="1">
      <c r="A3" s="223" t="s">
        <v>27</v>
      </c>
      <c r="B3" s="25">
        <v>2010</v>
      </c>
      <c r="C3" s="25">
        <v>2011</v>
      </c>
      <c r="D3" s="25">
        <v>2012</v>
      </c>
      <c r="E3" s="25">
        <v>2013</v>
      </c>
      <c r="F3" s="25">
        <v>2014</v>
      </c>
      <c r="G3" s="25">
        <v>2015</v>
      </c>
      <c r="H3" s="25">
        <v>2016</v>
      </c>
      <c r="I3" s="25">
        <v>2017</v>
      </c>
      <c r="J3" s="25">
        <v>2018</v>
      </c>
      <c r="K3" s="25">
        <v>2019</v>
      </c>
      <c r="L3" s="25">
        <v>2020</v>
      </c>
      <c r="M3" s="25">
        <v>2021</v>
      </c>
      <c r="O3" s="1" t="s">
        <v>559</v>
      </c>
    </row>
    <row r="4" spans="1:15" ht="15" customHeight="1">
      <c r="A4" s="93" t="s">
        <v>13</v>
      </c>
      <c r="B4" s="197"/>
      <c r="C4" s="197">
        <v>0.42641239652816076</v>
      </c>
      <c r="D4" s="197">
        <v>0.41926861449651276</v>
      </c>
      <c r="E4" s="197">
        <v>0.41447583893756584</v>
      </c>
      <c r="F4" s="197">
        <v>0.40678524059524213</v>
      </c>
      <c r="G4" s="197">
        <v>0.62452624535814738</v>
      </c>
      <c r="H4" s="197">
        <v>0.83296381775584594</v>
      </c>
      <c r="I4" s="197">
        <v>0.82151668445276682</v>
      </c>
      <c r="J4" s="197">
        <v>0.53925950723936678</v>
      </c>
      <c r="K4" s="197">
        <v>0.37025525247528313</v>
      </c>
      <c r="L4" s="197">
        <v>0.23380537342139163</v>
      </c>
      <c r="M4" s="197">
        <v>0.20357448160956373</v>
      </c>
    </row>
    <row r="5" spans="1:15" ht="15" customHeight="1">
      <c r="A5" s="93" t="s">
        <v>12</v>
      </c>
      <c r="B5" s="197">
        <v>0.91605301914580262</v>
      </c>
      <c r="C5" s="197">
        <v>1.0792263051905784</v>
      </c>
      <c r="D5" s="197">
        <v>1.1654869083704431</v>
      </c>
      <c r="E5" s="197">
        <v>1.1668159198731842</v>
      </c>
      <c r="F5" s="197">
        <v>1.0862194498612587</v>
      </c>
      <c r="G5" s="197">
        <v>0.80067115115641607</v>
      </c>
      <c r="H5" s="197">
        <v>0.66323250114625087</v>
      </c>
      <c r="I5" s="197">
        <v>0.72481901875164445</v>
      </c>
      <c r="J5" s="197">
        <v>0.83228532483346307</v>
      </c>
      <c r="K5" s="197">
        <v>0.88555070853402718</v>
      </c>
      <c r="L5" s="197">
        <v>0.75615030158292751</v>
      </c>
      <c r="M5" s="197">
        <v>0.87412527394612727</v>
      </c>
      <c r="O5" s="33"/>
    </row>
    <row r="6" spans="1:15" ht="15" customHeight="1">
      <c r="A6" s="93" t="s">
        <v>513</v>
      </c>
      <c r="B6" s="197"/>
      <c r="C6" s="197"/>
      <c r="D6" s="197"/>
      <c r="E6" s="197"/>
      <c r="F6" s="197"/>
      <c r="G6" s="197"/>
      <c r="H6" s="197"/>
      <c r="I6" s="197"/>
      <c r="J6" s="197"/>
      <c r="K6" s="197"/>
      <c r="L6" s="197"/>
      <c r="M6" s="197"/>
      <c r="O6" s="33"/>
    </row>
    <row r="7" spans="1:15" ht="15" customHeight="1">
      <c r="A7" s="28" t="s">
        <v>100</v>
      </c>
      <c r="B7" s="197"/>
      <c r="C7" s="197">
        <v>1.5214575055347697</v>
      </c>
      <c r="D7" s="197">
        <v>1.6442563844076421</v>
      </c>
      <c r="E7" s="197">
        <v>1.6582026400834744</v>
      </c>
      <c r="F7" s="197">
        <v>1.6896699559388837</v>
      </c>
      <c r="G7" s="197">
        <v>1.5635814841154509</v>
      </c>
      <c r="H7" s="197">
        <v>1.3626299610160004</v>
      </c>
      <c r="I7" s="197">
        <v>1.0024113260169172</v>
      </c>
      <c r="J7" s="197">
        <v>1.0703491597684582</v>
      </c>
      <c r="K7" s="197">
        <v>1.0539559972476595</v>
      </c>
      <c r="L7" s="197">
        <v>0.97666508683167086</v>
      </c>
      <c r="M7" s="197">
        <v>1.0648147254926383</v>
      </c>
    </row>
    <row r="8" spans="1:15" ht="15" customHeight="1">
      <c r="A8" s="93" t="s">
        <v>512</v>
      </c>
      <c r="B8" s="197">
        <v>1.0252559726962456</v>
      </c>
      <c r="C8" s="197">
        <v>1.3180547330147232</v>
      </c>
      <c r="D8" s="197">
        <v>1.3777439024390246</v>
      </c>
      <c r="E8" s="197">
        <v>1.1956597222222223</v>
      </c>
      <c r="F8" s="197">
        <v>1.162227414330218</v>
      </c>
      <c r="G8" s="197">
        <v>0.88078431372549026</v>
      </c>
      <c r="H8" s="197">
        <v>0.74932065217391297</v>
      </c>
      <c r="I8" s="197">
        <v>0.87563832982877743</v>
      </c>
      <c r="J8" s="197">
        <v>0.9134412385643913</v>
      </c>
      <c r="K8" s="197">
        <v>0.89688581314878901</v>
      </c>
      <c r="L8" s="197">
        <v>0.77730582524271841</v>
      </c>
      <c r="M8" s="197">
        <v>1.0581473968897905</v>
      </c>
    </row>
    <row r="9" spans="1:15" ht="15" customHeight="1">
      <c r="A9" s="93" t="s">
        <v>11</v>
      </c>
      <c r="B9" s="197">
        <v>0.9803318852063353</v>
      </c>
      <c r="C9" s="197">
        <v>1.2988792029887919</v>
      </c>
      <c r="D9" s="197">
        <v>1.3495657036682933</v>
      </c>
      <c r="E9" s="197">
        <v>1.2702018087422542</v>
      </c>
      <c r="F9" s="197">
        <v>1.1713236748500604</v>
      </c>
      <c r="G9" s="197">
        <v>0.7822412631776815</v>
      </c>
      <c r="H9" s="197">
        <v>0.6379054041804898</v>
      </c>
      <c r="I9" s="197">
        <v>0.76102072295508782</v>
      </c>
      <c r="J9" s="197">
        <v>0.92722168416092965</v>
      </c>
      <c r="K9" s="197">
        <v>0.9375</v>
      </c>
      <c r="L9" s="197">
        <v>0.70277575757575761</v>
      </c>
      <c r="M9" s="197">
        <v>0.90359168241965981</v>
      </c>
    </row>
    <row r="10" spans="1:15" ht="15" customHeight="1">
      <c r="A10" s="93" t="s">
        <v>10</v>
      </c>
      <c r="B10" s="197">
        <v>1.1821206248953324</v>
      </c>
      <c r="C10" s="197">
        <v>1.2266125983875213</v>
      </c>
      <c r="D10" s="197">
        <v>1.2186387877653417</v>
      </c>
      <c r="E10" s="197">
        <v>1.2411499627313167</v>
      </c>
      <c r="F10" s="197">
        <v>1.1969910926333334</v>
      </c>
      <c r="G10" s="197">
        <v>1.0357791444118747</v>
      </c>
      <c r="H10" s="197">
        <v>1.1132392095319248</v>
      </c>
      <c r="I10" s="197">
        <v>1.2114544578997182</v>
      </c>
      <c r="J10" s="197">
        <v>1.2099260836000967</v>
      </c>
      <c r="K10" s="197">
        <v>1.1459232940224211</v>
      </c>
      <c r="L10" s="197">
        <v>1.0832505080031234</v>
      </c>
      <c r="M10" s="197">
        <v>1.0705017525669211</v>
      </c>
    </row>
    <row r="11" spans="1:15" ht="15" customHeight="1">
      <c r="A11" s="93" t="s">
        <v>9</v>
      </c>
      <c r="B11" s="197"/>
      <c r="C11" s="197">
        <v>1.7678381256656017</v>
      </c>
      <c r="D11" s="197">
        <v>1.8563720161081609</v>
      </c>
      <c r="E11" s="197">
        <v>1.861462106207763</v>
      </c>
      <c r="F11" s="197">
        <v>1.9805604282710081</v>
      </c>
      <c r="G11" s="197">
        <v>1.463951595021209</v>
      </c>
      <c r="H11" s="197">
        <v>1.0490290337622457</v>
      </c>
      <c r="I11" s="197">
        <v>1.117114639953048</v>
      </c>
      <c r="J11" s="197">
        <v>1.1899308032894893</v>
      </c>
      <c r="K11" s="197">
        <v>1.1834825361883208</v>
      </c>
      <c r="L11" s="197">
        <v>0.99840677404542655</v>
      </c>
      <c r="M11" s="197">
        <v>1.1912989923882107</v>
      </c>
    </row>
    <row r="12" spans="1:15" ht="15" customHeight="1">
      <c r="A12" s="93" t="s">
        <v>8</v>
      </c>
      <c r="B12" s="197">
        <v>1.1462054779690376</v>
      </c>
      <c r="C12" s="197">
        <v>1.4292333122575631</v>
      </c>
      <c r="D12" s="197">
        <v>1.3710495456373974</v>
      </c>
      <c r="E12" s="197">
        <v>1.4166039884771657</v>
      </c>
      <c r="F12" s="197">
        <v>1.3989028447768652</v>
      </c>
      <c r="G12" s="197">
        <v>1.0461385888194461</v>
      </c>
      <c r="H12" s="197">
        <v>0.837626781173198</v>
      </c>
      <c r="I12" s="197">
        <v>0.96692202972181429</v>
      </c>
      <c r="J12" s="197">
        <v>1.1624126318043562</v>
      </c>
      <c r="K12" s="197">
        <v>1.0259061807141572</v>
      </c>
      <c r="L12" s="197">
        <v>0.88952294460898262</v>
      </c>
      <c r="M12" s="197">
        <v>0.86826931379540817</v>
      </c>
    </row>
    <row r="13" spans="1:15" ht="15" customHeight="1">
      <c r="A13" s="93" t="s">
        <v>6</v>
      </c>
      <c r="B13" s="197">
        <v>0.95558137588620484</v>
      </c>
      <c r="C13" s="197">
        <v>1.2824309386646919</v>
      </c>
      <c r="D13" s="197">
        <v>1.3261674623735999</v>
      </c>
      <c r="E13" s="197">
        <v>1.2463312940701727</v>
      </c>
      <c r="F13" s="197">
        <v>1.2138536056253473</v>
      </c>
      <c r="G13" s="197">
        <v>0.97349283418751731</v>
      </c>
      <c r="H13" s="197">
        <v>0.74298336026276091</v>
      </c>
      <c r="I13" s="197">
        <v>0.89103506323992065</v>
      </c>
      <c r="J13" s="197">
        <v>1.0901493364330863</v>
      </c>
      <c r="K13" s="197">
        <v>1.0184614682676869</v>
      </c>
      <c r="L13" s="197">
        <v>0.83310461904725897</v>
      </c>
      <c r="M13" s="197">
        <v>0.89966567286976029</v>
      </c>
    </row>
    <row r="14" spans="1:15" ht="15" customHeight="1">
      <c r="A14" s="93" t="s">
        <v>18</v>
      </c>
      <c r="B14" s="197"/>
      <c r="C14" s="197"/>
      <c r="D14" s="197"/>
      <c r="E14" s="197">
        <v>1.2204594538814724</v>
      </c>
      <c r="F14" s="197">
        <v>1.1604308525067104</v>
      </c>
      <c r="G14" s="197">
        <v>0.8411657175871311</v>
      </c>
      <c r="H14" s="197">
        <v>0.71242235356238803</v>
      </c>
      <c r="I14" s="197">
        <v>0.83845681006141903</v>
      </c>
      <c r="J14" s="197">
        <v>1.0124298442200075</v>
      </c>
      <c r="K14" s="197">
        <v>0.95258975448909433</v>
      </c>
      <c r="L14" s="197">
        <v>0.76514570393573167</v>
      </c>
      <c r="M14" s="197">
        <v>0.93969858596931066</v>
      </c>
    </row>
    <row r="15" spans="1:15" ht="15" customHeight="1">
      <c r="A15" s="93" t="s">
        <v>4</v>
      </c>
      <c r="B15" s="197"/>
      <c r="C15" s="197"/>
      <c r="D15" s="197"/>
      <c r="E15" s="197"/>
      <c r="F15" s="197"/>
      <c r="G15" s="197"/>
      <c r="H15" s="197"/>
      <c r="I15" s="197"/>
      <c r="J15" s="197"/>
      <c r="K15" s="197"/>
      <c r="L15" s="197"/>
      <c r="M15" s="197">
        <v>1.2266780280840035</v>
      </c>
    </row>
    <row r="16" spans="1:15" ht="15" customHeight="1">
      <c r="A16" s="93" t="s">
        <v>3</v>
      </c>
      <c r="B16" s="197"/>
      <c r="C16" s="197"/>
      <c r="D16" s="197"/>
      <c r="E16" s="197"/>
      <c r="F16" s="197"/>
      <c r="G16" s="197"/>
      <c r="H16" s="197"/>
      <c r="I16" s="197"/>
      <c r="J16" s="197"/>
      <c r="K16" s="197"/>
      <c r="L16" s="197"/>
      <c r="M16" s="197"/>
    </row>
    <row r="17" spans="1:15" ht="15" customHeight="1">
      <c r="A17" s="152" t="s">
        <v>33</v>
      </c>
      <c r="B17" s="197">
        <v>1.1539812410485946</v>
      </c>
      <c r="C17" s="197">
        <v>1.3045344539928103</v>
      </c>
      <c r="D17" s="197">
        <v>1.3572793389971549</v>
      </c>
      <c r="E17" s="197">
        <v>1.3142117852019781</v>
      </c>
      <c r="F17" s="197">
        <v>1.3216656854029525</v>
      </c>
      <c r="G17" s="197">
        <v>0.96530625214470722</v>
      </c>
      <c r="H17" s="197">
        <v>0.81609390123464642</v>
      </c>
      <c r="I17" s="197">
        <v>0.88687368022550506</v>
      </c>
      <c r="J17" s="197">
        <v>1.0199656903041059</v>
      </c>
      <c r="K17" s="197">
        <v>0.98693094847070029</v>
      </c>
      <c r="L17" s="197">
        <v>0.85817628169556304</v>
      </c>
      <c r="M17" s="197">
        <v>0.9484149924507671</v>
      </c>
      <c r="N17" s="17" t="s">
        <v>15</v>
      </c>
      <c r="O17" s="48"/>
    </row>
    <row r="18" spans="1:15" ht="15" customHeight="1">
      <c r="A18" s="93" t="s">
        <v>1</v>
      </c>
      <c r="B18" s="197"/>
      <c r="C18" s="197"/>
      <c r="D18" s="197"/>
      <c r="E18" s="197"/>
      <c r="F18" s="197"/>
      <c r="G18" s="197"/>
      <c r="H18" s="197"/>
      <c r="I18" s="197"/>
      <c r="J18" s="197"/>
      <c r="K18" s="197"/>
      <c r="L18" s="197"/>
      <c r="M18" s="197"/>
    </row>
    <row r="19" spans="1:15" ht="15" customHeight="1">
      <c r="A19" s="93" t="s">
        <v>24</v>
      </c>
      <c r="B19" s="197">
        <v>1.0830322447696983</v>
      </c>
      <c r="C19" s="197">
        <v>1.3347412510876255</v>
      </c>
      <c r="D19" s="197">
        <v>1.3572346803715358</v>
      </c>
      <c r="E19" s="197">
        <v>1.3766223477727102</v>
      </c>
      <c r="F19" s="197">
        <v>1.3990574298420058</v>
      </c>
      <c r="G19" s="197">
        <v>1.2788845245148353</v>
      </c>
      <c r="H19" s="197">
        <v>1.1527450273910631</v>
      </c>
      <c r="I19" s="197">
        <v>1.2240282788247963</v>
      </c>
      <c r="J19" s="197">
        <v>1.3001386641708004</v>
      </c>
      <c r="K19" s="197">
        <v>0.60951736886059815</v>
      </c>
      <c r="L19" s="197">
        <v>0.81349855974185914</v>
      </c>
      <c r="M19" s="197"/>
    </row>
    <row r="20" spans="1:15" ht="15" customHeight="1"/>
    <row r="21" spans="1:15" ht="15" customHeight="1">
      <c r="A21" s="44" t="s">
        <v>19</v>
      </c>
      <c r="B21" s="431"/>
      <c r="C21" s="431"/>
      <c r="D21" s="431"/>
      <c r="E21" s="431"/>
      <c r="F21" s="431"/>
      <c r="G21" s="431"/>
      <c r="H21" s="431"/>
      <c r="I21" s="431"/>
      <c r="J21" s="431"/>
      <c r="K21" s="431"/>
      <c r="L21" s="431"/>
      <c r="M21" s="431"/>
    </row>
    <row r="22" spans="1:15">
      <c r="A22" s="53" t="s">
        <v>2761</v>
      </c>
    </row>
    <row r="24" spans="1:15" ht="13.8" customHeight="1">
      <c r="A24" s="44" t="s">
        <v>174</v>
      </c>
    </row>
    <row r="26" spans="1:15">
      <c r="A26" s="17" t="s">
        <v>217</v>
      </c>
    </row>
  </sheetData>
  <hyperlinks>
    <hyperlink ref="O3" location="Content!A1" display="Back to content page" xr:uid="{00000000-0004-0000-F800-000000000000}"/>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Sheet250"/>
  <dimension ref="A1:R32"/>
  <sheetViews>
    <sheetView topLeftCell="A13" workbookViewId="0">
      <selection activeCell="M19" sqref="M19"/>
    </sheetView>
  </sheetViews>
  <sheetFormatPr defaultRowHeight="14.4"/>
  <cols>
    <col min="1" max="1" width="33.77734375" style="17" customWidth="1"/>
    <col min="2" max="13" width="8.77734375" style="17" customWidth="1"/>
    <col min="14" max="15" width="8.77734375" style="17"/>
  </cols>
  <sheetData>
    <row r="1" spans="1:18">
      <c r="A1" s="44" t="s">
        <v>2790</v>
      </c>
      <c r="B1" s="13"/>
      <c r="C1" s="91"/>
      <c r="D1" s="91"/>
      <c r="E1" s="91"/>
      <c r="F1" s="91"/>
      <c r="G1" s="91"/>
      <c r="H1" s="91"/>
      <c r="I1" s="91"/>
      <c r="J1" s="91"/>
      <c r="K1" s="13"/>
      <c r="L1" s="13"/>
      <c r="M1" s="13"/>
      <c r="N1" s="13"/>
      <c r="O1" s="13"/>
    </row>
    <row r="2" spans="1:18">
      <c r="A2" s="91"/>
    </row>
    <row r="3" spans="1:18">
      <c r="A3" s="223" t="s">
        <v>27</v>
      </c>
      <c r="B3" s="25">
        <v>2010</v>
      </c>
      <c r="C3" s="25">
        <v>2011</v>
      </c>
      <c r="D3" s="25">
        <v>2012</v>
      </c>
      <c r="E3" s="25">
        <v>2013</v>
      </c>
      <c r="F3" s="25">
        <v>2014</v>
      </c>
      <c r="G3" s="25">
        <v>2015</v>
      </c>
      <c r="H3" s="25">
        <v>2016</v>
      </c>
      <c r="I3" s="25">
        <v>2017</v>
      </c>
      <c r="J3" s="25">
        <v>2018</v>
      </c>
      <c r="K3" s="25">
        <v>2019</v>
      </c>
      <c r="L3" s="25">
        <v>2020</v>
      </c>
      <c r="M3" s="25">
        <v>2021</v>
      </c>
      <c r="O3" s="1" t="s">
        <v>559</v>
      </c>
      <c r="Q3" s="44"/>
      <c r="R3" s="44"/>
    </row>
    <row r="4" spans="1:18">
      <c r="A4" s="227" t="s">
        <v>13</v>
      </c>
      <c r="B4" s="653"/>
      <c r="C4" s="653">
        <v>1.0806890541832477</v>
      </c>
      <c r="D4" s="653">
        <v>1.1154330751114432</v>
      </c>
      <c r="E4" s="653">
        <v>1.1242227271005958</v>
      </c>
      <c r="F4" s="653">
        <v>1.163397241875862</v>
      </c>
      <c r="G4" s="653">
        <v>0.72816256549603464</v>
      </c>
      <c r="H4" s="653">
        <v>0.73833303998068189</v>
      </c>
      <c r="I4" s="653">
        <v>0.76660911799520848</v>
      </c>
      <c r="J4" s="653">
        <v>0.56814540419780046</v>
      </c>
      <c r="K4" s="653">
        <v>0.41694675223942368</v>
      </c>
      <c r="L4" s="653">
        <v>0.27750797756104129</v>
      </c>
      <c r="M4" s="653">
        <v>0.12264125314630395</v>
      </c>
    </row>
    <row r="5" spans="1:18">
      <c r="A5" s="93" t="s">
        <v>12</v>
      </c>
      <c r="B5" s="653">
        <v>0.78203240058910151</v>
      </c>
      <c r="C5" s="653">
        <v>0.884731591653523</v>
      </c>
      <c r="D5" s="653">
        <v>0.98305145762326784</v>
      </c>
      <c r="E5" s="653">
        <v>1.0001279313198721</v>
      </c>
      <c r="F5" s="653">
        <v>0.93693390495724993</v>
      </c>
      <c r="G5" s="653">
        <v>0.77401502158647373</v>
      </c>
      <c r="H5" s="653">
        <v>0.62653914008698386</v>
      </c>
      <c r="I5" s="653">
        <v>0.73351684697666419</v>
      </c>
      <c r="J5" s="653">
        <v>0.85875376272569337</v>
      </c>
      <c r="K5" s="653">
        <v>1.0676786611811095</v>
      </c>
      <c r="L5" s="653">
        <v>0.85660476663487806</v>
      </c>
      <c r="M5" s="653">
        <v>0.80819411156161491</v>
      </c>
    </row>
    <row r="6" spans="1:18">
      <c r="A6" s="93" t="s">
        <v>513</v>
      </c>
      <c r="B6" s="653"/>
      <c r="C6" s="653"/>
      <c r="D6" s="653"/>
      <c r="E6" s="653"/>
      <c r="F6" s="653"/>
      <c r="G6" s="653"/>
      <c r="H6" s="653"/>
      <c r="I6" s="653"/>
      <c r="J6" s="653"/>
      <c r="K6" s="653"/>
      <c r="L6" s="653"/>
      <c r="M6" s="653"/>
    </row>
    <row r="7" spans="1:18">
      <c r="A7" s="28" t="s">
        <v>100</v>
      </c>
      <c r="B7" s="653"/>
      <c r="C7" s="653">
        <v>1.6207112783626749</v>
      </c>
      <c r="D7" s="653">
        <v>1.7432163265377902</v>
      </c>
      <c r="E7" s="653">
        <v>1.7578542759008624</v>
      </c>
      <c r="F7" s="653">
        <v>1.7898036163980848</v>
      </c>
      <c r="G7" s="653">
        <v>1.6637155481004851</v>
      </c>
      <c r="H7" s="653">
        <v>1.4444339495230967</v>
      </c>
      <c r="I7" s="653">
        <v>1.0587904256401994</v>
      </c>
      <c r="J7" s="653">
        <v>1.1227243641430016</v>
      </c>
      <c r="K7" s="653">
        <v>1.1055290379267992</v>
      </c>
      <c r="L7" s="653">
        <v>1.0014984844496546</v>
      </c>
      <c r="M7" s="653">
        <v>1.05035636787458</v>
      </c>
      <c r="O7" s="33"/>
    </row>
    <row r="8" spans="1:18">
      <c r="A8" s="93" t="s">
        <v>512</v>
      </c>
      <c r="B8" s="653">
        <v>0.86143344709897607</v>
      </c>
      <c r="C8" s="653">
        <v>0.99852631288994176</v>
      </c>
      <c r="D8" s="653">
        <v>1.0134146341463417</v>
      </c>
      <c r="E8" s="653">
        <v>0.88854166666666667</v>
      </c>
      <c r="F8" s="653">
        <v>0.87850467289719636</v>
      </c>
      <c r="G8" s="653">
        <v>0.61803921568627451</v>
      </c>
      <c r="H8" s="653">
        <v>0.49184782608695654</v>
      </c>
      <c r="I8" s="653">
        <v>0.59327125262841696</v>
      </c>
      <c r="J8" s="653">
        <v>0.65235749472202664</v>
      </c>
      <c r="K8" s="653">
        <v>0.64152249134948092</v>
      </c>
      <c r="L8" s="653">
        <v>0.47390776699029125</v>
      </c>
      <c r="M8" s="653">
        <v>0.70317782285327934</v>
      </c>
      <c r="O8" s="48"/>
    </row>
    <row r="9" spans="1:18">
      <c r="A9" s="93" t="s">
        <v>279</v>
      </c>
      <c r="B9" s="653">
        <v>0.69332495423372231</v>
      </c>
      <c r="C9" s="653">
        <v>0.88526665454025588</v>
      </c>
      <c r="D9" s="653">
        <v>0.95420080794199624</v>
      </c>
      <c r="E9" s="653">
        <v>0.96585276495074679</v>
      </c>
      <c r="F9" s="653">
        <v>0.91260842373204398</v>
      </c>
      <c r="G9" s="653">
        <v>0.55992266257090495</v>
      </c>
      <c r="H9" s="653">
        <v>0.45399532518539204</v>
      </c>
      <c r="I9" s="653">
        <v>0.56464774365960735</v>
      </c>
      <c r="J9" s="653">
        <v>0.68991566879955368</v>
      </c>
      <c r="K9" s="653">
        <v>0.76426176968484516</v>
      </c>
      <c r="L9" s="653">
        <v>0.58626490664895137</v>
      </c>
      <c r="M9" s="653">
        <v>0.6768676184062451</v>
      </c>
    </row>
    <row r="10" spans="1:18">
      <c r="A10" s="93" t="s">
        <v>10</v>
      </c>
      <c r="B10" s="653">
        <v>0.83483193377832021</v>
      </c>
      <c r="C10" s="653">
        <v>0.8767008780114357</v>
      </c>
      <c r="D10" s="653">
        <v>0.91498427160251716</v>
      </c>
      <c r="E10" s="653">
        <v>0.98148501468773597</v>
      </c>
      <c r="F10" s="653">
        <v>0.98302730552690454</v>
      </c>
      <c r="G10" s="653">
        <v>0.80746127227133069</v>
      </c>
      <c r="H10" s="653">
        <v>0.91125188441051486</v>
      </c>
      <c r="I10" s="653">
        <v>1.0197990328310949</v>
      </c>
      <c r="J10" s="653">
        <v>1.0149420404575049</v>
      </c>
      <c r="K10" s="653">
        <v>0.95898534724875273</v>
      </c>
      <c r="L10" s="653">
        <v>0.89830573751758414</v>
      </c>
      <c r="M10" s="653">
        <v>0.88773359370602922</v>
      </c>
      <c r="N10" s="48"/>
      <c r="O10" s="48"/>
    </row>
    <row r="11" spans="1:18">
      <c r="A11" s="93" t="s">
        <v>9</v>
      </c>
      <c r="B11" s="653"/>
      <c r="C11" s="653">
        <v>1.007454739084132</v>
      </c>
      <c r="D11" s="653">
        <v>1.3733780860178848</v>
      </c>
      <c r="E11" s="653">
        <v>1.5680875882927154</v>
      </c>
      <c r="F11" s="653">
        <v>1.6934942282737633</v>
      </c>
      <c r="G11" s="653">
        <v>1.2630435537985478</v>
      </c>
      <c r="H11" s="653">
        <v>0.83413969858375414</v>
      </c>
      <c r="I11" s="653">
        <v>0.88829647822694535</v>
      </c>
      <c r="J11" s="653">
        <v>0.95570204335689979</v>
      </c>
      <c r="K11" s="653">
        <v>0.95300076535149425</v>
      </c>
      <c r="L11" s="653">
        <v>0.71652919116821367</v>
      </c>
      <c r="M11" s="653">
        <v>0.91789831397400101</v>
      </c>
      <c r="O11" s="48"/>
    </row>
    <row r="12" spans="1:18">
      <c r="A12" s="93" t="s">
        <v>8</v>
      </c>
      <c r="B12" s="653"/>
      <c r="C12" s="653"/>
      <c r="D12" s="653"/>
      <c r="E12" s="653"/>
      <c r="F12" s="653"/>
      <c r="G12" s="653"/>
      <c r="H12" s="653"/>
      <c r="I12" s="653"/>
      <c r="J12" s="653"/>
      <c r="K12" s="653"/>
      <c r="L12" s="653"/>
      <c r="M12" s="653"/>
      <c r="N12" s="74" t="s">
        <v>15</v>
      </c>
      <c r="P12" s="17"/>
    </row>
    <row r="13" spans="1:18">
      <c r="A13" s="93" t="s">
        <v>6</v>
      </c>
      <c r="B13" s="653">
        <v>0.74728384995762909</v>
      </c>
      <c r="C13" s="653">
        <v>1.0019537780333756</v>
      </c>
      <c r="D13" s="653">
        <v>1.0361247995262097</v>
      </c>
      <c r="E13" s="653">
        <v>0.9737493935346655</v>
      </c>
      <c r="F13" s="653">
        <v>0.94837481650444611</v>
      </c>
      <c r="G13" s="653">
        <v>0.76058272901479873</v>
      </c>
      <c r="H13" s="653">
        <v>0.53497904299246413</v>
      </c>
      <c r="I13" s="653">
        <v>0.70725622381171094</v>
      </c>
      <c r="J13" s="653">
        <v>0.83672769723596285</v>
      </c>
      <c r="K13" s="653">
        <v>0.77710690651282455</v>
      </c>
      <c r="L13" s="653">
        <v>0.63014822135628668</v>
      </c>
      <c r="M13" s="653">
        <v>0.68816505996535515</v>
      </c>
    </row>
    <row r="14" spans="1:18">
      <c r="A14" s="93" t="s">
        <v>18</v>
      </c>
      <c r="B14" s="653"/>
      <c r="C14" s="653"/>
      <c r="D14" s="653"/>
      <c r="E14" s="653"/>
      <c r="F14" s="653"/>
      <c r="G14" s="653"/>
      <c r="H14" s="653"/>
      <c r="I14" s="653"/>
      <c r="J14" s="653"/>
      <c r="K14" s="653"/>
      <c r="L14" s="653"/>
      <c r="M14" s="653"/>
    </row>
    <row r="15" spans="1:18">
      <c r="A15" s="93" t="s">
        <v>4</v>
      </c>
      <c r="B15" s="653"/>
      <c r="C15" s="653"/>
      <c r="D15" s="653"/>
      <c r="E15" s="653"/>
      <c r="F15" s="653"/>
      <c r="G15" s="653"/>
      <c r="H15" s="653"/>
      <c r="I15" s="653"/>
      <c r="J15" s="653"/>
      <c r="K15" s="653"/>
      <c r="L15" s="653"/>
      <c r="M15" s="653">
        <v>1.7752214588769948</v>
      </c>
    </row>
    <row r="16" spans="1:18">
      <c r="A16" s="93" t="s">
        <v>3</v>
      </c>
      <c r="B16" s="653"/>
      <c r="C16" s="653"/>
      <c r="D16" s="653"/>
      <c r="E16" s="653"/>
      <c r="F16" s="653"/>
      <c r="G16" s="653"/>
      <c r="H16" s="653"/>
      <c r="I16" s="653"/>
      <c r="J16" s="653"/>
      <c r="K16" s="653"/>
      <c r="L16" s="653"/>
      <c r="M16" s="653"/>
      <c r="N16" s="48"/>
      <c r="O16" s="48"/>
    </row>
    <row r="17" spans="1:15">
      <c r="A17" s="152" t="s">
        <v>33</v>
      </c>
      <c r="B17" s="653">
        <v>0.86176737089009359</v>
      </c>
      <c r="C17" s="653">
        <v>1.1533657933981394</v>
      </c>
      <c r="D17" s="653">
        <v>1.3490372565691044</v>
      </c>
      <c r="E17" s="653">
        <v>1.3128911098332154</v>
      </c>
      <c r="F17" s="653">
        <v>1.3060084957827143</v>
      </c>
      <c r="G17" s="653">
        <v>0.93080766533910586</v>
      </c>
      <c r="H17" s="653">
        <v>0.83677682565756795</v>
      </c>
      <c r="I17" s="653">
        <v>0.87005978514881965</v>
      </c>
      <c r="J17" s="653">
        <v>0.98692225343561468</v>
      </c>
      <c r="K17" s="653">
        <v>0.97089153199890998</v>
      </c>
      <c r="L17" s="653">
        <v>0.85660876362539562</v>
      </c>
      <c r="M17" s="653">
        <v>0.95796286843895173</v>
      </c>
      <c r="N17" s="17" t="s">
        <v>15</v>
      </c>
      <c r="O17" s="48"/>
    </row>
    <row r="18" spans="1:15">
      <c r="A18" s="93" t="s">
        <v>1</v>
      </c>
      <c r="B18" s="653"/>
      <c r="C18" s="653"/>
      <c r="D18" s="653"/>
      <c r="E18" s="653"/>
      <c r="F18" s="653"/>
      <c r="G18" s="653"/>
      <c r="H18" s="653"/>
      <c r="I18" s="653"/>
      <c r="J18" s="653"/>
      <c r="K18" s="653"/>
      <c r="L18" s="653"/>
      <c r="M18" s="653"/>
      <c r="N18" s="49" t="s">
        <v>15</v>
      </c>
    </row>
    <row r="19" spans="1:15">
      <c r="A19" s="93" t="s">
        <v>24</v>
      </c>
      <c r="B19" s="653">
        <v>1.0314573543332581</v>
      </c>
      <c r="C19" s="653">
        <v>1.2806803298596692</v>
      </c>
      <c r="D19" s="653">
        <v>1.385752305232306</v>
      </c>
      <c r="E19" s="653">
        <v>1.3373992004415611</v>
      </c>
      <c r="F19" s="653">
        <v>1.2907661373887074</v>
      </c>
      <c r="G19" s="653">
        <v>1.3382884032386677</v>
      </c>
      <c r="H19" s="653">
        <v>1.8695500944649557</v>
      </c>
      <c r="I19" s="653">
        <v>1.3144426449436086</v>
      </c>
      <c r="J19" s="653">
        <v>1.735547914517394</v>
      </c>
      <c r="K19" s="653">
        <v>0.72437798759837424</v>
      </c>
      <c r="L19" s="653">
        <v>0.927785993318191</v>
      </c>
      <c r="M19" s="653"/>
    </row>
    <row r="21" spans="1:15">
      <c r="A21" s="44" t="s">
        <v>218</v>
      </c>
      <c r="B21" s="488"/>
      <c r="C21" s="488"/>
      <c r="D21" s="488"/>
      <c r="E21" s="488"/>
      <c r="F21" s="488"/>
      <c r="G21" s="488"/>
      <c r="H21" s="488"/>
      <c r="I21" s="488"/>
      <c r="J21" s="488"/>
      <c r="K21" s="488"/>
      <c r="L21" s="488"/>
      <c r="M21" s="488"/>
    </row>
    <row r="22" spans="1:15">
      <c r="A22" s="44"/>
    </row>
    <row r="23" spans="1:15">
      <c r="A23" s="53" t="s">
        <v>2761</v>
      </c>
    </row>
    <row r="24" spans="1:15">
      <c r="A24" s="44"/>
    </row>
    <row r="25" spans="1:15">
      <c r="A25" s="44" t="s">
        <v>37</v>
      </c>
    </row>
    <row r="27" spans="1:15">
      <c r="A27" s="17" t="s">
        <v>266</v>
      </c>
    </row>
    <row r="29" spans="1:15">
      <c r="A29" s="17" t="s">
        <v>267</v>
      </c>
    </row>
    <row r="31" spans="1:15">
      <c r="A31" s="17" t="s">
        <v>268</v>
      </c>
    </row>
    <row r="32" spans="1:15">
      <c r="A32" s="44"/>
    </row>
  </sheetData>
  <hyperlinks>
    <hyperlink ref="O3" location="Content!A1" display="Back to content page" xr:uid="{00000000-0004-0000-F900-000000000000}"/>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Sheet251"/>
  <dimension ref="A1:T129"/>
  <sheetViews>
    <sheetView zoomScale="95" zoomScaleNormal="95" workbookViewId="0">
      <selection activeCell="B5" sqref="B5:K21"/>
    </sheetView>
  </sheetViews>
  <sheetFormatPr defaultColWidth="9.21875" defaultRowHeight="13.8"/>
  <cols>
    <col min="1" max="1" width="33.77734375" style="17" customWidth="1"/>
    <col min="2" max="11" width="14.44140625" style="17" customWidth="1"/>
    <col min="12" max="13" width="8.21875" style="17" customWidth="1"/>
    <col min="14" max="14" width="8.44140625" style="17" customWidth="1"/>
    <col min="15" max="15" width="8" style="17" customWidth="1"/>
    <col min="16" max="16" width="8.44140625" style="17" customWidth="1"/>
    <col min="17" max="19" width="9.21875" style="17"/>
    <col min="20" max="20" width="8.21875" style="17" customWidth="1"/>
    <col min="21" max="21" width="7.77734375" style="17" customWidth="1"/>
    <col min="22" max="23" width="8.21875" style="17" customWidth="1"/>
    <col min="24" max="26" width="9.21875" style="17"/>
    <col min="27" max="28" width="8.21875" style="17" customWidth="1"/>
    <col min="29" max="29" width="7.77734375" style="17" customWidth="1"/>
    <col min="30" max="30" width="8.21875" style="17" customWidth="1"/>
    <col min="31" max="33" width="9.21875" style="17"/>
    <col min="34" max="35" width="8" style="17" customWidth="1"/>
    <col min="36" max="36" width="8.44140625" style="17" customWidth="1"/>
    <col min="37" max="37" width="8.21875" style="17" customWidth="1"/>
    <col min="38" max="16384" width="9.21875" style="17"/>
  </cols>
  <sheetData>
    <row r="1" spans="1:17" s="44" customFormat="1">
      <c r="A1" s="44" t="s">
        <v>2751</v>
      </c>
      <c r="N1" s="92" t="s">
        <v>15</v>
      </c>
    </row>
    <row r="3" spans="1:17" ht="15" customHeight="1">
      <c r="A3" s="790" t="s">
        <v>14</v>
      </c>
      <c r="B3" s="813" t="s">
        <v>187</v>
      </c>
      <c r="C3" s="814"/>
      <c r="D3" s="814"/>
      <c r="E3" s="814"/>
      <c r="F3" s="814"/>
      <c r="G3" s="814"/>
      <c r="H3" s="814"/>
      <c r="I3" s="815"/>
      <c r="J3" s="811" t="s">
        <v>180</v>
      </c>
      <c r="K3" s="812"/>
    </row>
    <row r="4" spans="1:17" ht="14.4">
      <c r="A4" s="790"/>
      <c r="B4" s="110" t="s">
        <v>169</v>
      </c>
      <c r="C4" s="110" t="s">
        <v>170</v>
      </c>
      <c r="D4" s="110" t="s">
        <v>186</v>
      </c>
      <c r="E4" s="110" t="s">
        <v>185</v>
      </c>
      <c r="F4" s="110" t="s">
        <v>184</v>
      </c>
      <c r="G4" s="110" t="s">
        <v>183</v>
      </c>
      <c r="H4" s="110" t="s">
        <v>182</v>
      </c>
      <c r="I4" s="110" t="s">
        <v>181</v>
      </c>
      <c r="J4" s="483" t="s">
        <v>94</v>
      </c>
      <c r="K4" s="484" t="s">
        <v>36</v>
      </c>
      <c r="M4" s="1" t="s">
        <v>559</v>
      </c>
      <c r="N4" s="98"/>
      <c r="P4" s="44"/>
      <c r="Q4" s="44"/>
    </row>
    <row r="5" spans="1:17">
      <c r="A5" s="28" t="s">
        <v>13</v>
      </c>
      <c r="B5" s="654">
        <v>0.7</v>
      </c>
      <c r="C5" s="654">
        <v>43.2</v>
      </c>
      <c r="D5" s="654">
        <v>1.2</v>
      </c>
      <c r="E5" s="654">
        <v>18</v>
      </c>
      <c r="F5" s="654">
        <v>36.799999999999997</v>
      </c>
      <c r="G5" s="654"/>
      <c r="H5" s="654"/>
      <c r="I5" s="654">
        <v>0.1</v>
      </c>
      <c r="J5" s="654">
        <v>45.1</v>
      </c>
      <c r="K5" s="685">
        <v>2011</v>
      </c>
    </row>
    <row r="6" spans="1:17">
      <c r="A6" s="28" t="s">
        <v>12</v>
      </c>
      <c r="B6" s="654">
        <v>7.2</v>
      </c>
      <c r="C6" s="654">
        <v>45.8</v>
      </c>
      <c r="D6" s="654">
        <v>3.3</v>
      </c>
      <c r="E6" s="654"/>
      <c r="F6" s="654">
        <v>43.4</v>
      </c>
      <c r="G6" s="654">
        <v>0.1</v>
      </c>
      <c r="H6" s="654">
        <v>0.1</v>
      </c>
      <c r="I6" s="654">
        <v>0.2</v>
      </c>
      <c r="J6" s="654">
        <v>56.2</v>
      </c>
      <c r="K6" s="685">
        <v>2006</v>
      </c>
    </row>
    <row r="7" spans="1:17">
      <c r="A7" s="28" t="s">
        <v>513</v>
      </c>
      <c r="B7" s="654"/>
      <c r="C7" s="654"/>
      <c r="D7" s="654"/>
      <c r="E7" s="654"/>
      <c r="F7" s="654"/>
      <c r="G7" s="654"/>
      <c r="H7" s="654"/>
      <c r="I7" s="654"/>
      <c r="J7" s="654"/>
      <c r="K7" s="685"/>
    </row>
    <row r="8" spans="1:17">
      <c r="A8" s="28" t="s">
        <v>100</v>
      </c>
      <c r="B8" s="654">
        <v>4.5999999999999996</v>
      </c>
      <c r="C8" s="654"/>
      <c r="D8" s="654">
        <v>0.1</v>
      </c>
      <c r="E8" s="654">
        <v>28.9</v>
      </c>
      <c r="F8" s="654">
        <v>66.2</v>
      </c>
      <c r="G8" s="654"/>
      <c r="H8" s="654"/>
      <c r="I8" s="654">
        <v>0.2</v>
      </c>
      <c r="J8" s="654">
        <v>4.7</v>
      </c>
      <c r="K8" s="685">
        <v>2007</v>
      </c>
      <c r="N8" s="33"/>
    </row>
    <row r="9" spans="1:17">
      <c r="A9" s="28" t="s">
        <v>512</v>
      </c>
      <c r="B9" s="654">
        <v>20.6</v>
      </c>
      <c r="C9" s="654">
        <v>7.6</v>
      </c>
      <c r="D9" s="654"/>
      <c r="E9" s="654">
        <v>0.2</v>
      </c>
      <c r="F9" s="654">
        <v>70.400000000000006</v>
      </c>
      <c r="G9" s="654">
        <v>0.1</v>
      </c>
      <c r="H9" s="654">
        <v>0</v>
      </c>
      <c r="I9" s="654">
        <v>1</v>
      </c>
      <c r="J9" s="654">
        <v>23.8</v>
      </c>
      <c r="K9" s="685">
        <v>2014</v>
      </c>
      <c r="L9" s="190" t="s">
        <v>15</v>
      </c>
    </row>
    <row r="10" spans="1:17">
      <c r="A10" s="28" t="s">
        <v>11</v>
      </c>
      <c r="B10" s="654">
        <v>8.3000000000000007</v>
      </c>
      <c r="C10" s="654">
        <v>25.4</v>
      </c>
      <c r="D10" s="654">
        <v>12.3</v>
      </c>
      <c r="E10" s="654">
        <v>0</v>
      </c>
      <c r="F10" s="654">
        <v>52.2</v>
      </c>
      <c r="G10" s="654">
        <v>1.2</v>
      </c>
      <c r="H10" s="654">
        <v>0</v>
      </c>
      <c r="I10" s="654">
        <v>0.6</v>
      </c>
      <c r="J10" s="654">
        <v>46</v>
      </c>
      <c r="K10" s="685">
        <v>2011</v>
      </c>
    </row>
    <row r="11" spans="1:17">
      <c r="A11" s="28" t="s">
        <v>10</v>
      </c>
      <c r="B11" s="654">
        <v>0.2</v>
      </c>
      <c r="C11" s="654">
        <v>0.3</v>
      </c>
      <c r="D11" s="654">
        <v>0.1</v>
      </c>
      <c r="E11" s="654">
        <v>17.399999999999999</v>
      </c>
      <c r="F11" s="654">
        <v>81.7</v>
      </c>
      <c r="G11" s="654"/>
      <c r="H11" s="654"/>
      <c r="I11" s="654">
        <v>0.3</v>
      </c>
      <c r="J11" s="654">
        <v>0.6</v>
      </c>
      <c r="K11" s="685">
        <v>2005</v>
      </c>
    </row>
    <row r="12" spans="1:17">
      <c r="A12" s="28" t="s">
        <v>9</v>
      </c>
      <c r="B12" s="654">
        <v>1.2</v>
      </c>
      <c r="C12" s="654">
        <v>0</v>
      </c>
      <c r="D12" s="654">
        <v>0</v>
      </c>
      <c r="E12" s="654">
        <v>7.2</v>
      </c>
      <c r="F12" s="654">
        <v>91.4</v>
      </c>
      <c r="G12" s="654">
        <v>0</v>
      </c>
      <c r="H12" s="654">
        <v>0</v>
      </c>
      <c r="I12" s="654">
        <v>0.2</v>
      </c>
      <c r="J12" s="654">
        <v>1.2</v>
      </c>
      <c r="K12" s="685">
        <v>2006</v>
      </c>
    </row>
    <row r="13" spans="1:17">
      <c r="A13" s="28" t="s">
        <v>155</v>
      </c>
      <c r="B13" s="654">
        <v>0.25</v>
      </c>
      <c r="C13" s="654">
        <v>98.3</v>
      </c>
      <c r="D13" s="654">
        <v>0.1</v>
      </c>
      <c r="E13" s="654">
        <v>0.1</v>
      </c>
      <c r="F13" s="654">
        <v>1.2</v>
      </c>
      <c r="G13" s="654">
        <v>0</v>
      </c>
      <c r="H13" s="654">
        <v>0</v>
      </c>
      <c r="I13" s="654">
        <v>0.05</v>
      </c>
      <c r="J13" s="654">
        <v>98.649999999999991</v>
      </c>
      <c r="K13" s="685">
        <v>2011</v>
      </c>
    </row>
    <row r="14" spans="1:17">
      <c r="A14" s="28" t="s">
        <v>6</v>
      </c>
      <c r="B14" s="654">
        <v>0.8</v>
      </c>
      <c r="C14" s="654">
        <v>1.4</v>
      </c>
      <c r="D14" s="654">
        <v>0.5</v>
      </c>
      <c r="E14" s="654">
        <v>0.4</v>
      </c>
      <c r="F14" s="654">
        <v>84</v>
      </c>
      <c r="G14" s="654">
        <v>0.2</v>
      </c>
      <c r="H14" s="654">
        <v>12.6</v>
      </c>
      <c r="I14" s="654">
        <v>0.1</v>
      </c>
      <c r="J14" s="654">
        <v>2.7</v>
      </c>
      <c r="K14" s="685">
        <v>2003</v>
      </c>
    </row>
    <row r="15" spans="1:17">
      <c r="A15" s="28" t="s">
        <v>5</v>
      </c>
      <c r="B15" s="654">
        <v>29.3</v>
      </c>
      <c r="C15" s="654">
        <v>5.7</v>
      </c>
      <c r="D15" s="654">
        <v>0.1</v>
      </c>
      <c r="E15" s="654">
        <v>0.6</v>
      </c>
      <c r="F15" s="654">
        <v>62.3</v>
      </c>
      <c r="G15" s="654">
        <v>0.3</v>
      </c>
      <c r="H15" s="654">
        <v>0</v>
      </c>
      <c r="I15" s="654">
        <v>1.7</v>
      </c>
      <c r="J15" s="654">
        <v>35.1</v>
      </c>
      <c r="K15" s="685" t="s">
        <v>178</v>
      </c>
    </row>
    <row r="16" spans="1:17">
      <c r="A16" s="28" t="s">
        <v>4</v>
      </c>
      <c r="B16" s="654"/>
      <c r="C16" s="654"/>
      <c r="D16" s="654"/>
      <c r="E16" s="654"/>
      <c r="F16" s="654"/>
      <c r="G16" s="654"/>
      <c r="H16" s="654"/>
      <c r="I16" s="654"/>
      <c r="J16" s="654" t="s">
        <v>179</v>
      </c>
      <c r="K16" s="685">
        <v>2007</v>
      </c>
      <c r="L16" s="17" t="s">
        <v>15</v>
      </c>
    </row>
    <row r="17" spans="1:18">
      <c r="A17" s="28" t="s">
        <v>3</v>
      </c>
      <c r="B17" s="654">
        <v>66.400000000000006</v>
      </c>
      <c r="C17" s="654">
        <v>2</v>
      </c>
      <c r="D17" s="654">
        <v>14.8</v>
      </c>
      <c r="E17" s="654"/>
      <c r="F17" s="654">
        <v>15.2</v>
      </c>
      <c r="G17" s="654">
        <v>0.2</v>
      </c>
      <c r="H17" s="654">
        <v>1.2</v>
      </c>
      <c r="I17" s="654">
        <v>0.2</v>
      </c>
      <c r="J17" s="654">
        <v>83.2</v>
      </c>
      <c r="K17" s="685" t="s">
        <v>178</v>
      </c>
    </row>
    <row r="18" spans="1:18">
      <c r="A18" s="155" t="s">
        <v>33</v>
      </c>
      <c r="B18" s="654">
        <v>0</v>
      </c>
      <c r="C18" s="654">
        <v>1.7</v>
      </c>
      <c r="D18" s="654">
        <v>2.4</v>
      </c>
      <c r="E18" s="654">
        <v>25.7</v>
      </c>
      <c r="F18" s="654">
        <v>68.5</v>
      </c>
      <c r="G18" s="654">
        <v>0</v>
      </c>
      <c r="H18" s="654">
        <v>0</v>
      </c>
      <c r="I18" s="654">
        <v>1.7</v>
      </c>
      <c r="J18" s="654">
        <f>B18+C18+D18</f>
        <v>4.0999999999999996</v>
      </c>
      <c r="K18" s="685">
        <v>2012</v>
      </c>
    </row>
    <row r="19" spans="1:18">
      <c r="A19" s="810" t="s">
        <v>1</v>
      </c>
      <c r="B19" s="654">
        <v>15.8</v>
      </c>
      <c r="C19" s="654">
        <v>0</v>
      </c>
      <c r="D19" s="654">
        <v>0</v>
      </c>
      <c r="E19" s="654">
        <v>24.5</v>
      </c>
      <c r="F19" s="654">
        <v>59.5</v>
      </c>
      <c r="G19" s="654">
        <v>0.1</v>
      </c>
      <c r="H19" s="654">
        <v>0.2</v>
      </c>
      <c r="I19" s="654">
        <v>0</v>
      </c>
      <c r="J19" s="654">
        <v>15.8</v>
      </c>
      <c r="K19" s="685">
        <v>2007</v>
      </c>
    </row>
    <row r="20" spans="1:18">
      <c r="A20" s="810"/>
      <c r="B20" s="654">
        <v>16.8</v>
      </c>
      <c r="C20" s="654">
        <v>0</v>
      </c>
      <c r="D20" s="654">
        <v>0</v>
      </c>
      <c r="E20" s="654">
        <v>37.4</v>
      </c>
      <c r="F20" s="654">
        <v>54.3</v>
      </c>
      <c r="G20" s="654">
        <v>0</v>
      </c>
      <c r="H20" s="654">
        <v>0</v>
      </c>
      <c r="I20" s="654">
        <v>0.2</v>
      </c>
      <c r="J20" s="654">
        <v>16.8</v>
      </c>
      <c r="K20" s="685">
        <v>2010</v>
      </c>
      <c r="O20" s="74"/>
    </row>
    <row r="21" spans="1:18">
      <c r="A21" s="28" t="s">
        <v>0</v>
      </c>
      <c r="B21" s="654">
        <v>32.6</v>
      </c>
      <c r="C21" s="654">
        <v>0</v>
      </c>
      <c r="D21" s="654">
        <v>0.2</v>
      </c>
      <c r="E21" s="654">
        <v>0.1</v>
      </c>
      <c r="F21" s="654">
        <v>66.8</v>
      </c>
      <c r="G21" s="654">
        <v>0.1</v>
      </c>
      <c r="H21" s="654">
        <v>0.1</v>
      </c>
      <c r="I21" s="654">
        <v>0.1</v>
      </c>
      <c r="J21" s="654">
        <v>32.799999999999997</v>
      </c>
      <c r="K21" s="685" t="s">
        <v>177</v>
      </c>
    </row>
    <row r="23" spans="1:18" s="13" customFormat="1" ht="15.75" customHeight="1">
      <c r="A23" s="44" t="s">
        <v>21</v>
      </c>
      <c r="C23" s="220"/>
      <c r="D23" s="220"/>
      <c r="E23" s="220"/>
      <c r="F23" s="220"/>
      <c r="G23" s="220"/>
      <c r="H23" s="220"/>
      <c r="I23" s="220"/>
      <c r="J23" s="220"/>
      <c r="K23" s="220"/>
    </row>
    <row r="24" spans="1:18" s="13" customFormat="1" ht="15.75" customHeight="1">
      <c r="A24" s="18"/>
      <c r="C24" s="145"/>
      <c r="D24" s="145"/>
      <c r="E24" s="145"/>
      <c r="F24" s="145"/>
      <c r="G24" s="145"/>
      <c r="H24" s="145"/>
      <c r="I24" s="145"/>
      <c r="J24" s="145"/>
      <c r="K24" s="145"/>
    </row>
    <row r="25" spans="1:18" ht="13.8" customHeight="1">
      <c r="A25" s="220" t="s">
        <v>248</v>
      </c>
      <c r="C25" s="42"/>
      <c r="D25" s="42"/>
      <c r="E25" s="42"/>
      <c r="F25" s="42"/>
      <c r="G25" s="42"/>
      <c r="H25" s="42"/>
      <c r="I25" s="42"/>
      <c r="J25" s="42"/>
      <c r="K25" s="42"/>
    </row>
    <row r="26" spans="1:18" ht="15" customHeight="1">
      <c r="A26" s="145"/>
    </row>
    <row r="27" spans="1:18">
      <c r="A27" s="53" t="s">
        <v>124</v>
      </c>
    </row>
    <row r="29" spans="1:18" ht="15" customHeight="1">
      <c r="A29" s="44" t="s">
        <v>164</v>
      </c>
      <c r="L29" s="48"/>
      <c r="M29" s="48"/>
      <c r="N29" s="48"/>
      <c r="O29" s="48"/>
      <c r="P29" s="48"/>
      <c r="Q29" s="48"/>
      <c r="R29" s="48"/>
    </row>
    <row r="30" spans="1:18">
      <c r="L30" s="48"/>
      <c r="M30" s="48"/>
      <c r="N30" s="48"/>
      <c r="O30" s="48"/>
      <c r="P30" s="48"/>
      <c r="Q30" s="48"/>
      <c r="R30" s="48"/>
    </row>
    <row r="31" spans="1:18">
      <c r="A31" s="17" t="s">
        <v>176</v>
      </c>
    </row>
    <row r="38" spans="1:20" ht="14.4">
      <c r="A38" s="386" t="s">
        <v>2256</v>
      </c>
      <c r="B38" s="386" t="s">
        <v>1207</v>
      </c>
      <c r="C38" s="386" t="s">
        <v>467</v>
      </c>
      <c r="D38" s="386" t="s">
        <v>474</v>
      </c>
      <c r="E38" s="386" t="s">
        <v>475</v>
      </c>
      <c r="F38" s="386" t="s">
        <v>476</v>
      </c>
      <c r="G38" s="386" t="s">
        <v>477</v>
      </c>
      <c r="H38" s="386" t="s">
        <v>468</v>
      </c>
      <c r="I38" s="386" t="s">
        <v>469</v>
      </c>
      <c r="J38" s="386" t="s">
        <v>470</v>
      </c>
      <c r="K38" s="386" t="s">
        <v>35</v>
      </c>
      <c r="L38" s="386" t="s">
        <v>648</v>
      </c>
      <c r="M38" s="386" t="s">
        <v>649</v>
      </c>
      <c r="N38" s="386" t="s">
        <v>650</v>
      </c>
      <c r="O38" s="386" t="s">
        <v>651</v>
      </c>
      <c r="P38" s="386" t="s">
        <v>652</v>
      </c>
      <c r="Q38" s="386" t="s">
        <v>653</v>
      </c>
      <c r="R38" s="386" t="s">
        <v>654</v>
      </c>
      <c r="S38" s="386" t="s">
        <v>655</v>
      </c>
      <c r="T38" s="386" t="s">
        <v>1202</v>
      </c>
    </row>
    <row r="39" spans="1:20" ht="14.4">
      <c r="A39" t="s">
        <v>13</v>
      </c>
      <c r="B39" t="s">
        <v>186</v>
      </c>
      <c r="C39">
        <v>0.1</v>
      </c>
      <c r="D39">
        <v>0.2</v>
      </c>
      <c r="E39">
        <v>0.2</v>
      </c>
      <c r="F39" t="s">
        <v>1209</v>
      </c>
      <c r="G39" t="s">
        <v>1210</v>
      </c>
      <c r="H39" t="s">
        <v>1211</v>
      </c>
      <c r="I39" t="s">
        <v>1212</v>
      </c>
      <c r="J39" t="s">
        <v>1213</v>
      </c>
      <c r="K39" t="s">
        <v>1214</v>
      </c>
      <c r="L39" t="s">
        <v>1215</v>
      </c>
      <c r="M39" t="s">
        <v>1216</v>
      </c>
      <c r="N39" t="s">
        <v>1217</v>
      </c>
      <c r="O39" t="s">
        <v>1218</v>
      </c>
      <c r="P39" t="s">
        <v>1219</v>
      </c>
      <c r="Q39" t="s">
        <v>1220</v>
      </c>
      <c r="R39" t="s">
        <v>1221</v>
      </c>
      <c r="S39" t="s">
        <v>1222</v>
      </c>
      <c r="T39" t="s">
        <v>1223</v>
      </c>
    </row>
    <row r="40" spans="1:20" ht="14.4">
      <c r="A40"/>
      <c r="B40" t="s">
        <v>170</v>
      </c>
      <c r="C40" t="s">
        <v>1224</v>
      </c>
      <c r="D40" t="s">
        <v>1225</v>
      </c>
      <c r="E40" t="s">
        <v>1226</v>
      </c>
      <c r="F40" t="s">
        <v>1227</v>
      </c>
      <c r="G40" t="s">
        <v>1228</v>
      </c>
      <c r="H40" t="s">
        <v>1229</v>
      </c>
      <c r="I40" t="s">
        <v>1230</v>
      </c>
      <c r="J40" t="s">
        <v>1231</v>
      </c>
      <c r="K40" t="s">
        <v>1232</v>
      </c>
      <c r="L40" t="s">
        <v>1233</v>
      </c>
      <c r="M40" t="s">
        <v>1234</v>
      </c>
      <c r="N40" t="s">
        <v>1235</v>
      </c>
      <c r="O40" t="s">
        <v>1236</v>
      </c>
      <c r="P40" t="s">
        <v>1237</v>
      </c>
      <c r="Q40" t="s">
        <v>1238</v>
      </c>
      <c r="R40" t="s">
        <v>1239</v>
      </c>
      <c r="S40" t="s">
        <v>1240</v>
      </c>
      <c r="T40" t="s">
        <v>1241</v>
      </c>
    </row>
    <row r="41" spans="1:20" ht="14.4">
      <c r="A41"/>
      <c r="B41" t="s">
        <v>169</v>
      </c>
      <c r="C41" t="s">
        <v>1242</v>
      </c>
      <c r="D41" t="s">
        <v>1243</v>
      </c>
      <c r="E41" t="s">
        <v>1243</v>
      </c>
      <c r="F41" t="s">
        <v>1244</v>
      </c>
      <c r="G41" t="s">
        <v>1244</v>
      </c>
      <c r="H41" t="s">
        <v>1242</v>
      </c>
      <c r="I41" t="s">
        <v>1245</v>
      </c>
      <c r="J41" t="s">
        <v>1246</v>
      </c>
      <c r="K41" t="s">
        <v>1247</v>
      </c>
      <c r="L41" t="s">
        <v>1250</v>
      </c>
      <c r="M41" t="s">
        <v>1251</v>
      </c>
      <c r="N41" t="s">
        <v>1252</v>
      </c>
      <c r="O41" t="s">
        <v>1253</v>
      </c>
      <c r="P41" t="s">
        <v>1254</v>
      </c>
      <c r="Q41" t="s">
        <v>1255</v>
      </c>
      <c r="R41" t="s">
        <v>1256</v>
      </c>
      <c r="S41" t="s">
        <v>1257</v>
      </c>
      <c r="T41" t="s">
        <v>1258</v>
      </c>
    </row>
    <row r="42" spans="1:20" ht="14.4">
      <c r="A42"/>
      <c r="B42" t="s">
        <v>1259</v>
      </c>
      <c r="C42" t="s">
        <v>1260</v>
      </c>
      <c r="D42" t="s">
        <v>1261</v>
      </c>
      <c r="E42" t="s">
        <v>1262</v>
      </c>
      <c r="F42" t="s">
        <v>1263</v>
      </c>
      <c r="G42" t="s">
        <v>1264</v>
      </c>
      <c r="H42" t="s">
        <v>1265</v>
      </c>
      <c r="I42" t="s">
        <v>1266</v>
      </c>
      <c r="J42" t="s">
        <v>1267</v>
      </c>
      <c r="K42" t="s">
        <v>1268</v>
      </c>
      <c r="L42" t="s">
        <v>1269</v>
      </c>
      <c r="M42" t="s">
        <v>1270</v>
      </c>
      <c r="N42" t="s">
        <v>1271</v>
      </c>
      <c r="O42" t="s">
        <v>1272</v>
      </c>
      <c r="P42" t="s">
        <v>1273</v>
      </c>
      <c r="Q42" t="s">
        <v>1274</v>
      </c>
      <c r="R42" t="s">
        <v>1275</v>
      </c>
      <c r="S42" t="s">
        <v>1276</v>
      </c>
      <c r="T42" t="s">
        <v>1277</v>
      </c>
    </row>
    <row r="43" spans="1:20" ht="14.4">
      <c r="A43"/>
      <c r="B43" t="s">
        <v>185</v>
      </c>
      <c r="C43" t="s">
        <v>1278</v>
      </c>
      <c r="D43" t="s">
        <v>1279</v>
      </c>
      <c r="E43" t="s">
        <v>1280</v>
      </c>
      <c r="F43" t="s">
        <v>1281</v>
      </c>
      <c r="G43" t="s">
        <v>1282</v>
      </c>
      <c r="H43" t="s">
        <v>1283</v>
      </c>
      <c r="I43" t="s">
        <v>1284</v>
      </c>
      <c r="J43" t="s">
        <v>1285</v>
      </c>
      <c r="K43" t="s">
        <v>1286</v>
      </c>
      <c r="L43" t="s">
        <v>1287</v>
      </c>
      <c r="M43" t="s">
        <v>1288</v>
      </c>
      <c r="N43" t="s">
        <v>1289</v>
      </c>
      <c r="O43" t="s">
        <v>1290</v>
      </c>
      <c r="P43" t="s">
        <v>1291</v>
      </c>
      <c r="Q43" t="s">
        <v>1292</v>
      </c>
      <c r="R43" t="s">
        <v>1293</v>
      </c>
      <c r="S43" t="s">
        <v>1294</v>
      </c>
      <c r="T43" t="s">
        <v>1295</v>
      </c>
    </row>
    <row r="44" spans="1:20" ht="14.4">
      <c r="A44"/>
      <c r="B44" t="s">
        <v>182</v>
      </c>
      <c r="C44" t="s">
        <v>1296</v>
      </c>
      <c r="D44" t="s">
        <v>1296</v>
      </c>
      <c r="E44" t="s">
        <v>1297</v>
      </c>
      <c r="F44" t="s">
        <v>1298</v>
      </c>
      <c r="G44" t="s">
        <v>1299</v>
      </c>
      <c r="H44" t="s">
        <v>1300</v>
      </c>
      <c r="I44" t="s">
        <v>1300</v>
      </c>
      <c r="J44" t="s">
        <v>1300</v>
      </c>
      <c r="K44" t="s">
        <v>1301</v>
      </c>
      <c r="L44" t="s">
        <v>1302</v>
      </c>
      <c r="M44" t="s">
        <v>1302</v>
      </c>
      <c r="N44" t="s">
        <v>1302</v>
      </c>
      <c r="O44" t="s">
        <v>1302</v>
      </c>
      <c r="P44" t="s">
        <v>1302</v>
      </c>
      <c r="Q44" t="s">
        <v>1302</v>
      </c>
      <c r="R44" t="s">
        <v>1302</v>
      </c>
      <c r="S44" t="s">
        <v>1302</v>
      </c>
      <c r="T44" t="s">
        <v>1302</v>
      </c>
    </row>
    <row r="45" spans="1:20" ht="14.4">
      <c r="A45" t="s">
        <v>12</v>
      </c>
      <c r="B45" t="s">
        <v>186</v>
      </c>
      <c r="C45" t="s">
        <v>1303</v>
      </c>
      <c r="D45" t="s">
        <v>1304</v>
      </c>
      <c r="E45" t="s">
        <v>1305</v>
      </c>
      <c r="F45" t="s">
        <v>1306</v>
      </c>
      <c r="G45" t="s">
        <v>1307</v>
      </c>
      <c r="H45" t="s">
        <v>1308</v>
      </c>
      <c r="I45" t="s">
        <v>1309</v>
      </c>
      <c r="J45" t="s">
        <v>1310</v>
      </c>
      <c r="K45" t="s">
        <v>1311</v>
      </c>
      <c r="L45" t="s">
        <v>1312</v>
      </c>
      <c r="M45" t="s">
        <v>1313</v>
      </c>
      <c r="N45" t="s">
        <v>1314</v>
      </c>
      <c r="O45" t="s">
        <v>1315</v>
      </c>
      <c r="P45" t="s">
        <v>1316</v>
      </c>
      <c r="Q45" t="s">
        <v>1317</v>
      </c>
      <c r="R45" t="s">
        <v>1318</v>
      </c>
      <c r="S45" t="s">
        <v>1319</v>
      </c>
      <c r="T45" t="s">
        <v>1320</v>
      </c>
    </row>
    <row r="46" spans="1:20" ht="14.4">
      <c r="A46"/>
      <c r="B46" t="s">
        <v>170</v>
      </c>
      <c r="C46" t="s">
        <v>1321</v>
      </c>
      <c r="D46" t="s">
        <v>1322</v>
      </c>
      <c r="E46" t="s">
        <v>1323</v>
      </c>
      <c r="F46" t="s">
        <v>1324</v>
      </c>
      <c r="G46" t="s">
        <v>1325</v>
      </c>
      <c r="H46" t="s">
        <v>1326</v>
      </c>
      <c r="I46" t="s">
        <v>1327</v>
      </c>
      <c r="J46" t="s">
        <v>1328</v>
      </c>
      <c r="K46" t="s">
        <v>1329</v>
      </c>
      <c r="L46" t="s">
        <v>1330</v>
      </c>
      <c r="M46" t="s">
        <v>1331</v>
      </c>
      <c r="N46" t="s">
        <v>1332</v>
      </c>
      <c r="O46" t="s">
        <v>1333</v>
      </c>
      <c r="P46" t="s">
        <v>1334</v>
      </c>
      <c r="Q46" t="s">
        <v>1335</v>
      </c>
      <c r="R46" t="s">
        <v>1336</v>
      </c>
      <c r="S46" t="s">
        <v>1337</v>
      </c>
      <c r="T46" t="s">
        <v>1338</v>
      </c>
    </row>
    <row r="47" spans="1:20" ht="14.4">
      <c r="A47"/>
      <c r="B47" t="s">
        <v>169</v>
      </c>
      <c r="C47" t="s">
        <v>1339</v>
      </c>
      <c r="D47" t="s">
        <v>1340</v>
      </c>
      <c r="E47" t="s">
        <v>1341</v>
      </c>
      <c r="F47" t="s">
        <v>1342</v>
      </c>
      <c r="G47" t="s">
        <v>1343</v>
      </c>
      <c r="H47" t="s">
        <v>1344</v>
      </c>
      <c r="I47" t="s">
        <v>1345</v>
      </c>
      <c r="J47" t="s">
        <v>1346</v>
      </c>
      <c r="K47" t="s">
        <v>1347</v>
      </c>
      <c r="L47" t="s">
        <v>1348</v>
      </c>
      <c r="M47" t="s">
        <v>1349</v>
      </c>
      <c r="N47" t="s">
        <v>1350</v>
      </c>
      <c r="O47" t="s">
        <v>1351</v>
      </c>
      <c r="P47" t="s">
        <v>1352</v>
      </c>
      <c r="Q47" t="s">
        <v>1353</v>
      </c>
      <c r="R47" t="s">
        <v>1354</v>
      </c>
      <c r="S47" t="s">
        <v>1355</v>
      </c>
      <c r="T47" t="s">
        <v>1356</v>
      </c>
    </row>
    <row r="48" spans="1:20" ht="14.4">
      <c r="A48"/>
      <c r="B48" t="s">
        <v>1259</v>
      </c>
      <c r="C48" t="s">
        <v>1357</v>
      </c>
      <c r="D48" t="s">
        <v>1358</v>
      </c>
      <c r="E48" t="s">
        <v>1359</v>
      </c>
      <c r="F48" t="s">
        <v>1360</v>
      </c>
      <c r="G48" t="s">
        <v>1361</v>
      </c>
      <c r="H48" t="s">
        <v>1362</v>
      </c>
      <c r="I48" t="s">
        <v>1363</v>
      </c>
      <c r="J48" t="s">
        <v>1364</v>
      </c>
      <c r="K48" t="s">
        <v>1365</v>
      </c>
      <c r="L48" t="s">
        <v>1366</v>
      </c>
      <c r="M48" t="s">
        <v>1367</v>
      </c>
      <c r="N48" t="s">
        <v>1368</v>
      </c>
      <c r="O48" t="s">
        <v>1369</v>
      </c>
      <c r="P48" t="s">
        <v>1370</v>
      </c>
      <c r="Q48" t="s">
        <v>1371</v>
      </c>
      <c r="R48" t="s">
        <v>1372</v>
      </c>
      <c r="S48" t="s">
        <v>1373</v>
      </c>
      <c r="T48" t="s">
        <v>1374</v>
      </c>
    </row>
    <row r="49" spans="1:20" ht="14.4">
      <c r="A49"/>
      <c r="B49" t="s">
        <v>185</v>
      </c>
      <c r="C49" t="s">
        <v>1375</v>
      </c>
      <c r="D49" t="s">
        <v>1375</v>
      </c>
      <c r="E49" t="s">
        <v>1375</v>
      </c>
      <c r="F49" t="s">
        <v>1375</v>
      </c>
      <c r="G49" t="s">
        <v>1375</v>
      </c>
      <c r="H49" t="s">
        <v>1376</v>
      </c>
      <c r="I49" t="s">
        <v>1302</v>
      </c>
      <c r="J49" t="s">
        <v>1301</v>
      </c>
      <c r="K49" t="s">
        <v>1301</v>
      </c>
      <c r="L49" t="s">
        <v>1377</v>
      </c>
      <c r="M49" t="s">
        <v>1378</v>
      </c>
      <c r="N49" t="s">
        <v>1379</v>
      </c>
      <c r="O49" t="s">
        <v>1380</v>
      </c>
      <c r="P49" t="s">
        <v>1381</v>
      </c>
      <c r="Q49" t="s">
        <v>1382</v>
      </c>
      <c r="R49" t="s">
        <v>1383</v>
      </c>
      <c r="S49" t="s">
        <v>1384</v>
      </c>
      <c r="T49" t="s">
        <v>1385</v>
      </c>
    </row>
    <row r="50" spans="1:20" ht="14.4">
      <c r="A50"/>
      <c r="B50" t="s">
        <v>182</v>
      </c>
      <c r="C50" t="s">
        <v>1386</v>
      </c>
      <c r="D50" t="s">
        <v>1387</v>
      </c>
      <c r="E50" t="s">
        <v>1387</v>
      </c>
      <c r="F50" t="s">
        <v>1388</v>
      </c>
      <c r="G50" t="s">
        <v>1389</v>
      </c>
      <c r="H50" t="s">
        <v>1390</v>
      </c>
      <c r="I50" t="s">
        <v>1391</v>
      </c>
      <c r="J50" t="s">
        <v>1392</v>
      </c>
      <c r="K50" t="s">
        <v>1386</v>
      </c>
      <c r="L50" t="s">
        <v>1387</v>
      </c>
      <c r="M50" t="s">
        <v>1383</v>
      </c>
      <c r="N50" t="s">
        <v>1393</v>
      </c>
      <c r="O50" t="s">
        <v>1394</v>
      </c>
      <c r="P50" t="s">
        <v>1395</v>
      </c>
      <c r="Q50" t="s">
        <v>1396</v>
      </c>
      <c r="R50" t="s">
        <v>1397</v>
      </c>
      <c r="S50" t="s">
        <v>1398</v>
      </c>
      <c r="T50" t="s">
        <v>1399</v>
      </c>
    </row>
    <row r="51" spans="1:20" ht="14.4">
      <c r="A51" t="s">
        <v>513</v>
      </c>
      <c r="B51" t="s">
        <v>186</v>
      </c>
      <c r="C51" t="s">
        <v>1400</v>
      </c>
      <c r="D51" t="s">
        <v>1401</v>
      </c>
      <c r="E51" t="s">
        <v>1402</v>
      </c>
      <c r="F51" t="s">
        <v>1403</v>
      </c>
      <c r="G51" t="s">
        <v>1404</v>
      </c>
      <c r="H51" t="s">
        <v>1405</v>
      </c>
      <c r="I51" t="s">
        <v>1406</v>
      </c>
      <c r="J51" t="s">
        <v>1407</v>
      </c>
      <c r="K51" t="s">
        <v>1408</v>
      </c>
      <c r="L51" t="s">
        <v>1409</v>
      </c>
      <c r="M51" t="s">
        <v>1410</v>
      </c>
      <c r="N51" t="s">
        <v>1411</v>
      </c>
      <c r="O51" t="s">
        <v>1412</v>
      </c>
      <c r="P51" t="s">
        <v>1413</v>
      </c>
      <c r="Q51" t="s">
        <v>1414</v>
      </c>
      <c r="R51" t="s">
        <v>1415</v>
      </c>
      <c r="S51" t="s">
        <v>1416</v>
      </c>
      <c r="T51" t="s">
        <v>1417</v>
      </c>
    </row>
    <row r="52" spans="1:20" ht="14.4">
      <c r="A52"/>
      <c r="B52" t="s">
        <v>170</v>
      </c>
      <c r="C52" t="s">
        <v>1418</v>
      </c>
      <c r="D52" t="s">
        <v>1419</v>
      </c>
      <c r="E52" t="s">
        <v>1420</v>
      </c>
      <c r="F52" t="s">
        <v>1421</v>
      </c>
      <c r="G52" t="s">
        <v>1422</v>
      </c>
      <c r="H52" t="s">
        <v>1423</v>
      </c>
      <c r="I52" t="s">
        <v>1424</v>
      </c>
      <c r="J52" t="s">
        <v>1425</v>
      </c>
      <c r="K52" t="s">
        <v>1426</v>
      </c>
      <c r="L52" t="s">
        <v>1427</v>
      </c>
      <c r="M52" t="s">
        <v>1428</v>
      </c>
      <c r="N52" t="s">
        <v>1429</v>
      </c>
      <c r="O52" t="s">
        <v>1430</v>
      </c>
      <c r="P52" t="s">
        <v>1431</v>
      </c>
      <c r="Q52" t="s">
        <v>1432</v>
      </c>
      <c r="R52" t="s">
        <v>1433</v>
      </c>
      <c r="S52" t="s">
        <v>1434</v>
      </c>
      <c r="T52" t="s">
        <v>1435</v>
      </c>
    </row>
    <row r="53" spans="1:20" ht="14.4">
      <c r="A53"/>
      <c r="B53" t="s">
        <v>169</v>
      </c>
      <c r="C53" t="s">
        <v>1436</v>
      </c>
      <c r="D53" t="s">
        <v>1437</v>
      </c>
      <c r="E53" t="s">
        <v>1437</v>
      </c>
      <c r="F53" t="s">
        <v>1437</v>
      </c>
      <c r="G53" t="s">
        <v>1375</v>
      </c>
      <c r="H53" t="s">
        <v>1375</v>
      </c>
      <c r="I53" t="s">
        <v>1376</v>
      </c>
      <c r="J53" t="s">
        <v>1302</v>
      </c>
      <c r="K53" t="s">
        <v>1438</v>
      </c>
      <c r="L53" t="s">
        <v>1441</v>
      </c>
      <c r="M53" t="s">
        <v>1442</v>
      </c>
      <c r="N53" t="s">
        <v>1443</v>
      </c>
      <c r="O53" t="s">
        <v>1444</v>
      </c>
      <c r="P53" t="s">
        <v>1445</v>
      </c>
      <c r="Q53" t="s">
        <v>1446</v>
      </c>
      <c r="R53" t="s">
        <v>1447</v>
      </c>
      <c r="S53" t="s">
        <v>1448</v>
      </c>
      <c r="T53" t="s">
        <v>1449</v>
      </c>
    </row>
    <row r="54" spans="1:20" ht="14.4">
      <c r="A54"/>
      <c r="B54" t="s">
        <v>1259</v>
      </c>
      <c r="C54" t="s">
        <v>1450</v>
      </c>
      <c r="D54" t="s">
        <v>1451</v>
      </c>
      <c r="E54" t="s">
        <v>1452</v>
      </c>
      <c r="F54" t="s">
        <v>1453</v>
      </c>
      <c r="G54" t="s">
        <v>1454</v>
      </c>
      <c r="H54" t="s">
        <v>1455</v>
      </c>
      <c r="I54" t="s">
        <v>1456</v>
      </c>
      <c r="J54" t="s">
        <v>1457</v>
      </c>
      <c r="K54" t="s">
        <v>1458</v>
      </c>
      <c r="L54" t="s">
        <v>1459</v>
      </c>
      <c r="M54" t="s">
        <v>1460</v>
      </c>
      <c r="N54" t="s">
        <v>1461</v>
      </c>
      <c r="O54" t="s">
        <v>1462</v>
      </c>
      <c r="P54" t="s">
        <v>1463</v>
      </c>
      <c r="Q54" t="s">
        <v>1464</v>
      </c>
      <c r="R54" t="s">
        <v>1465</v>
      </c>
      <c r="S54" t="s">
        <v>1466</v>
      </c>
      <c r="T54" t="s">
        <v>1467</v>
      </c>
    </row>
    <row r="55" spans="1:20" ht="14.4">
      <c r="A55"/>
      <c r="B55" t="s">
        <v>185</v>
      </c>
      <c r="C55" t="s">
        <v>1468</v>
      </c>
      <c r="D55" t="s">
        <v>1469</v>
      </c>
      <c r="E55" t="s">
        <v>1470</v>
      </c>
      <c r="F55" t="s">
        <v>1471</v>
      </c>
      <c r="G55" t="s">
        <v>1472</v>
      </c>
      <c r="H55" t="s">
        <v>1471</v>
      </c>
      <c r="I55" t="s">
        <v>1473</v>
      </c>
      <c r="J55" t="s">
        <v>1474</v>
      </c>
      <c r="K55" t="s">
        <v>1475</v>
      </c>
      <c r="L55" t="s">
        <v>1477</v>
      </c>
      <c r="M55" t="s">
        <v>1478</v>
      </c>
      <c r="N55" t="s">
        <v>1479</v>
      </c>
      <c r="O55" t="s">
        <v>1480</v>
      </c>
      <c r="P55" t="s">
        <v>1481</v>
      </c>
      <c r="Q55" t="s">
        <v>1482</v>
      </c>
      <c r="R55" t="s">
        <v>1483</v>
      </c>
      <c r="S55" t="s">
        <v>1484</v>
      </c>
      <c r="T55" t="s">
        <v>1485</v>
      </c>
    </row>
    <row r="56" spans="1:20" ht="14.4">
      <c r="A56"/>
      <c r="B56" t="s">
        <v>182</v>
      </c>
      <c r="C56" t="s">
        <v>1376</v>
      </c>
      <c r="D56" t="s">
        <v>1376</v>
      </c>
      <c r="E56" t="s">
        <v>1376</v>
      </c>
      <c r="F56" t="s">
        <v>1376</v>
      </c>
      <c r="G56" t="s">
        <v>1302</v>
      </c>
      <c r="H56" t="s">
        <v>1302</v>
      </c>
      <c r="I56" t="s">
        <v>1300</v>
      </c>
      <c r="J56" t="s">
        <v>1300</v>
      </c>
      <c r="K56" t="s">
        <v>1297</v>
      </c>
      <c r="L56" t="s">
        <v>1377</v>
      </c>
      <c r="M56" t="s">
        <v>1486</v>
      </c>
      <c r="N56" t="s">
        <v>1487</v>
      </c>
      <c r="O56" t="s">
        <v>1488</v>
      </c>
      <c r="P56" t="s">
        <v>1489</v>
      </c>
      <c r="Q56" t="s">
        <v>1490</v>
      </c>
      <c r="R56" t="s">
        <v>1491</v>
      </c>
      <c r="S56" t="s">
        <v>1492</v>
      </c>
      <c r="T56" t="s">
        <v>1493</v>
      </c>
    </row>
    <row r="57" spans="1:20" ht="15" customHeight="1">
      <c r="A57" t="s">
        <v>605</v>
      </c>
      <c r="B57" t="s">
        <v>186</v>
      </c>
      <c r="C57" t="s">
        <v>1299</v>
      </c>
      <c r="D57" t="s">
        <v>1298</v>
      </c>
      <c r="E57" t="s">
        <v>1300</v>
      </c>
      <c r="F57" t="s">
        <v>1299</v>
      </c>
      <c r="G57" t="s">
        <v>1299</v>
      </c>
      <c r="H57" t="s">
        <v>1299</v>
      </c>
      <c r="I57" t="s">
        <v>1299</v>
      </c>
      <c r="J57" t="s">
        <v>1297</v>
      </c>
      <c r="K57" t="s">
        <v>1296</v>
      </c>
      <c r="L57" t="s">
        <v>1495</v>
      </c>
      <c r="M57" t="s">
        <v>1496</v>
      </c>
      <c r="N57" t="s">
        <v>1497</v>
      </c>
      <c r="O57" t="s">
        <v>1498</v>
      </c>
      <c r="P57" t="s">
        <v>1499</v>
      </c>
      <c r="Q57" t="s">
        <v>1500</v>
      </c>
      <c r="R57" t="s">
        <v>1501</v>
      </c>
      <c r="S57" t="s">
        <v>1502</v>
      </c>
      <c r="T57" t="s">
        <v>1503</v>
      </c>
    </row>
    <row r="58" spans="1:20" ht="14.4">
      <c r="A58"/>
      <c r="B58" t="s">
        <v>170</v>
      </c>
      <c r="C58" t="s">
        <v>1489</v>
      </c>
      <c r="D58" t="s">
        <v>1488</v>
      </c>
      <c r="E58" t="s">
        <v>1504</v>
      </c>
      <c r="F58" t="s">
        <v>1505</v>
      </c>
      <c r="G58" t="s">
        <v>1494</v>
      </c>
      <c r="H58" t="s">
        <v>1440</v>
      </c>
      <c r="I58" t="s">
        <v>1506</v>
      </c>
      <c r="J58" t="s">
        <v>1506</v>
      </c>
      <c r="K58" t="s">
        <v>1299</v>
      </c>
      <c r="L58" t="s">
        <v>1298</v>
      </c>
      <c r="M58" t="s">
        <v>1298</v>
      </c>
      <c r="N58" t="s">
        <v>1298</v>
      </c>
      <c r="O58" t="s">
        <v>1298</v>
      </c>
      <c r="P58" t="s">
        <v>1507</v>
      </c>
      <c r="Q58" t="s">
        <v>1439</v>
      </c>
      <c r="R58" t="s">
        <v>1506</v>
      </c>
      <c r="S58" t="s">
        <v>1506</v>
      </c>
      <c r="T58" t="s">
        <v>1440</v>
      </c>
    </row>
    <row r="59" spans="1:20" ht="14.4">
      <c r="A59"/>
      <c r="B59" t="s">
        <v>169</v>
      </c>
      <c r="C59" t="s">
        <v>1508</v>
      </c>
      <c r="D59" t="s">
        <v>1509</v>
      </c>
      <c r="E59" t="s">
        <v>1510</v>
      </c>
      <c r="F59" t="s">
        <v>1511</v>
      </c>
      <c r="G59" t="s">
        <v>1512</v>
      </c>
      <c r="H59" t="s">
        <v>1513</v>
      </c>
      <c r="I59" t="s">
        <v>1514</v>
      </c>
      <c r="J59" t="s">
        <v>1515</v>
      </c>
      <c r="K59" t="s">
        <v>1516</v>
      </c>
      <c r="L59" t="s">
        <v>1517</v>
      </c>
      <c r="M59" t="s">
        <v>1518</v>
      </c>
      <c r="N59" t="s">
        <v>1519</v>
      </c>
      <c r="O59" t="s">
        <v>1520</v>
      </c>
      <c r="P59" t="s">
        <v>1521</v>
      </c>
      <c r="Q59" t="s">
        <v>1522</v>
      </c>
      <c r="R59" t="s">
        <v>1523</v>
      </c>
      <c r="S59" t="s">
        <v>1524</v>
      </c>
      <c r="T59" t="s">
        <v>1525</v>
      </c>
    </row>
    <row r="60" spans="1:20" ht="14.4">
      <c r="A60"/>
      <c r="B60" t="s">
        <v>1259</v>
      </c>
      <c r="C60" t="s">
        <v>1526</v>
      </c>
      <c r="D60" t="s">
        <v>1527</v>
      </c>
      <c r="E60" t="s">
        <v>1528</v>
      </c>
      <c r="F60" t="s">
        <v>1529</v>
      </c>
      <c r="G60" t="s">
        <v>1530</v>
      </c>
      <c r="H60" t="s">
        <v>1531</v>
      </c>
      <c r="I60" t="s">
        <v>1532</v>
      </c>
      <c r="J60" t="s">
        <v>1533</v>
      </c>
      <c r="K60" t="s">
        <v>1534</v>
      </c>
      <c r="L60" t="s">
        <v>1535</v>
      </c>
      <c r="M60" t="s">
        <v>1536</v>
      </c>
      <c r="N60" t="s">
        <v>1537</v>
      </c>
      <c r="O60" t="s">
        <v>1538</v>
      </c>
      <c r="P60" t="s">
        <v>1539</v>
      </c>
      <c r="Q60" t="s">
        <v>1540</v>
      </c>
      <c r="R60" t="s">
        <v>1541</v>
      </c>
      <c r="S60" t="s">
        <v>1542</v>
      </c>
      <c r="T60" t="s">
        <v>1543</v>
      </c>
    </row>
    <row r="61" spans="1:20" ht="14.4">
      <c r="A61"/>
      <c r="B61" t="s">
        <v>185</v>
      </c>
      <c r="C61" t="s">
        <v>1544</v>
      </c>
      <c r="D61" t="s">
        <v>1545</v>
      </c>
      <c r="E61" t="s">
        <v>1546</v>
      </c>
      <c r="F61" t="s">
        <v>1547</v>
      </c>
      <c r="G61" t="s">
        <v>1548</v>
      </c>
      <c r="H61" t="s">
        <v>1549</v>
      </c>
      <c r="I61" t="s">
        <v>1550</v>
      </c>
      <c r="J61" t="s">
        <v>1551</v>
      </c>
      <c r="K61" t="s">
        <v>1552</v>
      </c>
      <c r="L61" t="s">
        <v>1553</v>
      </c>
      <c r="M61" t="s">
        <v>1554</v>
      </c>
      <c r="N61" t="s">
        <v>1555</v>
      </c>
      <c r="O61" t="s">
        <v>1556</v>
      </c>
      <c r="P61" t="s">
        <v>1557</v>
      </c>
      <c r="Q61" t="s">
        <v>1558</v>
      </c>
      <c r="R61" t="s">
        <v>1559</v>
      </c>
      <c r="S61" t="s">
        <v>1560</v>
      </c>
      <c r="T61" t="s">
        <v>1561</v>
      </c>
    </row>
    <row r="62" spans="1:20" ht="14.4">
      <c r="A62"/>
      <c r="B62" t="s">
        <v>182</v>
      </c>
      <c r="C62" t="s">
        <v>1486</v>
      </c>
      <c r="D62" t="s">
        <v>1486</v>
      </c>
      <c r="E62" t="s">
        <v>1562</v>
      </c>
      <c r="F62" t="s">
        <v>1563</v>
      </c>
      <c r="G62" t="s">
        <v>1377</v>
      </c>
      <c r="H62" t="s">
        <v>1562</v>
      </c>
      <c r="I62" t="s">
        <v>1377</v>
      </c>
      <c r="J62" t="s">
        <v>1377</v>
      </c>
      <c r="K62" t="s">
        <v>1377</v>
      </c>
      <c r="L62" t="s">
        <v>1563</v>
      </c>
      <c r="M62" t="s">
        <v>1562</v>
      </c>
      <c r="N62" t="s">
        <v>1562</v>
      </c>
      <c r="O62" t="s">
        <v>1378</v>
      </c>
      <c r="P62" t="s">
        <v>1378</v>
      </c>
      <c r="Q62" t="s">
        <v>1564</v>
      </c>
      <c r="R62" t="s">
        <v>1565</v>
      </c>
      <c r="S62" t="s">
        <v>1565</v>
      </c>
      <c r="T62" t="s">
        <v>1566</v>
      </c>
    </row>
    <row r="63" spans="1:20" ht="14.4">
      <c r="A63" t="s">
        <v>512</v>
      </c>
      <c r="B63" t="s">
        <v>186</v>
      </c>
      <c r="C63" t="s">
        <v>1567</v>
      </c>
      <c r="D63" t="s">
        <v>1568</v>
      </c>
      <c r="E63" t="s">
        <v>1569</v>
      </c>
      <c r="F63" t="s">
        <v>1570</v>
      </c>
      <c r="G63" t="s">
        <v>1571</v>
      </c>
      <c r="H63" t="s">
        <v>1572</v>
      </c>
      <c r="I63" t="s">
        <v>1573</v>
      </c>
      <c r="J63" t="s">
        <v>1574</v>
      </c>
      <c r="K63" t="s">
        <v>1575</v>
      </c>
      <c r="L63" t="s">
        <v>1576</v>
      </c>
      <c r="M63" t="s">
        <v>1577</v>
      </c>
      <c r="N63" t="s">
        <v>1578</v>
      </c>
      <c r="O63" t="s">
        <v>1579</v>
      </c>
      <c r="P63" t="s">
        <v>1580</v>
      </c>
      <c r="Q63" t="s">
        <v>1581</v>
      </c>
      <c r="R63" t="s">
        <v>1582</v>
      </c>
      <c r="S63" t="s">
        <v>1583</v>
      </c>
      <c r="T63" t="s">
        <v>1584</v>
      </c>
    </row>
    <row r="64" spans="1:20" ht="14.4">
      <c r="A64"/>
      <c r="B64" t="s">
        <v>170</v>
      </c>
      <c r="C64" t="s">
        <v>1585</v>
      </c>
      <c r="D64" t="s">
        <v>1586</v>
      </c>
      <c r="E64" t="s">
        <v>1587</v>
      </c>
      <c r="F64" t="s">
        <v>1588</v>
      </c>
      <c r="G64" t="s">
        <v>1589</v>
      </c>
      <c r="H64" t="s">
        <v>1590</v>
      </c>
      <c r="I64" t="s">
        <v>1591</v>
      </c>
      <c r="J64" t="s">
        <v>1592</v>
      </c>
      <c r="K64" t="s">
        <v>1593</v>
      </c>
      <c r="L64" t="s">
        <v>1594</v>
      </c>
      <c r="M64" t="s">
        <v>1595</v>
      </c>
      <c r="N64" t="s">
        <v>1596</v>
      </c>
      <c r="O64" t="s">
        <v>1597</v>
      </c>
      <c r="P64" t="s">
        <v>1598</v>
      </c>
      <c r="Q64" t="s">
        <v>1599</v>
      </c>
      <c r="R64" t="s">
        <v>1600</v>
      </c>
      <c r="S64" t="s">
        <v>1601</v>
      </c>
      <c r="T64" t="s">
        <v>1602</v>
      </c>
    </row>
    <row r="65" spans="1:20" ht="14.4">
      <c r="A65"/>
      <c r="B65" t="s">
        <v>169</v>
      </c>
      <c r="C65" t="s">
        <v>1603</v>
      </c>
      <c r="D65" t="s">
        <v>1604</v>
      </c>
      <c r="E65" t="s">
        <v>1605</v>
      </c>
      <c r="F65" t="s">
        <v>1606</v>
      </c>
      <c r="G65" t="s">
        <v>1607</v>
      </c>
      <c r="H65" t="s">
        <v>1608</v>
      </c>
      <c r="I65" t="s">
        <v>1609</v>
      </c>
      <c r="J65" t="s">
        <v>1610</v>
      </c>
      <c r="K65" t="s">
        <v>1611</v>
      </c>
      <c r="L65" t="s">
        <v>1612</v>
      </c>
      <c r="M65" t="s">
        <v>1613</v>
      </c>
      <c r="N65" t="s">
        <v>1614</v>
      </c>
      <c r="O65" t="s">
        <v>1615</v>
      </c>
      <c r="P65" t="s">
        <v>1616</v>
      </c>
      <c r="Q65" t="s">
        <v>1617</v>
      </c>
      <c r="R65" t="s">
        <v>1618</v>
      </c>
      <c r="S65" t="s">
        <v>1619</v>
      </c>
      <c r="T65" t="s">
        <v>1620</v>
      </c>
    </row>
    <row r="66" spans="1:20" ht="14.4">
      <c r="A66"/>
      <c r="B66" t="s">
        <v>1259</v>
      </c>
      <c r="C66" t="s">
        <v>1621</v>
      </c>
      <c r="D66" t="s">
        <v>1622</v>
      </c>
      <c r="E66" t="s">
        <v>1623</v>
      </c>
      <c r="F66" t="s">
        <v>1624</v>
      </c>
      <c r="G66" t="s">
        <v>1625</v>
      </c>
      <c r="H66" t="s">
        <v>1626</v>
      </c>
      <c r="I66" t="s">
        <v>1627</v>
      </c>
      <c r="J66" t="s">
        <v>1628</v>
      </c>
      <c r="K66" t="s">
        <v>1629</v>
      </c>
      <c r="L66" t="s">
        <v>1630</v>
      </c>
      <c r="M66" t="s">
        <v>1631</v>
      </c>
      <c r="N66" t="s">
        <v>1632</v>
      </c>
      <c r="O66" t="s">
        <v>1633</v>
      </c>
      <c r="P66" t="s">
        <v>1634</v>
      </c>
      <c r="Q66" t="s">
        <v>1635</v>
      </c>
      <c r="R66" t="s">
        <v>1636</v>
      </c>
      <c r="S66" t="s">
        <v>1637</v>
      </c>
      <c r="T66" t="s">
        <v>1638</v>
      </c>
    </row>
    <row r="67" spans="1:20" ht="14.4">
      <c r="A67"/>
      <c r="B67" t="s">
        <v>185</v>
      </c>
      <c r="C67" t="s">
        <v>1375</v>
      </c>
      <c r="D67" t="s">
        <v>1437</v>
      </c>
      <c r="E67" t="s">
        <v>1437</v>
      </c>
      <c r="F67" t="s">
        <v>1437</v>
      </c>
      <c r="G67" t="s">
        <v>1437</v>
      </c>
      <c r="H67" t="s">
        <v>1437</v>
      </c>
      <c r="I67" t="s">
        <v>1437</v>
      </c>
      <c r="J67" t="s">
        <v>1437</v>
      </c>
      <c r="K67" t="s">
        <v>1437</v>
      </c>
      <c r="L67" t="s">
        <v>1437</v>
      </c>
      <c r="M67" t="s">
        <v>1375</v>
      </c>
      <c r="N67" t="s">
        <v>1375</v>
      </c>
      <c r="O67" t="s">
        <v>1437</v>
      </c>
      <c r="P67" t="s">
        <v>1375</v>
      </c>
      <c r="Q67" t="s">
        <v>1375</v>
      </c>
      <c r="R67" t="s">
        <v>1376</v>
      </c>
      <c r="S67" t="s">
        <v>1376</v>
      </c>
      <c r="T67" t="s">
        <v>1376</v>
      </c>
    </row>
    <row r="68" spans="1:20" ht="14.4">
      <c r="A68"/>
      <c r="B68" t="s">
        <v>182</v>
      </c>
      <c r="C68" t="s">
        <v>1639</v>
      </c>
      <c r="D68" t="s">
        <v>1640</v>
      </c>
      <c r="E68" t="s">
        <v>1641</v>
      </c>
      <c r="F68" t="s">
        <v>1642</v>
      </c>
      <c r="G68" t="s">
        <v>1643</v>
      </c>
      <c r="H68" t="s">
        <v>1644</v>
      </c>
      <c r="I68" t="s">
        <v>1645</v>
      </c>
      <c r="J68" t="s">
        <v>1646</v>
      </c>
      <c r="K68" t="s">
        <v>1647</v>
      </c>
      <c r="L68" t="s">
        <v>1648</v>
      </c>
      <c r="M68" t="s">
        <v>1649</v>
      </c>
      <c r="N68" t="s">
        <v>1650</v>
      </c>
      <c r="O68" t="s">
        <v>1250</v>
      </c>
      <c r="P68" t="s">
        <v>1651</v>
      </c>
      <c r="Q68" t="s">
        <v>1652</v>
      </c>
      <c r="R68" t="s">
        <v>1653</v>
      </c>
      <c r="S68" t="s">
        <v>1250</v>
      </c>
      <c r="T68" t="s">
        <v>1654</v>
      </c>
    </row>
    <row r="69" spans="1:20" ht="14.4">
      <c r="A69" t="s">
        <v>11</v>
      </c>
      <c r="B69" t="s">
        <v>186</v>
      </c>
      <c r="C69" t="s">
        <v>1655</v>
      </c>
      <c r="D69" t="s">
        <v>1656</v>
      </c>
      <c r="E69" t="s">
        <v>1657</v>
      </c>
      <c r="F69" t="s">
        <v>1658</v>
      </c>
      <c r="G69" t="s">
        <v>1659</v>
      </c>
      <c r="H69" t="s">
        <v>1660</v>
      </c>
      <c r="I69" t="s">
        <v>1661</v>
      </c>
      <c r="J69" t="s">
        <v>1662</v>
      </c>
      <c r="K69" t="s">
        <v>1663</v>
      </c>
      <c r="L69" t="s">
        <v>1664</v>
      </c>
      <c r="M69" t="s">
        <v>1665</v>
      </c>
      <c r="N69" t="s">
        <v>1666</v>
      </c>
      <c r="O69" t="s">
        <v>1667</v>
      </c>
      <c r="P69" t="s">
        <v>1668</v>
      </c>
      <c r="Q69" t="s">
        <v>1669</v>
      </c>
      <c r="R69" t="s">
        <v>1670</v>
      </c>
      <c r="S69" t="s">
        <v>1671</v>
      </c>
      <c r="T69" t="s">
        <v>1672</v>
      </c>
    </row>
    <row r="70" spans="1:20" ht="14.4">
      <c r="A70"/>
      <c r="B70" t="s">
        <v>170</v>
      </c>
      <c r="C70" t="s">
        <v>1673</v>
      </c>
      <c r="D70" t="s">
        <v>1674</v>
      </c>
      <c r="E70" t="s">
        <v>1675</v>
      </c>
      <c r="F70" t="s">
        <v>1676</v>
      </c>
      <c r="G70" t="s">
        <v>1677</v>
      </c>
      <c r="H70" t="s">
        <v>1678</v>
      </c>
      <c r="I70" t="s">
        <v>1679</v>
      </c>
      <c r="J70" t="s">
        <v>1680</v>
      </c>
      <c r="K70" t="s">
        <v>1681</v>
      </c>
      <c r="L70" t="s">
        <v>1682</v>
      </c>
      <c r="M70" t="s">
        <v>1683</v>
      </c>
      <c r="N70" t="s">
        <v>1684</v>
      </c>
      <c r="O70" t="s">
        <v>1685</v>
      </c>
      <c r="P70" t="s">
        <v>1686</v>
      </c>
      <c r="Q70" t="s">
        <v>1687</v>
      </c>
      <c r="R70" t="s">
        <v>1688</v>
      </c>
      <c r="S70" t="s">
        <v>1689</v>
      </c>
      <c r="T70" t="s">
        <v>1690</v>
      </c>
    </row>
    <row r="71" spans="1:20" ht="14.4">
      <c r="A71"/>
      <c r="B71" t="s">
        <v>169</v>
      </c>
      <c r="C71" t="s">
        <v>1691</v>
      </c>
      <c r="D71" t="s">
        <v>1692</v>
      </c>
      <c r="E71" t="s">
        <v>1693</v>
      </c>
      <c r="F71" t="s">
        <v>1694</v>
      </c>
      <c r="G71" t="s">
        <v>1695</v>
      </c>
      <c r="H71" t="s">
        <v>1696</v>
      </c>
      <c r="I71" t="s">
        <v>1697</v>
      </c>
      <c r="J71" t="s">
        <v>1698</v>
      </c>
      <c r="K71" t="s">
        <v>1699</v>
      </c>
      <c r="L71" t="s">
        <v>1700</v>
      </c>
      <c r="M71" t="s">
        <v>1701</v>
      </c>
      <c r="N71" t="s">
        <v>1702</v>
      </c>
      <c r="O71" t="s">
        <v>1703</v>
      </c>
      <c r="P71" t="s">
        <v>1704</v>
      </c>
      <c r="Q71" t="s">
        <v>1705</v>
      </c>
      <c r="R71" t="s">
        <v>1706</v>
      </c>
      <c r="S71" t="s">
        <v>1707</v>
      </c>
      <c r="T71" t="s">
        <v>1708</v>
      </c>
    </row>
    <row r="72" spans="1:20" ht="14.4">
      <c r="A72"/>
      <c r="B72" t="s">
        <v>1259</v>
      </c>
      <c r="C72" t="s">
        <v>1709</v>
      </c>
      <c r="D72" t="s">
        <v>1710</v>
      </c>
      <c r="E72" t="s">
        <v>1711</v>
      </c>
      <c r="F72" t="s">
        <v>1712</v>
      </c>
      <c r="G72" t="s">
        <v>1713</v>
      </c>
      <c r="H72" t="s">
        <v>1714</v>
      </c>
      <c r="I72" t="s">
        <v>1715</v>
      </c>
      <c r="J72" t="s">
        <v>1716</v>
      </c>
      <c r="K72" t="s">
        <v>1717</v>
      </c>
      <c r="L72" t="s">
        <v>1718</v>
      </c>
      <c r="M72" t="s">
        <v>1719</v>
      </c>
      <c r="N72" t="s">
        <v>1720</v>
      </c>
      <c r="O72" t="s">
        <v>1721</v>
      </c>
      <c r="P72" t="s">
        <v>1722</v>
      </c>
      <c r="Q72" t="s">
        <v>1723</v>
      </c>
      <c r="R72" t="s">
        <v>1724</v>
      </c>
      <c r="S72" t="s">
        <v>1725</v>
      </c>
      <c r="T72" t="s">
        <v>1726</v>
      </c>
    </row>
    <row r="73" spans="1:20" ht="14.4">
      <c r="A73"/>
      <c r="B73" t="s">
        <v>185</v>
      </c>
      <c r="C73" t="s">
        <v>1300</v>
      </c>
      <c r="D73" t="s">
        <v>1301</v>
      </c>
      <c r="E73" t="s">
        <v>1301</v>
      </c>
      <c r="F73" t="s">
        <v>1301</v>
      </c>
      <c r="G73" t="s">
        <v>1302</v>
      </c>
      <c r="H73" t="s">
        <v>1376</v>
      </c>
      <c r="I73" t="s">
        <v>1376</v>
      </c>
      <c r="J73" t="s">
        <v>1376</v>
      </c>
      <c r="K73" t="s">
        <v>1375</v>
      </c>
      <c r="L73" t="s">
        <v>1375</v>
      </c>
      <c r="M73" t="s">
        <v>1437</v>
      </c>
      <c r="N73" t="s">
        <v>1437</v>
      </c>
      <c r="O73" t="s">
        <v>1437</v>
      </c>
      <c r="P73" t="s">
        <v>1437</v>
      </c>
      <c r="Q73" t="s">
        <v>1375</v>
      </c>
      <c r="R73" t="s">
        <v>1375</v>
      </c>
      <c r="S73" t="s">
        <v>1375</v>
      </c>
      <c r="T73" t="s">
        <v>1375</v>
      </c>
    </row>
    <row r="74" spans="1:20" ht="14.4">
      <c r="A74"/>
      <c r="B74" t="s">
        <v>182</v>
      </c>
      <c r="C74" t="s">
        <v>1727</v>
      </c>
      <c r="D74" t="s">
        <v>1378</v>
      </c>
      <c r="E74" t="s">
        <v>1727</v>
      </c>
      <c r="F74" t="s">
        <v>1565</v>
      </c>
      <c r="G74" t="s">
        <v>1728</v>
      </c>
      <c r="H74" t="s">
        <v>1379</v>
      </c>
      <c r="I74" t="s">
        <v>1729</v>
      </c>
      <c r="J74" t="s">
        <v>1379</v>
      </c>
      <c r="K74" t="s">
        <v>1730</v>
      </c>
      <c r="L74" t="s">
        <v>1392</v>
      </c>
      <c r="M74" t="s">
        <v>1392</v>
      </c>
      <c r="N74" t="s">
        <v>1390</v>
      </c>
      <c r="O74" t="s">
        <v>1391</v>
      </c>
      <c r="P74" t="s">
        <v>1386</v>
      </c>
      <c r="Q74" t="s">
        <v>1393</v>
      </c>
      <c r="R74" t="s">
        <v>1394</v>
      </c>
      <c r="S74" t="s">
        <v>1733</v>
      </c>
      <c r="T74" t="s">
        <v>1734</v>
      </c>
    </row>
    <row r="75" spans="1:20" ht="14.4">
      <c r="A75" t="s">
        <v>10</v>
      </c>
      <c r="B75" t="s">
        <v>186</v>
      </c>
      <c r="C75" t="s">
        <v>1296</v>
      </c>
      <c r="D75" t="s">
        <v>1377</v>
      </c>
      <c r="E75" t="s">
        <v>1563</v>
      </c>
      <c r="F75" t="s">
        <v>1296</v>
      </c>
      <c r="G75" t="s">
        <v>1377</v>
      </c>
      <c r="H75" t="s">
        <v>1297</v>
      </c>
      <c r="I75" t="s">
        <v>1299</v>
      </c>
      <c r="J75" t="s">
        <v>1299</v>
      </c>
      <c r="K75" t="s">
        <v>1298</v>
      </c>
      <c r="L75" t="s">
        <v>1300</v>
      </c>
      <c r="M75" t="s">
        <v>1301</v>
      </c>
      <c r="N75" t="s">
        <v>1300</v>
      </c>
      <c r="O75" t="s">
        <v>1301</v>
      </c>
      <c r="P75" t="s">
        <v>1301</v>
      </c>
      <c r="Q75" t="s">
        <v>1302</v>
      </c>
      <c r="R75" t="s">
        <v>1302</v>
      </c>
      <c r="S75" t="s">
        <v>1302</v>
      </c>
      <c r="T75" t="s">
        <v>1302</v>
      </c>
    </row>
    <row r="76" spans="1:20" ht="14.4">
      <c r="A76"/>
      <c r="B76" t="s">
        <v>170</v>
      </c>
      <c r="C76" t="s">
        <v>1735</v>
      </c>
      <c r="D76" t="s">
        <v>1736</v>
      </c>
      <c r="E76" t="s">
        <v>1652</v>
      </c>
      <c r="F76" t="s">
        <v>1249</v>
      </c>
      <c r="G76" t="s">
        <v>1737</v>
      </c>
      <c r="H76" t="s">
        <v>1737</v>
      </c>
      <c r="I76" t="s">
        <v>1738</v>
      </c>
      <c r="J76" t="s">
        <v>1739</v>
      </c>
      <c r="K76" t="s">
        <v>1740</v>
      </c>
      <c r="L76" t="s">
        <v>1741</v>
      </c>
      <c r="M76" t="s">
        <v>1245</v>
      </c>
      <c r="N76" t="s">
        <v>1742</v>
      </c>
      <c r="O76" t="s">
        <v>1743</v>
      </c>
      <c r="P76" t="s">
        <v>1744</v>
      </c>
      <c r="Q76" t="s">
        <v>1742</v>
      </c>
      <c r="R76" t="s">
        <v>1745</v>
      </c>
      <c r="S76" t="s">
        <v>1746</v>
      </c>
      <c r="T76" t="s">
        <v>1747</v>
      </c>
    </row>
    <row r="77" spans="1:20" ht="14.4">
      <c r="A77"/>
      <c r="B77" t="s">
        <v>169</v>
      </c>
      <c r="C77" t="s">
        <v>1389</v>
      </c>
      <c r="D77" t="s">
        <v>1381</v>
      </c>
      <c r="E77" t="s">
        <v>1389</v>
      </c>
      <c r="F77" t="s">
        <v>1388</v>
      </c>
      <c r="G77" t="s">
        <v>1381</v>
      </c>
      <c r="H77" t="s">
        <v>1748</v>
      </c>
      <c r="I77" t="s">
        <v>1381</v>
      </c>
      <c r="J77" t="s">
        <v>1732</v>
      </c>
      <c r="K77" t="s">
        <v>1381</v>
      </c>
      <c r="L77" t="s">
        <v>1730</v>
      </c>
      <c r="M77" t="s">
        <v>1748</v>
      </c>
      <c r="N77" t="s">
        <v>1749</v>
      </c>
      <c r="O77" t="s">
        <v>1490</v>
      </c>
      <c r="P77" t="s">
        <v>1749</v>
      </c>
      <c r="Q77" t="s">
        <v>1490</v>
      </c>
      <c r="R77" t="s">
        <v>1747</v>
      </c>
      <c r="S77" t="s">
        <v>1747</v>
      </c>
      <c r="T77" t="s">
        <v>1244</v>
      </c>
    </row>
    <row r="78" spans="1:20" ht="14.4">
      <c r="A78"/>
      <c r="B78" t="s">
        <v>1259</v>
      </c>
      <c r="C78" t="s">
        <v>1750</v>
      </c>
      <c r="D78" t="s">
        <v>1751</v>
      </c>
      <c r="E78" t="s">
        <v>1752</v>
      </c>
      <c r="F78" t="s">
        <v>1753</v>
      </c>
      <c r="G78" t="s">
        <v>1754</v>
      </c>
      <c r="H78" t="s">
        <v>1755</v>
      </c>
      <c r="I78" t="s">
        <v>1756</v>
      </c>
      <c r="J78" t="s">
        <v>1757</v>
      </c>
      <c r="K78" t="s">
        <v>1758</v>
      </c>
      <c r="L78" t="s">
        <v>1759</v>
      </c>
      <c r="M78" t="s">
        <v>1760</v>
      </c>
      <c r="N78" t="s">
        <v>1761</v>
      </c>
      <c r="O78" t="s">
        <v>1762</v>
      </c>
      <c r="P78" t="s">
        <v>1763</v>
      </c>
      <c r="Q78" t="s">
        <v>1764</v>
      </c>
      <c r="R78" t="s">
        <v>1765</v>
      </c>
      <c r="S78" t="s">
        <v>1766</v>
      </c>
      <c r="T78" t="s">
        <v>1767</v>
      </c>
    </row>
    <row r="79" spans="1:20" ht="14.4">
      <c r="A79"/>
      <c r="B79" t="s">
        <v>185</v>
      </c>
      <c r="C79" t="s">
        <v>1768</v>
      </c>
      <c r="D79" t="s">
        <v>1769</v>
      </c>
      <c r="E79" t="s">
        <v>1770</v>
      </c>
      <c r="F79" t="s">
        <v>1609</v>
      </c>
      <c r="G79" t="s">
        <v>1771</v>
      </c>
      <c r="H79" t="s">
        <v>1772</v>
      </c>
      <c r="I79" t="s">
        <v>1773</v>
      </c>
      <c r="J79" t="s">
        <v>1774</v>
      </c>
      <c r="K79" t="s">
        <v>1775</v>
      </c>
      <c r="L79" t="s">
        <v>1776</v>
      </c>
      <c r="M79" t="s">
        <v>1777</v>
      </c>
      <c r="N79" t="s">
        <v>1778</v>
      </c>
      <c r="O79" t="s">
        <v>1779</v>
      </c>
      <c r="P79" t="s">
        <v>1780</v>
      </c>
      <c r="Q79" t="s">
        <v>1781</v>
      </c>
      <c r="R79" t="s">
        <v>1782</v>
      </c>
      <c r="S79" t="s">
        <v>1783</v>
      </c>
      <c r="T79" t="s">
        <v>1784</v>
      </c>
    </row>
    <row r="80" spans="1:20" ht="14.4">
      <c r="A80"/>
      <c r="B80" t="s">
        <v>182</v>
      </c>
      <c r="C80" t="s">
        <v>1301</v>
      </c>
      <c r="D80" t="s">
        <v>1301</v>
      </c>
      <c r="E80" t="s">
        <v>1301</v>
      </c>
      <c r="F80" t="s">
        <v>1300</v>
      </c>
      <c r="G80" t="s">
        <v>1298</v>
      </c>
      <c r="H80" t="s">
        <v>1298</v>
      </c>
      <c r="I80" t="s">
        <v>1296</v>
      </c>
      <c r="J80" t="s">
        <v>1377</v>
      </c>
      <c r="K80" t="s">
        <v>1563</v>
      </c>
      <c r="L80" t="s">
        <v>1564</v>
      </c>
      <c r="M80" t="s">
        <v>1380</v>
      </c>
      <c r="N80" t="s">
        <v>1489</v>
      </c>
      <c r="O80" t="s">
        <v>1785</v>
      </c>
      <c r="P80" t="s">
        <v>1245</v>
      </c>
      <c r="Q80" t="s">
        <v>1786</v>
      </c>
      <c r="R80" t="s">
        <v>1251</v>
      </c>
      <c r="S80" t="s">
        <v>1787</v>
      </c>
      <c r="T80" t="s">
        <v>1788</v>
      </c>
    </row>
    <row r="81" spans="1:20" ht="14.4">
      <c r="A81" t="s">
        <v>9</v>
      </c>
      <c r="B81" t="s">
        <v>186</v>
      </c>
      <c r="C81" t="s">
        <v>1789</v>
      </c>
      <c r="D81" t="s">
        <v>1505</v>
      </c>
      <c r="E81" t="s">
        <v>1790</v>
      </c>
      <c r="F81" t="s">
        <v>1563</v>
      </c>
      <c r="G81" t="s">
        <v>1377</v>
      </c>
      <c r="H81" t="s">
        <v>1563</v>
      </c>
      <c r="I81" t="s">
        <v>1377</v>
      </c>
      <c r="J81" t="s">
        <v>1377</v>
      </c>
      <c r="K81" t="s">
        <v>1296</v>
      </c>
      <c r="L81" t="s">
        <v>1296</v>
      </c>
      <c r="M81" t="s">
        <v>1296</v>
      </c>
      <c r="N81" t="s">
        <v>1297</v>
      </c>
      <c r="O81" t="s">
        <v>1297</v>
      </c>
      <c r="P81" t="s">
        <v>1299</v>
      </c>
      <c r="Q81" t="s">
        <v>1298</v>
      </c>
      <c r="R81" t="s">
        <v>1298</v>
      </c>
      <c r="S81" t="s">
        <v>1298</v>
      </c>
      <c r="T81" t="s">
        <v>1298</v>
      </c>
    </row>
    <row r="82" spans="1:20" ht="14.4">
      <c r="A82"/>
      <c r="B82" t="s">
        <v>170</v>
      </c>
      <c r="C82" t="s">
        <v>1376</v>
      </c>
      <c r="D82" t="s">
        <v>1375</v>
      </c>
      <c r="E82" t="s">
        <v>1376</v>
      </c>
      <c r="F82" t="s">
        <v>1376</v>
      </c>
      <c r="G82" t="s">
        <v>1376</v>
      </c>
      <c r="H82" t="s">
        <v>1376</v>
      </c>
      <c r="I82" t="s">
        <v>1376</v>
      </c>
      <c r="J82" t="s">
        <v>1376</v>
      </c>
      <c r="K82" t="s">
        <v>1376</v>
      </c>
      <c r="L82" t="s">
        <v>1376</v>
      </c>
      <c r="M82" t="s">
        <v>1376</v>
      </c>
      <c r="N82" t="s">
        <v>1302</v>
      </c>
      <c r="O82" t="s">
        <v>1376</v>
      </c>
      <c r="P82" t="s">
        <v>1376</v>
      </c>
      <c r="Q82" t="s">
        <v>1302</v>
      </c>
      <c r="R82" t="s">
        <v>1302</v>
      </c>
      <c r="S82" t="s">
        <v>1302</v>
      </c>
      <c r="T82" t="s">
        <v>1302</v>
      </c>
    </row>
    <row r="83" spans="1:20" ht="14.4">
      <c r="A83"/>
      <c r="B83" t="s">
        <v>169</v>
      </c>
      <c r="C83" t="s">
        <v>1791</v>
      </c>
      <c r="D83" t="s">
        <v>1792</v>
      </c>
      <c r="E83" t="s">
        <v>1791</v>
      </c>
      <c r="F83" t="s">
        <v>1793</v>
      </c>
      <c r="G83" t="s">
        <v>1791</v>
      </c>
      <c r="H83" t="s">
        <v>1793</v>
      </c>
      <c r="I83" t="s">
        <v>1791</v>
      </c>
      <c r="J83" t="s">
        <v>1794</v>
      </c>
      <c r="K83" t="s">
        <v>1795</v>
      </c>
      <c r="L83" t="s">
        <v>1796</v>
      </c>
      <c r="M83" t="s">
        <v>1797</v>
      </c>
      <c r="N83" t="s">
        <v>1796</v>
      </c>
      <c r="O83" t="s">
        <v>1795</v>
      </c>
      <c r="P83" t="s">
        <v>1798</v>
      </c>
      <c r="Q83" t="s">
        <v>1799</v>
      </c>
      <c r="R83" t="s">
        <v>1800</v>
      </c>
      <c r="S83" t="s">
        <v>1801</v>
      </c>
      <c r="T83" t="s">
        <v>1801</v>
      </c>
    </row>
    <row r="84" spans="1:20" ht="14.4">
      <c r="A84"/>
      <c r="B84" t="s">
        <v>1259</v>
      </c>
      <c r="C84" t="s">
        <v>1802</v>
      </c>
      <c r="D84" t="s">
        <v>1803</v>
      </c>
      <c r="E84" t="s">
        <v>1804</v>
      </c>
      <c r="F84" t="s">
        <v>1805</v>
      </c>
      <c r="G84" t="s">
        <v>1806</v>
      </c>
      <c r="H84" t="s">
        <v>1807</v>
      </c>
      <c r="I84" t="s">
        <v>1808</v>
      </c>
      <c r="J84" t="s">
        <v>1809</v>
      </c>
      <c r="K84" t="s">
        <v>1810</v>
      </c>
      <c r="L84" t="s">
        <v>1811</v>
      </c>
      <c r="M84" t="s">
        <v>1812</v>
      </c>
      <c r="N84" t="s">
        <v>1813</v>
      </c>
      <c r="O84" t="s">
        <v>1814</v>
      </c>
      <c r="P84" t="s">
        <v>1815</v>
      </c>
      <c r="Q84" t="s">
        <v>1816</v>
      </c>
      <c r="R84" t="s">
        <v>1817</v>
      </c>
      <c r="S84" t="s">
        <v>1818</v>
      </c>
      <c r="T84" t="s">
        <v>1819</v>
      </c>
    </row>
    <row r="85" spans="1:20" ht="14.4">
      <c r="A85"/>
      <c r="B85" t="s">
        <v>185</v>
      </c>
      <c r="C85" t="s">
        <v>1820</v>
      </c>
      <c r="D85" t="s">
        <v>1821</v>
      </c>
      <c r="E85" t="s">
        <v>1822</v>
      </c>
      <c r="F85" t="s">
        <v>1823</v>
      </c>
      <c r="G85" t="s">
        <v>1824</v>
      </c>
      <c r="H85" t="s">
        <v>1825</v>
      </c>
      <c r="I85" t="s">
        <v>1826</v>
      </c>
      <c r="J85" t="s">
        <v>1827</v>
      </c>
      <c r="K85" t="s">
        <v>1828</v>
      </c>
      <c r="L85" t="s">
        <v>1829</v>
      </c>
      <c r="M85" t="s">
        <v>1830</v>
      </c>
      <c r="N85" t="s">
        <v>1831</v>
      </c>
      <c r="O85" t="s">
        <v>1832</v>
      </c>
      <c r="P85" t="s">
        <v>1833</v>
      </c>
      <c r="Q85" t="s">
        <v>1834</v>
      </c>
      <c r="R85" t="s">
        <v>1835</v>
      </c>
      <c r="S85" t="s">
        <v>1836</v>
      </c>
      <c r="T85" t="s">
        <v>1837</v>
      </c>
    </row>
    <row r="86" spans="1:20" ht="14.4">
      <c r="A86"/>
      <c r="B86" t="s">
        <v>182</v>
      </c>
      <c r="C86" t="s">
        <v>1437</v>
      </c>
      <c r="D86" t="s">
        <v>1437</v>
      </c>
      <c r="E86" t="s">
        <v>1375</v>
      </c>
      <c r="F86" t="s">
        <v>1375</v>
      </c>
      <c r="G86" t="s">
        <v>1375</v>
      </c>
      <c r="H86" t="s">
        <v>1375</v>
      </c>
      <c r="I86" t="s">
        <v>1375</v>
      </c>
      <c r="J86" t="s">
        <v>1375</v>
      </c>
      <c r="K86" t="s">
        <v>1375</v>
      </c>
      <c r="L86" t="s">
        <v>1375</v>
      </c>
      <c r="M86" t="s">
        <v>1376</v>
      </c>
      <c r="N86" t="s">
        <v>1376</v>
      </c>
      <c r="O86" t="s">
        <v>1376</v>
      </c>
      <c r="P86" t="s">
        <v>1302</v>
      </c>
      <c r="Q86" t="s">
        <v>1302</v>
      </c>
      <c r="R86" t="s">
        <v>1302</v>
      </c>
      <c r="S86" t="s">
        <v>1301</v>
      </c>
      <c r="T86" t="s">
        <v>1301</v>
      </c>
    </row>
    <row r="87" spans="1:20" ht="14.4">
      <c r="A87" t="s">
        <v>6</v>
      </c>
      <c r="B87" t="s">
        <v>186</v>
      </c>
      <c r="C87" t="s">
        <v>1298</v>
      </c>
      <c r="D87" t="s">
        <v>1300</v>
      </c>
      <c r="E87" t="s">
        <v>1300</v>
      </c>
      <c r="F87" t="s">
        <v>1300</v>
      </c>
      <c r="G87" t="s">
        <v>1300</v>
      </c>
      <c r="H87" t="s">
        <v>1301</v>
      </c>
      <c r="I87" t="s">
        <v>1301</v>
      </c>
      <c r="J87" t="s">
        <v>1300</v>
      </c>
      <c r="K87" t="s">
        <v>1300</v>
      </c>
      <c r="L87" t="s">
        <v>1298</v>
      </c>
      <c r="M87" t="s">
        <v>1298</v>
      </c>
      <c r="N87" t="s">
        <v>1298</v>
      </c>
      <c r="O87" t="s">
        <v>1299</v>
      </c>
      <c r="P87" t="s">
        <v>1297</v>
      </c>
      <c r="Q87" t="s">
        <v>1297</v>
      </c>
      <c r="R87" t="s">
        <v>1297</v>
      </c>
      <c r="S87" t="s">
        <v>1377</v>
      </c>
      <c r="T87" t="s">
        <v>1563</v>
      </c>
    </row>
    <row r="88" spans="1:20" ht="14.4">
      <c r="A88"/>
      <c r="B88" t="s">
        <v>170</v>
      </c>
      <c r="C88" t="s">
        <v>1838</v>
      </c>
      <c r="D88" t="s">
        <v>1314</v>
      </c>
      <c r="E88" t="s">
        <v>1839</v>
      </c>
      <c r="F88" t="s">
        <v>1840</v>
      </c>
      <c r="G88" t="s">
        <v>1841</v>
      </c>
      <c r="H88" t="s">
        <v>1842</v>
      </c>
      <c r="I88" t="s">
        <v>1843</v>
      </c>
      <c r="J88" t="s">
        <v>1844</v>
      </c>
      <c r="K88" t="s">
        <v>1845</v>
      </c>
      <c r="L88" t="s">
        <v>1846</v>
      </c>
      <c r="M88" t="s">
        <v>1847</v>
      </c>
      <c r="N88" t="s">
        <v>1848</v>
      </c>
      <c r="O88" t="s">
        <v>1849</v>
      </c>
      <c r="P88" t="s">
        <v>1850</v>
      </c>
      <c r="Q88" t="s">
        <v>1851</v>
      </c>
      <c r="R88" t="s">
        <v>1852</v>
      </c>
      <c r="S88" t="s">
        <v>1853</v>
      </c>
      <c r="T88" t="s">
        <v>1854</v>
      </c>
    </row>
    <row r="89" spans="1:20" ht="14.4">
      <c r="A89"/>
      <c r="B89" t="s">
        <v>169</v>
      </c>
      <c r="C89" t="s">
        <v>1855</v>
      </c>
      <c r="D89" t="s">
        <v>1856</v>
      </c>
      <c r="E89" t="s">
        <v>1857</v>
      </c>
      <c r="F89" t="s">
        <v>1858</v>
      </c>
      <c r="G89" t="s">
        <v>1859</v>
      </c>
      <c r="H89" t="s">
        <v>1860</v>
      </c>
      <c r="I89" t="s">
        <v>1860</v>
      </c>
      <c r="J89" t="s">
        <v>1861</v>
      </c>
      <c r="K89" t="s">
        <v>1862</v>
      </c>
      <c r="L89" t="s">
        <v>1863</v>
      </c>
      <c r="M89" t="s">
        <v>1864</v>
      </c>
      <c r="N89" t="s">
        <v>1865</v>
      </c>
      <c r="O89" t="s">
        <v>1866</v>
      </c>
      <c r="P89" t="s">
        <v>1867</v>
      </c>
      <c r="Q89" t="s">
        <v>1868</v>
      </c>
      <c r="R89" t="s">
        <v>1869</v>
      </c>
      <c r="S89" t="s">
        <v>1870</v>
      </c>
      <c r="T89" t="s">
        <v>1871</v>
      </c>
    </row>
    <row r="90" spans="1:20" ht="14.4">
      <c r="A90"/>
      <c r="B90" t="s">
        <v>1259</v>
      </c>
      <c r="C90" t="s">
        <v>1872</v>
      </c>
      <c r="D90" t="s">
        <v>1873</v>
      </c>
      <c r="E90" t="s">
        <v>1874</v>
      </c>
      <c r="F90" t="s">
        <v>1875</v>
      </c>
      <c r="G90" t="s">
        <v>1876</v>
      </c>
      <c r="H90" t="s">
        <v>1877</v>
      </c>
      <c r="I90" t="s">
        <v>1878</v>
      </c>
      <c r="J90" t="s">
        <v>1879</v>
      </c>
      <c r="K90" t="s">
        <v>1880</v>
      </c>
      <c r="L90" t="s">
        <v>1881</v>
      </c>
      <c r="M90" t="s">
        <v>1882</v>
      </c>
      <c r="N90" t="s">
        <v>1883</v>
      </c>
      <c r="O90" t="s">
        <v>1884</v>
      </c>
      <c r="P90" t="s">
        <v>1885</v>
      </c>
      <c r="Q90" t="s">
        <v>1886</v>
      </c>
      <c r="R90" t="s">
        <v>1887</v>
      </c>
      <c r="S90" t="s">
        <v>1888</v>
      </c>
      <c r="T90" t="s">
        <v>1889</v>
      </c>
    </row>
    <row r="91" spans="1:20" ht="14.4">
      <c r="A91"/>
      <c r="B91" t="s">
        <v>185</v>
      </c>
      <c r="C91" t="s">
        <v>1890</v>
      </c>
      <c r="D91" t="s">
        <v>1891</v>
      </c>
      <c r="E91" t="s">
        <v>1892</v>
      </c>
      <c r="F91" t="s">
        <v>1893</v>
      </c>
      <c r="G91" t="s">
        <v>1894</v>
      </c>
      <c r="H91" t="s">
        <v>1895</v>
      </c>
      <c r="I91" t="s">
        <v>1896</v>
      </c>
      <c r="J91" t="s">
        <v>1897</v>
      </c>
      <c r="K91" t="s">
        <v>1898</v>
      </c>
      <c r="L91" t="s">
        <v>1899</v>
      </c>
      <c r="M91" t="s">
        <v>1900</v>
      </c>
      <c r="N91" t="s">
        <v>1901</v>
      </c>
      <c r="O91" t="s">
        <v>1902</v>
      </c>
      <c r="P91" t="s">
        <v>1903</v>
      </c>
      <c r="Q91" t="s">
        <v>1904</v>
      </c>
      <c r="R91" t="s">
        <v>1905</v>
      </c>
      <c r="S91" t="s">
        <v>1906</v>
      </c>
      <c r="T91" t="s">
        <v>1907</v>
      </c>
    </row>
    <row r="92" spans="1:20" ht="14.4">
      <c r="A92"/>
      <c r="B92" t="s">
        <v>182</v>
      </c>
      <c r="C92" t="s">
        <v>1378</v>
      </c>
      <c r="D92" t="s">
        <v>1378</v>
      </c>
      <c r="E92" t="s">
        <v>1378</v>
      </c>
      <c r="F92" t="s">
        <v>1564</v>
      </c>
      <c r="G92" t="s">
        <v>1727</v>
      </c>
      <c r="H92" t="s">
        <v>1504</v>
      </c>
      <c r="I92" t="s">
        <v>1488</v>
      </c>
      <c r="J92" t="s">
        <v>1208</v>
      </c>
      <c r="K92" t="s">
        <v>1908</v>
      </c>
      <c r="L92" t="s">
        <v>1909</v>
      </c>
      <c r="M92" t="s">
        <v>1739</v>
      </c>
      <c r="N92" t="s">
        <v>1910</v>
      </c>
      <c r="O92" t="s">
        <v>1911</v>
      </c>
      <c r="P92" t="s">
        <v>1502</v>
      </c>
      <c r="Q92" t="s">
        <v>1912</v>
      </c>
      <c r="R92" t="s">
        <v>1913</v>
      </c>
      <c r="S92" t="s">
        <v>1255</v>
      </c>
      <c r="T92" t="s">
        <v>1914</v>
      </c>
    </row>
    <row r="93" spans="1:20" ht="14.4">
      <c r="A93" t="s">
        <v>18</v>
      </c>
      <c r="B93" t="s">
        <v>186</v>
      </c>
      <c r="C93" t="s">
        <v>1915</v>
      </c>
      <c r="D93" t="s">
        <v>1916</v>
      </c>
      <c r="E93" t="s">
        <v>1917</v>
      </c>
      <c r="F93" t="s">
        <v>1918</v>
      </c>
      <c r="G93" t="s">
        <v>1919</v>
      </c>
      <c r="H93" t="s">
        <v>1920</v>
      </c>
      <c r="I93" t="s">
        <v>1921</v>
      </c>
      <c r="J93" t="s">
        <v>1922</v>
      </c>
      <c r="K93" t="s">
        <v>1923</v>
      </c>
      <c r="L93" t="s">
        <v>1924</v>
      </c>
      <c r="M93" t="s">
        <v>1925</v>
      </c>
      <c r="N93" t="s">
        <v>1926</v>
      </c>
      <c r="O93" t="s">
        <v>1927</v>
      </c>
      <c r="P93" t="s">
        <v>1928</v>
      </c>
      <c r="Q93" t="s">
        <v>1929</v>
      </c>
      <c r="R93" t="s">
        <v>1930</v>
      </c>
      <c r="S93" t="s">
        <v>1931</v>
      </c>
      <c r="T93" t="s">
        <v>1932</v>
      </c>
    </row>
    <row r="94" spans="1:20" ht="14.4">
      <c r="A94"/>
      <c r="B94" t="s">
        <v>170</v>
      </c>
      <c r="C94" t="s">
        <v>1933</v>
      </c>
      <c r="D94" t="s">
        <v>1934</v>
      </c>
      <c r="E94" t="s">
        <v>1935</v>
      </c>
      <c r="F94" t="s">
        <v>1936</v>
      </c>
      <c r="G94" t="s">
        <v>1937</v>
      </c>
      <c r="H94" t="s">
        <v>1938</v>
      </c>
      <c r="I94" t="s">
        <v>1939</v>
      </c>
      <c r="J94" t="s">
        <v>1940</v>
      </c>
      <c r="K94" t="s">
        <v>1941</v>
      </c>
      <c r="L94" t="s">
        <v>1942</v>
      </c>
      <c r="M94" t="s">
        <v>1943</v>
      </c>
      <c r="N94" t="s">
        <v>1944</v>
      </c>
      <c r="O94" t="s">
        <v>1945</v>
      </c>
      <c r="P94" t="s">
        <v>1946</v>
      </c>
      <c r="Q94" t="s">
        <v>1947</v>
      </c>
      <c r="R94" t="s">
        <v>1948</v>
      </c>
      <c r="S94" t="s">
        <v>1949</v>
      </c>
      <c r="T94" t="s">
        <v>1950</v>
      </c>
    </row>
    <row r="95" spans="1:20" ht="14.4">
      <c r="A95"/>
      <c r="B95" t="s">
        <v>169</v>
      </c>
      <c r="C95" t="s">
        <v>1951</v>
      </c>
      <c r="D95" t="s">
        <v>1952</v>
      </c>
      <c r="E95" t="s">
        <v>1953</v>
      </c>
      <c r="F95" t="s">
        <v>1612</v>
      </c>
      <c r="G95" t="s">
        <v>1954</v>
      </c>
      <c r="H95" t="s">
        <v>1955</v>
      </c>
      <c r="I95" t="s">
        <v>1956</v>
      </c>
      <c r="J95" t="s">
        <v>1957</v>
      </c>
      <c r="K95" t="s">
        <v>1958</v>
      </c>
      <c r="L95" t="s">
        <v>1959</v>
      </c>
      <c r="M95" t="s">
        <v>1960</v>
      </c>
      <c r="N95" t="s">
        <v>1961</v>
      </c>
      <c r="O95" t="s">
        <v>1962</v>
      </c>
      <c r="P95" t="s">
        <v>1963</v>
      </c>
      <c r="Q95" t="s">
        <v>1964</v>
      </c>
      <c r="R95" t="s">
        <v>1965</v>
      </c>
      <c r="S95" t="s">
        <v>1966</v>
      </c>
      <c r="T95" t="s">
        <v>1967</v>
      </c>
    </row>
    <row r="96" spans="1:20" ht="14.4">
      <c r="A96"/>
      <c r="B96" t="s">
        <v>1259</v>
      </c>
      <c r="C96" t="s">
        <v>1968</v>
      </c>
      <c r="D96" t="s">
        <v>1969</v>
      </c>
      <c r="E96" t="s">
        <v>1970</v>
      </c>
      <c r="F96" t="s">
        <v>1971</v>
      </c>
      <c r="G96" t="s">
        <v>1972</v>
      </c>
      <c r="H96" t="s">
        <v>1973</v>
      </c>
      <c r="I96" t="s">
        <v>1974</v>
      </c>
      <c r="J96" t="s">
        <v>1975</v>
      </c>
      <c r="K96" t="s">
        <v>1976</v>
      </c>
      <c r="L96" t="s">
        <v>1977</v>
      </c>
      <c r="M96" t="s">
        <v>1978</v>
      </c>
      <c r="N96" t="s">
        <v>1979</v>
      </c>
      <c r="O96" t="s">
        <v>1980</v>
      </c>
      <c r="P96" t="s">
        <v>1981</v>
      </c>
      <c r="Q96" t="s">
        <v>1982</v>
      </c>
      <c r="R96" t="s">
        <v>1983</v>
      </c>
      <c r="S96" t="s">
        <v>1984</v>
      </c>
      <c r="T96" t="s">
        <v>1985</v>
      </c>
    </row>
    <row r="97" spans="1:20" ht="14.4">
      <c r="A97"/>
      <c r="B97" t="s">
        <v>185</v>
      </c>
      <c r="C97" t="s">
        <v>1986</v>
      </c>
      <c r="D97" t="s">
        <v>1987</v>
      </c>
      <c r="E97" t="s">
        <v>1988</v>
      </c>
      <c r="F97" t="s">
        <v>1989</v>
      </c>
      <c r="G97" t="s">
        <v>1990</v>
      </c>
      <c r="H97" t="s">
        <v>1991</v>
      </c>
      <c r="I97" t="s">
        <v>1389</v>
      </c>
      <c r="J97" t="s">
        <v>1392</v>
      </c>
      <c r="K97" t="s">
        <v>1732</v>
      </c>
      <c r="L97" t="s">
        <v>1992</v>
      </c>
      <c r="M97" t="s">
        <v>1564</v>
      </c>
      <c r="N97" t="s">
        <v>1727</v>
      </c>
      <c r="O97" t="s">
        <v>1562</v>
      </c>
      <c r="P97" t="s">
        <v>1296</v>
      </c>
      <c r="Q97" t="s">
        <v>1297</v>
      </c>
      <c r="R97" t="s">
        <v>1299</v>
      </c>
      <c r="S97" t="s">
        <v>1300</v>
      </c>
      <c r="T97" t="s">
        <v>1300</v>
      </c>
    </row>
    <row r="98" spans="1:20" ht="14.4">
      <c r="A98"/>
      <c r="B98" t="s">
        <v>182</v>
      </c>
      <c r="C98" t="s">
        <v>1387</v>
      </c>
      <c r="D98" t="s">
        <v>1382</v>
      </c>
      <c r="E98" t="s">
        <v>1391</v>
      </c>
      <c r="F98" t="s">
        <v>1393</v>
      </c>
      <c r="G98" t="s">
        <v>1993</v>
      </c>
      <c r="H98" t="s">
        <v>1242</v>
      </c>
      <c r="I98" t="s">
        <v>1242</v>
      </c>
      <c r="J98" t="s">
        <v>1491</v>
      </c>
      <c r="K98" t="s">
        <v>1491</v>
      </c>
      <c r="L98" t="s">
        <v>1731</v>
      </c>
      <c r="M98" t="s">
        <v>1994</v>
      </c>
      <c r="N98" t="s">
        <v>1728</v>
      </c>
      <c r="O98" t="s">
        <v>1565</v>
      </c>
      <c r="P98" t="s">
        <v>1564</v>
      </c>
      <c r="Q98" t="s">
        <v>1378</v>
      </c>
      <c r="R98" t="s">
        <v>1378</v>
      </c>
      <c r="S98" t="s">
        <v>1563</v>
      </c>
      <c r="T98" t="s">
        <v>1562</v>
      </c>
    </row>
    <row r="99" spans="1:20" ht="14.4">
      <c r="A99" t="s">
        <v>3</v>
      </c>
      <c r="B99" t="s">
        <v>186</v>
      </c>
      <c r="C99" t="s">
        <v>1995</v>
      </c>
      <c r="D99" t="s">
        <v>1996</v>
      </c>
      <c r="E99" t="s">
        <v>1997</v>
      </c>
      <c r="F99" t="s">
        <v>1998</v>
      </c>
      <c r="G99" t="s">
        <v>1999</v>
      </c>
      <c r="H99" t="s">
        <v>2000</v>
      </c>
      <c r="I99" t="s">
        <v>2001</v>
      </c>
      <c r="J99" t="s">
        <v>2002</v>
      </c>
      <c r="K99" t="s">
        <v>2003</v>
      </c>
      <c r="L99" t="s">
        <v>2004</v>
      </c>
      <c r="M99" t="s">
        <v>2005</v>
      </c>
      <c r="N99" t="s">
        <v>2006</v>
      </c>
      <c r="O99" t="s">
        <v>2007</v>
      </c>
      <c r="P99" t="s">
        <v>2008</v>
      </c>
      <c r="Q99" t="s">
        <v>2009</v>
      </c>
      <c r="R99" t="s">
        <v>1820</v>
      </c>
      <c r="S99" t="s">
        <v>2010</v>
      </c>
      <c r="T99" t="s">
        <v>2011</v>
      </c>
    </row>
    <row r="100" spans="1:20" ht="14.4">
      <c r="A100"/>
      <c r="B100" t="s">
        <v>170</v>
      </c>
      <c r="C100" t="s">
        <v>2012</v>
      </c>
      <c r="D100" t="s">
        <v>2012</v>
      </c>
      <c r="E100" t="s">
        <v>2013</v>
      </c>
      <c r="F100" t="s">
        <v>2013</v>
      </c>
      <c r="G100" t="s">
        <v>2014</v>
      </c>
      <c r="H100" t="s">
        <v>2015</v>
      </c>
      <c r="I100" t="s">
        <v>2016</v>
      </c>
      <c r="J100" t="s">
        <v>2017</v>
      </c>
      <c r="K100" t="s">
        <v>2018</v>
      </c>
      <c r="L100" t="s">
        <v>2019</v>
      </c>
      <c r="M100" t="s">
        <v>2020</v>
      </c>
      <c r="N100" t="s">
        <v>2021</v>
      </c>
      <c r="O100" t="s">
        <v>2022</v>
      </c>
      <c r="P100" t="s">
        <v>2023</v>
      </c>
      <c r="Q100" t="s">
        <v>2024</v>
      </c>
      <c r="R100" t="s">
        <v>2025</v>
      </c>
      <c r="S100" t="s">
        <v>2026</v>
      </c>
      <c r="T100" t="s">
        <v>2027</v>
      </c>
    </row>
    <row r="101" spans="1:20" ht="14.4">
      <c r="A101"/>
      <c r="B101" t="s">
        <v>169</v>
      </c>
      <c r="C101" t="s">
        <v>2028</v>
      </c>
      <c r="D101" t="s">
        <v>2029</v>
      </c>
      <c r="E101" t="s">
        <v>2030</v>
      </c>
      <c r="F101" t="s">
        <v>2031</v>
      </c>
      <c r="G101" t="s">
        <v>2032</v>
      </c>
      <c r="H101" t="s">
        <v>2033</v>
      </c>
      <c r="I101" t="s">
        <v>2034</v>
      </c>
      <c r="J101" t="s">
        <v>2035</v>
      </c>
      <c r="K101" t="s">
        <v>2036</v>
      </c>
      <c r="L101" t="s">
        <v>2037</v>
      </c>
      <c r="M101" t="s">
        <v>2038</v>
      </c>
      <c r="N101" t="s">
        <v>2039</v>
      </c>
      <c r="O101" t="s">
        <v>2040</v>
      </c>
      <c r="P101" t="s">
        <v>2041</v>
      </c>
      <c r="Q101" t="s">
        <v>2042</v>
      </c>
      <c r="R101" t="s">
        <v>2043</v>
      </c>
      <c r="S101" t="s">
        <v>2044</v>
      </c>
      <c r="T101" t="s">
        <v>2045</v>
      </c>
    </row>
    <row r="102" spans="1:20" ht="14.4">
      <c r="A102"/>
      <c r="B102" t="s">
        <v>1259</v>
      </c>
      <c r="C102" t="s">
        <v>2046</v>
      </c>
      <c r="D102" t="s">
        <v>2047</v>
      </c>
      <c r="E102" t="s">
        <v>2048</v>
      </c>
      <c r="F102" t="s">
        <v>2049</v>
      </c>
      <c r="G102" t="s">
        <v>2050</v>
      </c>
      <c r="H102" t="s">
        <v>2051</v>
      </c>
      <c r="I102" t="s">
        <v>2052</v>
      </c>
      <c r="J102" t="s">
        <v>2053</v>
      </c>
      <c r="K102" t="s">
        <v>2054</v>
      </c>
      <c r="L102" t="s">
        <v>2055</v>
      </c>
      <c r="M102" t="s">
        <v>2056</v>
      </c>
      <c r="N102" t="s">
        <v>2057</v>
      </c>
      <c r="O102" t="s">
        <v>2058</v>
      </c>
      <c r="P102" t="s">
        <v>2059</v>
      </c>
      <c r="Q102" t="s">
        <v>2060</v>
      </c>
      <c r="R102" t="s">
        <v>2061</v>
      </c>
      <c r="S102" t="s">
        <v>2062</v>
      </c>
      <c r="T102" t="s">
        <v>2063</v>
      </c>
    </row>
    <row r="103" spans="1:20" ht="14.4">
      <c r="A103"/>
      <c r="B103" t="s">
        <v>185</v>
      </c>
      <c r="C103" t="s">
        <v>1437</v>
      </c>
      <c r="D103" t="s">
        <v>1437</v>
      </c>
      <c r="E103" t="s">
        <v>1437</v>
      </c>
      <c r="F103" t="s">
        <v>1437</v>
      </c>
      <c r="G103" t="s">
        <v>1437</v>
      </c>
      <c r="H103" t="s">
        <v>1437</v>
      </c>
      <c r="I103" t="s">
        <v>1436</v>
      </c>
      <c r="J103" t="s">
        <v>1436</v>
      </c>
      <c r="K103" t="s">
        <v>1436</v>
      </c>
      <c r="L103" t="s">
        <v>1436</v>
      </c>
      <c r="M103" t="s">
        <v>1436</v>
      </c>
      <c r="N103" t="s">
        <v>1436</v>
      </c>
      <c r="O103" t="s">
        <v>1436</v>
      </c>
      <c r="P103" t="s">
        <v>1436</v>
      </c>
      <c r="Q103" t="s">
        <v>1436</v>
      </c>
      <c r="R103" t="s">
        <v>1436</v>
      </c>
      <c r="S103" t="s">
        <v>1436</v>
      </c>
      <c r="T103" t="s">
        <v>1436</v>
      </c>
    </row>
    <row r="104" spans="1:20" ht="14.4">
      <c r="A104"/>
      <c r="B104" t="s">
        <v>182</v>
      </c>
      <c r="C104" t="s">
        <v>2064</v>
      </c>
      <c r="D104" t="s">
        <v>2065</v>
      </c>
      <c r="E104" t="s">
        <v>2066</v>
      </c>
      <c r="F104" t="s">
        <v>2067</v>
      </c>
      <c r="G104" t="s">
        <v>2068</v>
      </c>
      <c r="H104" t="s">
        <v>2069</v>
      </c>
      <c r="I104" t="s">
        <v>2070</v>
      </c>
      <c r="J104" t="s">
        <v>2071</v>
      </c>
      <c r="K104" t="s">
        <v>2072</v>
      </c>
      <c r="L104" t="s">
        <v>2073</v>
      </c>
      <c r="M104" t="s">
        <v>2074</v>
      </c>
      <c r="N104" t="s">
        <v>2075</v>
      </c>
      <c r="O104" t="s">
        <v>2076</v>
      </c>
      <c r="P104" t="s">
        <v>2077</v>
      </c>
      <c r="Q104" t="s">
        <v>2078</v>
      </c>
      <c r="R104" t="s">
        <v>2079</v>
      </c>
      <c r="S104" t="s">
        <v>2080</v>
      </c>
      <c r="T104" t="s">
        <v>2081</v>
      </c>
    </row>
    <row r="105" spans="1:20" ht="14.4">
      <c r="A105" t="s">
        <v>2257</v>
      </c>
      <c r="B105" t="s">
        <v>186</v>
      </c>
      <c r="C105" t="s">
        <v>2082</v>
      </c>
      <c r="D105" t="s">
        <v>2083</v>
      </c>
      <c r="E105" t="s">
        <v>2084</v>
      </c>
      <c r="F105" t="s">
        <v>2085</v>
      </c>
      <c r="G105" t="s">
        <v>2086</v>
      </c>
      <c r="H105" t="s">
        <v>2087</v>
      </c>
      <c r="I105" t="s">
        <v>2088</v>
      </c>
      <c r="J105" t="s">
        <v>2089</v>
      </c>
      <c r="K105" t="s">
        <v>2090</v>
      </c>
      <c r="L105" t="s">
        <v>2091</v>
      </c>
      <c r="M105" t="s">
        <v>2092</v>
      </c>
      <c r="N105" t="s">
        <v>2093</v>
      </c>
      <c r="O105" t="s">
        <v>2094</v>
      </c>
      <c r="P105" t="s">
        <v>2095</v>
      </c>
      <c r="Q105" t="s">
        <v>2096</v>
      </c>
      <c r="R105" t="s">
        <v>2097</v>
      </c>
      <c r="S105" t="s">
        <v>2098</v>
      </c>
      <c r="T105" t="s">
        <v>2099</v>
      </c>
    </row>
    <row r="106" spans="1:20" ht="14.4">
      <c r="A106"/>
      <c r="B106" t="s">
        <v>170</v>
      </c>
      <c r="C106" t="s">
        <v>1486</v>
      </c>
      <c r="D106" t="s">
        <v>1486</v>
      </c>
      <c r="E106" t="s">
        <v>1564</v>
      </c>
      <c r="F106" t="s">
        <v>1992</v>
      </c>
      <c r="G106" t="s">
        <v>1728</v>
      </c>
      <c r="H106" t="s">
        <v>1380</v>
      </c>
      <c r="I106" t="s">
        <v>1729</v>
      </c>
      <c r="J106" t="s">
        <v>1730</v>
      </c>
      <c r="K106" t="s">
        <v>1490</v>
      </c>
      <c r="L106" t="s">
        <v>1247</v>
      </c>
      <c r="M106" t="s">
        <v>1654</v>
      </c>
      <c r="N106" t="s">
        <v>1649</v>
      </c>
      <c r="O106" t="s">
        <v>2100</v>
      </c>
      <c r="P106" t="s">
        <v>2101</v>
      </c>
      <c r="Q106" t="s">
        <v>2102</v>
      </c>
      <c r="R106" t="s">
        <v>2103</v>
      </c>
      <c r="S106" t="s">
        <v>2104</v>
      </c>
      <c r="T106" t="s">
        <v>2105</v>
      </c>
    </row>
    <row r="107" spans="1:20" ht="14.4">
      <c r="A107"/>
      <c r="B107" t="s">
        <v>169</v>
      </c>
      <c r="C107" t="s">
        <v>2106</v>
      </c>
      <c r="D107" t="s">
        <v>2106</v>
      </c>
      <c r="E107" t="s">
        <v>1739</v>
      </c>
      <c r="F107" t="s">
        <v>1739</v>
      </c>
      <c r="G107" t="s">
        <v>1739</v>
      </c>
      <c r="H107" t="s">
        <v>1740</v>
      </c>
      <c r="I107" t="s">
        <v>2107</v>
      </c>
      <c r="J107" t="s">
        <v>1740</v>
      </c>
      <c r="K107" t="s">
        <v>2108</v>
      </c>
      <c r="L107" t="s">
        <v>1249</v>
      </c>
      <c r="M107" t="s">
        <v>1652</v>
      </c>
      <c r="N107" t="s">
        <v>1648</v>
      </c>
      <c r="O107" t="s">
        <v>1251</v>
      </c>
      <c r="P107" t="s">
        <v>2109</v>
      </c>
      <c r="Q107" t="s">
        <v>1646</v>
      </c>
      <c r="R107" t="s">
        <v>2110</v>
      </c>
      <c r="S107" t="s">
        <v>2111</v>
      </c>
      <c r="T107" t="s">
        <v>1476</v>
      </c>
    </row>
    <row r="108" spans="1:20" ht="14.4">
      <c r="A108"/>
      <c r="B108" t="s">
        <v>1259</v>
      </c>
      <c r="C108" t="s">
        <v>2112</v>
      </c>
      <c r="D108" t="s">
        <v>2113</v>
      </c>
      <c r="E108" t="s">
        <v>2114</v>
      </c>
      <c r="F108" t="s">
        <v>2115</v>
      </c>
      <c r="G108" t="s">
        <v>2116</v>
      </c>
      <c r="H108" t="s">
        <v>2117</v>
      </c>
      <c r="I108" t="s">
        <v>2118</v>
      </c>
      <c r="J108" t="s">
        <v>2119</v>
      </c>
      <c r="K108" t="s">
        <v>2120</v>
      </c>
      <c r="L108" t="s">
        <v>2121</v>
      </c>
      <c r="M108" t="s">
        <v>2122</v>
      </c>
      <c r="N108" t="s">
        <v>2123</v>
      </c>
      <c r="O108" t="s">
        <v>2124</v>
      </c>
      <c r="P108" t="s">
        <v>2125</v>
      </c>
      <c r="Q108" t="s">
        <v>2126</v>
      </c>
      <c r="R108" t="s">
        <v>2127</v>
      </c>
      <c r="S108" t="s">
        <v>2128</v>
      </c>
      <c r="T108" t="s">
        <v>2129</v>
      </c>
    </row>
    <row r="109" spans="1:20" ht="14.4">
      <c r="A109"/>
      <c r="B109" t="s">
        <v>185</v>
      </c>
      <c r="C109" t="s">
        <v>2130</v>
      </c>
      <c r="D109" t="s">
        <v>2131</v>
      </c>
      <c r="E109" t="s">
        <v>2132</v>
      </c>
      <c r="F109" t="s">
        <v>2133</v>
      </c>
      <c r="G109" t="s">
        <v>2134</v>
      </c>
      <c r="H109" t="s">
        <v>2135</v>
      </c>
      <c r="I109" t="s">
        <v>2136</v>
      </c>
      <c r="J109" t="s">
        <v>2137</v>
      </c>
      <c r="K109" t="s">
        <v>2138</v>
      </c>
      <c r="L109" t="s">
        <v>2139</v>
      </c>
      <c r="M109" t="s">
        <v>2140</v>
      </c>
      <c r="N109" t="s">
        <v>2141</v>
      </c>
      <c r="O109" t="s">
        <v>2142</v>
      </c>
      <c r="P109" t="s">
        <v>2143</v>
      </c>
      <c r="Q109" t="s">
        <v>2144</v>
      </c>
      <c r="R109" t="s">
        <v>2145</v>
      </c>
      <c r="S109" t="s">
        <v>2146</v>
      </c>
      <c r="T109" t="s">
        <v>2147</v>
      </c>
    </row>
    <row r="110" spans="1:20" ht="14.4">
      <c r="A110"/>
      <c r="B110" t="s">
        <v>182</v>
      </c>
      <c r="C110" t="s">
        <v>1376</v>
      </c>
      <c r="D110" t="s">
        <v>1376</v>
      </c>
      <c r="E110" t="s">
        <v>1376</v>
      </c>
      <c r="F110" t="s">
        <v>1302</v>
      </c>
      <c r="G110" t="s">
        <v>1302</v>
      </c>
      <c r="H110" t="s">
        <v>1302</v>
      </c>
      <c r="I110" t="s">
        <v>1302</v>
      </c>
      <c r="J110" t="s">
        <v>1302</v>
      </c>
      <c r="K110" t="s">
        <v>1301</v>
      </c>
      <c r="L110" t="s">
        <v>1301</v>
      </c>
      <c r="M110" t="s">
        <v>1301</v>
      </c>
      <c r="N110" t="s">
        <v>1301</v>
      </c>
      <c r="O110" t="s">
        <v>1301</v>
      </c>
      <c r="P110" t="s">
        <v>1300</v>
      </c>
      <c r="Q110" t="s">
        <v>1300</v>
      </c>
      <c r="R110" t="s">
        <v>1300</v>
      </c>
      <c r="S110" t="s">
        <v>1298</v>
      </c>
      <c r="T110" t="s">
        <v>1299</v>
      </c>
    </row>
    <row r="111" spans="1:20" ht="14.4">
      <c r="A111" t="s">
        <v>1</v>
      </c>
      <c r="B111" t="s">
        <v>186</v>
      </c>
      <c r="C111" t="s">
        <v>1486</v>
      </c>
      <c r="D111" t="s">
        <v>1378</v>
      </c>
      <c r="E111" t="s">
        <v>1378</v>
      </c>
      <c r="F111" t="s">
        <v>1727</v>
      </c>
      <c r="G111" t="s">
        <v>1378</v>
      </c>
      <c r="H111" t="s">
        <v>1727</v>
      </c>
      <c r="I111" t="s">
        <v>1727</v>
      </c>
      <c r="J111" t="s">
        <v>1486</v>
      </c>
      <c r="K111" t="s">
        <v>1564</v>
      </c>
      <c r="L111" t="s">
        <v>1379</v>
      </c>
      <c r="M111" t="s">
        <v>1565</v>
      </c>
      <c r="N111" t="s">
        <v>1564</v>
      </c>
      <c r="O111" t="s">
        <v>1727</v>
      </c>
      <c r="P111" t="s">
        <v>1564</v>
      </c>
      <c r="Q111" t="s">
        <v>1565</v>
      </c>
      <c r="R111" t="s">
        <v>1564</v>
      </c>
      <c r="S111" t="s">
        <v>1379</v>
      </c>
      <c r="T111" t="s">
        <v>1380</v>
      </c>
    </row>
    <row r="112" spans="1:20" ht="14.4">
      <c r="A112"/>
      <c r="B112" t="s">
        <v>170</v>
      </c>
      <c r="C112" t="s">
        <v>1300</v>
      </c>
      <c r="D112" t="s">
        <v>1301</v>
      </c>
      <c r="E112" t="s">
        <v>1300</v>
      </c>
      <c r="F112" t="s">
        <v>1298</v>
      </c>
      <c r="G112" t="s">
        <v>1298</v>
      </c>
      <c r="H112" t="s">
        <v>1298</v>
      </c>
      <c r="I112" t="s">
        <v>1299</v>
      </c>
      <c r="J112" t="s">
        <v>1297</v>
      </c>
      <c r="K112" t="s">
        <v>1297</v>
      </c>
      <c r="L112" t="s">
        <v>1563</v>
      </c>
      <c r="M112" t="s">
        <v>1563</v>
      </c>
      <c r="N112" t="s">
        <v>1563</v>
      </c>
      <c r="O112" t="s">
        <v>1562</v>
      </c>
      <c r="P112" t="s">
        <v>1562</v>
      </c>
      <c r="Q112" t="s">
        <v>1486</v>
      </c>
      <c r="R112" t="s">
        <v>1727</v>
      </c>
      <c r="S112" t="s">
        <v>2148</v>
      </c>
      <c r="T112" t="s">
        <v>2148</v>
      </c>
    </row>
    <row r="113" spans="1:20" ht="14.4">
      <c r="A113"/>
      <c r="B113" t="s">
        <v>169</v>
      </c>
      <c r="C113" t="s">
        <v>2149</v>
      </c>
      <c r="D113" t="s">
        <v>2150</v>
      </c>
      <c r="E113" t="s">
        <v>2151</v>
      </c>
      <c r="F113" t="s">
        <v>2152</v>
      </c>
      <c r="G113" t="s">
        <v>2153</v>
      </c>
      <c r="H113" t="s">
        <v>2154</v>
      </c>
      <c r="I113" t="s">
        <v>2155</v>
      </c>
      <c r="J113" t="s">
        <v>2156</v>
      </c>
      <c r="K113" t="s">
        <v>2052</v>
      </c>
      <c r="L113" t="s">
        <v>2157</v>
      </c>
      <c r="M113" t="s">
        <v>2158</v>
      </c>
      <c r="N113" t="s">
        <v>2159</v>
      </c>
      <c r="O113" t="s">
        <v>2160</v>
      </c>
      <c r="P113" t="s">
        <v>2161</v>
      </c>
      <c r="Q113" t="s">
        <v>2162</v>
      </c>
      <c r="R113" t="s">
        <v>2163</v>
      </c>
      <c r="S113" t="s">
        <v>2164</v>
      </c>
      <c r="T113" t="s">
        <v>2165</v>
      </c>
    </row>
    <row r="114" spans="1:20" ht="14.4">
      <c r="A114"/>
      <c r="B114" t="s">
        <v>1259</v>
      </c>
      <c r="C114" t="s">
        <v>2166</v>
      </c>
      <c r="D114" t="s">
        <v>2167</v>
      </c>
      <c r="E114" t="s">
        <v>2168</v>
      </c>
      <c r="F114" t="s">
        <v>2169</v>
      </c>
      <c r="G114" t="s">
        <v>2170</v>
      </c>
      <c r="H114" t="s">
        <v>2171</v>
      </c>
      <c r="I114" t="s">
        <v>2172</v>
      </c>
      <c r="J114" t="s">
        <v>2173</v>
      </c>
      <c r="K114" t="s">
        <v>2174</v>
      </c>
      <c r="L114" t="s">
        <v>2175</v>
      </c>
      <c r="M114" t="s">
        <v>2176</v>
      </c>
      <c r="N114" t="s">
        <v>2177</v>
      </c>
      <c r="O114" t="s">
        <v>2178</v>
      </c>
      <c r="P114" t="s">
        <v>2179</v>
      </c>
      <c r="Q114" t="s">
        <v>2180</v>
      </c>
      <c r="R114" t="s">
        <v>2181</v>
      </c>
      <c r="S114" t="s">
        <v>2182</v>
      </c>
      <c r="T114" t="s">
        <v>2183</v>
      </c>
    </row>
    <row r="115" spans="1:20" ht="14.4">
      <c r="A115"/>
      <c r="B115" t="s">
        <v>185</v>
      </c>
      <c r="C115" t="s">
        <v>2184</v>
      </c>
      <c r="D115" t="s">
        <v>2185</v>
      </c>
      <c r="E115" t="s">
        <v>2186</v>
      </c>
      <c r="F115" t="s">
        <v>2187</v>
      </c>
      <c r="G115" t="s">
        <v>2188</v>
      </c>
      <c r="H115" t="s">
        <v>2189</v>
      </c>
      <c r="I115" t="s">
        <v>2190</v>
      </c>
      <c r="J115" t="s">
        <v>2191</v>
      </c>
      <c r="K115" t="s">
        <v>2192</v>
      </c>
      <c r="L115" t="s">
        <v>2193</v>
      </c>
      <c r="M115" t="s">
        <v>2194</v>
      </c>
      <c r="N115" t="s">
        <v>2195</v>
      </c>
      <c r="O115" t="s">
        <v>2196</v>
      </c>
      <c r="P115" t="s">
        <v>2197</v>
      </c>
      <c r="Q115" t="s">
        <v>2198</v>
      </c>
      <c r="R115" t="s">
        <v>2199</v>
      </c>
      <c r="S115" t="s">
        <v>2200</v>
      </c>
      <c r="T115" t="s">
        <v>2201</v>
      </c>
    </row>
    <row r="116" spans="1:20" ht="14.4">
      <c r="A116"/>
      <c r="B116" t="s">
        <v>182</v>
      </c>
      <c r="C116" t="s">
        <v>1298</v>
      </c>
      <c r="D116" t="s">
        <v>1298</v>
      </c>
      <c r="E116" t="s">
        <v>1299</v>
      </c>
      <c r="F116" t="s">
        <v>1298</v>
      </c>
      <c r="G116" t="s">
        <v>1298</v>
      </c>
      <c r="H116" t="s">
        <v>1299</v>
      </c>
      <c r="I116" t="s">
        <v>1299</v>
      </c>
      <c r="J116" t="s">
        <v>1296</v>
      </c>
      <c r="K116" t="s">
        <v>1297</v>
      </c>
      <c r="L116" t="s">
        <v>1377</v>
      </c>
      <c r="M116" t="s">
        <v>1486</v>
      </c>
      <c r="N116" t="s">
        <v>1562</v>
      </c>
      <c r="O116" t="s">
        <v>1378</v>
      </c>
      <c r="P116" t="s">
        <v>1564</v>
      </c>
      <c r="Q116" t="s">
        <v>1565</v>
      </c>
      <c r="R116" t="s">
        <v>1379</v>
      </c>
      <c r="S116" t="s">
        <v>1731</v>
      </c>
      <c r="T116" t="s">
        <v>1748</v>
      </c>
    </row>
    <row r="117" spans="1:20" ht="14.4">
      <c r="A117" t="s">
        <v>24</v>
      </c>
      <c r="B117" t="s">
        <v>186</v>
      </c>
      <c r="C117" t="s">
        <v>2202</v>
      </c>
      <c r="D117" t="s">
        <v>2203</v>
      </c>
      <c r="E117" t="s">
        <v>2204</v>
      </c>
      <c r="F117" t="s">
        <v>1493</v>
      </c>
      <c r="G117" t="s">
        <v>2205</v>
      </c>
      <c r="H117" t="s">
        <v>2206</v>
      </c>
      <c r="I117" t="s">
        <v>2207</v>
      </c>
      <c r="J117" t="s">
        <v>2207</v>
      </c>
      <c r="K117" t="s">
        <v>2208</v>
      </c>
      <c r="L117" t="s">
        <v>2209</v>
      </c>
      <c r="M117" t="s">
        <v>1641</v>
      </c>
      <c r="N117" t="s">
        <v>2210</v>
      </c>
      <c r="O117" t="s">
        <v>2211</v>
      </c>
      <c r="P117" t="s">
        <v>2212</v>
      </c>
      <c r="Q117" t="s">
        <v>2213</v>
      </c>
      <c r="R117" t="s">
        <v>2214</v>
      </c>
      <c r="S117" t="s">
        <v>2215</v>
      </c>
      <c r="T117" t="s">
        <v>2216</v>
      </c>
    </row>
    <row r="118" spans="1:20" ht="14.4">
      <c r="A118"/>
      <c r="B118" t="s">
        <v>170</v>
      </c>
      <c r="C118" t="s">
        <v>1731</v>
      </c>
      <c r="D118" t="s">
        <v>1730</v>
      </c>
      <c r="E118" t="s">
        <v>1731</v>
      </c>
      <c r="F118" t="s">
        <v>1730</v>
      </c>
      <c r="G118" t="s">
        <v>1729</v>
      </c>
      <c r="H118" t="s">
        <v>1994</v>
      </c>
      <c r="I118" t="s">
        <v>1730</v>
      </c>
      <c r="J118" t="s">
        <v>1749</v>
      </c>
      <c r="K118" t="s">
        <v>1785</v>
      </c>
      <c r="L118" t="s">
        <v>1248</v>
      </c>
      <c r="M118" t="s">
        <v>1691</v>
      </c>
      <c r="N118" t="s">
        <v>1693</v>
      </c>
      <c r="O118" t="s">
        <v>1318</v>
      </c>
      <c r="P118" t="s">
        <v>1223</v>
      </c>
      <c r="Q118" t="s">
        <v>2217</v>
      </c>
      <c r="R118" t="s">
        <v>2218</v>
      </c>
      <c r="S118" t="s">
        <v>2219</v>
      </c>
      <c r="T118" t="s">
        <v>2220</v>
      </c>
    </row>
    <row r="119" spans="1:20" ht="14.4">
      <c r="A119"/>
      <c r="B119" t="s">
        <v>169</v>
      </c>
      <c r="C119" t="s">
        <v>2221</v>
      </c>
      <c r="D119" t="s">
        <v>2222</v>
      </c>
      <c r="E119" t="s">
        <v>2223</v>
      </c>
      <c r="F119" t="s">
        <v>2224</v>
      </c>
      <c r="G119" t="s">
        <v>2225</v>
      </c>
      <c r="H119" t="s">
        <v>2226</v>
      </c>
      <c r="I119" t="s">
        <v>2227</v>
      </c>
      <c r="J119" t="s">
        <v>2228</v>
      </c>
      <c r="K119" t="s">
        <v>2229</v>
      </c>
      <c r="L119" t="s">
        <v>2230</v>
      </c>
      <c r="M119" t="s">
        <v>2231</v>
      </c>
      <c r="N119" t="s">
        <v>2232</v>
      </c>
      <c r="O119" t="s">
        <v>2233</v>
      </c>
      <c r="P119" t="s">
        <v>2234</v>
      </c>
      <c r="Q119" t="s">
        <v>2235</v>
      </c>
      <c r="R119" t="s">
        <v>2236</v>
      </c>
      <c r="S119" t="s">
        <v>2237</v>
      </c>
      <c r="T119" t="s">
        <v>2238</v>
      </c>
    </row>
    <row r="120" spans="1:20" ht="14.4">
      <c r="A120"/>
      <c r="B120" t="s">
        <v>1259</v>
      </c>
      <c r="C120" t="s">
        <v>2239</v>
      </c>
      <c r="D120" t="s">
        <v>2240</v>
      </c>
      <c r="E120" t="s">
        <v>2241</v>
      </c>
      <c r="F120" t="s">
        <v>2242</v>
      </c>
      <c r="G120" t="s">
        <v>2243</v>
      </c>
      <c r="H120" t="s">
        <v>2244</v>
      </c>
      <c r="I120" t="s">
        <v>2245</v>
      </c>
      <c r="J120" t="s">
        <v>2246</v>
      </c>
      <c r="K120" t="s">
        <v>2247</v>
      </c>
      <c r="L120" t="s">
        <v>2248</v>
      </c>
      <c r="M120" t="s">
        <v>2249</v>
      </c>
      <c r="N120" t="s">
        <v>2250</v>
      </c>
      <c r="O120" t="s">
        <v>2251</v>
      </c>
      <c r="P120" t="s">
        <v>2252</v>
      </c>
      <c r="Q120" t="s">
        <v>2251</v>
      </c>
      <c r="R120" t="s">
        <v>2253</v>
      </c>
      <c r="S120" t="s">
        <v>2254</v>
      </c>
      <c r="T120" t="s">
        <v>2255</v>
      </c>
    </row>
    <row r="121" spans="1:20" ht="14.4">
      <c r="A121"/>
      <c r="B121" t="s">
        <v>185</v>
      </c>
      <c r="C121" t="s">
        <v>1564</v>
      </c>
      <c r="D121" t="s">
        <v>1727</v>
      </c>
      <c r="E121" t="s">
        <v>1562</v>
      </c>
      <c r="F121" t="s">
        <v>1727</v>
      </c>
      <c r="G121" t="s">
        <v>1562</v>
      </c>
      <c r="H121" t="s">
        <v>1486</v>
      </c>
      <c r="I121" t="s">
        <v>1486</v>
      </c>
      <c r="J121" t="s">
        <v>1486</v>
      </c>
      <c r="K121" t="s">
        <v>1486</v>
      </c>
      <c r="L121" t="s">
        <v>1992</v>
      </c>
      <c r="M121" t="s">
        <v>1727</v>
      </c>
      <c r="N121" t="s">
        <v>1378</v>
      </c>
      <c r="O121" t="s">
        <v>1378</v>
      </c>
      <c r="P121" t="s">
        <v>1564</v>
      </c>
      <c r="Q121" t="s">
        <v>1380</v>
      </c>
      <c r="R121" t="s">
        <v>1728</v>
      </c>
      <c r="S121" t="s">
        <v>1728</v>
      </c>
      <c r="T121" t="s">
        <v>1379</v>
      </c>
    </row>
    <row r="122" spans="1:20" ht="14.4">
      <c r="A122"/>
      <c r="B122" t="s">
        <v>182</v>
      </c>
      <c r="C122" t="s">
        <v>1376</v>
      </c>
      <c r="D122" t="s">
        <v>1376</v>
      </c>
      <c r="E122" t="s">
        <v>1376</v>
      </c>
      <c r="F122" t="s">
        <v>1375</v>
      </c>
      <c r="G122" t="s">
        <v>1376</v>
      </c>
      <c r="H122" t="s">
        <v>1301</v>
      </c>
      <c r="I122" t="s">
        <v>1301</v>
      </c>
      <c r="J122" t="s">
        <v>1302</v>
      </c>
      <c r="K122" t="s">
        <v>1300</v>
      </c>
      <c r="L122" t="s">
        <v>1298</v>
      </c>
      <c r="M122" t="s">
        <v>1299</v>
      </c>
      <c r="N122" t="s">
        <v>1296</v>
      </c>
      <c r="O122" t="s">
        <v>1563</v>
      </c>
      <c r="P122" t="s">
        <v>1727</v>
      </c>
      <c r="Q122" t="s">
        <v>1727</v>
      </c>
      <c r="R122" t="s">
        <v>1992</v>
      </c>
      <c r="S122" t="s">
        <v>1380</v>
      </c>
      <c r="T122" t="s">
        <v>1731</v>
      </c>
    </row>
    <row r="127" spans="1:20">
      <c r="A127" s="44" t="s">
        <v>21</v>
      </c>
    </row>
    <row r="128" spans="1:20">
      <c r="A128" s="18"/>
    </row>
    <row r="129" spans="1:1">
      <c r="A129" s="220" t="s">
        <v>2259</v>
      </c>
    </row>
  </sheetData>
  <mergeCells count="4">
    <mergeCell ref="A19:A20"/>
    <mergeCell ref="A3:A4"/>
    <mergeCell ref="J3:K3"/>
    <mergeCell ref="B3:I3"/>
  </mergeCells>
  <hyperlinks>
    <hyperlink ref="M4" location="Content!A1" display="Back to content page" xr:uid="{00000000-0004-0000-FA00-000000000000}"/>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Sheet252"/>
  <dimension ref="A1:Z25"/>
  <sheetViews>
    <sheetView topLeftCell="A10" workbookViewId="0">
      <selection activeCell="B4" sqref="B4:W19"/>
    </sheetView>
  </sheetViews>
  <sheetFormatPr defaultRowHeight="14.4"/>
  <cols>
    <col min="1" max="1" width="29.5546875" customWidth="1"/>
    <col min="2" max="23" width="9.21875" customWidth="1"/>
  </cols>
  <sheetData>
    <row r="1" spans="1:26">
      <c r="A1" s="44" t="s">
        <v>3164</v>
      </c>
    </row>
    <row r="3" spans="1:26">
      <c r="A3" s="288" t="s">
        <v>32</v>
      </c>
      <c r="B3" s="222" t="s">
        <v>467</v>
      </c>
      <c r="C3" s="222" t="s">
        <v>474</v>
      </c>
      <c r="D3" s="222" t="s">
        <v>475</v>
      </c>
      <c r="E3" s="222" t="s">
        <v>476</v>
      </c>
      <c r="F3" s="222" t="s">
        <v>477</v>
      </c>
      <c r="G3" s="222" t="s">
        <v>468</v>
      </c>
      <c r="H3" s="222" t="s">
        <v>469</v>
      </c>
      <c r="I3" s="222" t="s">
        <v>470</v>
      </c>
      <c r="J3" s="222" t="s">
        <v>35</v>
      </c>
      <c r="K3" s="222" t="s">
        <v>471</v>
      </c>
      <c r="L3" s="222" t="s">
        <v>34</v>
      </c>
      <c r="M3" s="222" t="s">
        <v>648</v>
      </c>
      <c r="N3" s="222" t="s">
        <v>649</v>
      </c>
      <c r="O3" s="222" t="s">
        <v>650</v>
      </c>
      <c r="P3" s="222" t="s">
        <v>651</v>
      </c>
      <c r="Q3" s="222" t="s">
        <v>652</v>
      </c>
      <c r="R3" s="222" t="s">
        <v>653</v>
      </c>
      <c r="S3" s="222" t="s">
        <v>654</v>
      </c>
      <c r="T3" s="222" t="s">
        <v>655</v>
      </c>
      <c r="U3" s="222" t="s">
        <v>1202</v>
      </c>
      <c r="V3" s="222" t="s">
        <v>1203</v>
      </c>
      <c r="W3" s="222" t="s">
        <v>2896</v>
      </c>
      <c r="Z3" s="1" t="s">
        <v>559</v>
      </c>
    </row>
    <row r="4" spans="1:26">
      <c r="A4" s="28" t="s">
        <v>13</v>
      </c>
      <c r="B4" s="197">
        <v>41.1</v>
      </c>
      <c r="C4" s="197">
        <v>41.7</v>
      </c>
      <c r="D4" s="197">
        <v>41.7</v>
      </c>
      <c r="E4" s="197">
        <v>42</v>
      </c>
      <c r="F4" s="197">
        <v>41.9</v>
      </c>
      <c r="G4" s="197">
        <v>42.6</v>
      </c>
      <c r="H4" s="197">
        <v>42.9</v>
      </c>
      <c r="I4" s="197">
        <v>43.5</v>
      </c>
      <c r="J4" s="197">
        <v>43.6</v>
      </c>
      <c r="K4" s="197">
        <v>43.8</v>
      </c>
      <c r="L4" s="197">
        <v>44.3</v>
      </c>
      <c r="M4" s="197">
        <v>44.8</v>
      </c>
      <c r="N4" s="197">
        <v>45.2</v>
      </c>
      <c r="O4" s="197">
        <v>45.8</v>
      </c>
      <c r="P4" s="197">
        <v>46.5</v>
      </c>
      <c r="Q4" s="197">
        <v>47.2</v>
      </c>
      <c r="R4" s="197">
        <v>47.8</v>
      </c>
      <c r="S4" s="197">
        <v>48.4</v>
      </c>
      <c r="T4" s="197">
        <v>49.1</v>
      </c>
      <c r="U4" s="197">
        <v>49.5</v>
      </c>
      <c r="V4" s="197">
        <v>50.2</v>
      </c>
      <c r="W4" s="197">
        <v>50</v>
      </c>
    </row>
    <row r="5" spans="1:26">
      <c r="A5" s="28" t="s">
        <v>12</v>
      </c>
      <c r="B5" s="197">
        <v>44.4</v>
      </c>
      <c r="C5" s="197">
        <v>46.3</v>
      </c>
      <c r="D5" s="197">
        <v>47.8</v>
      </c>
      <c r="E5" s="197">
        <v>49.5</v>
      </c>
      <c r="F5" s="197">
        <v>51.1</v>
      </c>
      <c r="G5" s="197">
        <v>52.6</v>
      </c>
      <c r="H5" s="197">
        <v>53.7</v>
      </c>
      <c r="I5" s="197">
        <v>55.1</v>
      </c>
      <c r="J5" s="197">
        <v>56.4</v>
      </c>
      <c r="K5" s="197">
        <v>57.6</v>
      </c>
      <c r="L5" s="197">
        <v>58.5</v>
      </c>
      <c r="M5" s="197">
        <v>59.6</v>
      </c>
      <c r="N5" s="197">
        <v>60.2</v>
      </c>
      <c r="O5" s="197">
        <v>60.8</v>
      </c>
      <c r="P5" s="197">
        <v>61.3</v>
      </c>
      <c r="Q5" s="197">
        <v>61.7</v>
      </c>
      <c r="R5" s="197">
        <v>62.4</v>
      </c>
      <c r="S5" s="197">
        <v>63</v>
      </c>
      <c r="T5" s="197">
        <v>63.8</v>
      </c>
      <c r="U5" s="197">
        <v>63.9</v>
      </c>
      <c r="V5" s="197">
        <v>64.7</v>
      </c>
      <c r="W5" s="197">
        <v>66</v>
      </c>
    </row>
    <row r="6" spans="1:26">
      <c r="A6" s="28" t="s">
        <v>513</v>
      </c>
      <c r="B6" s="197">
        <v>0.60000000000000098</v>
      </c>
      <c r="C6" s="197">
        <v>0.70000000000000095</v>
      </c>
      <c r="D6" s="197">
        <v>0.80000000000000104</v>
      </c>
      <c r="E6" s="197">
        <v>1</v>
      </c>
      <c r="F6" s="197">
        <v>1.2</v>
      </c>
      <c r="G6" s="197">
        <v>1.4</v>
      </c>
      <c r="H6" s="197">
        <v>1.7</v>
      </c>
      <c r="I6" s="197">
        <v>2</v>
      </c>
      <c r="J6" s="197">
        <v>2.4</v>
      </c>
      <c r="K6" s="197">
        <v>2.8</v>
      </c>
      <c r="L6" s="197">
        <v>3.2</v>
      </c>
      <c r="M6" s="197">
        <v>3.7</v>
      </c>
      <c r="N6" s="197">
        <v>4.2</v>
      </c>
      <c r="O6" s="197">
        <v>4.7999999999999901</v>
      </c>
      <c r="P6" s="197">
        <v>5.2999999999999901</v>
      </c>
      <c r="Q6" s="197">
        <v>5.7000000000000099</v>
      </c>
      <c r="R6" s="197">
        <v>6.2999999999999901</v>
      </c>
      <c r="S6" s="197">
        <v>6.8000000000000096</v>
      </c>
      <c r="T6" s="197">
        <v>7.3000000000000096</v>
      </c>
      <c r="U6" s="197">
        <v>7.8000000000000096</v>
      </c>
      <c r="V6" s="197">
        <v>8.4000000000000092</v>
      </c>
      <c r="W6" s="197">
        <v>11</v>
      </c>
    </row>
    <row r="7" spans="1:26">
      <c r="A7" s="28" t="s">
        <v>100</v>
      </c>
      <c r="B7" s="197">
        <v>1</v>
      </c>
      <c r="C7" s="197">
        <v>1.2</v>
      </c>
      <c r="D7" s="197">
        <v>1.4</v>
      </c>
      <c r="E7" s="197">
        <v>1.6</v>
      </c>
      <c r="F7" s="197">
        <v>1.9</v>
      </c>
      <c r="G7" s="197">
        <v>2.1</v>
      </c>
      <c r="H7" s="197">
        <v>2.4</v>
      </c>
      <c r="I7" s="197">
        <v>2.7</v>
      </c>
      <c r="J7" s="197">
        <v>2.9</v>
      </c>
      <c r="K7" s="197">
        <v>3.1</v>
      </c>
      <c r="L7" s="197">
        <v>3.2</v>
      </c>
      <c r="M7" s="197">
        <v>3.5</v>
      </c>
      <c r="N7" s="197">
        <v>3.5</v>
      </c>
      <c r="O7" s="197">
        <v>3.7</v>
      </c>
      <c r="P7" s="197">
        <v>3.8</v>
      </c>
      <c r="Q7" s="197">
        <v>3.7</v>
      </c>
      <c r="R7" s="197">
        <v>3.7</v>
      </c>
      <c r="S7" s="197">
        <v>3.8</v>
      </c>
      <c r="T7" s="197">
        <v>3.6</v>
      </c>
      <c r="U7" s="197">
        <v>3.75</v>
      </c>
      <c r="V7" s="197">
        <v>3.7</v>
      </c>
      <c r="W7" s="197">
        <v>5</v>
      </c>
    </row>
    <row r="8" spans="1:26">
      <c r="A8" s="28" t="s">
        <v>512</v>
      </c>
      <c r="B8" s="197">
        <v>24.3</v>
      </c>
      <c r="C8" s="197">
        <v>25.4</v>
      </c>
      <c r="D8" s="197">
        <v>26.4</v>
      </c>
      <c r="E8" s="197">
        <v>27.8</v>
      </c>
      <c r="F8" s="197">
        <v>29.3</v>
      </c>
      <c r="G8" s="197">
        <v>30.1</v>
      </c>
      <c r="H8" s="197">
        <v>31.8</v>
      </c>
      <c r="I8" s="197">
        <v>33.700000000000003</v>
      </c>
      <c r="J8" s="197">
        <v>35.299999999999997</v>
      </c>
      <c r="K8" s="197">
        <v>37.1</v>
      </c>
      <c r="L8" s="197">
        <v>39.1</v>
      </c>
      <c r="M8" s="197">
        <v>41</v>
      </c>
      <c r="N8" s="197">
        <v>42.7</v>
      </c>
      <c r="O8" s="197">
        <v>44.2</v>
      </c>
      <c r="P8" s="197">
        <v>46.3</v>
      </c>
      <c r="Q8" s="197">
        <v>47.6</v>
      </c>
      <c r="R8" s="197">
        <v>49.2</v>
      </c>
      <c r="S8" s="197">
        <v>50.6</v>
      </c>
      <c r="T8" s="197">
        <v>52.4</v>
      </c>
      <c r="U8" s="197">
        <v>53.8</v>
      </c>
      <c r="V8" s="197">
        <v>55.4</v>
      </c>
      <c r="W8" s="197">
        <v>58</v>
      </c>
    </row>
    <row r="9" spans="1:26">
      <c r="A9" s="28" t="s">
        <v>11</v>
      </c>
      <c r="B9" s="197">
        <v>16</v>
      </c>
      <c r="C9" s="197">
        <v>17.5</v>
      </c>
      <c r="D9" s="197">
        <v>19.2</v>
      </c>
      <c r="E9" s="197">
        <v>20.8</v>
      </c>
      <c r="F9" s="197">
        <v>22.2</v>
      </c>
      <c r="G9" s="197">
        <v>23.9</v>
      </c>
      <c r="H9" s="197">
        <v>25.5</v>
      </c>
      <c r="I9" s="197">
        <v>26.9</v>
      </c>
      <c r="J9" s="197">
        <v>28.4</v>
      </c>
      <c r="K9" s="197">
        <v>29.9</v>
      </c>
      <c r="L9" s="197">
        <v>31.2</v>
      </c>
      <c r="M9" s="197">
        <v>32.5</v>
      </c>
      <c r="N9" s="197">
        <v>33.799999999999997</v>
      </c>
      <c r="O9" s="197">
        <v>34.950000000000003</v>
      </c>
      <c r="P9" s="197">
        <v>35.799999999999997</v>
      </c>
      <c r="Q9" s="197">
        <v>36.5</v>
      </c>
      <c r="R9" s="197">
        <v>37.4</v>
      </c>
      <c r="S9" s="197">
        <v>38.1</v>
      </c>
      <c r="T9" s="197">
        <v>38.700000000000003</v>
      </c>
      <c r="U9" s="197">
        <v>39.299999999999997</v>
      </c>
      <c r="V9" s="197">
        <v>40.1</v>
      </c>
      <c r="W9" s="197">
        <v>41</v>
      </c>
    </row>
    <row r="10" spans="1:26">
      <c r="A10" s="28" t="s">
        <v>10</v>
      </c>
      <c r="B10" s="197">
        <v>1.3</v>
      </c>
      <c r="C10" s="197">
        <v>1.3</v>
      </c>
      <c r="D10" s="197">
        <v>1.3</v>
      </c>
      <c r="E10" s="197">
        <v>1.2</v>
      </c>
      <c r="F10" s="197">
        <v>1.2</v>
      </c>
      <c r="G10" s="197">
        <v>1.1000000000000001</v>
      </c>
      <c r="H10" s="197">
        <v>1.1000000000000001</v>
      </c>
      <c r="I10" s="197">
        <v>1.1000000000000001</v>
      </c>
      <c r="J10" s="197">
        <v>1</v>
      </c>
      <c r="K10" s="197">
        <v>1</v>
      </c>
      <c r="L10" s="197">
        <v>0.90000000000000102</v>
      </c>
      <c r="M10" s="197">
        <v>0.90000000000000102</v>
      </c>
      <c r="N10" s="197">
        <v>0.90000000000000102</v>
      </c>
      <c r="O10" s="197">
        <v>0.90000000000000102</v>
      </c>
      <c r="P10" s="197">
        <v>0.90000000000000102</v>
      </c>
      <c r="Q10" s="197">
        <v>0.90000000000000102</v>
      </c>
      <c r="R10" s="197">
        <v>0.90000000000000102</v>
      </c>
      <c r="S10" s="197">
        <v>0.90000000000000102</v>
      </c>
      <c r="T10" s="197">
        <v>0.90000000000000102</v>
      </c>
      <c r="U10" s="197">
        <v>0.90000000000000102</v>
      </c>
      <c r="V10" s="197">
        <v>1</v>
      </c>
      <c r="W10" s="197">
        <v>5</v>
      </c>
    </row>
    <row r="11" spans="1:26">
      <c r="A11" s="28" t="s">
        <v>9</v>
      </c>
      <c r="B11" s="197">
        <v>2.1</v>
      </c>
      <c r="C11" s="197">
        <v>2.1</v>
      </c>
      <c r="D11" s="197">
        <v>2.1</v>
      </c>
      <c r="E11" s="197">
        <v>2.1</v>
      </c>
      <c r="F11" s="197">
        <v>2.1</v>
      </c>
      <c r="G11" s="197">
        <v>2.2000000000000002</v>
      </c>
      <c r="H11" s="197">
        <v>2.2999999999999998</v>
      </c>
      <c r="I11" s="197">
        <v>2.2999999999999998</v>
      </c>
      <c r="J11" s="197">
        <v>2.4</v>
      </c>
      <c r="K11" s="197">
        <v>2.4500000000000002</v>
      </c>
      <c r="L11" s="197">
        <v>2.5</v>
      </c>
      <c r="M11" s="197">
        <v>2.5</v>
      </c>
      <c r="N11" s="197">
        <v>2.4</v>
      </c>
      <c r="O11" s="197">
        <v>2.2999999999999998</v>
      </c>
      <c r="P11" s="197">
        <v>2.2000000000000002</v>
      </c>
      <c r="Q11" s="197">
        <v>2</v>
      </c>
      <c r="R11" s="197">
        <v>1.8</v>
      </c>
      <c r="S11" s="197">
        <v>1.6</v>
      </c>
      <c r="T11" s="197">
        <v>1.3</v>
      </c>
      <c r="U11" s="197">
        <v>1.2</v>
      </c>
      <c r="V11" s="197">
        <v>1</v>
      </c>
      <c r="W11" s="197">
        <v>5</v>
      </c>
    </row>
    <row r="12" spans="1:26">
      <c r="A12" s="28" t="s">
        <v>8</v>
      </c>
      <c r="B12" s="197">
        <v>93.6</v>
      </c>
      <c r="C12" s="197">
        <v>94.1</v>
      </c>
      <c r="D12" s="197">
        <v>94.7</v>
      </c>
      <c r="E12" s="197">
        <v>95.05</v>
      </c>
      <c r="F12" s="197">
        <v>95.5</v>
      </c>
      <c r="G12" s="197">
        <v>95.8</v>
      </c>
      <c r="H12" s="197">
        <v>96.1</v>
      </c>
      <c r="I12" s="197">
        <v>96.3</v>
      </c>
      <c r="J12" s="197">
        <v>96.5</v>
      </c>
      <c r="K12" s="197">
        <v>96.7</v>
      </c>
      <c r="L12" s="197">
        <v>96.8</v>
      </c>
      <c r="M12" s="197">
        <v>96.9</v>
      </c>
      <c r="N12" s="197">
        <v>97.1</v>
      </c>
      <c r="O12" s="197">
        <v>97.1</v>
      </c>
      <c r="P12" s="197">
        <v>97.25</v>
      </c>
      <c r="Q12" s="197">
        <v>97.2</v>
      </c>
      <c r="R12" s="197">
        <v>97.1</v>
      </c>
      <c r="S12" s="197">
        <v>97.1</v>
      </c>
      <c r="T12" s="197">
        <v>97</v>
      </c>
      <c r="U12" s="197">
        <v>96.9</v>
      </c>
      <c r="V12" s="197">
        <v>96.8</v>
      </c>
      <c r="W12" s="197">
        <v>95</v>
      </c>
    </row>
    <row r="13" spans="1:26">
      <c r="A13" s="28" t="s">
        <v>6</v>
      </c>
      <c r="B13" s="197">
        <v>2.2999999999999998</v>
      </c>
      <c r="C13" s="197">
        <v>2.2999999999999998</v>
      </c>
      <c r="D13" s="197">
        <v>2.2999999999999998</v>
      </c>
      <c r="E13" s="197">
        <v>2.4</v>
      </c>
      <c r="F13" s="197">
        <v>2.4</v>
      </c>
      <c r="G13" s="197">
        <v>2.5</v>
      </c>
      <c r="H13" s="197">
        <v>2.5</v>
      </c>
      <c r="I13" s="197">
        <v>2.7</v>
      </c>
      <c r="J13" s="197">
        <v>2.7</v>
      </c>
      <c r="K13" s="197">
        <v>2.9</v>
      </c>
      <c r="L13" s="197">
        <v>3.1</v>
      </c>
      <c r="M13" s="197">
        <v>3.1</v>
      </c>
      <c r="N13" s="197">
        <v>3.4</v>
      </c>
      <c r="O13" s="197">
        <v>3.5</v>
      </c>
      <c r="P13" s="197">
        <v>3.7</v>
      </c>
      <c r="Q13" s="197">
        <v>3.9</v>
      </c>
      <c r="R13" s="197">
        <v>4.2</v>
      </c>
      <c r="S13" s="197">
        <v>4.3499999999999996</v>
      </c>
      <c r="T13" s="197">
        <v>4.5999999999999996</v>
      </c>
      <c r="U13" s="197">
        <v>4.8</v>
      </c>
      <c r="V13" s="197">
        <v>5.0999999999999996</v>
      </c>
      <c r="W13" s="197">
        <v>5</v>
      </c>
    </row>
    <row r="14" spans="1:26">
      <c r="A14" s="28" t="s">
        <v>18</v>
      </c>
      <c r="B14" s="197">
        <v>33.700000000000003</v>
      </c>
      <c r="C14" s="197">
        <v>34</v>
      </c>
      <c r="D14" s="197">
        <v>35</v>
      </c>
      <c r="E14" s="197">
        <v>35.9</v>
      </c>
      <c r="F14" s="197">
        <v>36.4</v>
      </c>
      <c r="G14" s="197">
        <v>37.299999999999997</v>
      </c>
      <c r="H14" s="197">
        <v>37.9</v>
      </c>
      <c r="I14" s="197">
        <v>38.6</v>
      </c>
      <c r="J14" s="197">
        <v>39.5</v>
      </c>
      <c r="K14" s="197">
        <v>40.1</v>
      </c>
      <c r="L14" s="197">
        <v>40.9</v>
      </c>
      <c r="M14" s="197">
        <v>41.5</v>
      </c>
      <c r="N14" s="197">
        <v>42.2</v>
      </c>
      <c r="O14" s="197">
        <v>43</v>
      </c>
      <c r="P14" s="197">
        <v>43.6</v>
      </c>
      <c r="Q14" s="197">
        <v>44.3</v>
      </c>
      <c r="R14" s="197">
        <v>45.2</v>
      </c>
      <c r="S14" s="197">
        <v>45.6</v>
      </c>
      <c r="T14" s="197">
        <v>46</v>
      </c>
      <c r="U14" s="197">
        <v>46.5</v>
      </c>
      <c r="V14" s="197">
        <v>46.8</v>
      </c>
      <c r="W14" s="197">
        <v>47</v>
      </c>
    </row>
    <row r="15" spans="1:26">
      <c r="A15" s="28" t="s">
        <v>4</v>
      </c>
      <c r="B15" s="197">
        <v>100</v>
      </c>
      <c r="C15" s="197">
        <v>100</v>
      </c>
      <c r="D15" s="197">
        <v>100</v>
      </c>
      <c r="E15" s="197">
        <v>100</v>
      </c>
      <c r="F15" s="197">
        <v>100</v>
      </c>
      <c r="G15" s="197">
        <v>100</v>
      </c>
      <c r="H15" s="197">
        <v>100</v>
      </c>
      <c r="I15" s="197">
        <v>100</v>
      </c>
      <c r="J15" s="197">
        <v>100</v>
      </c>
      <c r="K15" s="197">
        <v>100</v>
      </c>
      <c r="L15" s="197">
        <v>100</v>
      </c>
      <c r="M15" s="197">
        <v>100</v>
      </c>
      <c r="N15" s="197">
        <v>100</v>
      </c>
      <c r="O15" s="197">
        <v>100</v>
      </c>
      <c r="P15" s="197">
        <v>100</v>
      </c>
      <c r="Q15" s="197">
        <v>100</v>
      </c>
      <c r="R15" s="197">
        <v>100</v>
      </c>
      <c r="S15" s="197">
        <v>100</v>
      </c>
      <c r="T15" s="197">
        <v>100</v>
      </c>
      <c r="U15" s="197">
        <v>100</v>
      </c>
      <c r="V15" s="197">
        <v>100</v>
      </c>
      <c r="W15" s="197">
        <v>95</v>
      </c>
    </row>
    <row r="16" spans="1:26">
      <c r="A16" s="28" t="s">
        <v>460</v>
      </c>
      <c r="B16" s="197">
        <v>0.60000000000000098</v>
      </c>
      <c r="C16" s="197">
        <v>0.70000000000000095</v>
      </c>
      <c r="D16" s="197">
        <v>0.70000000000000095</v>
      </c>
      <c r="E16" s="197">
        <v>0.70000000000000095</v>
      </c>
      <c r="F16" s="197">
        <v>0.80000000000000104</v>
      </c>
      <c r="G16" s="197">
        <v>0.80000000000000104</v>
      </c>
      <c r="H16" s="197">
        <v>0.90000000000000102</v>
      </c>
      <c r="I16" s="197">
        <v>1</v>
      </c>
      <c r="J16" s="197">
        <v>1.1000000000000001</v>
      </c>
      <c r="K16" s="197">
        <v>1.2</v>
      </c>
      <c r="L16" s="197">
        <v>1.4</v>
      </c>
      <c r="M16" s="197">
        <v>1.7</v>
      </c>
      <c r="N16" s="197">
        <v>1.9</v>
      </c>
      <c r="O16" s="197">
        <v>2.2000000000000002</v>
      </c>
      <c r="P16" s="197">
        <v>2.5</v>
      </c>
      <c r="Q16" s="197">
        <v>2.9</v>
      </c>
      <c r="R16" s="197">
        <v>3.3</v>
      </c>
      <c r="S16" s="197">
        <v>3.6</v>
      </c>
      <c r="T16" s="197">
        <v>3.9</v>
      </c>
      <c r="U16" s="197">
        <v>4.3</v>
      </c>
      <c r="V16" s="197">
        <v>4.5</v>
      </c>
      <c r="W16" s="197">
        <v>88</v>
      </c>
    </row>
    <row r="17" spans="1:23">
      <c r="A17" s="155" t="s">
        <v>3</v>
      </c>
      <c r="B17" s="197">
        <v>55.9</v>
      </c>
      <c r="C17" s="197">
        <v>57.8</v>
      </c>
      <c r="D17" s="197">
        <v>60</v>
      </c>
      <c r="E17" s="197">
        <v>62.1</v>
      </c>
      <c r="F17" s="197">
        <v>64.400000000000006</v>
      </c>
      <c r="G17" s="197">
        <v>66.8</v>
      </c>
      <c r="H17" s="197">
        <v>69</v>
      </c>
      <c r="I17" s="197">
        <v>71.400000000000006</v>
      </c>
      <c r="J17" s="197">
        <v>73.5</v>
      </c>
      <c r="K17" s="197">
        <v>75.400000000000006</v>
      </c>
      <c r="L17" s="197">
        <v>77.099999999999994</v>
      </c>
      <c r="M17" s="197">
        <v>78.8</v>
      </c>
      <c r="N17" s="197">
        <v>80.2</v>
      </c>
      <c r="O17" s="197">
        <v>81.5</v>
      </c>
      <c r="P17" s="197">
        <v>82.65</v>
      </c>
      <c r="Q17" s="197">
        <v>83.4</v>
      </c>
      <c r="R17" s="197">
        <v>84.4</v>
      </c>
      <c r="S17" s="197">
        <v>85.2</v>
      </c>
      <c r="T17" s="197">
        <v>85.7</v>
      </c>
      <c r="U17" s="197">
        <v>86.3</v>
      </c>
      <c r="V17" s="197">
        <v>86.8</v>
      </c>
      <c r="W17" s="197">
        <v>7</v>
      </c>
    </row>
    <row r="18" spans="1:23">
      <c r="A18" s="810" t="s">
        <v>1</v>
      </c>
      <c r="B18" s="197">
        <v>13.8</v>
      </c>
      <c r="C18" s="197">
        <v>14.2</v>
      </c>
      <c r="D18" s="197">
        <v>14.6</v>
      </c>
      <c r="E18" s="197">
        <v>15.1</v>
      </c>
      <c r="F18" s="197">
        <v>15.3</v>
      </c>
      <c r="G18" s="197">
        <v>15.7</v>
      </c>
      <c r="H18" s="197">
        <v>15.9</v>
      </c>
      <c r="I18" s="197">
        <v>16.100000000000001</v>
      </c>
      <c r="J18" s="197">
        <v>16.2</v>
      </c>
      <c r="K18" s="197">
        <v>16.3</v>
      </c>
      <c r="L18" s="197">
        <v>16.2</v>
      </c>
      <c r="M18" s="197">
        <v>15.9</v>
      </c>
      <c r="N18" s="197">
        <v>15.5</v>
      </c>
      <c r="O18" s="197">
        <v>15.1</v>
      </c>
      <c r="P18" s="197">
        <v>14.6</v>
      </c>
      <c r="Q18" s="197">
        <v>14</v>
      </c>
      <c r="R18" s="197">
        <v>13.4</v>
      </c>
      <c r="S18" s="197">
        <v>12.5</v>
      </c>
      <c r="T18" s="197">
        <v>11.9</v>
      </c>
      <c r="U18" s="197">
        <v>11.2</v>
      </c>
      <c r="V18" s="197">
        <v>10.4</v>
      </c>
      <c r="W18" s="197">
        <v>10</v>
      </c>
    </row>
    <row r="19" spans="1:23">
      <c r="A19" s="810" t="s">
        <v>24</v>
      </c>
      <c r="B19" s="197">
        <v>33.5</v>
      </c>
      <c r="C19" s="197">
        <v>33.6</v>
      </c>
      <c r="D19" s="197">
        <v>33.5</v>
      </c>
      <c r="E19" s="197">
        <v>32.799999999999997</v>
      </c>
      <c r="F19" s="197">
        <v>32.200000000000003</v>
      </c>
      <c r="G19" s="197">
        <v>31.7</v>
      </c>
      <c r="H19" s="197">
        <v>31.4</v>
      </c>
      <c r="I19" s="197">
        <v>31</v>
      </c>
      <c r="J19" s="197">
        <v>30.5</v>
      </c>
      <c r="K19" s="197">
        <v>30.5</v>
      </c>
      <c r="L19" s="197">
        <v>30.15</v>
      </c>
      <c r="M19" s="197">
        <v>30.1</v>
      </c>
      <c r="N19" s="197">
        <v>29.8</v>
      </c>
      <c r="O19" s="197">
        <v>29.8</v>
      </c>
      <c r="P19" s="197">
        <v>29.5</v>
      </c>
      <c r="Q19" s="197">
        <v>29.5</v>
      </c>
      <c r="R19" s="197">
        <v>29.8</v>
      </c>
      <c r="S19" s="197">
        <v>29.8</v>
      </c>
      <c r="T19" s="197">
        <v>29.9</v>
      </c>
      <c r="U19" s="197">
        <v>30.1</v>
      </c>
      <c r="V19" s="197">
        <v>30.4</v>
      </c>
      <c r="W19" s="197">
        <v>30</v>
      </c>
    </row>
    <row r="22" spans="1:23">
      <c r="A22" s="103" t="s">
        <v>21</v>
      </c>
    </row>
    <row r="23" spans="1:23">
      <c r="A23" s="17"/>
    </row>
    <row r="24" spans="1:23">
      <c r="A24" s="17" t="s">
        <v>1205</v>
      </c>
    </row>
    <row r="25" spans="1:23">
      <c r="A25" s="17" t="s">
        <v>3163</v>
      </c>
    </row>
  </sheetData>
  <mergeCells count="1">
    <mergeCell ref="A18:A19"/>
  </mergeCells>
  <phoneticPr fontId="204" type="noConversion"/>
  <hyperlinks>
    <hyperlink ref="Z3" location="Content!A1" display="Back to content page" xr:uid="{00000000-0004-0000-FB00-000000000000}"/>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Sheet253"/>
  <dimension ref="A1:AA25"/>
  <sheetViews>
    <sheetView topLeftCell="I9" workbookViewId="0">
      <selection activeCell="B4" sqref="B4:V19"/>
    </sheetView>
  </sheetViews>
  <sheetFormatPr defaultColWidth="9.21875" defaultRowHeight="13.8"/>
  <cols>
    <col min="1" max="1" width="33.77734375" style="17" customWidth="1"/>
    <col min="2" max="22" width="8.88671875" style="17" customWidth="1"/>
    <col min="23" max="16384" width="9.21875" style="17"/>
  </cols>
  <sheetData>
    <row r="1" spans="1:27" ht="15" customHeight="1">
      <c r="A1" s="44" t="s">
        <v>3166</v>
      </c>
      <c r="B1" s="91"/>
      <c r="C1" s="91"/>
      <c r="D1" s="91"/>
      <c r="E1" s="91"/>
      <c r="F1" s="91"/>
    </row>
    <row r="2" spans="1:27" ht="15" customHeight="1">
      <c r="A2" s="91"/>
    </row>
    <row r="3" spans="1:27" ht="16.5" customHeight="1">
      <c r="A3" s="223" t="s">
        <v>27</v>
      </c>
      <c r="B3" s="25">
        <v>2000</v>
      </c>
      <c r="C3" s="430">
        <v>2001</v>
      </c>
      <c r="D3" s="25">
        <v>2002</v>
      </c>
      <c r="E3" s="25">
        <v>2003</v>
      </c>
      <c r="F3" s="430">
        <v>2004</v>
      </c>
      <c r="G3" s="25">
        <v>2005</v>
      </c>
      <c r="H3" s="25">
        <v>2006</v>
      </c>
      <c r="I3" s="430">
        <v>2007</v>
      </c>
      <c r="J3" s="25">
        <v>2008</v>
      </c>
      <c r="K3" s="25">
        <v>2009</v>
      </c>
      <c r="L3" s="430">
        <v>2010</v>
      </c>
      <c r="M3" s="25">
        <v>2011</v>
      </c>
      <c r="N3" s="430">
        <v>2012</v>
      </c>
      <c r="O3" s="25">
        <v>2013</v>
      </c>
      <c r="P3" s="25">
        <v>2014</v>
      </c>
      <c r="Q3" s="430">
        <v>2015</v>
      </c>
      <c r="R3" s="25">
        <v>2016</v>
      </c>
      <c r="S3" s="430">
        <v>2017</v>
      </c>
      <c r="T3" s="25">
        <v>2018</v>
      </c>
      <c r="U3" s="430">
        <v>2019</v>
      </c>
      <c r="V3" s="25">
        <v>2020</v>
      </c>
      <c r="X3" s="1" t="s">
        <v>559</v>
      </c>
      <c r="Z3" s="44"/>
      <c r="AA3" s="44"/>
    </row>
    <row r="4" spans="1:27" ht="15" customHeight="1">
      <c r="A4" s="93" t="s">
        <v>13</v>
      </c>
      <c r="B4" s="296">
        <v>73.44</v>
      </c>
      <c r="C4" s="296">
        <v>72.34</v>
      </c>
      <c r="D4" s="296">
        <v>70.42</v>
      </c>
      <c r="E4" s="296">
        <v>65.14</v>
      </c>
      <c r="F4" s="296">
        <v>61.92</v>
      </c>
      <c r="G4" s="296">
        <v>68.38</v>
      </c>
      <c r="H4" s="296">
        <v>62.13</v>
      </c>
      <c r="I4" s="296">
        <v>58.49</v>
      </c>
      <c r="J4" s="296">
        <v>54.88</v>
      </c>
      <c r="K4" s="296">
        <v>52.41</v>
      </c>
      <c r="L4" s="296">
        <v>52.51</v>
      </c>
      <c r="M4" s="296">
        <v>51.06</v>
      </c>
      <c r="N4" s="296">
        <v>49.47</v>
      </c>
      <c r="O4" s="296">
        <v>47.95</v>
      </c>
      <c r="P4" s="296">
        <v>48.23</v>
      </c>
      <c r="Q4" s="296">
        <v>47.84</v>
      </c>
      <c r="R4" s="296">
        <v>49.03</v>
      </c>
      <c r="S4" s="296">
        <v>56.25</v>
      </c>
      <c r="T4" s="296">
        <v>57.36</v>
      </c>
      <c r="U4" s="296">
        <v>54.69</v>
      </c>
      <c r="V4" s="296">
        <v>61.02</v>
      </c>
    </row>
    <row r="5" spans="1:27" ht="15" customHeight="1">
      <c r="A5" s="93" t="s">
        <v>12</v>
      </c>
      <c r="B5" s="296">
        <v>38.46</v>
      </c>
      <c r="C5" s="296">
        <v>37.51</v>
      </c>
      <c r="D5" s="296">
        <v>36.130000000000003</v>
      </c>
      <c r="E5" s="296">
        <v>36.21</v>
      </c>
      <c r="F5" s="296">
        <v>34.340000000000003</v>
      </c>
      <c r="G5" s="296">
        <v>33</v>
      </c>
      <c r="H5" s="296">
        <v>31.4</v>
      </c>
      <c r="I5" s="296">
        <v>29.03</v>
      </c>
      <c r="J5" s="296">
        <v>27.86</v>
      </c>
      <c r="K5" s="296">
        <v>28.29</v>
      </c>
      <c r="L5" s="296">
        <v>29.41</v>
      </c>
      <c r="M5" s="296">
        <v>28.41</v>
      </c>
      <c r="N5" s="296">
        <v>27.55</v>
      </c>
      <c r="O5" s="296">
        <v>26.36</v>
      </c>
      <c r="P5" s="296">
        <v>25.38</v>
      </c>
      <c r="Q5" s="296">
        <v>25.58</v>
      </c>
      <c r="R5" s="296">
        <v>26.13</v>
      </c>
      <c r="S5" s="296">
        <v>26.12</v>
      </c>
      <c r="T5" s="296">
        <v>25.76</v>
      </c>
      <c r="U5" s="296">
        <v>25.57</v>
      </c>
      <c r="V5" s="296">
        <v>27.21</v>
      </c>
      <c r="X5" s="33"/>
    </row>
    <row r="6" spans="1:27" ht="15" customHeight="1">
      <c r="A6" s="93" t="s">
        <v>513</v>
      </c>
      <c r="B6" s="296">
        <v>69.87</v>
      </c>
      <c r="C6" s="296">
        <v>69.510000000000005</v>
      </c>
      <c r="D6" s="296">
        <v>70.31</v>
      </c>
      <c r="E6" s="296">
        <v>64.39</v>
      </c>
      <c r="F6" s="296">
        <v>63.52</v>
      </c>
      <c r="G6" s="296">
        <v>65.739999999999995</v>
      </c>
      <c r="H6" s="296">
        <v>61.81</v>
      </c>
      <c r="I6" s="296">
        <v>74.36</v>
      </c>
      <c r="J6" s="296">
        <v>73.44</v>
      </c>
      <c r="K6" s="296">
        <v>68.53</v>
      </c>
      <c r="L6" s="296">
        <v>66.39</v>
      </c>
      <c r="M6" s="296">
        <v>69.349999999999994</v>
      </c>
      <c r="N6" s="296">
        <v>67.849999999999994</v>
      </c>
      <c r="O6" s="296">
        <v>62.51</v>
      </c>
      <c r="P6" s="296">
        <v>66.02</v>
      </c>
      <c r="Q6" s="296">
        <v>64.17</v>
      </c>
      <c r="R6" s="296">
        <v>60.5</v>
      </c>
      <c r="S6" s="296">
        <v>56.42</v>
      </c>
      <c r="T6" s="296">
        <v>55.01</v>
      </c>
      <c r="U6" s="296">
        <v>53.43</v>
      </c>
      <c r="V6" s="296">
        <v>48.29</v>
      </c>
      <c r="X6" s="33"/>
    </row>
    <row r="7" spans="1:27" ht="15" customHeight="1">
      <c r="A7" s="28" t="s">
        <v>100</v>
      </c>
      <c r="B7" s="296">
        <v>97.94</v>
      </c>
      <c r="C7" s="296">
        <v>98.34</v>
      </c>
      <c r="D7" s="296">
        <v>98.27</v>
      </c>
      <c r="E7" s="296">
        <v>97.97</v>
      </c>
      <c r="F7" s="296">
        <v>97.88</v>
      </c>
      <c r="G7" s="296">
        <v>97.42</v>
      </c>
      <c r="H7" s="296">
        <v>97.33</v>
      </c>
      <c r="I7" s="296">
        <v>97.17</v>
      </c>
      <c r="J7" s="296">
        <v>96.97</v>
      </c>
      <c r="K7" s="296">
        <v>97.02</v>
      </c>
      <c r="L7" s="296">
        <v>96.81</v>
      </c>
      <c r="M7" s="296">
        <v>96.21</v>
      </c>
      <c r="N7" s="296">
        <v>95.47</v>
      </c>
      <c r="O7" s="296">
        <v>93.92</v>
      </c>
      <c r="P7" s="296">
        <v>92.87</v>
      </c>
      <c r="Q7" s="296">
        <v>95.82</v>
      </c>
      <c r="R7" s="296">
        <v>97.03</v>
      </c>
      <c r="S7" s="296">
        <v>96.7</v>
      </c>
      <c r="T7" s="296">
        <v>96.38</v>
      </c>
      <c r="U7" s="296">
        <v>96.24</v>
      </c>
      <c r="V7" s="296">
        <v>96.16</v>
      </c>
    </row>
    <row r="8" spans="1:27" ht="15" customHeight="1">
      <c r="A8" s="93" t="s">
        <v>512</v>
      </c>
      <c r="B8" s="296">
        <v>59.39</v>
      </c>
      <c r="C8" s="296">
        <v>61.24</v>
      </c>
      <c r="D8" s="296">
        <v>63.65</v>
      </c>
      <c r="E8" s="296">
        <v>65.59</v>
      </c>
      <c r="F8" s="296">
        <v>65.64</v>
      </c>
      <c r="G8" s="296">
        <v>66.56</v>
      </c>
      <c r="H8" s="296">
        <v>71.42</v>
      </c>
      <c r="I8" s="296">
        <v>71.349999999999994</v>
      </c>
      <c r="J8" s="296">
        <v>72.680000000000007</v>
      </c>
      <c r="K8" s="296">
        <v>70.83</v>
      </c>
      <c r="L8" s="296">
        <v>72.39</v>
      </c>
      <c r="M8" s="296">
        <v>72.52</v>
      </c>
      <c r="N8" s="296">
        <v>71.41</v>
      </c>
      <c r="O8" s="296">
        <v>69.7</v>
      </c>
      <c r="P8" s="296">
        <v>71.67</v>
      </c>
      <c r="Q8" s="296">
        <v>71.680000000000007</v>
      </c>
      <c r="R8" s="296">
        <v>69.61</v>
      </c>
      <c r="S8" s="296">
        <v>65.540000000000006</v>
      </c>
      <c r="T8" s="296">
        <v>66.069999999999993</v>
      </c>
      <c r="U8" s="296">
        <v>65.95</v>
      </c>
      <c r="V8" s="296">
        <v>66.010000000000005</v>
      </c>
    </row>
    <row r="9" spans="1:27" ht="15" customHeight="1">
      <c r="A9" s="93" t="s">
        <v>11</v>
      </c>
      <c r="B9" s="296">
        <v>56.7</v>
      </c>
      <c r="C9" s="296">
        <v>56.5</v>
      </c>
      <c r="D9" s="296">
        <v>56.16</v>
      </c>
      <c r="E9" s="296">
        <v>55.94</v>
      </c>
      <c r="F9" s="296">
        <v>55.41</v>
      </c>
      <c r="G9" s="296">
        <v>55.31</v>
      </c>
      <c r="H9" s="296">
        <v>55.46</v>
      </c>
      <c r="I9" s="296">
        <v>55.33</v>
      </c>
      <c r="J9" s="296">
        <v>54.99</v>
      </c>
      <c r="K9" s="296">
        <v>53.98</v>
      </c>
      <c r="L9" s="296">
        <v>52.98</v>
      </c>
      <c r="M9" s="296">
        <v>42.21</v>
      </c>
      <c r="N9" s="296">
        <v>40.53</v>
      </c>
      <c r="O9" s="296">
        <v>45.58</v>
      </c>
      <c r="P9" s="296">
        <v>42.39</v>
      </c>
      <c r="Q9" s="296">
        <v>44.94</v>
      </c>
      <c r="R9" s="296">
        <v>43.55</v>
      </c>
      <c r="S9" s="296">
        <v>39.619999999999997</v>
      </c>
      <c r="T9" s="296">
        <v>40.22</v>
      </c>
      <c r="U9" s="296">
        <v>39.47</v>
      </c>
      <c r="V9" s="296">
        <v>41.42</v>
      </c>
    </row>
    <row r="10" spans="1:27" ht="15" customHeight="1">
      <c r="A10" s="93" t="s">
        <v>10</v>
      </c>
      <c r="B10" s="296">
        <v>82.62</v>
      </c>
      <c r="C10" s="296">
        <v>84.32</v>
      </c>
      <c r="D10" s="296">
        <v>87.35</v>
      </c>
      <c r="E10" s="296">
        <v>84.99</v>
      </c>
      <c r="F10" s="296">
        <v>84.44</v>
      </c>
      <c r="G10" s="296">
        <v>84.94</v>
      </c>
      <c r="H10" s="296">
        <v>86.03</v>
      </c>
      <c r="I10" s="296">
        <v>86.19</v>
      </c>
      <c r="J10" s="296">
        <v>86.14</v>
      </c>
      <c r="K10" s="296">
        <v>87.07</v>
      </c>
      <c r="L10" s="296">
        <v>86.66</v>
      </c>
      <c r="M10" s="296">
        <v>84.6</v>
      </c>
      <c r="N10" s="296">
        <v>83.4</v>
      </c>
      <c r="O10" s="296">
        <v>81.17</v>
      </c>
      <c r="P10" s="296">
        <v>80.12</v>
      </c>
      <c r="Q10" s="296">
        <v>80.55</v>
      </c>
      <c r="R10" s="296">
        <v>83.85</v>
      </c>
      <c r="S10" s="296">
        <v>81.319999999999993</v>
      </c>
      <c r="T10" s="296">
        <v>83.74</v>
      </c>
      <c r="U10" s="296">
        <v>82.77</v>
      </c>
      <c r="V10" s="296">
        <v>84.75</v>
      </c>
    </row>
    <row r="11" spans="1:27" ht="15" customHeight="1">
      <c r="A11" s="93" t="s">
        <v>9</v>
      </c>
      <c r="B11" s="296">
        <v>82.62</v>
      </c>
      <c r="C11" s="296">
        <v>83.13</v>
      </c>
      <c r="D11" s="296">
        <v>83.3</v>
      </c>
      <c r="E11" s="296">
        <v>82.83</v>
      </c>
      <c r="F11" s="296">
        <v>82.45</v>
      </c>
      <c r="G11" s="296">
        <v>83.17</v>
      </c>
      <c r="H11" s="296">
        <v>82.8</v>
      </c>
      <c r="I11" s="296">
        <v>82.21</v>
      </c>
      <c r="J11" s="296">
        <v>80.39</v>
      </c>
      <c r="K11" s="296">
        <v>80.010000000000005</v>
      </c>
      <c r="L11" s="296">
        <v>81.209999999999994</v>
      </c>
      <c r="M11" s="296">
        <v>80.17</v>
      </c>
      <c r="N11" s="296">
        <v>80.11</v>
      </c>
      <c r="O11" s="296">
        <v>79.680000000000007</v>
      </c>
      <c r="P11" s="296">
        <v>82.7</v>
      </c>
      <c r="Q11" s="296">
        <v>80.87</v>
      </c>
      <c r="R11" s="296">
        <v>78.69</v>
      </c>
      <c r="S11" s="296">
        <v>75.94</v>
      </c>
      <c r="T11" s="296">
        <v>73.03</v>
      </c>
      <c r="U11" s="296">
        <v>73.02</v>
      </c>
      <c r="V11" s="296">
        <v>70.260000000000005</v>
      </c>
    </row>
    <row r="12" spans="1:27" ht="15" customHeight="1">
      <c r="A12" s="93" t="s">
        <v>8</v>
      </c>
      <c r="B12" s="296">
        <v>20.420000000000002</v>
      </c>
      <c r="C12" s="296">
        <v>20.079999999999998</v>
      </c>
      <c r="D12" s="296">
        <v>17.93</v>
      </c>
      <c r="E12" s="296">
        <v>18.899999999999999</v>
      </c>
      <c r="F12" s="296">
        <v>19.079999999999998</v>
      </c>
      <c r="G12" s="296">
        <v>17.649999999999999</v>
      </c>
      <c r="H12" s="296">
        <v>16.41</v>
      </c>
      <c r="I12" s="296">
        <v>15.69</v>
      </c>
      <c r="J12" s="296">
        <v>12.73</v>
      </c>
      <c r="K12" s="296">
        <v>12.78</v>
      </c>
      <c r="L12" s="296">
        <v>12.77</v>
      </c>
      <c r="M12" s="296">
        <v>12.01</v>
      </c>
      <c r="N12" s="296">
        <v>11.45</v>
      </c>
      <c r="O12" s="296">
        <v>11.39</v>
      </c>
      <c r="P12" s="296">
        <v>10.59</v>
      </c>
      <c r="Q12" s="296">
        <v>11.49</v>
      </c>
      <c r="R12" s="296">
        <v>10.33</v>
      </c>
      <c r="S12" s="296">
        <v>9.42</v>
      </c>
      <c r="T12" s="296">
        <v>9.19</v>
      </c>
      <c r="U12" s="296">
        <v>8.94</v>
      </c>
      <c r="V12" s="296">
        <v>9.41</v>
      </c>
    </row>
    <row r="13" spans="1:27" ht="15" customHeight="1">
      <c r="A13" s="93" t="s">
        <v>6</v>
      </c>
      <c r="B13" s="296">
        <v>93.64</v>
      </c>
      <c r="C13" s="296">
        <v>93.01</v>
      </c>
      <c r="D13" s="296">
        <v>93.22</v>
      </c>
      <c r="E13" s="296">
        <v>92.73</v>
      </c>
      <c r="F13" s="296">
        <v>92.94</v>
      </c>
      <c r="G13" s="296">
        <v>93.67</v>
      </c>
      <c r="H13" s="296">
        <v>93.06</v>
      </c>
      <c r="I13" s="296">
        <v>87.53</v>
      </c>
      <c r="J13" s="296">
        <v>88.11</v>
      </c>
      <c r="K13" s="296">
        <v>86.12</v>
      </c>
      <c r="L13" s="296">
        <v>84.89</v>
      </c>
      <c r="M13" s="296">
        <v>85.97</v>
      </c>
      <c r="N13" s="296">
        <v>85.15</v>
      </c>
      <c r="O13" s="296">
        <v>83.73</v>
      </c>
      <c r="P13" s="296">
        <v>81.92</v>
      </c>
      <c r="Q13" s="296">
        <v>80.8</v>
      </c>
      <c r="R13" s="296">
        <v>78.2</v>
      </c>
      <c r="S13" s="296">
        <v>78.900000000000006</v>
      </c>
      <c r="T13" s="296">
        <v>79.569999999999993</v>
      </c>
      <c r="U13" s="296">
        <v>78.08</v>
      </c>
      <c r="V13" s="296">
        <v>80.91</v>
      </c>
    </row>
    <row r="14" spans="1:27" ht="15" customHeight="1">
      <c r="A14" s="93" t="s">
        <v>18</v>
      </c>
      <c r="B14" s="296">
        <v>34.729999999999997</v>
      </c>
      <c r="C14" s="296">
        <v>30.32</v>
      </c>
      <c r="D14" s="296">
        <v>33.74</v>
      </c>
      <c r="E14" s="296">
        <v>33.299999999999997</v>
      </c>
      <c r="F14" s="296">
        <v>34.75</v>
      </c>
      <c r="G14" s="296">
        <v>34.54</v>
      </c>
      <c r="H14" s="296">
        <v>35.32</v>
      </c>
      <c r="I14" s="296">
        <v>35.840000000000003</v>
      </c>
      <c r="J14" s="296">
        <v>32.33</v>
      </c>
      <c r="K14" s="296">
        <v>33.21</v>
      </c>
      <c r="L14" s="296">
        <v>31.03</v>
      </c>
      <c r="M14" s="296">
        <v>31.46</v>
      </c>
      <c r="N14" s="296">
        <v>31.74</v>
      </c>
      <c r="O14" s="296">
        <v>30.55</v>
      </c>
      <c r="P14" s="296">
        <v>30.09</v>
      </c>
      <c r="Q14" s="296">
        <v>28.99</v>
      </c>
      <c r="R14" s="296">
        <v>29.33</v>
      </c>
      <c r="S14" s="296">
        <v>29.94</v>
      </c>
      <c r="T14" s="296">
        <v>30.66</v>
      </c>
      <c r="U14" s="296">
        <v>30.69</v>
      </c>
      <c r="V14" s="296">
        <v>31.3</v>
      </c>
    </row>
    <row r="15" spans="1:27" ht="15" customHeight="1">
      <c r="A15" s="93" t="s">
        <v>4</v>
      </c>
      <c r="B15" s="296">
        <v>1.52</v>
      </c>
      <c r="C15" s="296">
        <v>1.26</v>
      </c>
      <c r="D15" s="296">
        <v>1.1000000000000001</v>
      </c>
      <c r="E15" s="296">
        <v>1.1200000000000001</v>
      </c>
      <c r="F15" s="296">
        <v>0.96</v>
      </c>
      <c r="G15" s="296">
        <v>0.94</v>
      </c>
      <c r="H15" s="296">
        <v>0.95</v>
      </c>
      <c r="I15" s="296">
        <v>1.01</v>
      </c>
      <c r="J15" s="296">
        <v>0.91</v>
      </c>
      <c r="K15" s="296">
        <v>0.83</v>
      </c>
      <c r="L15" s="296">
        <v>0.71</v>
      </c>
      <c r="M15" s="296">
        <v>0.85</v>
      </c>
      <c r="N15" s="296">
        <v>0.78</v>
      </c>
      <c r="O15" s="296">
        <v>1.48</v>
      </c>
      <c r="P15" s="296">
        <v>1.37</v>
      </c>
      <c r="Q15" s="296">
        <v>1.36</v>
      </c>
      <c r="R15" s="296">
        <v>1.22</v>
      </c>
      <c r="S15" s="296">
        <v>1.25</v>
      </c>
      <c r="T15" s="296">
        <v>1.24</v>
      </c>
      <c r="U15" s="296">
        <v>1.47</v>
      </c>
      <c r="V15" s="296">
        <v>1.34</v>
      </c>
    </row>
    <row r="16" spans="1:27" ht="15" customHeight="1">
      <c r="A16" s="93" t="s">
        <v>3</v>
      </c>
      <c r="B16" s="296">
        <v>16.25</v>
      </c>
      <c r="C16" s="296">
        <v>15.62</v>
      </c>
      <c r="D16" s="296">
        <v>13.88</v>
      </c>
      <c r="E16" s="296">
        <v>13.05</v>
      </c>
      <c r="F16" s="296">
        <v>12.29</v>
      </c>
      <c r="G16" s="296">
        <v>10.98</v>
      </c>
      <c r="H16" s="296">
        <v>10.74</v>
      </c>
      <c r="I16" s="296">
        <v>10.36</v>
      </c>
      <c r="J16" s="296">
        <v>11.55</v>
      </c>
      <c r="K16" s="296">
        <v>10.97</v>
      </c>
      <c r="L16" s="296">
        <v>11.77</v>
      </c>
      <c r="M16" s="296">
        <v>11.36</v>
      </c>
      <c r="N16" s="296">
        <v>10.6</v>
      </c>
      <c r="O16" s="296">
        <v>9.77</v>
      </c>
      <c r="P16" s="296">
        <v>9.85</v>
      </c>
      <c r="Q16" s="296">
        <v>10.28</v>
      </c>
      <c r="R16" s="296">
        <v>10.53</v>
      </c>
      <c r="S16" s="296">
        <v>10.45</v>
      </c>
      <c r="T16" s="296">
        <v>10.19</v>
      </c>
      <c r="U16" s="296">
        <v>10.5</v>
      </c>
      <c r="V16" s="296">
        <v>9.76</v>
      </c>
    </row>
    <row r="17" spans="1:24" ht="15" customHeight="1">
      <c r="A17" s="152" t="s">
        <v>33</v>
      </c>
      <c r="B17" s="296">
        <v>93.73</v>
      </c>
      <c r="C17" s="296">
        <v>93.17</v>
      </c>
      <c r="D17" s="296">
        <v>92.46</v>
      </c>
      <c r="E17" s="296">
        <v>92.41</v>
      </c>
      <c r="F17" s="296">
        <v>91.55</v>
      </c>
      <c r="G17" s="296">
        <v>90.75</v>
      </c>
      <c r="H17" s="296">
        <v>90.5</v>
      </c>
      <c r="I17" s="296">
        <v>90.79</v>
      </c>
      <c r="J17" s="296">
        <v>90.31</v>
      </c>
      <c r="K17" s="296">
        <v>90.92</v>
      </c>
      <c r="L17" s="296">
        <v>89.73</v>
      </c>
      <c r="M17" s="296">
        <v>88.47</v>
      </c>
      <c r="N17" s="296">
        <v>86.15</v>
      </c>
      <c r="O17" s="296">
        <v>85.39</v>
      </c>
      <c r="P17" s="296">
        <v>85.37</v>
      </c>
      <c r="Q17" s="296">
        <v>84.62</v>
      </c>
      <c r="R17" s="296">
        <v>85.7</v>
      </c>
      <c r="S17" s="296">
        <v>84.92</v>
      </c>
      <c r="T17" s="296">
        <v>85.24</v>
      </c>
      <c r="U17" s="296">
        <v>85.22</v>
      </c>
      <c r="V17" s="296">
        <v>83.95</v>
      </c>
      <c r="W17" s="17" t="s">
        <v>15</v>
      </c>
      <c r="X17" s="48"/>
    </row>
    <row r="18" spans="1:24" ht="15" customHeight="1">
      <c r="A18" s="93" t="s">
        <v>1</v>
      </c>
      <c r="B18" s="296">
        <v>89.98</v>
      </c>
      <c r="C18" s="296">
        <v>89.76</v>
      </c>
      <c r="D18" s="296">
        <v>89.56</v>
      </c>
      <c r="E18" s="296">
        <v>89.2</v>
      </c>
      <c r="F18" s="296">
        <v>89.28</v>
      </c>
      <c r="G18" s="296">
        <v>88.68</v>
      </c>
      <c r="H18" s="296">
        <v>89.43</v>
      </c>
      <c r="I18" s="296">
        <v>90.32</v>
      </c>
      <c r="J18" s="296">
        <v>89.36</v>
      </c>
      <c r="K18" s="296">
        <v>88.68</v>
      </c>
      <c r="L18" s="296">
        <v>88.59</v>
      </c>
      <c r="M18" s="296">
        <v>87.28</v>
      </c>
      <c r="N18" s="296">
        <v>84.63</v>
      </c>
      <c r="O18" s="296">
        <v>84.56</v>
      </c>
      <c r="P18" s="296">
        <v>83.77</v>
      </c>
      <c r="Q18" s="296">
        <v>83.09</v>
      </c>
      <c r="R18" s="296">
        <v>83.07</v>
      </c>
      <c r="S18" s="296">
        <v>81.89</v>
      </c>
      <c r="T18" s="296">
        <v>82.28</v>
      </c>
      <c r="U18" s="296">
        <v>84.5</v>
      </c>
      <c r="V18" s="296">
        <v>81.84</v>
      </c>
    </row>
    <row r="19" spans="1:24" ht="15" customHeight="1">
      <c r="A19" s="93" t="s">
        <v>24</v>
      </c>
      <c r="B19" s="296">
        <v>69.260000000000005</v>
      </c>
      <c r="C19" s="296">
        <v>71.53</v>
      </c>
      <c r="D19" s="296">
        <v>74.3</v>
      </c>
      <c r="E19" s="296">
        <v>77.83</v>
      </c>
      <c r="F19" s="296">
        <v>81.58</v>
      </c>
      <c r="G19" s="296">
        <v>80.150000000000006</v>
      </c>
      <c r="H19" s="296">
        <v>78.59</v>
      </c>
      <c r="I19" s="296">
        <v>77.97</v>
      </c>
      <c r="J19" s="296">
        <v>81.86</v>
      </c>
      <c r="K19" s="296">
        <v>82.09</v>
      </c>
      <c r="L19" s="296">
        <v>82.27</v>
      </c>
      <c r="M19" s="296">
        <v>79.27</v>
      </c>
      <c r="N19" s="296">
        <v>77.5</v>
      </c>
      <c r="O19" s="296">
        <v>78.87</v>
      </c>
      <c r="P19" s="296">
        <v>80.27</v>
      </c>
      <c r="Q19" s="296">
        <v>80.819999999999993</v>
      </c>
      <c r="R19" s="296">
        <v>81.900000000000006</v>
      </c>
      <c r="S19" s="296">
        <v>82.46</v>
      </c>
      <c r="T19" s="296">
        <v>80.23</v>
      </c>
      <c r="U19" s="296">
        <v>81.5</v>
      </c>
      <c r="V19" s="296">
        <v>84.36</v>
      </c>
    </row>
    <row r="20" spans="1:24" ht="15" customHeight="1"/>
    <row r="21" spans="1:24">
      <c r="A21" s="44" t="s">
        <v>19</v>
      </c>
    </row>
    <row r="22" spans="1:24">
      <c r="A22" s="17" t="s">
        <v>2712</v>
      </c>
    </row>
    <row r="23" spans="1:24">
      <c r="A23" s="74" t="s">
        <v>37</v>
      </c>
    </row>
    <row r="24" spans="1:24">
      <c r="A24" s="17" t="s">
        <v>2715</v>
      </c>
    </row>
    <row r="25" spans="1:24">
      <c r="A25" s="17" t="s">
        <v>3165</v>
      </c>
    </row>
  </sheetData>
  <hyperlinks>
    <hyperlink ref="X3" location="Content!A1" display="Back to content page" xr:uid="{00000000-0004-0000-FC00-000000000000}"/>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FA45-746B-43B3-8A26-FA747D906457}">
  <dimension ref="A1:Y22"/>
  <sheetViews>
    <sheetView topLeftCell="A3" workbookViewId="0">
      <selection activeCell="B4" sqref="B4:W19"/>
    </sheetView>
  </sheetViews>
  <sheetFormatPr defaultRowHeight="14.4"/>
  <cols>
    <col min="1" max="1" width="36.88671875" customWidth="1"/>
  </cols>
  <sheetData>
    <row r="1" spans="1:25">
      <c r="A1" s="44" t="s">
        <v>3221</v>
      </c>
    </row>
    <row r="3" spans="1:25">
      <c r="A3" s="223" t="s">
        <v>1091</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W3" s="25">
        <v>2021</v>
      </c>
      <c r="Y3" s="1" t="s">
        <v>559</v>
      </c>
    </row>
    <row r="4" spans="1:25">
      <c r="A4" s="93" t="s">
        <v>13</v>
      </c>
      <c r="B4" s="296">
        <v>14.37</v>
      </c>
      <c r="C4" s="296">
        <v>13.907</v>
      </c>
      <c r="D4" s="296">
        <v>13.46</v>
      </c>
      <c r="E4" s="296">
        <v>13.010999999999999</v>
      </c>
      <c r="F4" s="296">
        <v>26.422999999999998</v>
      </c>
      <c r="G4" s="296">
        <v>25.51</v>
      </c>
      <c r="H4" s="296">
        <v>24.619</v>
      </c>
      <c r="I4" s="296">
        <v>36.262999999999998</v>
      </c>
      <c r="J4" s="296">
        <v>36.529000000000003</v>
      </c>
      <c r="K4" s="296">
        <v>35.226999999999997</v>
      </c>
      <c r="L4" s="296">
        <v>34.012999999999998</v>
      </c>
      <c r="M4" s="296">
        <v>32.783000000000001</v>
      </c>
      <c r="N4" s="296">
        <v>35.046999999999997</v>
      </c>
      <c r="O4" s="296">
        <v>36.868000000000002</v>
      </c>
      <c r="P4" s="296">
        <v>38.046999999999997</v>
      </c>
      <c r="Q4" s="296">
        <v>36.726999999999997</v>
      </c>
      <c r="R4" s="296">
        <v>60.533000000000001</v>
      </c>
      <c r="S4" s="296">
        <v>81.355999999999995</v>
      </c>
      <c r="T4" s="296">
        <v>99.945999999999998</v>
      </c>
      <c r="U4" s="296">
        <v>106.93300000000001</v>
      </c>
      <c r="V4" s="296">
        <v>113.486</v>
      </c>
      <c r="W4" s="296">
        <v>109.949</v>
      </c>
    </row>
    <row r="5" spans="1:25">
      <c r="A5" s="93" t="s">
        <v>12</v>
      </c>
      <c r="B5" s="296">
        <v>0</v>
      </c>
      <c r="C5" s="296">
        <v>0</v>
      </c>
      <c r="D5" s="296">
        <v>0</v>
      </c>
      <c r="E5" s="296">
        <v>0</v>
      </c>
      <c r="F5" s="296">
        <v>0</v>
      </c>
      <c r="G5" s="296">
        <v>0</v>
      </c>
      <c r="H5" s="296">
        <v>0</v>
      </c>
      <c r="I5" s="296">
        <v>0</v>
      </c>
      <c r="J5" s="296">
        <v>0</v>
      </c>
      <c r="K5" s="296">
        <v>0.01</v>
      </c>
      <c r="L5" s="296">
        <v>6.6000000000000003E-2</v>
      </c>
      <c r="M5" s="296">
        <v>7.9000000000000001E-2</v>
      </c>
      <c r="N5" s="296">
        <v>0.74199999999999999</v>
      </c>
      <c r="O5" s="296">
        <v>0.77300000000000002</v>
      </c>
      <c r="P5" s="296">
        <v>0.82299999999999995</v>
      </c>
      <c r="Q5" s="296">
        <v>0.93400000000000005</v>
      </c>
      <c r="R5" s="296">
        <v>1.3939999999999999</v>
      </c>
      <c r="S5" s="296">
        <v>1.4159999999999999</v>
      </c>
      <c r="T5" s="296">
        <v>1.512</v>
      </c>
      <c r="U5" s="296">
        <v>2.363</v>
      </c>
      <c r="V5" s="296">
        <v>2.3340000000000001</v>
      </c>
      <c r="W5" s="296">
        <v>2.2959999999999998</v>
      </c>
    </row>
    <row r="6" spans="1:25">
      <c r="A6" s="93" t="s">
        <v>513</v>
      </c>
      <c r="B6" s="296">
        <v>0</v>
      </c>
      <c r="C6" s="296">
        <v>0</v>
      </c>
      <c r="D6" s="296">
        <v>1.091</v>
      </c>
      <c r="E6" s="296">
        <v>1.07</v>
      </c>
      <c r="F6" s="296">
        <v>2.492</v>
      </c>
      <c r="G6" s="296">
        <v>2.4430000000000001</v>
      </c>
      <c r="H6" s="296">
        <v>2.395</v>
      </c>
      <c r="I6" s="296">
        <v>2.347</v>
      </c>
      <c r="J6" s="296">
        <v>2.2999999999999998</v>
      </c>
      <c r="K6" s="296">
        <v>2.254</v>
      </c>
      <c r="L6" s="296">
        <v>2.2069999999999999</v>
      </c>
      <c r="M6" s="296">
        <v>2.161</v>
      </c>
      <c r="N6" s="296">
        <v>2.1150000000000002</v>
      </c>
      <c r="O6" s="296">
        <v>2.0699999999999998</v>
      </c>
      <c r="P6" s="296">
        <v>2.0259999999999998</v>
      </c>
      <c r="Q6" s="296">
        <v>1.9830000000000001</v>
      </c>
      <c r="R6" s="296">
        <v>1.94</v>
      </c>
      <c r="S6" s="296">
        <v>1.901</v>
      </c>
      <c r="T6" s="296">
        <v>1.865</v>
      </c>
      <c r="U6" s="296">
        <v>1.831</v>
      </c>
      <c r="V6" s="296">
        <v>1.796</v>
      </c>
      <c r="W6" s="296">
        <v>1.762</v>
      </c>
    </row>
    <row r="7" spans="1:25">
      <c r="A7" s="28" t="s">
        <v>605</v>
      </c>
      <c r="B7" s="296">
        <v>51.216000000000001</v>
      </c>
      <c r="C7" s="296">
        <v>50.095999999999997</v>
      </c>
      <c r="D7" s="296">
        <v>48.588000000000001</v>
      </c>
      <c r="E7" s="296">
        <v>47.271999999999998</v>
      </c>
      <c r="F7" s="296">
        <v>45.884</v>
      </c>
      <c r="G7" s="296">
        <v>44.476999999999997</v>
      </c>
      <c r="H7" s="296">
        <v>43.081000000000003</v>
      </c>
      <c r="I7" s="296">
        <v>41.718000000000004</v>
      </c>
      <c r="J7" s="296">
        <v>40.387999999999998</v>
      </c>
      <c r="K7" s="296">
        <v>39.119</v>
      </c>
      <c r="L7" s="296">
        <v>37.869</v>
      </c>
      <c r="M7" s="296">
        <v>36.621000000000002</v>
      </c>
      <c r="N7" s="296">
        <v>35.412999999999997</v>
      </c>
      <c r="O7" s="296">
        <v>34.241</v>
      </c>
      <c r="P7" s="296">
        <v>33.084000000000003</v>
      </c>
      <c r="Q7" s="296">
        <v>32.149000000000001</v>
      </c>
      <c r="R7" s="296">
        <v>31.233000000000001</v>
      </c>
      <c r="S7" s="296">
        <v>30.350999999999999</v>
      </c>
      <c r="T7" s="296">
        <v>31.366</v>
      </c>
      <c r="U7" s="296">
        <v>30.492999999999999</v>
      </c>
      <c r="V7" s="296">
        <v>29.524999999999999</v>
      </c>
      <c r="W7" s="296">
        <v>28.588999999999999</v>
      </c>
    </row>
    <row r="8" spans="1:25">
      <c r="A8" s="93" t="s">
        <v>512</v>
      </c>
      <c r="B8" s="296">
        <v>100.72799999999999</v>
      </c>
      <c r="C8" s="296">
        <v>99.677000000000007</v>
      </c>
      <c r="D8" s="296">
        <v>98.784000000000006</v>
      </c>
      <c r="E8" s="296">
        <v>98.043999999999997</v>
      </c>
      <c r="F8" s="296">
        <v>97.44</v>
      </c>
      <c r="G8" s="296">
        <v>96.945999999999998</v>
      </c>
      <c r="H8" s="296">
        <v>96.453999999999994</v>
      </c>
      <c r="I8" s="296">
        <v>95.954999999999998</v>
      </c>
      <c r="J8" s="296">
        <v>113.634</v>
      </c>
      <c r="K8" s="296">
        <v>113.14</v>
      </c>
      <c r="L8" s="296">
        <v>112.93300000000001</v>
      </c>
      <c r="M8" s="296">
        <v>168.12</v>
      </c>
      <c r="N8" s="296">
        <v>167.22499999999999</v>
      </c>
      <c r="O8" s="296">
        <v>166.21199999999999</v>
      </c>
      <c r="P8" s="296">
        <v>150.02199999999999</v>
      </c>
      <c r="Q8" s="296">
        <v>148.977</v>
      </c>
      <c r="R8" s="296">
        <v>147.94399999999999</v>
      </c>
      <c r="S8" s="296">
        <v>146.80500000000001</v>
      </c>
      <c r="T8" s="296">
        <v>145.66200000000001</v>
      </c>
      <c r="U8" s="296">
        <v>144.518</v>
      </c>
      <c r="V8" s="296">
        <v>143.166</v>
      </c>
      <c r="W8" s="296">
        <v>150.15899999999999</v>
      </c>
    </row>
    <row r="9" spans="1:25">
      <c r="A9" s="93" t="s">
        <v>11</v>
      </c>
      <c r="B9" s="296">
        <v>37.735999999999997</v>
      </c>
      <c r="C9" s="296">
        <v>37.72</v>
      </c>
      <c r="D9" s="296">
        <v>37.756999999999998</v>
      </c>
      <c r="E9" s="296">
        <v>37.506</v>
      </c>
      <c r="F9" s="296">
        <v>37.65</v>
      </c>
      <c r="G9" s="296">
        <v>37.802</v>
      </c>
      <c r="H9" s="296">
        <v>36.802</v>
      </c>
      <c r="I9" s="296">
        <v>36.677999999999997</v>
      </c>
      <c r="J9" s="296">
        <v>36.466000000000001</v>
      </c>
      <c r="K9" s="296">
        <v>36.209000000000003</v>
      </c>
      <c r="L9" s="296">
        <v>35.966000000000001</v>
      </c>
      <c r="M9" s="296">
        <v>35.701999999999998</v>
      </c>
      <c r="N9" s="296">
        <v>36.380000000000003</v>
      </c>
      <c r="O9" s="296">
        <v>36.218000000000004</v>
      </c>
      <c r="P9" s="296">
        <v>35.848999999999997</v>
      </c>
      <c r="Q9" s="296">
        <v>35.454999999999998</v>
      </c>
      <c r="R9" s="296">
        <v>35.036000000000001</v>
      </c>
      <c r="S9" s="296">
        <v>34.603999999999999</v>
      </c>
      <c r="T9" s="296">
        <v>34.173000000000002</v>
      </c>
      <c r="U9" s="296">
        <v>33.747999999999998</v>
      </c>
      <c r="V9" s="296">
        <v>33.323</v>
      </c>
      <c r="W9" s="296">
        <v>32.923000000000002</v>
      </c>
    </row>
    <row r="10" spans="1:25">
      <c r="A10" s="93" t="s">
        <v>10</v>
      </c>
      <c r="B10" s="296">
        <v>6.524</v>
      </c>
      <c r="C10" s="296">
        <v>6.3310000000000004</v>
      </c>
      <c r="D10" s="296">
        <v>6.1470000000000002</v>
      </c>
      <c r="E10" s="296">
        <v>5.9720000000000004</v>
      </c>
      <c r="F10" s="296">
        <v>5.8049999999999997</v>
      </c>
      <c r="G10" s="296">
        <v>5.6379999999999999</v>
      </c>
      <c r="H10" s="296">
        <v>5.4850000000000003</v>
      </c>
      <c r="I10" s="296">
        <v>5.3339999999999996</v>
      </c>
      <c r="J10" s="296">
        <v>5.9349999999999996</v>
      </c>
      <c r="K10" s="296">
        <v>5.7949999999999999</v>
      </c>
      <c r="L10" s="296">
        <v>6.016</v>
      </c>
      <c r="M10" s="296">
        <v>5.8719999999999999</v>
      </c>
      <c r="N10" s="296">
        <v>7.18</v>
      </c>
      <c r="O10" s="296">
        <v>7.0979999999999999</v>
      </c>
      <c r="P10" s="296">
        <v>7.0229999999999997</v>
      </c>
      <c r="Q10" s="296">
        <v>6.9660000000000002</v>
      </c>
      <c r="R10" s="296">
        <v>6.867</v>
      </c>
      <c r="S10" s="296">
        <v>6.7720000000000002</v>
      </c>
      <c r="T10" s="296">
        <v>7.3460000000000001</v>
      </c>
      <c r="U10" s="296">
        <v>7.1630000000000003</v>
      </c>
      <c r="V10" s="296">
        <v>6.9870000000000001</v>
      </c>
      <c r="W10" s="296">
        <v>6.82</v>
      </c>
    </row>
    <row r="11" spans="1:25">
      <c r="A11" s="93" t="s">
        <v>9</v>
      </c>
      <c r="B11" s="296">
        <v>26.71</v>
      </c>
      <c r="C11" s="296">
        <v>26.084</v>
      </c>
      <c r="D11" s="296">
        <v>25.443999999999999</v>
      </c>
      <c r="E11" s="296">
        <v>24.754999999999999</v>
      </c>
      <c r="F11" s="296">
        <v>24.11</v>
      </c>
      <c r="G11" s="296">
        <v>23.459</v>
      </c>
      <c r="H11" s="296">
        <v>22.815999999999999</v>
      </c>
      <c r="I11" s="296">
        <v>22.190999999999999</v>
      </c>
      <c r="J11" s="296">
        <v>21.562999999999999</v>
      </c>
      <c r="K11" s="296">
        <v>20.962</v>
      </c>
      <c r="L11" s="296">
        <v>20.38</v>
      </c>
      <c r="M11" s="296">
        <v>19.876999999999999</v>
      </c>
      <c r="N11" s="296">
        <v>19.381</v>
      </c>
      <c r="O11" s="296">
        <v>19.013999999999999</v>
      </c>
      <c r="P11" s="296">
        <v>22.513000000000002</v>
      </c>
      <c r="Q11" s="296">
        <v>22.161000000000001</v>
      </c>
      <c r="R11" s="296">
        <v>21.584</v>
      </c>
      <c r="S11" s="296">
        <v>21.405999999999999</v>
      </c>
      <c r="T11" s="296">
        <v>22.036000000000001</v>
      </c>
      <c r="U11" s="296">
        <v>24.702999999999999</v>
      </c>
      <c r="V11" s="296">
        <v>24.120999999999999</v>
      </c>
      <c r="W11" s="296">
        <v>26.515999999999998</v>
      </c>
    </row>
    <row r="12" spans="1:25">
      <c r="A12" s="93" t="s">
        <v>8</v>
      </c>
      <c r="B12" s="296">
        <v>91.382999999999996</v>
      </c>
      <c r="C12" s="296">
        <v>98.807000000000002</v>
      </c>
      <c r="D12" s="296">
        <v>97.3</v>
      </c>
      <c r="E12" s="296">
        <v>95.436999999999998</v>
      </c>
      <c r="F12" s="296">
        <v>94.983000000000004</v>
      </c>
      <c r="G12" s="296">
        <v>160.976</v>
      </c>
      <c r="H12" s="296">
        <v>100.196</v>
      </c>
      <c r="I12" s="296">
        <v>108.151</v>
      </c>
      <c r="J12" s="296">
        <v>102.271</v>
      </c>
      <c r="K12" s="296">
        <v>127.935</v>
      </c>
      <c r="L12" s="296">
        <v>127.88200000000001</v>
      </c>
      <c r="M12" s="296">
        <v>119.807</v>
      </c>
      <c r="N12" s="296">
        <v>109.874</v>
      </c>
      <c r="O12" s="296">
        <v>112.172</v>
      </c>
      <c r="P12" s="296">
        <v>124.238</v>
      </c>
      <c r="Q12" s="296">
        <v>132.506</v>
      </c>
      <c r="R12" s="296">
        <v>146.32400000000001</v>
      </c>
      <c r="S12" s="296">
        <v>147.41200000000001</v>
      </c>
      <c r="T12" s="296">
        <v>177.17599999999999</v>
      </c>
      <c r="U12" s="296">
        <v>189.39599999999999</v>
      </c>
      <c r="V12" s="296">
        <v>189.17</v>
      </c>
      <c r="W12" s="296">
        <v>189.012</v>
      </c>
    </row>
    <row r="13" spans="1:25">
      <c r="A13" s="93" t="s">
        <v>6</v>
      </c>
      <c r="B13" s="296">
        <v>123.69199999999999</v>
      </c>
      <c r="C13" s="296">
        <v>120.623</v>
      </c>
      <c r="D13" s="296">
        <v>115.065</v>
      </c>
      <c r="E13" s="296">
        <v>112.11499999999999</v>
      </c>
      <c r="F13" s="296">
        <v>109.22499999999999</v>
      </c>
      <c r="G13" s="296">
        <v>107.794</v>
      </c>
      <c r="H13" s="296">
        <v>105.991</v>
      </c>
      <c r="I13" s="296">
        <v>101.72799999999999</v>
      </c>
      <c r="J13" s="296">
        <v>100.608</v>
      </c>
      <c r="K13" s="296">
        <v>97.956999999999994</v>
      </c>
      <c r="L13" s="296">
        <v>95.253</v>
      </c>
      <c r="M13" s="296">
        <v>92.521000000000001</v>
      </c>
      <c r="N13" s="296">
        <v>89.885999999999996</v>
      </c>
      <c r="O13" s="296">
        <v>87.308999999999997</v>
      </c>
      <c r="P13" s="296">
        <v>84.775000000000006</v>
      </c>
      <c r="Q13" s="296">
        <v>82.352000000000004</v>
      </c>
      <c r="R13" s="296">
        <v>79.923000000000002</v>
      </c>
      <c r="S13" s="296">
        <v>78.146000000000001</v>
      </c>
      <c r="T13" s="296">
        <v>77.236000000000004</v>
      </c>
      <c r="U13" s="296">
        <v>75.039000000000001</v>
      </c>
      <c r="V13" s="296">
        <v>72.89</v>
      </c>
      <c r="W13" s="296">
        <v>70.847999999999999</v>
      </c>
    </row>
    <row r="14" spans="1:25">
      <c r="A14" s="93" t="s">
        <v>18</v>
      </c>
      <c r="B14" s="296">
        <v>132.464</v>
      </c>
      <c r="C14" s="296">
        <v>129.90199999999999</v>
      </c>
      <c r="D14" s="296">
        <v>127.878</v>
      </c>
      <c r="E14" s="296">
        <v>126.113</v>
      </c>
      <c r="F14" s="296">
        <v>124.56399999999999</v>
      </c>
      <c r="G14" s="296">
        <v>123.19199999999999</v>
      </c>
      <c r="H14" s="296">
        <v>121.869</v>
      </c>
      <c r="I14" s="296">
        <v>120.637</v>
      </c>
      <c r="J14" s="296">
        <v>119.3</v>
      </c>
      <c r="K14" s="296">
        <v>117.925</v>
      </c>
      <c r="L14" s="296">
        <v>116.55500000000001</v>
      </c>
      <c r="M14" s="296">
        <v>116.22</v>
      </c>
      <c r="N14" s="296">
        <v>157.577</v>
      </c>
      <c r="O14" s="296">
        <v>156.52500000000001</v>
      </c>
      <c r="P14" s="296">
        <v>154.67500000000001</v>
      </c>
      <c r="Q14" s="296">
        <v>153.95599999999999</v>
      </c>
      <c r="R14" s="296">
        <v>165.036</v>
      </c>
      <c r="S14" s="296">
        <v>180.68899999999999</v>
      </c>
      <c r="T14" s="296">
        <v>184.97800000000001</v>
      </c>
      <c r="U14" s="296">
        <v>203.315</v>
      </c>
      <c r="V14" s="296">
        <v>201.45400000000001</v>
      </c>
      <c r="W14" s="296">
        <v>198.185</v>
      </c>
    </row>
    <row r="15" spans="1:25">
      <c r="A15" s="93" t="s">
        <v>4</v>
      </c>
      <c r="B15" s="296">
        <v>0</v>
      </c>
      <c r="C15" s="296">
        <v>0</v>
      </c>
      <c r="D15" s="296">
        <v>0</v>
      </c>
      <c r="E15" s="296">
        <v>0</v>
      </c>
      <c r="F15" s="296">
        <v>0</v>
      </c>
      <c r="G15" s="296">
        <v>0</v>
      </c>
      <c r="H15" s="296">
        <v>0</v>
      </c>
      <c r="I15" s="296">
        <v>0</v>
      </c>
      <c r="J15" s="296">
        <v>0</v>
      </c>
      <c r="K15" s="296">
        <v>0</v>
      </c>
      <c r="L15" s="296">
        <v>0</v>
      </c>
      <c r="M15" s="296">
        <v>0</v>
      </c>
      <c r="N15" s="296">
        <v>0</v>
      </c>
      <c r="O15" s="296">
        <v>64.912999999999997</v>
      </c>
      <c r="P15" s="296">
        <v>71.009</v>
      </c>
      <c r="Q15" s="296">
        <v>74.707999999999998</v>
      </c>
      <c r="R15" s="296">
        <v>79.058000000000007</v>
      </c>
      <c r="S15" s="296">
        <v>84.902000000000001</v>
      </c>
      <c r="T15" s="296">
        <v>98.117000000000004</v>
      </c>
      <c r="U15" s="296">
        <v>109.626</v>
      </c>
      <c r="V15" s="296">
        <v>122.259</v>
      </c>
      <c r="W15" s="296">
        <v>182.19</v>
      </c>
    </row>
    <row r="16" spans="1:25">
      <c r="A16" s="93" t="s">
        <v>3</v>
      </c>
      <c r="B16" s="296">
        <v>26.667999999999999</v>
      </c>
      <c r="C16" s="296">
        <v>27.172999999999998</v>
      </c>
      <c r="D16" s="296">
        <v>26.994</v>
      </c>
      <c r="E16" s="296">
        <v>32.981999999999999</v>
      </c>
      <c r="F16" s="296">
        <v>19.515000000000001</v>
      </c>
      <c r="G16" s="296">
        <v>19.331</v>
      </c>
      <c r="H16" s="296">
        <v>19.146000000000001</v>
      </c>
      <c r="I16" s="296">
        <v>19.036999999999999</v>
      </c>
      <c r="J16" s="296">
        <v>18.925999999999998</v>
      </c>
      <c r="K16" s="296">
        <v>19.055</v>
      </c>
      <c r="L16" s="296">
        <v>19.170999999999999</v>
      </c>
      <c r="M16" s="296">
        <v>19.009</v>
      </c>
      <c r="N16" s="296">
        <v>18.864000000000001</v>
      </c>
      <c r="O16" s="296">
        <v>27.838999999999999</v>
      </c>
      <c r="P16" s="296">
        <v>49.523000000000003</v>
      </c>
      <c r="Q16" s="296">
        <v>61.366999999999997</v>
      </c>
      <c r="R16" s="296">
        <v>82.421000000000006</v>
      </c>
      <c r="S16" s="296">
        <v>115.60599999999999</v>
      </c>
      <c r="T16" s="296">
        <v>137.90199999999999</v>
      </c>
      <c r="U16" s="296">
        <v>137.91900000000001</v>
      </c>
      <c r="V16" s="296">
        <v>161.864</v>
      </c>
      <c r="W16" s="296">
        <v>171.62100000000001</v>
      </c>
    </row>
    <row r="17" spans="1:23">
      <c r="A17" s="152" t="s">
        <v>33</v>
      </c>
      <c r="B17" s="296">
        <v>17.771999999999998</v>
      </c>
      <c r="C17" s="296">
        <v>17.295000000000002</v>
      </c>
      <c r="D17" s="296">
        <v>16.847999999999999</v>
      </c>
      <c r="E17" s="296">
        <v>16.66</v>
      </c>
      <c r="F17" s="296">
        <v>16.213999999999999</v>
      </c>
      <c r="G17" s="296">
        <v>15.368</v>
      </c>
      <c r="H17" s="296">
        <v>14.945</v>
      </c>
      <c r="I17" s="296">
        <v>14.531000000000001</v>
      </c>
      <c r="J17" s="296">
        <v>14.151999999999999</v>
      </c>
      <c r="K17" s="296">
        <v>13.82</v>
      </c>
      <c r="L17" s="296">
        <v>13.715999999999999</v>
      </c>
      <c r="M17" s="296">
        <v>13.605</v>
      </c>
      <c r="N17" s="296">
        <v>13.355</v>
      </c>
      <c r="O17" s="296">
        <v>13.007999999999999</v>
      </c>
      <c r="P17" s="296">
        <v>12.83</v>
      </c>
      <c r="Q17" s="296">
        <v>12.548999999999999</v>
      </c>
      <c r="R17" s="296">
        <v>12.324</v>
      </c>
      <c r="S17" s="296">
        <v>12.003</v>
      </c>
      <c r="T17" s="296">
        <v>11.692</v>
      </c>
      <c r="U17" s="296">
        <v>11.407</v>
      </c>
      <c r="V17" s="296">
        <v>11.106999999999999</v>
      </c>
      <c r="W17" s="296">
        <v>10.778</v>
      </c>
    </row>
    <row r="18" spans="1:23">
      <c r="A18" s="93" t="s">
        <v>1</v>
      </c>
      <c r="B18" s="296">
        <v>182.209</v>
      </c>
      <c r="C18" s="296">
        <v>176.83099999999999</v>
      </c>
      <c r="D18" s="296">
        <v>171.50800000000001</v>
      </c>
      <c r="E18" s="296">
        <v>160.755</v>
      </c>
      <c r="F18" s="296">
        <v>155.72499999999999</v>
      </c>
      <c r="G18" s="296">
        <v>150.65100000000001</v>
      </c>
      <c r="H18" s="296">
        <v>145.53299999999999</v>
      </c>
      <c r="I18" s="296">
        <v>135.70400000000001</v>
      </c>
      <c r="J18" s="296">
        <v>133.30799999999999</v>
      </c>
      <c r="K18" s="296">
        <v>129.25299999999999</v>
      </c>
      <c r="L18" s="296">
        <v>140.327</v>
      </c>
      <c r="M18" s="296">
        <v>135.667</v>
      </c>
      <c r="N18" s="296">
        <v>131.73599999999999</v>
      </c>
      <c r="O18" s="296">
        <v>151.13</v>
      </c>
      <c r="P18" s="296">
        <v>146.30199999999999</v>
      </c>
      <c r="Q18" s="296">
        <v>142.244</v>
      </c>
      <c r="R18" s="296">
        <v>144.99600000000001</v>
      </c>
      <c r="S18" s="296">
        <v>141.12899999999999</v>
      </c>
      <c r="T18" s="296">
        <v>136.93600000000001</v>
      </c>
      <c r="U18" s="296">
        <v>138.09299999999999</v>
      </c>
      <c r="V18" s="296">
        <v>134.154</v>
      </c>
      <c r="W18" s="296">
        <v>146.06899999999999</v>
      </c>
    </row>
    <row r="19" spans="1:23">
      <c r="A19" s="93" t="s">
        <v>24</v>
      </c>
      <c r="B19" s="296">
        <v>61.665999999999997</v>
      </c>
      <c r="C19" s="296">
        <v>61.271000000000001</v>
      </c>
      <c r="D19" s="296">
        <v>62.563000000000002</v>
      </c>
      <c r="E19" s="296">
        <v>62.091000000000001</v>
      </c>
      <c r="F19" s="296">
        <v>61.655999999999999</v>
      </c>
      <c r="G19" s="296">
        <v>61.334000000000003</v>
      </c>
      <c r="H19" s="296">
        <v>60.808</v>
      </c>
      <c r="I19" s="296">
        <v>60.222000000000001</v>
      </c>
      <c r="J19" s="296">
        <v>66.436000000000007</v>
      </c>
      <c r="K19" s="296">
        <v>65.796999999999997</v>
      </c>
      <c r="L19" s="296">
        <v>65.063000000000002</v>
      </c>
      <c r="M19" s="296">
        <v>65.528999999999996</v>
      </c>
      <c r="N19" s="296">
        <v>64.400999999999996</v>
      </c>
      <c r="O19" s="296">
        <v>63.466000000000001</v>
      </c>
      <c r="P19" s="296">
        <v>62.145000000000003</v>
      </c>
      <c r="Q19" s="296">
        <v>62.009</v>
      </c>
      <c r="R19" s="296">
        <v>61.045000000000002</v>
      </c>
      <c r="S19" s="296">
        <v>60.152000000000001</v>
      </c>
      <c r="T19" s="296">
        <v>79.168999999999997</v>
      </c>
      <c r="U19" s="296">
        <v>77.992000000000004</v>
      </c>
      <c r="V19" s="296">
        <v>76.539000000000001</v>
      </c>
      <c r="W19" s="296">
        <v>75.722999999999999</v>
      </c>
    </row>
    <row r="21" spans="1:23">
      <c r="A21" s="44" t="s">
        <v>19</v>
      </c>
    </row>
    <row r="22" spans="1:23">
      <c r="A22" s="17" t="s">
        <v>3137</v>
      </c>
    </row>
  </sheetData>
  <hyperlinks>
    <hyperlink ref="Y3" location="Content!A1" display="Back to content page" xr:uid="{73984DEF-7622-4BA0-95CA-5571FC113FB2}"/>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Sheet254"/>
  <dimension ref="A1:R23"/>
  <sheetViews>
    <sheetView zoomScale="90" zoomScaleNormal="90" workbookViewId="0">
      <selection activeCell="A3" sqref="A3:N19"/>
    </sheetView>
  </sheetViews>
  <sheetFormatPr defaultColWidth="9.21875" defaultRowHeight="14.4"/>
  <cols>
    <col min="1" max="1" width="33.77734375" customWidth="1"/>
    <col min="2" max="13" width="10.5546875" customWidth="1"/>
  </cols>
  <sheetData>
    <row r="1" spans="1:18" s="95" customFormat="1">
      <c r="A1" s="90" t="s">
        <v>3281</v>
      </c>
      <c r="B1" s="111"/>
      <c r="C1" s="111"/>
    </row>
    <row r="2" spans="1:18">
      <c r="A2" s="7"/>
      <c r="B2" s="7"/>
      <c r="C2" s="7"/>
    </row>
    <row r="3" spans="1:18">
      <c r="A3" s="314" t="s">
        <v>14</v>
      </c>
      <c r="B3" s="315">
        <v>2010</v>
      </c>
      <c r="C3" s="315">
        <v>2011</v>
      </c>
      <c r="D3" s="315">
        <v>2012</v>
      </c>
      <c r="E3" s="315">
        <v>2013</v>
      </c>
      <c r="F3" s="315">
        <v>2014</v>
      </c>
      <c r="G3" s="315">
        <v>2015</v>
      </c>
      <c r="H3" s="315">
        <v>2016</v>
      </c>
      <c r="I3" s="315">
        <v>2017</v>
      </c>
      <c r="J3" s="315">
        <v>2018</v>
      </c>
      <c r="K3" s="315">
        <v>2019</v>
      </c>
      <c r="L3" s="315">
        <v>2020</v>
      </c>
      <c r="M3" s="315">
        <v>2021</v>
      </c>
      <c r="N3" s="315">
        <v>2022</v>
      </c>
      <c r="O3" s="1" t="s">
        <v>559</v>
      </c>
      <c r="Q3" s="44"/>
      <c r="R3" s="44"/>
    </row>
    <row r="4" spans="1:18">
      <c r="A4" s="316" t="s">
        <v>13</v>
      </c>
      <c r="B4" s="289"/>
      <c r="C4" s="289">
        <v>7.8168420364263795</v>
      </c>
      <c r="D4" s="289">
        <v>9.8667457418580824</v>
      </c>
      <c r="E4" s="289">
        <v>9.0302418242250297</v>
      </c>
      <c r="F4" s="289">
        <v>7.717919298170699</v>
      </c>
      <c r="G4" s="289">
        <v>5.5805034358608481</v>
      </c>
      <c r="H4" s="289">
        <v>29.760489463656057</v>
      </c>
      <c r="I4" s="289">
        <v>10.17592707174866</v>
      </c>
      <c r="J4" s="289">
        <v>9.3442778691744479</v>
      </c>
      <c r="K4" s="289">
        <v>16.609073397322476</v>
      </c>
      <c r="L4" s="289">
        <v>5.4788626678661529</v>
      </c>
      <c r="M4" s="289">
        <v>6.4761686748080933</v>
      </c>
      <c r="N4" s="289">
        <v>6.7715821117275539</v>
      </c>
      <c r="P4" s="9"/>
      <c r="Q4" s="9"/>
    </row>
    <row r="5" spans="1:18">
      <c r="A5" s="316" t="s">
        <v>12</v>
      </c>
      <c r="B5" s="289">
        <v>12.663994302981882</v>
      </c>
      <c r="C5" s="289">
        <v>22.729334510659559</v>
      </c>
      <c r="D5" s="289">
        <v>11.435720260348957</v>
      </c>
      <c r="E5" s="289">
        <v>4.4279447421174636</v>
      </c>
      <c r="F5" s="289">
        <v>6.1156480673400138</v>
      </c>
      <c r="G5" s="289">
        <v>3.6655094211610724</v>
      </c>
      <c r="H5" s="289">
        <v>0.14160703943787253</v>
      </c>
      <c r="I5" s="289">
        <v>5.2146670768267889</v>
      </c>
      <c r="J5" s="289">
        <v>7.9316982980697075</v>
      </c>
      <c r="K5" s="289">
        <v>2.7248059269219946</v>
      </c>
      <c r="L5" s="289">
        <v>15.233759756801378</v>
      </c>
      <c r="M5" s="289">
        <v>8.9419166741281231</v>
      </c>
      <c r="N5" s="289">
        <v>4.855450387515595</v>
      </c>
    </row>
    <row r="6" spans="1:18">
      <c r="A6" s="316" t="s">
        <v>513</v>
      </c>
      <c r="B6" s="289"/>
      <c r="C6" s="289"/>
      <c r="D6" s="289"/>
      <c r="E6" s="289"/>
      <c r="F6" s="289"/>
      <c r="G6" s="289"/>
      <c r="H6" s="289"/>
      <c r="I6" s="289"/>
      <c r="J6" s="289"/>
      <c r="K6" s="289"/>
      <c r="L6" s="289"/>
      <c r="M6" s="289"/>
      <c r="N6" s="289"/>
    </row>
    <row r="7" spans="1:18">
      <c r="A7" s="317" t="s">
        <v>100</v>
      </c>
      <c r="B7" s="289"/>
      <c r="C7" s="289"/>
      <c r="D7" s="289">
        <v>4.5324796376946441</v>
      </c>
      <c r="E7" s="289">
        <v>1.4206394292237912</v>
      </c>
      <c r="F7" s="289">
        <v>1.0001072617388362</v>
      </c>
      <c r="G7" s="289">
        <v>0.43734375152152394</v>
      </c>
      <c r="H7" s="289">
        <v>4.7251848208469944</v>
      </c>
      <c r="I7" s="289">
        <v>54.078776776485171</v>
      </c>
      <c r="J7" s="289">
        <v>35.308154184116887</v>
      </c>
      <c r="K7" s="289">
        <v>4.1766673515491348</v>
      </c>
      <c r="L7" s="289">
        <v>10.730820607037495</v>
      </c>
      <c r="M7" s="289">
        <v>11.494161885554066</v>
      </c>
      <c r="N7" s="289">
        <v>11.350954002804858</v>
      </c>
      <c r="O7" s="33"/>
    </row>
    <row r="8" spans="1:18">
      <c r="A8" s="316" t="s">
        <v>512</v>
      </c>
      <c r="B8" s="289">
        <v>9.7115329285465837</v>
      </c>
      <c r="C8" s="289">
        <v>14.488854532059074</v>
      </c>
      <c r="D8" s="289">
        <v>7.1352320409830696</v>
      </c>
      <c r="E8" s="289">
        <v>5.1891406812629546</v>
      </c>
      <c r="F8" s="289">
        <v>9.9691417256758932</v>
      </c>
      <c r="G8" s="289">
        <v>6.0868700881343338</v>
      </c>
      <c r="H8" s="289">
        <v>10.343754610275914</v>
      </c>
      <c r="I8" s="289">
        <v>13.212325826181607</v>
      </c>
      <c r="J8" s="289">
        <v>14.762218602173064</v>
      </c>
      <c r="K8" s="289">
        <v>3.7542793233281735</v>
      </c>
      <c r="L8" s="289">
        <v>-0.57592155914248389</v>
      </c>
      <c r="M8" s="289">
        <v>5.3056769549952323</v>
      </c>
      <c r="N8" s="289">
        <v>9.7733890757761106</v>
      </c>
    </row>
    <row r="9" spans="1:18">
      <c r="A9" s="316" t="s">
        <v>11</v>
      </c>
      <c r="B9" s="289"/>
      <c r="C9" s="289">
        <v>17.492158091288129</v>
      </c>
      <c r="D9" s="289">
        <v>12.074935110255607</v>
      </c>
      <c r="E9" s="289">
        <v>15.350667206052918</v>
      </c>
      <c r="F9" s="289">
        <v>10.958508338727937</v>
      </c>
      <c r="G9" s="289">
        <v>-11.467089250654348</v>
      </c>
      <c r="H9" s="289">
        <v>-0.89953917679507189</v>
      </c>
      <c r="I9" s="289">
        <v>8.0862592891474954</v>
      </c>
      <c r="J9" s="289">
        <v>14.194250532347843</v>
      </c>
      <c r="K9" s="289">
        <v>11.309083580754551</v>
      </c>
      <c r="L9" s="289">
        <v>-3.0087106710942924</v>
      </c>
      <c r="M9" s="289">
        <v>9.7725738805278226</v>
      </c>
      <c r="N9" s="289">
        <v>20.969409891913276</v>
      </c>
    </row>
    <row r="10" spans="1:18">
      <c r="A10" s="316" t="s">
        <v>10</v>
      </c>
      <c r="B10" s="289">
        <v>-1</v>
      </c>
      <c r="C10" s="289">
        <v>22</v>
      </c>
      <c r="D10" s="289">
        <v>7</v>
      </c>
      <c r="E10" s="289">
        <v>5.8</v>
      </c>
      <c r="F10" s="289">
        <v>9.1</v>
      </c>
      <c r="G10" s="289">
        <v>17.399999999999999</v>
      </c>
      <c r="H10" s="289">
        <v>6.7</v>
      </c>
      <c r="I10" s="289">
        <v>5.9</v>
      </c>
      <c r="J10" s="289">
        <v>5.6</v>
      </c>
      <c r="K10" s="289">
        <v>2.1</v>
      </c>
      <c r="L10" s="289">
        <v>-1</v>
      </c>
      <c r="M10" s="289">
        <v>11.4</v>
      </c>
      <c r="N10" s="289"/>
    </row>
    <row r="11" spans="1:18">
      <c r="A11" s="316" t="s">
        <v>9</v>
      </c>
      <c r="B11" s="289"/>
      <c r="C11" s="289"/>
      <c r="D11" s="289"/>
      <c r="E11" s="289"/>
      <c r="F11" s="289"/>
      <c r="G11" s="289"/>
      <c r="H11" s="289"/>
      <c r="I11" s="289"/>
      <c r="J11" s="289"/>
      <c r="K11" s="289"/>
      <c r="L11" s="289"/>
      <c r="M11" s="289"/>
      <c r="N11" s="289"/>
      <c r="O11" s="17"/>
    </row>
    <row r="12" spans="1:18">
      <c r="A12" s="316" t="s">
        <v>8</v>
      </c>
      <c r="B12" s="289">
        <v>0.9</v>
      </c>
      <c r="C12" s="289">
        <v>6.8</v>
      </c>
      <c r="D12" s="289">
        <v>1.9</v>
      </c>
      <c r="E12" s="289">
        <v>0.4</v>
      </c>
      <c r="F12" s="289">
        <v>0</v>
      </c>
      <c r="G12" s="289">
        <v>0</v>
      </c>
      <c r="H12" s="289">
        <v>-3.6</v>
      </c>
      <c r="I12" s="289">
        <v>-3.1</v>
      </c>
      <c r="J12" s="289">
        <v>-1.3</v>
      </c>
      <c r="K12" s="289">
        <v>-2.4</v>
      </c>
      <c r="L12" s="289">
        <v>-2.7</v>
      </c>
      <c r="M12" s="289">
        <v>-3.3</v>
      </c>
      <c r="N12" s="289">
        <v>1.8</v>
      </c>
      <c r="O12" s="17"/>
      <c r="P12" s="17"/>
    </row>
    <row r="13" spans="1:18">
      <c r="A13" s="316" t="s">
        <v>6</v>
      </c>
      <c r="B13" s="289">
        <v>10.41</v>
      </c>
      <c r="C13" s="289">
        <v>12.07</v>
      </c>
      <c r="D13" s="289">
        <v>4.13</v>
      </c>
      <c r="E13" s="289">
        <v>9</v>
      </c>
      <c r="F13" s="289">
        <v>5.93</v>
      </c>
      <c r="G13" s="289">
        <v>1.47</v>
      </c>
      <c r="H13" s="289">
        <v>8.3699999999999992</v>
      </c>
      <c r="I13" s="289">
        <v>46.91</v>
      </c>
      <c r="J13" s="289">
        <v>10.37</v>
      </c>
      <c r="K13" s="289">
        <v>5.18</v>
      </c>
      <c r="L13" s="289">
        <v>-2.64</v>
      </c>
      <c r="M13" s="289">
        <v>12.65</v>
      </c>
      <c r="N13" s="289">
        <v>9.8800000000000008</v>
      </c>
      <c r="O13" s="17"/>
    </row>
    <row r="14" spans="1:18">
      <c r="A14" s="316" t="s">
        <v>5</v>
      </c>
      <c r="B14" s="289">
        <v>11.214882455872631</v>
      </c>
      <c r="C14" s="289">
        <v>9.0148156014176664</v>
      </c>
      <c r="D14" s="289">
        <v>10.482855368242973</v>
      </c>
      <c r="E14" s="289">
        <v>12.068796419175358</v>
      </c>
      <c r="F14" s="289">
        <v>8.7165113579561009</v>
      </c>
      <c r="G14" s="289">
        <v>6.1494681815953562</v>
      </c>
      <c r="H14" s="289">
        <v>10.19190595471221</v>
      </c>
      <c r="I14" s="289">
        <v>6.9441899301196202</v>
      </c>
      <c r="J14" s="289">
        <v>7.5258325628222842</v>
      </c>
      <c r="K14" s="289">
        <v>7.2814746058621116E-4</v>
      </c>
      <c r="L14" s="289">
        <v>3.3783798094983548</v>
      </c>
      <c r="M14" s="289">
        <v>0.77709419327412732</v>
      </c>
      <c r="N14" s="289">
        <v>2.7139478035669575</v>
      </c>
    </row>
    <row r="15" spans="1:18">
      <c r="A15" s="316" t="s">
        <v>4</v>
      </c>
      <c r="B15" s="289"/>
      <c r="C15" s="289"/>
      <c r="D15" s="289"/>
      <c r="E15" s="289"/>
      <c r="F15" s="289"/>
      <c r="G15" s="289"/>
      <c r="H15" s="289"/>
      <c r="I15" s="289"/>
      <c r="J15" s="289"/>
      <c r="K15" s="289"/>
      <c r="L15" s="289"/>
      <c r="M15" s="289"/>
      <c r="N15" s="289"/>
    </row>
    <row r="16" spans="1:18">
      <c r="A16" s="316" t="s">
        <v>3</v>
      </c>
      <c r="B16" s="289">
        <v>19.399999999999999</v>
      </c>
      <c r="C16" s="289">
        <v>18.100000000000001</v>
      </c>
      <c r="D16" s="289">
        <v>13.3</v>
      </c>
      <c r="E16" s="289">
        <v>8.8000000000000007</v>
      </c>
      <c r="F16" s="289">
        <v>7.1</v>
      </c>
      <c r="G16" s="289">
        <v>9.4</v>
      </c>
      <c r="H16" s="289">
        <v>9.1</v>
      </c>
      <c r="I16" s="289">
        <v>4.5999999999999996</v>
      </c>
      <c r="J16" s="289">
        <v>5.3</v>
      </c>
      <c r="K16" s="289">
        <v>9.4</v>
      </c>
      <c r="L16" s="289">
        <v>9</v>
      </c>
      <c r="M16" s="289">
        <v>10.1</v>
      </c>
      <c r="N16" s="289">
        <v>11.1</v>
      </c>
    </row>
    <row r="17" spans="1:16">
      <c r="A17" s="318" t="s">
        <v>33</v>
      </c>
      <c r="B17" s="320">
        <v>17.2</v>
      </c>
      <c r="C17" s="289">
        <v>28.555016306531343</v>
      </c>
      <c r="D17" s="289">
        <v>21.734412652174196</v>
      </c>
      <c r="E17" s="289">
        <v>15.28411885510581</v>
      </c>
      <c r="F17" s="289">
        <v>12.108523697863461</v>
      </c>
      <c r="G17" s="289">
        <v>-0.87540385122145681</v>
      </c>
      <c r="H17" s="289">
        <v>6.2763318072108554</v>
      </c>
      <c r="I17" s="289">
        <v>10.506213605532079</v>
      </c>
      <c r="J17" s="289">
        <v>17.187439590520381</v>
      </c>
      <c r="K17" s="289">
        <v>8.9630832747664044</v>
      </c>
      <c r="L17" s="289">
        <v>4.9691466524729444</v>
      </c>
      <c r="M17" s="289">
        <v>2.529170832730876</v>
      </c>
      <c r="N17" s="289">
        <v>9.6763622936837592</v>
      </c>
    </row>
    <row r="18" spans="1:16">
      <c r="A18" s="316" t="s">
        <v>1</v>
      </c>
      <c r="B18" s="289"/>
      <c r="C18" s="289">
        <v>16.182432003163658</v>
      </c>
      <c r="D18" s="289">
        <v>2.3214359817933334</v>
      </c>
      <c r="E18" s="289">
        <v>6.2495028648232234</v>
      </c>
      <c r="F18" s="289">
        <v>10.830015779865187</v>
      </c>
      <c r="G18" s="289">
        <v>9.5199379884732398</v>
      </c>
      <c r="H18" s="289">
        <v>0.99919358695520577</v>
      </c>
      <c r="I18" s="289">
        <v>11.899404982502331</v>
      </c>
      <c r="J18" s="289">
        <v>16.457334334061201</v>
      </c>
      <c r="K18" s="289">
        <v>6.5076218472117189</v>
      </c>
      <c r="L18" s="289">
        <v>22.441998999584541</v>
      </c>
      <c r="M18" s="289">
        <v>19.221117112566233</v>
      </c>
      <c r="N18" s="289"/>
      <c r="O18" s="17" t="s">
        <v>15</v>
      </c>
      <c r="P18" s="48"/>
    </row>
    <row r="19" spans="1:16">
      <c r="A19" s="313" t="s">
        <v>0</v>
      </c>
      <c r="B19" s="289">
        <v>-0.11152526062528523</v>
      </c>
      <c r="C19" s="289">
        <v>9.0962017626020213</v>
      </c>
      <c r="D19" s="289">
        <v>6.821271498599188</v>
      </c>
      <c r="E19" s="289">
        <v>-1.2742299039839793</v>
      </c>
      <c r="F19" s="289">
        <v>-0.20991471348963842</v>
      </c>
      <c r="G19" s="289">
        <v>-0.45984334340978705</v>
      </c>
      <c r="H19" s="289">
        <v>-0.41689841177989706</v>
      </c>
      <c r="I19" s="289">
        <v>0.8196989486987718</v>
      </c>
      <c r="J19" s="289">
        <v>3.3380416311533168</v>
      </c>
      <c r="K19" s="289">
        <v>267.93344594360826</v>
      </c>
      <c r="L19" s="289">
        <v>378.20677797374105</v>
      </c>
      <c r="M19" s="289">
        <v>4.156238581579264</v>
      </c>
      <c r="N19" s="289">
        <v>269.81731119217483</v>
      </c>
    </row>
    <row r="20" spans="1:16" ht="15.75" customHeight="1">
      <c r="B20" s="109"/>
      <c r="C20" s="108"/>
    </row>
    <row r="21" spans="1:16" s="17" customFormat="1" ht="13.8">
      <c r="A21" s="40" t="s">
        <v>21</v>
      </c>
    </row>
    <row r="22" spans="1:16" s="17" customFormat="1" ht="13.8">
      <c r="A22" s="40"/>
    </row>
    <row r="23" spans="1:16" s="17" customFormat="1" ht="13.8">
      <c r="A23" s="53" t="s">
        <v>124</v>
      </c>
    </row>
  </sheetData>
  <hyperlinks>
    <hyperlink ref="O3" location="Content!A1" display="Back to content page" xr:uid="{00000000-0004-0000-FD00-000000000000}"/>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R49"/>
  <sheetViews>
    <sheetView topLeftCell="B1" workbookViewId="0">
      <selection activeCell="G20" sqref="G20"/>
    </sheetView>
  </sheetViews>
  <sheetFormatPr defaultRowHeight="14.4"/>
  <cols>
    <col min="1" max="1" width="36.5546875" style="17" customWidth="1"/>
    <col min="2" max="15" width="11.77734375" style="17" customWidth="1"/>
    <col min="16" max="16" width="13.21875" style="17" customWidth="1"/>
    <col min="17" max="17" width="15.21875" style="17" customWidth="1"/>
  </cols>
  <sheetData>
    <row r="1" spans="1:18">
      <c r="A1" s="44" t="s">
        <v>2913</v>
      </c>
      <c r="B1" s="43"/>
      <c r="C1" s="43"/>
      <c r="D1" s="43"/>
      <c r="E1" s="43"/>
      <c r="F1" s="43"/>
      <c r="G1" s="43"/>
      <c r="H1" s="43"/>
      <c r="I1" s="43"/>
      <c r="J1" s="43"/>
      <c r="K1" s="43"/>
      <c r="L1" s="43"/>
      <c r="M1" s="43"/>
      <c r="N1" s="43"/>
      <c r="O1" s="43"/>
    </row>
    <row r="2" spans="1:18">
      <c r="A2" s="44"/>
      <c r="B2" s="43"/>
      <c r="C2" s="43"/>
      <c r="D2" s="43"/>
      <c r="E2" s="43"/>
      <c r="F2" s="43"/>
      <c r="G2" s="43"/>
      <c r="H2" s="43"/>
      <c r="I2" s="43"/>
      <c r="J2" s="43"/>
      <c r="K2" s="43"/>
      <c r="L2" s="43"/>
      <c r="M2" s="43"/>
      <c r="N2" s="43"/>
      <c r="O2" s="43"/>
    </row>
    <row r="3" spans="1:18">
      <c r="A3" s="393" t="s">
        <v>451</v>
      </c>
      <c r="B3" s="225">
        <v>2009</v>
      </c>
      <c r="C3" s="225">
        <v>2010</v>
      </c>
      <c r="D3" s="225">
        <v>2011</v>
      </c>
      <c r="E3" s="225">
        <v>2012</v>
      </c>
      <c r="F3" s="225">
        <v>2013</v>
      </c>
      <c r="G3" s="225">
        <v>2014</v>
      </c>
      <c r="H3" s="225">
        <v>2015</v>
      </c>
      <c r="I3" s="225">
        <v>2016</v>
      </c>
      <c r="J3" s="225">
        <v>2017</v>
      </c>
      <c r="K3" s="225">
        <v>2018</v>
      </c>
      <c r="L3" s="225">
        <v>2019</v>
      </c>
      <c r="M3" s="225">
        <v>2020</v>
      </c>
      <c r="N3" s="225">
        <v>2021</v>
      </c>
      <c r="O3" s="225">
        <v>2022</v>
      </c>
      <c r="Q3" s="1" t="s">
        <v>559</v>
      </c>
    </row>
    <row r="4" spans="1:18">
      <c r="A4" s="253" t="s">
        <v>452</v>
      </c>
      <c r="B4" s="306">
        <v>12.595597530999999</v>
      </c>
      <c r="C4" s="306">
        <v>14.528314244000001</v>
      </c>
      <c r="D4" s="306">
        <v>26.778824978999999</v>
      </c>
      <c r="E4" s="306">
        <v>20.990635433000001</v>
      </c>
      <c r="F4" s="677">
        <v>17.059968482999999</v>
      </c>
      <c r="G4" s="677">
        <v>28.439619894</v>
      </c>
      <c r="H4" s="677">
        <v>15.654310963</v>
      </c>
      <c r="I4" s="677">
        <v>29.729345123000002</v>
      </c>
      <c r="J4" s="677">
        <v>38.550401528999998</v>
      </c>
      <c r="K4" s="677">
        <v>46.083832696999998</v>
      </c>
      <c r="L4" s="677">
        <v>47.559162205384169</v>
      </c>
      <c r="M4" s="678">
        <v>19.505497438488248</v>
      </c>
      <c r="N4" s="678">
        <v>33.590399594130503</v>
      </c>
      <c r="O4" s="679">
        <f>AVERAGE(J4:N4)</f>
        <v>37.057858692800579</v>
      </c>
      <c r="R4" s="17"/>
    </row>
    <row r="5" spans="1:18">
      <c r="A5" s="253" t="s">
        <v>453</v>
      </c>
      <c r="B5" s="306">
        <v>179.156238234</v>
      </c>
      <c r="C5" s="306">
        <v>181.75699007</v>
      </c>
      <c r="D5" s="306">
        <v>213.88878509099999</v>
      </c>
      <c r="E5" s="306">
        <v>207.610712431</v>
      </c>
      <c r="F5" s="677">
        <v>211.45473137499999</v>
      </c>
      <c r="G5" s="677">
        <v>218.18912876799999</v>
      </c>
      <c r="H5" s="677">
        <v>174.323792072</v>
      </c>
      <c r="I5" s="677">
        <v>195.75126655899999</v>
      </c>
      <c r="J5" s="677">
        <v>208.683752175</v>
      </c>
      <c r="K5" s="677">
        <v>229.608858414</v>
      </c>
      <c r="L5" s="677">
        <v>195.85691144233374</v>
      </c>
      <c r="M5" s="678">
        <v>225.40411261347057</v>
      </c>
      <c r="N5" s="678">
        <v>343.86685795535436</v>
      </c>
      <c r="O5" s="679">
        <f t="shared" ref="O5:O7" si="0">AVERAGE(J5:N5)</f>
        <v>240.68409852003174</v>
      </c>
      <c r="R5" s="17"/>
    </row>
    <row r="6" spans="1:18">
      <c r="A6" s="253" t="s">
        <v>454</v>
      </c>
      <c r="B6" s="306">
        <v>0.88186904099999996</v>
      </c>
      <c r="C6" s="306">
        <v>1.9616108720000001</v>
      </c>
      <c r="D6" s="306">
        <v>2.7663561579999998</v>
      </c>
      <c r="E6" s="306">
        <v>1.0032508680000001</v>
      </c>
      <c r="F6" s="677">
        <v>2.0649287470000002</v>
      </c>
      <c r="G6" s="677">
        <v>8.8410705729999997</v>
      </c>
      <c r="H6" s="677">
        <v>3.7237113869999998</v>
      </c>
      <c r="I6" s="677">
        <v>3.9489030770000002</v>
      </c>
      <c r="J6" s="677">
        <v>3.4951076329999999</v>
      </c>
      <c r="K6" s="677">
        <v>0.99535447200000005</v>
      </c>
      <c r="L6" s="677">
        <v>5.6930821119999999</v>
      </c>
      <c r="M6" s="678">
        <v>2.277457282253982</v>
      </c>
      <c r="N6" s="678">
        <v>3.8284300775715074</v>
      </c>
      <c r="O6" s="679">
        <f t="shared" si="0"/>
        <v>3.2578863153650977</v>
      </c>
      <c r="R6" s="17"/>
    </row>
    <row r="7" spans="1:18">
      <c r="A7" s="253" t="s">
        <v>455</v>
      </c>
      <c r="B7" s="306">
        <v>14.877444668000001</v>
      </c>
      <c r="C7" s="306">
        <v>24.468311660000001</v>
      </c>
      <c r="D7" s="306">
        <v>17.509215776000001</v>
      </c>
      <c r="E7" s="306">
        <v>22.072027557999998</v>
      </c>
      <c r="F7" s="677">
        <v>32.844365521</v>
      </c>
      <c r="G7" s="677">
        <v>23.388620946</v>
      </c>
      <c r="H7" s="677">
        <v>15.546587887999999</v>
      </c>
      <c r="I7" s="677">
        <v>16.063967535</v>
      </c>
      <c r="J7" s="677">
        <v>13.098481072</v>
      </c>
      <c r="K7" s="677">
        <v>21.079594451999998</v>
      </c>
      <c r="L7" s="677">
        <v>15.572038620000001</v>
      </c>
      <c r="M7" s="678">
        <v>19.123736691825034</v>
      </c>
      <c r="N7" s="678">
        <v>20.709238934652607</v>
      </c>
      <c r="O7" s="679">
        <f t="shared" si="0"/>
        <v>17.916617954095528</v>
      </c>
      <c r="R7" s="17"/>
    </row>
    <row r="8" spans="1:18">
      <c r="A8" s="253" t="s">
        <v>456</v>
      </c>
      <c r="B8" s="306">
        <f>B4-B6</f>
        <v>11.713728489999999</v>
      </c>
      <c r="C8" s="306">
        <f t="shared" ref="C8:O8" si="1">C4-C6</f>
        <v>12.566703372000001</v>
      </c>
      <c r="D8" s="306">
        <f t="shared" si="1"/>
        <v>24.012468820999999</v>
      </c>
      <c r="E8" s="306">
        <f t="shared" si="1"/>
        <v>19.987384565000003</v>
      </c>
      <c r="F8" s="306">
        <f t="shared" si="1"/>
        <v>14.995039735999999</v>
      </c>
      <c r="G8" s="306">
        <f t="shared" si="1"/>
        <v>19.598549321</v>
      </c>
      <c r="H8" s="306">
        <f t="shared" si="1"/>
        <v>11.930599576000001</v>
      </c>
      <c r="I8" s="306">
        <f t="shared" si="1"/>
        <v>25.780442046000001</v>
      </c>
      <c r="J8" s="306">
        <f t="shared" si="1"/>
        <v>35.055293895999995</v>
      </c>
      <c r="K8" s="306">
        <f t="shared" si="1"/>
        <v>45.088478224999996</v>
      </c>
      <c r="L8" s="306">
        <f t="shared" si="1"/>
        <v>41.86608009338417</v>
      </c>
      <c r="M8" s="306">
        <f t="shared" si="1"/>
        <v>17.228040156234265</v>
      </c>
      <c r="N8" s="306">
        <f t="shared" si="1"/>
        <v>29.761969516558995</v>
      </c>
      <c r="O8" s="306">
        <f t="shared" si="1"/>
        <v>33.799972377435481</v>
      </c>
    </row>
    <row r="9" spans="1:18">
      <c r="A9" s="253" t="s">
        <v>457</v>
      </c>
      <c r="B9" s="306">
        <f>B5-B7</f>
        <v>164.27879356599999</v>
      </c>
      <c r="C9" s="306">
        <f t="shared" ref="C9:O9" si="2">C5-C7</f>
        <v>157.28867840999999</v>
      </c>
      <c r="D9" s="306">
        <f t="shared" si="2"/>
        <v>196.379569315</v>
      </c>
      <c r="E9" s="306">
        <f t="shared" si="2"/>
        <v>185.53868487299999</v>
      </c>
      <c r="F9" s="306">
        <f t="shared" si="2"/>
        <v>178.61036585400001</v>
      </c>
      <c r="G9" s="306">
        <f t="shared" si="2"/>
        <v>194.80050782199999</v>
      </c>
      <c r="H9" s="306">
        <f t="shared" si="2"/>
        <v>158.777204184</v>
      </c>
      <c r="I9" s="306">
        <f t="shared" si="2"/>
        <v>179.687299024</v>
      </c>
      <c r="J9" s="306">
        <f t="shared" si="2"/>
        <v>195.585271103</v>
      </c>
      <c r="K9" s="306">
        <f t="shared" si="2"/>
        <v>208.52926396199999</v>
      </c>
      <c r="L9" s="306">
        <f t="shared" si="2"/>
        <v>180.28487282233374</v>
      </c>
      <c r="M9" s="306">
        <f t="shared" si="2"/>
        <v>206.28037592164554</v>
      </c>
      <c r="N9" s="306">
        <f t="shared" si="2"/>
        <v>323.15761902070176</v>
      </c>
      <c r="O9" s="306">
        <f t="shared" si="2"/>
        <v>222.76748056593621</v>
      </c>
    </row>
    <row r="10" spans="1:18">
      <c r="A10" s="253"/>
      <c r="B10" s="653"/>
      <c r="C10" s="653"/>
      <c r="D10" s="653"/>
      <c r="E10" s="653"/>
      <c r="F10" s="653"/>
      <c r="G10" s="653"/>
      <c r="H10" s="653"/>
      <c r="I10" s="653"/>
      <c r="J10" s="653"/>
      <c r="K10" s="653"/>
      <c r="L10" s="653"/>
      <c r="M10" s="289"/>
      <c r="N10" s="289"/>
      <c r="O10" s="289"/>
    </row>
    <row r="11" spans="1:18">
      <c r="A11" s="254" t="s">
        <v>458</v>
      </c>
      <c r="B11" s="653"/>
      <c r="C11" s="653"/>
      <c r="D11" s="653"/>
      <c r="E11" s="653"/>
      <c r="F11" s="653"/>
      <c r="G11" s="653"/>
      <c r="H11" s="653"/>
      <c r="I11" s="653"/>
      <c r="J11" s="653"/>
      <c r="K11" s="653"/>
      <c r="L11" s="653"/>
      <c r="M11" s="289"/>
      <c r="N11" s="289"/>
      <c r="O11" s="289"/>
    </row>
    <row r="12" spans="1:18">
      <c r="A12" s="255" t="s">
        <v>13</v>
      </c>
      <c r="B12" s="661"/>
      <c r="C12" s="661"/>
      <c r="D12" s="661"/>
      <c r="E12" s="661"/>
      <c r="F12" s="661"/>
      <c r="G12" s="661"/>
      <c r="H12" s="661"/>
      <c r="I12" s="661"/>
      <c r="J12" s="661"/>
      <c r="K12" s="661"/>
      <c r="L12" s="661"/>
      <c r="M12" s="661"/>
      <c r="N12" s="661"/>
      <c r="O12" s="296">
        <v>0</v>
      </c>
    </row>
    <row r="13" spans="1:18">
      <c r="A13" s="255" t="s">
        <v>12</v>
      </c>
      <c r="B13" s="661"/>
      <c r="C13" s="661"/>
      <c r="D13" s="661"/>
      <c r="E13" s="661"/>
      <c r="F13" s="661"/>
      <c r="G13" s="661"/>
      <c r="H13" s="661"/>
      <c r="I13" s="661"/>
      <c r="J13" s="661"/>
      <c r="K13" s="661"/>
      <c r="L13" s="661"/>
      <c r="M13" s="661"/>
      <c r="N13" s="661"/>
      <c r="O13" s="296">
        <v>0</v>
      </c>
    </row>
    <row r="14" spans="1:18">
      <c r="A14" s="255" t="s">
        <v>459</v>
      </c>
      <c r="B14" s="661"/>
      <c r="C14" s="661"/>
      <c r="D14" s="661"/>
      <c r="E14" s="661"/>
      <c r="F14" s="296">
        <v>0</v>
      </c>
      <c r="G14" s="296">
        <v>3.2334220000000004E-2</v>
      </c>
      <c r="H14" s="296"/>
      <c r="I14" s="296">
        <v>3.3523876660000003</v>
      </c>
      <c r="J14" s="296"/>
      <c r="K14" s="296"/>
      <c r="L14" s="296"/>
      <c r="M14" s="296"/>
      <c r="N14" s="296"/>
      <c r="O14" s="296">
        <v>0</v>
      </c>
    </row>
    <row r="15" spans="1:18">
      <c r="A15" s="255" t="s">
        <v>512</v>
      </c>
      <c r="B15" s="661"/>
      <c r="C15" s="661"/>
      <c r="D15" s="661"/>
      <c r="E15" s="661"/>
      <c r="F15" s="296"/>
      <c r="G15" s="296"/>
      <c r="H15" s="296"/>
      <c r="I15" s="296"/>
      <c r="J15" s="296"/>
      <c r="K15" s="296"/>
      <c r="L15" s="296"/>
      <c r="M15" s="296"/>
      <c r="N15" s="296"/>
      <c r="O15" s="296">
        <v>0</v>
      </c>
    </row>
    <row r="16" spans="1:18">
      <c r="A16" s="255" t="s">
        <v>11</v>
      </c>
      <c r="B16" s="661"/>
      <c r="C16" s="661"/>
      <c r="D16" s="661"/>
      <c r="E16" s="661"/>
      <c r="F16" s="296"/>
      <c r="G16" s="296"/>
      <c r="H16" s="296"/>
      <c r="I16" s="296"/>
      <c r="J16" s="296"/>
      <c r="K16" s="296"/>
      <c r="L16" s="296"/>
      <c r="M16" s="296"/>
      <c r="N16" s="296"/>
      <c r="O16" s="296">
        <v>0</v>
      </c>
    </row>
    <row r="17" spans="1:17">
      <c r="A17" s="255" t="s">
        <v>10</v>
      </c>
      <c r="B17" s="661"/>
      <c r="C17" s="661"/>
      <c r="D17" s="661"/>
      <c r="E17" s="661"/>
      <c r="F17" s="296">
        <v>1.3504554499999999</v>
      </c>
      <c r="G17" s="296">
        <v>6.0993498060000002</v>
      </c>
      <c r="H17" s="296">
        <v>0.64431305000000005</v>
      </c>
      <c r="I17" s="296">
        <v>1.0512073100000001</v>
      </c>
      <c r="J17" s="296">
        <v>2.9203137319999999</v>
      </c>
      <c r="K17" s="296">
        <v>0.86066160199999997</v>
      </c>
      <c r="L17" s="296">
        <v>4.8338020539999995</v>
      </c>
      <c r="M17" s="296">
        <v>1.573784474</v>
      </c>
      <c r="N17" s="296">
        <v>1.6031798509999999</v>
      </c>
      <c r="O17" s="296">
        <f t="shared" ref="O17:O26" si="3">AVERAGE(J17:N17)</f>
        <v>2.3583483426000003</v>
      </c>
    </row>
    <row r="18" spans="1:17">
      <c r="A18" s="255" t="s">
        <v>9</v>
      </c>
      <c r="B18" s="661"/>
      <c r="C18" s="661"/>
      <c r="D18" s="661"/>
      <c r="E18" s="661"/>
      <c r="F18" s="296">
        <v>0</v>
      </c>
      <c r="G18" s="296">
        <v>0</v>
      </c>
      <c r="H18" s="296">
        <v>0</v>
      </c>
      <c r="I18" s="296">
        <v>0</v>
      </c>
      <c r="J18" s="296">
        <v>0</v>
      </c>
      <c r="K18" s="296">
        <v>0</v>
      </c>
      <c r="L18" s="296">
        <v>0</v>
      </c>
      <c r="M18" s="296">
        <v>0</v>
      </c>
      <c r="N18" s="296">
        <v>0</v>
      </c>
      <c r="O18" s="296">
        <f t="shared" si="3"/>
        <v>0</v>
      </c>
    </row>
    <row r="19" spans="1:17">
      <c r="A19" s="255" t="s">
        <v>8</v>
      </c>
      <c r="B19" s="661"/>
      <c r="C19" s="661"/>
      <c r="D19" s="661"/>
      <c r="E19" s="661"/>
      <c r="F19" s="296">
        <v>0.41507175900000004</v>
      </c>
      <c r="G19" s="296">
        <v>0.21791865299999999</v>
      </c>
      <c r="H19" s="296">
        <v>2.7279067280000002</v>
      </c>
      <c r="I19" s="296">
        <v>2.7532560720000001</v>
      </c>
      <c r="J19" s="296">
        <v>0.44600564500000001</v>
      </c>
      <c r="K19" s="296">
        <v>7.01178E-4</v>
      </c>
      <c r="L19" s="296">
        <v>0.26553813299999995</v>
      </c>
      <c r="M19" s="296">
        <v>0.17518246400000001</v>
      </c>
      <c r="N19" s="296">
        <v>0.70777613000000006</v>
      </c>
      <c r="O19" s="296">
        <f t="shared" si="3"/>
        <v>0.31904071000000001</v>
      </c>
    </row>
    <row r="20" spans="1:17">
      <c r="A20" s="255" t="s">
        <v>6</v>
      </c>
      <c r="B20" s="661"/>
      <c r="C20" s="661"/>
      <c r="D20" s="661"/>
      <c r="E20" s="661"/>
      <c r="F20" s="296">
        <v>0</v>
      </c>
      <c r="G20" s="296">
        <v>1.206604E-2</v>
      </c>
      <c r="H20" s="296">
        <v>0</v>
      </c>
      <c r="I20" s="296">
        <v>0</v>
      </c>
      <c r="J20" s="296">
        <v>0</v>
      </c>
      <c r="K20" s="296">
        <v>0</v>
      </c>
      <c r="L20" s="296">
        <v>0</v>
      </c>
      <c r="M20" s="296">
        <v>0</v>
      </c>
      <c r="N20" s="296">
        <v>0</v>
      </c>
      <c r="O20" s="296">
        <f t="shared" si="3"/>
        <v>0</v>
      </c>
    </row>
    <row r="21" spans="1:17">
      <c r="A21" s="255" t="s">
        <v>18</v>
      </c>
      <c r="B21" s="661"/>
      <c r="C21" s="661"/>
      <c r="D21" s="661"/>
      <c r="E21" s="661"/>
      <c r="F21" s="296"/>
      <c r="G21" s="296"/>
      <c r="H21" s="296"/>
      <c r="I21" s="296"/>
      <c r="J21" s="296"/>
      <c r="K21" s="296"/>
      <c r="L21" s="296"/>
      <c r="M21" s="296"/>
      <c r="N21" s="296"/>
      <c r="O21" s="296"/>
    </row>
    <row r="22" spans="1:17">
      <c r="A22" s="255" t="s">
        <v>4</v>
      </c>
      <c r="B22" s="661"/>
      <c r="C22" s="661"/>
      <c r="D22" s="661"/>
      <c r="E22" s="661"/>
      <c r="F22" s="296">
        <v>6.6488199999999999E-4</v>
      </c>
      <c r="G22" s="296">
        <v>0</v>
      </c>
      <c r="H22" s="296">
        <v>0</v>
      </c>
      <c r="I22" s="296">
        <v>0</v>
      </c>
      <c r="J22" s="296">
        <v>0</v>
      </c>
      <c r="K22" s="296">
        <v>1.1048030000000001E-3</v>
      </c>
      <c r="L22" s="296">
        <v>9.282027E-3</v>
      </c>
      <c r="M22" s="296">
        <v>0</v>
      </c>
      <c r="N22" s="296">
        <v>0</v>
      </c>
      <c r="O22" s="296">
        <f t="shared" si="3"/>
        <v>2.0773659999999998E-3</v>
      </c>
    </row>
    <row r="23" spans="1:17">
      <c r="A23" s="255" t="s">
        <v>3</v>
      </c>
      <c r="B23" s="661"/>
      <c r="C23" s="661"/>
      <c r="D23" s="661"/>
      <c r="E23" s="661"/>
      <c r="F23" s="296">
        <v>0.21312402600000002</v>
      </c>
      <c r="G23" s="296">
        <v>0.118836973</v>
      </c>
      <c r="H23" s="296">
        <v>0.237630272</v>
      </c>
      <c r="I23" s="296">
        <v>5.9907377999999997E-2</v>
      </c>
      <c r="J23" s="296">
        <v>2.3944669999999999E-3</v>
      </c>
      <c r="K23" s="296">
        <v>9.0055566000000004E-2</v>
      </c>
      <c r="L23" s="296">
        <v>5.2578236E-2</v>
      </c>
      <c r="M23" s="296">
        <v>0</v>
      </c>
      <c r="N23" s="296">
        <v>0.33127290999999998</v>
      </c>
      <c r="O23" s="296">
        <f t="shared" si="3"/>
        <v>9.5260235799999995E-2</v>
      </c>
    </row>
    <row r="24" spans="1:17">
      <c r="A24" s="255" t="s">
        <v>460</v>
      </c>
      <c r="B24" s="661"/>
      <c r="C24" s="661"/>
      <c r="D24" s="661"/>
      <c r="E24" s="661"/>
      <c r="F24" s="296">
        <v>1.2778331E-2</v>
      </c>
      <c r="G24" s="296">
        <v>2.3979830999999997E-2</v>
      </c>
      <c r="H24" s="296">
        <v>4.1964285000000004E-2</v>
      </c>
      <c r="I24" s="296">
        <v>6.8635013999999994E-2</v>
      </c>
      <c r="J24" s="296">
        <v>9.6889352999999998E-2</v>
      </c>
      <c r="K24" s="296">
        <v>4.0357131000000004E-2</v>
      </c>
      <c r="L24" s="296">
        <v>0.57645998499999995</v>
      </c>
      <c r="M24" s="296">
        <v>7.5503840000000003E-2</v>
      </c>
      <c r="N24" s="296">
        <v>7.3392095259999994</v>
      </c>
      <c r="O24" s="296">
        <f t="shared" si="3"/>
        <v>1.6256839669999998</v>
      </c>
      <c r="P24" s="40"/>
      <c r="Q24" s="40"/>
    </row>
    <row r="25" spans="1:17">
      <c r="A25" s="255" t="s">
        <v>1</v>
      </c>
      <c r="B25" s="661"/>
      <c r="C25" s="661"/>
      <c r="D25" s="661"/>
      <c r="E25" s="661"/>
      <c r="F25" s="296">
        <v>0</v>
      </c>
      <c r="G25" s="296">
        <v>0</v>
      </c>
      <c r="H25" s="296">
        <v>0</v>
      </c>
      <c r="I25" s="296">
        <v>0</v>
      </c>
      <c r="J25" s="296">
        <v>0</v>
      </c>
      <c r="K25" s="296">
        <v>0</v>
      </c>
      <c r="L25" s="296">
        <v>0</v>
      </c>
      <c r="M25" s="296">
        <v>0</v>
      </c>
      <c r="N25" s="296">
        <v>4.1225530000000002E-3</v>
      </c>
      <c r="O25" s="296">
        <f t="shared" si="3"/>
        <v>8.2451060000000007E-4</v>
      </c>
    </row>
    <row r="26" spans="1:17">
      <c r="A26" s="255" t="s">
        <v>24</v>
      </c>
      <c r="B26" s="661"/>
      <c r="C26" s="661"/>
      <c r="D26" s="661"/>
      <c r="E26" s="661"/>
      <c r="F26" s="296">
        <v>0</v>
      </c>
      <c r="G26" s="296">
        <v>0</v>
      </c>
      <c r="H26" s="296">
        <v>0</v>
      </c>
      <c r="I26" s="296">
        <v>0</v>
      </c>
      <c r="J26" s="296">
        <v>0</v>
      </c>
      <c r="K26" s="296">
        <v>0</v>
      </c>
      <c r="L26" s="296">
        <v>3.4670249999999999E-3</v>
      </c>
      <c r="M26" s="296">
        <v>0</v>
      </c>
      <c r="N26" s="296">
        <v>0</v>
      </c>
      <c r="O26" s="296">
        <f t="shared" si="3"/>
        <v>6.9340500000000002E-4</v>
      </c>
    </row>
    <row r="27" spans="1:17">
      <c r="A27" s="253"/>
      <c r="B27" s="646"/>
      <c r="C27" s="646"/>
      <c r="D27" s="646"/>
      <c r="E27" s="646"/>
      <c r="F27" s="646"/>
      <c r="G27" s="646"/>
      <c r="H27" s="646"/>
      <c r="I27" s="646"/>
      <c r="J27" s="646"/>
      <c r="K27" s="646"/>
      <c r="L27" s="646"/>
      <c r="M27" s="289"/>
      <c r="N27" s="289"/>
      <c r="O27" s="289"/>
    </row>
    <row r="28" spans="1:17">
      <c r="A28" s="254" t="s">
        <v>461</v>
      </c>
      <c r="B28" s="646"/>
      <c r="C28" s="646"/>
      <c r="D28" s="646"/>
      <c r="E28" s="646"/>
      <c r="F28" s="646"/>
      <c r="G28" s="646"/>
      <c r="H28" s="646"/>
      <c r="I28" s="646"/>
      <c r="J28" s="646"/>
      <c r="K28" s="646"/>
      <c r="L28" s="646"/>
      <c r="M28" s="289"/>
      <c r="N28" s="289"/>
      <c r="O28" s="289"/>
    </row>
    <row r="29" spans="1:17">
      <c r="A29" s="255" t="s">
        <v>13</v>
      </c>
      <c r="B29" s="661"/>
      <c r="C29" s="661"/>
      <c r="D29" s="661"/>
      <c r="E29" s="661"/>
      <c r="F29" s="296">
        <v>0</v>
      </c>
      <c r="G29" s="296">
        <v>0</v>
      </c>
      <c r="H29" s="296">
        <v>0</v>
      </c>
      <c r="I29" s="296">
        <v>0</v>
      </c>
      <c r="J29" s="296">
        <v>0</v>
      </c>
      <c r="K29" s="296">
        <v>0</v>
      </c>
      <c r="L29" s="296">
        <v>0</v>
      </c>
      <c r="M29" s="296">
        <v>0</v>
      </c>
      <c r="N29" s="296">
        <v>0</v>
      </c>
      <c r="O29" s="296">
        <f>AVERAGE(J29:N29)</f>
        <v>0</v>
      </c>
    </row>
    <row r="30" spans="1:17">
      <c r="A30" s="255" t="s">
        <v>12</v>
      </c>
      <c r="B30" s="661"/>
      <c r="C30" s="661"/>
      <c r="D30" s="661"/>
      <c r="E30" s="661"/>
      <c r="F30" s="296">
        <v>0</v>
      </c>
      <c r="G30" s="296">
        <v>1.5219699999999999E-4</v>
      </c>
      <c r="H30" s="296">
        <v>0</v>
      </c>
      <c r="I30" s="296">
        <v>0</v>
      </c>
      <c r="J30" s="296">
        <v>0</v>
      </c>
      <c r="K30" s="296">
        <v>0</v>
      </c>
      <c r="L30" s="296">
        <v>0</v>
      </c>
      <c r="M30" s="296">
        <v>0</v>
      </c>
      <c r="N30" s="296">
        <v>0</v>
      </c>
      <c r="O30" s="296">
        <f t="shared" ref="O30:O43" si="4">AVERAGE(J30:N30)</f>
        <v>0</v>
      </c>
    </row>
    <row r="31" spans="1:17">
      <c r="A31" s="255" t="s">
        <v>459</v>
      </c>
      <c r="B31" s="661"/>
      <c r="C31" s="661"/>
      <c r="D31" s="661"/>
      <c r="E31" s="661"/>
      <c r="F31" s="296">
        <v>0</v>
      </c>
      <c r="G31" s="296">
        <v>0</v>
      </c>
      <c r="H31" s="296">
        <v>0</v>
      </c>
      <c r="I31" s="296">
        <v>0</v>
      </c>
      <c r="J31" s="296">
        <v>0</v>
      </c>
      <c r="K31" s="296">
        <v>0</v>
      </c>
      <c r="L31" s="296">
        <v>0</v>
      </c>
      <c r="M31" s="296">
        <v>0</v>
      </c>
      <c r="N31" s="296">
        <v>0</v>
      </c>
      <c r="O31" s="296">
        <f t="shared" si="4"/>
        <v>0</v>
      </c>
    </row>
    <row r="32" spans="1:17">
      <c r="A32" s="255" t="s">
        <v>512</v>
      </c>
      <c r="B32" s="661"/>
      <c r="C32" s="661"/>
      <c r="D32" s="661"/>
      <c r="E32" s="661"/>
      <c r="F32" s="296">
        <v>3.5275979999999998E-3</v>
      </c>
      <c r="G32" s="296">
        <v>5.9889369999999997E-3</v>
      </c>
      <c r="H32" s="296">
        <v>1.4130057000000001E-2</v>
      </c>
      <c r="I32" s="296">
        <v>1.8051603999999999E-2</v>
      </c>
      <c r="J32" s="296">
        <v>3.4989819999999999E-3</v>
      </c>
      <c r="K32" s="296">
        <v>0</v>
      </c>
      <c r="L32" s="296">
        <v>0.15012713899999999</v>
      </c>
      <c r="M32" s="296">
        <v>0.19477339199999999</v>
      </c>
      <c r="N32" s="296">
        <v>9.3139159999999999E-2</v>
      </c>
      <c r="O32" s="296">
        <f t="shared" si="4"/>
        <v>8.8307734599999993E-2</v>
      </c>
    </row>
    <row r="33" spans="1:15">
      <c r="A33" s="255" t="s">
        <v>11</v>
      </c>
      <c r="B33" s="661"/>
      <c r="C33" s="661"/>
      <c r="D33" s="661"/>
      <c r="E33" s="661"/>
      <c r="F33" s="296">
        <v>0</v>
      </c>
      <c r="G33" s="296">
        <v>0</v>
      </c>
      <c r="H33" s="296">
        <v>0</v>
      </c>
      <c r="I33" s="296">
        <v>0</v>
      </c>
      <c r="J33" s="296">
        <v>0</v>
      </c>
      <c r="K33" s="296">
        <v>0</v>
      </c>
      <c r="L33" s="296">
        <v>0</v>
      </c>
      <c r="M33" s="296">
        <v>0</v>
      </c>
      <c r="N33" s="296">
        <v>0</v>
      </c>
      <c r="O33" s="296">
        <f t="shared" si="4"/>
        <v>0</v>
      </c>
    </row>
    <row r="34" spans="1:15">
      <c r="A34" s="255" t="s">
        <v>10</v>
      </c>
      <c r="B34" s="661"/>
      <c r="C34" s="661"/>
      <c r="D34" s="661"/>
      <c r="E34" s="661"/>
      <c r="F34" s="296">
        <v>17.101498160999999</v>
      </c>
      <c r="G34" s="296">
        <v>5.3518943039999991</v>
      </c>
      <c r="H34" s="296">
        <v>3.144673295</v>
      </c>
      <c r="I34" s="296">
        <v>2.5056089900000003</v>
      </c>
      <c r="J34" s="296">
        <v>2.0279469020000001</v>
      </c>
      <c r="K34" s="296">
        <v>6.2197699269999998</v>
      </c>
      <c r="L34" s="296">
        <v>2.842788165</v>
      </c>
      <c r="M34" s="296">
        <v>3.0484221370000002</v>
      </c>
      <c r="N34" s="296">
        <v>3.630987352</v>
      </c>
      <c r="O34" s="296">
        <f t="shared" si="4"/>
        <v>3.5539828966</v>
      </c>
    </row>
    <row r="35" spans="1:15">
      <c r="A35" s="255" t="s">
        <v>9</v>
      </c>
      <c r="B35" s="661"/>
      <c r="C35" s="661"/>
      <c r="D35" s="661"/>
      <c r="E35" s="661"/>
      <c r="F35" s="296">
        <v>0</v>
      </c>
      <c r="G35" s="296">
        <v>0</v>
      </c>
      <c r="H35" s="296">
        <v>0</v>
      </c>
      <c r="I35" s="296">
        <v>0</v>
      </c>
      <c r="J35" s="296">
        <v>0</v>
      </c>
      <c r="K35" s="296">
        <v>0</v>
      </c>
      <c r="L35" s="296">
        <v>0</v>
      </c>
      <c r="M35" s="296">
        <v>0</v>
      </c>
      <c r="N35" s="296">
        <v>0</v>
      </c>
      <c r="O35" s="296">
        <f t="shared" si="4"/>
        <v>0</v>
      </c>
    </row>
    <row r="36" spans="1:15">
      <c r="A36" s="255" t="s">
        <v>8</v>
      </c>
      <c r="B36" s="661"/>
      <c r="C36" s="661"/>
      <c r="D36" s="661"/>
      <c r="E36" s="661"/>
      <c r="F36" s="296">
        <v>7.8950790409999998</v>
      </c>
      <c r="G36" s="296">
        <v>7.7664760820000005</v>
      </c>
      <c r="H36" s="296">
        <v>4.4281187869999998</v>
      </c>
      <c r="I36" s="296">
        <v>5.8212178049999999</v>
      </c>
      <c r="J36" s="296">
        <v>4.2952458179999997</v>
      </c>
      <c r="K36" s="296">
        <v>5.1317001869999999</v>
      </c>
      <c r="L36" s="296">
        <v>5.3370365599999996</v>
      </c>
      <c r="M36" s="296">
        <v>3.4940763810000002</v>
      </c>
      <c r="N36" s="296">
        <v>5.0864808760000004</v>
      </c>
      <c r="O36" s="296">
        <f t="shared" si="4"/>
        <v>4.6689079643999998</v>
      </c>
    </row>
    <row r="37" spans="1:15">
      <c r="A37" s="255" t="s">
        <v>6</v>
      </c>
      <c r="B37" s="661"/>
      <c r="C37" s="661"/>
      <c r="D37" s="661"/>
      <c r="E37" s="661"/>
      <c r="F37" s="296">
        <v>0.274004478</v>
      </c>
      <c r="G37" s="296">
        <v>0.42919122499999995</v>
      </c>
      <c r="H37" s="296">
        <v>0.195422392</v>
      </c>
      <c r="I37" s="296">
        <v>4.3995891000000002E-2</v>
      </c>
      <c r="J37" s="296">
        <v>2.6331944999999999E-2</v>
      </c>
      <c r="K37" s="296">
        <v>1.3159369000000001E-2</v>
      </c>
      <c r="L37" s="296">
        <v>0.357139445</v>
      </c>
      <c r="M37" s="296">
        <v>0.81413379299999999</v>
      </c>
      <c r="N37" s="296">
        <v>0.53575442600000001</v>
      </c>
      <c r="O37" s="296">
        <f t="shared" si="4"/>
        <v>0.34930379560000002</v>
      </c>
    </row>
    <row r="38" spans="1:15">
      <c r="A38" s="255" t="s">
        <v>18</v>
      </c>
      <c r="B38" s="661"/>
      <c r="C38" s="661"/>
      <c r="D38" s="661"/>
      <c r="E38" s="661"/>
      <c r="F38" s="296">
        <v>0</v>
      </c>
      <c r="G38" s="296">
        <v>0</v>
      </c>
      <c r="H38" s="296">
        <v>6.1203423999999999E-2</v>
      </c>
      <c r="I38" s="296">
        <v>1.4793074E-2</v>
      </c>
      <c r="J38" s="296">
        <v>1.254973E-2</v>
      </c>
      <c r="K38" s="296">
        <v>5.2101329999999996E-3</v>
      </c>
      <c r="L38" s="296">
        <v>1.387229E-3</v>
      </c>
      <c r="M38" s="296">
        <v>5.390851E-2</v>
      </c>
      <c r="N38" s="296">
        <v>5.8872000000000004E-4</v>
      </c>
      <c r="O38" s="296">
        <f t="shared" si="4"/>
        <v>1.47288644E-2</v>
      </c>
    </row>
    <row r="39" spans="1:15">
      <c r="A39" s="255" t="s">
        <v>4</v>
      </c>
      <c r="B39" s="661"/>
      <c r="C39" s="661"/>
      <c r="D39" s="661"/>
      <c r="E39" s="661"/>
      <c r="F39" s="296">
        <v>0</v>
      </c>
      <c r="G39" s="296">
        <v>0</v>
      </c>
      <c r="H39" s="296">
        <v>0</v>
      </c>
      <c r="I39" s="296">
        <v>0</v>
      </c>
      <c r="J39" s="296">
        <v>0</v>
      </c>
      <c r="K39" s="296">
        <v>0</v>
      </c>
      <c r="L39" s="296">
        <v>2.4008373E-2</v>
      </c>
      <c r="M39" s="296">
        <v>0</v>
      </c>
      <c r="N39" s="296">
        <v>3.1106232000000001E-2</v>
      </c>
      <c r="O39" s="296">
        <f t="shared" si="4"/>
        <v>1.1022921E-2</v>
      </c>
    </row>
    <row r="40" spans="1:15">
      <c r="A40" s="255" t="s">
        <v>3</v>
      </c>
      <c r="B40" s="661"/>
      <c r="C40" s="661"/>
      <c r="D40" s="661"/>
      <c r="E40" s="661"/>
      <c r="F40" s="296">
        <v>5.5812497599999995</v>
      </c>
      <c r="G40" s="296">
        <v>5.5503141679999999</v>
      </c>
      <c r="H40" s="296">
        <v>5.4829422320000001</v>
      </c>
      <c r="I40" s="296">
        <v>4.5700116059999996</v>
      </c>
      <c r="J40" s="296">
        <v>4.4448470889999996</v>
      </c>
      <c r="K40" s="296">
        <v>6.6046886589999998</v>
      </c>
      <c r="L40" s="296">
        <v>4.2687050310000005</v>
      </c>
      <c r="M40" s="296">
        <v>5.6940756590000001</v>
      </c>
      <c r="N40" s="296">
        <v>3.302029509</v>
      </c>
      <c r="O40" s="296">
        <f t="shared" si="4"/>
        <v>4.8628691893999996</v>
      </c>
    </row>
    <row r="41" spans="1:15">
      <c r="A41" s="255" t="s">
        <v>460</v>
      </c>
      <c r="B41" s="661"/>
      <c r="C41" s="661"/>
      <c r="D41" s="661"/>
      <c r="E41" s="661"/>
      <c r="F41" s="296">
        <v>2.0407146910000002</v>
      </c>
      <c r="G41" s="296">
        <v>2.1882650610000001</v>
      </c>
      <c r="H41" s="296">
        <v>2.054676154</v>
      </c>
      <c r="I41" s="296">
        <v>3.0220233730000001</v>
      </c>
      <c r="J41" s="296">
        <v>2.9522239950000002</v>
      </c>
      <c r="K41" s="296">
        <v>2.8167468210000002</v>
      </c>
      <c r="L41" s="296">
        <v>2.775451414</v>
      </c>
      <c r="M41" s="296">
        <v>2.7894683119999999</v>
      </c>
      <c r="N41" s="296">
        <v>6.2390944469999994</v>
      </c>
      <c r="O41" s="296">
        <f t="shared" si="4"/>
        <v>3.5145969977999996</v>
      </c>
    </row>
    <row r="42" spans="1:15">
      <c r="A42" s="255" t="s">
        <v>1</v>
      </c>
      <c r="B42" s="661"/>
      <c r="C42" s="661"/>
      <c r="D42" s="661"/>
      <c r="E42" s="661"/>
      <c r="F42" s="296">
        <v>0</v>
      </c>
      <c r="G42" s="296">
        <v>0</v>
      </c>
      <c r="H42" s="296">
        <v>1.4326067E-2</v>
      </c>
      <c r="I42" s="296">
        <v>3.5818972999999997E-2</v>
      </c>
      <c r="J42" s="296">
        <v>0</v>
      </c>
      <c r="K42" s="296">
        <v>0</v>
      </c>
      <c r="L42" s="296">
        <v>0</v>
      </c>
      <c r="M42" s="296">
        <v>0</v>
      </c>
      <c r="N42" s="296">
        <v>0</v>
      </c>
      <c r="O42" s="296">
        <f t="shared" si="4"/>
        <v>0</v>
      </c>
    </row>
    <row r="43" spans="1:15">
      <c r="A43" s="255" t="s">
        <v>24</v>
      </c>
      <c r="B43" s="661"/>
      <c r="C43" s="661"/>
      <c r="D43" s="661"/>
      <c r="E43" s="661"/>
      <c r="F43" s="296">
        <v>7.5687920000000004E-3</v>
      </c>
      <c r="G43" s="296">
        <v>0</v>
      </c>
      <c r="H43" s="296">
        <v>0</v>
      </c>
      <c r="I43" s="296">
        <v>0</v>
      </c>
      <c r="J43" s="296">
        <v>2.29547E-4</v>
      </c>
      <c r="K43" s="296">
        <v>7.9631999999999999E-5</v>
      </c>
      <c r="L43" s="296">
        <v>0</v>
      </c>
      <c r="M43" s="296">
        <v>0</v>
      </c>
      <c r="N43" s="296">
        <v>0</v>
      </c>
      <c r="O43" s="296">
        <f t="shared" si="4"/>
        <v>6.1835800000000009E-5</v>
      </c>
    </row>
    <row r="45" spans="1:15">
      <c r="A45" s="250" t="s">
        <v>3101</v>
      </c>
    </row>
    <row r="47" spans="1:15">
      <c r="A47" s="250" t="s">
        <v>3116</v>
      </c>
    </row>
    <row r="49" spans="1:2">
      <c r="A49" s="542"/>
      <c r="B49" s="17" t="s">
        <v>3102</v>
      </c>
    </row>
  </sheetData>
  <hyperlinks>
    <hyperlink ref="Q3" location="Content!A1" display="Back to content page" xr:uid="{00000000-0004-0000-1500-000000000000}"/>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Sheet255"/>
  <dimension ref="B8:L9"/>
  <sheetViews>
    <sheetView workbookViewId="0">
      <selection activeCell="D126" sqref="A1:XFD1048576"/>
    </sheetView>
  </sheetViews>
  <sheetFormatPr defaultColWidth="9.21875" defaultRowHeight="14.4"/>
  <cols>
    <col min="2" max="2" width="9.77734375" customWidth="1"/>
  </cols>
  <sheetData>
    <row r="8" spans="2:12" ht="58.8">
      <c r="B8" s="742">
        <v>3.4</v>
      </c>
      <c r="C8" s="742"/>
      <c r="D8" s="742"/>
      <c r="E8" s="742"/>
      <c r="F8" s="742"/>
      <c r="G8" s="742"/>
      <c r="H8" s="742"/>
      <c r="I8" s="742"/>
      <c r="J8" s="742"/>
      <c r="K8" s="742"/>
      <c r="L8" s="742"/>
    </row>
    <row r="9" spans="2:12" ht="58.8">
      <c r="B9" s="742" t="s">
        <v>523</v>
      </c>
      <c r="C9" s="742"/>
      <c r="D9" s="742"/>
      <c r="E9" s="742"/>
      <c r="F9" s="742"/>
      <c r="G9" s="742"/>
      <c r="H9" s="742"/>
      <c r="I9" s="742"/>
      <c r="J9" s="742"/>
      <c r="K9" s="742"/>
      <c r="L9" s="742"/>
    </row>
  </sheetData>
  <mergeCells count="2">
    <mergeCell ref="B8:L8"/>
    <mergeCell ref="B9:L9"/>
  </mergeCell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Sheet256"/>
  <dimension ref="A1:AL34"/>
  <sheetViews>
    <sheetView topLeftCell="A4" workbookViewId="0">
      <selection activeCell="B4" sqref="B4:K19"/>
    </sheetView>
  </sheetViews>
  <sheetFormatPr defaultColWidth="9.21875" defaultRowHeight="13.8"/>
  <cols>
    <col min="1" max="1" width="33.77734375" style="113" customWidth="1"/>
    <col min="2" max="11" width="10.21875" style="113" customWidth="1"/>
    <col min="12" max="12" width="21.21875" style="113" customWidth="1"/>
    <col min="13" max="13" width="24.5546875" style="113" customWidth="1"/>
    <col min="14" max="14" width="21.21875" style="113" customWidth="1"/>
    <col min="15" max="15" width="24.5546875" style="113" customWidth="1"/>
    <col min="16" max="16" width="21.21875" style="113" customWidth="1"/>
    <col min="17" max="17" width="24.5546875" style="113" customWidth="1"/>
    <col min="18" max="18" width="21.21875" style="113" customWidth="1"/>
    <col min="19" max="19" width="24.5546875" style="113" customWidth="1"/>
    <col min="20" max="20" width="21.21875" style="113" customWidth="1"/>
    <col min="21" max="21" width="24.5546875" style="113" customWidth="1"/>
    <col min="22" max="22" width="21.21875" style="113" customWidth="1"/>
    <col min="23" max="23" width="24.5546875" style="113" customWidth="1"/>
    <col min="24" max="24" width="21.21875" style="113" customWidth="1"/>
    <col min="25" max="25" width="24.5546875" style="113" customWidth="1"/>
    <col min="26" max="26" width="21.21875" style="113" customWidth="1"/>
    <col min="27" max="27" width="24.5546875" style="113" customWidth="1"/>
    <col min="28" max="28" width="21.21875" style="113" customWidth="1"/>
    <col min="29" max="29" width="24.5546875" style="113" customWidth="1"/>
    <col min="30" max="30" width="21.21875" style="113" customWidth="1"/>
    <col min="31" max="31" width="24.5546875" style="113" customWidth="1"/>
    <col min="32" max="32" width="21.21875" style="113" customWidth="1"/>
    <col min="33" max="35" width="24.5546875" style="113" customWidth="1"/>
    <col min="36" max="16384" width="9.21875" style="113"/>
  </cols>
  <sheetData>
    <row r="1" spans="1:26">
      <c r="A1" s="18" t="s">
        <v>3175</v>
      </c>
      <c r="Y1" s="296"/>
      <c r="Z1" s="296"/>
    </row>
    <row r="2" spans="1:26" s="17" customFormat="1"/>
    <row r="3" spans="1:26" s="17" customFormat="1" ht="14.4">
      <c r="A3" s="156" t="s">
        <v>2624</v>
      </c>
      <c r="B3" s="25">
        <v>2011</v>
      </c>
      <c r="C3" s="25">
        <v>2012</v>
      </c>
      <c r="D3" s="25">
        <v>2013</v>
      </c>
      <c r="E3" s="25">
        <v>2014</v>
      </c>
      <c r="F3" s="25">
        <v>2015</v>
      </c>
      <c r="G3" s="25">
        <v>2016</v>
      </c>
      <c r="H3" s="25">
        <v>2017</v>
      </c>
      <c r="I3" s="25">
        <v>2018</v>
      </c>
      <c r="J3" s="25">
        <v>2019</v>
      </c>
      <c r="K3" s="25">
        <v>2020</v>
      </c>
      <c r="M3" s="1" t="s">
        <v>559</v>
      </c>
    </row>
    <row r="4" spans="1:26" s="17" customFormat="1">
      <c r="A4" s="16" t="s">
        <v>13</v>
      </c>
      <c r="B4" s="296">
        <v>148.4</v>
      </c>
      <c r="C4" s="296">
        <v>148.4</v>
      </c>
      <c r="D4" s="296">
        <v>148.4</v>
      </c>
      <c r="E4" s="296">
        <v>148.4</v>
      </c>
      <c r="F4" s="296">
        <v>148.4</v>
      </c>
      <c r="G4" s="296">
        <v>148.4</v>
      </c>
      <c r="H4" s="296">
        <v>148.4</v>
      </c>
      <c r="I4" s="296">
        <v>148.4</v>
      </c>
      <c r="J4" s="296">
        <v>148.4</v>
      </c>
      <c r="K4" s="296">
        <v>148.4</v>
      </c>
    </row>
    <row r="5" spans="1:26" s="17" customFormat="1">
      <c r="A5" s="16" t="s">
        <v>12</v>
      </c>
      <c r="B5" s="296">
        <v>12.24</v>
      </c>
      <c r="C5" s="296">
        <v>12.24</v>
      </c>
      <c r="D5" s="296">
        <v>12.24</v>
      </c>
      <c r="E5" s="296">
        <v>12.24</v>
      </c>
      <c r="F5" s="296">
        <v>12.24</v>
      </c>
      <c r="G5" s="296">
        <v>12.24</v>
      </c>
      <c r="H5" s="296">
        <v>12.24</v>
      </c>
      <c r="I5" s="296">
        <v>12.24</v>
      </c>
      <c r="J5" s="296">
        <v>12.24</v>
      </c>
      <c r="K5" s="296">
        <v>12.24</v>
      </c>
    </row>
    <row r="6" spans="1:26" s="17" customFormat="1">
      <c r="A6" s="16" t="s">
        <v>513</v>
      </c>
      <c r="B6" s="296">
        <v>1.2</v>
      </c>
      <c r="C6" s="296">
        <v>1.2</v>
      </c>
      <c r="D6" s="296">
        <v>1.2</v>
      </c>
      <c r="E6" s="296">
        <v>1.2</v>
      </c>
      <c r="F6" s="296">
        <v>1.2</v>
      </c>
      <c r="G6" s="296">
        <v>1.2</v>
      </c>
      <c r="H6" s="296">
        <v>1.2</v>
      </c>
      <c r="I6" s="296">
        <v>1.2</v>
      </c>
      <c r="J6" s="296">
        <v>1.2</v>
      </c>
      <c r="K6" s="296">
        <v>1.2</v>
      </c>
    </row>
    <row r="7" spans="1:26" s="17" customFormat="1">
      <c r="A7" s="28" t="s">
        <v>605</v>
      </c>
      <c r="B7" s="296">
        <v>1283</v>
      </c>
      <c r="C7" s="296">
        <v>1283</v>
      </c>
      <c r="D7" s="296">
        <v>1283</v>
      </c>
      <c r="E7" s="296">
        <v>1283</v>
      </c>
      <c r="F7" s="296">
        <v>1283</v>
      </c>
      <c r="G7" s="296">
        <v>1283</v>
      </c>
      <c r="H7" s="296">
        <v>1283</v>
      </c>
      <c r="I7" s="296">
        <v>1283</v>
      </c>
      <c r="J7" s="296">
        <v>1283</v>
      </c>
      <c r="K7" s="296">
        <v>1283</v>
      </c>
    </row>
    <row r="8" spans="1:26" s="17" customFormat="1">
      <c r="A8" s="16" t="s">
        <v>512</v>
      </c>
      <c r="B8" s="296">
        <v>4.51</v>
      </c>
      <c r="C8" s="296">
        <v>4.51</v>
      </c>
      <c r="D8" s="296">
        <v>4.51</v>
      </c>
      <c r="E8" s="296">
        <v>4.51</v>
      </c>
      <c r="F8" s="296">
        <v>4.51</v>
      </c>
      <c r="G8" s="296">
        <v>4.51</v>
      </c>
      <c r="H8" s="296">
        <v>4.51</v>
      </c>
      <c r="I8" s="296">
        <v>4.51</v>
      </c>
      <c r="J8" s="296">
        <v>4.51</v>
      </c>
      <c r="K8" s="296">
        <v>4.51</v>
      </c>
    </row>
    <row r="9" spans="1:26" s="17" customFormat="1">
      <c r="A9" s="16" t="s">
        <v>11</v>
      </c>
      <c r="B9" s="296">
        <v>3.02</v>
      </c>
      <c r="C9" s="296">
        <v>3.02</v>
      </c>
      <c r="D9" s="296">
        <v>3.02</v>
      </c>
      <c r="E9" s="296">
        <v>3.02</v>
      </c>
      <c r="F9" s="296">
        <v>3.02</v>
      </c>
      <c r="G9" s="296">
        <v>3.02</v>
      </c>
      <c r="H9" s="296">
        <v>3.02</v>
      </c>
      <c r="I9" s="296">
        <v>3.02</v>
      </c>
      <c r="J9" s="296">
        <v>3.02</v>
      </c>
      <c r="K9" s="296">
        <v>3.02</v>
      </c>
    </row>
    <row r="10" spans="1:26" s="17" customFormat="1">
      <c r="A10" s="16" t="s">
        <v>10</v>
      </c>
      <c r="B10" s="296">
        <v>337</v>
      </c>
      <c r="C10" s="296">
        <v>337</v>
      </c>
      <c r="D10" s="296">
        <v>337</v>
      </c>
      <c r="E10" s="296">
        <v>337</v>
      </c>
      <c r="F10" s="296">
        <v>337</v>
      </c>
      <c r="G10" s="296">
        <v>337</v>
      </c>
      <c r="H10" s="296">
        <v>337</v>
      </c>
      <c r="I10" s="296">
        <v>337</v>
      </c>
      <c r="J10" s="296">
        <v>337</v>
      </c>
      <c r="K10" s="296">
        <v>337</v>
      </c>
    </row>
    <row r="11" spans="1:26" s="17" customFormat="1">
      <c r="A11" s="16" t="s">
        <v>9</v>
      </c>
      <c r="B11" s="296">
        <v>17.28</v>
      </c>
      <c r="C11" s="296">
        <v>17.28</v>
      </c>
      <c r="D11" s="296">
        <v>17.28</v>
      </c>
      <c r="E11" s="296">
        <v>17.28</v>
      </c>
      <c r="F11" s="296">
        <v>17.28</v>
      </c>
      <c r="G11" s="296">
        <v>17.28</v>
      </c>
      <c r="H11" s="296">
        <v>17.28</v>
      </c>
      <c r="I11" s="296">
        <v>17.28</v>
      </c>
      <c r="J11" s="296">
        <v>17.28</v>
      </c>
      <c r="K11" s="296">
        <v>17.28</v>
      </c>
    </row>
    <row r="12" spans="1:26" s="17" customFormat="1">
      <c r="A12" s="16" t="s">
        <v>8</v>
      </c>
      <c r="B12" s="296">
        <v>2.75</v>
      </c>
      <c r="C12" s="296">
        <v>2.75</v>
      </c>
      <c r="D12" s="296">
        <v>2.75</v>
      </c>
      <c r="E12" s="296">
        <v>2.75</v>
      </c>
      <c r="F12" s="296">
        <v>2.75</v>
      </c>
      <c r="G12" s="296">
        <v>2.75</v>
      </c>
      <c r="H12" s="296">
        <v>2.75</v>
      </c>
      <c r="I12" s="296">
        <v>2.75</v>
      </c>
      <c r="J12" s="296">
        <v>2.75</v>
      </c>
      <c r="K12" s="296">
        <v>2.75</v>
      </c>
    </row>
    <row r="13" spans="1:26" s="17" customFormat="1">
      <c r="A13" s="16" t="s">
        <v>6</v>
      </c>
      <c r="B13" s="296">
        <v>217.1</v>
      </c>
      <c r="C13" s="296">
        <v>217.1</v>
      </c>
      <c r="D13" s="296">
        <v>217.1</v>
      </c>
      <c r="E13" s="296">
        <v>217.1</v>
      </c>
      <c r="F13" s="296">
        <v>217.1</v>
      </c>
      <c r="G13" s="296">
        <v>217.1</v>
      </c>
      <c r="H13" s="296">
        <v>217.1</v>
      </c>
      <c r="I13" s="296">
        <v>217.1</v>
      </c>
      <c r="J13" s="296">
        <v>217.1</v>
      </c>
      <c r="K13" s="296">
        <v>217.1</v>
      </c>
    </row>
    <row r="14" spans="1:26" s="17" customFormat="1">
      <c r="A14" s="16" t="s">
        <v>18</v>
      </c>
      <c r="B14" s="296">
        <v>39.909999999999997</v>
      </c>
      <c r="C14" s="296">
        <v>39.909999999999997</v>
      </c>
      <c r="D14" s="296">
        <v>39.909999999999997</v>
      </c>
      <c r="E14" s="296">
        <v>39.909999999999997</v>
      </c>
      <c r="F14" s="296">
        <v>39.909999999999997</v>
      </c>
      <c r="G14" s="296">
        <v>39.909999999999997</v>
      </c>
      <c r="H14" s="296">
        <v>39.909999999999997</v>
      </c>
      <c r="I14" s="296">
        <v>39.909999999999997</v>
      </c>
      <c r="J14" s="296">
        <v>39.909999999999997</v>
      </c>
      <c r="K14" s="296">
        <v>39.909999999999997</v>
      </c>
    </row>
    <row r="15" spans="1:26" s="17" customFormat="1">
      <c r="A15" s="16" t="s">
        <v>4</v>
      </c>
      <c r="B15" s="296" t="s">
        <v>15</v>
      </c>
      <c r="C15" s="296" t="s">
        <v>15</v>
      </c>
      <c r="D15" s="296" t="s">
        <v>15</v>
      </c>
      <c r="E15" s="296" t="s">
        <v>15</v>
      </c>
      <c r="F15" s="296" t="s">
        <v>15</v>
      </c>
      <c r="G15" s="296" t="s">
        <v>15</v>
      </c>
      <c r="H15" s="296" t="s">
        <v>15</v>
      </c>
      <c r="I15" s="296" t="s">
        <v>15</v>
      </c>
      <c r="J15" s="296" t="s">
        <v>15</v>
      </c>
      <c r="K15" s="296" t="s">
        <v>15</v>
      </c>
    </row>
    <row r="16" spans="1:26" s="17" customFormat="1">
      <c r="A16" s="16" t="s">
        <v>3</v>
      </c>
      <c r="B16" s="296">
        <v>51.35</v>
      </c>
      <c r="C16" s="296">
        <v>51.35</v>
      </c>
      <c r="D16" s="296">
        <v>51.35</v>
      </c>
      <c r="E16" s="296">
        <v>51.35</v>
      </c>
      <c r="F16" s="296">
        <v>51.35</v>
      </c>
      <c r="G16" s="296">
        <v>51.35</v>
      </c>
      <c r="H16" s="296">
        <v>51.35</v>
      </c>
      <c r="I16" s="296">
        <v>51.35</v>
      </c>
      <c r="J16" s="296">
        <v>51.35</v>
      </c>
      <c r="K16" s="296">
        <v>51.35</v>
      </c>
    </row>
    <row r="17" spans="1:38" s="17" customFormat="1">
      <c r="A17" s="152" t="s">
        <v>33</v>
      </c>
      <c r="B17" s="296">
        <v>96.27</v>
      </c>
      <c r="C17" s="296">
        <v>96.27</v>
      </c>
      <c r="D17" s="296">
        <v>96.27</v>
      </c>
      <c r="E17" s="296">
        <v>96.27</v>
      </c>
      <c r="F17" s="296">
        <v>96.27</v>
      </c>
      <c r="G17" s="296">
        <v>96.27</v>
      </c>
      <c r="H17" s="296">
        <v>96.27</v>
      </c>
      <c r="I17" s="296">
        <v>96.27</v>
      </c>
      <c r="J17" s="296">
        <v>96.27</v>
      </c>
      <c r="K17" s="296">
        <v>96.27</v>
      </c>
    </row>
    <row r="18" spans="1:38" s="17" customFormat="1">
      <c r="A18" s="16" t="s">
        <v>1</v>
      </c>
      <c r="B18" s="296">
        <v>104.8</v>
      </c>
      <c r="C18" s="296">
        <v>104.8</v>
      </c>
      <c r="D18" s="296">
        <v>104.8</v>
      </c>
      <c r="E18" s="296">
        <v>104.8</v>
      </c>
      <c r="F18" s="296">
        <v>104.8</v>
      </c>
      <c r="G18" s="296">
        <v>104.8</v>
      </c>
      <c r="H18" s="296">
        <v>104.8</v>
      </c>
      <c r="I18" s="296">
        <v>104.8</v>
      </c>
      <c r="J18" s="296">
        <v>104.8</v>
      </c>
      <c r="K18" s="296">
        <v>104.8</v>
      </c>
    </row>
    <row r="19" spans="1:38" s="17" customFormat="1">
      <c r="A19" s="16" t="s">
        <v>24</v>
      </c>
      <c r="B19" s="296">
        <v>20</v>
      </c>
      <c r="C19" s="296">
        <v>20</v>
      </c>
      <c r="D19" s="296">
        <v>20</v>
      </c>
      <c r="E19" s="296">
        <v>20</v>
      </c>
      <c r="F19" s="296">
        <v>20</v>
      </c>
      <c r="G19" s="296">
        <v>20</v>
      </c>
      <c r="H19" s="296">
        <v>20</v>
      </c>
      <c r="I19" s="296">
        <v>20</v>
      </c>
      <c r="J19" s="296">
        <v>20</v>
      </c>
      <c r="K19" s="296">
        <v>20</v>
      </c>
    </row>
    <row r="20" spans="1:38" s="17" customFormat="1"/>
    <row r="21" spans="1:38" s="17" customFormat="1" ht="14.4">
      <c r="AL21"/>
    </row>
    <row r="22" spans="1:38" s="17" customFormat="1" ht="14.25" customHeight="1">
      <c r="A22" s="103" t="s">
        <v>21</v>
      </c>
      <c r="U22" s="275"/>
      <c r="V22" s="276"/>
      <c r="W22" s="275"/>
      <c r="X22" s="275"/>
      <c r="Y22" s="275"/>
      <c r="Z22" s="275"/>
    </row>
    <row r="23" spans="1:38" s="17" customFormat="1">
      <c r="A23" s="103"/>
    </row>
    <row r="24" spans="1:38" s="17" customFormat="1">
      <c r="A24" s="53" t="s">
        <v>3176</v>
      </c>
      <c r="B24" s="48"/>
      <c r="C24" s="48"/>
    </row>
    <row r="25" spans="1:38" s="17" customFormat="1">
      <c r="A25" s="53"/>
      <c r="B25" s="48"/>
      <c r="C25" s="48"/>
    </row>
    <row r="26" spans="1:38" s="17" customFormat="1">
      <c r="A26" s="18" t="s">
        <v>174</v>
      </c>
    </row>
    <row r="27" spans="1:38" s="17" customFormat="1" ht="14.25" customHeight="1">
      <c r="E27" s="135"/>
      <c r="F27" s="135"/>
      <c r="G27" s="135"/>
      <c r="H27" s="135"/>
      <c r="I27" s="135"/>
      <c r="J27" s="135"/>
      <c r="K27" s="135"/>
      <c r="L27" s="135"/>
      <c r="M27" s="135"/>
      <c r="N27" s="135"/>
      <c r="O27" s="135"/>
      <c r="P27" s="135"/>
      <c r="Q27" s="135"/>
      <c r="R27" s="135"/>
      <c r="S27" s="135"/>
      <c r="AL27" s="135"/>
    </row>
    <row r="28" spans="1:38" s="17" customFormat="1" ht="14.4">
      <c r="A28" s="13" t="s">
        <v>222</v>
      </c>
      <c r="C28" s="138"/>
    </row>
    <row r="29" spans="1:38" ht="14.25" customHeight="1">
      <c r="A29" s="17" t="s">
        <v>221</v>
      </c>
      <c r="C29" s="87"/>
      <c r="D29" s="87"/>
      <c r="E29" s="174"/>
      <c r="F29" s="174"/>
      <c r="G29" s="174"/>
      <c r="H29" s="174"/>
      <c r="I29" s="174"/>
      <c r="J29" s="174"/>
      <c r="K29" s="174"/>
      <c r="L29" s="174"/>
      <c r="M29" s="174"/>
      <c r="N29" s="174"/>
      <c r="O29" s="174"/>
      <c r="P29" s="174"/>
      <c r="Q29" s="174"/>
      <c r="R29" s="174"/>
      <c r="S29" s="174"/>
      <c r="AL29" s="174"/>
    </row>
    <row r="30" spans="1:38">
      <c r="A30" s="138"/>
      <c r="C30" s="87"/>
      <c r="D30" s="87"/>
      <c r="E30" s="174"/>
      <c r="F30" s="174"/>
      <c r="G30" s="174"/>
      <c r="H30" s="174"/>
      <c r="I30" s="174"/>
      <c r="J30" s="174"/>
      <c r="K30" s="174"/>
      <c r="L30" s="174"/>
      <c r="M30" s="174"/>
      <c r="N30" s="174"/>
      <c r="O30" s="174"/>
      <c r="P30" s="174"/>
      <c r="Q30" s="174"/>
      <c r="R30" s="174"/>
      <c r="S30" s="174"/>
      <c r="AL30" s="174"/>
    </row>
    <row r="31" spans="1:38">
      <c r="A31" s="87" t="s">
        <v>220</v>
      </c>
      <c r="C31" s="134"/>
      <c r="D31" s="134"/>
      <c r="E31" s="134"/>
      <c r="F31" s="134"/>
      <c r="G31" s="134"/>
      <c r="H31" s="134"/>
      <c r="I31" s="134"/>
      <c r="J31" s="134"/>
      <c r="K31" s="134"/>
      <c r="L31" s="134"/>
      <c r="M31" s="134"/>
      <c r="N31" s="134"/>
      <c r="O31" s="134"/>
      <c r="P31" s="134"/>
      <c r="Q31" s="134"/>
      <c r="R31" s="134"/>
      <c r="S31" s="134"/>
      <c r="AL31" s="134"/>
    </row>
    <row r="32" spans="1:38">
      <c r="A32" s="87"/>
      <c r="C32" s="48"/>
      <c r="D32" s="48"/>
      <c r="E32" s="48"/>
      <c r="F32" s="48"/>
      <c r="G32" s="48"/>
      <c r="H32" s="48"/>
      <c r="I32" s="48"/>
      <c r="J32" s="48"/>
      <c r="K32" s="48"/>
      <c r="L32" s="48"/>
      <c r="M32" s="48"/>
      <c r="N32" s="48"/>
      <c r="O32" s="48"/>
      <c r="P32" s="48"/>
      <c r="Q32" s="48"/>
      <c r="R32" s="48"/>
      <c r="S32" s="48"/>
      <c r="AL32" s="48"/>
    </row>
    <row r="33" spans="1:1">
      <c r="A33" s="13" t="s">
        <v>415</v>
      </c>
    </row>
    <row r="34" spans="1:1">
      <c r="A34" s="48"/>
    </row>
  </sheetData>
  <hyperlinks>
    <hyperlink ref="M3" location="Content!A1" display="Back to content page" xr:uid="{461F0706-166E-4189-8203-6C994A8A7252}"/>
  </hyperlinks>
  <pageMargins left="0.7" right="0.7" top="0.75" bottom="0.75" header="0.3" footer="0.3"/>
  <pageSetup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C0539-ED94-4D0F-A630-3BD8D1AF3EBB}">
  <dimension ref="A1:M33"/>
  <sheetViews>
    <sheetView topLeftCell="A4" workbookViewId="0">
      <selection activeCell="B4" sqref="B4:K20"/>
    </sheetView>
  </sheetViews>
  <sheetFormatPr defaultRowHeight="14.4"/>
  <cols>
    <col min="1" max="1" width="17" customWidth="1"/>
    <col min="2" max="11" width="11" customWidth="1"/>
  </cols>
  <sheetData>
    <row r="1" spans="1:13">
      <c r="A1" s="18" t="s">
        <v>3239</v>
      </c>
    </row>
    <row r="3" spans="1:13">
      <c r="A3" s="156" t="s">
        <v>14</v>
      </c>
      <c r="B3" s="25">
        <v>2011</v>
      </c>
      <c r="C3" s="25">
        <v>2012</v>
      </c>
      <c r="D3" s="25">
        <v>2013</v>
      </c>
      <c r="E3" s="25">
        <v>2014</v>
      </c>
      <c r="F3" s="25">
        <v>2015</v>
      </c>
      <c r="G3" s="25">
        <v>2016</v>
      </c>
      <c r="H3" s="25">
        <v>2017</v>
      </c>
      <c r="I3" s="25">
        <v>2018</v>
      </c>
      <c r="J3" s="25">
        <v>2019</v>
      </c>
      <c r="K3" s="25">
        <v>2020</v>
      </c>
      <c r="M3" s="1" t="s">
        <v>559</v>
      </c>
    </row>
    <row r="4" spans="1:13">
      <c r="A4" s="16" t="s">
        <v>13</v>
      </c>
      <c r="B4" s="291">
        <v>6127</v>
      </c>
      <c r="C4" s="291">
        <v>5910.48</v>
      </c>
      <c r="D4" s="291">
        <v>5704.23</v>
      </c>
      <c r="E4" s="291">
        <v>5508.17</v>
      </c>
      <c r="F4" s="291">
        <v>5321.98</v>
      </c>
      <c r="G4" s="291">
        <v>5145.1899999999996</v>
      </c>
      <c r="H4" s="291">
        <v>4977.07</v>
      </c>
      <c r="I4" s="291">
        <v>4816.6499999999996</v>
      </c>
      <c r="J4" s="291">
        <v>4662.96</v>
      </c>
      <c r="K4" s="291">
        <v>4515.2700000000004</v>
      </c>
    </row>
    <row r="5" spans="1:13">
      <c r="A5" s="16" t="s">
        <v>12</v>
      </c>
      <c r="B5" s="291">
        <v>6073.23</v>
      </c>
      <c r="C5" s="291">
        <v>6001.31</v>
      </c>
      <c r="D5" s="291">
        <v>5934.41</v>
      </c>
      <c r="E5" s="291">
        <v>5860.33</v>
      </c>
      <c r="F5" s="291">
        <v>5771.64</v>
      </c>
      <c r="G5" s="291">
        <v>5666.86</v>
      </c>
      <c r="H5" s="291">
        <v>5550.82</v>
      </c>
      <c r="I5" s="291">
        <v>5430.18</v>
      </c>
      <c r="J5" s="291">
        <v>5313.2</v>
      </c>
      <c r="K5" s="291">
        <v>5204.91</v>
      </c>
    </row>
    <row r="6" spans="1:13">
      <c r="A6" s="16" t="s">
        <v>513</v>
      </c>
      <c r="B6" s="291">
        <v>1698.35</v>
      </c>
      <c r="C6" s="291">
        <v>1657.75</v>
      </c>
      <c r="D6" s="291">
        <v>1618.33</v>
      </c>
      <c r="E6" s="291">
        <v>1580.22</v>
      </c>
      <c r="F6" s="291">
        <v>1543.56</v>
      </c>
      <c r="G6" s="291">
        <v>1508.31</v>
      </c>
      <c r="H6" s="291">
        <v>1474.4</v>
      </c>
      <c r="I6" s="291">
        <v>1441.75</v>
      </c>
      <c r="J6" s="291">
        <v>1410.29</v>
      </c>
      <c r="K6" s="291">
        <v>1379.94</v>
      </c>
    </row>
    <row r="7" spans="1:13">
      <c r="A7" s="28" t="s">
        <v>605</v>
      </c>
      <c r="B7" s="291">
        <v>19219.490000000002</v>
      </c>
      <c r="C7" s="291">
        <v>18588.61</v>
      </c>
      <c r="D7" s="291">
        <v>17979.560000000001</v>
      </c>
      <c r="E7" s="291">
        <v>17392.5</v>
      </c>
      <c r="F7" s="291">
        <v>16827.43</v>
      </c>
      <c r="G7" s="291">
        <v>16283.97</v>
      </c>
      <c r="H7" s="291">
        <v>15761.91</v>
      </c>
      <c r="I7" s="291">
        <v>15261.44</v>
      </c>
      <c r="J7" s="291">
        <v>14782.71</v>
      </c>
      <c r="K7" s="291">
        <v>14325.37</v>
      </c>
    </row>
    <row r="8" spans="1:13">
      <c r="A8" s="16" t="s">
        <v>512</v>
      </c>
      <c r="B8" s="291">
        <v>4206.96</v>
      </c>
      <c r="C8" s="291">
        <v>4178.68</v>
      </c>
      <c r="D8" s="291">
        <v>4149.63</v>
      </c>
      <c r="E8" s="291">
        <v>4118.6499999999996</v>
      </c>
      <c r="F8" s="291">
        <v>4084.98</v>
      </c>
      <c r="G8" s="291">
        <v>4048.48</v>
      </c>
      <c r="H8" s="291">
        <v>4009.58</v>
      </c>
      <c r="I8" s="291">
        <v>3969.09</v>
      </c>
      <c r="J8" s="291">
        <v>3928.13</v>
      </c>
      <c r="K8" s="291">
        <v>3887.38</v>
      </c>
    </row>
    <row r="9" spans="1:13">
      <c r="A9" s="16" t="s">
        <v>11</v>
      </c>
      <c r="B9" s="291">
        <v>1508.14</v>
      </c>
      <c r="C9" s="291">
        <v>1499.76</v>
      </c>
      <c r="D9" s="291">
        <v>1489.75</v>
      </c>
      <c r="E9" s="291">
        <v>1478.88</v>
      </c>
      <c r="F9" s="291">
        <v>1467.69</v>
      </c>
      <c r="G9" s="291">
        <v>1456.36</v>
      </c>
      <c r="H9" s="291">
        <v>1444.87</v>
      </c>
      <c r="I9" s="291">
        <v>1433.36</v>
      </c>
      <c r="J9" s="291">
        <v>1421.94</v>
      </c>
      <c r="K9" s="291">
        <v>1410.67</v>
      </c>
    </row>
    <row r="10" spans="1:13">
      <c r="A10" s="16" t="s">
        <v>10</v>
      </c>
      <c r="B10" s="291">
        <v>15498.55</v>
      </c>
      <c r="C10" s="291">
        <v>15080.56</v>
      </c>
      <c r="D10" s="291">
        <v>14676.9</v>
      </c>
      <c r="E10" s="291">
        <v>14285.78</v>
      </c>
      <c r="F10" s="291">
        <v>13906.03</v>
      </c>
      <c r="G10" s="291">
        <v>13537.2</v>
      </c>
      <c r="H10" s="291">
        <v>13179.24</v>
      </c>
      <c r="I10" s="291">
        <v>12832.08</v>
      </c>
      <c r="J10" s="291">
        <v>12495.69</v>
      </c>
      <c r="K10" s="291">
        <v>12170.01</v>
      </c>
    </row>
    <row r="11" spans="1:13">
      <c r="A11" s="16" t="s">
        <v>9</v>
      </c>
      <c r="B11" s="291">
        <v>1154.92</v>
      </c>
      <c r="C11" s="291">
        <v>1122.3699999999999</v>
      </c>
      <c r="D11" s="291">
        <v>1090.96</v>
      </c>
      <c r="E11" s="291">
        <v>1060.8</v>
      </c>
      <c r="F11" s="291">
        <v>1031.93</v>
      </c>
      <c r="G11" s="291">
        <v>1004.34</v>
      </c>
      <c r="H11" s="291">
        <v>977.92</v>
      </c>
      <c r="I11" s="291">
        <v>952.42</v>
      </c>
      <c r="J11" s="291">
        <v>927.6</v>
      </c>
      <c r="K11" s="291">
        <v>903.3</v>
      </c>
    </row>
    <row r="12" spans="1:13">
      <c r="A12" s="16" t="s">
        <v>8</v>
      </c>
      <c r="B12" s="291">
        <v>2198.9</v>
      </c>
      <c r="C12" s="291">
        <v>2194.6799999999998</v>
      </c>
      <c r="D12" s="291">
        <v>2191.2399999999998</v>
      </c>
      <c r="E12" s="291">
        <v>2187.9299999999998</v>
      </c>
      <c r="F12" s="291">
        <v>2184.2800000000002</v>
      </c>
      <c r="G12" s="291">
        <v>2180.11</v>
      </c>
      <c r="H12" s="291">
        <v>2175.5700000000002</v>
      </c>
      <c r="I12" s="291">
        <v>2170.9499999999998</v>
      </c>
      <c r="J12" s="291">
        <v>2166.71</v>
      </c>
      <c r="K12" s="291">
        <v>2163.13</v>
      </c>
    </row>
    <row r="13" spans="1:13">
      <c r="A13" s="16" t="s">
        <v>6</v>
      </c>
      <c r="B13" s="291">
        <v>8975.7099999999991</v>
      </c>
      <c r="C13" s="291">
        <v>8731.9699999999993</v>
      </c>
      <c r="D13" s="291">
        <v>8493.49</v>
      </c>
      <c r="E13" s="291">
        <v>8259.09</v>
      </c>
      <c r="F13" s="291">
        <v>8028.25</v>
      </c>
      <c r="G13" s="291">
        <v>7800.95</v>
      </c>
      <c r="H13" s="291">
        <v>7577.92</v>
      </c>
      <c r="I13" s="291">
        <v>7360.32</v>
      </c>
      <c r="J13" s="291">
        <v>7149.43</v>
      </c>
      <c r="K13" s="291">
        <v>6945.99</v>
      </c>
    </row>
    <row r="14" spans="1:13">
      <c r="A14" s="16" t="s">
        <v>18</v>
      </c>
      <c r="B14" s="291">
        <v>18505.14</v>
      </c>
      <c r="C14" s="291">
        <v>18184.03</v>
      </c>
      <c r="D14" s="291">
        <v>17868.75</v>
      </c>
      <c r="E14" s="291">
        <v>17555.03</v>
      </c>
      <c r="F14" s="291">
        <v>17240.46</v>
      </c>
      <c r="G14" s="291">
        <v>16925.04</v>
      </c>
      <c r="H14" s="291">
        <v>16610.939999999999</v>
      </c>
      <c r="I14" s="291">
        <v>16301.1</v>
      </c>
      <c r="J14" s="291">
        <v>15999.01</v>
      </c>
      <c r="K14" s="291">
        <v>15707</v>
      </c>
    </row>
    <row r="15" spans="1:13">
      <c r="A15" s="16" t="s">
        <v>4</v>
      </c>
      <c r="B15" s="291" t="s">
        <v>15</v>
      </c>
      <c r="C15" s="291" t="s">
        <v>15</v>
      </c>
      <c r="D15" s="291" t="s">
        <v>15</v>
      </c>
      <c r="E15" s="291" t="s">
        <v>15</v>
      </c>
      <c r="F15" s="291" t="s">
        <v>15</v>
      </c>
      <c r="G15" s="291" t="s">
        <v>15</v>
      </c>
      <c r="H15" s="291" t="s">
        <v>15</v>
      </c>
      <c r="I15" s="291" t="s">
        <v>15</v>
      </c>
      <c r="J15" s="291" t="s">
        <v>15</v>
      </c>
      <c r="K15" s="291" t="s">
        <v>15</v>
      </c>
    </row>
    <row r="16" spans="1:13">
      <c r="A16" s="16" t="s">
        <v>4</v>
      </c>
      <c r="B16" s="291" t="s">
        <v>15</v>
      </c>
      <c r="C16" s="291" t="s">
        <v>15</v>
      </c>
      <c r="D16" s="291" t="s">
        <v>15</v>
      </c>
      <c r="E16" s="291" t="s">
        <v>15</v>
      </c>
      <c r="F16" s="291" t="s">
        <v>15</v>
      </c>
      <c r="G16" s="291" t="s">
        <v>15</v>
      </c>
      <c r="H16" s="291" t="s">
        <v>15</v>
      </c>
      <c r="I16" s="291" t="s">
        <v>15</v>
      </c>
      <c r="J16" s="291" t="s">
        <v>15</v>
      </c>
      <c r="K16" s="291" t="s">
        <v>15</v>
      </c>
    </row>
    <row r="17" spans="1:11">
      <c r="A17" s="16" t="s">
        <v>3</v>
      </c>
      <c r="B17" s="291">
        <v>987.43</v>
      </c>
      <c r="C17" s="291">
        <v>971.94</v>
      </c>
      <c r="D17" s="291">
        <v>956.47</v>
      </c>
      <c r="E17" s="291">
        <v>941.44</v>
      </c>
      <c r="F17" s="291">
        <v>927.12</v>
      </c>
      <c r="G17" s="291">
        <v>913.58</v>
      </c>
      <c r="H17" s="291">
        <v>900.72</v>
      </c>
      <c r="I17" s="291">
        <v>888.52</v>
      </c>
      <c r="J17" s="291">
        <v>876.9</v>
      </c>
      <c r="K17" s="291">
        <v>865.81</v>
      </c>
    </row>
    <row r="18" spans="1:11">
      <c r="A18" s="16" t="s">
        <v>33</v>
      </c>
      <c r="B18" s="291">
        <v>2107.79</v>
      </c>
      <c r="C18" s="291">
        <v>2045.99</v>
      </c>
      <c r="D18" s="291">
        <v>1985.64</v>
      </c>
      <c r="E18" s="291">
        <v>1926.92</v>
      </c>
      <c r="F18" s="291">
        <v>1869.95</v>
      </c>
      <c r="G18" s="291">
        <v>1814.73</v>
      </c>
      <c r="H18" s="291">
        <v>1761.24</v>
      </c>
      <c r="I18" s="291">
        <v>1709.54</v>
      </c>
      <c r="J18" s="291">
        <v>1659.67</v>
      </c>
      <c r="K18" s="291">
        <v>1611.64</v>
      </c>
    </row>
    <row r="19" spans="1:11">
      <c r="A19" s="16" t="s">
        <v>1</v>
      </c>
      <c r="B19" s="291">
        <v>7473.33</v>
      </c>
      <c r="C19" s="291">
        <v>7245</v>
      </c>
      <c r="D19" s="291">
        <v>7021.05</v>
      </c>
      <c r="E19" s="291">
        <v>6805.29</v>
      </c>
      <c r="F19" s="291">
        <v>6599.76</v>
      </c>
      <c r="G19" s="291">
        <v>6404.51</v>
      </c>
      <c r="H19" s="291">
        <v>6218.26</v>
      </c>
      <c r="I19" s="291">
        <v>6039.75</v>
      </c>
      <c r="J19" s="291">
        <v>5867.52</v>
      </c>
      <c r="K19" s="291">
        <v>5700.62</v>
      </c>
    </row>
    <row r="20" spans="1:11">
      <c r="A20" s="16" t="s">
        <v>24</v>
      </c>
      <c r="B20" s="291">
        <v>1551.07</v>
      </c>
      <c r="C20" s="291">
        <v>1524.95</v>
      </c>
      <c r="D20" s="291">
        <v>1498.09</v>
      </c>
      <c r="E20" s="291">
        <v>1472.03</v>
      </c>
      <c r="F20" s="291">
        <v>1447.74</v>
      </c>
      <c r="G20" s="291">
        <v>1425.48</v>
      </c>
      <c r="H20" s="291">
        <v>1404.83</v>
      </c>
      <c r="I20" s="291">
        <v>1385.16</v>
      </c>
      <c r="J20" s="291">
        <v>1365.61</v>
      </c>
      <c r="K20" s="291">
        <v>1345.63</v>
      </c>
    </row>
    <row r="22" spans="1:11">
      <c r="A22" s="103" t="s">
        <v>21</v>
      </c>
    </row>
    <row r="23" spans="1:11">
      <c r="A23" s="103"/>
    </row>
    <row r="24" spans="1:11">
      <c r="A24" s="53" t="s">
        <v>3176</v>
      </c>
    </row>
    <row r="25" spans="1:11">
      <c r="A25" s="53"/>
    </row>
    <row r="26" spans="1:11">
      <c r="A26" s="18" t="s">
        <v>174</v>
      </c>
    </row>
    <row r="27" spans="1:11">
      <c r="A27" s="17"/>
    </row>
    <row r="28" spans="1:11">
      <c r="A28" s="13" t="s">
        <v>222</v>
      </c>
    </row>
    <row r="29" spans="1:11">
      <c r="A29" s="17" t="s">
        <v>221</v>
      </c>
    </row>
    <row r="30" spans="1:11">
      <c r="A30" s="138"/>
    </row>
    <row r="31" spans="1:11">
      <c r="A31" s="87" t="s">
        <v>220</v>
      </c>
    </row>
    <row r="32" spans="1:11">
      <c r="A32" s="87"/>
    </row>
    <row r="33" spans="1:1">
      <c r="A33" s="13" t="s">
        <v>415</v>
      </c>
    </row>
  </sheetData>
  <hyperlinks>
    <hyperlink ref="M3" location="Content!A1" display="Back to content page" xr:uid="{BF4EFE0B-0FEB-413F-8880-E25653AD53E8}"/>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Sheet257"/>
  <dimension ref="A1:X31"/>
  <sheetViews>
    <sheetView workbookViewId="0">
      <selection activeCell="B4" sqref="B4:U19"/>
    </sheetView>
  </sheetViews>
  <sheetFormatPr defaultColWidth="9.21875" defaultRowHeight="13.8"/>
  <cols>
    <col min="1" max="1" width="33.77734375" style="17" customWidth="1"/>
    <col min="2" max="21" width="9.44140625" style="17" customWidth="1"/>
    <col min="22" max="16384" width="9.21875" style="17"/>
  </cols>
  <sheetData>
    <row r="1" spans="1:24" s="44" customFormat="1">
      <c r="A1" s="44" t="s">
        <v>3238</v>
      </c>
      <c r="N1" s="17"/>
      <c r="O1" s="17"/>
      <c r="P1" s="17"/>
      <c r="Q1" s="17"/>
      <c r="R1" s="17"/>
      <c r="S1" s="17"/>
      <c r="T1" s="17"/>
      <c r="U1" s="17"/>
    </row>
    <row r="3" spans="1:24" s="44" customFormat="1" ht="14.4">
      <c r="A3" s="156" t="s">
        <v>27</v>
      </c>
      <c r="B3" s="25">
        <v>1982</v>
      </c>
      <c r="C3" s="25">
        <v>1987</v>
      </c>
      <c r="D3" s="25">
        <v>1992</v>
      </c>
      <c r="E3" s="25">
        <v>1997</v>
      </c>
      <c r="F3" s="25">
        <v>2002</v>
      </c>
      <c r="G3" s="25">
        <v>2007</v>
      </c>
      <c r="H3" s="25">
        <v>2008</v>
      </c>
      <c r="I3" s="25">
        <v>2009</v>
      </c>
      <c r="J3" s="25">
        <v>2010</v>
      </c>
      <c r="K3" s="25">
        <v>2011</v>
      </c>
      <c r="L3" s="25">
        <v>2012</v>
      </c>
      <c r="M3" s="25">
        <v>2013</v>
      </c>
      <c r="N3" s="25">
        <v>2014</v>
      </c>
      <c r="O3" s="25">
        <v>2015</v>
      </c>
      <c r="P3" s="25">
        <v>2016</v>
      </c>
      <c r="Q3" s="25">
        <v>2017</v>
      </c>
      <c r="R3" s="25">
        <v>2018</v>
      </c>
      <c r="S3" s="25">
        <v>2019</v>
      </c>
      <c r="T3" s="25">
        <v>2020</v>
      </c>
      <c r="U3" s="25">
        <v>2021</v>
      </c>
      <c r="W3" s="1" t="s">
        <v>559</v>
      </c>
    </row>
    <row r="4" spans="1:24" ht="14.4">
      <c r="A4" s="16" t="s">
        <v>13</v>
      </c>
      <c r="B4" s="291">
        <v>18070.61287338251</v>
      </c>
      <c r="C4" s="291">
        <v>15479.516729487705</v>
      </c>
      <c r="D4" s="291">
        <v>13451.172878654606</v>
      </c>
      <c r="E4" s="291">
        <v>11570.284632129054</v>
      </c>
      <c r="F4" s="291">
        <v>9941.8442416636626</v>
      </c>
      <c r="G4" s="291">
        <v>8355.5281755184824</v>
      </c>
      <c r="H4" s="291"/>
      <c r="I4" s="291"/>
      <c r="J4" s="291"/>
      <c r="K4" s="291">
        <v>7333.8159777091641</v>
      </c>
      <c r="L4" s="291"/>
      <c r="M4" s="291"/>
      <c r="N4" s="291"/>
      <c r="O4" s="291"/>
      <c r="P4" s="291"/>
      <c r="Q4" s="291">
        <v>4963.6503167378996</v>
      </c>
      <c r="R4" s="291">
        <v>4803.6683927739996</v>
      </c>
      <c r="S4" s="291">
        <v>4650.3889437630996</v>
      </c>
      <c r="T4" s="291"/>
      <c r="U4" s="291"/>
      <c r="W4"/>
    </row>
    <row r="5" spans="1:24" ht="14.4">
      <c r="A5" s="16" t="s">
        <v>12</v>
      </c>
      <c r="B5" s="291">
        <v>2240.3650301422444</v>
      </c>
      <c r="C5" s="291">
        <v>1899.8328938650436</v>
      </c>
      <c r="D5" s="291">
        <v>1638.1447464697981</v>
      </c>
      <c r="E5" s="291">
        <v>1448.0957239543391</v>
      </c>
      <c r="F5" s="291">
        <v>1326.7174357205402</v>
      </c>
      <c r="G5" s="291">
        <v>1253.1413381565351</v>
      </c>
      <c r="H5" s="291"/>
      <c r="I5" s="291"/>
      <c r="J5" s="291"/>
      <c r="K5" s="291">
        <v>1208.0328141980096</v>
      </c>
      <c r="L5" s="291">
        <v>1274.5</v>
      </c>
      <c r="M5" s="291">
        <v>1263.2</v>
      </c>
      <c r="N5" s="291">
        <v>1261.9000000000001</v>
      </c>
      <c r="O5" s="291">
        <v>1273.2</v>
      </c>
      <c r="P5" s="291"/>
      <c r="Q5" s="291">
        <v>1088.3958858635999</v>
      </c>
      <c r="R5" s="291">
        <v>1064.7416138289</v>
      </c>
      <c r="S5" s="291">
        <v>1041.8036747020001</v>
      </c>
      <c r="T5" s="291"/>
      <c r="U5" s="291"/>
      <c r="W5"/>
    </row>
    <row r="6" spans="1:24" ht="14.4">
      <c r="A6" s="16" t="s">
        <v>522</v>
      </c>
      <c r="B6" s="291"/>
      <c r="C6" s="291"/>
      <c r="D6" s="291"/>
      <c r="E6" s="291"/>
      <c r="F6" s="291"/>
      <c r="G6" s="291">
        <v>1870.2658894673</v>
      </c>
      <c r="H6" s="291"/>
      <c r="I6" s="291"/>
      <c r="J6" s="291"/>
      <c r="K6" s="291"/>
      <c r="L6" s="291">
        <v>1657.7539368201999</v>
      </c>
      <c r="M6" s="291"/>
      <c r="N6" s="291"/>
      <c r="O6" s="291"/>
      <c r="P6" s="291"/>
      <c r="Q6" s="291">
        <v>1474.3970944548</v>
      </c>
      <c r="R6" s="291">
        <v>1441.749707445</v>
      </c>
      <c r="S6" s="291">
        <v>1410.2946810736</v>
      </c>
      <c r="T6" s="291"/>
      <c r="U6" s="291"/>
      <c r="W6"/>
    </row>
    <row r="7" spans="1:24" ht="14.4">
      <c r="A7" s="28" t="s">
        <v>100</v>
      </c>
      <c r="B7" s="291">
        <v>32411.671442886585</v>
      </c>
      <c r="C7" s="291">
        <v>28354.525453148635</v>
      </c>
      <c r="D7" s="291">
        <v>23853.052475125241</v>
      </c>
      <c r="E7" s="291">
        <v>20418.165388364738</v>
      </c>
      <c r="F7" s="291">
        <v>18175.590747089482</v>
      </c>
      <c r="G7" s="291">
        <v>15737.583282853579</v>
      </c>
      <c r="H7" s="291"/>
      <c r="I7" s="291"/>
      <c r="J7" s="291"/>
      <c r="K7" s="291">
        <v>14077.564753982355</v>
      </c>
      <c r="L7" s="291"/>
      <c r="M7" s="291"/>
      <c r="N7" s="291"/>
      <c r="O7" s="291"/>
      <c r="P7" s="291"/>
      <c r="Q7" s="291">
        <v>11056.678944166801</v>
      </c>
      <c r="R7" s="291">
        <v>10705.607672238</v>
      </c>
      <c r="S7" s="291">
        <v>10369.790532650901</v>
      </c>
      <c r="T7" s="291"/>
      <c r="U7" s="291"/>
      <c r="W7"/>
    </row>
    <row r="8" spans="1:24" ht="14.4">
      <c r="A8" s="16" t="s">
        <v>512</v>
      </c>
      <c r="B8" s="291">
        <v>4129.3035085002657</v>
      </c>
      <c r="C8" s="291">
        <v>3440.1114387614557</v>
      </c>
      <c r="D8" s="291">
        <v>2907.6587069509565</v>
      </c>
      <c r="E8" s="291">
        <v>2622.273431602368</v>
      </c>
      <c r="F8" s="291">
        <v>2439.5134649130509</v>
      </c>
      <c r="G8" s="291">
        <v>2326.0383250057052</v>
      </c>
      <c r="H8" s="291"/>
      <c r="I8" s="291"/>
      <c r="J8" s="291"/>
      <c r="K8" s="291">
        <v>2177.9321029666899</v>
      </c>
      <c r="L8" s="291"/>
      <c r="M8" s="291"/>
      <c r="N8" s="291"/>
      <c r="O8" s="291"/>
      <c r="P8" s="291"/>
      <c r="Q8" s="291">
        <v>2347.0734927387002</v>
      </c>
      <c r="R8" s="291">
        <v>2323.3689553904001</v>
      </c>
      <c r="S8" s="291">
        <v>2299.3911839252</v>
      </c>
      <c r="T8" s="291"/>
      <c r="U8" s="291"/>
      <c r="W8"/>
    </row>
    <row r="9" spans="1:24" ht="14.4">
      <c r="A9" s="16" t="s">
        <v>11</v>
      </c>
      <c r="B9" s="291">
        <v>3806.2827682374077</v>
      </c>
      <c r="C9" s="291">
        <v>3440.2372250770272</v>
      </c>
      <c r="D9" s="291">
        <v>3149.9192946108078</v>
      </c>
      <c r="E9" s="291">
        <v>2902.8478435947804</v>
      </c>
      <c r="F9" s="291">
        <v>2773.8191777508941</v>
      </c>
      <c r="G9" s="291">
        <v>2674.1194324117591</v>
      </c>
      <c r="H9" s="291"/>
      <c r="I9" s="291"/>
      <c r="J9" s="291"/>
      <c r="K9" s="291">
        <v>2576.9690901673112</v>
      </c>
      <c r="L9" s="291"/>
      <c r="M9" s="291"/>
      <c r="N9" s="291"/>
      <c r="O9" s="291"/>
      <c r="P9" s="291"/>
      <c r="Q9" s="291">
        <v>2500.5570074405</v>
      </c>
      <c r="R9" s="291">
        <v>2480.6386862006002</v>
      </c>
      <c r="S9" s="291">
        <v>2460.8661119445001</v>
      </c>
      <c r="T9" s="291"/>
      <c r="U9" s="291"/>
      <c r="W9"/>
    </row>
    <row r="10" spans="1:24" ht="14.4">
      <c r="A10" s="16" t="s">
        <v>10</v>
      </c>
      <c r="B10" s="291">
        <v>36548.229075623705</v>
      </c>
      <c r="C10" s="291">
        <v>31902.332287687852</v>
      </c>
      <c r="D10" s="291">
        <v>27479.026042207297</v>
      </c>
      <c r="E10" s="291">
        <v>23518.345949844232</v>
      </c>
      <c r="F10" s="291">
        <v>20136.198377763329</v>
      </c>
      <c r="G10" s="291">
        <v>17397.119398392122</v>
      </c>
      <c r="H10" s="291"/>
      <c r="I10" s="291"/>
      <c r="J10" s="291"/>
      <c r="K10" s="291">
        <v>15545.04478864136</v>
      </c>
      <c r="L10" s="291"/>
      <c r="M10" s="291"/>
      <c r="N10" s="291"/>
      <c r="O10" s="291"/>
      <c r="P10" s="291"/>
      <c r="Q10" s="291">
        <v>13179.2433409233</v>
      </c>
      <c r="R10" s="291">
        <v>12832.076138914301</v>
      </c>
      <c r="S10" s="291">
        <v>12495.6862999854</v>
      </c>
      <c r="T10" s="291"/>
      <c r="U10" s="291"/>
      <c r="W10"/>
    </row>
    <row r="11" spans="1:24" ht="14.4">
      <c r="A11" s="16" t="s">
        <v>9</v>
      </c>
      <c r="B11" s="291">
        <v>2460.6355483169577</v>
      </c>
      <c r="C11" s="291">
        <v>1980.3583786091849</v>
      </c>
      <c r="D11" s="291">
        <v>1653.7844305315248</v>
      </c>
      <c r="E11" s="291">
        <v>1551.2877947386739</v>
      </c>
      <c r="F11" s="291">
        <v>1353.2573508117616</v>
      </c>
      <c r="G11" s="291">
        <v>1176.9202869118735</v>
      </c>
      <c r="H11" s="291"/>
      <c r="I11" s="291"/>
      <c r="J11" s="291"/>
      <c r="K11" s="291">
        <v>1044.1512295851128</v>
      </c>
      <c r="L11" s="291"/>
      <c r="M11" s="291"/>
      <c r="N11" s="291"/>
      <c r="O11" s="291"/>
      <c r="P11" s="291"/>
      <c r="Q11" s="291">
        <v>913.40243198209998</v>
      </c>
      <c r="R11" s="291">
        <v>889.58865453680005</v>
      </c>
      <c r="S11" s="291">
        <v>866.40287723059998</v>
      </c>
      <c r="T11" s="291"/>
      <c r="U11" s="291"/>
      <c r="W11"/>
    </row>
    <row r="12" spans="1:24" ht="14.4">
      <c r="A12" s="16" t="s">
        <v>8</v>
      </c>
      <c r="B12" s="291">
        <v>2776.6742491552482</v>
      </c>
      <c r="C12" s="291">
        <v>2663.7360083659319</v>
      </c>
      <c r="D12" s="291">
        <v>2536.7908443151819</v>
      </c>
      <c r="E12" s="291">
        <v>2352</v>
      </c>
      <c r="F12" s="291">
        <v>2289</v>
      </c>
      <c r="G12" s="291">
        <v>2123.4304310064144</v>
      </c>
      <c r="H12" s="291">
        <v>2579.3494362860024</v>
      </c>
      <c r="I12" s="291">
        <v>2590.5706209918185</v>
      </c>
      <c r="J12" s="291">
        <v>1948.1308106223526</v>
      </c>
      <c r="K12" s="291">
        <v>2094.9363433088279</v>
      </c>
      <c r="L12" s="291">
        <v>1729.236609115982</v>
      </c>
      <c r="M12" s="596">
        <v>2280.3799428426382</v>
      </c>
      <c r="N12" s="291">
        <v>2241.5143549597501</v>
      </c>
      <c r="O12" s="291">
        <v>2542.0611585671063</v>
      </c>
      <c r="P12" s="291">
        <v>2026.67347956499</v>
      </c>
      <c r="Q12" s="291">
        <v>2286.4624890034574</v>
      </c>
      <c r="R12" s="291">
        <v>3007.5237182025544</v>
      </c>
      <c r="S12" s="291">
        <v>2273.5081892108578</v>
      </c>
      <c r="T12" s="291">
        <v>2129.4338995728858</v>
      </c>
      <c r="U12" s="291">
        <v>2163.1310155175802</v>
      </c>
      <c r="W12"/>
      <c r="X12"/>
    </row>
    <row r="13" spans="1:24" ht="14.4">
      <c r="A13" s="16" t="s">
        <v>6</v>
      </c>
      <c r="B13" s="291">
        <v>7879.4845795815772</v>
      </c>
      <c r="C13" s="291">
        <v>7499.2796055932213</v>
      </c>
      <c r="D13" s="291">
        <v>6989.3234773884233</v>
      </c>
      <c r="E13" s="291">
        <v>5929.7786507631145</v>
      </c>
      <c r="F13" s="291">
        <v>5191.5398707674067</v>
      </c>
      <c r="G13" s="291">
        <v>4523.8452197253728</v>
      </c>
      <c r="H13" s="291"/>
      <c r="I13" s="291"/>
      <c r="J13" s="291"/>
      <c r="K13" s="291">
        <v>4080.3263707832034</v>
      </c>
      <c r="L13" s="291"/>
      <c r="M13" s="291"/>
      <c r="N13" s="291"/>
      <c r="O13" s="291"/>
      <c r="P13" s="291"/>
      <c r="Q13" s="291">
        <v>3500.9925994670998</v>
      </c>
      <c r="R13" s="291">
        <v>3400.4606183265</v>
      </c>
      <c r="S13" s="291">
        <v>3303.0323747228999</v>
      </c>
      <c r="T13" s="291"/>
      <c r="U13" s="291"/>
      <c r="W13"/>
    </row>
    <row r="14" spans="1:24" ht="14.4">
      <c r="A14" s="16" t="s">
        <v>18</v>
      </c>
      <c r="B14" s="291">
        <v>5829.1491524076464</v>
      </c>
      <c r="C14" s="291">
        <v>4939.118944568012</v>
      </c>
      <c r="D14" s="291">
        <v>4069.5281527447182</v>
      </c>
      <c r="E14" s="291">
        <v>3504.0435866616531</v>
      </c>
      <c r="F14" s="291">
        <v>3145.580637929881</v>
      </c>
      <c r="G14" s="291">
        <v>2960.5421252463116</v>
      </c>
      <c r="H14" s="291"/>
      <c r="I14" s="291"/>
      <c r="J14" s="291"/>
      <c r="K14" s="291">
        <v>2777.75523106324</v>
      </c>
      <c r="L14" s="291"/>
      <c r="M14" s="291"/>
      <c r="N14" s="291"/>
      <c r="O14" s="291"/>
      <c r="P14" s="291"/>
      <c r="Q14" s="291">
        <v>2563.8539052780998</v>
      </c>
      <c r="R14" s="291">
        <v>2516.0305044192</v>
      </c>
      <c r="S14" s="291">
        <v>2469.4030538819002</v>
      </c>
      <c r="T14" s="291"/>
      <c r="U14" s="291"/>
      <c r="W14"/>
    </row>
    <row r="15" spans="1:24" ht="14.4">
      <c r="A15" s="16" t="s">
        <v>4</v>
      </c>
      <c r="B15" s="291"/>
      <c r="C15" s="291"/>
      <c r="D15" s="291"/>
      <c r="E15" s="291"/>
      <c r="F15" s="291">
        <v>32.1</v>
      </c>
      <c r="G15" s="291">
        <v>32.6</v>
      </c>
      <c r="H15" s="291"/>
      <c r="I15" s="291"/>
      <c r="J15" s="291"/>
      <c r="K15" s="291">
        <v>33.54</v>
      </c>
      <c r="L15" s="291">
        <v>37.71</v>
      </c>
      <c r="M15" s="291">
        <v>39.53</v>
      </c>
      <c r="N15" s="291"/>
      <c r="O15" s="291"/>
      <c r="P15" s="291"/>
      <c r="Q15" s="291"/>
      <c r="R15" s="291"/>
      <c r="S15" s="291"/>
      <c r="T15" s="291"/>
      <c r="U15" s="291"/>
      <c r="W15"/>
    </row>
    <row r="16" spans="1:24" ht="14.4">
      <c r="A16" s="16" t="s">
        <v>3</v>
      </c>
      <c r="B16" s="291">
        <v>1546.3292002589933</v>
      </c>
      <c r="C16" s="291">
        <v>1360.3343296013863</v>
      </c>
      <c r="D16" s="291">
        <v>1221.0165700826369</v>
      </c>
      <c r="E16" s="291">
        <v>1094.6569661007647</v>
      </c>
      <c r="F16" s="291">
        <v>983.89547586412141</v>
      </c>
      <c r="G16" s="291">
        <v>928.35729952631812</v>
      </c>
      <c r="H16" s="291"/>
      <c r="I16" s="291"/>
      <c r="J16" s="291"/>
      <c r="K16" s="291">
        <v>885.60727464699903</v>
      </c>
      <c r="L16" s="291"/>
      <c r="M16" s="291"/>
      <c r="N16" s="291"/>
      <c r="O16" s="291"/>
      <c r="P16" s="291"/>
      <c r="Q16" s="291">
        <v>785.83041120190001</v>
      </c>
      <c r="R16" s="291">
        <v>775.18685031170003</v>
      </c>
      <c r="S16" s="291">
        <v>765.04992377680003</v>
      </c>
      <c r="T16" s="291"/>
      <c r="U16" s="291"/>
      <c r="W16"/>
    </row>
    <row r="17" spans="1:24" ht="14.4">
      <c r="A17" s="152" t="s">
        <v>33</v>
      </c>
      <c r="B17" s="291">
        <v>4221.5228007713122</v>
      </c>
      <c r="C17" s="291">
        <v>3617.8083515124617</v>
      </c>
      <c r="D17" s="291">
        <v>3084.1421159469278</v>
      </c>
      <c r="E17" s="291">
        <v>2659.4027823495057</v>
      </c>
      <c r="F17" s="291">
        <v>2345.9429723047188</v>
      </c>
      <c r="G17" s="291">
        <v>2042.8168079951374</v>
      </c>
      <c r="H17" s="291"/>
      <c r="I17" s="291"/>
      <c r="J17" s="291"/>
      <c r="K17" s="291">
        <v>1812.1176175649596</v>
      </c>
      <c r="L17" s="291"/>
      <c r="M17" s="291"/>
      <c r="N17" s="291"/>
      <c r="O17" s="291"/>
      <c r="P17" s="291"/>
      <c r="Q17" s="291">
        <v>1536.7632461994001</v>
      </c>
      <c r="R17" s="291">
        <v>1491.6510691461999</v>
      </c>
      <c r="S17" s="291">
        <v>1448.1394623123999</v>
      </c>
      <c r="T17" s="291"/>
      <c r="U17" s="291"/>
      <c r="W17"/>
    </row>
    <row r="18" spans="1:24" ht="14.4">
      <c r="A18" s="16" t="s">
        <v>1</v>
      </c>
      <c r="B18" s="291">
        <v>12862.144751410986</v>
      </c>
      <c r="C18" s="291">
        <v>11071.356688466105</v>
      </c>
      <c r="D18" s="291">
        <v>9745.4517174839712</v>
      </c>
      <c r="E18" s="291">
        <v>8605.0680417322201</v>
      </c>
      <c r="F18" s="291">
        <v>7547.9347975134733</v>
      </c>
      <c r="G18" s="291">
        <v>6622.8337470539955</v>
      </c>
      <c r="H18" s="291"/>
      <c r="I18" s="291"/>
      <c r="J18" s="291"/>
      <c r="K18" s="291">
        <v>5882.4409577494052</v>
      </c>
      <c r="L18" s="291"/>
      <c r="M18" s="291"/>
      <c r="N18" s="291"/>
      <c r="O18" s="291"/>
      <c r="P18" s="291"/>
      <c r="Q18" s="291">
        <v>4758.6275192616004</v>
      </c>
      <c r="R18" s="291">
        <v>4622.0233766035999</v>
      </c>
      <c r="S18" s="291">
        <v>4490.2225683512997</v>
      </c>
      <c r="T18" s="291"/>
      <c r="U18" s="291"/>
      <c r="W18"/>
      <c r="X18"/>
    </row>
    <row r="19" spans="1:24">
      <c r="A19" s="16" t="s">
        <v>24</v>
      </c>
      <c r="B19" s="291">
        <v>1556.4723987677207</v>
      </c>
      <c r="C19" s="291">
        <v>1286.842964852603</v>
      </c>
      <c r="D19" s="291">
        <v>1116.4467633834965</v>
      </c>
      <c r="E19" s="291">
        <v>1017.7810331274443</v>
      </c>
      <c r="F19" s="291">
        <v>969.86596389092506</v>
      </c>
      <c r="G19" s="291">
        <v>962.31130535252294</v>
      </c>
      <c r="H19" s="291"/>
      <c r="I19" s="291"/>
      <c r="J19" s="291"/>
      <c r="K19" s="291">
        <v>917.75136244157193</v>
      </c>
      <c r="L19" s="291">
        <v>875.25477314725526</v>
      </c>
      <c r="M19" s="291">
        <v>834.72599362752203</v>
      </c>
      <c r="N19" s="291">
        <v>875.91070973878311</v>
      </c>
      <c r="O19" s="291">
        <v>919.12744696130017</v>
      </c>
      <c r="P19" s="291"/>
      <c r="Q19" s="291">
        <v>861.16097283090005</v>
      </c>
      <c r="R19" s="291">
        <v>849.10091571309999</v>
      </c>
      <c r="S19" s="291">
        <v>837.11903231769998</v>
      </c>
      <c r="T19" s="291"/>
      <c r="U19" s="291"/>
    </row>
    <row r="21" spans="1:24" ht="13.8" customHeight="1">
      <c r="A21" s="103" t="s">
        <v>21</v>
      </c>
    </row>
    <row r="22" spans="1:24">
      <c r="A22" s="44"/>
    </row>
    <row r="23" spans="1:24">
      <c r="A23" s="17" t="s">
        <v>247</v>
      </c>
      <c r="C23" s="135"/>
      <c r="D23" s="135"/>
      <c r="E23" s="135"/>
      <c r="F23" s="135"/>
      <c r="G23" s="135"/>
      <c r="H23" s="135"/>
      <c r="I23" s="135"/>
      <c r="J23" s="135"/>
    </row>
    <row r="25" spans="1:24">
      <c r="A25" s="53" t="s">
        <v>1110</v>
      </c>
    </row>
    <row r="27" spans="1:24">
      <c r="A27" s="53" t="s">
        <v>124</v>
      </c>
    </row>
    <row r="28" spans="1:24">
      <c r="A28" s="44"/>
    </row>
    <row r="29" spans="1:24" ht="13.8" customHeight="1">
      <c r="A29" s="44" t="s">
        <v>174</v>
      </c>
    </row>
    <row r="31" spans="1:24">
      <c r="A31" s="17" t="s">
        <v>223</v>
      </c>
    </row>
  </sheetData>
  <conditionalFormatting sqref="N8">
    <cfRule type="expression" dxfId="131" priority="6" stopIfTrue="1">
      <formula>ISNA(ACTIVECELL)</formula>
    </cfRule>
  </conditionalFormatting>
  <conditionalFormatting sqref="N13:N14">
    <cfRule type="expression" dxfId="130" priority="8" stopIfTrue="1">
      <formula>ISNA(ACTIVECELL)</formula>
    </cfRule>
  </conditionalFormatting>
  <conditionalFormatting sqref="N18">
    <cfRule type="expression" dxfId="129" priority="5" stopIfTrue="1">
      <formula>ISNA(ACTIVECELL)</formula>
    </cfRule>
  </conditionalFormatting>
  <conditionalFormatting sqref="N16:O16 Q16:R16">
    <cfRule type="expression" dxfId="128" priority="2" stopIfTrue="1">
      <formula>ISNA(ACTIVECELL)</formula>
    </cfRule>
  </conditionalFormatting>
  <conditionalFormatting sqref="O14 Q14:R14">
    <cfRule type="expression" dxfId="127" priority="1" stopIfTrue="1">
      <formula>ISNA(ACTIVECELL)</formula>
    </cfRule>
  </conditionalFormatting>
  <hyperlinks>
    <hyperlink ref="W3" location="Content!A1" display="Back to content page" xr:uid="{00000000-0004-0000-0001-000000000000}"/>
  </hyperlinks>
  <pageMargins left="0.7" right="0.7" top="0.75" bottom="0.75" header="0.3" footer="0.3"/>
  <pageSetup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C1F-C237-49D6-8B25-A09E1180D2B0}">
  <dimension ref="A1:M22"/>
  <sheetViews>
    <sheetView topLeftCell="A3" workbookViewId="0">
      <selection activeCell="B4" sqref="B4:K18"/>
    </sheetView>
  </sheetViews>
  <sheetFormatPr defaultRowHeight="14.4"/>
  <cols>
    <col min="1" max="1" width="21.21875" customWidth="1"/>
  </cols>
  <sheetData>
    <row r="1" spans="1:13">
      <c r="A1" s="18" t="s">
        <v>3237</v>
      </c>
    </row>
    <row r="3" spans="1:13">
      <c r="A3" s="156" t="s">
        <v>14</v>
      </c>
      <c r="B3" s="25">
        <v>2011</v>
      </c>
      <c r="C3" s="25">
        <v>2012</v>
      </c>
      <c r="D3" s="25">
        <v>2013</v>
      </c>
      <c r="E3" s="25">
        <v>2014</v>
      </c>
      <c r="F3" s="25">
        <v>2015</v>
      </c>
      <c r="G3" s="25">
        <v>2016</v>
      </c>
      <c r="H3" s="25">
        <v>2017</v>
      </c>
      <c r="I3" s="25">
        <v>2018</v>
      </c>
      <c r="J3" s="25">
        <v>2019</v>
      </c>
      <c r="K3" s="25">
        <v>2020</v>
      </c>
      <c r="M3" s="1" t="s">
        <v>559</v>
      </c>
    </row>
    <row r="4" spans="1:13">
      <c r="A4" s="16" t="s">
        <v>13</v>
      </c>
      <c r="B4" s="296">
        <v>0.1</v>
      </c>
      <c r="C4" s="296">
        <v>0.1</v>
      </c>
      <c r="D4" s="296">
        <v>0.1</v>
      </c>
      <c r="E4" s="296">
        <v>0.1</v>
      </c>
      <c r="F4" s="296">
        <v>0.1</v>
      </c>
      <c r="G4" s="296">
        <v>0.1</v>
      </c>
      <c r="H4" s="296">
        <v>0.1</v>
      </c>
      <c r="I4" s="296">
        <v>0.1</v>
      </c>
      <c r="J4" s="296">
        <v>0.1</v>
      </c>
      <c r="K4" s="296">
        <v>0.1</v>
      </c>
    </row>
    <row r="5" spans="1:13">
      <c r="A5" s="16" t="s">
        <v>12</v>
      </c>
      <c r="B5" s="296">
        <v>0.61</v>
      </c>
      <c r="C5" s="296">
        <v>0.61</v>
      </c>
      <c r="D5" s="296">
        <v>0.56999999999999995</v>
      </c>
      <c r="E5" s="296">
        <v>0.54</v>
      </c>
      <c r="F5" s="296">
        <v>0.56000000000000005</v>
      </c>
      <c r="G5" s="296">
        <v>0.66</v>
      </c>
      <c r="H5" s="296">
        <v>0.56000000000000005</v>
      </c>
      <c r="I5" s="296">
        <v>0.65</v>
      </c>
      <c r="J5" s="296">
        <v>0.61</v>
      </c>
      <c r="K5" s="296">
        <v>0.67</v>
      </c>
    </row>
    <row r="6" spans="1:13">
      <c r="A6" s="16" t="s">
        <v>513</v>
      </c>
      <c r="B6" s="296">
        <v>0.39</v>
      </c>
      <c r="C6" s="296">
        <v>0.39</v>
      </c>
      <c r="D6" s="296">
        <v>0.39</v>
      </c>
      <c r="E6" s="296">
        <v>0.39</v>
      </c>
      <c r="F6" s="296">
        <v>0.39</v>
      </c>
      <c r="G6" s="296">
        <v>0.39</v>
      </c>
      <c r="H6" s="296">
        <v>0.39</v>
      </c>
      <c r="I6" s="296">
        <v>0.39</v>
      </c>
      <c r="J6" s="296">
        <v>0.39</v>
      </c>
      <c r="K6" s="296">
        <v>0.39</v>
      </c>
    </row>
    <row r="7" spans="1:13">
      <c r="A7" s="28" t="s">
        <v>605</v>
      </c>
      <c r="B7" s="296">
        <v>0.01</v>
      </c>
      <c r="C7" s="296">
        <v>0.01</v>
      </c>
      <c r="D7" s="296">
        <v>0.01</v>
      </c>
      <c r="E7" s="296">
        <v>0.01</v>
      </c>
      <c r="F7" s="296">
        <v>0.01</v>
      </c>
      <c r="G7" s="296">
        <v>0.01</v>
      </c>
      <c r="H7" s="296">
        <v>0.01</v>
      </c>
      <c r="I7" s="296">
        <v>0.01</v>
      </c>
      <c r="J7" s="296">
        <v>0.01</v>
      </c>
      <c r="K7" s="296">
        <v>0.01</v>
      </c>
    </row>
    <row r="8" spans="1:13">
      <c r="A8" s="16" t="s">
        <v>512</v>
      </c>
      <c r="B8" s="296">
        <v>22.31</v>
      </c>
      <c r="C8" s="296">
        <v>22.31</v>
      </c>
      <c r="D8" s="296">
        <v>22.31</v>
      </c>
      <c r="E8" s="296">
        <v>22.31</v>
      </c>
      <c r="F8" s="296">
        <v>22.31</v>
      </c>
      <c r="G8" s="296">
        <v>22.31</v>
      </c>
      <c r="H8" s="296">
        <v>22.31</v>
      </c>
      <c r="I8" s="296">
        <v>22.31</v>
      </c>
      <c r="J8" s="296">
        <v>22.31</v>
      </c>
      <c r="K8" s="296">
        <v>22.31</v>
      </c>
    </row>
    <row r="9" spans="1:13">
      <c r="A9" s="16" t="s">
        <v>11</v>
      </c>
      <c r="B9" s="296">
        <v>0.13</v>
      </c>
      <c r="C9" s="296">
        <v>0.13</v>
      </c>
      <c r="D9" s="296">
        <v>0.13</v>
      </c>
      <c r="E9" s="296">
        <v>0.13</v>
      </c>
      <c r="F9" s="296">
        <v>0.13</v>
      </c>
      <c r="G9" s="296">
        <v>0.13</v>
      </c>
      <c r="H9" s="296">
        <v>0.13</v>
      </c>
      <c r="I9" s="296">
        <v>0.13</v>
      </c>
      <c r="J9" s="296">
        <v>0.13</v>
      </c>
      <c r="K9" s="296">
        <v>0.13</v>
      </c>
    </row>
    <row r="10" spans="1:13">
      <c r="A10" s="16" t="s">
        <v>10</v>
      </c>
      <c r="B10" s="296">
        <v>3.86</v>
      </c>
      <c r="C10" s="296">
        <v>3.86</v>
      </c>
      <c r="D10" s="296">
        <v>3.86</v>
      </c>
      <c r="E10" s="296">
        <v>3.86</v>
      </c>
      <c r="F10" s="296">
        <v>3.86</v>
      </c>
      <c r="G10" s="296">
        <v>3.86</v>
      </c>
      <c r="H10" s="296">
        <v>3.86</v>
      </c>
      <c r="I10" s="296">
        <v>3.86</v>
      </c>
      <c r="J10" s="296">
        <v>3.86</v>
      </c>
      <c r="K10" s="296">
        <v>3.86</v>
      </c>
    </row>
    <row r="11" spans="1:13">
      <c r="A11" s="16" t="s">
        <v>9</v>
      </c>
      <c r="B11" s="296">
        <v>6.75</v>
      </c>
      <c r="C11" s="296">
        <v>6.75</v>
      </c>
      <c r="D11" s="296">
        <v>6.75</v>
      </c>
      <c r="E11" s="296">
        <v>6.75</v>
      </c>
      <c r="F11" s="296">
        <v>6.75</v>
      </c>
      <c r="G11" s="296">
        <v>6.75</v>
      </c>
      <c r="H11" s="296">
        <v>6.75</v>
      </c>
      <c r="I11" s="296">
        <v>6.75</v>
      </c>
      <c r="J11" s="296">
        <v>6.75</v>
      </c>
      <c r="K11" s="296">
        <v>6.75</v>
      </c>
    </row>
    <row r="12" spans="1:13">
      <c r="A12" s="16" t="s">
        <v>8</v>
      </c>
      <c r="B12" s="296">
        <v>12.94</v>
      </c>
      <c r="C12" s="296">
        <v>13.27</v>
      </c>
      <c r="D12" s="296">
        <v>13.63</v>
      </c>
      <c r="E12" s="296">
        <v>13.56</v>
      </c>
      <c r="F12" s="296">
        <v>12.47</v>
      </c>
      <c r="G12" s="296">
        <v>12.98</v>
      </c>
      <c r="H12" s="296">
        <v>12.5</v>
      </c>
      <c r="I12" s="296">
        <v>11.05</v>
      </c>
      <c r="J12" s="296">
        <v>10.94</v>
      </c>
      <c r="K12" s="296">
        <v>11.09</v>
      </c>
    </row>
    <row r="13" spans="1:13">
      <c r="A13" s="16" t="s">
        <v>6</v>
      </c>
      <c r="B13" s="296">
        <v>0.44</v>
      </c>
      <c r="C13" s="296">
        <v>0.46</v>
      </c>
      <c r="D13" s="296">
        <v>0.47</v>
      </c>
      <c r="E13" s="296">
        <v>0.48</v>
      </c>
      <c r="F13" s="296">
        <v>0.5</v>
      </c>
      <c r="G13" s="296">
        <v>0.5</v>
      </c>
      <c r="H13" s="296">
        <v>0.5</v>
      </c>
      <c r="I13" s="296">
        <v>0.5</v>
      </c>
      <c r="J13" s="296">
        <v>0.5</v>
      </c>
      <c r="K13" s="296">
        <v>0.5</v>
      </c>
    </row>
    <row r="14" spans="1:13">
      <c r="A14" s="16" t="s">
        <v>18</v>
      </c>
      <c r="B14" s="296">
        <v>0.5</v>
      </c>
      <c r="C14" s="296">
        <v>0.5</v>
      </c>
      <c r="D14" s="296">
        <v>0.5</v>
      </c>
      <c r="E14" s="296">
        <v>0.5</v>
      </c>
      <c r="F14" s="296">
        <v>0.5</v>
      </c>
      <c r="G14" s="296">
        <v>0.5</v>
      </c>
      <c r="H14" s="296">
        <v>0.5</v>
      </c>
      <c r="I14" s="296">
        <v>0.5</v>
      </c>
      <c r="J14" s="296">
        <v>0.5</v>
      </c>
      <c r="K14" s="296">
        <v>0.5</v>
      </c>
    </row>
    <row r="15" spans="1:13">
      <c r="A15" s="16" t="s">
        <v>3</v>
      </c>
      <c r="B15" s="296">
        <v>18.32</v>
      </c>
      <c r="C15" s="296">
        <v>18.59</v>
      </c>
      <c r="D15" s="296">
        <v>18.87</v>
      </c>
      <c r="E15" s="296">
        <v>20.48</v>
      </c>
      <c r="F15" s="296">
        <v>22.08</v>
      </c>
      <c r="G15" s="296">
        <v>22.06</v>
      </c>
      <c r="H15" s="296">
        <v>22.18</v>
      </c>
      <c r="I15" s="296">
        <v>22.36</v>
      </c>
      <c r="J15" s="296">
        <v>22.4</v>
      </c>
      <c r="K15" s="296">
        <v>23.35</v>
      </c>
    </row>
    <row r="16" spans="1:13">
      <c r="A16" s="16" t="s">
        <v>33</v>
      </c>
      <c r="B16" s="296">
        <v>4.8099999999999996</v>
      </c>
      <c r="C16" s="296">
        <v>4.8099999999999996</v>
      </c>
      <c r="D16" s="296">
        <v>4.8099999999999996</v>
      </c>
      <c r="E16" s="296">
        <v>4.8099999999999996</v>
      </c>
      <c r="F16" s="296">
        <v>4.8099999999999996</v>
      </c>
      <c r="G16" s="296">
        <v>4.8099999999999996</v>
      </c>
      <c r="H16" s="296">
        <v>4.8099999999999996</v>
      </c>
      <c r="I16" s="296">
        <v>4.8099999999999996</v>
      </c>
      <c r="J16" s="296">
        <v>4.8099999999999996</v>
      </c>
      <c r="K16" s="296">
        <v>4.8099999999999996</v>
      </c>
    </row>
    <row r="17" spans="1:11">
      <c r="A17" s="16" t="s">
        <v>1</v>
      </c>
      <c r="B17" s="296">
        <v>1.1000000000000001</v>
      </c>
      <c r="C17" s="296">
        <v>1.1000000000000001</v>
      </c>
      <c r="D17" s="296">
        <v>1.1000000000000001</v>
      </c>
      <c r="E17" s="296">
        <v>1.1000000000000001</v>
      </c>
      <c r="F17" s="296">
        <v>1.1000000000000001</v>
      </c>
      <c r="G17" s="296">
        <v>1.1000000000000001</v>
      </c>
      <c r="H17" s="296">
        <v>1.1000000000000001</v>
      </c>
      <c r="I17" s="296">
        <v>1.1000000000000001</v>
      </c>
      <c r="J17" s="296">
        <v>1.1000000000000001</v>
      </c>
      <c r="K17" s="296">
        <v>1.1000000000000001</v>
      </c>
    </row>
    <row r="18" spans="1:11">
      <c r="A18" s="16" t="s">
        <v>24</v>
      </c>
      <c r="B18" s="296">
        <v>14.03</v>
      </c>
      <c r="C18" s="296">
        <v>13.88</v>
      </c>
      <c r="D18" s="296">
        <v>13.72</v>
      </c>
      <c r="E18" s="296">
        <v>13.57</v>
      </c>
      <c r="F18" s="296">
        <v>13.41</v>
      </c>
      <c r="G18" s="296">
        <v>13.61</v>
      </c>
      <c r="H18" s="296">
        <v>13.85</v>
      </c>
      <c r="I18" s="296">
        <v>15.21</v>
      </c>
      <c r="J18" s="296">
        <v>15.21</v>
      </c>
      <c r="K18" s="296">
        <v>15.21</v>
      </c>
    </row>
    <row r="20" spans="1:11">
      <c r="A20" s="103" t="s">
        <v>21</v>
      </c>
    </row>
    <row r="21" spans="1:11">
      <c r="A21" s="103"/>
    </row>
    <row r="22" spans="1:11">
      <c r="A22" s="53" t="s">
        <v>3176</v>
      </c>
    </row>
  </sheetData>
  <hyperlinks>
    <hyperlink ref="M3" location="Content!A1" display="Back to content page" xr:uid="{13A82FC0-CF16-4F7F-BBDC-61364B25A52A}"/>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Sheet258"/>
  <dimension ref="A1:AG37"/>
  <sheetViews>
    <sheetView topLeftCell="A4" workbookViewId="0">
      <selection activeCell="B5" sqref="B5:T20"/>
    </sheetView>
  </sheetViews>
  <sheetFormatPr defaultColWidth="9.21875" defaultRowHeight="13.8"/>
  <cols>
    <col min="1" max="1" width="33.77734375" style="17" customWidth="1"/>
    <col min="2" max="12" width="6.21875" style="17" customWidth="1"/>
    <col min="13" max="18" width="7.21875" style="17" customWidth="1"/>
    <col min="19" max="20" width="6.21875" style="17" customWidth="1"/>
    <col min="21" max="16384" width="9.21875" style="17"/>
  </cols>
  <sheetData>
    <row r="1" spans="1:23" s="40" customFormat="1">
      <c r="A1" s="18" t="s">
        <v>3236</v>
      </c>
      <c r="B1" s="18"/>
      <c r="C1" s="18"/>
      <c r="M1" s="17"/>
      <c r="N1" s="17"/>
      <c r="O1" s="17"/>
      <c r="P1" s="299"/>
      <c r="Q1" s="299"/>
      <c r="R1" s="17"/>
      <c r="S1" s="17"/>
      <c r="T1" s="17"/>
    </row>
    <row r="3" spans="1:23" ht="15" customHeight="1">
      <c r="A3" s="816" t="s">
        <v>27</v>
      </c>
      <c r="B3" s="799" t="s">
        <v>224</v>
      </c>
      <c r="C3" s="800"/>
      <c r="D3" s="800"/>
      <c r="E3" s="800"/>
      <c r="F3" s="800"/>
      <c r="G3" s="800"/>
      <c r="H3" s="800"/>
      <c r="I3" s="800"/>
      <c r="J3" s="800"/>
      <c r="K3" s="800"/>
      <c r="L3" s="800"/>
      <c r="M3" s="800"/>
      <c r="N3" s="800"/>
      <c r="O3" s="800"/>
      <c r="P3" s="800"/>
      <c r="Q3" s="800"/>
      <c r="R3" s="800"/>
      <c r="S3" s="800"/>
      <c r="T3" s="800"/>
    </row>
    <row r="4" spans="1:23" s="44" customFormat="1" ht="14.4">
      <c r="A4" s="816"/>
      <c r="B4" s="157">
        <v>1987</v>
      </c>
      <c r="C4" s="157">
        <v>1992</v>
      </c>
      <c r="D4" s="157">
        <v>1997</v>
      </c>
      <c r="E4" s="157">
        <v>2002</v>
      </c>
      <c r="F4" s="157">
        <v>2007</v>
      </c>
      <c r="G4" s="157">
        <v>2008</v>
      </c>
      <c r="H4" s="157">
        <v>2009</v>
      </c>
      <c r="I4" s="157">
        <v>2010</v>
      </c>
      <c r="J4" s="157">
        <v>2011</v>
      </c>
      <c r="K4" s="25">
        <v>2012</v>
      </c>
      <c r="L4" s="25">
        <v>2013</v>
      </c>
      <c r="M4" s="25">
        <v>2014</v>
      </c>
      <c r="N4" s="25">
        <v>2015</v>
      </c>
      <c r="O4" s="25">
        <v>2016</v>
      </c>
      <c r="P4" s="25">
        <v>2017</v>
      </c>
      <c r="Q4" s="25">
        <v>2018</v>
      </c>
      <c r="R4" s="25">
        <v>2019</v>
      </c>
      <c r="S4" s="25">
        <v>2020</v>
      </c>
      <c r="T4" s="25">
        <v>2021</v>
      </c>
      <c r="V4" s="1" t="s">
        <v>559</v>
      </c>
    </row>
    <row r="5" spans="1:23" ht="14.4">
      <c r="A5" s="158" t="s">
        <v>13</v>
      </c>
      <c r="B5" s="299">
        <v>0.48</v>
      </c>
      <c r="C5" s="299"/>
      <c r="D5" s="299">
        <v>0.48</v>
      </c>
      <c r="E5" s="299">
        <v>0.64049999999999996</v>
      </c>
      <c r="F5" s="299">
        <v>0.64049999999999996</v>
      </c>
      <c r="G5" s="299"/>
      <c r="H5" s="299"/>
      <c r="I5" s="299"/>
      <c r="J5" s="299">
        <v>0.64049999999999996</v>
      </c>
      <c r="K5" s="299">
        <v>1.28</v>
      </c>
      <c r="L5" s="299">
        <v>1.24</v>
      </c>
      <c r="M5" s="299">
        <v>1.6</v>
      </c>
      <c r="N5" s="299">
        <v>1.49</v>
      </c>
      <c r="O5" s="299"/>
      <c r="P5" s="299">
        <v>0.70579999999999998</v>
      </c>
      <c r="Q5" s="299">
        <v>0.70579999999999998</v>
      </c>
      <c r="R5" s="299">
        <v>0.70579999999999998</v>
      </c>
      <c r="S5" s="299"/>
      <c r="T5" s="299"/>
      <c r="V5"/>
    </row>
    <row r="6" spans="1:23" ht="14.4">
      <c r="A6" s="158" t="s">
        <v>12</v>
      </c>
      <c r="B6" s="299">
        <v>0.09</v>
      </c>
      <c r="C6" s="299">
        <v>0.113</v>
      </c>
      <c r="D6" s="299">
        <v>0.1434</v>
      </c>
      <c r="E6" s="299">
        <v>0.19400000000000001</v>
      </c>
      <c r="F6" s="299">
        <v>0.19400000000000001</v>
      </c>
      <c r="G6" s="299"/>
      <c r="H6" s="299"/>
      <c r="I6" s="299"/>
      <c r="J6" s="299">
        <v>0.19400000000000001</v>
      </c>
      <c r="K6" s="299"/>
      <c r="L6" s="299"/>
      <c r="M6" s="299">
        <v>0.19400000000000001</v>
      </c>
      <c r="N6" s="299" t="s">
        <v>7</v>
      </c>
      <c r="O6" s="299"/>
      <c r="P6" s="299">
        <v>0.01</v>
      </c>
      <c r="Q6" s="299">
        <v>0.01</v>
      </c>
      <c r="R6" s="299">
        <v>0.20199</v>
      </c>
      <c r="S6" s="299"/>
      <c r="T6" s="299"/>
      <c r="V6"/>
    </row>
    <row r="7" spans="1:23" ht="14.4">
      <c r="A7" s="158" t="s">
        <v>513</v>
      </c>
      <c r="B7" s="299"/>
      <c r="C7" s="299"/>
      <c r="D7" s="299"/>
      <c r="E7" s="299"/>
      <c r="F7" s="299">
        <v>0.01</v>
      </c>
      <c r="G7" s="299"/>
      <c r="H7" s="299"/>
      <c r="I7" s="299"/>
      <c r="J7" s="299"/>
      <c r="K7" s="299">
        <v>0.01</v>
      </c>
      <c r="L7" s="299"/>
      <c r="M7" s="299"/>
      <c r="N7" s="299"/>
      <c r="O7" s="299"/>
      <c r="P7" s="299">
        <v>0.01</v>
      </c>
      <c r="Q7" s="299">
        <v>0.01</v>
      </c>
      <c r="R7" s="299">
        <v>0.01</v>
      </c>
      <c r="S7" s="299"/>
      <c r="T7" s="299"/>
      <c r="V7"/>
    </row>
    <row r="8" spans="1:23" ht="14.4">
      <c r="A8" s="28" t="s">
        <v>100</v>
      </c>
      <c r="B8" s="299"/>
      <c r="C8" s="299"/>
      <c r="D8" s="299"/>
      <c r="E8" s="299">
        <v>0.62219999999999998</v>
      </c>
      <c r="F8" s="299">
        <v>0.62219999999999998</v>
      </c>
      <c r="G8" s="299"/>
      <c r="H8" s="299"/>
      <c r="I8" s="299"/>
      <c r="J8" s="299">
        <v>0.62219999999999998</v>
      </c>
      <c r="K8" s="299"/>
      <c r="L8" s="299"/>
      <c r="M8" s="299">
        <v>0.68359999999999999</v>
      </c>
      <c r="N8" s="299"/>
      <c r="O8" s="299"/>
      <c r="P8" s="299">
        <v>0.68359999999999999</v>
      </c>
      <c r="Q8" s="299">
        <v>0.68359999999999999</v>
      </c>
      <c r="R8" s="299">
        <v>0.68359999999999999</v>
      </c>
      <c r="S8" s="299"/>
      <c r="T8" s="299"/>
      <c r="V8"/>
    </row>
    <row r="9" spans="1:23" ht="14.4">
      <c r="A9" s="158" t="s">
        <v>512</v>
      </c>
      <c r="B9" s="299"/>
      <c r="C9" s="299"/>
      <c r="D9" s="299">
        <v>0.65700000000000003</v>
      </c>
      <c r="E9" s="299">
        <v>1.042</v>
      </c>
      <c r="F9" s="299">
        <v>1.042</v>
      </c>
      <c r="G9" s="299"/>
      <c r="H9" s="299"/>
      <c r="I9" s="299"/>
      <c r="J9" s="299">
        <v>1.042</v>
      </c>
      <c r="K9" s="299"/>
      <c r="L9" s="299"/>
      <c r="M9" s="299">
        <v>1.042</v>
      </c>
      <c r="N9" s="299"/>
      <c r="O9" s="299"/>
      <c r="P9" s="299">
        <v>1.0680000000000001</v>
      </c>
      <c r="Q9" s="299">
        <v>1.0680000000000001</v>
      </c>
      <c r="R9" s="299">
        <v>1.0680000000000001</v>
      </c>
      <c r="S9" s="299"/>
      <c r="T9" s="299"/>
      <c r="U9" s="116"/>
      <c r="V9"/>
    </row>
    <row r="10" spans="1:23" ht="14.4">
      <c r="A10" s="158" t="s">
        <v>11</v>
      </c>
      <c r="B10" s="299">
        <v>0.05</v>
      </c>
      <c r="C10" s="299"/>
      <c r="D10" s="299">
        <v>0.05</v>
      </c>
      <c r="E10" s="299">
        <v>0.05</v>
      </c>
      <c r="F10" s="299">
        <v>0.05</v>
      </c>
      <c r="G10" s="299"/>
      <c r="H10" s="299"/>
      <c r="I10" s="299"/>
      <c r="J10" s="299">
        <v>0.05</v>
      </c>
      <c r="K10" s="299"/>
      <c r="L10" s="299"/>
      <c r="M10" s="299">
        <v>4.3799999999999999E-2</v>
      </c>
      <c r="N10" s="299"/>
      <c r="O10" s="299"/>
      <c r="P10" s="299">
        <v>4.3799999999999999E-2</v>
      </c>
      <c r="Q10" s="299">
        <v>4.3799999999999999E-2</v>
      </c>
      <c r="R10" s="299">
        <v>4.3799999999999999E-2</v>
      </c>
      <c r="S10" s="299"/>
      <c r="T10" s="299"/>
      <c r="V10"/>
    </row>
    <row r="11" spans="1:23" ht="14.4">
      <c r="A11" s="158" t="s">
        <v>10</v>
      </c>
      <c r="B11" s="299">
        <v>16.3</v>
      </c>
      <c r="C11" s="299"/>
      <c r="D11" s="299">
        <v>16.3</v>
      </c>
      <c r="E11" s="299">
        <v>14.68</v>
      </c>
      <c r="F11" s="299">
        <v>14.68</v>
      </c>
      <c r="G11" s="299"/>
      <c r="H11" s="299"/>
      <c r="I11" s="299"/>
      <c r="J11" s="299">
        <v>14.68</v>
      </c>
      <c r="K11" s="299"/>
      <c r="L11" s="299"/>
      <c r="M11" s="299">
        <v>16.5</v>
      </c>
      <c r="N11" s="299"/>
      <c r="O11" s="299"/>
      <c r="P11" s="299">
        <v>13.556900000000001</v>
      </c>
      <c r="Q11" s="299">
        <v>13.556900000000001</v>
      </c>
      <c r="R11" s="299">
        <v>13.556900000000001</v>
      </c>
      <c r="S11" s="299"/>
      <c r="T11" s="299"/>
      <c r="V11"/>
    </row>
    <row r="12" spans="1:23" ht="14.4">
      <c r="A12" s="158" t="s">
        <v>9</v>
      </c>
      <c r="B12" s="299"/>
      <c r="C12" s="299"/>
      <c r="D12" s="299">
        <v>0.93600000000000005</v>
      </c>
      <c r="E12" s="299">
        <v>0.96950000000000003</v>
      </c>
      <c r="F12" s="299">
        <v>0.96950000000000003</v>
      </c>
      <c r="G12" s="299"/>
      <c r="H12" s="299"/>
      <c r="I12" s="299"/>
      <c r="J12" s="299">
        <v>0.96950000000000003</v>
      </c>
      <c r="K12" s="299"/>
      <c r="L12" s="299"/>
      <c r="M12" s="299">
        <v>1.357</v>
      </c>
      <c r="N12" s="299"/>
      <c r="O12" s="299"/>
      <c r="P12" s="299">
        <v>1.3568</v>
      </c>
      <c r="Q12" s="299">
        <v>1.3568</v>
      </c>
      <c r="R12" s="299">
        <v>1.3568</v>
      </c>
      <c r="S12" s="299"/>
      <c r="T12" s="299"/>
      <c r="V12"/>
    </row>
    <row r="13" spans="1:23" ht="14.4">
      <c r="A13" s="158" t="s">
        <v>8</v>
      </c>
      <c r="B13" s="299"/>
      <c r="C13" s="299">
        <v>0.63</v>
      </c>
      <c r="D13" s="299">
        <v>0.62</v>
      </c>
      <c r="E13" s="299">
        <v>0.72599999999999998</v>
      </c>
      <c r="F13" s="299">
        <v>0.63</v>
      </c>
      <c r="G13" s="299">
        <v>0.61599999999999999</v>
      </c>
      <c r="H13" s="299">
        <v>0.63200000000000001</v>
      </c>
      <c r="I13" s="299">
        <v>0.63700000000000001</v>
      </c>
      <c r="J13" s="299">
        <v>0.57099999999999995</v>
      </c>
      <c r="K13" s="299">
        <v>0.58199999999999996</v>
      </c>
      <c r="L13" s="299">
        <v>0.60799999999999998</v>
      </c>
      <c r="M13" s="299">
        <v>0.62</v>
      </c>
      <c r="N13" s="299">
        <v>0.61199999999999999</v>
      </c>
      <c r="O13" s="299">
        <v>0.62</v>
      </c>
      <c r="P13" s="299">
        <v>0.61499999999999999</v>
      </c>
      <c r="Q13" s="299">
        <v>0.59099999999999997</v>
      </c>
      <c r="R13" s="299">
        <v>0.59499999999999997</v>
      </c>
      <c r="S13" s="299">
        <v>0.60699999999999998</v>
      </c>
      <c r="T13" s="299">
        <v>0.60399999999999998</v>
      </c>
      <c r="V13"/>
      <c r="W13"/>
    </row>
    <row r="14" spans="1:23" ht="14.4">
      <c r="A14" s="158" t="s">
        <v>6</v>
      </c>
      <c r="B14" s="299"/>
      <c r="C14" s="299">
        <v>0.60499999999999998</v>
      </c>
      <c r="D14" s="299">
        <v>0.60499999999999998</v>
      </c>
      <c r="E14" s="299">
        <v>0.74419999999999997</v>
      </c>
      <c r="F14" s="299">
        <v>0.74419999999999997</v>
      </c>
      <c r="G14" s="299"/>
      <c r="H14" s="299"/>
      <c r="I14" s="299"/>
      <c r="J14" s="299">
        <v>0.74419999999999997</v>
      </c>
      <c r="K14" s="299"/>
      <c r="L14" s="299"/>
      <c r="M14" s="299">
        <v>0.88419999999999999</v>
      </c>
      <c r="N14" s="299"/>
      <c r="O14" s="299"/>
      <c r="P14" s="299">
        <v>1.4730000000000001</v>
      </c>
      <c r="Q14" s="299">
        <v>1.4730000000000001</v>
      </c>
      <c r="R14" s="299">
        <v>1.4730000000000003</v>
      </c>
      <c r="S14" s="299"/>
      <c r="T14" s="299"/>
      <c r="V14"/>
    </row>
    <row r="15" spans="1:23" ht="14.4">
      <c r="A15" s="158" t="s">
        <v>18</v>
      </c>
      <c r="B15" s="299">
        <v>0.14000000000000001</v>
      </c>
      <c r="C15" s="299">
        <v>0.249</v>
      </c>
      <c r="D15" s="299">
        <v>0.27300000000000002</v>
      </c>
      <c r="E15" s="299">
        <v>0.3</v>
      </c>
      <c r="F15" s="299">
        <v>0.3</v>
      </c>
      <c r="G15" s="299"/>
      <c r="H15" s="299"/>
      <c r="I15" s="299"/>
      <c r="J15" s="299">
        <v>0.3</v>
      </c>
      <c r="K15" s="299"/>
      <c r="L15" s="299"/>
      <c r="M15" s="299">
        <v>0.28799999999999998</v>
      </c>
      <c r="N15" s="299"/>
      <c r="O15" s="299"/>
      <c r="P15" s="299">
        <v>0.28799999999999998</v>
      </c>
      <c r="Q15" s="299">
        <v>0.28799999999999998</v>
      </c>
      <c r="R15" s="299">
        <v>0.28799999999999998</v>
      </c>
      <c r="S15" s="299"/>
      <c r="T15" s="299"/>
      <c r="V15"/>
    </row>
    <row r="16" spans="1:23" ht="14.4">
      <c r="A16" s="158" t="s">
        <v>4</v>
      </c>
      <c r="B16" s="299"/>
      <c r="C16" s="299">
        <v>1.1900000000000001E-2</v>
      </c>
      <c r="D16" s="299">
        <v>1.1900000000000001E-2</v>
      </c>
      <c r="E16" s="299">
        <v>1.1900000000000001E-2</v>
      </c>
      <c r="F16" s="299">
        <v>1.37E-2</v>
      </c>
      <c r="G16" s="299"/>
      <c r="H16" s="299"/>
      <c r="I16" s="299"/>
      <c r="J16" s="299">
        <v>1.37E-2</v>
      </c>
      <c r="K16" s="299">
        <v>1.2E-2</v>
      </c>
      <c r="L16" s="299">
        <v>1.2999999999999999E-2</v>
      </c>
      <c r="M16" s="299">
        <v>1.37E-2</v>
      </c>
      <c r="N16" s="299"/>
      <c r="O16" s="299"/>
      <c r="P16" s="299">
        <v>1.37E-2</v>
      </c>
      <c r="Q16" s="299">
        <v>1.37E-2</v>
      </c>
      <c r="R16" s="299">
        <v>1.37E-2</v>
      </c>
      <c r="S16" s="299"/>
      <c r="T16" s="299"/>
      <c r="V16"/>
    </row>
    <row r="17" spans="1:33" ht="14.4">
      <c r="A17" s="158" t="s">
        <v>3</v>
      </c>
      <c r="B17" s="299"/>
      <c r="C17" s="299">
        <v>13.31</v>
      </c>
      <c r="D17" s="299">
        <v>12.9</v>
      </c>
      <c r="E17" s="299">
        <v>12.5</v>
      </c>
      <c r="F17" s="299">
        <v>12.5</v>
      </c>
      <c r="G17" s="299"/>
      <c r="H17" s="299"/>
      <c r="I17" s="299"/>
      <c r="J17" s="299">
        <v>12.5</v>
      </c>
      <c r="K17" s="299"/>
      <c r="L17" s="299"/>
      <c r="M17" s="299">
        <v>12.5</v>
      </c>
      <c r="N17" s="299"/>
      <c r="O17" s="299"/>
      <c r="P17" s="299">
        <v>19.38</v>
      </c>
      <c r="Q17" s="299">
        <v>19.850000000000001</v>
      </c>
      <c r="R17" s="299">
        <v>19.850000000000001</v>
      </c>
      <c r="S17" s="299"/>
      <c r="T17" s="299"/>
      <c r="V17"/>
    </row>
    <row r="18" spans="1:33" ht="14.4">
      <c r="A18" s="155" t="s">
        <v>33</v>
      </c>
      <c r="B18" s="299"/>
      <c r="C18" s="299"/>
      <c r="D18" s="299"/>
      <c r="E18" s="299">
        <v>5.1840000000000002</v>
      </c>
      <c r="F18" s="299">
        <v>5.1840000000000002</v>
      </c>
      <c r="G18" s="299"/>
      <c r="H18" s="299"/>
      <c r="I18" s="299"/>
      <c r="J18" s="299">
        <v>5.1840000000000002</v>
      </c>
      <c r="K18" s="299"/>
      <c r="L18" s="299"/>
      <c r="M18" s="299">
        <v>5.1840000000000002</v>
      </c>
      <c r="N18" s="299"/>
      <c r="O18" s="299"/>
      <c r="P18" s="299">
        <v>5.1840000000000002</v>
      </c>
      <c r="Q18" s="299">
        <v>5.1840000000000002</v>
      </c>
      <c r="R18" s="299">
        <v>5.1840000000000002</v>
      </c>
      <c r="S18" s="299"/>
      <c r="T18" s="299"/>
      <c r="V18"/>
    </row>
    <row r="19" spans="1:33" ht="14.4">
      <c r="A19" s="158" t="s">
        <v>1</v>
      </c>
      <c r="B19" s="299"/>
      <c r="C19" s="299">
        <v>1.7470000000000001</v>
      </c>
      <c r="D19" s="299">
        <v>1.706</v>
      </c>
      <c r="E19" s="299">
        <v>1.74</v>
      </c>
      <c r="F19" s="299">
        <v>1.74</v>
      </c>
      <c r="G19" s="299"/>
      <c r="H19" s="299"/>
      <c r="I19" s="299"/>
      <c r="J19" s="299">
        <v>1.74</v>
      </c>
      <c r="K19" s="299"/>
      <c r="L19" s="299"/>
      <c r="M19" s="299">
        <v>1.5720000000000001</v>
      </c>
      <c r="N19" s="299"/>
      <c r="O19" s="299"/>
      <c r="P19" s="299">
        <v>1.5720000000000001</v>
      </c>
      <c r="Q19" s="299">
        <v>1.5720000000000001</v>
      </c>
      <c r="R19" s="299">
        <v>1.5720000000000003</v>
      </c>
      <c r="S19" s="299"/>
      <c r="T19" s="299"/>
      <c r="V19"/>
    </row>
    <row r="20" spans="1:33" ht="14.4">
      <c r="A20" s="158" t="s">
        <v>24</v>
      </c>
      <c r="B20" s="299">
        <v>1.22</v>
      </c>
      <c r="C20" s="299"/>
      <c r="D20" s="299">
        <v>1.22</v>
      </c>
      <c r="E20" s="299">
        <v>4.2050000000000001</v>
      </c>
      <c r="F20" s="299">
        <v>4.2050000000000001</v>
      </c>
      <c r="G20" s="299"/>
      <c r="H20" s="299"/>
      <c r="I20" s="299"/>
      <c r="J20" s="299">
        <v>4.2050000000000001</v>
      </c>
      <c r="K20" s="299">
        <v>4.2050000000000001</v>
      </c>
      <c r="L20" s="299">
        <v>4.2050000000000001</v>
      </c>
      <c r="M20" s="299">
        <v>4.21</v>
      </c>
      <c r="N20" s="299">
        <v>4.21</v>
      </c>
      <c r="O20" s="299">
        <v>3.4019775534092807</v>
      </c>
      <c r="P20" s="299">
        <v>3.3931416508627206</v>
      </c>
      <c r="Q20" s="299">
        <v>3.77138165086272</v>
      </c>
      <c r="R20" s="299">
        <v>3.4039685713764487</v>
      </c>
      <c r="S20" s="299">
        <v>2.6691424124039038</v>
      </c>
      <c r="T20" s="299"/>
      <c r="V20"/>
      <c r="W20"/>
    </row>
    <row r="21" spans="1:33">
      <c r="D21" s="116"/>
      <c r="E21" s="116"/>
      <c r="F21" s="116"/>
      <c r="G21" s="116"/>
      <c r="H21" s="116"/>
      <c r="I21" s="116"/>
      <c r="J21" s="116"/>
      <c r="K21" s="116"/>
      <c r="L21" s="116"/>
      <c r="U21" s="116"/>
      <c r="V21" s="116"/>
      <c r="W21" s="116"/>
      <c r="X21" s="116"/>
      <c r="Y21" s="116"/>
      <c r="Z21" s="116"/>
      <c r="AA21" s="116"/>
      <c r="AB21" s="116"/>
      <c r="AC21" s="116"/>
      <c r="AD21" s="116"/>
      <c r="AE21" s="116"/>
      <c r="AF21" s="116"/>
      <c r="AG21" s="116"/>
    </row>
    <row r="22" spans="1:33" ht="14.25" customHeight="1">
      <c r="A22" s="103" t="s">
        <v>21</v>
      </c>
    </row>
    <row r="23" spans="1:33" ht="14.4">
      <c r="A23" s="103"/>
      <c r="C23" s="135"/>
      <c r="D23" s="135"/>
      <c r="E23" s="135"/>
      <c r="F23" s="135"/>
      <c r="G23" s="135"/>
      <c r="H23" s="135"/>
      <c r="I23" s="135"/>
      <c r="M23" s="8"/>
      <c r="N23" s="8"/>
      <c r="O23" s="8"/>
      <c r="P23" s="8"/>
      <c r="Q23" s="8"/>
      <c r="R23" s="8"/>
      <c r="S23" s="8"/>
      <c r="T23" s="8"/>
      <c r="U23" s="8"/>
      <c r="V23" s="8"/>
    </row>
    <row r="24" spans="1:33" ht="14.25" customHeight="1">
      <c r="A24" s="41" t="s">
        <v>439</v>
      </c>
      <c r="C24" s="42"/>
      <c r="D24" s="42"/>
      <c r="E24" s="42"/>
      <c r="F24" s="42"/>
      <c r="G24" s="42"/>
      <c r="H24" s="42"/>
      <c r="I24" s="42"/>
      <c r="J24" s="42"/>
      <c r="K24" s="42"/>
    </row>
    <row r="25" spans="1:33">
      <c r="A25" s="17" t="s">
        <v>15</v>
      </c>
    </row>
    <row r="26" spans="1:33">
      <c r="A26" s="53" t="s">
        <v>1109</v>
      </c>
      <c r="B26" s="18"/>
      <c r="C26" s="18"/>
      <c r="D26" s="18"/>
      <c r="E26" s="18"/>
      <c r="F26" s="18"/>
      <c r="G26" s="18"/>
      <c r="H26" s="18"/>
      <c r="I26" s="18"/>
      <c r="J26" s="18"/>
      <c r="K26" s="18"/>
    </row>
    <row r="27" spans="1:33">
      <c r="A27" s="53"/>
      <c r="B27" s="18"/>
      <c r="C27" s="18"/>
      <c r="D27" s="18"/>
      <c r="E27" s="18"/>
      <c r="F27" s="18"/>
      <c r="G27" s="18"/>
      <c r="H27" s="18"/>
      <c r="I27" s="18"/>
      <c r="J27" s="18"/>
      <c r="K27" s="18"/>
    </row>
    <row r="28" spans="1:33">
      <c r="A28" s="53" t="s">
        <v>124</v>
      </c>
      <c r="B28" s="18"/>
      <c r="C28" s="18"/>
      <c r="D28" s="18"/>
      <c r="E28" s="18"/>
      <c r="F28" s="18"/>
      <c r="G28" s="18"/>
      <c r="H28" s="18"/>
      <c r="I28" s="18"/>
      <c r="J28" s="18"/>
      <c r="K28" s="18"/>
    </row>
    <row r="29" spans="1:33" ht="14.25" customHeight="1">
      <c r="A29" s="44" t="s">
        <v>174</v>
      </c>
      <c r="C29" s="18"/>
      <c r="D29" s="18"/>
      <c r="E29" s="18"/>
      <c r="F29" s="18"/>
      <c r="G29" s="18"/>
      <c r="H29" s="18"/>
      <c r="I29" s="18"/>
      <c r="J29" s="18"/>
      <c r="K29" s="18"/>
    </row>
    <row r="30" spans="1:33">
      <c r="C30" s="18"/>
      <c r="D30" s="18"/>
      <c r="E30" s="18"/>
      <c r="F30" s="18"/>
      <c r="G30" s="18"/>
      <c r="H30" s="18"/>
      <c r="I30" s="18"/>
      <c r="J30" s="18"/>
      <c r="K30" s="18"/>
    </row>
    <row r="31" spans="1:33" ht="14.25" customHeight="1">
      <c r="A31" s="18" t="s">
        <v>249</v>
      </c>
      <c r="C31" s="18"/>
      <c r="D31" s="18"/>
      <c r="E31" s="18"/>
      <c r="F31" s="18"/>
      <c r="G31" s="18"/>
      <c r="H31" s="18"/>
      <c r="I31" s="18"/>
      <c r="J31" s="18"/>
      <c r="K31" s="18"/>
    </row>
    <row r="32" spans="1:33">
      <c r="A32" s="18"/>
      <c r="B32" s="18"/>
      <c r="C32" s="18"/>
      <c r="D32" s="18"/>
      <c r="E32" s="18"/>
      <c r="F32" s="18"/>
      <c r="G32" s="18"/>
      <c r="H32" s="18"/>
      <c r="I32" s="18"/>
      <c r="J32" s="18"/>
      <c r="K32" s="18"/>
    </row>
    <row r="33" spans="1:11">
      <c r="A33" s="18" t="s">
        <v>250</v>
      </c>
      <c r="B33" s="18"/>
      <c r="C33" s="18"/>
      <c r="D33" s="18"/>
      <c r="E33" s="18"/>
      <c r="F33" s="18"/>
      <c r="G33" s="18"/>
      <c r="H33" s="18"/>
      <c r="I33" s="18"/>
      <c r="J33" s="18"/>
      <c r="K33" s="18"/>
    </row>
    <row r="34" spans="1:11">
      <c r="A34" s="115"/>
      <c r="B34" s="18"/>
      <c r="C34" s="18"/>
      <c r="D34" s="18"/>
      <c r="E34" s="18"/>
      <c r="F34" s="18"/>
      <c r="G34" s="18"/>
      <c r="H34" s="18"/>
      <c r="I34" s="18"/>
      <c r="J34" s="18"/>
      <c r="K34" s="18"/>
    </row>
    <row r="35" spans="1:11">
      <c r="B35" s="18"/>
      <c r="C35" s="18"/>
      <c r="D35" s="18"/>
      <c r="E35" s="18"/>
      <c r="F35" s="18"/>
      <c r="G35" s="18"/>
      <c r="H35" s="18"/>
      <c r="I35" s="18"/>
      <c r="J35" s="18"/>
      <c r="K35" s="18"/>
    </row>
    <row r="36" spans="1:11">
      <c r="B36" s="18"/>
      <c r="C36" s="18"/>
      <c r="D36" s="18"/>
      <c r="E36" s="18"/>
      <c r="F36" s="18"/>
      <c r="G36" s="18"/>
      <c r="H36" s="18"/>
      <c r="I36" s="18"/>
      <c r="J36" s="18"/>
      <c r="K36" s="18"/>
    </row>
    <row r="37" spans="1:11">
      <c r="B37" s="18"/>
      <c r="C37" s="18"/>
      <c r="D37" s="18"/>
      <c r="E37" s="18"/>
      <c r="F37" s="18"/>
      <c r="G37" s="18"/>
      <c r="H37" s="18"/>
      <c r="I37" s="18"/>
      <c r="J37" s="18"/>
      <c r="K37" s="18"/>
    </row>
  </sheetData>
  <mergeCells count="2">
    <mergeCell ref="A3:A4"/>
    <mergeCell ref="B3:T3"/>
  </mergeCells>
  <conditionalFormatting sqref="M9">
    <cfRule type="expression" dxfId="126" priority="5" stopIfTrue="1">
      <formula>ISNA(ACTIVECELL)</formula>
    </cfRule>
  </conditionalFormatting>
  <conditionalFormatting sqref="M14:M15">
    <cfRule type="expression" dxfId="125" priority="7" stopIfTrue="1">
      <formula>ISNA(ACTIVECELL)</formula>
    </cfRule>
  </conditionalFormatting>
  <conditionalFormatting sqref="M19">
    <cfRule type="expression" dxfId="124" priority="4" stopIfTrue="1">
      <formula>ISNA(ACTIVECELL)</formula>
    </cfRule>
  </conditionalFormatting>
  <conditionalFormatting sqref="M17:N17 P17:Q17">
    <cfRule type="expression" dxfId="123" priority="1" stopIfTrue="1">
      <formula>ISNA(ACTIVECELL)</formula>
    </cfRule>
  </conditionalFormatting>
  <hyperlinks>
    <hyperlink ref="V4" location="Content!A1" display="Back to content page" xr:uid="{00000000-0004-0000-0101-000000000000}"/>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E9F3A-1800-4C3C-B9DA-1A6EFF5CB0C5}">
  <dimension ref="A1:X21"/>
  <sheetViews>
    <sheetView topLeftCell="A4" workbookViewId="0">
      <selection activeCell="B4" sqref="B4:V18"/>
    </sheetView>
  </sheetViews>
  <sheetFormatPr defaultRowHeight="14.4"/>
  <cols>
    <col min="1" max="1" width="23.33203125" customWidth="1"/>
  </cols>
  <sheetData>
    <row r="1" spans="1:24">
      <c r="A1" s="44" t="s">
        <v>3235</v>
      </c>
    </row>
    <row r="3" spans="1:24">
      <c r="A3" s="156" t="s">
        <v>2624</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c r="X3" s="1" t="s">
        <v>559</v>
      </c>
    </row>
    <row r="4" spans="1:24">
      <c r="A4" s="16" t="s">
        <v>13</v>
      </c>
      <c r="B4" s="296">
        <v>0.85000000000000009</v>
      </c>
      <c r="C4" s="296">
        <v>0.86499999999999999</v>
      </c>
      <c r="D4" s="296">
        <v>0.88500000000000001</v>
      </c>
      <c r="E4" s="296">
        <v>0.90250000000000008</v>
      </c>
      <c r="F4" s="296">
        <v>0.91999999999999993</v>
      </c>
      <c r="G4" s="296">
        <v>0.9375</v>
      </c>
      <c r="H4" s="296">
        <v>0.93750000000000011</v>
      </c>
      <c r="I4" s="296">
        <v>0.93750000000000011</v>
      </c>
      <c r="J4" s="296">
        <v>0.93750000000000011</v>
      </c>
      <c r="K4" s="296">
        <v>0.93750000000000011</v>
      </c>
      <c r="L4" s="296">
        <v>0.9375</v>
      </c>
      <c r="M4" s="296">
        <v>0.93750000000000011</v>
      </c>
      <c r="N4" s="296">
        <v>0.93750000000000011</v>
      </c>
      <c r="O4" s="296">
        <v>0.93750000000000011</v>
      </c>
      <c r="P4" s="296">
        <v>0.9375</v>
      </c>
      <c r="Q4" s="296">
        <v>0.93750000000000011</v>
      </c>
      <c r="R4" s="296">
        <v>0.9375</v>
      </c>
      <c r="S4" s="296">
        <v>0.93750000000000011</v>
      </c>
      <c r="T4" s="296">
        <v>0.9375</v>
      </c>
      <c r="U4" s="296">
        <v>0.93750000000000011</v>
      </c>
      <c r="V4" s="296">
        <v>0.9375</v>
      </c>
    </row>
    <row r="5" spans="1:24">
      <c r="A5" s="16" t="s">
        <v>12</v>
      </c>
      <c r="B5" s="296">
        <v>1.0174999999999998</v>
      </c>
      <c r="C5" s="296">
        <v>1.0149999999999999</v>
      </c>
      <c r="D5" s="296">
        <v>1.0175000000000001</v>
      </c>
      <c r="E5" s="296">
        <v>1.02</v>
      </c>
      <c r="F5" s="296">
        <v>1.02</v>
      </c>
      <c r="G5" s="296">
        <v>1.0225</v>
      </c>
      <c r="H5" s="296">
        <v>1.0249999999999999</v>
      </c>
      <c r="I5" s="296">
        <v>1.0249999999999999</v>
      </c>
      <c r="J5" s="296">
        <v>1.0274999999999999</v>
      </c>
      <c r="K5" s="296">
        <v>1.03</v>
      </c>
      <c r="L5" s="296">
        <v>1.03</v>
      </c>
      <c r="M5" s="296">
        <v>1.0325</v>
      </c>
      <c r="N5" s="296">
        <v>1.0174999999999998</v>
      </c>
      <c r="O5" s="296">
        <v>0.99750000000000005</v>
      </c>
      <c r="P5" s="296">
        <v>0.98</v>
      </c>
      <c r="Q5" s="296">
        <v>0.98250000000000004</v>
      </c>
      <c r="R5" s="296">
        <v>1.0525000000000002</v>
      </c>
      <c r="S5" s="296">
        <v>1.0075000000000001</v>
      </c>
      <c r="T5" s="296">
        <v>1.0649999999999999</v>
      </c>
      <c r="U5" s="296">
        <v>1.0549999999999999</v>
      </c>
      <c r="V5" s="296">
        <v>1.1524999999999999</v>
      </c>
    </row>
    <row r="6" spans="1:24">
      <c r="A6" s="16" t="s">
        <v>513</v>
      </c>
      <c r="B6" s="296">
        <v>0.41500000000000004</v>
      </c>
      <c r="C6" s="296">
        <v>0.41500000000000004</v>
      </c>
      <c r="D6" s="296">
        <v>0.41500000000000004</v>
      </c>
      <c r="E6" s="296">
        <v>0.41500000000000004</v>
      </c>
      <c r="F6" s="296">
        <v>0.41500000000000004</v>
      </c>
      <c r="G6" s="296">
        <v>0.41500000000000004</v>
      </c>
      <c r="H6" s="296">
        <v>0.41500000000000004</v>
      </c>
      <c r="I6" s="296">
        <v>0.41500000000000004</v>
      </c>
      <c r="J6" s="296">
        <v>0.41500000000000004</v>
      </c>
      <c r="K6" s="296">
        <v>0.41500000000000004</v>
      </c>
      <c r="L6" s="296">
        <v>0.41500000000000004</v>
      </c>
      <c r="M6" s="296">
        <v>0.41500000000000004</v>
      </c>
      <c r="N6" s="296">
        <v>0.41500000000000004</v>
      </c>
      <c r="O6" s="296">
        <v>0.41500000000000004</v>
      </c>
      <c r="P6" s="296">
        <v>0.41500000000000004</v>
      </c>
      <c r="Q6" s="296">
        <v>0.41500000000000004</v>
      </c>
      <c r="R6" s="296">
        <v>0.41500000000000004</v>
      </c>
      <c r="S6" s="296">
        <v>0.41500000000000004</v>
      </c>
      <c r="T6" s="296">
        <v>0.41500000000000004</v>
      </c>
      <c r="U6" s="296">
        <v>0.41500000000000004</v>
      </c>
      <c r="V6" s="296">
        <v>0.41500000000000004</v>
      </c>
    </row>
    <row r="7" spans="1:24">
      <c r="A7" s="28" t="s">
        <v>605</v>
      </c>
      <c r="B7" s="296">
        <v>9.5000000000000001E-2</v>
      </c>
      <c r="C7" s="296">
        <v>9.7500000000000003E-2</v>
      </c>
      <c r="D7" s="296">
        <v>0.10250000000000001</v>
      </c>
      <c r="E7" s="296">
        <v>0.10500000000000001</v>
      </c>
      <c r="F7" s="296">
        <v>0.11000000000000001</v>
      </c>
      <c r="G7" s="296">
        <v>0.11250000000000002</v>
      </c>
      <c r="H7" s="296">
        <v>0.1125</v>
      </c>
      <c r="I7" s="296">
        <v>0.11250000000000002</v>
      </c>
      <c r="J7" s="296">
        <v>0.11250000000000002</v>
      </c>
      <c r="K7" s="296">
        <v>0.11249999999999999</v>
      </c>
      <c r="L7" s="296">
        <v>0.11250000000000002</v>
      </c>
      <c r="M7" s="296">
        <v>0.11250000000000002</v>
      </c>
      <c r="N7" s="296">
        <v>0.11250000000000002</v>
      </c>
      <c r="O7" s="296">
        <v>0.1125</v>
      </c>
      <c r="P7" s="296">
        <v>0.1125</v>
      </c>
      <c r="Q7" s="296">
        <v>0.11250000000000002</v>
      </c>
      <c r="R7" s="296">
        <v>0.11250000000000002</v>
      </c>
      <c r="S7" s="296">
        <v>0.1125</v>
      </c>
      <c r="T7" s="296">
        <v>0.1125</v>
      </c>
      <c r="U7" s="296">
        <v>0.1125</v>
      </c>
      <c r="V7" s="296">
        <v>0.11250000000000002</v>
      </c>
    </row>
    <row r="8" spans="1:24">
      <c r="A8" s="16" t="s">
        <v>512</v>
      </c>
      <c r="B8" s="296">
        <v>37.835000000000008</v>
      </c>
      <c r="C8" s="296">
        <v>38.024999999999999</v>
      </c>
      <c r="D8" s="296">
        <v>38.215000000000003</v>
      </c>
      <c r="E8" s="296">
        <v>38.402500000000003</v>
      </c>
      <c r="F8" s="296">
        <v>38.592500000000001</v>
      </c>
      <c r="G8" s="296">
        <v>38.78</v>
      </c>
      <c r="H8" s="296">
        <v>38.78</v>
      </c>
      <c r="I8" s="296">
        <v>38.78</v>
      </c>
      <c r="J8" s="296">
        <v>38.78</v>
      </c>
      <c r="K8" s="296">
        <v>38.78</v>
      </c>
      <c r="L8" s="296">
        <v>38.78</v>
      </c>
      <c r="M8" s="296">
        <v>38.78</v>
      </c>
      <c r="N8" s="296">
        <v>38.78</v>
      </c>
      <c r="O8" s="296">
        <v>38.78</v>
      </c>
      <c r="P8" s="296">
        <v>38.78</v>
      </c>
      <c r="Q8" s="296">
        <v>38.78</v>
      </c>
      <c r="R8" s="296">
        <v>38.78</v>
      </c>
      <c r="S8" s="296">
        <v>38.78</v>
      </c>
      <c r="T8" s="296">
        <v>38.78</v>
      </c>
      <c r="U8" s="296">
        <v>38.78</v>
      </c>
      <c r="V8" s="296">
        <v>38.78</v>
      </c>
    </row>
    <row r="9" spans="1:24">
      <c r="A9" s="16" t="s">
        <v>11</v>
      </c>
      <c r="B9" s="296">
        <v>1.2824999999999998</v>
      </c>
      <c r="C9" s="296">
        <v>1.2825</v>
      </c>
      <c r="D9" s="296">
        <v>1.2824999999999998</v>
      </c>
      <c r="E9" s="296">
        <v>1.2825</v>
      </c>
      <c r="F9" s="296">
        <v>1.2825</v>
      </c>
      <c r="G9" s="296">
        <v>1.2824999999999998</v>
      </c>
      <c r="H9" s="296">
        <v>1.2825</v>
      </c>
      <c r="I9" s="296">
        <v>1.2824999999999998</v>
      </c>
      <c r="J9" s="296">
        <v>1.2825</v>
      </c>
      <c r="K9" s="296">
        <v>1.2825</v>
      </c>
      <c r="L9" s="296">
        <v>1.2824999999999998</v>
      </c>
      <c r="M9" s="296">
        <v>1.2824999999999998</v>
      </c>
      <c r="N9" s="296">
        <v>1.2825</v>
      </c>
      <c r="O9" s="296">
        <v>1.2825</v>
      </c>
      <c r="P9" s="296">
        <v>1.2825</v>
      </c>
      <c r="Q9" s="296">
        <v>1.2825</v>
      </c>
      <c r="R9" s="296">
        <v>1.2825</v>
      </c>
      <c r="S9" s="296">
        <v>1.2825</v>
      </c>
      <c r="T9" s="296">
        <v>1.2825</v>
      </c>
      <c r="U9" s="296">
        <v>1.2825</v>
      </c>
      <c r="V9" s="296">
        <v>1.2825</v>
      </c>
    </row>
    <row r="10" spans="1:24">
      <c r="A10" s="16" t="s">
        <v>10</v>
      </c>
      <c r="B10" s="296">
        <v>5.5949999999999998</v>
      </c>
      <c r="C10" s="296">
        <v>5.6</v>
      </c>
      <c r="D10" s="296">
        <v>5.61</v>
      </c>
      <c r="E10" s="296">
        <v>5.6175000000000006</v>
      </c>
      <c r="F10" s="296">
        <v>5.625</v>
      </c>
      <c r="G10" s="296">
        <v>5.6325000000000003</v>
      </c>
      <c r="H10" s="296">
        <v>5.6300000000000008</v>
      </c>
      <c r="I10" s="296">
        <v>5.63</v>
      </c>
      <c r="J10" s="296">
        <v>5.63</v>
      </c>
      <c r="K10" s="296">
        <v>5.63</v>
      </c>
      <c r="L10" s="296">
        <v>5.63</v>
      </c>
      <c r="M10" s="296">
        <v>5.6300000000000008</v>
      </c>
      <c r="N10" s="296">
        <v>5.63</v>
      </c>
      <c r="O10" s="296">
        <v>5.6300000000000008</v>
      </c>
      <c r="P10" s="296">
        <v>5.63</v>
      </c>
      <c r="Q10" s="296">
        <v>5.63</v>
      </c>
      <c r="R10" s="296">
        <v>5.63</v>
      </c>
      <c r="S10" s="296">
        <v>5.6300000000000008</v>
      </c>
      <c r="T10" s="296">
        <v>5.63</v>
      </c>
      <c r="U10" s="296">
        <v>5.6300000000000008</v>
      </c>
      <c r="V10" s="296">
        <v>5.6300000000000008</v>
      </c>
    </row>
    <row r="11" spans="1:24">
      <c r="A11" s="16" t="s">
        <v>9</v>
      </c>
      <c r="B11" s="296">
        <v>7.9725000000000001</v>
      </c>
      <c r="C11" s="296">
        <v>8.3025000000000002</v>
      </c>
      <c r="D11" s="296">
        <v>8.629999999999999</v>
      </c>
      <c r="E11" s="296">
        <v>8.67</v>
      </c>
      <c r="F11" s="296">
        <v>8.7125000000000004</v>
      </c>
      <c r="G11" s="296">
        <v>8.7524999999999995</v>
      </c>
      <c r="H11" s="296">
        <v>8.7524999999999995</v>
      </c>
      <c r="I11" s="296">
        <v>8.7524999999999995</v>
      </c>
      <c r="J11" s="296">
        <v>8.7524999999999995</v>
      </c>
      <c r="K11" s="296">
        <v>8.7524999999999995</v>
      </c>
      <c r="L11" s="296">
        <v>8.7525000000000013</v>
      </c>
      <c r="M11" s="296">
        <v>8.7524999999999995</v>
      </c>
      <c r="N11" s="296">
        <v>8.7525000000000013</v>
      </c>
      <c r="O11" s="296">
        <v>8.7524999999999995</v>
      </c>
      <c r="P11" s="296">
        <v>8.7524999999999995</v>
      </c>
      <c r="Q11" s="296">
        <v>8.7524999999999995</v>
      </c>
      <c r="R11" s="296">
        <v>8.7524999999999995</v>
      </c>
      <c r="S11" s="296">
        <v>8.7524999999999995</v>
      </c>
      <c r="T11" s="296">
        <v>8.7525000000000013</v>
      </c>
      <c r="U11" s="296">
        <v>8.7524999999999995</v>
      </c>
      <c r="V11" s="296">
        <v>8.7525000000000013</v>
      </c>
    </row>
    <row r="12" spans="1:24">
      <c r="A12" s="16" t="s">
        <v>8</v>
      </c>
      <c r="B12" s="296">
        <v>11.085000000000001</v>
      </c>
      <c r="C12" s="296">
        <v>11.784999999999998</v>
      </c>
      <c r="D12" s="296">
        <v>12.48</v>
      </c>
      <c r="E12" s="296">
        <v>13.1775</v>
      </c>
      <c r="F12" s="296">
        <v>12.8675</v>
      </c>
      <c r="G12" s="296">
        <v>12.56</v>
      </c>
      <c r="H12" s="296">
        <v>12.395</v>
      </c>
      <c r="I12" s="296">
        <v>11.452499999999999</v>
      </c>
      <c r="J12" s="296">
        <v>13.92</v>
      </c>
      <c r="K12" s="296">
        <v>11.484999999999999</v>
      </c>
      <c r="L12" s="296">
        <v>11.580000000000002</v>
      </c>
      <c r="M12" s="296">
        <v>10.3775</v>
      </c>
      <c r="N12" s="296">
        <v>10.58</v>
      </c>
      <c r="O12" s="296">
        <v>11.05</v>
      </c>
      <c r="P12" s="296">
        <v>11.27</v>
      </c>
      <c r="Q12" s="296">
        <v>11.125</v>
      </c>
      <c r="R12" s="296">
        <v>11.2675</v>
      </c>
      <c r="S12" s="296">
        <v>11.085000000000001</v>
      </c>
      <c r="T12" s="296">
        <v>10.742500000000001</v>
      </c>
      <c r="U12" s="296">
        <v>10.815</v>
      </c>
      <c r="V12" s="296">
        <v>11.032499999999999</v>
      </c>
    </row>
    <row r="13" spans="1:24">
      <c r="A13" s="16" t="s">
        <v>6</v>
      </c>
      <c r="B13" s="296">
        <v>0.51750000000000007</v>
      </c>
      <c r="C13" s="296">
        <v>0.53499999999999992</v>
      </c>
      <c r="D13" s="296">
        <v>0.56249999999999989</v>
      </c>
      <c r="E13" s="296">
        <v>0.59499999999999997</v>
      </c>
      <c r="F13" s="296">
        <v>0.62000000000000011</v>
      </c>
      <c r="G13" s="296">
        <v>0.64749999999999996</v>
      </c>
      <c r="H13" s="296">
        <v>0.67</v>
      </c>
      <c r="I13" s="296">
        <v>0.69500000000000006</v>
      </c>
      <c r="J13" s="296">
        <v>0.71500000000000008</v>
      </c>
      <c r="K13" s="296">
        <v>0.74</v>
      </c>
      <c r="L13" s="296">
        <v>0.76250000000000007</v>
      </c>
      <c r="M13" s="296">
        <v>0.78749999999999998</v>
      </c>
      <c r="N13" s="296">
        <v>0.80499999999999994</v>
      </c>
      <c r="O13" s="296">
        <v>0.82750000000000001</v>
      </c>
      <c r="P13" s="296">
        <v>0.85499999999999998</v>
      </c>
      <c r="Q13" s="296">
        <v>0.875</v>
      </c>
      <c r="R13" s="296">
        <v>0.875</v>
      </c>
      <c r="S13" s="296">
        <v>0.875</v>
      </c>
      <c r="T13" s="296">
        <v>0.875</v>
      </c>
      <c r="U13" s="296">
        <v>0.875</v>
      </c>
      <c r="V13" s="296">
        <v>0.875</v>
      </c>
    </row>
    <row r="14" spans="1:24">
      <c r="A14" s="16" t="s">
        <v>18</v>
      </c>
      <c r="B14" s="296">
        <v>0.45000000000000007</v>
      </c>
      <c r="C14" s="296">
        <v>0.44</v>
      </c>
      <c r="D14" s="296">
        <v>0.43</v>
      </c>
      <c r="E14" s="296">
        <v>0.43</v>
      </c>
      <c r="F14" s="296">
        <v>0.43</v>
      </c>
      <c r="G14" s="296">
        <v>0.43</v>
      </c>
      <c r="H14" s="296">
        <v>0.43000000000000005</v>
      </c>
      <c r="I14" s="296">
        <v>0.43</v>
      </c>
      <c r="J14" s="296">
        <v>0.43</v>
      </c>
      <c r="K14" s="296">
        <v>0.43</v>
      </c>
      <c r="L14" s="296">
        <v>0.43</v>
      </c>
      <c r="M14" s="296">
        <v>0.43000000000000005</v>
      </c>
      <c r="N14" s="296">
        <v>0.43</v>
      </c>
      <c r="O14" s="296">
        <v>0.43000000000000005</v>
      </c>
      <c r="P14" s="296">
        <v>0.43</v>
      </c>
      <c r="Q14" s="296">
        <v>0.43</v>
      </c>
      <c r="R14" s="296">
        <v>0.43</v>
      </c>
      <c r="S14" s="296">
        <v>0.43</v>
      </c>
      <c r="T14" s="296">
        <v>0.43000000000000005</v>
      </c>
      <c r="U14" s="296">
        <v>0.43</v>
      </c>
      <c r="V14" s="296">
        <v>0.43</v>
      </c>
    </row>
    <row r="15" spans="1:24">
      <c r="A15" s="16" t="s">
        <v>3</v>
      </c>
      <c r="B15" s="296">
        <v>20.384999999999998</v>
      </c>
      <c r="C15" s="296">
        <v>20.727499999999999</v>
      </c>
      <c r="D15" s="296">
        <v>21.067500000000003</v>
      </c>
      <c r="E15" s="296">
        <v>21.41</v>
      </c>
      <c r="F15" s="296">
        <v>21.749999999999996</v>
      </c>
      <c r="G15" s="296">
        <v>22.087499999999999</v>
      </c>
      <c r="H15" s="296">
        <v>22.432499999999997</v>
      </c>
      <c r="I15" s="296">
        <v>22.77</v>
      </c>
      <c r="J15" s="296">
        <v>23.11</v>
      </c>
      <c r="K15" s="296">
        <v>23.454999999999998</v>
      </c>
      <c r="L15" s="296">
        <v>23.795000000000002</v>
      </c>
      <c r="M15" s="296">
        <v>24.135000000000002</v>
      </c>
      <c r="N15" s="296">
        <v>24.475000000000001</v>
      </c>
      <c r="O15" s="296">
        <v>22.872500000000002</v>
      </c>
      <c r="P15" s="296">
        <v>26.372499999999999</v>
      </c>
      <c r="Q15" s="296">
        <v>29.875</v>
      </c>
      <c r="R15" s="296">
        <v>30.5</v>
      </c>
      <c r="S15" s="296">
        <v>31.03</v>
      </c>
      <c r="T15" s="296">
        <v>30.412499999999998</v>
      </c>
      <c r="U15" s="296">
        <v>32.020000000000003</v>
      </c>
      <c r="V15" s="296">
        <v>32.515000000000001</v>
      </c>
    </row>
    <row r="16" spans="1:24">
      <c r="A16" s="16" t="s">
        <v>33</v>
      </c>
      <c r="B16" s="296">
        <v>5.3250000000000002</v>
      </c>
      <c r="C16" s="296">
        <v>5.9024999999999999</v>
      </c>
      <c r="D16" s="296">
        <v>6.4799999999999995</v>
      </c>
      <c r="E16" s="296">
        <v>6.48</v>
      </c>
      <c r="F16" s="296">
        <v>6.48</v>
      </c>
      <c r="G16" s="296">
        <v>6.48</v>
      </c>
      <c r="H16" s="296">
        <v>6.48</v>
      </c>
      <c r="I16" s="296">
        <v>6.48</v>
      </c>
      <c r="J16" s="296">
        <v>6.48</v>
      </c>
      <c r="K16" s="296">
        <v>6.48</v>
      </c>
      <c r="L16" s="296">
        <v>6.48</v>
      </c>
      <c r="M16" s="296">
        <v>6.48</v>
      </c>
      <c r="N16" s="296">
        <v>6.48</v>
      </c>
      <c r="O16" s="296">
        <v>6.48</v>
      </c>
      <c r="P16" s="296">
        <v>6.4799999999999995</v>
      </c>
      <c r="Q16" s="296">
        <v>6.48</v>
      </c>
      <c r="R16" s="296">
        <v>6.4799999999999995</v>
      </c>
      <c r="S16" s="296">
        <v>6.48</v>
      </c>
      <c r="T16" s="296">
        <v>6.48</v>
      </c>
      <c r="U16" s="296">
        <v>6.48</v>
      </c>
      <c r="V16" s="296">
        <v>6.48</v>
      </c>
    </row>
    <row r="17" spans="1:22">
      <c r="A17" s="152" t="s">
        <v>1</v>
      </c>
      <c r="B17" s="296">
        <v>1.4475000000000002</v>
      </c>
      <c r="C17" s="296">
        <v>1.4325000000000001</v>
      </c>
      <c r="D17" s="296">
        <v>1.4175</v>
      </c>
      <c r="E17" s="296">
        <v>1.4175</v>
      </c>
      <c r="F17" s="296">
        <v>1.4175</v>
      </c>
      <c r="G17" s="296">
        <v>1.4175</v>
      </c>
      <c r="H17" s="296">
        <v>1.4175</v>
      </c>
      <c r="I17" s="296">
        <v>1.4175</v>
      </c>
      <c r="J17" s="296">
        <v>1.4175</v>
      </c>
      <c r="K17" s="296">
        <v>1.4175</v>
      </c>
      <c r="L17" s="296">
        <v>1.4175</v>
      </c>
      <c r="M17" s="296">
        <v>1.4175</v>
      </c>
      <c r="N17" s="296">
        <v>1.4175</v>
      </c>
      <c r="O17" s="296">
        <v>1.4175</v>
      </c>
      <c r="P17" s="296">
        <v>1.4175</v>
      </c>
      <c r="Q17" s="296">
        <v>1.4175</v>
      </c>
      <c r="R17" s="296">
        <v>1.4175</v>
      </c>
      <c r="S17" s="296">
        <v>1.4175</v>
      </c>
      <c r="T17" s="296">
        <v>1.4175</v>
      </c>
      <c r="U17" s="296">
        <v>1.4175</v>
      </c>
      <c r="V17" s="296">
        <v>1.4175</v>
      </c>
    </row>
    <row r="18" spans="1:22">
      <c r="A18" s="16" t="s">
        <v>24</v>
      </c>
      <c r="B18" s="296">
        <v>17.87</v>
      </c>
      <c r="C18" s="296">
        <v>18.804999999999996</v>
      </c>
      <c r="D18" s="296">
        <v>19.739999999999998</v>
      </c>
      <c r="E18" s="296">
        <v>19.14</v>
      </c>
      <c r="F18" s="296">
        <v>18.545000000000002</v>
      </c>
      <c r="G18" s="296">
        <v>17.95</v>
      </c>
      <c r="H18" s="296">
        <v>17.355</v>
      </c>
      <c r="I18" s="296">
        <v>16.757499999999997</v>
      </c>
      <c r="J18" s="296">
        <v>16.655000000000001</v>
      </c>
      <c r="K18" s="296">
        <v>16.55</v>
      </c>
      <c r="L18" s="296">
        <v>16.452500000000001</v>
      </c>
      <c r="M18" s="296">
        <v>16.350000000000001</v>
      </c>
      <c r="N18" s="296">
        <v>16.242500000000003</v>
      </c>
      <c r="O18" s="296">
        <v>16.14</v>
      </c>
      <c r="P18" s="296">
        <v>16.037499999999998</v>
      </c>
      <c r="Q18" s="296">
        <v>15.934999999999999</v>
      </c>
      <c r="R18" s="296">
        <v>15.97</v>
      </c>
      <c r="S18" s="296">
        <v>15.672499999999999</v>
      </c>
      <c r="T18" s="296">
        <v>17.702500000000001</v>
      </c>
      <c r="U18" s="296">
        <v>17.702500000000001</v>
      </c>
      <c r="V18" s="296">
        <v>17.702500000000001</v>
      </c>
    </row>
    <row r="20" spans="1:22">
      <c r="A20" s="139" t="s">
        <v>19</v>
      </c>
    </row>
    <row r="21" spans="1:22">
      <c r="A21" s="17" t="s">
        <v>3137</v>
      </c>
    </row>
  </sheetData>
  <hyperlinks>
    <hyperlink ref="X3" location="Content!A1" display="Back to content page" xr:uid="{36EFB2AE-843F-4222-92D2-47320FA16B03}"/>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Sheet259"/>
  <dimension ref="A1:W38"/>
  <sheetViews>
    <sheetView workbookViewId="0">
      <selection activeCell="B5" sqref="B5:T20"/>
    </sheetView>
  </sheetViews>
  <sheetFormatPr defaultColWidth="9.21875" defaultRowHeight="13.8"/>
  <cols>
    <col min="1" max="1" width="33.77734375" style="17" customWidth="1"/>
    <col min="2" max="20" width="6.21875" style="17" customWidth="1"/>
    <col min="21" max="16384" width="9.21875" style="17"/>
  </cols>
  <sheetData>
    <row r="1" spans="1:23" s="40" customFormat="1">
      <c r="A1" s="18" t="s">
        <v>3234</v>
      </c>
      <c r="M1" s="17"/>
      <c r="N1" s="17"/>
      <c r="O1" s="17"/>
      <c r="P1" s="17"/>
      <c r="Q1" s="17"/>
      <c r="R1" s="17"/>
      <c r="S1" s="17"/>
      <c r="T1" s="17"/>
    </row>
    <row r="2" spans="1:23" s="40" customFormat="1">
      <c r="A2" s="18"/>
      <c r="M2" s="17"/>
      <c r="N2" s="17"/>
      <c r="O2" s="17"/>
      <c r="P2" s="17"/>
      <c r="Q2" s="17"/>
      <c r="R2" s="17"/>
      <c r="S2" s="17"/>
      <c r="T2" s="17"/>
    </row>
    <row r="3" spans="1:23" ht="15" customHeight="1">
      <c r="A3" s="816" t="s">
        <v>14</v>
      </c>
      <c r="B3" s="799" t="s">
        <v>187</v>
      </c>
      <c r="C3" s="800"/>
      <c r="D3" s="800"/>
      <c r="E3" s="800"/>
      <c r="F3" s="800"/>
      <c r="G3" s="800"/>
      <c r="H3" s="800"/>
      <c r="I3" s="800"/>
      <c r="J3" s="800"/>
      <c r="K3" s="800"/>
      <c r="L3" s="800"/>
      <c r="M3" s="800"/>
      <c r="N3" s="800"/>
      <c r="O3" s="800"/>
      <c r="P3" s="800"/>
      <c r="Q3" s="800"/>
      <c r="R3" s="800"/>
      <c r="S3" s="800"/>
      <c r="T3" s="800"/>
    </row>
    <row r="4" spans="1:23" ht="14.4">
      <c r="A4" s="816"/>
      <c r="B4" s="157">
        <v>1987</v>
      </c>
      <c r="C4" s="157">
        <v>1992</v>
      </c>
      <c r="D4" s="157">
        <v>1997</v>
      </c>
      <c r="E4" s="157">
        <v>2002</v>
      </c>
      <c r="F4" s="157">
        <v>2007</v>
      </c>
      <c r="G4" s="157">
        <v>2008</v>
      </c>
      <c r="H4" s="157">
        <v>2009</v>
      </c>
      <c r="I4" s="157">
        <v>2010</v>
      </c>
      <c r="J4" s="157">
        <v>2011</v>
      </c>
      <c r="K4" s="25">
        <v>2012</v>
      </c>
      <c r="L4" s="25">
        <v>2013</v>
      </c>
      <c r="M4" s="25">
        <v>2014</v>
      </c>
      <c r="N4" s="25">
        <v>2015</v>
      </c>
      <c r="O4" s="25">
        <v>2016</v>
      </c>
      <c r="P4" s="25">
        <v>2017</v>
      </c>
      <c r="Q4" s="25">
        <v>2018</v>
      </c>
      <c r="R4" s="25">
        <v>2019</v>
      </c>
      <c r="S4" s="25">
        <v>2020</v>
      </c>
      <c r="T4" s="25">
        <v>2021</v>
      </c>
      <c r="V4" s="1" t="s">
        <v>559</v>
      </c>
    </row>
    <row r="5" spans="1:23" ht="14.4">
      <c r="A5" s="159" t="s">
        <v>13</v>
      </c>
      <c r="B5" s="289">
        <v>13.96</v>
      </c>
      <c r="C5" s="289"/>
      <c r="D5" s="289">
        <v>13.96</v>
      </c>
      <c r="E5" s="289">
        <v>38.409999999999997</v>
      </c>
      <c r="F5" s="289">
        <v>38.409999999999997</v>
      </c>
      <c r="G5" s="289"/>
      <c r="H5" s="289"/>
      <c r="I5" s="289"/>
      <c r="J5" s="289">
        <v>38.409999999999997</v>
      </c>
      <c r="K5" s="289">
        <v>38.5</v>
      </c>
      <c r="L5" s="289">
        <v>38.5</v>
      </c>
      <c r="M5" s="289">
        <v>38.700000000000003</v>
      </c>
      <c r="N5" s="289">
        <v>38.700000000000003</v>
      </c>
      <c r="O5" s="289"/>
      <c r="P5" s="289">
        <v>45.267781241100003</v>
      </c>
      <c r="Q5" s="289">
        <v>45.267781241100003</v>
      </c>
      <c r="R5" s="289">
        <v>45.267781241100003</v>
      </c>
      <c r="S5" s="289"/>
      <c r="T5" s="289"/>
      <c r="V5"/>
    </row>
    <row r="6" spans="1:23" ht="14.4">
      <c r="A6" s="159" t="s">
        <v>12</v>
      </c>
      <c r="B6" s="289"/>
      <c r="C6" s="289">
        <v>31.86</v>
      </c>
      <c r="D6" s="289">
        <v>36.33</v>
      </c>
      <c r="E6" s="289">
        <v>40.72</v>
      </c>
      <c r="F6" s="289">
        <v>40.72</v>
      </c>
      <c r="G6" s="289"/>
      <c r="H6" s="289"/>
      <c r="I6" s="289"/>
      <c r="J6" s="289">
        <v>40.72</v>
      </c>
      <c r="K6" s="289">
        <v>40.72</v>
      </c>
      <c r="L6" s="289">
        <v>40.72</v>
      </c>
      <c r="M6" s="289">
        <v>40.72</v>
      </c>
      <c r="N6" s="289">
        <v>42.1</v>
      </c>
      <c r="O6" s="289"/>
      <c r="P6" s="289">
        <v>52.124352331600001</v>
      </c>
      <c r="Q6" s="289">
        <v>52.124352331600001</v>
      </c>
      <c r="R6" s="289">
        <v>49.804445764599997</v>
      </c>
      <c r="S6" s="289"/>
      <c r="T6" s="289"/>
      <c r="V6"/>
    </row>
    <row r="7" spans="1:23" ht="14.4">
      <c r="A7" s="159" t="s">
        <v>513</v>
      </c>
      <c r="B7" s="289"/>
      <c r="C7" s="289"/>
      <c r="D7" s="289"/>
      <c r="E7" s="289"/>
      <c r="F7" s="289">
        <v>48</v>
      </c>
      <c r="G7" s="289"/>
      <c r="H7" s="289"/>
      <c r="I7" s="289"/>
      <c r="J7" s="289"/>
      <c r="K7" s="289">
        <v>48</v>
      </c>
      <c r="L7" s="289"/>
      <c r="M7" s="289"/>
      <c r="N7" s="289"/>
      <c r="O7" s="289"/>
      <c r="P7" s="289">
        <v>48</v>
      </c>
      <c r="Q7" s="289">
        <v>48</v>
      </c>
      <c r="R7" s="289">
        <v>48</v>
      </c>
      <c r="S7" s="289"/>
      <c r="T7" s="289"/>
      <c r="V7"/>
    </row>
    <row r="8" spans="1:23" ht="14.4">
      <c r="A8" s="28" t="s">
        <v>100</v>
      </c>
      <c r="B8" s="289"/>
      <c r="C8" s="289"/>
      <c r="D8" s="289"/>
      <c r="E8" s="289">
        <v>62.57</v>
      </c>
      <c r="F8" s="289">
        <v>62.57</v>
      </c>
      <c r="G8" s="289"/>
      <c r="H8" s="289"/>
      <c r="I8" s="289"/>
      <c r="J8" s="289">
        <v>62.57</v>
      </c>
      <c r="K8" s="289"/>
      <c r="L8" s="289"/>
      <c r="M8" s="289">
        <v>68.010000000000005</v>
      </c>
      <c r="N8" s="289"/>
      <c r="O8" s="289"/>
      <c r="P8" s="289">
        <v>68.007606787599997</v>
      </c>
      <c r="Q8" s="289">
        <v>68.007606787599997</v>
      </c>
      <c r="R8" s="289">
        <v>68.007606787599997</v>
      </c>
      <c r="S8" s="289"/>
      <c r="T8" s="289"/>
      <c r="V8"/>
    </row>
    <row r="9" spans="1:23" ht="14.4">
      <c r="A9" s="159" t="s">
        <v>512</v>
      </c>
      <c r="B9" s="289"/>
      <c r="C9" s="289"/>
      <c r="D9" s="289">
        <v>1.6739999999999999</v>
      </c>
      <c r="E9" s="289">
        <v>2.3029999999999999</v>
      </c>
      <c r="F9" s="289">
        <v>2.3029999999999999</v>
      </c>
      <c r="G9" s="289"/>
      <c r="H9" s="289"/>
      <c r="I9" s="289"/>
      <c r="J9" s="289">
        <v>2.3029999999999999</v>
      </c>
      <c r="K9" s="289"/>
      <c r="L9" s="289"/>
      <c r="M9" s="289">
        <v>2.3029999999999999</v>
      </c>
      <c r="N9" s="289"/>
      <c r="O9" s="289"/>
      <c r="P9" s="289">
        <v>3.8670411984999999</v>
      </c>
      <c r="Q9" s="289">
        <v>3.8670411984999999</v>
      </c>
      <c r="R9" s="289">
        <v>3.8670411984999999</v>
      </c>
      <c r="S9" s="289"/>
      <c r="T9" s="289"/>
      <c r="V9"/>
    </row>
    <row r="10" spans="1:23" ht="14.4">
      <c r="A10" s="159" t="s">
        <v>11</v>
      </c>
      <c r="B10" s="289">
        <v>22</v>
      </c>
      <c r="C10" s="289"/>
      <c r="D10" s="289">
        <v>22</v>
      </c>
      <c r="E10" s="289">
        <v>40</v>
      </c>
      <c r="F10" s="289">
        <v>40</v>
      </c>
      <c r="G10" s="289"/>
      <c r="H10" s="289"/>
      <c r="I10" s="289"/>
      <c r="J10" s="289">
        <v>40</v>
      </c>
      <c r="K10" s="289"/>
      <c r="L10" s="289"/>
      <c r="M10" s="289">
        <v>45.66</v>
      </c>
      <c r="N10" s="289"/>
      <c r="O10" s="289"/>
      <c r="P10" s="289">
        <v>45.662100456600001</v>
      </c>
      <c r="Q10" s="289">
        <v>45.662100456600001</v>
      </c>
      <c r="R10" s="289">
        <v>45.662100456600001</v>
      </c>
      <c r="S10" s="289"/>
      <c r="T10" s="289"/>
      <c r="V10"/>
    </row>
    <row r="11" spans="1:23" ht="14.4">
      <c r="A11" s="159" t="s">
        <v>10</v>
      </c>
      <c r="B11" s="289">
        <v>1</v>
      </c>
      <c r="C11" s="289"/>
      <c r="D11" s="289">
        <v>1</v>
      </c>
      <c r="E11" s="289">
        <v>1.627</v>
      </c>
      <c r="F11" s="289">
        <v>1.627</v>
      </c>
      <c r="G11" s="289"/>
      <c r="H11" s="289"/>
      <c r="I11" s="289"/>
      <c r="J11" s="289">
        <v>1.627</v>
      </c>
      <c r="K11" s="289"/>
      <c r="L11" s="289"/>
      <c r="M11" s="289">
        <v>1.4470000000000001</v>
      </c>
      <c r="N11" s="289"/>
      <c r="O11" s="289"/>
      <c r="P11" s="289">
        <v>2.9136454499000002</v>
      </c>
      <c r="Q11" s="289">
        <v>2.9136454499000002</v>
      </c>
      <c r="R11" s="289">
        <v>2.9136454499000002</v>
      </c>
      <c r="S11" s="289"/>
      <c r="T11" s="289"/>
      <c r="V11"/>
    </row>
    <row r="12" spans="1:23" ht="14.4">
      <c r="A12" s="159" t="s">
        <v>9</v>
      </c>
      <c r="B12" s="289"/>
      <c r="C12" s="289"/>
      <c r="D12" s="289">
        <v>10.15</v>
      </c>
      <c r="E12" s="289">
        <v>12.34</v>
      </c>
      <c r="F12" s="289">
        <v>12.34</v>
      </c>
      <c r="G12" s="289"/>
      <c r="H12" s="289"/>
      <c r="I12" s="289"/>
      <c r="J12" s="289">
        <v>12.34</v>
      </c>
      <c r="K12" s="289"/>
      <c r="L12" s="289"/>
      <c r="M12" s="289">
        <v>10.55</v>
      </c>
      <c r="N12" s="289"/>
      <c r="O12" s="289"/>
      <c r="P12" s="289">
        <v>10.546875</v>
      </c>
      <c r="Q12" s="289">
        <v>10.546875</v>
      </c>
      <c r="R12" s="289">
        <v>10.546875</v>
      </c>
      <c r="S12" s="289"/>
      <c r="T12" s="289"/>
      <c r="V12"/>
    </row>
    <row r="13" spans="1:23" ht="14.4">
      <c r="A13" s="159" t="s">
        <v>8</v>
      </c>
      <c r="B13" s="289"/>
      <c r="C13" s="289"/>
      <c r="D13" s="289">
        <v>17.559999999999999</v>
      </c>
      <c r="E13" s="289">
        <v>27.82</v>
      </c>
      <c r="F13" s="289">
        <v>31.9</v>
      </c>
      <c r="G13" s="289">
        <v>34.740259740259738</v>
      </c>
      <c r="H13" s="289">
        <v>35.284810126582279</v>
      </c>
      <c r="I13" s="289">
        <v>35.007849293563581</v>
      </c>
      <c r="J13" s="289">
        <v>35.9</v>
      </c>
      <c r="K13" s="289">
        <v>35.4</v>
      </c>
      <c r="L13" s="289">
        <v>36.18</v>
      </c>
      <c r="M13" s="289">
        <v>37.741935483870968</v>
      </c>
      <c r="N13" s="289">
        <v>41.666666666666671</v>
      </c>
      <c r="O13" s="289">
        <v>41.451612903225801</v>
      </c>
      <c r="P13" s="289">
        <v>42.601626016260163</v>
      </c>
      <c r="Q13" s="289">
        <v>47.546531302876481</v>
      </c>
      <c r="R13" s="289">
        <v>48.235294117647058</v>
      </c>
      <c r="S13" s="289">
        <v>48.4</v>
      </c>
      <c r="T13" s="289">
        <v>48.841059602649004</v>
      </c>
      <c r="V13"/>
      <c r="W13"/>
    </row>
    <row r="14" spans="1:23" ht="14.4">
      <c r="A14" s="159" t="s">
        <v>6</v>
      </c>
      <c r="B14" s="289"/>
      <c r="C14" s="289">
        <v>8.76</v>
      </c>
      <c r="D14" s="289">
        <v>8.76</v>
      </c>
      <c r="E14" s="289">
        <v>22.83</v>
      </c>
      <c r="F14" s="289">
        <v>22.83</v>
      </c>
      <c r="G14" s="289"/>
      <c r="H14" s="289"/>
      <c r="I14" s="289"/>
      <c r="J14" s="289">
        <v>22.83</v>
      </c>
      <c r="K14" s="289"/>
      <c r="L14" s="289"/>
      <c r="M14" s="289">
        <v>19.22</v>
      </c>
      <c r="N14" s="289"/>
      <c r="O14" s="289"/>
      <c r="P14" s="289">
        <v>25.254582484699998</v>
      </c>
      <c r="Q14" s="289">
        <v>25.254582484699998</v>
      </c>
      <c r="R14" s="289">
        <v>25.254582484699998</v>
      </c>
      <c r="S14" s="289"/>
      <c r="T14" s="289"/>
      <c r="V14"/>
    </row>
    <row r="15" spans="1:23" ht="14.4">
      <c r="A15" s="159" t="s">
        <v>18</v>
      </c>
      <c r="B15" s="289"/>
      <c r="C15" s="289">
        <v>28.51</v>
      </c>
      <c r="D15" s="289">
        <v>26.01</v>
      </c>
      <c r="E15" s="289">
        <v>24.33</v>
      </c>
      <c r="F15" s="289">
        <v>24.33</v>
      </c>
      <c r="G15" s="289"/>
      <c r="H15" s="289"/>
      <c r="I15" s="289"/>
      <c r="J15" s="289">
        <v>24.33</v>
      </c>
      <c r="K15" s="289"/>
      <c r="L15" s="289"/>
      <c r="M15" s="289">
        <v>25.35</v>
      </c>
      <c r="N15" s="289"/>
      <c r="O15" s="289"/>
      <c r="P15" s="289">
        <v>25.347222222199999</v>
      </c>
      <c r="Q15" s="289">
        <v>25.347222222199999</v>
      </c>
      <c r="R15" s="289">
        <v>25.347222222199999</v>
      </c>
      <c r="S15" s="289"/>
      <c r="T15" s="289"/>
      <c r="V15"/>
    </row>
    <row r="16" spans="1:23" ht="14.4">
      <c r="A16" s="159" t="s">
        <v>4</v>
      </c>
      <c r="B16" s="289"/>
      <c r="C16" s="289">
        <v>83.19</v>
      </c>
      <c r="D16" s="289">
        <v>83.19</v>
      </c>
      <c r="E16" s="289">
        <v>83.19</v>
      </c>
      <c r="F16" s="289">
        <v>65.69</v>
      </c>
      <c r="G16" s="289"/>
      <c r="H16" s="289"/>
      <c r="I16" s="289"/>
      <c r="J16" s="289">
        <v>70.53</v>
      </c>
      <c r="K16" s="289">
        <v>71.349999999999994</v>
      </c>
      <c r="L16" s="289">
        <v>70.8</v>
      </c>
      <c r="M16" s="289"/>
      <c r="N16" s="289"/>
      <c r="O16" s="289"/>
      <c r="P16" s="289">
        <v>65.693430656900006</v>
      </c>
      <c r="Q16" s="289">
        <v>65.693430656900006</v>
      </c>
      <c r="R16" s="289">
        <v>65.693430656900006</v>
      </c>
      <c r="S16" s="289"/>
      <c r="T16" s="289"/>
      <c r="V16"/>
    </row>
    <row r="17" spans="1:23" ht="14.4">
      <c r="A17" s="159" t="s">
        <v>3</v>
      </c>
      <c r="B17" s="289"/>
      <c r="C17" s="289">
        <v>17.14</v>
      </c>
      <c r="D17" s="289">
        <v>23.97</v>
      </c>
      <c r="E17" s="289">
        <v>31.23</v>
      </c>
      <c r="F17" s="289">
        <v>31.23</v>
      </c>
      <c r="G17" s="289"/>
      <c r="H17" s="289"/>
      <c r="I17" s="289"/>
      <c r="J17" s="289">
        <v>31.23</v>
      </c>
      <c r="K17" s="289"/>
      <c r="L17" s="289"/>
      <c r="M17" s="289">
        <v>31.23</v>
      </c>
      <c r="N17" s="289"/>
      <c r="O17" s="289"/>
      <c r="P17" s="289">
        <v>20.072239422100001</v>
      </c>
      <c r="Q17" s="289">
        <v>20.675062972300001</v>
      </c>
      <c r="R17" s="289">
        <v>20.675062972300001</v>
      </c>
      <c r="S17" s="289"/>
      <c r="T17" s="289"/>
      <c r="V17"/>
    </row>
    <row r="18" spans="1:23" ht="14.4">
      <c r="A18" s="155" t="s">
        <v>33</v>
      </c>
      <c r="B18" s="289"/>
      <c r="C18" s="289"/>
      <c r="D18" s="289"/>
      <c r="E18" s="289">
        <v>10.17</v>
      </c>
      <c r="F18" s="289">
        <v>10.17</v>
      </c>
      <c r="G18" s="289"/>
      <c r="H18" s="289"/>
      <c r="I18" s="289"/>
      <c r="J18" s="289">
        <v>10.17</v>
      </c>
      <c r="K18" s="289"/>
      <c r="L18" s="289"/>
      <c r="M18" s="289">
        <v>10.17</v>
      </c>
      <c r="N18" s="289"/>
      <c r="O18" s="289"/>
      <c r="P18" s="289">
        <v>10.165895061700001</v>
      </c>
      <c r="Q18" s="289">
        <v>10.165895061700001</v>
      </c>
      <c r="R18" s="289">
        <v>10.165895061700001</v>
      </c>
      <c r="S18" s="289"/>
      <c r="T18" s="289"/>
      <c r="V18"/>
    </row>
    <row r="19" spans="1:23" ht="14.4">
      <c r="A19" s="159" t="s">
        <v>1</v>
      </c>
      <c r="B19" s="289"/>
      <c r="C19" s="289">
        <v>17.23</v>
      </c>
      <c r="D19" s="289">
        <v>15.83</v>
      </c>
      <c r="E19" s="289">
        <v>16.670000000000002</v>
      </c>
      <c r="F19" s="289">
        <v>16.670000000000002</v>
      </c>
      <c r="G19" s="289"/>
      <c r="H19" s="289"/>
      <c r="I19" s="289"/>
      <c r="J19" s="289">
        <v>16.670000000000002</v>
      </c>
      <c r="K19" s="289"/>
      <c r="L19" s="289"/>
      <c r="M19" s="289">
        <v>18.45</v>
      </c>
      <c r="N19" s="289"/>
      <c r="O19" s="289"/>
      <c r="P19" s="289">
        <v>18.4478371501</v>
      </c>
      <c r="Q19" s="289">
        <v>18.4478371501</v>
      </c>
      <c r="R19" s="289">
        <v>18.4478371501</v>
      </c>
      <c r="S19" s="289"/>
      <c r="T19" s="289"/>
      <c r="V19"/>
    </row>
    <row r="20" spans="1:23" ht="15.75" customHeight="1">
      <c r="A20" s="159" t="s">
        <v>24</v>
      </c>
      <c r="B20" s="289">
        <v>14.02</v>
      </c>
      <c r="C20" s="289"/>
      <c r="D20" s="289">
        <v>14.02</v>
      </c>
      <c r="E20" s="289">
        <v>14.01</v>
      </c>
      <c r="F20" s="289">
        <v>14.01</v>
      </c>
      <c r="G20" s="289"/>
      <c r="H20" s="289"/>
      <c r="I20" s="289"/>
      <c r="J20" s="289">
        <v>14.01</v>
      </c>
      <c r="K20" s="289">
        <v>14.01</v>
      </c>
      <c r="L20" s="289">
        <v>14.01</v>
      </c>
      <c r="M20" s="289">
        <v>14.01</v>
      </c>
      <c r="N20" s="289">
        <v>14.01</v>
      </c>
      <c r="O20" s="289">
        <v>17.616106825849499</v>
      </c>
      <c r="P20" s="289">
        <v>15.956893513783507</v>
      </c>
      <c r="Q20" s="289">
        <v>17.207486806633522</v>
      </c>
      <c r="R20" s="289">
        <v>17.2</v>
      </c>
      <c r="S20" s="289">
        <v>17</v>
      </c>
      <c r="T20" s="289"/>
      <c r="V20"/>
      <c r="W20"/>
    </row>
    <row r="22" spans="1:23" ht="14.25" customHeight="1">
      <c r="A22" s="103" t="s">
        <v>21</v>
      </c>
    </row>
    <row r="23" spans="1:23" ht="14.4">
      <c r="A23" s="103"/>
      <c r="C23" s="135"/>
      <c r="D23" s="135"/>
      <c r="E23" s="135"/>
      <c r="F23" s="135"/>
      <c r="G23" s="135"/>
      <c r="H23" s="135"/>
      <c r="I23" s="135"/>
      <c r="M23" s="8"/>
      <c r="N23" s="8"/>
      <c r="O23" s="8"/>
      <c r="P23" s="8"/>
      <c r="Q23" s="8"/>
      <c r="R23" s="8"/>
      <c r="S23" s="8"/>
      <c r="T23" s="8"/>
      <c r="U23" s="8"/>
    </row>
    <row r="24" spans="1:23" ht="14.7" customHeight="1">
      <c r="A24" s="41" t="s">
        <v>439</v>
      </c>
      <c r="C24" s="42"/>
      <c r="D24" s="42"/>
      <c r="E24" s="42"/>
      <c r="F24" s="42"/>
      <c r="G24" s="42"/>
      <c r="H24" s="42"/>
      <c r="I24" s="42"/>
      <c r="J24" s="42"/>
      <c r="K24" s="42"/>
      <c r="M24" s="8"/>
      <c r="N24" s="8"/>
      <c r="O24" s="8"/>
      <c r="P24" s="8"/>
      <c r="Q24" s="8"/>
      <c r="R24" s="8"/>
      <c r="S24" s="8"/>
      <c r="T24" s="8"/>
      <c r="U24" s="8"/>
    </row>
    <row r="25" spans="1:23" ht="14.25" customHeight="1">
      <c r="A25" s="17" t="s">
        <v>15</v>
      </c>
      <c r="B25" s="18" t="s">
        <v>15</v>
      </c>
    </row>
    <row r="26" spans="1:23" ht="14.25" customHeight="1">
      <c r="A26" s="53" t="s">
        <v>1109</v>
      </c>
      <c r="B26" s="18"/>
    </row>
    <row r="27" spans="1:23" ht="14.25" customHeight="1">
      <c r="B27" s="18"/>
    </row>
    <row r="28" spans="1:23">
      <c r="A28" s="53" t="s">
        <v>124</v>
      </c>
      <c r="B28" s="18"/>
      <c r="C28" s="18"/>
      <c r="D28" s="18"/>
      <c r="E28" s="18"/>
      <c r="F28" s="18"/>
      <c r="G28" s="18"/>
      <c r="H28" s="18"/>
      <c r="I28" s="18"/>
      <c r="J28" s="18"/>
      <c r="K28" s="18"/>
    </row>
    <row r="29" spans="1:23">
      <c r="B29" s="18"/>
      <c r="C29" s="18"/>
      <c r="D29" s="18"/>
      <c r="E29" s="18"/>
      <c r="F29" s="18"/>
      <c r="G29" s="18"/>
      <c r="H29" s="18"/>
      <c r="I29" s="18"/>
      <c r="J29" s="18"/>
      <c r="K29" s="18"/>
    </row>
    <row r="30" spans="1:23" ht="13.8" customHeight="1">
      <c r="A30" s="44" t="s">
        <v>174</v>
      </c>
      <c r="C30" s="18"/>
      <c r="D30" s="18"/>
      <c r="E30" s="18"/>
      <c r="F30" s="18"/>
      <c r="G30" s="18"/>
      <c r="H30" s="18"/>
      <c r="I30" s="18"/>
      <c r="J30" s="18"/>
      <c r="K30" s="18"/>
    </row>
    <row r="31" spans="1:23" ht="14.25" customHeight="1"/>
    <row r="32" spans="1:23" ht="13.8" customHeight="1">
      <c r="A32" s="18" t="s">
        <v>411</v>
      </c>
      <c r="C32" s="18"/>
      <c r="D32" s="18"/>
      <c r="E32" s="18"/>
      <c r="F32" s="18"/>
      <c r="G32" s="18"/>
      <c r="H32" s="18"/>
      <c r="I32" s="18"/>
      <c r="J32" s="18"/>
      <c r="K32" s="18"/>
    </row>
    <row r="33" spans="1:11">
      <c r="B33" s="18"/>
      <c r="C33" s="18"/>
      <c r="D33" s="18"/>
      <c r="E33" s="18"/>
      <c r="F33" s="18"/>
      <c r="G33" s="18"/>
      <c r="H33" s="18"/>
      <c r="I33" s="18"/>
      <c r="J33" s="18"/>
      <c r="K33" s="18"/>
    </row>
    <row r="34" spans="1:11">
      <c r="A34" s="18" t="s">
        <v>250</v>
      </c>
      <c r="B34" s="18"/>
      <c r="C34" s="18"/>
      <c r="D34" s="18"/>
      <c r="E34" s="18"/>
      <c r="F34" s="18"/>
      <c r="G34" s="18"/>
      <c r="H34" s="18"/>
      <c r="I34" s="18"/>
      <c r="J34" s="18"/>
      <c r="K34" s="18"/>
    </row>
    <row r="35" spans="1:11">
      <c r="B35" s="18"/>
      <c r="C35" s="18"/>
      <c r="D35" s="18"/>
      <c r="E35" s="18"/>
      <c r="F35" s="18"/>
      <c r="G35" s="18"/>
      <c r="H35" s="18"/>
      <c r="I35" s="18"/>
      <c r="J35" s="18"/>
      <c r="K35" s="18"/>
    </row>
    <row r="36" spans="1:11">
      <c r="B36" s="18"/>
      <c r="C36" s="18"/>
      <c r="D36" s="18"/>
      <c r="E36" s="18"/>
      <c r="F36" s="18"/>
      <c r="G36" s="18"/>
      <c r="H36" s="18"/>
      <c r="I36" s="18"/>
      <c r="J36" s="18"/>
      <c r="K36" s="18"/>
    </row>
    <row r="37" spans="1:11">
      <c r="B37" s="18"/>
      <c r="C37" s="18"/>
      <c r="D37" s="18"/>
      <c r="E37" s="18"/>
      <c r="F37" s="18"/>
      <c r="G37" s="18"/>
      <c r="H37" s="18"/>
      <c r="I37" s="18"/>
      <c r="J37" s="18"/>
      <c r="K37" s="18"/>
    </row>
    <row r="38" spans="1:11">
      <c r="B38" s="18"/>
      <c r="C38" s="18"/>
      <c r="D38" s="18"/>
      <c r="E38" s="18"/>
      <c r="F38" s="18"/>
      <c r="G38" s="18"/>
      <c r="H38" s="18"/>
      <c r="I38" s="18"/>
      <c r="J38" s="18"/>
      <c r="K38" s="18"/>
    </row>
  </sheetData>
  <mergeCells count="2">
    <mergeCell ref="A3:A4"/>
    <mergeCell ref="B3:T3"/>
  </mergeCells>
  <conditionalFormatting sqref="M16">
    <cfRule type="expression" dxfId="122" priority="4" stopIfTrue="1">
      <formula>ISNA(ACTIVECELL)</formula>
    </cfRule>
  </conditionalFormatting>
  <conditionalFormatting sqref="N15:N17 P15:Q17">
    <cfRule type="expression" dxfId="121" priority="1" stopIfTrue="1">
      <formula>ISNA(ACTIVECELL)</formula>
    </cfRule>
  </conditionalFormatting>
  <hyperlinks>
    <hyperlink ref="V4" location="Content!A1" display="Back to content page" xr:uid="{00000000-0004-0000-0201-000000000000}"/>
  </hyperlinks>
  <pageMargins left="0.7" right="0.7" top="0.75" bottom="0.75" header="0.3" footer="0.3"/>
  <pageSetup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Sheet260"/>
  <dimension ref="A1:W38"/>
  <sheetViews>
    <sheetView topLeftCell="B4" workbookViewId="0">
      <selection activeCell="B5" sqref="B5:T20"/>
    </sheetView>
  </sheetViews>
  <sheetFormatPr defaultColWidth="9.21875" defaultRowHeight="13.8"/>
  <cols>
    <col min="1" max="1" width="33.77734375" style="17" customWidth="1"/>
    <col min="2" max="20" width="6.21875" style="17" customWidth="1"/>
    <col min="21" max="16384" width="9.21875" style="17"/>
  </cols>
  <sheetData>
    <row r="1" spans="1:23" s="40" customFormat="1">
      <c r="A1" s="18" t="s">
        <v>3233</v>
      </c>
      <c r="M1" s="17"/>
      <c r="N1" s="17"/>
      <c r="O1" s="17"/>
      <c r="P1" s="17"/>
      <c r="Q1" s="17"/>
      <c r="R1" s="17"/>
      <c r="S1" s="17"/>
      <c r="T1" s="17"/>
    </row>
    <row r="3" spans="1:23" ht="15" customHeight="1">
      <c r="A3" s="816" t="s">
        <v>27</v>
      </c>
      <c r="B3" s="799" t="s">
        <v>187</v>
      </c>
      <c r="C3" s="800"/>
      <c r="D3" s="800"/>
      <c r="E3" s="800"/>
      <c r="F3" s="800"/>
      <c r="G3" s="800"/>
      <c r="H3" s="800"/>
      <c r="I3" s="800"/>
      <c r="J3" s="800"/>
      <c r="K3" s="800"/>
      <c r="L3" s="800"/>
      <c r="M3" s="800"/>
      <c r="N3" s="800"/>
      <c r="O3" s="800"/>
      <c r="P3" s="800"/>
      <c r="Q3" s="800"/>
      <c r="R3" s="800"/>
      <c r="S3" s="800"/>
      <c r="T3" s="800"/>
    </row>
    <row r="4" spans="1:23" s="44" customFormat="1" ht="14.4">
      <c r="A4" s="816"/>
      <c r="B4" s="157">
        <v>1987</v>
      </c>
      <c r="C4" s="157">
        <v>1992</v>
      </c>
      <c r="D4" s="157">
        <v>1997</v>
      </c>
      <c r="E4" s="157">
        <v>2002</v>
      </c>
      <c r="F4" s="157">
        <v>2007</v>
      </c>
      <c r="G4" s="157">
        <v>2008</v>
      </c>
      <c r="H4" s="157">
        <v>2009</v>
      </c>
      <c r="I4" s="157">
        <v>2010</v>
      </c>
      <c r="J4" s="157">
        <v>2011</v>
      </c>
      <c r="K4" s="25">
        <v>2012</v>
      </c>
      <c r="L4" s="25">
        <v>2013</v>
      </c>
      <c r="M4" s="25">
        <v>2014</v>
      </c>
      <c r="N4" s="25">
        <v>2015</v>
      </c>
      <c r="O4" s="25">
        <v>2016</v>
      </c>
      <c r="P4" s="25">
        <v>2017</v>
      </c>
      <c r="Q4" s="25">
        <v>2018</v>
      </c>
      <c r="R4" s="25">
        <v>2019</v>
      </c>
      <c r="S4" s="25">
        <v>2020</v>
      </c>
      <c r="T4" s="25">
        <v>2021</v>
      </c>
      <c r="V4" s="1" t="s">
        <v>559</v>
      </c>
    </row>
    <row r="5" spans="1:23" ht="14.4">
      <c r="A5" s="159" t="s">
        <v>13</v>
      </c>
      <c r="B5" s="296">
        <v>76.040000000000006</v>
      </c>
      <c r="C5" s="296"/>
      <c r="D5" s="296">
        <v>76.040000000000006</v>
      </c>
      <c r="E5" s="296">
        <v>32.79</v>
      </c>
      <c r="F5" s="296">
        <v>32.79</v>
      </c>
      <c r="G5" s="296"/>
      <c r="H5" s="296"/>
      <c r="I5" s="296"/>
      <c r="J5" s="296">
        <v>32.79</v>
      </c>
      <c r="K5" s="296"/>
      <c r="L5" s="296"/>
      <c r="M5" s="296">
        <v>20.78</v>
      </c>
      <c r="N5" s="296"/>
      <c r="O5" s="296"/>
      <c r="P5" s="296">
        <v>20.784924907899999</v>
      </c>
      <c r="Q5" s="296">
        <v>20.784924907899999</v>
      </c>
      <c r="R5" s="296">
        <v>20.784924907899999</v>
      </c>
      <c r="S5" s="296"/>
      <c r="T5" s="296"/>
      <c r="V5"/>
    </row>
    <row r="6" spans="1:23" ht="14.4">
      <c r="A6" s="159" t="s">
        <v>12</v>
      </c>
      <c r="B6" s="296"/>
      <c r="C6" s="296">
        <v>47.79</v>
      </c>
      <c r="D6" s="296">
        <v>44.49</v>
      </c>
      <c r="E6" s="296">
        <v>41.24</v>
      </c>
      <c r="F6" s="296">
        <v>41.24</v>
      </c>
      <c r="G6" s="296"/>
      <c r="H6" s="296"/>
      <c r="I6" s="296"/>
      <c r="J6" s="296">
        <v>41.24</v>
      </c>
      <c r="K6" s="296">
        <v>42.5</v>
      </c>
      <c r="L6" s="296">
        <v>43.6</v>
      </c>
      <c r="M6" s="296">
        <v>44.1</v>
      </c>
      <c r="N6" s="296">
        <v>45.6</v>
      </c>
      <c r="O6" s="296"/>
      <c r="P6" s="296">
        <v>35.751295336799998</v>
      </c>
      <c r="Q6" s="296">
        <v>35.751295336799998</v>
      </c>
      <c r="R6" s="296">
        <v>36.927570671799998</v>
      </c>
      <c r="S6" s="296"/>
      <c r="T6" s="296"/>
      <c r="V6"/>
    </row>
    <row r="7" spans="1:23" ht="14.4">
      <c r="A7" s="159" t="s">
        <v>513</v>
      </c>
      <c r="B7" s="296"/>
      <c r="C7" s="296"/>
      <c r="D7" s="296"/>
      <c r="E7" s="296"/>
      <c r="F7" s="296">
        <v>47</v>
      </c>
      <c r="G7" s="296"/>
      <c r="H7" s="296"/>
      <c r="I7" s="296"/>
      <c r="J7" s="296"/>
      <c r="K7" s="296">
        <v>47</v>
      </c>
      <c r="L7" s="296"/>
      <c r="M7" s="296"/>
      <c r="N7" s="296"/>
      <c r="O7" s="296"/>
      <c r="P7" s="296">
        <v>47</v>
      </c>
      <c r="Q7" s="296">
        <v>47</v>
      </c>
      <c r="R7" s="296">
        <v>47</v>
      </c>
      <c r="S7" s="296"/>
      <c r="T7" s="296"/>
      <c r="V7"/>
    </row>
    <row r="8" spans="1:23" ht="14.4">
      <c r="A8" s="28" t="s">
        <v>100</v>
      </c>
      <c r="B8" s="296"/>
      <c r="C8" s="296"/>
      <c r="D8" s="296"/>
      <c r="E8" s="296">
        <v>17.68</v>
      </c>
      <c r="F8" s="296">
        <v>17.68</v>
      </c>
      <c r="G8" s="296"/>
      <c r="H8" s="296"/>
      <c r="I8" s="296"/>
      <c r="J8" s="296">
        <v>17.68</v>
      </c>
      <c r="K8" s="296"/>
      <c r="L8" s="296"/>
      <c r="M8" s="296">
        <v>10.52</v>
      </c>
      <c r="N8" s="296"/>
      <c r="O8" s="296"/>
      <c r="P8" s="296">
        <v>10.517846693999999</v>
      </c>
      <c r="Q8" s="296">
        <v>10.517846693999999</v>
      </c>
      <c r="R8" s="296">
        <v>10.517846693999999</v>
      </c>
      <c r="S8" s="296"/>
      <c r="T8" s="296"/>
      <c r="V8"/>
    </row>
    <row r="9" spans="1:23" ht="14.4">
      <c r="A9" s="159" t="s">
        <v>512</v>
      </c>
      <c r="B9" s="296"/>
      <c r="C9" s="296"/>
      <c r="D9" s="296">
        <v>95.89</v>
      </c>
      <c r="E9" s="296">
        <v>96.55</v>
      </c>
      <c r="F9" s="296">
        <v>96.55</v>
      </c>
      <c r="G9" s="296"/>
      <c r="H9" s="296"/>
      <c r="I9" s="296"/>
      <c r="J9" s="296">
        <v>96.55</v>
      </c>
      <c r="K9" s="296"/>
      <c r="L9" s="296"/>
      <c r="M9" s="296">
        <v>96.55</v>
      </c>
      <c r="N9" s="296"/>
      <c r="O9" s="296"/>
      <c r="P9" s="296">
        <v>94.1947565543</v>
      </c>
      <c r="Q9" s="296">
        <v>94.1947565543</v>
      </c>
      <c r="R9" s="296">
        <v>94.1947565543</v>
      </c>
      <c r="S9" s="296"/>
      <c r="T9" s="296"/>
      <c r="V9"/>
    </row>
    <row r="10" spans="1:23" ht="14.4">
      <c r="A10" s="159" t="s">
        <v>11</v>
      </c>
      <c r="B10" s="296">
        <v>56</v>
      </c>
      <c r="C10" s="296"/>
      <c r="D10" s="296">
        <v>56</v>
      </c>
      <c r="E10" s="296">
        <v>20</v>
      </c>
      <c r="F10" s="296">
        <v>20</v>
      </c>
      <c r="G10" s="296"/>
      <c r="H10" s="296"/>
      <c r="I10" s="296"/>
      <c r="J10" s="296">
        <v>20</v>
      </c>
      <c r="K10" s="296"/>
      <c r="L10" s="296"/>
      <c r="M10" s="296">
        <v>8.6760000000000002</v>
      </c>
      <c r="N10" s="296"/>
      <c r="O10" s="296"/>
      <c r="P10" s="296">
        <v>8.6757990867999997</v>
      </c>
      <c r="Q10" s="296">
        <v>8.6757990867999997</v>
      </c>
      <c r="R10" s="296">
        <v>8.6757990867999997</v>
      </c>
      <c r="S10" s="296"/>
      <c r="T10" s="296"/>
      <c r="V10"/>
    </row>
    <row r="11" spans="1:23" ht="14.4">
      <c r="A11" s="159" t="s">
        <v>10</v>
      </c>
      <c r="B11" s="296">
        <v>99.02</v>
      </c>
      <c r="C11" s="296"/>
      <c r="D11" s="296">
        <v>99.02</v>
      </c>
      <c r="E11" s="296">
        <v>97.48</v>
      </c>
      <c r="F11" s="296">
        <v>97.48</v>
      </c>
      <c r="G11" s="296"/>
      <c r="H11" s="296"/>
      <c r="I11" s="296"/>
      <c r="J11" s="296">
        <v>97.48</v>
      </c>
      <c r="K11" s="296"/>
      <c r="L11" s="296"/>
      <c r="M11" s="296">
        <v>97.76</v>
      </c>
      <c r="N11" s="296"/>
      <c r="O11" s="296"/>
      <c r="P11" s="296">
        <v>95.892128731499994</v>
      </c>
      <c r="Q11" s="296">
        <v>95.892128731499994</v>
      </c>
      <c r="R11" s="296">
        <v>95.892128731499994</v>
      </c>
      <c r="S11" s="296"/>
      <c r="T11" s="296"/>
      <c r="V11"/>
    </row>
    <row r="12" spans="1:23" ht="13.5" customHeight="1">
      <c r="A12" s="159" t="s">
        <v>9</v>
      </c>
      <c r="B12" s="296"/>
      <c r="C12" s="296"/>
      <c r="D12" s="296">
        <v>86.43</v>
      </c>
      <c r="E12" s="296">
        <v>83.55</v>
      </c>
      <c r="F12" s="296">
        <v>83.55</v>
      </c>
      <c r="G12" s="296"/>
      <c r="H12" s="296"/>
      <c r="I12" s="296"/>
      <c r="J12" s="296">
        <v>83.55</v>
      </c>
      <c r="K12" s="296"/>
      <c r="L12" s="296"/>
      <c r="M12" s="296">
        <v>85.92</v>
      </c>
      <c r="N12" s="296"/>
      <c r="O12" s="296"/>
      <c r="P12" s="296">
        <v>85.9375</v>
      </c>
      <c r="Q12" s="296">
        <v>85.9375</v>
      </c>
      <c r="R12" s="296">
        <v>85.9375</v>
      </c>
      <c r="S12" s="296"/>
      <c r="T12" s="296"/>
      <c r="V12"/>
    </row>
    <row r="13" spans="1:23" ht="14.4">
      <c r="A13" s="159" t="s">
        <v>8</v>
      </c>
      <c r="B13" s="296"/>
      <c r="C13" s="296"/>
      <c r="D13" s="296">
        <v>74.8</v>
      </c>
      <c r="E13" s="296">
        <v>70.8</v>
      </c>
      <c r="F13" s="296">
        <v>66.400000000000006</v>
      </c>
      <c r="G13" s="296">
        <v>63.47402597402597</v>
      </c>
      <c r="H13" s="296">
        <v>63.132911392405063</v>
      </c>
      <c r="I13" s="296">
        <v>63.42229199372057</v>
      </c>
      <c r="J13" s="296">
        <v>62.35</v>
      </c>
      <c r="K13" s="296">
        <v>62.71</v>
      </c>
      <c r="L13" s="296">
        <v>61.68</v>
      </c>
      <c r="M13" s="296">
        <v>60.161290322580641</v>
      </c>
      <c r="N13" s="296">
        <v>56.045751633986931</v>
      </c>
      <c r="O13" s="296">
        <v>56.612903225806456</v>
      </c>
      <c r="P13" s="296">
        <v>55.447154471544714</v>
      </c>
      <c r="Q13" s="296">
        <v>50.592216582064296</v>
      </c>
      <c r="R13" s="296">
        <v>50.084033613445378</v>
      </c>
      <c r="S13" s="296">
        <v>50.084033613445378</v>
      </c>
      <c r="T13" s="296">
        <v>49.668874172185426</v>
      </c>
      <c r="V13"/>
      <c r="W13"/>
    </row>
    <row r="14" spans="1:23" ht="14.4">
      <c r="A14" s="159" t="s">
        <v>6</v>
      </c>
      <c r="B14" s="296"/>
      <c r="C14" s="296">
        <v>89.26</v>
      </c>
      <c r="D14" s="296">
        <v>89.26</v>
      </c>
      <c r="E14" s="296">
        <v>73.900000000000006</v>
      </c>
      <c r="F14" s="296">
        <v>73.900000000000006</v>
      </c>
      <c r="G14" s="296"/>
      <c r="H14" s="296"/>
      <c r="I14" s="296"/>
      <c r="J14" s="296">
        <v>73.900000000000006</v>
      </c>
      <c r="K14" s="296"/>
      <c r="L14" s="296"/>
      <c r="M14" s="296">
        <v>78.040000000000006</v>
      </c>
      <c r="N14" s="296"/>
      <c r="O14" s="296"/>
      <c r="P14" s="296">
        <v>73.048200950400002</v>
      </c>
      <c r="Q14" s="296">
        <v>73.048200950400002</v>
      </c>
      <c r="R14" s="296">
        <v>73.048200950400002</v>
      </c>
      <c r="S14" s="296"/>
      <c r="T14" s="296"/>
      <c r="V14"/>
    </row>
    <row r="15" spans="1:23" ht="14.4">
      <c r="A15" s="159" t="s">
        <v>18</v>
      </c>
      <c r="B15" s="296">
        <v>82.14</v>
      </c>
      <c r="C15" s="296">
        <v>68.27</v>
      </c>
      <c r="D15" s="296">
        <v>70.150000000000006</v>
      </c>
      <c r="E15" s="296">
        <v>71</v>
      </c>
      <c r="F15" s="296">
        <v>71</v>
      </c>
      <c r="G15" s="296"/>
      <c r="H15" s="296"/>
      <c r="I15" s="296"/>
      <c r="J15" s="296">
        <v>71</v>
      </c>
      <c r="K15" s="296"/>
      <c r="L15" s="296"/>
      <c r="M15" s="296">
        <v>69.790000000000006</v>
      </c>
      <c r="N15" s="296"/>
      <c r="O15" s="296"/>
      <c r="P15" s="296">
        <v>69.791666666699996</v>
      </c>
      <c r="Q15" s="296">
        <v>69.791666666699996</v>
      </c>
      <c r="R15" s="296">
        <v>69.791666666699996</v>
      </c>
      <c r="S15" s="296"/>
      <c r="T15" s="296"/>
      <c r="V15"/>
    </row>
    <row r="16" spans="1:23" ht="14.4">
      <c r="A16" s="159" t="s">
        <v>4</v>
      </c>
      <c r="B16" s="296"/>
      <c r="C16" s="296">
        <v>7.5629999999999997</v>
      </c>
      <c r="D16" s="296">
        <v>7.5629999999999997</v>
      </c>
      <c r="E16" s="296">
        <v>7.5629999999999997</v>
      </c>
      <c r="F16" s="296">
        <v>6.569</v>
      </c>
      <c r="G16" s="296"/>
      <c r="H16" s="296"/>
      <c r="I16" s="296"/>
      <c r="J16" s="296">
        <v>6.569</v>
      </c>
      <c r="K16" s="296">
        <v>6.57</v>
      </c>
      <c r="L16" s="296">
        <v>6.57</v>
      </c>
      <c r="M16" s="296">
        <v>6.569</v>
      </c>
      <c r="N16" s="296"/>
      <c r="O16" s="296"/>
      <c r="P16" s="296">
        <v>6.5693430657</v>
      </c>
      <c r="Q16" s="296">
        <v>6.5693430657</v>
      </c>
      <c r="R16" s="296">
        <v>6.5693430657</v>
      </c>
      <c r="S16" s="296"/>
      <c r="T16" s="296"/>
      <c r="V16"/>
    </row>
    <row r="17" spans="1:23" ht="14.4">
      <c r="A17" s="159" t="s">
        <v>3</v>
      </c>
      <c r="B17" s="296"/>
      <c r="C17" s="296">
        <v>71.98</v>
      </c>
      <c r="D17" s="296">
        <v>67.5</v>
      </c>
      <c r="E17" s="296">
        <v>62.69</v>
      </c>
      <c r="F17" s="296">
        <v>62.69</v>
      </c>
      <c r="G17" s="296"/>
      <c r="H17" s="296"/>
      <c r="I17" s="296"/>
      <c r="J17" s="296">
        <v>62.69</v>
      </c>
      <c r="K17" s="296"/>
      <c r="L17" s="296"/>
      <c r="M17" s="296">
        <v>62.69</v>
      </c>
      <c r="N17" s="296"/>
      <c r="O17" s="296"/>
      <c r="P17" s="296">
        <v>58.771929824600001</v>
      </c>
      <c r="Q17" s="296">
        <v>57.914357682599999</v>
      </c>
      <c r="R17" s="296">
        <v>57.914357682599999</v>
      </c>
      <c r="S17" s="296"/>
      <c r="T17" s="296"/>
      <c r="V17"/>
    </row>
    <row r="18" spans="1:23" ht="14.4">
      <c r="A18" s="155" t="s">
        <v>33</v>
      </c>
      <c r="B18" s="296"/>
      <c r="C18" s="296"/>
      <c r="D18" s="296"/>
      <c r="E18" s="296">
        <v>89.35</v>
      </c>
      <c r="F18" s="296">
        <v>89.35</v>
      </c>
      <c r="G18" s="296"/>
      <c r="H18" s="296"/>
      <c r="I18" s="296"/>
      <c r="J18" s="296">
        <v>89.35</v>
      </c>
      <c r="K18" s="296"/>
      <c r="L18" s="296"/>
      <c r="M18" s="296">
        <v>89.35</v>
      </c>
      <c r="N18" s="296"/>
      <c r="O18" s="296"/>
      <c r="P18" s="296">
        <v>89.351851851899994</v>
      </c>
      <c r="Q18" s="296">
        <v>89.351851851899994</v>
      </c>
      <c r="R18" s="296">
        <v>89.351851851899994</v>
      </c>
      <c r="S18" s="296"/>
      <c r="T18" s="296"/>
      <c r="V18"/>
    </row>
    <row r="19" spans="1:23" ht="14.4">
      <c r="A19" s="159" t="s">
        <v>1</v>
      </c>
      <c r="B19" s="296"/>
      <c r="C19" s="296">
        <v>76.650000000000006</v>
      </c>
      <c r="D19" s="296">
        <v>77.260000000000005</v>
      </c>
      <c r="E19" s="296">
        <v>75.86</v>
      </c>
      <c r="F19" s="296">
        <v>75.86</v>
      </c>
      <c r="G19" s="296"/>
      <c r="H19" s="296"/>
      <c r="I19" s="296"/>
      <c r="J19" s="296">
        <v>75.86</v>
      </c>
      <c r="K19" s="296"/>
      <c r="L19" s="296"/>
      <c r="M19" s="296">
        <v>73.28</v>
      </c>
      <c r="N19" s="296"/>
      <c r="O19" s="296"/>
      <c r="P19" s="296">
        <v>73.282442748099996</v>
      </c>
      <c r="Q19" s="296">
        <v>73.282442748099996</v>
      </c>
      <c r="R19" s="296">
        <v>73.282442748099996</v>
      </c>
      <c r="S19" s="296"/>
      <c r="T19" s="296"/>
      <c r="V19"/>
    </row>
    <row r="20" spans="1:23" ht="14.4">
      <c r="A20" s="159" t="s">
        <v>24</v>
      </c>
      <c r="B20" s="296">
        <v>79.02</v>
      </c>
      <c r="C20" s="296"/>
      <c r="D20" s="296">
        <v>79.02</v>
      </c>
      <c r="E20" s="296">
        <v>78.91</v>
      </c>
      <c r="F20" s="296">
        <v>78.91</v>
      </c>
      <c r="G20" s="296"/>
      <c r="H20" s="296"/>
      <c r="I20" s="296"/>
      <c r="J20" s="296">
        <v>78.91</v>
      </c>
      <c r="K20" s="296">
        <v>78.91</v>
      </c>
      <c r="L20" s="296">
        <v>78.91</v>
      </c>
      <c r="M20" s="296">
        <v>78.91</v>
      </c>
      <c r="N20" s="296">
        <v>78.91</v>
      </c>
      <c r="O20" s="296">
        <v>79.992578160373483</v>
      </c>
      <c r="P20" s="296">
        <v>81.645564374194265</v>
      </c>
      <c r="Q20" s="296">
        <v>80.635425750853472</v>
      </c>
      <c r="R20" s="296">
        <v>80.5</v>
      </c>
      <c r="S20" s="296">
        <v>79.900000000000006</v>
      </c>
      <c r="T20" s="296"/>
      <c r="V20"/>
      <c r="W20"/>
    </row>
    <row r="21" spans="1:23">
      <c r="E21" s="114"/>
      <c r="F21" s="114"/>
      <c r="G21" s="114"/>
      <c r="H21" s="114"/>
      <c r="I21" s="114"/>
      <c r="J21" s="114"/>
    </row>
    <row r="22" spans="1:23" ht="14.25" customHeight="1">
      <c r="A22" s="103" t="s">
        <v>21</v>
      </c>
    </row>
    <row r="23" spans="1:23" ht="14.4">
      <c r="A23" s="103"/>
      <c r="C23" s="135"/>
      <c r="D23" s="135"/>
      <c r="E23" s="135"/>
      <c r="F23" s="135"/>
      <c r="G23" s="135"/>
      <c r="H23" s="135"/>
      <c r="I23" s="135"/>
      <c r="M23" s="8"/>
      <c r="N23" s="8"/>
      <c r="O23" s="8"/>
      <c r="P23" s="8"/>
      <c r="Q23" s="8"/>
      <c r="R23" s="8"/>
      <c r="S23" s="8"/>
      <c r="T23" s="8"/>
    </row>
    <row r="24" spans="1:23" ht="13.8" customHeight="1">
      <c r="A24" s="41" t="s">
        <v>440</v>
      </c>
      <c r="C24" s="42"/>
      <c r="D24" s="42"/>
      <c r="E24" s="42"/>
      <c r="F24" s="42"/>
      <c r="G24" s="42"/>
      <c r="H24" s="42"/>
      <c r="I24" s="42"/>
      <c r="J24" s="42"/>
      <c r="K24" s="42"/>
    </row>
    <row r="25" spans="1:23">
      <c r="A25" s="135"/>
      <c r="B25" s="42"/>
      <c r="C25" s="42"/>
      <c r="D25" s="42"/>
      <c r="E25" s="42"/>
      <c r="F25" s="42"/>
      <c r="G25" s="42"/>
      <c r="H25" s="42"/>
      <c r="I25" s="42"/>
      <c r="J25" s="42"/>
      <c r="K25" s="42"/>
    </row>
    <row r="26" spans="1:23">
      <c r="A26" s="53" t="s">
        <v>1109</v>
      </c>
      <c r="B26" s="42"/>
      <c r="C26" s="42"/>
      <c r="D26" s="42"/>
      <c r="E26" s="42"/>
      <c r="F26" s="42"/>
      <c r="G26" s="42"/>
      <c r="H26" s="42"/>
      <c r="I26" s="42"/>
      <c r="J26" s="42"/>
      <c r="K26" s="42"/>
    </row>
    <row r="27" spans="1:23">
      <c r="A27" s="135"/>
      <c r="B27" s="42"/>
      <c r="C27" s="42"/>
      <c r="D27" s="42"/>
      <c r="E27" s="42"/>
      <c r="F27" s="42"/>
      <c r="G27" s="42"/>
      <c r="H27" s="42"/>
      <c r="I27" s="42"/>
      <c r="J27" s="42"/>
      <c r="K27" s="42"/>
    </row>
    <row r="28" spans="1:23">
      <c r="A28" s="53" t="s">
        <v>124</v>
      </c>
      <c r="B28" s="18"/>
      <c r="C28" s="18"/>
      <c r="D28" s="18"/>
      <c r="E28" s="18"/>
      <c r="F28" s="18"/>
      <c r="G28" s="18"/>
      <c r="H28" s="18"/>
      <c r="I28" s="18"/>
      <c r="J28" s="18"/>
      <c r="K28" s="18"/>
    </row>
    <row r="29" spans="1:23">
      <c r="B29" s="18"/>
      <c r="C29" s="18"/>
      <c r="D29" s="18"/>
      <c r="E29" s="18"/>
      <c r="F29" s="18"/>
      <c r="G29" s="18"/>
      <c r="H29" s="18"/>
      <c r="I29" s="18"/>
      <c r="J29" s="18"/>
      <c r="K29" s="18"/>
    </row>
    <row r="30" spans="1:23" ht="13.8" customHeight="1">
      <c r="A30" s="44" t="s">
        <v>174</v>
      </c>
      <c r="C30" s="18"/>
      <c r="D30" s="18"/>
      <c r="E30" s="18"/>
      <c r="F30" s="18"/>
      <c r="G30" s="18"/>
      <c r="H30" s="18"/>
      <c r="I30" s="18"/>
      <c r="J30" s="18"/>
      <c r="K30" s="18"/>
    </row>
    <row r="32" spans="1:23" ht="13.8" customHeight="1">
      <c r="A32" s="18" t="s">
        <v>249</v>
      </c>
      <c r="C32" s="18"/>
      <c r="D32" s="18"/>
      <c r="E32" s="18"/>
      <c r="F32" s="18"/>
      <c r="G32" s="18"/>
      <c r="H32" s="18"/>
      <c r="I32" s="18"/>
      <c r="J32" s="18"/>
      <c r="K32" s="18"/>
    </row>
    <row r="33" spans="1:11">
      <c r="B33" s="18"/>
      <c r="C33" s="18"/>
      <c r="D33" s="18"/>
      <c r="E33" s="18"/>
      <c r="F33" s="18"/>
      <c r="G33" s="18"/>
      <c r="H33" s="18"/>
      <c r="I33" s="18"/>
      <c r="J33" s="18"/>
      <c r="K33" s="18"/>
    </row>
    <row r="34" spans="1:11">
      <c r="A34" s="18" t="s">
        <v>250</v>
      </c>
      <c r="B34" s="18"/>
      <c r="C34" s="18"/>
      <c r="D34" s="18"/>
      <c r="E34" s="18"/>
      <c r="F34" s="18"/>
      <c r="G34" s="18"/>
      <c r="H34" s="18"/>
      <c r="I34" s="18"/>
      <c r="J34" s="18"/>
      <c r="K34" s="18"/>
    </row>
    <row r="35" spans="1:11">
      <c r="B35" s="18"/>
      <c r="C35" s="18"/>
      <c r="D35" s="18"/>
      <c r="E35" s="18"/>
      <c r="F35" s="18"/>
      <c r="G35" s="18"/>
      <c r="H35" s="18"/>
      <c r="I35" s="18"/>
      <c r="J35" s="18"/>
      <c r="K35" s="18"/>
    </row>
    <row r="36" spans="1:11">
      <c r="B36" s="18"/>
      <c r="C36" s="18"/>
      <c r="D36" s="18"/>
      <c r="E36" s="18"/>
      <c r="F36" s="18"/>
      <c r="G36" s="18"/>
      <c r="H36" s="18"/>
      <c r="I36" s="18"/>
      <c r="J36" s="18"/>
      <c r="K36" s="18"/>
    </row>
    <row r="37" spans="1:11">
      <c r="B37" s="18"/>
      <c r="C37" s="18"/>
      <c r="D37" s="18"/>
      <c r="E37" s="18"/>
      <c r="F37" s="18"/>
      <c r="G37" s="18"/>
      <c r="H37" s="18"/>
      <c r="I37" s="18"/>
      <c r="J37" s="18"/>
      <c r="K37" s="18"/>
    </row>
    <row r="38" spans="1:11">
      <c r="B38" s="18"/>
      <c r="C38" s="18"/>
      <c r="D38" s="18"/>
      <c r="E38" s="18"/>
      <c r="F38" s="18"/>
      <c r="G38" s="18"/>
      <c r="H38" s="18"/>
      <c r="I38" s="18"/>
      <c r="J38" s="18"/>
      <c r="K38" s="18"/>
    </row>
  </sheetData>
  <mergeCells count="2">
    <mergeCell ref="A3:A4"/>
    <mergeCell ref="B3:T3"/>
  </mergeCells>
  <hyperlinks>
    <hyperlink ref="V4" location="Content!A1" display="Back to content page" xr:uid="{00000000-0004-0000-0301-000000000000}"/>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Sheet261"/>
  <dimension ref="A1:W40"/>
  <sheetViews>
    <sheetView topLeftCell="A4" workbookViewId="0">
      <selection activeCell="B5" sqref="B5:T20"/>
    </sheetView>
  </sheetViews>
  <sheetFormatPr defaultColWidth="9.21875" defaultRowHeight="13.8"/>
  <cols>
    <col min="1" max="1" width="33.77734375" style="17" customWidth="1"/>
    <col min="2" max="20" width="6.21875" style="17" customWidth="1"/>
    <col min="21" max="16384" width="9.21875" style="17"/>
  </cols>
  <sheetData>
    <row r="1" spans="1:23" s="40" customFormat="1">
      <c r="A1" s="18" t="s">
        <v>3232</v>
      </c>
      <c r="M1" s="17"/>
      <c r="N1" s="17"/>
      <c r="O1" s="17"/>
      <c r="P1" s="17"/>
      <c r="Q1" s="17"/>
      <c r="R1" s="17"/>
      <c r="S1" s="17"/>
      <c r="T1" s="17"/>
    </row>
    <row r="3" spans="1:23" ht="15" customHeight="1">
      <c r="A3" s="816" t="s">
        <v>27</v>
      </c>
      <c r="B3" s="799" t="s">
        <v>187</v>
      </c>
      <c r="C3" s="800"/>
      <c r="D3" s="800"/>
      <c r="E3" s="800"/>
      <c r="F3" s="800"/>
      <c r="G3" s="800"/>
      <c r="H3" s="800"/>
      <c r="I3" s="800"/>
      <c r="J3" s="800"/>
      <c r="K3" s="800"/>
      <c r="L3" s="800"/>
      <c r="M3" s="800"/>
      <c r="N3" s="800"/>
      <c r="O3" s="800"/>
      <c r="P3" s="800"/>
      <c r="Q3" s="800"/>
      <c r="R3" s="800"/>
      <c r="S3" s="800"/>
      <c r="T3" s="800"/>
    </row>
    <row r="4" spans="1:23" s="44" customFormat="1" ht="14.4">
      <c r="A4" s="816"/>
      <c r="B4" s="157">
        <v>1987</v>
      </c>
      <c r="C4" s="157">
        <v>1992</v>
      </c>
      <c r="D4" s="157">
        <v>1997</v>
      </c>
      <c r="E4" s="157">
        <v>2002</v>
      </c>
      <c r="F4" s="157">
        <v>2007</v>
      </c>
      <c r="G4" s="157">
        <v>2008</v>
      </c>
      <c r="H4" s="157">
        <v>2009</v>
      </c>
      <c r="I4" s="157">
        <v>2010</v>
      </c>
      <c r="J4" s="157">
        <v>2011</v>
      </c>
      <c r="K4" s="25">
        <v>2012</v>
      </c>
      <c r="L4" s="25">
        <v>2013</v>
      </c>
      <c r="M4" s="25">
        <v>2014</v>
      </c>
      <c r="N4" s="25">
        <v>2015</v>
      </c>
      <c r="O4" s="25">
        <v>2016</v>
      </c>
      <c r="P4" s="25">
        <v>2017</v>
      </c>
      <c r="Q4" s="25">
        <v>2018</v>
      </c>
      <c r="R4" s="25">
        <v>2019</v>
      </c>
      <c r="S4" s="25">
        <v>2020</v>
      </c>
      <c r="T4" s="25">
        <v>2021</v>
      </c>
      <c r="V4" s="1" t="s">
        <v>559</v>
      </c>
      <c r="W4" s="117"/>
    </row>
    <row r="5" spans="1:23" ht="14.4">
      <c r="A5" s="159" t="s">
        <v>13</v>
      </c>
      <c r="B5" s="296">
        <v>10</v>
      </c>
      <c r="C5" s="296"/>
      <c r="D5" s="296">
        <v>10</v>
      </c>
      <c r="E5" s="296">
        <v>28.81</v>
      </c>
      <c r="F5" s="296">
        <v>28.81</v>
      </c>
      <c r="G5" s="296"/>
      <c r="H5" s="296"/>
      <c r="I5" s="296"/>
      <c r="J5" s="296">
        <v>28.81</v>
      </c>
      <c r="K5" s="296">
        <v>29.1</v>
      </c>
      <c r="L5" s="296">
        <v>29.7</v>
      </c>
      <c r="M5" s="296">
        <v>31.6</v>
      </c>
      <c r="N5" s="296">
        <v>31.8</v>
      </c>
      <c r="O5" s="296"/>
      <c r="P5" s="296">
        <v>33.947293850900003</v>
      </c>
      <c r="Q5" s="296">
        <v>33.947293850900003</v>
      </c>
      <c r="R5" s="296">
        <v>33.947293850900003</v>
      </c>
      <c r="S5" s="296"/>
      <c r="T5" s="296"/>
      <c r="V5"/>
    </row>
    <row r="6" spans="1:23" ht="14.4">
      <c r="A6" s="159" t="s">
        <v>12</v>
      </c>
      <c r="B6" s="296"/>
      <c r="C6" s="296">
        <v>20.350000000000001</v>
      </c>
      <c r="D6" s="296">
        <v>19.18</v>
      </c>
      <c r="E6" s="296">
        <v>18.04</v>
      </c>
      <c r="F6" s="296">
        <v>18.04</v>
      </c>
      <c r="G6" s="296"/>
      <c r="H6" s="296"/>
      <c r="I6" s="296"/>
      <c r="J6" s="296">
        <v>18.04</v>
      </c>
      <c r="K6" s="296">
        <v>18.100000000000001</v>
      </c>
      <c r="L6" s="296">
        <v>18.93</v>
      </c>
      <c r="M6" s="296">
        <v>18.54</v>
      </c>
      <c r="N6" s="296">
        <v>18.7</v>
      </c>
      <c r="O6" s="296"/>
      <c r="P6" s="296">
        <v>12.124352331600001</v>
      </c>
      <c r="Q6" s="296">
        <v>12.124352331600001</v>
      </c>
      <c r="R6" s="296">
        <v>13.9610871825</v>
      </c>
      <c r="S6" s="296"/>
      <c r="T6" s="296"/>
      <c r="V6"/>
    </row>
    <row r="7" spans="1:23" ht="14.4">
      <c r="A7" s="159" t="s">
        <v>513</v>
      </c>
      <c r="B7" s="296"/>
      <c r="C7" s="296"/>
      <c r="D7" s="296"/>
      <c r="E7" s="296"/>
      <c r="F7" s="296">
        <v>5</v>
      </c>
      <c r="G7" s="296"/>
      <c r="H7" s="296"/>
      <c r="I7" s="296"/>
      <c r="J7" s="296"/>
      <c r="K7" s="296">
        <v>5</v>
      </c>
      <c r="L7" s="296"/>
      <c r="M7" s="296"/>
      <c r="N7" s="296"/>
      <c r="O7" s="296"/>
      <c r="P7" s="296">
        <v>5</v>
      </c>
      <c r="Q7" s="296">
        <v>5</v>
      </c>
      <c r="R7" s="296">
        <v>5</v>
      </c>
      <c r="S7" s="296"/>
      <c r="T7" s="296"/>
      <c r="V7"/>
    </row>
    <row r="8" spans="1:23" ht="14.4">
      <c r="A8" s="28" t="s">
        <v>100</v>
      </c>
      <c r="B8" s="296"/>
      <c r="C8" s="296"/>
      <c r="D8" s="296"/>
      <c r="E8" s="296">
        <v>19.75</v>
      </c>
      <c r="F8" s="296">
        <v>19.75</v>
      </c>
      <c r="G8" s="296"/>
      <c r="H8" s="296"/>
      <c r="I8" s="296"/>
      <c r="J8" s="296">
        <v>19.75</v>
      </c>
      <c r="K8" s="296"/>
      <c r="L8" s="296"/>
      <c r="M8" s="296">
        <v>21.47</v>
      </c>
      <c r="N8" s="296"/>
      <c r="O8" s="296"/>
      <c r="P8" s="296">
        <v>21.4745465184</v>
      </c>
      <c r="Q8" s="296">
        <v>21.4745465184</v>
      </c>
      <c r="R8" s="296">
        <v>21.4745465184</v>
      </c>
      <c r="S8" s="296"/>
      <c r="T8" s="296"/>
      <c r="V8"/>
    </row>
    <row r="9" spans="1:23" ht="14.4">
      <c r="A9" s="159" t="s">
        <v>512</v>
      </c>
      <c r="B9" s="296"/>
      <c r="C9" s="296"/>
      <c r="D9" s="296">
        <v>2.4350000000000001</v>
      </c>
      <c r="E9" s="296">
        <v>1.1519999999999999</v>
      </c>
      <c r="F9" s="296">
        <v>1.1519999999999999</v>
      </c>
      <c r="G9" s="296"/>
      <c r="H9" s="296"/>
      <c r="I9" s="296"/>
      <c r="J9" s="296">
        <v>1.1519999999999999</v>
      </c>
      <c r="K9" s="296"/>
      <c r="L9" s="296">
        <v>8.4</v>
      </c>
      <c r="M9" s="296">
        <v>1.1519999999999999</v>
      </c>
      <c r="N9" s="296"/>
      <c r="O9" s="296"/>
      <c r="P9" s="296">
        <v>1.9382022472</v>
      </c>
      <c r="Q9" s="296">
        <v>1.9382022472</v>
      </c>
      <c r="R9" s="296">
        <v>1.9382022472</v>
      </c>
      <c r="S9" s="296"/>
      <c r="T9" s="296"/>
      <c r="V9"/>
    </row>
    <row r="10" spans="1:23" ht="14.4">
      <c r="A10" s="159" t="s">
        <v>11</v>
      </c>
      <c r="B10" s="296">
        <v>22</v>
      </c>
      <c r="C10" s="296"/>
      <c r="D10" s="296">
        <v>22</v>
      </c>
      <c r="E10" s="296">
        <v>40</v>
      </c>
      <c r="F10" s="296">
        <v>40</v>
      </c>
      <c r="G10" s="296"/>
      <c r="H10" s="296"/>
      <c r="I10" s="296"/>
      <c r="J10" s="296">
        <v>40</v>
      </c>
      <c r="K10" s="296"/>
      <c r="L10" s="296"/>
      <c r="M10" s="296">
        <v>45.66</v>
      </c>
      <c r="N10" s="296"/>
      <c r="O10" s="296"/>
      <c r="P10" s="296">
        <v>45.662100456600001</v>
      </c>
      <c r="Q10" s="296">
        <v>45.662100456600001</v>
      </c>
      <c r="R10" s="296">
        <v>45.662100456600001</v>
      </c>
      <c r="S10" s="296"/>
      <c r="T10" s="296"/>
      <c r="V10"/>
    </row>
    <row r="11" spans="1:23" ht="14.4">
      <c r="A11" s="159" t="s">
        <v>10</v>
      </c>
      <c r="B11" s="296">
        <v>0</v>
      </c>
      <c r="C11" s="296"/>
      <c r="D11" s="296">
        <v>0</v>
      </c>
      <c r="E11" s="296">
        <v>0.89100000000000001</v>
      </c>
      <c r="F11" s="296">
        <v>0.89100000000000001</v>
      </c>
      <c r="G11" s="296"/>
      <c r="H11" s="296"/>
      <c r="I11" s="296"/>
      <c r="J11" s="296">
        <v>0.89100000000000001</v>
      </c>
      <c r="K11" s="296"/>
      <c r="L11" s="296"/>
      <c r="M11" s="296">
        <v>0.79269999999999996</v>
      </c>
      <c r="N11" s="296"/>
      <c r="O11" s="296"/>
      <c r="P11" s="296">
        <v>1.1942258186000001</v>
      </c>
      <c r="Q11" s="296">
        <v>1.1942258186000001</v>
      </c>
      <c r="R11" s="296">
        <v>1.1942258186000001</v>
      </c>
      <c r="S11" s="296"/>
      <c r="T11" s="296"/>
      <c r="V11"/>
    </row>
    <row r="12" spans="1:23" ht="14.4">
      <c r="A12" s="159" t="s">
        <v>9</v>
      </c>
      <c r="B12" s="296"/>
      <c r="C12" s="296"/>
      <c r="D12" s="296">
        <v>3.419</v>
      </c>
      <c r="E12" s="296">
        <v>4.1159999999999997</v>
      </c>
      <c r="F12" s="296">
        <v>4.1159999999999997</v>
      </c>
      <c r="G12" s="296"/>
      <c r="H12" s="296"/>
      <c r="I12" s="296"/>
      <c r="J12" s="296">
        <v>4.1159999999999997</v>
      </c>
      <c r="K12" s="296"/>
      <c r="L12" s="296"/>
      <c r="M12" s="296">
        <v>4.5</v>
      </c>
      <c r="N12" s="296"/>
      <c r="O12" s="296"/>
      <c r="P12" s="296">
        <v>3.515625</v>
      </c>
      <c r="Q12" s="296">
        <v>3.515625</v>
      </c>
      <c r="R12" s="296">
        <v>3.515625</v>
      </c>
      <c r="S12" s="296"/>
      <c r="T12" s="296"/>
      <c r="V12"/>
    </row>
    <row r="13" spans="1:23" ht="14.4">
      <c r="A13" s="159" t="s">
        <v>8</v>
      </c>
      <c r="B13" s="296"/>
      <c r="C13" s="296"/>
      <c r="D13" s="296">
        <v>7.6420000000000003</v>
      </c>
      <c r="E13" s="296">
        <v>1.38</v>
      </c>
      <c r="F13" s="296">
        <v>1.8</v>
      </c>
      <c r="G13" s="296">
        <v>1.7857142857142856</v>
      </c>
      <c r="H13" s="296">
        <v>1.5822784810126582</v>
      </c>
      <c r="I13" s="296">
        <v>1.5698587127158554</v>
      </c>
      <c r="J13" s="296">
        <v>1.75</v>
      </c>
      <c r="K13" s="296">
        <v>1.89</v>
      </c>
      <c r="L13" s="296">
        <v>2.14</v>
      </c>
      <c r="M13" s="296">
        <v>2.0967741935483875</v>
      </c>
      <c r="N13" s="296">
        <v>2.2875816993464051</v>
      </c>
      <c r="O13" s="296">
        <v>1.935483870967742</v>
      </c>
      <c r="P13" s="296">
        <v>1.9512195121951219</v>
      </c>
      <c r="Q13" s="296">
        <v>1.8612521150592216</v>
      </c>
      <c r="R13" s="296">
        <v>1.680672268907563</v>
      </c>
      <c r="S13" s="296">
        <v>1.5</v>
      </c>
      <c r="T13" s="296">
        <v>1.490066225165563</v>
      </c>
      <c r="V13"/>
      <c r="W13"/>
    </row>
    <row r="14" spans="1:23" ht="14.4">
      <c r="A14" s="159" t="s">
        <v>6</v>
      </c>
      <c r="B14" s="296"/>
      <c r="C14" s="296">
        <v>1.9830000000000001</v>
      </c>
      <c r="D14" s="296">
        <v>1.9830000000000001</v>
      </c>
      <c r="E14" s="296">
        <v>3.2650000000000001</v>
      </c>
      <c r="F14" s="296">
        <v>3.2650000000000001</v>
      </c>
      <c r="G14" s="296"/>
      <c r="H14" s="296"/>
      <c r="I14" s="296"/>
      <c r="J14" s="296">
        <v>3.2650000000000001</v>
      </c>
      <c r="K14" s="296"/>
      <c r="L14" s="296"/>
      <c r="M14" s="296">
        <v>2.7480000000000002</v>
      </c>
      <c r="N14" s="296"/>
      <c r="O14" s="296"/>
      <c r="P14" s="296">
        <v>1.6972165647999999</v>
      </c>
      <c r="Q14" s="296">
        <v>1.6972165647999999</v>
      </c>
      <c r="R14" s="296">
        <v>1.6972165647999999</v>
      </c>
      <c r="S14" s="296"/>
      <c r="T14" s="296"/>
      <c r="V14"/>
    </row>
    <row r="15" spans="1:23" ht="14.4">
      <c r="A15" s="159" t="s">
        <v>18</v>
      </c>
      <c r="B15" s="296"/>
      <c r="C15" s="296">
        <v>3.2130000000000001</v>
      </c>
      <c r="D15" s="296">
        <v>3.8460000000000001</v>
      </c>
      <c r="E15" s="296">
        <v>4.6669999999999998</v>
      </c>
      <c r="F15" s="296">
        <v>4.6669999999999998</v>
      </c>
      <c r="G15" s="296"/>
      <c r="H15" s="296"/>
      <c r="I15" s="296"/>
      <c r="J15" s="296">
        <v>4.6669999999999998</v>
      </c>
      <c r="K15" s="296"/>
      <c r="L15" s="296"/>
      <c r="M15" s="296">
        <v>4.8609999999999998</v>
      </c>
      <c r="N15" s="296"/>
      <c r="O15" s="296"/>
      <c r="P15" s="296">
        <v>4.8611111110999996</v>
      </c>
      <c r="Q15" s="296">
        <v>4.8611111110999996</v>
      </c>
      <c r="R15" s="296">
        <v>4.8611111110999996</v>
      </c>
      <c r="S15" s="296"/>
      <c r="T15" s="296"/>
      <c r="V15"/>
    </row>
    <row r="16" spans="1:23" ht="14.4">
      <c r="A16" s="159" t="s">
        <v>4</v>
      </c>
      <c r="B16" s="296" t="s">
        <v>317</v>
      </c>
      <c r="C16" s="296">
        <v>9.2439999999999998</v>
      </c>
      <c r="D16" s="296">
        <v>9.2439999999999998</v>
      </c>
      <c r="E16" s="296">
        <v>9.2439999999999998</v>
      </c>
      <c r="F16" s="296">
        <v>27.74</v>
      </c>
      <c r="G16" s="296"/>
      <c r="H16" s="296"/>
      <c r="I16" s="296"/>
      <c r="J16" s="296">
        <v>29.47</v>
      </c>
      <c r="K16" s="296">
        <v>28.65</v>
      </c>
      <c r="L16" s="296">
        <v>29.2</v>
      </c>
      <c r="M16" s="296">
        <v>27.74</v>
      </c>
      <c r="N16" s="296"/>
      <c r="O16" s="296"/>
      <c r="P16" s="296">
        <v>27.737226277400001</v>
      </c>
      <c r="Q16" s="296">
        <v>27.737226277400001</v>
      </c>
      <c r="R16" s="296">
        <v>27.737226277400001</v>
      </c>
      <c r="S16" s="296"/>
      <c r="T16" s="296"/>
      <c r="V16"/>
    </row>
    <row r="17" spans="1:23" ht="14.4">
      <c r="A17" s="159" t="s">
        <v>3</v>
      </c>
      <c r="B17" s="296"/>
      <c r="C17" s="296">
        <v>10.88</v>
      </c>
      <c r="D17" s="296">
        <v>8.5429999999999993</v>
      </c>
      <c r="E17" s="296">
        <v>6.048</v>
      </c>
      <c r="F17" s="296">
        <v>6.048</v>
      </c>
      <c r="G17" s="296"/>
      <c r="H17" s="296"/>
      <c r="I17" s="296"/>
      <c r="J17" s="296">
        <v>6.048</v>
      </c>
      <c r="K17" s="296"/>
      <c r="L17" s="296"/>
      <c r="M17" s="296">
        <v>6.048</v>
      </c>
      <c r="N17" s="296"/>
      <c r="O17" s="296"/>
      <c r="P17" s="296">
        <v>21.1558307534</v>
      </c>
      <c r="Q17" s="296">
        <v>21.4105793451</v>
      </c>
      <c r="R17" s="296">
        <v>21.4105793451</v>
      </c>
      <c r="S17" s="296"/>
      <c r="T17" s="296"/>
      <c r="V17"/>
    </row>
    <row r="18" spans="1:23" ht="14.4">
      <c r="A18" s="155" t="s">
        <v>33</v>
      </c>
      <c r="B18" s="296"/>
      <c r="C18" s="296"/>
      <c r="D18" s="296"/>
      <c r="E18" s="296">
        <v>0.48230000000000001</v>
      </c>
      <c r="F18" s="296">
        <v>0.48230000000000001</v>
      </c>
      <c r="G18" s="296"/>
      <c r="H18" s="296"/>
      <c r="I18" s="296"/>
      <c r="J18" s="296">
        <v>0.48230000000000001</v>
      </c>
      <c r="K18" s="296"/>
      <c r="L18" s="296"/>
      <c r="M18" s="296">
        <v>0.48230000000000001</v>
      </c>
      <c r="N18" s="296"/>
      <c r="O18" s="296"/>
      <c r="P18" s="296">
        <v>0.48225308639999998</v>
      </c>
      <c r="Q18" s="296">
        <v>0.48225308639999998</v>
      </c>
      <c r="R18" s="296">
        <v>0.48225308639999998</v>
      </c>
      <c r="S18" s="296"/>
      <c r="T18" s="296"/>
      <c r="V18"/>
    </row>
    <row r="19" spans="1:23" ht="14.4">
      <c r="A19" s="159" t="s">
        <v>1</v>
      </c>
      <c r="B19" s="296"/>
      <c r="C19" s="296">
        <v>6.125</v>
      </c>
      <c r="D19" s="296">
        <v>6.9169999999999998</v>
      </c>
      <c r="E19" s="296">
        <v>7.4710000000000001</v>
      </c>
      <c r="F19" s="296">
        <v>7.4710000000000001</v>
      </c>
      <c r="G19" s="296"/>
      <c r="H19" s="296"/>
      <c r="I19" s="296"/>
      <c r="J19" s="296">
        <v>7.4710000000000001</v>
      </c>
      <c r="K19" s="296"/>
      <c r="L19" s="296"/>
      <c r="M19" s="296">
        <v>8.27</v>
      </c>
      <c r="N19" s="296"/>
      <c r="O19" s="296"/>
      <c r="P19" s="296">
        <v>8.2697201018000008</v>
      </c>
      <c r="Q19" s="296">
        <v>8.2697201018000008</v>
      </c>
      <c r="R19" s="296">
        <v>8.2697201018000008</v>
      </c>
      <c r="S19" s="296"/>
      <c r="T19" s="296"/>
      <c r="V19"/>
    </row>
    <row r="20" spans="1:23" ht="14.4">
      <c r="A20" s="159" t="s">
        <v>24</v>
      </c>
      <c r="B20" s="296">
        <v>6.9669999999999996</v>
      </c>
      <c r="C20" s="296"/>
      <c r="D20" s="296">
        <v>6.9669999999999996</v>
      </c>
      <c r="E20" s="296">
        <v>7.0869999999999997</v>
      </c>
      <c r="F20" s="296">
        <v>7.0869999999999997</v>
      </c>
      <c r="G20" s="296"/>
      <c r="H20" s="296"/>
      <c r="I20" s="296"/>
      <c r="J20" s="296">
        <v>7.0869999999999997</v>
      </c>
      <c r="K20" s="296">
        <v>7.0869999999999997</v>
      </c>
      <c r="L20" s="296">
        <v>7.0869999999999997</v>
      </c>
      <c r="M20" s="296">
        <v>7.0869999999999997</v>
      </c>
      <c r="N20" s="296">
        <v>7.0869999999999997</v>
      </c>
      <c r="O20" s="296">
        <v>2.3913150137770121</v>
      </c>
      <c r="P20" s="296">
        <v>2.3975421120222293</v>
      </c>
      <c r="Q20" s="296">
        <v>2.1570874425130211</v>
      </c>
      <c r="R20" s="296">
        <v>2.4</v>
      </c>
      <c r="S20" s="296">
        <v>3</v>
      </c>
      <c r="T20" s="296"/>
      <c r="V20"/>
      <c r="W20"/>
    </row>
    <row r="21" spans="1:23">
      <c r="E21" s="114"/>
      <c r="F21" s="114"/>
      <c r="G21" s="114"/>
      <c r="H21" s="114"/>
      <c r="I21" s="114"/>
      <c r="J21" s="114"/>
    </row>
    <row r="22" spans="1:23" ht="13.8" customHeight="1">
      <c r="A22" s="103" t="s">
        <v>21</v>
      </c>
    </row>
    <row r="23" spans="1:23" ht="14.4">
      <c r="A23" s="103"/>
      <c r="M23" s="8"/>
      <c r="N23" s="8"/>
      <c r="O23" s="8"/>
      <c r="P23" s="8"/>
      <c r="Q23" s="8"/>
      <c r="R23" s="8"/>
    </row>
    <row r="24" spans="1:23" ht="13.8" customHeight="1">
      <c r="A24" s="41" t="s">
        <v>441</v>
      </c>
      <c r="C24" s="42"/>
      <c r="D24" s="42"/>
      <c r="E24" s="42"/>
      <c r="F24" s="42"/>
      <c r="G24" s="42"/>
      <c r="H24" s="42"/>
      <c r="I24" s="42"/>
      <c r="J24" s="42"/>
      <c r="K24" s="42"/>
    </row>
    <row r="25" spans="1:23">
      <c r="A25" s="135"/>
      <c r="B25" s="18" t="s">
        <v>15</v>
      </c>
    </row>
    <row r="26" spans="1:23">
      <c r="A26" s="365" t="s">
        <v>584</v>
      </c>
      <c r="B26" s="18"/>
    </row>
    <row r="27" spans="1:23">
      <c r="A27" s="135"/>
      <c r="B27" s="18"/>
    </row>
    <row r="28" spans="1:23">
      <c r="A28" s="53" t="s">
        <v>1109</v>
      </c>
      <c r="B28" s="18"/>
    </row>
    <row r="29" spans="1:23">
      <c r="A29" s="135"/>
      <c r="B29" s="18"/>
    </row>
    <row r="30" spans="1:23">
      <c r="A30" s="53" t="s">
        <v>124</v>
      </c>
      <c r="B30" s="18"/>
      <c r="C30" s="18"/>
      <c r="D30" s="18"/>
      <c r="E30" s="18"/>
      <c r="F30" s="18"/>
      <c r="G30" s="18"/>
      <c r="H30" s="18"/>
      <c r="I30" s="18"/>
      <c r="J30" s="18"/>
      <c r="K30" s="18"/>
    </row>
    <row r="31" spans="1:23">
      <c r="B31" s="18"/>
      <c r="C31" s="18"/>
      <c r="D31" s="18"/>
      <c r="E31" s="18"/>
      <c r="F31" s="18"/>
      <c r="G31" s="18"/>
      <c r="H31" s="18"/>
      <c r="I31" s="18"/>
      <c r="J31" s="18"/>
      <c r="K31" s="18"/>
    </row>
    <row r="32" spans="1:23" ht="13.8" customHeight="1">
      <c r="A32" s="44" t="s">
        <v>174</v>
      </c>
      <c r="C32" s="13"/>
      <c r="D32" s="13"/>
      <c r="E32" s="13"/>
      <c r="F32" s="13"/>
      <c r="G32" s="13"/>
      <c r="H32" s="13"/>
      <c r="I32" s="13"/>
      <c r="J32" s="13"/>
      <c r="K32" s="13"/>
    </row>
    <row r="33" spans="1:11">
      <c r="C33" s="13"/>
      <c r="D33" s="13"/>
      <c r="E33" s="13"/>
      <c r="F33" s="13"/>
      <c r="G33" s="13"/>
      <c r="H33" s="13"/>
      <c r="I33" s="13"/>
      <c r="J33" s="13"/>
      <c r="K33" s="13"/>
    </row>
    <row r="34" spans="1:11" ht="13.8" customHeight="1">
      <c r="A34" s="13" t="s">
        <v>443</v>
      </c>
      <c r="C34" s="18"/>
      <c r="D34" s="18"/>
      <c r="E34" s="18"/>
      <c r="F34" s="18"/>
      <c r="G34" s="18"/>
      <c r="H34" s="18"/>
      <c r="I34" s="18"/>
      <c r="J34" s="18"/>
      <c r="K34" s="18"/>
    </row>
    <row r="35" spans="1:11">
      <c r="A35" s="13"/>
      <c r="B35" s="18"/>
      <c r="C35" s="18"/>
      <c r="D35" s="18"/>
      <c r="E35" s="18"/>
      <c r="F35" s="18"/>
      <c r="G35" s="18"/>
      <c r="H35" s="18"/>
      <c r="I35" s="18"/>
      <c r="J35" s="18"/>
      <c r="K35" s="18"/>
    </row>
    <row r="36" spans="1:11">
      <c r="A36" s="18" t="s">
        <v>250</v>
      </c>
      <c r="B36" s="18"/>
      <c r="C36" s="18"/>
      <c r="D36" s="18"/>
      <c r="E36" s="18"/>
      <c r="F36" s="18"/>
      <c r="G36" s="18"/>
      <c r="H36" s="18"/>
      <c r="I36" s="18"/>
      <c r="J36" s="18"/>
      <c r="K36" s="18"/>
    </row>
    <row r="37" spans="1:11">
      <c r="B37" s="18"/>
      <c r="C37" s="18"/>
      <c r="D37" s="18"/>
      <c r="E37" s="18"/>
      <c r="F37" s="18"/>
      <c r="G37" s="18"/>
      <c r="H37" s="18"/>
      <c r="I37" s="18"/>
      <c r="J37" s="18"/>
      <c r="K37" s="18"/>
    </row>
    <row r="38" spans="1:11">
      <c r="B38" s="18"/>
      <c r="C38" s="18"/>
      <c r="D38" s="18"/>
      <c r="E38" s="18"/>
      <c r="F38" s="18"/>
      <c r="G38" s="18"/>
      <c r="H38" s="18"/>
      <c r="I38" s="18"/>
      <c r="J38" s="18"/>
      <c r="K38" s="18"/>
    </row>
    <row r="39" spans="1:11">
      <c r="B39" s="18"/>
      <c r="C39" s="18"/>
      <c r="D39" s="18"/>
      <c r="E39" s="18"/>
      <c r="F39" s="18"/>
      <c r="G39" s="18"/>
      <c r="H39" s="18"/>
      <c r="I39" s="18"/>
      <c r="J39" s="18"/>
      <c r="K39" s="18"/>
    </row>
    <row r="40" spans="1:11">
      <c r="B40" s="18"/>
      <c r="C40" s="18"/>
      <c r="D40" s="18"/>
      <c r="E40" s="18"/>
      <c r="F40" s="18"/>
      <c r="G40" s="18"/>
      <c r="H40" s="18"/>
      <c r="I40" s="18"/>
      <c r="J40" s="18"/>
      <c r="K40" s="18"/>
    </row>
  </sheetData>
  <mergeCells count="2">
    <mergeCell ref="A3:A4"/>
    <mergeCell ref="B3:T3"/>
  </mergeCells>
  <hyperlinks>
    <hyperlink ref="V4" location="Content!A1" display="Back to content page" xr:uid="{00000000-0004-0000-0401-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B46"/>
  <sheetViews>
    <sheetView topLeftCell="J1" zoomScale="87" zoomScaleNormal="87" workbookViewId="0">
      <selection activeCell="G20" sqref="G20"/>
    </sheetView>
  </sheetViews>
  <sheetFormatPr defaultColWidth="9.21875" defaultRowHeight="18" customHeight="1"/>
  <cols>
    <col min="1" max="1" width="36.5546875" style="17" customWidth="1"/>
    <col min="2" max="24" width="11.77734375" style="17" customWidth="1"/>
    <col min="25" max="25" width="12.44140625" style="17" customWidth="1"/>
    <col min="26" max="26" width="15.21875" style="17" customWidth="1"/>
    <col min="27" max="27" width="20.21875" style="17" customWidth="1"/>
    <col min="28" max="28" width="21.77734375" style="17" customWidth="1"/>
    <col min="29" max="29" width="21.21875" style="17" customWidth="1"/>
    <col min="30" max="16384" width="9.21875" style="17"/>
  </cols>
  <sheetData>
    <row r="1" spans="1:28" ht="18" customHeight="1">
      <c r="A1" s="44" t="s">
        <v>2914</v>
      </c>
      <c r="B1" s="43"/>
      <c r="C1" s="43"/>
      <c r="D1" s="43"/>
      <c r="E1" s="43"/>
      <c r="F1" s="43"/>
      <c r="G1" s="43"/>
      <c r="H1" s="43"/>
      <c r="I1" s="43"/>
      <c r="J1" s="43"/>
      <c r="K1" s="283"/>
      <c r="L1" s="283"/>
      <c r="M1" s="283"/>
      <c r="N1" s="283"/>
    </row>
    <row r="2" spans="1:28" ht="18" customHeight="1">
      <c r="A2" s="44"/>
      <c r="B2" s="43"/>
      <c r="C2" s="43"/>
      <c r="D2" s="43"/>
      <c r="E2" s="43"/>
      <c r="F2" s="43"/>
      <c r="G2" s="43"/>
      <c r="H2" s="43"/>
      <c r="I2" s="43"/>
      <c r="J2" s="43"/>
      <c r="K2" s="283"/>
      <c r="L2" s="283"/>
      <c r="M2" s="283"/>
      <c r="N2" s="283"/>
      <c r="O2" s="283"/>
      <c r="P2" s="283"/>
      <c r="Q2" s="283"/>
      <c r="R2" s="283"/>
      <c r="S2" s="283"/>
      <c r="T2" s="283"/>
      <c r="U2" s="283"/>
      <c r="V2" s="283"/>
      <c r="W2" s="283"/>
      <c r="X2" s="283"/>
    </row>
    <row r="3" spans="1:28"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c r="AA3" s="44"/>
      <c r="AB3" s="44"/>
    </row>
    <row r="4" spans="1:28" ht="18" customHeight="1">
      <c r="A4" s="253" t="s">
        <v>452</v>
      </c>
      <c r="B4" s="291">
        <v>1902.6481425280124</v>
      </c>
      <c r="C4" s="291">
        <v>1834.4372842111939</v>
      </c>
      <c r="D4" s="291">
        <v>2357.7047666344952</v>
      </c>
      <c r="E4" s="291">
        <v>1686.0323256295076</v>
      </c>
      <c r="F4" s="291">
        <v>1776.6017354403914</v>
      </c>
      <c r="G4" s="291">
        <v>2075.9335180019061</v>
      </c>
      <c r="H4" s="291">
        <v>2039.0745051457629</v>
      </c>
      <c r="I4" s="291">
        <v>2568.0573735061976</v>
      </c>
      <c r="J4" s="291">
        <v>4223.797773970643</v>
      </c>
      <c r="K4" s="291">
        <v>2908.2634365164049</v>
      </c>
      <c r="L4" s="291">
        <v>6619</v>
      </c>
      <c r="M4" s="291">
        <v>6235.687663676109</v>
      </c>
      <c r="N4" s="291">
        <v>5809</v>
      </c>
      <c r="O4" s="291">
        <v>7701</v>
      </c>
      <c r="P4" s="291">
        <v>10307</v>
      </c>
      <c r="Q4" s="291">
        <v>10284.773559969455</v>
      </c>
      <c r="R4" s="291">
        <v>9917.3272321891818</v>
      </c>
      <c r="S4" s="291">
        <v>10445</v>
      </c>
      <c r="T4" s="291">
        <v>10900</v>
      </c>
      <c r="U4" s="291">
        <v>6800</v>
      </c>
      <c r="V4" s="291">
        <v>13789</v>
      </c>
      <c r="W4" s="291">
        <v>22185.3</v>
      </c>
      <c r="X4" s="291">
        <v>15373</v>
      </c>
    </row>
    <row r="5" spans="1:28" ht="18" customHeight="1">
      <c r="A5" s="253" t="s">
        <v>453</v>
      </c>
      <c r="B5" s="291">
        <v>932.01244560000248</v>
      </c>
      <c r="C5" s="291">
        <v>937.43816730561923</v>
      </c>
      <c r="D5" s="291">
        <v>1177.2796938649653</v>
      </c>
      <c r="E5" s="291">
        <v>1435.9867799859182</v>
      </c>
      <c r="F5" s="291">
        <v>1859.4257636628777</v>
      </c>
      <c r="G5" s="291">
        <v>2428.3751429530475</v>
      </c>
      <c r="H5" s="291">
        <v>4005.9080295014123</v>
      </c>
      <c r="I5" s="291">
        <v>3542.0073338598058</v>
      </c>
      <c r="J5" s="291">
        <v>5344.9967026031964</v>
      </c>
      <c r="K5" s="291">
        <v>4740.0304030775178</v>
      </c>
      <c r="L5" s="291">
        <v>4045</v>
      </c>
      <c r="M5" s="291">
        <v>6549.1827257259638</v>
      </c>
      <c r="N5" s="291">
        <v>9974</v>
      </c>
      <c r="O5" s="291">
        <v>12279</v>
      </c>
      <c r="P5" s="291">
        <v>15295</v>
      </c>
      <c r="Q5" s="291">
        <v>10574.609454435991</v>
      </c>
      <c r="R5" s="291">
        <v>10121.439790668011</v>
      </c>
      <c r="S5" s="291">
        <v>10639</v>
      </c>
      <c r="T5" s="291">
        <v>11750</v>
      </c>
      <c r="U5" s="291">
        <v>6200</v>
      </c>
      <c r="V5" s="291">
        <v>11865</v>
      </c>
      <c r="W5" s="291">
        <v>18245.400000000001</v>
      </c>
      <c r="X5" s="291">
        <v>14262</v>
      </c>
    </row>
    <row r="6" spans="1:28" ht="18" customHeight="1">
      <c r="A6" s="253" t="s">
        <v>454</v>
      </c>
      <c r="B6" s="291">
        <v>22.052069728010583</v>
      </c>
      <c r="C6" s="291">
        <v>7.1822062111933294</v>
      </c>
      <c r="D6" s="291">
        <v>12.11886083449536</v>
      </c>
      <c r="E6" s="291">
        <v>23.923900529505399</v>
      </c>
      <c r="F6" s="291">
        <v>28.446647640392921</v>
      </c>
      <c r="G6" s="291">
        <v>42.632582201905471</v>
      </c>
      <c r="H6" s="291">
        <v>58.325002245760572</v>
      </c>
      <c r="I6" s="291">
        <v>158.24522310620154</v>
      </c>
      <c r="J6" s="291">
        <v>504.99491557064556</v>
      </c>
      <c r="K6" s="291">
        <v>456.42152371640412</v>
      </c>
      <c r="L6" s="291">
        <v>2698</v>
      </c>
      <c r="M6" s="291">
        <v>1123.9575376760981</v>
      </c>
      <c r="N6" s="291">
        <v>4275</v>
      </c>
      <c r="O6" s="291">
        <v>5261</v>
      </c>
      <c r="P6" s="291">
        <v>8391</v>
      </c>
      <c r="Q6" s="291">
        <v>2056.9547119938911</v>
      </c>
      <c r="R6" s="291">
        <v>1983.4654464378364</v>
      </c>
      <c r="S6" s="291">
        <v>2089</v>
      </c>
      <c r="T6" s="291">
        <v>2180</v>
      </c>
      <c r="U6" s="291">
        <v>1752.3026057500001</v>
      </c>
      <c r="V6" s="291">
        <v>3748</v>
      </c>
      <c r="W6" s="291">
        <v>4437.0600000000004</v>
      </c>
      <c r="X6" s="291">
        <v>3438.9436331636994</v>
      </c>
    </row>
    <row r="7" spans="1:28" ht="18" customHeight="1">
      <c r="A7" s="253" t="s">
        <v>455</v>
      </c>
      <c r="B7" s="291">
        <v>195.49876000000344</v>
      </c>
      <c r="C7" s="291">
        <v>192.14161200561566</v>
      </c>
      <c r="D7" s="291">
        <v>275.01361926496554</v>
      </c>
      <c r="E7" s="291">
        <v>313.9477024859163</v>
      </c>
      <c r="F7" s="291">
        <v>441.78510076287694</v>
      </c>
      <c r="G7" s="291">
        <v>523.30753235304758</v>
      </c>
      <c r="H7" s="291">
        <v>1722.8897865014169</v>
      </c>
      <c r="I7" s="291">
        <v>1235.7295666598068</v>
      </c>
      <c r="J7" s="291">
        <v>1849.1189634031975</v>
      </c>
      <c r="K7" s="291">
        <v>1295.8885392775071</v>
      </c>
      <c r="L7" s="291">
        <v>1207</v>
      </c>
      <c r="M7" s="291">
        <v>2172.2268017259689</v>
      </c>
      <c r="N7" s="291">
        <v>3931</v>
      </c>
      <c r="O7" s="291">
        <v>5351</v>
      </c>
      <c r="P7" s="291">
        <v>6769</v>
      </c>
      <c r="Q7" s="291">
        <v>2643.6523636089978</v>
      </c>
      <c r="R7" s="291">
        <v>2530.3599476670029</v>
      </c>
      <c r="S7" s="291">
        <v>2659.75</v>
      </c>
      <c r="T7" s="291">
        <v>2937.5</v>
      </c>
      <c r="U7" s="291">
        <v>1902.7795452</v>
      </c>
      <c r="V7" s="291">
        <v>3737</v>
      </c>
      <c r="W7" s="291">
        <v>5473.62</v>
      </c>
      <c r="X7" s="291">
        <v>3454.0731182908034</v>
      </c>
    </row>
    <row r="8" spans="1:28" ht="18" customHeight="1">
      <c r="A8" s="253" t="s">
        <v>456</v>
      </c>
      <c r="B8" s="291">
        <f>B4-B6</f>
        <v>1880.5960728000018</v>
      </c>
      <c r="C8" s="291">
        <f>C4-C6</f>
        <v>1827.2550780000006</v>
      </c>
      <c r="D8" s="291">
        <f t="shared" ref="D8:X8" si="0">D4-D6</f>
        <v>2345.5859057999996</v>
      </c>
      <c r="E8" s="291">
        <f t="shared" si="0"/>
        <v>1662.1084251000023</v>
      </c>
      <c r="F8" s="291">
        <f t="shared" si="0"/>
        <v>1748.1550877999985</v>
      </c>
      <c r="G8" s="291">
        <f t="shared" si="0"/>
        <v>2033.3009358000006</v>
      </c>
      <c r="H8" s="291">
        <f t="shared" si="0"/>
        <v>1980.7495029000024</v>
      </c>
      <c r="I8" s="291">
        <f t="shared" si="0"/>
        <v>2409.812150399996</v>
      </c>
      <c r="J8" s="291">
        <f t="shared" si="0"/>
        <v>3718.8028583999976</v>
      </c>
      <c r="K8" s="291">
        <f t="shared" si="0"/>
        <v>2451.841912800001</v>
      </c>
      <c r="L8" s="291">
        <f t="shared" si="0"/>
        <v>3921</v>
      </c>
      <c r="M8" s="291">
        <f t="shared" si="0"/>
        <v>5111.7301260000113</v>
      </c>
      <c r="N8" s="291">
        <f t="shared" si="0"/>
        <v>1534</v>
      </c>
      <c r="O8" s="291">
        <f t="shared" si="0"/>
        <v>2440</v>
      </c>
      <c r="P8" s="291">
        <f t="shared" si="0"/>
        <v>1916</v>
      </c>
      <c r="Q8" s="291">
        <f t="shared" si="0"/>
        <v>8227.8188479755645</v>
      </c>
      <c r="R8" s="291">
        <f t="shared" si="0"/>
        <v>7933.8617857513455</v>
      </c>
      <c r="S8" s="291">
        <f t="shared" si="0"/>
        <v>8356</v>
      </c>
      <c r="T8" s="291">
        <f t="shared" si="0"/>
        <v>8720</v>
      </c>
      <c r="U8" s="291">
        <f t="shared" si="0"/>
        <v>5047.6973942499999</v>
      </c>
      <c r="V8" s="291">
        <f t="shared" si="0"/>
        <v>10041</v>
      </c>
      <c r="W8" s="291">
        <f t="shared" si="0"/>
        <v>17748.239999999998</v>
      </c>
      <c r="X8" s="291">
        <f t="shared" si="0"/>
        <v>11934.056366836301</v>
      </c>
    </row>
    <row r="9" spans="1:28" ht="18" customHeight="1">
      <c r="A9" s="253" t="s">
        <v>457</v>
      </c>
      <c r="B9" s="291">
        <f>B5-B7</f>
        <v>736.51368559999901</v>
      </c>
      <c r="C9" s="291">
        <f t="shared" ref="C9:X9" si="1">C5-C7</f>
        <v>745.29655530000355</v>
      </c>
      <c r="D9" s="291">
        <f t="shared" si="1"/>
        <v>902.2660745999998</v>
      </c>
      <c r="E9" s="291">
        <f t="shared" si="1"/>
        <v>1122.0390775000019</v>
      </c>
      <c r="F9" s="291">
        <f t="shared" si="1"/>
        <v>1417.6406629000007</v>
      </c>
      <c r="G9" s="291">
        <f t="shared" si="1"/>
        <v>1905.0676106000001</v>
      </c>
      <c r="H9" s="291">
        <f t="shared" si="1"/>
        <v>2283.0182429999954</v>
      </c>
      <c r="I9" s="291">
        <f t="shared" si="1"/>
        <v>2306.2777671999993</v>
      </c>
      <c r="J9" s="291">
        <f t="shared" si="1"/>
        <v>3495.8777391999988</v>
      </c>
      <c r="K9" s="291">
        <f t="shared" si="1"/>
        <v>3444.1418638000105</v>
      </c>
      <c r="L9" s="291">
        <f t="shared" si="1"/>
        <v>2838</v>
      </c>
      <c r="M9" s="291">
        <f t="shared" si="1"/>
        <v>4376.9559239999944</v>
      </c>
      <c r="N9" s="291">
        <f t="shared" si="1"/>
        <v>6043</v>
      </c>
      <c r="O9" s="291">
        <f t="shared" si="1"/>
        <v>6928</v>
      </c>
      <c r="P9" s="291">
        <f t="shared" si="1"/>
        <v>8526</v>
      </c>
      <c r="Q9" s="291">
        <f t="shared" si="1"/>
        <v>7930.9570908269934</v>
      </c>
      <c r="R9" s="291">
        <f t="shared" si="1"/>
        <v>7591.0798430010091</v>
      </c>
      <c r="S9" s="291">
        <f t="shared" si="1"/>
        <v>7979.25</v>
      </c>
      <c r="T9" s="291">
        <f t="shared" si="1"/>
        <v>8812.5</v>
      </c>
      <c r="U9" s="291">
        <f t="shared" si="1"/>
        <v>4297.2204548</v>
      </c>
      <c r="V9" s="291">
        <f t="shared" si="1"/>
        <v>8128</v>
      </c>
      <c r="W9" s="291">
        <f t="shared" si="1"/>
        <v>12771.780000000002</v>
      </c>
      <c r="X9" s="291">
        <f t="shared" si="1"/>
        <v>10807.926881709196</v>
      </c>
    </row>
    <row r="10" spans="1:28" ht="18" customHeight="1">
      <c r="A10" s="253"/>
      <c r="B10" s="296"/>
      <c r="C10" s="296"/>
      <c r="D10" s="296"/>
      <c r="E10" s="296"/>
      <c r="F10" s="296"/>
      <c r="G10" s="296"/>
      <c r="H10" s="296"/>
      <c r="I10" s="296"/>
      <c r="J10" s="296"/>
      <c r="K10" s="296"/>
      <c r="L10" s="296"/>
      <c r="M10" s="296"/>
      <c r="N10" s="296"/>
      <c r="O10" s="296"/>
      <c r="P10" s="296"/>
      <c r="Q10" s="296"/>
      <c r="R10" s="296"/>
      <c r="S10" s="296"/>
      <c r="T10" s="296"/>
      <c r="U10" s="296"/>
      <c r="V10" s="296"/>
      <c r="W10" s="296"/>
      <c r="X10" s="296"/>
    </row>
    <row r="11" spans="1:28" ht="18" customHeight="1">
      <c r="A11" s="254" t="s">
        <v>458</v>
      </c>
      <c r="B11" s="296"/>
      <c r="C11" s="296"/>
      <c r="D11" s="296"/>
      <c r="E11" s="296"/>
      <c r="F11" s="296"/>
      <c r="G11" s="296"/>
      <c r="H11" s="296"/>
      <c r="I11" s="296"/>
      <c r="J11" s="296"/>
      <c r="K11" s="296"/>
      <c r="L11" s="296"/>
      <c r="M11" s="296"/>
      <c r="N11" s="296"/>
      <c r="O11" s="296"/>
      <c r="P11" s="296"/>
      <c r="Q11" s="296"/>
      <c r="R11" s="296"/>
      <c r="S11" s="296"/>
      <c r="T11" s="296"/>
      <c r="U11" s="296"/>
      <c r="V11" s="296"/>
      <c r="W11" s="296"/>
      <c r="X11" s="296"/>
    </row>
    <row r="12" spans="1:28" ht="18" customHeight="1">
      <c r="A12" s="255" t="s">
        <v>13</v>
      </c>
      <c r="B12" s="296"/>
      <c r="C12" s="296"/>
      <c r="D12" s="296"/>
      <c r="E12" s="296"/>
      <c r="F12" s="296"/>
      <c r="G12" s="296"/>
      <c r="H12" s="296"/>
      <c r="I12" s="296"/>
      <c r="J12" s="296"/>
      <c r="K12" s="296"/>
      <c r="L12" s="296">
        <v>4</v>
      </c>
      <c r="M12" s="296">
        <v>0.05</v>
      </c>
      <c r="N12" s="296">
        <v>0.3</v>
      </c>
      <c r="O12" s="296">
        <v>0.7</v>
      </c>
      <c r="P12" s="296">
        <v>0.7</v>
      </c>
      <c r="Q12" s="296">
        <v>0.77360510199999999</v>
      </c>
      <c r="R12" s="296">
        <v>2.0009908049999998</v>
      </c>
      <c r="S12" s="296">
        <v>7.7094946660000003</v>
      </c>
      <c r="T12" s="296">
        <v>21.709817780000002</v>
      </c>
      <c r="U12" s="296">
        <v>30.020927881000002</v>
      </c>
      <c r="V12" s="296">
        <v>1.9062820579999999</v>
      </c>
      <c r="W12" s="296">
        <v>26.313485409999998</v>
      </c>
      <c r="X12" s="296">
        <v>66.975036907000003</v>
      </c>
      <c r="AA12"/>
    </row>
    <row r="13" spans="1:28" ht="18" customHeight="1">
      <c r="A13" s="255" t="s">
        <v>12</v>
      </c>
      <c r="B13" s="296"/>
      <c r="C13" s="296"/>
      <c r="D13" s="296"/>
      <c r="E13" s="296"/>
      <c r="F13" s="296"/>
      <c r="G13" s="296"/>
      <c r="H13" s="296"/>
      <c r="I13" s="296"/>
      <c r="J13" s="296"/>
      <c r="K13" s="296"/>
      <c r="L13" s="296">
        <v>0</v>
      </c>
      <c r="M13" s="296">
        <v>0</v>
      </c>
      <c r="N13" s="296">
        <v>0</v>
      </c>
      <c r="O13" s="296">
        <v>1.4</v>
      </c>
      <c r="P13" s="296">
        <v>0</v>
      </c>
      <c r="Q13" s="296">
        <v>5.0077189999999999E-3</v>
      </c>
      <c r="R13" s="296">
        <v>1.3092253E-2</v>
      </c>
      <c r="S13" s="296">
        <v>2.171859483</v>
      </c>
      <c r="T13" s="296">
        <v>0.29097129499999996</v>
      </c>
      <c r="U13" s="296">
        <v>0.23790367000000001</v>
      </c>
      <c r="V13" s="296">
        <v>0.77263411699999995</v>
      </c>
      <c r="W13" s="296">
        <v>0.11255823</v>
      </c>
      <c r="X13" s="296">
        <v>6.1456123000000001E-2</v>
      </c>
      <c r="AA13"/>
    </row>
    <row r="14" spans="1:28" ht="18" customHeight="1">
      <c r="A14" s="255" t="s">
        <v>513</v>
      </c>
      <c r="B14" s="296"/>
      <c r="C14" s="296"/>
      <c r="D14" s="296"/>
      <c r="E14" s="296"/>
      <c r="F14" s="296"/>
      <c r="G14" s="296"/>
      <c r="H14" s="296"/>
      <c r="I14" s="296"/>
      <c r="J14" s="296"/>
      <c r="K14" s="296"/>
      <c r="L14" s="296">
        <v>0</v>
      </c>
      <c r="M14" s="296">
        <v>0</v>
      </c>
      <c r="N14" s="296">
        <v>0</v>
      </c>
      <c r="O14" s="296">
        <v>0</v>
      </c>
      <c r="P14" s="296">
        <v>0</v>
      </c>
      <c r="Q14" s="296">
        <v>0</v>
      </c>
      <c r="R14" s="296">
        <v>0</v>
      </c>
      <c r="S14" s="296">
        <v>0</v>
      </c>
      <c r="T14" s="296">
        <v>0</v>
      </c>
      <c r="U14" s="296">
        <v>0</v>
      </c>
      <c r="V14" s="296">
        <v>0</v>
      </c>
      <c r="W14" s="296">
        <v>1.4921000000000002E-4</v>
      </c>
      <c r="X14" s="296">
        <v>0</v>
      </c>
      <c r="AA14"/>
    </row>
    <row r="15" spans="1:28" ht="18" customHeight="1">
      <c r="A15" s="255" t="s">
        <v>512</v>
      </c>
      <c r="B15" s="296"/>
      <c r="C15" s="296"/>
      <c r="D15" s="296"/>
      <c r="E15" s="296"/>
      <c r="F15" s="296"/>
      <c r="G15" s="296"/>
      <c r="H15" s="296"/>
      <c r="I15" s="296"/>
      <c r="J15" s="296"/>
      <c r="K15" s="296"/>
      <c r="L15" s="296">
        <v>7</v>
      </c>
      <c r="M15" s="296">
        <v>0.3</v>
      </c>
      <c r="N15" s="296">
        <v>21</v>
      </c>
      <c r="O15" s="296">
        <v>12</v>
      </c>
      <c r="P15" s="296">
        <v>5</v>
      </c>
      <c r="Q15" s="296">
        <v>0.70172991299999998</v>
      </c>
      <c r="R15" s="296">
        <v>0.10535108800000001</v>
      </c>
      <c r="S15" s="296">
        <v>2.2952495339999999</v>
      </c>
      <c r="T15" s="296">
        <v>2.197481013</v>
      </c>
      <c r="U15" s="296">
        <v>2.5415615269999998</v>
      </c>
      <c r="V15" s="296">
        <v>2.0346811389999999</v>
      </c>
      <c r="W15" s="296">
        <v>6.2388232300000004</v>
      </c>
      <c r="X15" s="296">
        <v>38.234934987000003</v>
      </c>
      <c r="AA15"/>
    </row>
    <row r="16" spans="1:28" ht="18" customHeight="1">
      <c r="A16" s="255" t="s">
        <v>11</v>
      </c>
      <c r="B16" s="296"/>
      <c r="C16" s="296"/>
      <c r="D16" s="296"/>
      <c r="E16" s="296"/>
      <c r="F16" s="296"/>
      <c r="G16" s="296"/>
      <c r="H16" s="296"/>
      <c r="I16" s="296"/>
      <c r="J16" s="296"/>
      <c r="K16" s="296"/>
      <c r="L16" s="296">
        <v>0</v>
      </c>
      <c r="M16" s="296">
        <v>0</v>
      </c>
      <c r="N16" s="296">
        <v>0</v>
      </c>
      <c r="O16" s="296">
        <v>0</v>
      </c>
      <c r="P16" s="296">
        <v>0</v>
      </c>
      <c r="Q16" s="296">
        <v>0</v>
      </c>
      <c r="R16" s="296">
        <v>2.4997652999999998E-2</v>
      </c>
      <c r="S16" s="296">
        <v>9.2099680000000007E-3</v>
      </c>
      <c r="T16" s="296">
        <v>0</v>
      </c>
      <c r="U16" s="296">
        <v>0</v>
      </c>
      <c r="V16" s="296">
        <v>0</v>
      </c>
      <c r="W16" s="296">
        <v>0</v>
      </c>
      <c r="X16" s="296">
        <v>0</v>
      </c>
      <c r="AA16"/>
    </row>
    <row r="17" spans="1:27" ht="18" customHeight="1">
      <c r="A17" s="255" t="s">
        <v>10</v>
      </c>
      <c r="B17" s="296"/>
      <c r="C17" s="296"/>
      <c r="D17" s="296"/>
      <c r="E17" s="296"/>
      <c r="F17" s="296"/>
      <c r="G17" s="296"/>
      <c r="H17" s="296"/>
      <c r="I17" s="296"/>
      <c r="J17" s="296"/>
      <c r="K17" s="296"/>
      <c r="L17" s="296">
        <v>0</v>
      </c>
      <c r="M17" s="296">
        <v>0.03</v>
      </c>
      <c r="N17" s="296">
        <v>0</v>
      </c>
      <c r="O17" s="296">
        <v>0.01</v>
      </c>
      <c r="P17" s="296">
        <v>0.01</v>
      </c>
      <c r="Q17" s="296">
        <v>0</v>
      </c>
      <c r="R17" s="296">
        <v>6.2915739999999994E-3</v>
      </c>
      <c r="S17" s="296">
        <v>3.6471377999999999E-2</v>
      </c>
      <c r="T17" s="296">
        <v>4.6351080000000003E-2</v>
      </c>
      <c r="U17" s="296">
        <v>2.4624773000000003E-2</v>
      </c>
      <c r="V17" s="296">
        <v>0.904728058</v>
      </c>
      <c r="W17" s="296">
        <v>2.0446282400000002</v>
      </c>
      <c r="X17" s="296">
        <v>2.3114168039999998</v>
      </c>
      <c r="AA17"/>
    </row>
    <row r="18" spans="1:27" ht="18" customHeight="1">
      <c r="A18" s="255" t="s">
        <v>9</v>
      </c>
      <c r="B18" s="296"/>
      <c r="C18" s="296"/>
      <c r="D18" s="296"/>
      <c r="E18" s="296"/>
      <c r="F18" s="296"/>
      <c r="G18" s="296"/>
      <c r="H18" s="296"/>
      <c r="I18" s="296"/>
      <c r="J18" s="296"/>
      <c r="K18" s="296"/>
      <c r="L18" s="296">
        <v>0</v>
      </c>
      <c r="M18" s="296">
        <v>0</v>
      </c>
      <c r="N18" s="296">
        <v>0</v>
      </c>
      <c r="O18" s="296">
        <v>0.2</v>
      </c>
      <c r="P18" s="296">
        <v>0.02</v>
      </c>
      <c r="Q18" s="296">
        <v>1.040319422</v>
      </c>
      <c r="R18" s="296">
        <v>0.994676004</v>
      </c>
      <c r="S18" s="296">
        <v>4.9176858999999996E-2</v>
      </c>
      <c r="T18" s="296">
        <v>0.24716317300000001</v>
      </c>
      <c r="U18" s="296">
        <v>0.27743757299999999</v>
      </c>
      <c r="V18" s="296">
        <v>0.29171820700000001</v>
      </c>
      <c r="W18" s="296">
        <v>3.9784299999999998E-3</v>
      </c>
      <c r="X18" s="296">
        <v>0.10118335000000001</v>
      </c>
      <c r="AA18"/>
    </row>
    <row r="19" spans="1:27" ht="18" customHeight="1">
      <c r="A19" s="255" t="s">
        <v>8</v>
      </c>
      <c r="B19" s="296"/>
      <c r="C19" s="296"/>
      <c r="D19" s="296"/>
      <c r="E19" s="296"/>
      <c r="F19" s="296"/>
      <c r="G19" s="296"/>
      <c r="H19" s="296"/>
      <c r="I19" s="296"/>
      <c r="J19" s="296"/>
      <c r="K19" s="296"/>
      <c r="L19" s="296">
        <v>3</v>
      </c>
      <c r="M19" s="296">
        <v>0.04</v>
      </c>
      <c r="N19" s="296">
        <v>2.4</v>
      </c>
      <c r="O19" s="296">
        <v>23</v>
      </c>
      <c r="P19" s="296">
        <v>9.1999999999999993</v>
      </c>
      <c r="Q19" s="296">
        <v>1.5551037379999999</v>
      </c>
      <c r="R19" s="296">
        <v>1.1409411089999999</v>
      </c>
      <c r="S19" s="296">
        <v>2.041679539</v>
      </c>
      <c r="T19" s="296">
        <v>1.6991016000000001</v>
      </c>
      <c r="U19" s="296">
        <v>0.48915577000000005</v>
      </c>
      <c r="V19" s="296">
        <v>0</v>
      </c>
      <c r="W19" s="296">
        <v>1.0606790000000001E-2</v>
      </c>
      <c r="X19" s="296">
        <v>0.20396877100000002</v>
      </c>
      <c r="AA19"/>
    </row>
    <row r="20" spans="1:27" ht="18" customHeight="1">
      <c r="A20" s="255" t="s">
        <v>6</v>
      </c>
      <c r="B20" s="296"/>
      <c r="C20" s="296"/>
      <c r="D20" s="296"/>
      <c r="E20" s="296"/>
      <c r="F20" s="296"/>
      <c r="G20" s="296"/>
      <c r="H20" s="296"/>
      <c r="I20" s="296"/>
      <c r="J20" s="296"/>
      <c r="K20" s="296"/>
      <c r="L20" s="296">
        <v>0</v>
      </c>
      <c r="M20" s="296">
        <v>0.09</v>
      </c>
      <c r="N20" s="296">
        <v>2.6</v>
      </c>
      <c r="O20" s="296">
        <v>5.6</v>
      </c>
      <c r="P20" s="296">
        <v>73</v>
      </c>
      <c r="Q20" s="296">
        <v>0.584224203</v>
      </c>
      <c r="R20" s="296">
        <v>5.4105912999999999E-2</v>
      </c>
      <c r="S20" s="296">
        <v>0.57860155899999999</v>
      </c>
      <c r="T20" s="296">
        <v>105.34382134499999</v>
      </c>
      <c r="U20" s="296">
        <v>485.44719394599997</v>
      </c>
      <c r="V20" s="296">
        <v>681.07928241400009</v>
      </c>
      <c r="W20" s="296">
        <v>1120.3541492500001</v>
      </c>
      <c r="X20" s="296">
        <v>2283.7753678429999</v>
      </c>
      <c r="AA20"/>
    </row>
    <row r="21" spans="1:27" ht="18" customHeight="1">
      <c r="A21" s="255" t="s">
        <v>18</v>
      </c>
      <c r="B21" s="296"/>
      <c r="C21" s="296"/>
      <c r="D21" s="296"/>
      <c r="E21" s="296"/>
      <c r="F21" s="296"/>
      <c r="G21" s="296"/>
      <c r="H21" s="296"/>
      <c r="I21" s="296"/>
      <c r="J21" s="296"/>
      <c r="K21" s="296"/>
      <c r="L21" s="296">
        <v>0</v>
      </c>
      <c r="M21" s="296">
        <v>0.06</v>
      </c>
      <c r="N21" s="296">
        <v>0</v>
      </c>
      <c r="O21" s="296">
        <v>6.5</v>
      </c>
      <c r="P21" s="296">
        <v>223</v>
      </c>
      <c r="Q21" s="296">
        <v>67.133187242000005</v>
      </c>
      <c r="R21" s="296">
        <v>1.3854013140000001</v>
      </c>
      <c r="S21" s="296">
        <v>0.49540685200000001</v>
      </c>
      <c r="T21" s="296">
        <v>8.0593395760000011</v>
      </c>
      <c r="U21" s="296">
        <v>2.5220340000000003E-3</v>
      </c>
      <c r="V21" s="296">
        <v>2.1636558E-2</v>
      </c>
      <c r="W21" s="296">
        <v>5.1482819999999999E-2</v>
      </c>
      <c r="X21" s="296">
        <v>7.0339520000000004E-3</v>
      </c>
      <c r="AA21"/>
    </row>
    <row r="22" spans="1:27" ht="18" customHeight="1">
      <c r="A22" s="255" t="s">
        <v>4</v>
      </c>
      <c r="B22" s="296"/>
      <c r="C22" s="296"/>
      <c r="D22" s="296"/>
      <c r="E22" s="296"/>
      <c r="F22" s="296"/>
      <c r="G22" s="296"/>
      <c r="H22" s="296"/>
      <c r="I22" s="296"/>
      <c r="J22" s="296"/>
      <c r="K22" s="296"/>
      <c r="L22" s="296">
        <v>6.0000000000000001E-3</v>
      </c>
      <c r="M22" s="296">
        <v>0.3</v>
      </c>
      <c r="N22" s="296">
        <v>0</v>
      </c>
      <c r="O22" s="296">
        <v>0.03</v>
      </c>
      <c r="P22" s="296">
        <v>0</v>
      </c>
      <c r="Q22" s="296">
        <v>7.6406599999999996E-3</v>
      </c>
      <c r="R22" s="296">
        <v>3.0059421999999999E-2</v>
      </c>
      <c r="S22" s="296">
        <v>7.4899000000000002E-5</v>
      </c>
      <c r="T22" s="296">
        <v>0.12572897799999999</v>
      </c>
      <c r="U22" s="296">
        <v>1.3425733E-2</v>
      </c>
      <c r="V22" s="296">
        <v>0</v>
      </c>
      <c r="W22" s="296">
        <v>0</v>
      </c>
      <c r="X22" s="296">
        <v>0</v>
      </c>
      <c r="AA22"/>
    </row>
    <row r="23" spans="1:27" ht="18" customHeight="1">
      <c r="A23" s="255" t="s">
        <v>3</v>
      </c>
      <c r="B23" s="296"/>
      <c r="C23" s="296"/>
      <c r="D23" s="296"/>
      <c r="E23" s="296"/>
      <c r="F23" s="296"/>
      <c r="G23" s="296"/>
      <c r="H23" s="296"/>
      <c r="I23" s="296"/>
      <c r="J23" s="296"/>
      <c r="K23" s="296"/>
      <c r="L23" s="296">
        <v>2289</v>
      </c>
      <c r="M23" s="296">
        <v>2246</v>
      </c>
      <c r="N23" s="296">
        <v>2670</v>
      </c>
      <c r="O23" s="296">
        <v>2838</v>
      </c>
      <c r="P23" s="296">
        <v>2660</v>
      </c>
      <c r="Q23" s="296">
        <v>3773.2687307600004</v>
      </c>
      <c r="R23" s="296">
        <v>3988.5738474139998</v>
      </c>
      <c r="S23" s="296">
        <v>6693.3577283509994</v>
      </c>
      <c r="T23" s="296">
        <v>10546.280583406</v>
      </c>
      <c r="U23" s="296">
        <v>3587.5381579280001</v>
      </c>
      <c r="V23" s="296">
        <v>1091.9653567839998</v>
      </c>
      <c r="W23" s="296">
        <v>2117.7261436399999</v>
      </c>
      <c r="X23" s="296">
        <v>3317.4086280209999</v>
      </c>
      <c r="AA23"/>
    </row>
    <row r="24" spans="1:27" s="40" customFormat="1" ht="18" customHeight="1">
      <c r="A24" s="255" t="s">
        <v>460</v>
      </c>
      <c r="B24" s="296"/>
      <c r="C24" s="296"/>
      <c r="D24" s="296"/>
      <c r="E24" s="296"/>
      <c r="F24" s="296"/>
      <c r="G24" s="296"/>
      <c r="H24" s="296"/>
      <c r="I24" s="296"/>
      <c r="J24" s="296"/>
      <c r="K24" s="296"/>
      <c r="L24" s="296">
        <v>216</v>
      </c>
      <c r="M24" s="296">
        <v>415</v>
      </c>
      <c r="N24" s="296">
        <v>974</v>
      </c>
      <c r="O24" s="296">
        <v>1183</v>
      </c>
      <c r="P24" s="296">
        <v>1740</v>
      </c>
      <c r="Q24" s="296">
        <v>2053.0510367259999</v>
      </c>
      <c r="R24" s="296">
        <v>717.53106287499998</v>
      </c>
      <c r="S24" s="296">
        <v>401.48120082299999</v>
      </c>
      <c r="T24" s="296">
        <v>1323.052271387</v>
      </c>
      <c r="U24" s="296">
        <v>1687.0838852690001</v>
      </c>
      <c r="V24" s="296">
        <v>1667.739700997</v>
      </c>
      <c r="W24" s="296">
        <v>2158.1533120999998</v>
      </c>
      <c r="X24" s="296">
        <v>1379.2436902479999</v>
      </c>
      <c r="AA24"/>
    </row>
    <row r="25" spans="1:27" ht="18" customHeight="1">
      <c r="A25" s="255" t="s">
        <v>1</v>
      </c>
      <c r="B25" s="296"/>
      <c r="C25" s="296"/>
      <c r="D25" s="296"/>
      <c r="E25" s="296"/>
      <c r="F25" s="296"/>
      <c r="G25" s="296"/>
      <c r="H25" s="296"/>
      <c r="I25" s="296"/>
      <c r="J25" s="296"/>
      <c r="K25" s="296"/>
      <c r="L25" s="296">
        <v>179</v>
      </c>
      <c r="M25" s="296">
        <v>591</v>
      </c>
      <c r="N25" s="296">
        <v>605</v>
      </c>
      <c r="O25" s="296">
        <v>1190</v>
      </c>
      <c r="P25" s="296">
        <v>3680</v>
      </c>
      <c r="Q25" s="296">
        <v>595.57872358500003</v>
      </c>
      <c r="R25" s="296">
        <v>605.44347994400005</v>
      </c>
      <c r="S25" s="296">
        <v>695.17291522599999</v>
      </c>
      <c r="T25" s="296">
        <v>1136.3705075409998</v>
      </c>
      <c r="U25" s="296">
        <v>900.17910213900007</v>
      </c>
      <c r="V25" s="296">
        <v>1243.6382417750001</v>
      </c>
      <c r="W25" s="296">
        <v>1458.2731433199999</v>
      </c>
      <c r="X25" s="296">
        <v>1059.667663643</v>
      </c>
      <c r="AA25"/>
    </row>
    <row r="26" spans="1:27" ht="18" customHeight="1">
      <c r="A26" s="255" t="s">
        <v>24</v>
      </c>
      <c r="B26" s="296"/>
      <c r="C26" s="296"/>
      <c r="D26" s="296"/>
      <c r="E26" s="296"/>
      <c r="F26" s="296"/>
      <c r="G26" s="296"/>
      <c r="H26" s="296"/>
      <c r="I26" s="296"/>
      <c r="J26" s="296"/>
      <c r="K26" s="296"/>
      <c r="L26" s="296">
        <v>0</v>
      </c>
      <c r="M26" s="296">
        <v>0.1</v>
      </c>
      <c r="N26" s="296">
        <v>0</v>
      </c>
      <c r="O26" s="296">
        <v>0</v>
      </c>
      <c r="P26" s="296">
        <v>0.1</v>
      </c>
      <c r="Q26" s="296">
        <v>6.6483804999999993E-2</v>
      </c>
      <c r="R26" s="296">
        <v>6.7897190000000005E-3</v>
      </c>
      <c r="S26" s="296">
        <v>0.11271372199999999</v>
      </c>
      <c r="T26" s="296">
        <v>0.61576549600000008</v>
      </c>
      <c r="U26" s="296">
        <v>0.108334184</v>
      </c>
      <c r="V26" s="296">
        <v>9.0937083000000002E-2</v>
      </c>
      <c r="W26" s="296">
        <v>0.35086965999999997</v>
      </c>
      <c r="X26" s="296">
        <v>3.5247496219999999</v>
      </c>
      <c r="AA26"/>
    </row>
    <row r="27" spans="1:27" ht="18" customHeight="1">
      <c r="A27" s="253"/>
      <c r="B27" s="296"/>
      <c r="C27" s="296"/>
      <c r="D27" s="296"/>
      <c r="E27" s="296"/>
      <c r="F27" s="296"/>
      <c r="G27" s="296"/>
      <c r="H27" s="296"/>
      <c r="I27" s="296"/>
      <c r="J27" s="296"/>
      <c r="K27" s="296"/>
      <c r="L27" s="296"/>
      <c r="M27" s="296"/>
      <c r="N27" s="296"/>
      <c r="O27" s="296"/>
      <c r="P27" s="296"/>
      <c r="Q27" s="296"/>
      <c r="R27" s="296"/>
      <c r="S27" s="296"/>
      <c r="T27" s="296"/>
      <c r="U27" s="296"/>
      <c r="V27" s="296"/>
      <c r="W27" s="296"/>
      <c r="X27" s="296"/>
    </row>
    <row r="28" spans="1:27" ht="18" customHeight="1">
      <c r="A28" s="254" t="s">
        <v>461</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row>
    <row r="29" spans="1:27" ht="18" customHeight="1">
      <c r="A29" s="255" t="s">
        <v>13</v>
      </c>
      <c r="B29" s="296"/>
      <c r="C29" s="296"/>
      <c r="D29" s="296"/>
      <c r="E29" s="296"/>
      <c r="F29" s="296"/>
      <c r="G29" s="296"/>
      <c r="H29" s="296"/>
      <c r="I29" s="296"/>
      <c r="J29" s="296"/>
      <c r="K29" s="296"/>
      <c r="L29" s="296">
        <v>1.6</v>
      </c>
      <c r="M29" s="296">
        <v>2.2000000000000002</v>
      </c>
      <c r="N29" s="296">
        <v>2.4</v>
      </c>
      <c r="O29" s="296">
        <v>0.2</v>
      </c>
      <c r="P29" s="296">
        <v>9</v>
      </c>
      <c r="Q29" s="296">
        <v>38.113929257999999</v>
      </c>
      <c r="R29" s="296">
        <v>53.573779694999999</v>
      </c>
      <c r="S29" s="296">
        <v>29.653954408000001</v>
      </c>
      <c r="T29" s="296">
        <v>27.210422903999998</v>
      </c>
      <c r="U29" s="296">
        <v>33.935235528</v>
      </c>
      <c r="V29" s="296">
        <v>12.343770299000001</v>
      </c>
      <c r="W29" s="296">
        <v>31.426688170000002</v>
      </c>
      <c r="X29" s="296">
        <v>438.250511765</v>
      </c>
      <c r="AA29"/>
    </row>
    <row r="30" spans="1:27" ht="18" customHeight="1">
      <c r="A30" s="255" t="s">
        <v>12</v>
      </c>
      <c r="B30" s="296"/>
      <c r="C30" s="296"/>
      <c r="D30" s="296"/>
      <c r="E30" s="296"/>
      <c r="F30" s="296"/>
      <c r="G30" s="296"/>
      <c r="H30" s="296"/>
      <c r="I30" s="296"/>
      <c r="J30" s="296"/>
      <c r="K30" s="296"/>
      <c r="L30" s="296">
        <v>8.6</v>
      </c>
      <c r="M30" s="296">
        <v>9.6999999999999993</v>
      </c>
      <c r="N30" s="296">
        <v>4.2</v>
      </c>
      <c r="O30" s="296">
        <v>11</v>
      </c>
      <c r="P30" s="296">
        <v>14</v>
      </c>
      <c r="Q30" s="296">
        <v>10.705613432</v>
      </c>
      <c r="R30" s="296">
        <v>2.7879628840000001</v>
      </c>
      <c r="S30" s="296">
        <v>1.2150822370000001</v>
      </c>
      <c r="T30" s="296">
        <v>4.3275095209999996</v>
      </c>
      <c r="U30" s="296">
        <v>1.0139397489999999</v>
      </c>
      <c r="V30" s="296">
        <v>0.13532492000000002</v>
      </c>
      <c r="W30" s="296">
        <v>1.9066837800000001</v>
      </c>
      <c r="X30" s="296">
        <v>4.1764330320000003</v>
      </c>
      <c r="AA30"/>
    </row>
    <row r="31" spans="1:27" ht="18" customHeight="1">
      <c r="A31" s="255" t="s">
        <v>513</v>
      </c>
      <c r="B31" s="296"/>
      <c r="C31" s="296"/>
      <c r="D31" s="296"/>
      <c r="E31" s="296"/>
      <c r="F31" s="296"/>
      <c r="G31" s="296"/>
      <c r="H31" s="296"/>
      <c r="I31" s="296"/>
      <c r="J31" s="296"/>
      <c r="K31" s="296"/>
      <c r="L31" s="296"/>
      <c r="M31" s="296"/>
      <c r="N31" s="296"/>
      <c r="O31" s="296"/>
      <c r="P31" s="296"/>
      <c r="Q31" s="296">
        <v>0</v>
      </c>
      <c r="R31" s="296">
        <v>0</v>
      </c>
      <c r="S31" s="296">
        <v>0</v>
      </c>
      <c r="T31" s="296">
        <v>2.1590089999999999E-3</v>
      </c>
      <c r="U31" s="296">
        <v>0</v>
      </c>
      <c r="V31" s="296">
        <v>0</v>
      </c>
      <c r="W31" s="296">
        <v>0</v>
      </c>
      <c r="X31" s="296">
        <v>6.4887110000000003E-3</v>
      </c>
      <c r="AA31"/>
    </row>
    <row r="32" spans="1:27" ht="18" customHeight="1">
      <c r="A32" s="255" t="s">
        <v>512</v>
      </c>
      <c r="B32" s="296"/>
      <c r="C32" s="296"/>
      <c r="D32" s="296"/>
      <c r="E32" s="296"/>
      <c r="F32" s="296"/>
      <c r="G32" s="296"/>
      <c r="H32" s="296"/>
      <c r="I32" s="296"/>
      <c r="J32" s="296"/>
      <c r="K32" s="296"/>
      <c r="L32" s="296">
        <v>0.7</v>
      </c>
      <c r="M32" s="296">
        <v>0.44</v>
      </c>
      <c r="N32" s="296">
        <v>5</v>
      </c>
      <c r="O32" s="296">
        <v>0.5</v>
      </c>
      <c r="P32" s="296">
        <v>3</v>
      </c>
      <c r="Q32" s="296">
        <v>2.0305477390000002</v>
      </c>
      <c r="R32" s="296">
        <v>3.8477695170000001</v>
      </c>
      <c r="S32" s="296">
        <v>5.0370558049999996</v>
      </c>
      <c r="T32" s="296">
        <v>13.642883250000001</v>
      </c>
      <c r="U32" s="296">
        <v>11.905989087</v>
      </c>
      <c r="V32" s="296">
        <v>18.104628916999999</v>
      </c>
      <c r="W32" s="296">
        <v>13.481656259999999</v>
      </c>
      <c r="X32" s="296">
        <v>412.95493338099999</v>
      </c>
      <c r="AA32"/>
    </row>
    <row r="33" spans="1:27" ht="18" customHeight="1">
      <c r="A33" s="255" t="s">
        <v>11</v>
      </c>
      <c r="B33" s="296"/>
      <c r="C33" s="296"/>
      <c r="D33" s="296"/>
      <c r="E33" s="296"/>
      <c r="F33" s="296"/>
      <c r="G33" s="296"/>
      <c r="H33" s="296"/>
      <c r="I33" s="296"/>
      <c r="J33" s="296"/>
      <c r="K33" s="296"/>
      <c r="L33" s="296">
        <v>0</v>
      </c>
      <c r="M33" s="296">
        <v>0</v>
      </c>
      <c r="N33" s="296">
        <v>0.03</v>
      </c>
      <c r="O33" s="296">
        <v>0</v>
      </c>
      <c r="P33" s="296">
        <v>0</v>
      </c>
      <c r="Q33" s="296">
        <v>7.8061417000000008E-2</v>
      </c>
      <c r="R33" s="296">
        <v>5.8939870000000005E-2</v>
      </c>
      <c r="S33" s="296">
        <v>0.15785786699999999</v>
      </c>
      <c r="T33" s="296">
        <v>0.168145977</v>
      </c>
      <c r="U33" s="296">
        <v>0.112973457</v>
      </c>
      <c r="V33" s="296">
        <v>0.13393978000000001</v>
      </c>
      <c r="W33" s="296">
        <v>1.01686115</v>
      </c>
      <c r="X33" s="296">
        <v>0.83265436199999998</v>
      </c>
      <c r="AA33"/>
    </row>
    <row r="34" spans="1:27" ht="18" customHeight="1">
      <c r="A34" s="255" t="s">
        <v>10</v>
      </c>
      <c r="B34" s="296"/>
      <c r="C34" s="296"/>
      <c r="D34" s="296"/>
      <c r="E34" s="296"/>
      <c r="F34" s="296"/>
      <c r="G34" s="296"/>
      <c r="H34" s="296"/>
      <c r="I34" s="296"/>
      <c r="J34" s="296"/>
      <c r="K34" s="296"/>
      <c r="L34" s="296">
        <v>3.5999999999999999E-3</v>
      </c>
      <c r="M34" s="296">
        <v>0.03</v>
      </c>
      <c r="N34" s="296">
        <v>0.03</v>
      </c>
      <c r="O34" s="296">
        <v>0.09</v>
      </c>
      <c r="P34" s="296">
        <v>0.01</v>
      </c>
      <c r="Q34" s="296">
        <v>9.9037076000000002E-2</v>
      </c>
      <c r="R34" s="296">
        <v>0.207492027</v>
      </c>
      <c r="S34" s="296">
        <v>1.0466454E-2</v>
      </c>
      <c r="T34" s="296">
        <v>9.7267399999999993E-3</v>
      </c>
      <c r="U34" s="296">
        <v>6.5501267000000002E-2</v>
      </c>
      <c r="V34" s="296">
        <v>0</v>
      </c>
      <c r="W34" s="296">
        <v>3.1806E-3</v>
      </c>
      <c r="X34" s="296">
        <v>7.1777679999999996E-2</v>
      </c>
      <c r="AA34"/>
    </row>
    <row r="35" spans="1:27" ht="18" customHeight="1">
      <c r="A35" s="255" t="s">
        <v>9</v>
      </c>
      <c r="B35" s="296"/>
      <c r="C35" s="296"/>
      <c r="D35" s="296"/>
      <c r="E35" s="296"/>
      <c r="F35" s="296"/>
      <c r="G35" s="296"/>
      <c r="H35" s="296"/>
      <c r="I35" s="296"/>
      <c r="J35" s="296"/>
      <c r="K35" s="296"/>
      <c r="L35" s="296">
        <v>0</v>
      </c>
      <c r="M35" s="296">
        <v>0.9</v>
      </c>
      <c r="N35" s="296">
        <v>0.8</v>
      </c>
      <c r="O35" s="296">
        <v>1.6E-2</v>
      </c>
      <c r="P35" s="296">
        <v>0.2</v>
      </c>
      <c r="Q35" s="296">
        <v>0.57037867500000006</v>
      </c>
      <c r="R35" s="296">
        <v>5.9746851000000004E-2</v>
      </c>
      <c r="S35" s="296">
        <v>2.934830609</v>
      </c>
      <c r="T35" s="296">
        <v>3.0125821000000001E-2</v>
      </c>
      <c r="U35" s="296">
        <v>9.1219930000000001E-3</v>
      </c>
      <c r="V35" s="296">
        <v>0.12708098600000001</v>
      </c>
      <c r="W35" s="296">
        <v>0.61126190000000002</v>
      </c>
      <c r="X35" s="296">
        <v>0.120398411</v>
      </c>
      <c r="AA35"/>
    </row>
    <row r="36" spans="1:27" ht="18" customHeight="1">
      <c r="A36" s="255" t="s">
        <v>8</v>
      </c>
      <c r="B36" s="296"/>
      <c r="C36" s="296"/>
      <c r="D36" s="296"/>
      <c r="E36" s="296"/>
      <c r="F36" s="296"/>
      <c r="G36" s="296"/>
      <c r="H36" s="296"/>
      <c r="I36" s="296"/>
      <c r="J36" s="296"/>
      <c r="K36" s="296"/>
      <c r="L36" s="296">
        <v>3.9</v>
      </c>
      <c r="M36" s="296">
        <v>6.02</v>
      </c>
      <c r="N36" s="296">
        <v>29</v>
      </c>
      <c r="O36" s="296">
        <v>10</v>
      </c>
      <c r="P36" s="296">
        <v>40</v>
      </c>
      <c r="Q36" s="296">
        <v>13.927190143999999</v>
      </c>
      <c r="R36" s="296">
        <v>1.8219134720000001</v>
      </c>
      <c r="S36" s="296">
        <v>3.0846802900000001</v>
      </c>
      <c r="T36" s="296">
        <v>12.644577254000001</v>
      </c>
      <c r="U36" s="296">
        <v>1.6548049040000001</v>
      </c>
      <c r="V36" s="296">
        <v>1.0329029789999999</v>
      </c>
      <c r="W36" s="296">
        <v>2.59536715</v>
      </c>
      <c r="X36" s="296">
        <v>8.2012901740000004</v>
      </c>
      <c r="AA36"/>
    </row>
    <row r="37" spans="1:27" ht="18" customHeight="1">
      <c r="A37" s="255" t="s">
        <v>6</v>
      </c>
      <c r="B37" s="296"/>
      <c r="C37" s="296"/>
      <c r="D37" s="296"/>
      <c r="E37" s="296"/>
      <c r="F37" s="296"/>
      <c r="G37" s="296"/>
      <c r="H37" s="296"/>
      <c r="I37" s="296"/>
      <c r="J37" s="296"/>
      <c r="K37" s="296"/>
      <c r="L37" s="296">
        <v>21.5</v>
      </c>
      <c r="M37" s="296">
        <v>31.1</v>
      </c>
      <c r="N37" s="296">
        <v>57</v>
      </c>
      <c r="O37" s="296">
        <v>247</v>
      </c>
      <c r="P37" s="296">
        <v>122</v>
      </c>
      <c r="Q37" s="296">
        <v>2.3480398199999999</v>
      </c>
      <c r="R37" s="296">
        <v>0.124693868</v>
      </c>
      <c r="S37" s="296">
        <v>1.1752789210000001</v>
      </c>
      <c r="T37" s="296">
        <v>0.75136496200000003</v>
      </c>
      <c r="U37" s="296">
        <v>1.243961375</v>
      </c>
      <c r="V37" s="296">
        <v>2.9664701899999999</v>
      </c>
      <c r="W37" s="296">
        <v>3.07496452</v>
      </c>
      <c r="X37" s="296">
        <v>427.080626037</v>
      </c>
      <c r="AA37"/>
    </row>
    <row r="38" spans="1:27" ht="18" customHeight="1">
      <c r="A38" s="255" t="s">
        <v>18</v>
      </c>
      <c r="B38" s="296"/>
      <c r="C38" s="296"/>
      <c r="D38" s="296"/>
      <c r="E38" s="296"/>
      <c r="F38" s="296"/>
      <c r="G38" s="296"/>
      <c r="H38" s="296"/>
      <c r="I38" s="296"/>
      <c r="J38" s="296"/>
      <c r="K38" s="296"/>
      <c r="L38" s="296">
        <v>82</v>
      </c>
      <c r="M38" s="296">
        <v>99.8</v>
      </c>
      <c r="N38" s="296">
        <v>140</v>
      </c>
      <c r="O38" s="296">
        <v>180</v>
      </c>
      <c r="P38" s="296">
        <v>174</v>
      </c>
      <c r="Q38" s="296">
        <v>85.328902142000004</v>
      </c>
      <c r="R38" s="296">
        <v>48.624761286999998</v>
      </c>
      <c r="S38" s="296">
        <v>40.236262957000001</v>
      </c>
      <c r="T38" s="296">
        <v>47.287131086000002</v>
      </c>
      <c r="U38" s="296">
        <v>44.737505050999999</v>
      </c>
      <c r="V38" s="296">
        <v>26.304328646000002</v>
      </c>
      <c r="W38" s="296">
        <v>32.496696499999999</v>
      </c>
      <c r="X38" s="296">
        <v>68.784854929000005</v>
      </c>
      <c r="AA38"/>
    </row>
    <row r="39" spans="1:27" ht="18" customHeight="1">
      <c r="A39" s="255" t="s">
        <v>4</v>
      </c>
      <c r="B39" s="296"/>
      <c r="C39" s="296"/>
      <c r="D39" s="296"/>
      <c r="E39" s="296"/>
      <c r="F39" s="296"/>
      <c r="G39" s="296"/>
      <c r="H39" s="296"/>
      <c r="I39" s="296"/>
      <c r="J39" s="296"/>
      <c r="K39" s="296"/>
      <c r="L39" s="296">
        <v>0.2</v>
      </c>
      <c r="M39" s="296"/>
      <c r="N39" s="296">
        <v>0.9</v>
      </c>
      <c r="O39" s="296">
        <v>7.0000000000000007E-2</v>
      </c>
      <c r="P39" s="296">
        <v>0.08</v>
      </c>
      <c r="Q39" s="296">
        <v>9.2619240999999991E-2</v>
      </c>
      <c r="R39" s="296">
        <v>1.8271219000000002E-2</v>
      </c>
      <c r="S39" s="296">
        <v>0.12624442699999999</v>
      </c>
      <c r="T39" s="296">
        <v>2.4713086999999998E-2</v>
      </c>
      <c r="U39" s="296">
        <v>5.7793125999999993E-2</v>
      </c>
      <c r="V39" s="296">
        <v>3.3808200000000002E-4</v>
      </c>
      <c r="W39" s="296">
        <v>4.2842000000000002E-3</v>
      </c>
      <c r="X39" s="296">
        <v>0</v>
      </c>
      <c r="AA39"/>
    </row>
    <row r="40" spans="1:27" ht="18" customHeight="1">
      <c r="A40" s="255" t="s">
        <v>3</v>
      </c>
      <c r="B40" s="296"/>
      <c r="C40" s="296"/>
      <c r="D40" s="296"/>
      <c r="E40" s="296"/>
      <c r="F40" s="296"/>
      <c r="G40" s="296"/>
      <c r="H40" s="296"/>
      <c r="I40" s="296"/>
      <c r="J40" s="296"/>
      <c r="K40" s="296"/>
      <c r="L40" s="296">
        <v>823</v>
      </c>
      <c r="M40" s="296">
        <v>949.7</v>
      </c>
      <c r="N40" s="296">
        <v>3106</v>
      </c>
      <c r="O40" s="296">
        <v>2357</v>
      </c>
      <c r="P40" s="296">
        <v>2160</v>
      </c>
      <c r="Q40" s="296">
        <v>1708.16111948</v>
      </c>
      <c r="R40" s="296">
        <v>703.14134922599999</v>
      </c>
      <c r="S40" s="296">
        <v>717.05391065499998</v>
      </c>
      <c r="T40" s="296">
        <v>985.67363717299997</v>
      </c>
      <c r="U40" s="296">
        <v>948.48025912000003</v>
      </c>
      <c r="V40" s="296">
        <v>611.67562463800004</v>
      </c>
      <c r="W40" s="296">
        <v>1026.2793800700001</v>
      </c>
      <c r="X40" s="296">
        <v>2418.1485636450002</v>
      </c>
      <c r="AA40"/>
    </row>
    <row r="41" spans="1:27" ht="18" customHeight="1">
      <c r="A41" s="255" t="s">
        <v>460</v>
      </c>
      <c r="B41" s="296"/>
      <c r="C41" s="296"/>
      <c r="D41" s="296"/>
      <c r="E41" s="296"/>
      <c r="F41" s="296"/>
      <c r="G41" s="296"/>
      <c r="H41" s="296"/>
      <c r="I41" s="296"/>
      <c r="J41" s="296"/>
      <c r="K41" s="296"/>
      <c r="L41" s="296">
        <v>70</v>
      </c>
      <c r="M41" s="296">
        <v>74.2</v>
      </c>
      <c r="N41" s="296">
        <v>174</v>
      </c>
      <c r="O41" s="296">
        <v>374</v>
      </c>
      <c r="P41" s="296">
        <v>2170</v>
      </c>
      <c r="Q41" s="296">
        <v>123.60427951899999</v>
      </c>
      <c r="R41" s="296">
        <v>51.483975302000005</v>
      </c>
      <c r="S41" s="296">
        <v>57.656474843000005</v>
      </c>
      <c r="T41" s="296">
        <v>101.383780354</v>
      </c>
      <c r="U41" s="296">
        <v>105.82444787199999</v>
      </c>
      <c r="V41" s="296">
        <v>81.701631320999994</v>
      </c>
      <c r="W41" s="296">
        <v>95.782640839999999</v>
      </c>
      <c r="X41" s="296">
        <v>1097.622042471</v>
      </c>
      <c r="AA41"/>
    </row>
    <row r="42" spans="1:27" ht="18" customHeight="1">
      <c r="A42" s="255" t="s">
        <v>1</v>
      </c>
      <c r="B42" s="296"/>
      <c r="C42" s="296"/>
      <c r="D42" s="296"/>
      <c r="E42" s="296"/>
      <c r="F42" s="296"/>
      <c r="G42" s="296"/>
      <c r="H42" s="296"/>
      <c r="I42" s="296"/>
      <c r="J42" s="296"/>
      <c r="K42" s="296"/>
      <c r="L42" s="296">
        <v>160</v>
      </c>
      <c r="M42" s="296">
        <v>186.3</v>
      </c>
      <c r="N42" s="296">
        <v>370</v>
      </c>
      <c r="O42" s="296">
        <v>2094</v>
      </c>
      <c r="P42" s="296">
        <v>1930</v>
      </c>
      <c r="Q42" s="296">
        <v>355.620972198</v>
      </c>
      <c r="R42" s="296">
        <v>162.55300221599998</v>
      </c>
      <c r="S42" s="296">
        <v>179.05707335700001</v>
      </c>
      <c r="T42" s="296">
        <v>319.18860885200002</v>
      </c>
      <c r="U42" s="296">
        <v>356.96510473699999</v>
      </c>
      <c r="V42" s="296">
        <v>326.08810330099999</v>
      </c>
      <c r="W42" s="296">
        <v>281.75869079</v>
      </c>
      <c r="X42" s="296">
        <v>595.92042142299999</v>
      </c>
      <c r="AA42"/>
    </row>
    <row r="43" spans="1:27" ht="18" customHeight="1">
      <c r="A43" s="255" t="s">
        <v>24</v>
      </c>
      <c r="B43" s="296"/>
      <c r="C43" s="296"/>
      <c r="D43" s="296"/>
      <c r="E43" s="296"/>
      <c r="F43" s="296"/>
      <c r="G43" s="296"/>
      <c r="H43" s="296"/>
      <c r="I43" s="296"/>
      <c r="J43" s="296"/>
      <c r="K43" s="296"/>
      <c r="L43" s="296">
        <v>35</v>
      </c>
      <c r="M43" s="296">
        <v>28</v>
      </c>
      <c r="N43" s="296">
        <v>42</v>
      </c>
      <c r="O43" s="296">
        <v>77</v>
      </c>
      <c r="P43" s="296">
        <v>147</v>
      </c>
      <c r="Q43" s="296">
        <v>39.234302210000003</v>
      </c>
      <c r="R43" s="296">
        <v>2.8369034829999999</v>
      </c>
      <c r="S43" s="296">
        <v>16.415919095</v>
      </c>
      <c r="T43" s="296">
        <v>31.424406183999999</v>
      </c>
      <c r="U43" s="296">
        <v>26.615297999999999</v>
      </c>
      <c r="V43" s="296">
        <v>36.991139281999999</v>
      </c>
      <c r="W43" s="296">
        <v>50.538050030000001</v>
      </c>
      <c r="X43" s="296">
        <v>83.700091549999996</v>
      </c>
      <c r="AA43"/>
    </row>
    <row r="45" spans="1:27" ht="18" customHeight="1">
      <c r="A45" s="250" t="s">
        <v>3103</v>
      </c>
    </row>
    <row r="46" spans="1:27" ht="18" customHeight="1">
      <c r="A46" s="250" t="s">
        <v>3116</v>
      </c>
    </row>
  </sheetData>
  <hyperlinks>
    <hyperlink ref="Z3" location="Content!A1" display="Back to content page" xr:uid="{00000000-0004-0000-1600-000000000000}"/>
  </hyperlinks>
  <pageMargins left="0.7" right="0.7" top="0.75" bottom="0.75" header="0.3" footer="0.3"/>
  <pageSetup paperSize="9" orientation="portrait" horizontalDpi="4294967293"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0909-1C9B-44CB-B59B-7728EB56C1DD}">
  <dimension ref="A1:M22"/>
  <sheetViews>
    <sheetView topLeftCell="A3" workbookViewId="0">
      <selection activeCell="B4" sqref="B4:K19"/>
    </sheetView>
  </sheetViews>
  <sheetFormatPr defaultRowHeight="14.4"/>
  <cols>
    <col min="1" max="1" width="25.77734375" customWidth="1"/>
  </cols>
  <sheetData>
    <row r="1" spans="1:13">
      <c r="A1" s="44" t="s">
        <v>3231</v>
      </c>
    </row>
    <row r="3" spans="1:13">
      <c r="A3" s="156" t="s">
        <v>14</v>
      </c>
      <c r="B3" s="25">
        <v>2011</v>
      </c>
      <c r="C3" s="25">
        <v>2012</v>
      </c>
      <c r="D3" s="25">
        <v>2013</v>
      </c>
      <c r="E3" s="25">
        <v>2014</v>
      </c>
      <c r="F3" s="25">
        <v>2015</v>
      </c>
      <c r="G3" s="25">
        <v>2016</v>
      </c>
      <c r="H3" s="25">
        <v>2017</v>
      </c>
      <c r="I3" s="25">
        <v>2018</v>
      </c>
      <c r="J3" s="25">
        <v>2019</v>
      </c>
      <c r="K3" s="25">
        <v>2020</v>
      </c>
      <c r="M3" s="1" t="s">
        <v>559</v>
      </c>
    </row>
    <row r="4" spans="1:13">
      <c r="A4" s="16" t="s">
        <v>13</v>
      </c>
      <c r="B4" s="296">
        <v>0.18</v>
      </c>
      <c r="C4" s="296">
        <v>0.2</v>
      </c>
      <c r="D4" s="296">
        <v>0.23</v>
      </c>
      <c r="E4" s="296">
        <v>0.28000000000000003</v>
      </c>
      <c r="F4" s="296">
        <v>0.34</v>
      </c>
      <c r="G4" s="296">
        <v>0.35</v>
      </c>
      <c r="H4" s="296">
        <v>0.36</v>
      </c>
      <c r="I4" s="296">
        <v>0.3</v>
      </c>
      <c r="J4" s="296">
        <v>0.23</v>
      </c>
      <c r="K4" s="296">
        <v>0.32</v>
      </c>
    </row>
    <row r="5" spans="1:13">
      <c r="A5" s="16" t="s">
        <v>12</v>
      </c>
      <c r="B5" s="296">
        <v>0.03</v>
      </c>
      <c r="C5" s="296">
        <v>0.04</v>
      </c>
      <c r="D5" s="296">
        <v>0.04</v>
      </c>
      <c r="E5" s="296">
        <v>0.04</v>
      </c>
      <c r="F5" s="296">
        <v>7.0000000000000007E-2</v>
      </c>
      <c r="G5" s="296">
        <v>7.0000000000000007E-2</v>
      </c>
      <c r="H5" s="296">
        <v>0.09</v>
      </c>
      <c r="I5" s="296">
        <v>0.08</v>
      </c>
      <c r="J5" s="296">
        <v>0.08</v>
      </c>
      <c r="K5" s="296">
        <v>0.08</v>
      </c>
    </row>
    <row r="6" spans="1:13">
      <c r="A6" s="16" t="s">
        <v>513</v>
      </c>
      <c r="B6" s="296">
        <v>7.0000000000000007E-2</v>
      </c>
      <c r="C6" s="296">
        <v>7.0000000000000007E-2</v>
      </c>
      <c r="D6" s="296">
        <v>0.08</v>
      </c>
      <c r="E6" s="296">
        <v>0.08</v>
      </c>
      <c r="F6" s="296">
        <v>0.08</v>
      </c>
      <c r="G6" s="296">
        <v>0.09</v>
      </c>
      <c r="H6" s="296">
        <v>0.09</v>
      </c>
      <c r="I6" s="296">
        <v>0.1</v>
      </c>
      <c r="J6" s="296">
        <v>0.11</v>
      </c>
      <c r="K6" s="296">
        <v>0.12</v>
      </c>
    </row>
    <row r="7" spans="1:13">
      <c r="A7" s="28" t="s">
        <v>605</v>
      </c>
      <c r="B7" s="296">
        <v>0.26</v>
      </c>
      <c r="C7" s="296">
        <v>0.27</v>
      </c>
      <c r="D7" s="296">
        <v>0.28000000000000003</v>
      </c>
      <c r="E7" s="296">
        <v>0.28999999999999998</v>
      </c>
      <c r="F7" s="296">
        <v>0.31</v>
      </c>
      <c r="G7" s="296">
        <v>0.33</v>
      </c>
      <c r="H7" s="296">
        <v>0.36</v>
      </c>
      <c r="I7" s="296">
        <v>0.36</v>
      </c>
      <c r="J7" s="296">
        <v>0.39</v>
      </c>
      <c r="K7" s="296">
        <v>0.42</v>
      </c>
    </row>
    <row r="8" spans="1:13">
      <c r="A8" s="16" t="s">
        <v>512</v>
      </c>
      <c r="B8" s="296">
        <v>0.11</v>
      </c>
      <c r="C8" s="296">
        <v>0.12</v>
      </c>
      <c r="D8" s="296">
        <v>0.12</v>
      </c>
      <c r="E8" s="296">
        <v>0.11</v>
      </c>
      <c r="F8" s="296">
        <v>0.11</v>
      </c>
      <c r="G8" s="296">
        <v>0.11</v>
      </c>
      <c r="H8" s="296">
        <v>0.11</v>
      </c>
      <c r="I8" s="296">
        <v>0.11</v>
      </c>
      <c r="J8" s="296">
        <v>0.11</v>
      </c>
      <c r="K8" s="296">
        <v>0.11</v>
      </c>
    </row>
    <row r="9" spans="1:13">
      <c r="A9" s="16" t="s">
        <v>11</v>
      </c>
      <c r="B9" s="296">
        <v>0.01</v>
      </c>
      <c r="C9" s="296">
        <v>0.02</v>
      </c>
      <c r="D9" s="296">
        <v>0.02</v>
      </c>
      <c r="E9" s="296">
        <v>0.01</v>
      </c>
      <c r="F9" s="296">
        <v>0.01</v>
      </c>
      <c r="G9" s="296">
        <v>0.02</v>
      </c>
      <c r="H9" s="296">
        <v>0.02</v>
      </c>
      <c r="I9" s="296">
        <v>0.02</v>
      </c>
      <c r="J9" s="296">
        <v>0.02</v>
      </c>
      <c r="K9" s="296">
        <v>0.02</v>
      </c>
    </row>
    <row r="10" spans="1:13">
      <c r="A10" s="16" t="s">
        <v>10</v>
      </c>
      <c r="B10" s="296">
        <v>0.1</v>
      </c>
      <c r="C10" s="296">
        <v>0.1</v>
      </c>
      <c r="D10" s="296">
        <v>0.1</v>
      </c>
      <c r="E10" s="296">
        <v>0.1</v>
      </c>
      <c r="F10" s="296">
        <v>0.1</v>
      </c>
      <c r="G10" s="296">
        <v>0.1</v>
      </c>
      <c r="H10" s="296">
        <v>0.11</v>
      </c>
      <c r="I10" s="296">
        <v>0.11</v>
      </c>
      <c r="J10" s="296">
        <v>0.11</v>
      </c>
      <c r="K10" s="296">
        <v>0.11</v>
      </c>
    </row>
    <row r="11" spans="1:13">
      <c r="A11" s="16" t="s">
        <v>9</v>
      </c>
      <c r="B11" s="296">
        <v>0.04</v>
      </c>
      <c r="C11" s="296">
        <v>0.04</v>
      </c>
      <c r="D11" s="296">
        <v>0.04</v>
      </c>
      <c r="E11" s="296">
        <v>0.05</v>
      </c>
      <c r="F11" s="296">
        <v>0.05</v>
      </c>
      <c r="G11" s="296">
        <v>0.05</v>
      </c>
      <c r="H11" s="296">
        <v>0.05</v>
      </c>
      <c r="I11" s="296">
        <v>0.05</v>
      </c>
      <c r="J11" s="296">
        <v>0.06</v>
      </c>
      <c r="K11" s="296">
        <v>0.06</v>
      </c>
    </row>
    <row r="12" spans="1:13">
      <c r="A12" s="28" t="s">
        <v>8</v>
      </c>
      <c r="B12" s="296">
        <v>0.34</v>
      </c>
      <c r="C12" s="296">
        <v>0.34</v>
      </c>
      <c r="D12" s="296">
        <v>0.31</v>
      </c>
      <c r="E12" s="296">
        <v>0.31</v>
      </c>
      <c r="F12" s="296">
        <v>0.33</v>
      </c>
      <c r="G12" s="296">
        <v>0.34</v>
      </c>
      <c r="H12" s="296">
        <v>0.35</v>
      </c>
      <c r="I12" s="296">
        <v>0.39</v>
      </c>
      <c r="J12" s="296">
        <v>0.38</v>
      </c>
      <c r="K12" s="296">
        <v>0.38</v>
      </c>
    </row>
    <row r="13" spans="1:13">
      <c r="A13" s="16" t="s">
        <v>6</v>
      </c>
      <c r="B13" s="296">
        <v>0.05</v>
      </c>
      <c r="C13" s="296">
        <v>0.05</v>
      </c>
      <c r="D13" s="296">
        <v>0.05</v>
      </c>
      <c r="E13" s="296">
        <v>0.05</v>
      </c>
      <c r="F13" s="296">
        <v>0.05</v>
      </c>
      <c r="G13" s="296">
        <v>0.05</v>
      </c>
      <c r="H13" s="296">
        <v>0.06</v>
      </c>
      <c r="I13" s="296">
        <v>0.06</v>
      </c>
      <c r="J13" s="296">
        <v>0.06</v>
      </c>
      <c r="K13" s="296">
        <v>0.06</v>
      </c>
    </row>
    <row r="14" spans="1:13">
      <c r="A14" s="16" t="s">
        <v>18</v>
      </c>
      <c r="B14" s="296">
        <v>0.06</v>
      </c>
      <c r="C14" s="296">
        <v>0.06</v>
      </c>
      <c r="D14" s="296">
        <v>7.0000000000000007E-2</v>
      </c>
      <c r="E14" s="296">
        <v>7.0000000000000007E-2</v>
      </c>
      <c r="F14" s="296">
        <v>0.06</v>
      </c>
      <c r="G14" s="296">
        <v>0.06</v>
      </c>
      <c r="H14" s="296">
        <v>7.0000000000000007E-2</v>
      </c>
      <c r="I14" s="296">
        <v>7.0000000000000007E-2</v>
      </c>
      <c r="J14" s="296">
        <v>0.06</v>
      </c>
      <c r="K14" s="296">
        <v>0.08</v>
      </c>
    </row>
    <row r="15" spans="1:13">
      <c r="A15" s="28" t="s">
        <v>4</v>
      </c>
      <c r="B15" s="296">
        <v>2.75</v>
      </c>
      <c r="C15" s="296">
        <v>2.57</v>
      </c>
      <c r="D15" s="296">
        <v>3.55</v>
      </c>
      <c r="E15" s="296">
        <v>3.3</v>
      </c>
      <c r="F15" s="296">
        <v>2.99</v>
      </c>
      <c r="G15" s="296">
        <v>3.07</v>
      </c>
      <c r="H15" s="296">
        <v>3</v>
      </c>
      <c r="I15" s="296">
        <v>3.31</v>
      </c>
      <c r="J15" s="296">
        <v>3.69</v>
      </c>
      <c r="K15" s="296">
        <v>2.77</v>
      </c>
    </row>
    <row r="16" spans="1:13">
      <c r="A16" s="16" t="s">
        <v>3</v>
      </c>
      <c r="B16" s="296">
        <v>0.17</v>
      </c>
      <c r="C16" s="296">
        <v>0.16</v>
      </c>
      <c r="D16" s="296">
        <v>0.16</v>
      </c>
      <c r="E16" s="296">
        <v>0.15</v>
      </c>
      <c r="F16" s="296">
        <v>0.13</v>
      </c>
      <c r="G16" s="296">
        <v>0.13</v>
      </c>
      <c r="H16" s="296">
        <v>0.13</v>
      </c>
      <c r="I16" s="296">
        <v>0.11</v>
      </c>
      <c r="J16" s="296">
        <v>0.1</v>
      </c>
      <c r="K16" s="296">
        <v>0.11</v>
      </c>
    </row>
    <row r="17" spans="1:11">
      <c r="A17" s="16" t="s">
        <v>33</v>
      </c>
      <c r="B17" s="296">
        <v>0.12</v>
      </c>
      <c r="C17" s="296">
        <v>0.14000000000000001</v>
      </c>
      <c r="D17" s="296">
        <v>0.15</v>
      </c>
      <c r="E17" s="296">
        <v>0.15</v>
      </c>
      <c r="F17" s="296">
        <v>0.17</v>
      </c>
      <c r="G17" s="296">
        <v>0.18</v>
      </c>
      <c r="H17" s="296">
        <v>0.2</v>
      </c>
      <c r="I17" s="296">
        <v>0.21</v>
      </c>
      <c r="J17" s="296">
        <v>0.22</v>
      </c>
      <c r="K17" s="296">
        <v>0.23</v>
      </c>
    </row>
    <row r="18" spans="1:11">
      <c r="A18" s="28" t="s">
        <v>1</v>
      </c>
      <c r="B18" s="296">
        <v>0.08</v>
      </c>
      <c r="C18" s="296">
        <v>0.09</v>
      </c>
      <c r="D18" s="296">
        <v>0.09</v>
      </c>
      <c r="E18" s="296">
        <v>7.0000000000000007E-2</v>
      </c>
      <c r="F18" s="296">
        <v>0.05</v>
      </c>
      <c r="G18" s="296">
        <v>7.0000000000000007E-2</v>
      </c>
      <c r="H18" s="296">
        <v>0.05</v>
      </c>
      <c r="I18" s="296">
        <v>0.04</v>
      </c>
      <c r="J18" s="296">
        <v>0.03</v>
      </c>
      <c r="K18" s="296">
        <v>0.03</v>
      </c>
    </row>
    <row r="19" spans="1:11">
      <c r="A19" s="16" t="s">
        <v>24</v>
      </c>
      <c r="B19" s="296">
        <v>0.04</v>
      </c>
      <c r="C19" s="296">
        <v>0.04</v>
      </c>
      <c r="D19" s="296">
        <v>0.04</v>
      </c>
      <c r="E19" s="296">
        <v>0.05</v>
      </c>
      <c r="F19" s="296">
        <v>0.05</v>
      </c>
      <c r="G19" s="296">
        <v>0.04</v>
      </c>
      <c r="H19" s="296">
        <v>0.05</v>
      </c>
      <c r="I19" s="296">
        <v>0.04</v>
      </c>
      <c r="J19" s="296">
        <v>0.04</v>
      </c>
      <c r="K19" s="296">
        <v>0.04</v>
      </c>
    </row>
    <row r="21" spans="1:11">
      <c r="A21" s="103" t="s">
        <v>21</v>
      </c>
    </row>
    <row r="22" spans="1:11">
      <c r="A22" s="53" t="s">
        <v>3176</v>
      </c>
    </row>
  </sheetData>
  <hyperlinks>
    <hyperlink ref="M3" location="Content!A1" display="Back to content page" xr:uid="{7460144B-5334-435A-A41C-38660D6FE0D7}"/>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37D6-2AFD-42AB-ABF6-2F65C587E424}">
  <dimension ref="A1:M22"/>
  <sheetViews>
    <sheetView topLeftCell="A3" workbookViewId="0">
      <selection activeCell="B4" sqref="B4:K19"/>
    </sheetView>
  </sheetViews>
  <sheetFormatPr defaultRowHeight="14.4"/>
  <cols>
    <col min="1" max="1" width="37.21875" customWidth="1"/>
  </cols>
  <sheetData>
    <row r="1" spans="1:13">
      <c r="A1" s="44" t="s">
        <v>3230</v>
      </c>
    </row>
    <row r="3" spans="1:13">
      <c r="A3" s="156" t="s">
        <v>14</v>
      </c>
      <c r="B3" s="25">
        <v>2011</v>
      </c>
      <c r="C3" s="25">
        <v>2012</v>
      </c>
      <c r="D3" s="25">
        <v>2013</v>
      </c>
      <c r="E3" s="25">
        <v>2014</v>
      </c>
      <c r="F3" s="25">
        <v>2015</v>
      </c>
      <c r="G3" s="25">
        <v>2016</v>
      </c>
      <c r="H3" s="25">
        <v>2017</v>
      </c>
      <c r="I3" s="25">
        <v>2018</v>
      </c>
      <c r="J3" s="25">
        <v>2019</v>
      </c>
      <c r="K3" s="25">
        <v>2020</v>
      </c>
      <c r="M3" s="1" t="s">
        <v>559</v>
      </c>
    </row>
    <row r="4" spans="1:13">
      <c r="A4" s="16" t="s">
        <v>13</v>
      </c>
      <c r="B4" s="296">
        <v>223.73</v>
      </c>
      <c r="C4" s="296">
        <v>246.84</v>
      </c>
      <c r="D4" s="296">
        <v>242.51</v>
      </c>
      <c r="E4" s="296">
        <v>219.92</v>
      </c>
      <c r="F4" s="296">
        <v>200.89</v>
      </c>
      <c r="G4" s="296">
        <v>198.84</v>
      </c>
      <c r="H4" s="296">
        <v>196.79</v>
      </c>
      <c r="I4" s="296">
        <v>219.18</v>
      </c>
      <c r="J4" s="296">
        <v>226.99</v>
      </c>
      <c r="K4" s="296">
        <v>195.15</v>
      </c>
    </row>
    <row r="5" spans="1:13">
      <c r="A5" s="16" t="s">
        <v>12</v>
      </c>
      <c r="B5" s="296">
        <v>130.80000000000001</v>
      </c>
      <c r="C5" s="296">
        <v>105.54</v>
      </c>
      <c r="D5" s="296">
        <v>132.59</v>
      </c>
      <c r="E5" s="296">
        <v>159.44999999999999</v>
      </c>
      <c r="F5" s="296">
        <v>139.71</v>
      </c>
      <c r="G5" s="296">
        <v>199.69</v>
      </c>
      <c r="H5" s="296">
        <v>190.85</v>
      </c>
      <c r="I5" s="296">
        <v>167.97</v>
      </c>
      <c r="J5" s="296">
        <v>160.68</v>
      </c>
      <c r="K5" s="296">
        <v>122.25</v>
      </c>
    </row>
    <row r="6" spans="1:13">
      <c r="A6" s="16" t="s">
        <v>513</v>
      </c>
      <c r="B6" s="296">
        <v>167.37</v>
      </c>
      <c r="C6" s="296">
        <v>170.93</v>
      </c>
      <c r="D6" s="296">
        <v>195.71</v>
      </c>
      <c r="E6" s="296">
        <v>204.34</v>
      </c>
      <c r="F6" s="296">
        <v>195.89</v>
      </c>
      <c r="G6" s="296">
        <v>190.06</v>
      </c>
      <c r="H6" s="296">
        <v>184.61</v>
      </c>
      <c r="I6" s="296">
        <v>186.78</v>
      </c>
      <c r="J6" s="296">
        <v>185.88</v>
      </c>
      <c r="K6" s="296">
        <v>189.04</v>
      </c>
    </row>
    <row r="7" spans="1:13">
      <c r="A7" s="28" t="s">
        <v>605</v>
      </c>
      <c r="B7" s="296">
        <v>69.34</v>
      </c>
      <c r="C7" s="296">
        <v>72.349999999999994</v>
      </c>
      <c r="D7" s="296">
        <v>80.48</v>
      </c>
      <c r="E7" s="296">
        <v>93.03</v>
      </c>
      <c r="F7" s="296">
        <v>99.16</v>
      </c>
      <c r="G7" s="296">
        <v>99.43</v>
      </c>
      <c r="H7" s="296">
        <v>104.25</v>
      </c>
      <c r="I7" s="296">
        <v>113.12</v>
      </c>
      <c r="J7" s="296">
        <v>108.82</v>
      </c>
      <c r="K7" s="296">
        <v>107.24</v>
      </c>
    </row>
    <row r="8" spans="1:13">
      <c r="A8" s="16" t="s">
        <v>512</v>
      </c>
      <c r="B8" s="296">
        <v>60.93</v>
      </c>
      <c r="C8" s="296">
        <v>64.930000000000007</v>
      </c>
      <c r="D8" s="296">
        <v>65.17</v>
      </c>
      <c r="E8" s="296">
        <v>65.61</v>
      </c>
      <c r="F8" s="296">
        <v>68.08</v>
      </c>
      <c r="G8" s="296">
        <v>68.349999999999994</v>
      </c>
      <c r="H8" s="296">
        <v>66.47</v>
      </c>
      <c r="I8" s="296">
        <v>66.44</v>
      </c>
      <c r="J8" s="296">
        <v>68.83</v>
      </c>
      <c r="K8" s="296">
        <v>64.94</v>
      </c>
    </row>
    <row r="9" spans="1:13">
      <c r="A9" s="16" t="s">
        <v>11</v>
      </c>
      <c r="B9" s="296">
        <v>28.68</v>
      </c>
      <c r="C9" s="296">
        <v>27.71</v>
      </c>
      <c r="D9" s="296">
        <v>26.39</v>
      </c>
      <c r="E9" s="296">
        <v>30.8</v>
      </c>
      <c r="F9" s="296">
        <v>33.79</v>
      </c>
      <c r="G9" s="296">
        <v>31.12</v>
      </c>
      <c r="H9" s="296">
        <v>27.6</v>
      </c>
      <c r="I9" s="296">
        <v>31.34</v>
      </c>
      <c r="J9" s="296">
        <v>29.93</v>
      </c>
      <c r="K9" s="296">
        <v>34.299999999999997</v>
      </c>
    </row>
    <row r="10" spans="1:13">
      <c r="A10" s="16" t="s">
        <v>10</v>
      </c>
      <c r="B10" s="296">
        <v>10.47</v>
      </c>
      <c r="C10" s="296">
        <v>10.42</v>
      </c>
      <c r="D10" s="296">
        <v>11.18</v>
      </c>
      <c r="E10" s="296">
        <v>12.54</v>
      </c>
      <c r="F10" s="296">
        <v>12.61</v>
      </c>
      <c r="G10" s="296">
        <v>13.46</v>
      </c>
      <c r="H10" s="296">
        <v>14.54</v>
      </c>
      <c r="I10" s="296">
        <v>16.149999999999999</v>
      </c>
      <c r="J10" s="296">
        <v>17.649999999999999</v>
      </c>
      <c r="K10" s="296">
        <v>14.2</v>
      </c>
    </row>
    <row r="11" spans="1:13">
      <c r="A11" s="16" t="s">
        <v>9</v>
      </c>
      <c r="B11" s="296">
        <v>17.53</v>
      </c>
      <c r="C11" s="296">
        <v>18.059999999999999</v>
      </c>
      <c r="D11" s="296">
        <v>20.34</v>
      </c>
      <c r="E11" s="296">
        <v>23.01</v>
      </c>
      <c r="F11" s="296">
        <v>25.63</v>
      </c>
      <c r="G11" s="296">
        <v>28.02</v>
      </c>
      <c r="H11" s="296">
        <v>30.87</v>
      </c>
      <c r="I11" s="296">
        <v>32.89</v>
      </c>
      <c r="J11" s="296">
        <v>34.97</v>
      </c>
      <c r="K11" s="296">
        <v>36.369999999999997</v>
      </c>
    </row>
    <row r="12" spans="1:13">
      <c r="A12" s="16" t="s">
        <v>8</v>
      </c>
      <c r="B12" s="296">
        <v>202.52</v>
      </c>
      <c r="C12" s="296">
        <v>185.36</v>
      </c>
      <c r="D12" s="296">
        <v>158.94</v>
      </c>
      <c r="E12" s="296">
        <v>157.08000000000001</v>
      </c>
      <c r="F12" s="296">
        <v>143.33000000000001</v>
      </c>
      <c r="G12" s="296">
        <v>164.86</v>
      </c>
      <c r="H12" s="296">
        <v>166.1</v>
      </c>
      <c r="I12" s="296">
        <v>185.91</v>
      </c>
      <c r="J12" s="296">
        <v>209.11</v>
      </c>
      <c r="K12" s="296">
        <v>188.73</v>
      </c>
    </row>
    <row r="13" spans="1:13">
      <c r="A13" s="16" t="s">
        <v>6</v>
      </c>
      <c r="B13" s="296">
        <v>55.82</v>
      </c>
      <c r="C13" s="296">
        <v>61.6</v>
      </c>
      <c r="D13" s="296">
        <v>67.27</v>
      </c>
      <c r="E13" s="296">
        <v>81.88</v>
      </c>
      <c r="F13" s="296">
        <v>96.44</v>
      </c>
      <c r="G13" s="296">
        <v>118.54</v>
      </c>
      <c r="H13" s="296">
        <v>144.87</v>
      </c>
      <c r="I13" s="296">
        <v>158.69999999999999</v>
      </c>
      <c r="J13" s="296">
        <v>151.69999999999999</v>
      </c>
      <c r="K13" s="296">
        <v>135.49</v>
      </c>
    </row>
    <row r="14" spans="1:13">
      <c r="A14" s="16" t="s">
        <v>18</v>
      </c>
      <c r="B14" s="296">
        <v>183.14</v>
      </c>
      <c r="C14" s="296">
        <v>194.83</v>
      </c>
      <c r="D14" s="296">
        <v>178.6</v>
      </c>
      <c r="E14" s="296">
        <v>190.04</v>
      </c>
      <c r="F14" s="296">
        <v>209.03</v>
      </c>
      <c r="G14" s="296">
        <v>196.23</v>
      </c>
      <c r="H14" s="296">
        <v>182.06</v>
      </c>
      <c r="I14" s="296">
        <v>188.11</v>
      </c>
      <c r="J14" s="296">
        <v>192.09</v>
      </c>
      <c r="K14" s="296">
        <v>169.74</v>
      </c>
    </row>
    <row r="15" spans="1:13">
      <c r="A15" s="16" t="s">
        <v>4</v>
      </c>
      <c r="B15" s="296">
        <v>41.93</v>
      </c>
      <c r="C15" s="296">
        <v>39.9</v>
      </c>
      <c r="D15" s="296">
        <v>33.28</v>
      </c>
      <c r="E15" s="296">
        <v>33.43</v>
      </c>
      <c r="F15" s="296">
        <v>33.06</v>
      </c>
      <c r="G15" s="296">
        <v>32.770000000000003</v>
      </c>
      <c r="H15" s="296">
        <v>34.54</v>
      </c>
      <c r="I15" s="296">
        <v>37.19</v>
      </c>
      <c r="J15" s="296">
        <v>38.950000000000003</v>
      </c>
      <c r="K15" s="296">
        <v>40.200000000000003</v>
      </c>
    </row>
    <row r="16" spans="1:13">
      <c r="A16" s="16" t="s">
        <v>3</v>
      </c>
      <c r="B16" s="296">
        <v>46.07</v>
      </c>
      <c r="C16" s="296">
        <v>44.54</v>
      </c>
      <c r="D16" s="296">
        <v>44.31</v>
      </c>
      <c r="E16" s="296">
        <v>28</v>
      </c>
      <c r="F16" s="296">
        <v>20.04</v>
      </c>
      <c r="G16" s="296">
        <v>18.510000000000002</v>
      </c>
      <c r="H16" s="296">
        <v>18.05</v>
      </c>
      <c r="I16" s="296">
        <v>17.97</v>
      </c>
      <c r="J16" s="296">
        <v>17.34</v>
      </c>
      <c r="K16" s="296">
        <v>16.2</v>
      </c>
    </row>
    <row r="17" spans="1:11">
      <c r="A17" s="16" t="s">
        <v>33</v>
      </c>
      <c r="B17" s="296">
        <v>387.83</v>
      </c>
      <c r="C17" s="296">
        <v>384.92</v>
      </c>
      <c r="D17" s="296">
        <v>412.98</v>
      </c>
      <c r="E17" s="296">
        <v>430.35</v>
      </c>
      <c r="F17" s="296">
        <v>448.26</v>
      </c>
      <c r="G17" s="296">
        <v>495.17</v>
      </c>
      <c r="H17" s="296">
        <v>533.91999999999996</v>
      </c>
      <c r="I17" s="296">
        <v>616.9</v>
      </c>
      <c r="J17" s="296">
        <v>699.13</v>
      </c>
      <c r="K17" s="296">
        <v>775.41</v>
      </c>
    </row>
    <row r="18" spans="1:11">
      <c r="A18" s="16" t="s">
        <v>1</v>
      </c>
      <c r="B18" s="296">
        <v>40.39</v>
      </c>
      <c r="C18" s="296">
        <v>43.56</v>
      </c>
      <c r="D18" s="296">
        <v>48.41</v>
      </c>
      <c r="E18" s="296">
        <v>48.16</v>
      </c>
      <c r="F18" s="296">
        <v>49.36</v>
      </c>
      <c r="G18" s="296">
        <v>50.67</v>
      </c>
      <c r="H18" s="296">
        <v>57.67</v>
      </c>
      <c r="I18" s="296">
        <v>56.11</v>
      </c>
      <c r="J18" s="296">
        <v>58.14</v>
      </c>
      <c r="K18" s="296">
        <v>66.64</v>
      </c>
    </row>
    <row r="19" spans="1:11">
      <c r="A19" s="16" t="s">
        <v>24</v>
      </c>
      <c r="B19" s="296">
        <v>19.940000000000001</v>
      </c>
      <c r="C19" s="296">
        <v>32.08</v>
      </c>
      <c r="D19" s="296">
        <v>35.42</v>
      </c>
      <c r="E19" s="296">
        <v>41.41</v>
      </c>
      <c r="F19" s="296">
        <v>47.78</v>
      </c>
      <c r="G19" s="296">
        <v>48.62</v>
      </c>
      <c r="H19" s="296">
        <v>49.21</v>
      </c>
      <c r="I19" s="296">
        <v>50.13</v>
      </c>
      <c r="J19" s="296">
        <v>47.43</v>
      </c>
      <c r="K19" s="296">
        <v>47.29</v>
      </c>
    </row>
    <row r="21" spans="1:11">
      <c r="A21" s="103" t="s">
        <v>21</v>
      </c>
    </row>
    <row r="22" spans="1:11">
      <c r="A22" s="53" t="s">
        <v>3176</v>
      </c>
    </row>
  </sheetData>
  <hyperlinks>
    <hyperlink ref="M3" location="Content!A1" display="Back to content page" xr:uid="{040ED56A-67C2-4400-873A-56547B08D842}"/>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F34D-AC56-4035-A8A5-2A251EEBC179}">
  <dimension ref="A1:M22"/>
  <sheetViews>
    <sheetView topLeftCell="A3" workbookViewId="0">
      <selection activeCell="B4" sqref="B4:K19"/>
    </sheetView>
  </sheetViews>
  <sheetFormatPr defaultRowHeight="14.4"/>
  <cols>
    <col min="1" max="1" width="37.109375" customWidth="1"/>
    <col min="2" max="11" width="11.6640625" customWidth="1"/>
  </cols>
  <sheetData>
    <row r="1" spans="1:13">
      <c r="A1" s="44" t="s">
        <v>3229</v>
      </c>
    </row>
    <row r="3" spans="1:13">
      <c r="A3" s="156" t="s">
        <v>14</v>
      </c>
      <c r="B3" s="25">
        <v>2011</v>
      </c>
      <c r="C3" s="25">
        <v>2012</v>
      </c>
      <c r="D3" s="25">
        <v>2013</v>
      </c>
      <c r="E3" s="25">
        <v>2014</v>
      </c>
      <c r="F3" s="25">
        <v>2015</v>
      </c>
      <c r="G3" s="25">
        <v>2016</v>
      </c>
      <c r="H3" s="25">
        <v>2017</v>
      </c>
      <c r="I3" s="25">
        <v>2018</v>
      </c>
      <c r="J3" s="25">
        <v>2019</v>
      </c>
      <c r="K3" s="25">
        <v>2020</v>
      </c>
      <c r="M3" s="1" t="s">
        <v>559</v>
      </c>
    </row>
    <row r="4" spans="1:13">
      <c r="A4" s="16" t="s">
        <v>13</v>
      </c>
      <c r="B4" s="296">
        <v>119.15</v>
      </c>
      <c r="C4" s="296">
        <v>130.97</v>
      </c>
      <c r="D4" s="296">
        <v>148.6</v>
      </c>
      <c r="E4" s="296">
        <v>170.19</v>
      </c>
      <c r="F4" s="296">
        <v>178.81</v>
      </c>
      <c r="G4" s="296">
        <v>168.41</v>
      </c>
      <c r="H4" s="296">
        <v>167.03</v>
      </c>
      <c r="I4" s="296">
        <v>151.6</v>
      </c>
      <c r="J4" s="296">
        <v>135.83000000000001</v>
      </c>
      <c r="K4" s="296">
        <v>138.47999999999999</v>
      </c>
    </row>
    <row r="5" spans="1:13">
      <c r="A5" s="16" t="s">
        <v>12</v>
      </c>
      <c r="B5" s="296">
        <v>70.55</v>
      </c>
      <c r="C5" s="296">
        <v>86.31</v>
      </c>
      <c r="D5" s="296">
        <v>91.15</v>
      </c>
      <c r="E5" s="296">
        <v>89.15</v>
      </c>
      <c r="F5" s="296">
        <v>94.5</v>
      </c>
      <c r="G5" s="296">
        <v>89.35</v>
      </c>
      <c r="H5" s="296">
        <v>92.46</v>
      </c>
      <c r="I5" s="296">
        <v>100.85</v>
      </c>
      <c r="J5" s="296">
        <v>103.68</v>
      </c>
      <c r="K5" s="296">
        <v>90.46</v>
      </c>
    </row>
    <row r="6" spans="1:13">
      <c r="A6" s="16" t="s">
        <v>513</v>
      </c>
      <c r="B6" s="296">
        <v>90.92</v>
      </c>
      <c r="C6" s="296">
        <v>97.71</v>
      </c>
      <c r="D6" s="296">
        <v>104.32</v>
      </c>
      <c r="E6" s="296">
        <v>108.74</v>
      </c>
      <c r="F6" s="296">
        <v>112.06</v>
      </c>
      <c r="G6" s="296">
        <v>113.56</v>
      </c>
      <c r="H6" s="296">
        <v>120.32</v>
      </c>
      <c r="I6" s="296">
        <v>121.55</v>
      </c>
      <c r="J6" s="296">
        <v>123.93</v>
      </c>
      <c r="K6" s="296">
        <v>126.11</v>
      </c>
    </row>
    <row r="7" spans="1:13">
      <c r="A7" s="28" t="s">
        <v>605</v>
      </c>
      <c r="B7" s="296">
        <v>22.53</v>
      </c>
      <c r="C7" s="296">
        <v>24.33</v>
      </c>
      <c r="D7" s="296">
        <v>25.89</v>
      </c>
      <c r="E7" s="296">
        <v>27.59</v>
      </c>
      <c r="F7" s="296">
        <v>29.7</v>
      </c>
      <c r="G7" s="296">
        <v>30.52</v>
      </c>
      <c r="H7" s="296">
        <v>32.65</v>
      </c>
      <c r="I7" s="296">
        <v>34.61</v>
      </c>
      <c r="J7" s="296">
        <v>38.46</v>
      </c>
      <c r="K7" s="296">
        <v>40.81</v>
      </c>
    </row>
    <row r="8" spans="1:13">
      <c r="A8" s="16" t="s">
        <v>512</v>
      </c>
      <c r="B8" s="296">
        <v>45.13</v>
      </c>
      <c r="C8" s="296">
        <v>45.61</v>
      </c>
      <c r="D8" s="296">
        <v>48.4</v>
      </c>
      <c r="E8" s="296">
        <v>49.68</v>
      </c>
      <c r="F8" s="296">
        <v>50.21</v>
      </c>
      <c r="G8" s="296">
        <v>51.87</v>
      </c>
      <c r="H8" s="296">
        <v>54.82</v>
      </c>
      <c r="I8" s="296">
        <v>56.54</v>
      </c>
      <c r="J8" s="296">
        <v>56.93</v>
      </c>
      <c r="K8" s="296">
        <v>54.17</v>
      </c>
    </row>
    <row r="9" spans="1:13">
      <c r="A9" s="16" t="s">
        <v>11</v>
      </c>
      <c r="B9" s="296">
        <v>59.75</v>
      </c>
      <c r="C9" s="296">
        <v>64.75</v>
      </c>
      <c r="D9" s="296">
        <v>67.989999999999995</v>
      </c>
      <c r="E9" s="296">
        <v>66.72</v>
      </c>
      <c r="F9" s="296">
        <v>66.81</v>
      </c>
      <c r="G9" s="296">
        <v>70.709999999999994</v>
      </c>
      <c r="H9" s="296">
        <v>70.760000000000005</v>
      </c>
      <c r="I9" s="296">
        <v>66.069999999999993</v>
      </c>
      <c r="J9" s="296">
        <v>70.349999999999994</v>
      </c>
      <c r="K9" s="296">
        <v>60.75</v>
      </c>
    </row>
    <row r="10" spans="1:13">
      <c r="A10" s="16" t="s">
        <v>10</v>
      </c>
      <c r="B10" s="296">
        <v>12.81</v>
      </c>
      <c r="C10" s="296">
        <v>13.67</v>
      </c>
      <c r="D10" s="296">
        <v>14.09</v>
      </c>
      <c r="E10" s="296">
        <v>14.33</v>
      </c>
      <c r="F10" s="296">
        <v>14.82</v>
      </c>
      <c r="G10" s="296">
        <v>15.48</v>
      </c>
      <c r="H10" s="296">
        <v>16.09</v>
      </c>
      <c r="I10" s="296">
        <v>15.83</v>
      </c>
      <c r="J10" s="296">
        <v>16.89</v>
      </c>
      <c r="K10" s="296">
        <v>15.4</v>
      </c>
    </row>
    <row r="11" spans="1:13">
      <c r="A11" s="16" t="s">
        <v>9</v>
      </c>
      <c r="B11" s="296">
        <v>20.190000000000001</v>
      </c>
      <c r="C11" s="296">
        <v>22.1</v>
      </c>
      <c r="D11" s="296">
        <v>24.68</v>
      </c>
      <c r="E11" s="296">
        <v>27.66</v>
      </c>
      <c r="F11" s="296">
        <v>30.8</v>
      </c>
      <c r="G11" s="296">
        <v>34.15</v>
      </c>
      <c r="H11" s="296">
        <v>38.200000000000003</v>
      </c>
      <c r="I11" s="296">
        <v>40.36</v>
      </c>
      <c r="J11" s="296">
        <v>41.82</v>
      </c>
      <c r="K11" s="296">
        <v>40.47</v>
      </c>
    </row>
    <row r="12" spans="1:13">
      <c r="A12" s="16" t="s">
        <v>8</v>
      </c>
      <c r="B12" s="296">
        <v>32.200000000000003</v>
      </c>
      <c r="C12" s="296">
        <v>33.32</v>
      </c>
      <c r="D12" s="296">
        <v>32.64</v>
      </c>
      <c r="E12" s="296">
        <v>32.53</v>
      </c>
      <c r="F12" s="296">
        <v>31.35</v>
      </c>
      <c r="G12" s="296">
        <v>32.729999999999997</v>
      </c>
      <c r="H12" s="296">
        <v>33.56</v>
      </c>
      <c r="I12" s="296">
        <v>32.270000000000003</v>
      </c>
      <c r="J12" s="296">
        <v>32.57</v>
      </c>
      <c r="K12" s="296">
        <v>27.32</v>
      </c>
    </row>
    <row r="13" spans="1:13">
      <c r="A13" s="16" t="s">
        <v>6</v>
      </c>
      <c r="B13" s="296">
        <v>18.82</v>
      </c>
      <c r="C13" s="296">
        <v>19.82</v>
      </c>
      <c r="D13" s="296">
        <v>20.71</v>
      </c>
      <c r="E13" s="296">
        <v>21.15</v>
      </c>
      <c r="F13" s="296">
        <v>21.62</v>
      </c>
      <c r="G13" s="296">
        <v>21.31</v>
      </c>
      <c r="H13" s="296">
        <v>20.27</v>
      </c>
      <c r="I13" s="296">
        <v>20.55</v>
      </c>
      <c r="J13" s="296">
        <v>21.4</v>
      </c>
      <c r="K13" s="296">
        <v>21.44</v>
      </c>
    </row>
    <row r="14" spans="1:13">
      <c r="A14" s="16" t="s">
        <v>18</v>
      </c>
      <c r="B14" s="296">
        <v>75.72</v>
      </c>
      <c r="C14" s="296">
        <v>77.06</v>
      </c>
      <c r="D14" s="296">
        <v>84.06</v>
      </c>
      <c r="E14" s="296">
        <v>89.15</v>
      </c>
      <c r="F14" s="296">
        <v>92.68</v>
      </c>
      <c r="G14" s="296">
        <v>94.8</v>
      </c>
      <c r="H14" s="296">
        <v>95.29</v>
      </c>
      <c r="I14" s="296">
        <v>95.6</v>
      </c>
      <c r="J14" s="296">
        <v>95.62</v>
      </c>
      <c r="K14" s="296">
        <v>87.54</v>
      </c>
    </row>
    <row r="15" spans="1:13">
      <c r="A15" s="16" t="s">
        <v>4</v>
      </c>
      <c r="B15" s="296">
        <v>85.47</v>
      </c>
      <c r="C15" s="296">
        <v>90.81</v>
      </c>
      <c r="D15" s="296">
        <v>100.88</v>
      </c>
      <c r="E15" s="296">
        <v>104.42</v>
      </c>
      <c r="F15" s="296">
        <v>112.12</v>
      </c>
      <c r="G15" s="296">
        <v>117.72</v>
      </c>
      <c r="H15" s="296">
        <v>121.77</v>
      </c>
      <c r="I15" s="296">
        <v>122.72</v>
      </c>
      <c r="J15" s="296">
        <v>125.5</v>
      </c>
      <c r="K15" s="296">
        <v>109.1</v>
      </c>
    </row>
    <row r="16" spans="1:13">
      <c r="A16" s="16" t="s">
        <v>3</v>
      </c>
      <c r="B16" s="296">
        <v>45.24</v>
      </c>
      <c r="C16" s="296">
        <v>46.58</v>
      </c>
      <c r="D16" s="296">
        <v>47.44</v>
      </c>
      <c r="E16" s="296">
        <v>50.95</v>
      </c>
      <c r="F16" s="296">
        <v>55.11</v>
      </c>
      <c r="G16" s="296">
        <v>54.1</v>
      </c>
      <c r="H16" s="296">
        <v>53.52</v>
      </c>
      <c r="I16" s="296">
        <v>70.05</v>
      </c>
      <c r="J16" s="296">
        <v>66.92</v>
      </c>
      <c r="K16" s="296">
        <v>63.25</v>
      </c>
    </row>
    <row r="17" spans="1:11">
      <c r="A17" s="16" t="s">
        <v>33</v>
      </c>
      <c r="B17" s="296">
        <v>31.04</v>
      </c>
      <c r="C17" s="296">
        <v>32.06</v>
      </c>
      <c r="D17" s="296">
        <v>33.880000000000003</v>
      </c>
      <c r="E17" s="296">
        <v>37.29</v>
      </c>
      <c r="F17" s="296">
        <v>38.65</v>
      </c>
      <c r="G17" s="296">
        <v>39.94</v>
      </c>
      <c r="H17" s="296">
        <v>41.08</v>
      </c>
      <c r="I17" s="296">
        <v>43.19</v>
      </c>
      <c r="J17" s="296">
        <v>45.72</v>
      </c>
      <c r="K17" s="296">
        <v>48.06</v>
      </c>
    </row>
    <row r="18" spans="1:11">
      <c r="A18" s="16" t="s">
        <v>1</v>
      </c>
      <c r="B18" s="296">
        <v>29.89</v>
      </c>
      <c r="C18" s="296">
        <v>36.04</v>
      </c>
      <c r="D18" s="296">
        <v>38.64</v>
      </c>
      <c r="E18" s="296">
        <v>39.86</v>
      </c>
      <c r="F18" s="296">
        <v>43.71</v>
      </c>
      <c r="G18" s="296">
        <v>42.2</v>
      </c>
      <c r="H18" s="296">
        <v>43.22</v>
      </c>
      <c r="I18" s="296">
        <v>46.17</v>
      </c>
      <c r="J18" s="296">
        <v>46.95</v>
      </c>
      <c r="K18" s="296">
        <v>44.54</v>
      </c>
    </row>
    <row r="19" spans="1:11">
      <c r="A19" s="16" t="s">
        <v>24</v>
      </c>
      <c r="B19" s="296">
        <v>18.68</v>
      </c>
      <c r="C19" s="296">
        <v>19.66</v>
      </c>
      <c r="D19" s="296">
        <v>20.13</v>
      </c>
      <c r="E19" s="296">
        <v>19.63</v>
      </c>
      <c r="F19" s="296">
        <v>19.46</v>
      </c>
      <c r="G19" s="296">
        <v>21.09</v>
      </c>
      <c r="H19" s="296">
        <v>27.19</v>
      </c>
      <c r="I19" s="296">
        <v>21.59</v>
      </c>
      <c r="J19" s="296">
        <v>19.68</v>
      </c>
      <c r="K19" s="296">
        <v>19.86</v>
      </c>
    </row>
    <row r="21" spans="1:11">
      <c r="A21" s="103" t="s">
        <v>21</v>
      </c>
    </row>
    <row r="22" spans="1:11">
      <c r="A22" s="53" t="s">
        <v>3176</v>
      </c>
    </row>
  </sheetData>
  <hyperlinks>
    <hyperlink ref="M3" location="Content!A1" display="Back to content page" xr:uid="{9A94208C-F3B7-4E46-B655-DA5131ED1B6E}"/>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Sheet262"/>
  <dimension ref="A1:R34"/>
  <sheetViews>
    <sheetView topLeftCell="A6" workbookViewId="0">
      <selection activeCell="B6" sqref="B6:O22"/>
    </sheetView>
  </sheetViews>
  <sheetFormatPr defaultColWidth="9.21875" defaultRowHeight="14.4"/>
  <cols>
    <col min="1" max="1" width="33.77734375" customWidth="1"/>
    <col min="2" max="2" width="7.21875" customWidth="1"/>
    <col min="3" max="3" width="6.44140625" customWidth="1"/>
    <col min="4" max="4" width="7.21875" customWidth="1"/>
    <col min="5" max="5" width="6.44140625" customWidth="1"/>
    <col min="6" max="6" width="7.21875" customWidth="1"/>
    <col min="7" max="7" width="6.44140625" customWidth="1"/>
    <col min="8" max="8" width="7.21875" customWidth="1"/>
    <col min="9" max="9" width="6.44140625" customWidth="1"/>
    <col min="10" max="10" width="7.21875" customWidth="1"/>
    <col min="11" max="11" width="6.44140625" customWidth="1"/>
    <col min="12" max="12" width="7.21875" customWidth="1"/>
    <col min="13" max="13" width="6.44140625" customWidth="1"/>
    <col min="14" max="14" width="7.21875" customWidth="1"/>
    <col min="15" max="15" width="6.44140625" customWidth="1"/>
  </cols>
  <sheetData>
    <row r="1" spans="1:18" s="95" customFormat="1">
      <c r="A1" s="18" t="s">
        <v>3228</v>
      </c>
    </row>
    <row r="2" spans="1:18" ht="11.25" customHeight="1"/>
    <row r="3" spans="1:18" ht="11.25" customHeight="1">
      <c r="A3" s="818" t="s">
        <v>14</v>
      </c>
      <c r="B3" s="817" t="s">
        <v>187</v>
      </c>
      <c r="C3" s="817"/>
      <c r="D3" s="817"/>
      <c r="E3" s="817"/>
      <c r="F3" s="817"/>
      <c r="G3" s="817"/>
      <c r="H3" s="817"/>
      <c r="I3" s="817"/>
      <c r="J3" s="817"/>
      <c r="K3" s="817"/>
      <c r="L3" s="817"/>
      <c r="M3" s="817"/>
      <c r="N3" s="817"/>
      <c r="O3" s="817"/>
    </row>
    <row r="4" spans="1:18">
      <c r="A4" s="818"/>
      <c r="B4" s="819">
        <v>1988</v>
      </c>
      <c r="C4" s="819"/>
      <c r="D4" s="819">
        <v>1990</v>
      </c>
      <c r="E4" s="819"/>
      <c r="F4" s="819">
        <v>1995</v>
      </c>
      <c r="G4" s="819"/>
      <c r="H4" s="817">
        <v>2000</v>
      </c>
      <c r="I4" s="817"/>
      <c r="J4" s="817">
        <v>2005</v>
      </c>
      <c r="K4" s="817"/>
      <c r="L4" s="817">
        <v>2010</v>
      </c>
      <c r="M4" s="817"/>
      <c r="N4" s="817">
        <v>2015</v>
      </c>
      <c r="O4" s="817"/>
    </row>
    <row r="5" spans="1:18">
      <c r="A5" s="818"/>
      <c r="B5" s="222" t="s">
        <v>23</v>
      </c>
      <c r="C5" s="222" t="s">
        <v>22</v>
      </c>
      <c r="D5" s="222" t="s">
        <v>23</v>
      </c>
      <c r="E5" s="222" t="s">
        <v>22</v>
      </c>
      <c r="F5" s="222" t="s">
        <v>23</v>
      </c>
      <c r="G5" s="222" t="s">
        <v>22</v>
      </c>
      <c r="H5" s="222" t="s">
        <v>23</v>
      </c>
      <c r="I5" s="222" t="s">
        <v>22</v>
      </c>
      <c r="J5" s="222" t="s">
        <v>23</v>
      </c>
      <c r="K5" s="222" t="s">
        <v>22</v>
      </c>
      <c r="L5" s="222" t="s">
        <v>23</v>
      </c>
      <c r="M5" s="222" t="s">
        <v>22</v>
      </c>
      <c r="N5" s="222" t="s">
        <v>23</v>
      </c>
      <c r="O5" s="222" t="s">
        <v>22</v>
      </c>
      <c r="Q5" s="1" t="s">
        <v>559</v>
      </c>
    </row>
    <row r="6" spans="1:18" ht="13.5" customHeight="1">
      <c r="A6" s="16" t="s">
        <v>13</v>
      </c>
      <c r="B6" s="290"/>
      <c r="C6" s="290"/>
      <c r="D6" s="290"/>
      <c r="E6" s="290"/>
      <c r="F6" s="290"/>
      <c r="G6" s="290"/>
      <c r="H6" s="290"/>
      <c r="I6" s="290"/>
      <c r="J6" s="290"/>
      <c r="K6" s="290"/>
      <c r="L6" s="290"/>
      <c r="M6" s="290"/>
      <c r="N6" s="292"/>
      <c r="O6" s="292"/>
      <c r="R6" s="33"/>
    </row>
    <row r="7" spans="1:18">
      <c r="A7" s="16" t="s">
        <v>12</v>
      </c>
      <c r="B7" s="290">
        <v>63</v>
      </c>
      <c r="C7" s="290">
        <v>88</v>
      </c>
      <c r="D7" s="290"/>
      <c r="E7" s="290"/>
      <c r="F7" s="290"/>
      <c r="G7" s="290"/>
      <c r="H7" s="290">
        <v>41</v>
      </c>
      <c r="I7" s="290">
        <v>69</v>
      </c>
      <c r="J7" s="290"/>
      <c r="K7" s="290"/>
      <c r="L7" s="290"/>
      <c r="M7" s="290"/>
      <c r="N7" s="290">
        <v>9.4</v>
      </c>
      <c r="O7" s="290">
        <v>59</v>
      </c>
    </row>
    <row r="8" spans="1:18">
      <c r="A8" s="16" t="s">
        <v>513</v>
      </c>
      <c r="B8" s="290"/>
      <c r="C8" s="290"/>
      <c r="D8" s="290"/>
      <c r="E8" s="290"/>
      <c r="F8" s="290"/>
      <c r="G8" s="290"/>
      <c r="H8" s="290"/>
      <c r="I8" s="290"/>
      <c r="J8" s="290"/>
      <c r="K8" s="290"/>
      <c r="L8" s="290"/>
      <c r="M8" s="290"/>
      <c r="N8" s="290"/>
      <c r="O8" s="290"/>
    </row>
    <row r="9" spans="1:18">
      <c r="A9" s="28" t="s">
        <v>100</v>
      </c>
      <c r="B9" s="290"/>
      <c r="C9" s="290"/>
      <c r="D9" s="290"/>
      <c r="E9" s="290"/>
      <c r="F9" s="290">
        <v>19</v>
      </c>
      <c r="G9" s="290">
        <v>97</v>
      </c>
      <c r="H9" s="290"/>
      <c r="I9" s="290"/>
      <c r="J9" s="290">
        <v>1</v>
      </c>
      <c r="K9" s="290">
        <v>31</v>
      </c>
      <c r="L9" s="290"/>
      <c r="M9" s="290"/>
      <c r="N9" s="292"/>
      <c r="O9" s="292"/>
    </row>
    <row r="10" spans="1:18">
      <c r="A10" s="16" t="s">
        <v>512</v>
      </c>
      <c r="B10" s="290"/>
      <c r="C10" s="290"/>
      <c r="D10" s="290">
        <v>86</v>
      </c>
      <c r="E10" s="290">
        <v>24.9</v>
      </c>
      <c r="F10" s="290">
        <v>86.8</v>
      </c>
      <c r="G10" s="290">
        <v>29.5</v>
      </c>
      <c r="H10" s="290">
        <v>88.8</v>
      </c>
      <c r="I10" s="290">
        <v>41.1</v>
      </c>
      <c r="J10" s="290">
        <v>90.8</v>
      </c>
      <c r="K10" s="290">
        <v>52.7</v>
      </c>
      <c r="L10" s="290">
        <v>92.8</v>
      </c>
      <c r="M10" s="290">
        <v>64.2</v>
      </c>
      <c r="N10" s="292"/>
      <c r="O10" s="292"/>
    </row>
    <row r="11" spans="1:18">
      <c r="A11" s="16" t="s">
        <v>11</v>
      </c>
      <c r="B11" s="290"/>
      <c r="C11" s="290"/>
      <c r="D11" s="290"/>
      <c r="E11" s="290"/>
      <c r="F11" s="290"/>
      <c r="G11" s="290"/>
      <c r="H11" s="290">
        <v>54</v>
      </c>
      <c r="I11" s="290">
        <v>96</v>
      </c>
      <c r="J11" s="290"/>
      <c r="K11" s="290"/>
      <c r="L11" s="290"/>
      <c r="M11" s="290"/>
      <c r="N11" s="295"/>
      <c r="O11" s="295"/>
    </row>
    <row r="12" spans="1:18">
      <c r="A12" s="16" t="s">
        <v>10</v>
      </c>
      <c r="B12" s="290"/>
      <c r="C12" s="290"/>
      <c r="D12" s="290"/>
      <c r="E12" s="290"/>
      <c r="F12" s="290">
        <v>68</v>
      </c>
      <c r="G12" s="290">
        <v>80</v>
      </c>
      <c r="H12" s="290">
        <v>71</v>
      </c>
      <c r="I12" s="290">
        <v>93</v>
      </c>
      <c r="J12" s="290">
        <v>75</v>
      </c>
      <c r="K12" s="290">
        <v>74</v>
      </c>
      <c r="L12" s="290"/>
      <c r="M12" s="290"/>
      <c r="N12" s="295"/>
      <c r="O12" s="295"/>
    </row>
    <row r="13" spans="1:18">
      <c r="A13" s="16" t="s">
        <v>9</v>
      </c>
      <c r="B13" s="290"/>
      <c r="C13" s="290"/>
      <c r="D13" s="290"/>
      <c r="E13" s="290"/>
      <c r="F13" s="290">
        <v>80</v>
      </c>
      <c r="G13" s="290">
        <v>96</v>
      </c>
      <c r="H13" s="290">
        <v>50</v>
      </c>
      <c r="I13" s="290">
        <v>88</v>
      </c>
      <c r="J13" s="290"/>
      <c r="K13" s="290"/>
      <c r="L13" s="290"/>
      <c r="M13" s="290"/>
      <c r="N13" s="295"/>
      <c r="O13" s="295"/>
    </row>
    <row r="14" spans="1:18">
      <c r="A14" s="16" t="s">
        <v>188</v>
      </c>
      <c r="B14" s="290"/>
      <c r="C14" s="290"/>
      <c r="D14" s="290">
        <v>0.5</v>
      </c>
      <c r="E14" s="290">
        <v>9.1</v>
      </c>
      <c r="F14" s="290"/>
      <c r="G14" s="290"/>
      <c r="H14" s="290">
        <v>0.3</v>
      </c>
      <c r="I14" s="290">
        <v>0.6</v>
      </c>
      <c r="J14" s="290"/>
      <c r="K14" s="290"/>
      <c r="L14" s="290"/>
      <c r="M14" s="290"/>
      <c r="N14" s="290"/>
      <c r="O14" s="290"/>
      <c r="P14" s="8" t="s">
        <v>15</v>
      </c>
    </row>
    <row r="15" spans="1:18">
      <c r="A15" s="16" t="s">
        <v>6</v>
      </c>
      <c r="B15" s="290"/>
      <c r="C15" s="290"/>
      <c r="D15" s="290"/>
      <c r="E15" s="290"/>
      <c r="F15" s="290"/>
      <c r="G15" s="290"/>
      <c r="H15" s="290"/>
      <c r="I15" s="290"/>
      <c r="J15" s="290">
        <v>29</v>
      </c>
      <c r="K15" s="290">
        <v>65</v>
      </c>
      <c r="L15" s="290"/>
      <c r="M15" s="290"/>
      <c r="N15" s="292"/>
      <c r="O15" s="292"/>
    </row>
    <row r="16" spans="1:18">
      <c r="A16" s="16" t="s">
        <v>5</v>
      </c>
      <c r="B16" s="290"/>
      <c r="C16" s="290"/>
      <c r="D16" s="290"/>
      <c r="E16" s="290"/>
      <c r="F16" s="290"/>
      <c r="G16" s="290"/>
      <c r="H16" s="290">
        <v>21</v>
      </c>
      <c r="I16" s="290">
        <v>51</v>
      </c>
      <c r="J16" s="290"/>
      <c r="K16" s="290"/>
      <c r="L16" s="290"/>
      <c r="M16" s="290"/>
      <c r="N16" s="295"/>
      <c r="O16" s="295"/>
    </row>
    <row r="17" spans="1:16">
      <c r="A17" s="16" t="s">
        <v>4</v>
      </c>
      <c r="B17" s="290" t="s">
        <v>105</v>
      </c>
      <c r="C17" s="290" t="s">
        <v>105</v>
      </c>
      <c r="D17" s="290" t="s">
        <v>105</v>
      </c>
      <c r="E17" s="290" t="s">
        <v>105</v>
      </c>
      <c r="F17" s="290" t="s">
        <v>105</v>
      </c>
      <c r="G17" s="290" t="s">
        <v>105</v>
      </c>
      <c r="H17" s="290" t="s">
        <v>105</v>
      </c>
      <c r="I17" s="290" t="s">
        <v>105</v>
      </c>
      <c r="J17" s="290" t="s">
        <v>105</v>
      </c>
      <c r="K17" s="290" t="s">
        <v>105</v>
      </c>
      <c r="L17" s="290" t="s">
        <v>105</v>
      </c>
      <c r="M17" s="290" t="s">
        <v>105</v>
      </c>
      <c r="N17" s="290" t="s">
        <v>105</v>
      </c>
      <c r="O17" s="290" t="s">
        <v>105</v>
      </c>
      <c r="P17" s="8" t="s">
        <v>15</v>
      </c>
    </row>
    <row r="18" spans="1:16">
      <c r="A18" s="16" t="s">
        <v>3</v>
      </c>
      <c r="B18" s="290"/>
      <c r="C18" s="290"/>
      <c r="D18" s="290"/>
      <c r="E18" s="290"/>
      <c r="F18" s="290">
        <v>4</v>
      </c>
      <c r="G18" s="290">
        <v>27</v>
      </c>
      <c r="H18" s="290"/>
      <c r="I18" s="290"/>
      <c r="J18" s="290"/>
      <c r="K18" s="290"/>
      <c r="L18" s="290"/>
      <c r="M18" s="290"/>
      <c r="N18" s="295"/>
      <c r="O18" s="295"/>
    </row>
    <row r="19" spans="1:16">
      <c r="A19" s="152" t="s">
        <v>33</v>
      </c>
      <c r="B19" s="290">
        <v>66</v>
      </c>
      <c r="C19" s="290">
        <v>69</v>
      </c>
      <c r="D19" s="290"/>
      <c r="E19" s="290"/>
      <c r="F19" s="290">
        <v>60</v>
      </c>
      <c r="G19" s="290">
        <v>92</v>
      </c>
      <c r="H19" s="290"/>
      <c r="I19" s="290"/>
      <c r="J19" s="290">
        <v>23</v>
      </c>
      <c r="K19" s="290">
        <v>75</v>
      </c>
      <c r="L19" s="290"/>
      <c r="M19" s="290"/>
      <c r="N19" s="295"/>
      <c r="O19" s="295"/>
    </row>
    <row r="20" spans="1:16">
      <c r="A20" s="16" t="s">
        <v>1</v>
      </c>
      <c r="B20" s="290"/>
      <c r="C20" s="290"/>
      <c r="D20" s="290">
        <v>38</v>
      </c>
      <c r="E20" s="290">
        <v>67</v>
      </c>
      <c r="F20" s="290"/>
      <c r="G20" s="290"/>
      <c r="H20" s="290"/>
      <c r="I20" s="290"/>
      <c r="J20" s="290"/>
      <c r="K20" s="290"/>
      <c r="L20" s="290"/>
      <c r="M20" s="290"/>
      <c r="N20" s="295"/>
      <c r="O20" s="295"/>
    </row>
    <row r="21" spans="1:16">
      <c r="A21" s="16" t="s">
        <v>0</v>
      </c>
      <c r="B21" s="290">
        <v>1</v>
      </c>
      <c r="C21" s="290">
        <v>50</v>
      </c>
      <c r="D21" s="290"/>
      <c r="E21" s="290"/>
      <c r="F21" s="290"/>
      <c r="G21" s="290"/>
      <c r="H21" s="290"/>
      <c r="I21" s="290"/>
      <c r="J21" s="290">
        <v>5</v>
      </c>
      <c r="K21" s="290">
        <v>48</v>
      </c>
      <c r="L21" s="290"/>
      <c r="M21" s="290"/>
      <c r="N21" s="290"/>
      <c r="O21" s="290"/>
    </row>
    <row r="22" spans="1:16">
      <c r="A22" s="16" t="s">
        <v>25</v>
      </c>
      <c r="B22" s="290"/>
      <c r="C22" s="290"/>
      <c r="D22" s="290"/>
      <c r="E22" s="290"/>
      <c r="F22" s="290"/>
      <c r="G22" s="290"/>
      <c r="H22" s="290"/>
      <c r="I22" s="290"/>
      <c r="J22" s="290"/>
      <c r="K22" s="290"/>
      <c r="L22" s="290"/>
      <c r="M22" s="290"/>
      <c r="N22" s="292"/>
      <c r="O22" s="292"/>
    </row>
    <row r="24" spans="1:16" s="118" customFormat="1">
      <c r="A24" s="103" t="s">
        <v>21</v>
      </c>
      <c r="C24" s="17"/>
      <c r="D24" s="17"/>
      <c r="E24" s="17"/>
      <c r="F24" s="17"/>
      <c r="G24" s="17"/>
      <c r="H24" s="17"/>
    </row>
    <row r="25" spans="1:16" s="17" customFormat="1" ht="13.8">
      <c r="A25" s="103"/>
      <c r="C25" s="98"/>
    </row>
    <row r="26" spans="1:16" s="17" customFormat="1" ht="13.8">
      <c r="A26" s="17" t="s">
        <v>251</v>
      </c>
    </row>
    <row r="27" spans="1:16" s="118" customFormat="1">
      <c r="A27" s="17" t="s">
        <v>15</v>
      </c>
      <c r="B27" s="17"/>
      <c r="C27" s="17"/>
      <c r="D27" s="17"/>
      <c r="E27" s="17"/>
      <c r="F27" s="17"/>
      <c r="G27" s="17"/>
      <c r="H27" s="17"/>
    </row>
    <row r="28" spans="1:16" s="118" customFormat="1">
      <c r="A28" s="53" t="s">
        <v>124</v>
      </c>
      <c r="D28" s="17"/>
      <c r="E28" s="17"/>
      <c r="F28" s="17"/>
      <c r="G28" s="17"/>
      <c r="H28" s="17"/>
    </row>
    <row r="29" spans="1:16" s="118" customFormat="1">
      <c r="D29" s="17"/>
      <c r="E29" s="17"/>
      <c r="F29" s="17"/>
      <c r="G29" s="17"/>
      <c r="H29" s="17"/>
    </row>
    <row r="30" spans="1:16" s="118" customFormat="1">
      <c r="A30" s="18" t="s">
        <v>174</v>
      </c>
      <c r="C30" s="17"/>
      <c r="D30" s="17"/>
      <c r="E30" s="17"/>
      <c r="F30" s="17"/>
      <c r="G30" s="17"/>
      <c r="H30" s="17"/>
    </row>
    <row r="31" spans="1:16" s="118" customFormat="1">
      <c r="A31" s="31"/>
      <c r="C31" s="17"/>
      <c r="D31" s="17"/>
      <c r="E31" s="17"/>
      <c r="F31" s="17"/>
      <c r="G31" s="17"/>
      <c r="H31" s="17"/>
    </row>
    <row r="32" spans="1:16" s="118" customFormat="1">
      <c r="A32" s="17" t="s">
        <v>226</v>
      </c>
      <c r="C32" s="17"/>
      <c r="D32" s="17"/>
      <c r="E32" s="17"/>
      <c r="F32" s="17"/>
      <c r="G32" s="17"/>
      <c r="H32" s="17"/>
    </row>
    <row r="33" spans="1:1">
      <c r="A33" s="17"/>
    </row>
    <row r="34" spans="1:1">
      <c r="A34" s="17" t="s">
        <v>225</v>
      </c>
    </row>
  </sheetData>
  <mergeCells count="9">
    <mergeCell ref="N4:O4"/>
    <mergeCell ref="B3:O3"/>
    <mergeCell ref="A3:A5"/>
    <mergeCell ref="H4:I4"/>
    <mergeCell ref="B4:C4"/>
    <mergeCell ref="D4:E4"/>
    <mergeCell ref="F4:G4"/>
    <mergeCell ref="L4:M4"/>
    <mergeCell ref="J4:K4"/>
  </mergeCells>
  <conditionalFormatting sqref="N16:O16">
    <cfRule type="expression" dxfId="120" priority="11" stopIfTrue="1">
      <formula>ISNA(ACTIVECELL)</formula>
    </cfRule>
  </conditionalFormatting>
  <conditionalFormatting sqref="N18:O18">
    <cfRule type="expression" dxfId="119" priority="12" stopIfTrue="1">
      <formula>ISNA(ACTIVECELL)</formula>
    </cfRule>
  </conditionalFormatting>
  <hyperlinks>
    <hyperlink ref="Q5" location="Content!A1" display="Back to content page" xr:uid="{00000000-0004-0000-0501-000000000000}"/>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Sheet263"/>
  <dimension ref="A1:Z59"/>
  <sheetViews>
    <sheetView topLeftCell="C1" workbookViewId="0">
      <selection activeCell="C5" sqref="C5:W45"/>
    </sheetView>
  </sheetViews>
  <sheetFormatPr defaultColWidth="9.21875" defaultRowHeight="13.8"/>
  <cols>
    <col min="1" max="1" width="15.77734375" style="17" customWidth="1"/>
    <col min="2" max="2" width="42" style="17" customWidth="1"/>
    <col min="3" max="23" width="7" style="17" customWidth="1"/>
    <col min="24" max="25" width="7.77734375" style="17" customWidth="1"/>
    <col min="26" max="16384" width="9.21875" style="17"/>
  </cols>
  <sheetData>
    <row r="1" spans="1:26" s="44" customFormat="1">
      <c r="A1" s="44" t="s">
        <v>3227</v>
      </c>
    </row>
    <row r="2" spans="1:26">
      <c r="A2" s="13"/>
    </row>
    <row r="3" spans="1:26">
      <c r="A3" s="821" t="s">
        <v>234</v>
      </c>
      <c r="B3" s="821" t="s">
        <v>14</v>
      </c>
      <c r="C3" s="799" t="s">
        <v>233</v>
      </c>
      <c r="D3" s="800"/>
      <c r="E3" s="800"/>
      <c r="F3" s="800"/>
      <c r="G3" s="800"/>
      <c r="H3" s="800"/>
      <c r="I3" s="800"/>
      <c r="J3" s="800"/>
      <c r="K3" s="800"/>
      <c r="L3" s="800"/>
      <c r="M3" s="800"/>
      <c r="N3" s="800"/>
      <c r="O3" s="800"/>
      <c r="P3" s="800"/>
      <c r="Q3" s="800"/>
      <c r="R3" s="800"/>
      <c r="S3" s="800"/>
      <c r="T3" s="800"/>
      <c r="U3" s="800"/>
      <c r="V3" s="800"/>
      <c r="W3" s="800"/>
      <c r="X3" s="181"/>
      <c r="Y3" s="181"/>
    </row>
    <row r="4" spans="1:26" ht="14.4">
      <c r="A4" s="821"/>
      <c r="B4" s="821"/>
      <c r="C4" s="25">
        <v>2001</v>
      </c>
      <c r="D4" s="25">
        <v>2002</v>
      </c>
      <c r="E4" s="25">
        <v>2003</v>
      </c>
      <c r="F4" s="110">
        <v>2004</v>
      </c>
      <c r="G4" s="25">
        <v>2005</v>
      </c>
      <c r="H4" s="110">
        <v>2006</v>
      </c>
      <c r="I4" s="25">
        <v>2007</v>
      </c>
      <c r="J4" s="25">
        <v>2008</v>
      </c>
      <c r="K4" s="25">
        <v>2009</v>
      </c>
      <c r="L4" s="25">
        <v>2010</v>
      </c>
      <c r="M4" s="25">
        <v>2011</v>
      </c>
      <c r="N4" s="25">
        <v>2012</v>
      </c>
      <c r="O4" s="25">
        <v>2013</v>
      </c>
      <c r="P4" s="25">
        <v>2014</v>
      </c>
      <c r="Q4" s="25">
        <v>2015</v>
      </c>
      <c r="R4" s="25">
        <v>2016</v>
      </c>
      <c r="S4" s="25">
        <v>2017</v>
      </c>
      <c r="T4" s="25">
        <v>2018</v>
      </c>
      <c r="U4" s="25">
        <v>2019</v>
      </c>
      <c r="V4" s="25">
        <v>2020</v>
      </c>
      <c r="W4" s="25">
        <v>2021</v>
      </c>
      <c r="X4" s="182"/>
      <c r="Y4" s="1" t="s">
        <v>559</v>
      </c>
    </row>
    <row r="5" spans="1:26">
      <c r="A5" s="821" t="s">
        <v>84</v>
      </c>
      <c r="B5" s="822" t="s">
        <v>13</v>
      </c>
      <c r="C5" s="299"/>
      <c r="D5" s="299"/>
      <c r="E5" s="299">
        <v>0.52274405196853291</v>
      </c>
      <c r="F5" s="299">
        <v>0.46740623516322277</v>
      </c>
      <c r="G5" s="299">
        <v>0.44622425629290602</v>
      </c>
      <c r="H5" s="299">
        <v>0.48507462686567143</v>
      </c>
      <c r="I5" s="299">
        <v>0.58662495111458746</v>
      </c>
      <c r="J5" s="299">
        <v>0.59999999999999987</v>
      </c>
      <c r="K5" s="299">
        <v>0.56746532156368235</v>
      </c>
      <c r="L5" s="299">
        <v>0.48870547350130339</v>
      </c>
      <c r="M5" s="299">
        <v>0.47971394609418078</v>
      </c>
      <c r="N5" s="299">
        <v>0.47165411408311669</v>
      </c>
      <c r="O5" s="299">
        <v>0.46599709684110696</v>
      </c>
      <c r="P5" s="299">
        <v>0.45619267875147745</v>
      </c>
      <c r="Q5" s="299">
        <v>0.37307400544688041</v>
      </c>
      <c r="R5" s="299"/>
      <c r="S5" s="299"/>
      <c r="T5" s="299"/>
      <c r="U5" s="299"/>
      <c r="V5" s="299"/>
      <c r="W5" s="299"/>
      <c r="X5" s="180"/>
      <c r="Y5" s="180"/>
      <c r="Z5" s="33"/>
    </row>
    <row r="6" spans="1:26">
      <c r="A6" s="821"/>
      <c r="B6" s="822"/>
      <c r="C6" s="299"/>
      <c r="D6" s="299"/>
      <c r="E6" s="299">
        <v>1.4320496824113651</v>
      </c>
      <c r="F6" s="299">
        <v>1.7921450618854531</v>
      </c>
      <c r="G6" s="299">
        <v>2.0217590402442496</v>
      </c>
      <c r="H6" s="299">
        <v>2.5752833506087778</v>
      </c>
      <c r="I6" s="299">
        <v>2.9613777474088039</v>
      </c>
      <c r="J6" s="299">
        <v>3.0573751123282951</v>
      </c>
      <c r="K6" s="299">
        <v>2.9645722180772864</v>
      </c>
      <c r="L6" s="299">
        <v>2.7865679684646385</v>
      </c>
      <c r="M6" s="299">
        <v>3.5560646989559581</v>
      </c>
      <c r="N6" s="299">
        <v>4.446546884158936</v>
      </c>
      <c r="O6" s="299">
        <v>5.8094601217238777</v>
      </c>
      <c r="P6" s="299">
        <v>6.145718290203491</v>
      </c>
      <c r="Q6" s="299">
        <v>5.617115337338185</v>
      </c>
      <c r="R6" s="299"/>
      <c r="S6" s="299"/>
      <c r="T6" s="299"/>
      <c r="U6" s="299"/>
      <c r="V6" s="299"/>
      <c r="W6" s="299"/>
      <c r="X6" s="180"/>
      <c r="Y6" s="180"/>
    </row>
    <row r="7" spans="1:26">
      <c r="A7" s="821"/>
      <c r="B7" s="209" t="s">
        <v>12</v>
      </c>
      <c r="C7" s="299"/>
      <c r="D7" s="299"/>
      <c r="E7" s="299"/>
      <c r="F7" s="299"/>
      <c r="G7" s="299"/>
      <c r="H7" s="299"/>
      <c r="I7" s="299"/>
      <c r="J7" s="299"/>
      <c r="K7" s="299"/>
      <c r="L7" s="299"/>
      <c r="M7" s="299"/>
      <c r="N7" s="299"/>
      <c r="O7" s="299"/>
      <c r="P7" s="299">
        <v>0.94</v>
      </c>
      <c r="Q7" s="299">
        <v>0.95</v>
      </c>
      <c r="R7" s="299"/>
      <c r="S7" s="299"/>
      <c r="T7" s="299"/>
      <c r="U7" s="299"/>
      <c r="V7" s="299"/>
      <c r="W7" s="299"/>
      <c r="X7" s="180"/>
      <c r="Y7" s="180"/>
    </row>
    <row r="8" spans="1:26">
      <c r="A8" s="821"/>
      <c r="B8" s="209" t="s">
        <v>513</v>
      </c>
      <c r="C8" s="299"/>
      <c r="D8" s="299"/>
      <c r="E8" s="299"/>
      <c r="F8" s="299"/>
      <c r="G8" s="299"/>
      <c r="H8" s="299"/>
      <c r="I8" s="299"/>
      <c r="J8" s="299"/>
      <c r="K8" s="299"/>
      <c r="L8" s="299"/>
      <c r="M8" s="299"/>
      <c r="N8" s="299"/>
      <c r="O8" s="299"/>
      <c r="P8" s="299"/>
      <c r="Q8" s="299"/>
      <c r="R8" s="299"/>
      <c r="S8" s="299"/>
      <c r="T8" s="299"/>
      <c r="U8" s="299"/>
      <c r="V8" s="299"/>
      <c r="W8" s="299"/>
      <c r="X8" s="180"/>
      <c r="Y8" s="180"/>
    </row>
    <row r="9" spans="1:26">
      <c r="A9" s="821"/>
      <c r="B9" s="209" t="s">
        <v>100</v>
      </c>
      <c r="C9" s="299"/>
      <c r="D9" s="299"/>
      <c r="E9" s="299"/>
      <c r="F9" s="299"/>
      <c r="G9" s="299"/>
      <c r="H9" s="299"/>
      <c r="I9" s="299"/>
      <c r="J9" s="299"/>
      <c r="K9" s="299"/>
      <c r="L9" s="299"/>
      <c r="M9" s="299"/>
      <c r="N9" s="299"/>
      <c r="O9" s="299"/>
      <c r="P9" s="299"/>
      <c r="Q9" s="299">
        <v>0.87</v>
      </c>
      <c r="R9" s="299">
        <v>0.85</v>
      </c>
      <c r="S9" s="299">
        <v>0.87</v>
      </c>
      <c r="T9" s="299">
        <v>0.87</v>
      </c>
      <c r="U9" s="299">
        <v>0.87</v>
      </c>
      <c r="V9" s="299"/>
      <c r="W9" s="299"/>
      <c r="X9" s="180"/>
      <c r="Y9" s="180"/>
    </row>
    <row r="10" spans="1:26">
      <c r="A10" s="821"/>
      <c r="B10" s="209" t="s">
        <v>512</v>
      </c>
      <c r="C10" s="299" t="s">
        <v>7</v>
      </c>
      <c r="D10" s="299">
        <v>0.48547717842323646</v>
      </c>
      <c r="E10" s="299">
        <v>0.55276907001044928</v>
      </c>
      <c r="F10" s="299">
        <v>0.82377622377622373</v>
      </c>
      <c r="G10" s="299">
        <v>1.0032102728731942</v>
      </c>
      <c r="H10" s="299">
        <v>1.0360501567398119</v>
      </c>
      <c r="I10" s="299">
        <v>0.99814365272026273</v>
      </c>
      <c r="J10" s="299">
        <v>1.0577464788732394</v>
      </c>
      <c r="K10" s="299">
        <v>0.9512471655328798</v>
      </c>
      <c r="L10" s="299">
        <v>1.1675191815856778</v>
      </c>
      <c r="M10" s="299">
        <v>1.4066852367688023</v>
      </c>
      <c r="N10" s="299">
        <v>1.5616246498599442</v>
      </c>
      <c r="O10" s="299">
        <v>1.4245283018867925</v>
      </c>
      <c r="P10" s="299"/>
      <c r="Q10" s="299"/>
      <c r="R10" s="299"/>
      <c r="S10" s="299"/>
      <c r="T10" s="299"/>
      <c r="U10" s="299"/>
      <c r="V10" s="299"/>
      <c r="W10" s="299"/>
      <c r="X10" s="180"/>
      <c r="Y10" s="180"/>
    </row>
    <row r="11" spans="1:26" customFormat="1" ht="14.4">
      <c r="A11" s="821"/>
      <c r="B11" s="217" t="s">
        <v>280</v>
      </c>
      <c r="C11" s="299">
        <v>0.18139534883720931</v>
      </c>
      <c r="D11" s="299">
        <v>0.14857142857142858</v>
      </c>
      <c r="E11" s="299">
        <v>0.20526315789473687</v>
      </c>
      <c r="F11" s="299">
        <v>0.26874999999999999</v>
      </c>
      <c r="G11" s="299">
        <v>0.29062500000000002</v>
      </c>
      <c r="H11" s="299">
        <v>0.28676470588235292</v>
      </c>
      <c r="I11" s="299">
        <v>0.29361702127659572</v>
      </c>
      <c r="J11" s="299">
        <v>0.26385542168674697</v>
      </c>
      <c r="K11" s="299">
        <v>0.28690476190476188</v>
      </c>
      <c r="L11" s="299">
        <v>0.36203174950135247</v>
      </c>
      <c r="M11" s="299">
        <v>0.4178082191780822</v>
      </c>
      <c r="N11" s="299">
        <v>0.40975609756097564</v>
      </c>
      <c r="O11" s="299">
        <v>0.37219999999999998</v>
      </c>
      <c r="P11" s="299"/>
      <c r="Q11" s="299"/>
      <c r="R11" s="299"/>
      <c r="S11" s="299"/>
      <c r="T11" s="299"/>
      <c r="U11" s="299"/>
      <c r="V11" s="299"/>
      <c r="W11" s="299"/>
      <c r="Y11" s="180"/>
      <c r="Z11" s="17"/>
    </row>
    <row r="12" spans="1:26" customFormat="1" ht="14.4">
      <c r="A12" s="821"/>
      <c r="B12" s="217" t="s">
        <v>281</v>
      </c>
      <c r="C12" s="299">
        <v>0.30348837209302326</v>
      </c>
      <c r="D12" s="299">
        <v>0.24857142857142855</v>
      </c>
      <c r="E12" s="299">
        <v>0.34342105263157896</v>
      </c>
      <c r="F12" s="299">
        <v>0.44843749999999999</v>
      </c>
      <c r="G12" s="299">
        <v>0.484375</v>
      </c>
      <c r="H12" s="299">
        <v>0.47941176470588232</v>
      </c>
      <c r="I12" s="299">
        <v>0.49078014184397162</v>
      </c>
      <c r="J12" s="299">
        <v>0.44698795180722889</v>
      </c>
      <c r="K12" s="299">
        <v>0.48571428571428571</v>
      </c>
      <c r="L12" s="299">
        <v>0.61340473783436711</v>
      </c>
      <c r="M12" s="299">
        <v>0.70684931506849313</v>
      </c>
      <c r="N12" s="299">
        <v>0.69268292682926835</v>
      </c>
      <c r="O12" s="299">
        <v>0.62934999999999997</v>
      </c>
      <c r="P12" s="299"/>
      <c r="Q12" s="299"/>
      <c r="R12" s="299"/>
      <c r="S12" s="299"/>
      <c r="T12" s="299"/>
      <c r="U12" s="299"/>
      <c r="V12" s="299"/>
      <c r="W12" s="299"/>
      <c r="Y12" s="180"/>
      <c r="Z12" s="17"/>
    </row>
    <row r="13" spans="1:26" customFormat="1" ht="14.4">
      <c r="A13" s="821"/>
      <c r="B13" s="217" t="s">
        <v>282</v>
      </c>
      <c r="C13" s="299">
        <v>0.50813953488372099</v>
      </c>
      <c r="D13" s="299">
        <v>0.41619047619047622</v>
      </c>
      <c r="E13" s="299">
        <v>0.61710526315789482</v>
      </c>
      <c r="F13" s="299">
        <v>0.79687499999999989</v>
      </c>
      <c r="G13" s="299">
        <v>0.86093749999999991</v>
      </c>
      <c r="H13" s="299">
        <v>0.85147058823529409</v>
      </c>
      <c r="I13" s="299">
        <v>0.87092198581560276</v>
      </c>
      <c r="J13" s="299">
        <v>0.78554216867469873</v>
      </c>
      <c r="K13" s="299">
        <v>0.85357142857142854</v>
      </c>
      <c r="L13" s="299">
        <v>1.0778983032323288</v>
      </c>
      <c r="M13" s="299">
        <v>1.2424657534246577</v>
      </c>
      <c r="N13" s="299">
        <v>1.2170731707317075</v>
      </c>
      <c r="O13" s="299">
        <v>1.110629562</v>
      </c>
      <c r="P13" s="299"/>
      <c r="Q13" s="299"/>
      <c r="R13" s="299"/>
      <c r="S13" s="299"/>
      <c r="T13" s="299"/>
      <c r="U13" s="299"/>
      <c r="V13" s="299"/>
      <c r="W13" s="299"/>
      <c r="Y13" s="180"/>
      <c r="Z13" s="17"/>
    </row>
    <row r="14" spans="1:26" customFormat="1" ht="14.4">
      <c r="A14" s="821"/>
      <c r="B14" s="217" t="s">
        <v>283</v>
      </c>
      <c r="C14" s="299">
        <v>0.7558139534883721</v>
      </c>
      <c r="D14" s="299">
        <v>0.61904761904761907</v>
      </c>
      <c r="E14" s="299">
        <v>0.85526315789473684</v>
      </c>
      <c r="F14" s="299">
        <v>1.1031249999999999</v>
      </c>
      <c r="G14" s="299">
        <v>1.190625</v>
      </c>
      <c r="H14" s="299">
        <v>1.1764705882352942</v>
      </c>
      <c r="I14" s="299">
        <v>1.2028368794326243</v>
      </c>
      <c r="J14" s="299">
        <v>1.0831325301204819</v>
      </c>
      <c r="K14" s="299">
        <v>1.1773809523809524</v>
      </c>
      <c r="L14" s="299">
        <v>1.4863794092734774</v>
      </c>
      <c r="M14" s="299">
        <v>1.7136986301369863</v>
      </c>
      <c r="N14" s="299">
        <v>1.678048780487805</v>
      </c>
      <c r="O14" s="299">
        <v>1.525174187</v>
      </c>
      <c r="P14" s="299"/>
      <c r="Q14" s="299"/>
      <c r="R14" s="299"/>
      <c r="S14" s="299"/>
      <c r="T14" s="299"/>
      <c r="U14" s="299"/>
      <c r="V14" s="299"/>
      <c r="W14" s="299"/>
      <c r="Y14" s="180"/>
      <c r="Z14" s="17"/>
    </row>
    <row r="15" spans="1:26">
      <c r="A15" s="821"/>
      <c r="B15" s="209" t="s">
        <v>10</v>
      </c>
      <c r="C15" s="299"/>
      <c r="D15" s="299"/>
      <c r="E15" s="299"/>
      <c r="F15" s="299"/>
      <c r="G15" s="299"/>
      <c r="H15" s="299"/>
      <c r="I15" s="299"/>
      <c r="J15" s="299"/>
      <c r="K15" s="299"/>
      <c r="L15" s="299"/>
      <c r="M15" s="299"/>
      <c r="N15" s="299"/>
      <c r="O15" s="299"/>
      <c r="P15" s="299"/>
      <c r="Q15" s="299"/>
      <c r="R15" s="299"/>
      <c r="S15" s="299"/>
      <c r="T15" s="299"/>
      <c r="U15" s="299"/>
      <c r="V15" s="299"/>
      <c r="W15" s="299"/>
      <c r="X15" s="180"/>
      <c r="Y15" s="180"/>
    </row>
    <row r="16" spans="1:26">
      <c r="A16" s="821"/>
      <c r="B16" s="209" t="s">
        <v>9</v>
      </c>
      <c r="C16" s="299"/>
      <c r="D16" s="299"/>
      <c r="E16" s="299"/>
      <c r="F16" s="299"/>
      <c r="G16" s="299"/>
      <c r="H16" s="299"/>
      <c r="I16" s="299"/>
      <c r="J16" s="299"/>
      <c r="K16" s="299"/>
      <c r="L16" s="299"/>
      <c r="M16" s="299"/>
      <c r="N16" s="299"/>
      <c r="O16" s="299"/>
      <c r="P16" s="299"/>
      <c r="Q16" s="299"/>
      <c r="R16" s="299"/>
      <c r="S16" s="299"/>
      <c r="T16" s="299"/>
      <c r="U16" s="299"/>
      <c r="V16" s="299"/>
      <c r="W16" s="299"/>
      <c r="X16" s="180"/>
      <c r="Y16" s="180"/>
    </row>
    <row r="17" spans="1:26">
      <c r="A17" s="821"/>
      <c r="B17" s="209" t="s">
        <v>8</v>
      </c>
      <c r="C17" s="299">
        <v>0.22187822497420021</v>
      </c>
      <c r="D17" s="299">
        <v>0.21795727636849133</v>
      </c>
      <c r="E17" s="299">
        <v>0.25369978858350956</v>
      </c>
      <c r="F17" s="299">
        <v>0.25657657657657656</v>
      </c>
      <c r="G17" s="299">
        <v>0.24495381457406773</v>
      </c>
      <c r="H17" s="299">
        <v>0.24173354735152489</v>
      </c>
      <c r="I17" s="299">
        <v>0.24003825310806504</v>
      </c>
      <c r="J17" s="299">
        <v>0.24894217207334274</v>
      </c>
      <c r="K17" s="299">
        <v>0.2235441452723857</v>
      </c>
      <c r="L17" s="299">
        <v>0.23308514082227258</v>
      </c>
      <c r="M17" s="299">
        <v>0.24591304347826087</v>
      </c>
      <c r="N17" s="299">
        <v>0.31607083194119617</v>
      </c>
      <c r="O17" s="299">
        <v>0.31</v>
      </c>
      <c r="P17" s="299">
        <v>0.30992815153494446</v>
      </c>
      <c r="Q17" s="299">
        <v>0.26822323462414582</v>
      </c>
      <c r="R17" s="299">
        <v>0.26419156578658415</v>
      </c>
      <c r="S17" s="299">
        <v>0.27803867034043206</v>
      </c>
      <c r="T17" s="299">
        <v>0.28575802036738596</v>
      </c>
      <c r="U17" s="299">
        <v>0.27511995580340265</v>
      </c>
      <c r="V17" s="299">
        <v>0.25144641129579243</v>
      </c>
      <c r="W17" s="299">
        <v>0.23645692562092949</v>
      </c>
      <c r="X17" s="180"/>
      <c r="Y17" s="180"/>
    </row>
    <row r="18" spans="1:26">
      <c r="A18" s="821"/>
      <c r="B18" s="93" t="s">
        <v>6</v>
      </c>
      <c r="C18" s="299">
        <v>0.14875900029359648</v>
      </c>
      <c r="D18" s="299">
        <v>0.1700003896723471</v>
      </c>
      <c r="E18" s="299">
        <v>0.2198098595920786</v>
      </c>
      <c r="F18" s="299">
        <v>0.35483261083876899</v>
      </c>
      <c r="G18" s="299">
        <v>0.40617173811455504</v>
      </c>
      <c r="H18" s="299">
        <v>0.42545015444350304</v>
      </c>
      <c r="I18" s="299">
        <v>0.5001846902635636</v>
      </c>
      <c r="J18" s="299">
        <v>0.54396911303388584</v>
      </c>
      <c r="K18" s="299">
        <v>0.49344882579192578</v>
      </c>
      <c r="L18" s="299">
        <v>0.5177053338818044</v>
      </c>
      <c r="M18" s="299">
        <v>0.66666666666666663</v>
      </c>
      <c r="N18" s="299">
        <v>0.6</v>
      </c>
      <c r="O18" s="299"/>
      <c r="P18" s="299"/>
      <c r="Q18" s="299"/>
      <c r="R18" s="299"/>
      <c r="S18" s="299"/>
      <c r="T18" s="299"/>
      <c r="U18" s="299"/>
      <c r="V18" s="299"/>
      <c r="W18" s="299"/>
      <c r="X18" s="180"/>
      <c r="Y18" s="180"/>
    </row>
    <row r="19" spans="1:26">
      <c r="A19" s="821"/>
      <c r="B19" s="93" t="s">
        <v>5</v>
      </c>
      <c r="C19" s="299"/>
      <c r="D19" s="299"/>
      <c r="E19" s="299"/>
      <c r="F19" s="299"/>
      <c r="G19" s="299"/>
      <c r="H19" s="299"/>
      <c r="I19" s="299"/>
      <c r="J19" s="299"/>
      <c r="K19" s="299"/>
      <c r="L19" s="299"/>
      <c r="M19" s="299"/>
      <c r="N19" s="299"/>
      <c r="O19" s="299"/>
      <c r="P19" s="299"/>
      <c r="Q19" s="299"/>
      <c r="R19" s="299"/>
      <c r="S19" s="299"/>
      <c r="T19" s="299"/>
      <c r="U19" s="299"/>
      <c r="V19" s="299"/>
      <c r="W19" s="299"/>
      <c r="X19" s="180"/>
      <c r="Y19" s="180"/>
    </row>
    <row r="20" spans="1:26">
      <c r="A20" s="821"/>
      <c r="B20" s="93" t="s">
        <v>4</v>
      </c>
      <c r="C20" s="299">
        <v>0.21</v>
      </c>
      <c r="D20" s="299">
        <v>0.21</v>
      </c>
      <c r="E20" s="299">
        <v>0.21</v>
      </c>
      <c r="F20" s="299">
        <v>0.25</v>
      </c>
      <c r="G20" s="299">
        <v>0.25</v>
      </c>
      <c r="H20" s="299">
        <v>0.28000000000000003</v>
      </c>
      <c r="I20" s="299">
        <v>0.28000000000000003</v>
      </c>
      <c r="J20" s="299">
        <v>0.28000000000000003</v>
      </c>
      <c r="K20" s="299">
        <v>0.44</v>
      </c>
      <c r="L20" s="299">
        <v>0.49</v>
      </c>
      <c r="M20" s="299">
        <v>0.45</v>
      </c>
      <c r="N20" s="299">
        <v>0.53</v>
      </c>
      <c r="O20" s="299" t="s">
        <v>7</v>
      </c>
      <c r="P20" s="299"/>
      <c r="Q20" s="299"/>
      <c r="R20" s="299"/>
      <c r="S20" s="299"/>
      <c r="T20" s="299"/>
      <c r="U20" s="299"/>
      <c r="V20" s="299"/>
      <c r="W20" s="299"/>
      <c r="X20" s="180"/>
      <c r="Y20" s="180"/>
    </row>
    <row r="21" spans="1:26" customFormat="1" ht="14.4">
      <c r="A21" s="821"/>
      <c r="B21" s="93" t="s">
        <v>232</v>
      </c>
      <c r="C21" s="299"/>
      <c r="D21" s="299"/>
      <c r="E21" s="299"/>
      <c r="F21" s="299"/>
      <c r="G21" s="299"/>
      <c r="H21" s="299"/>
      <c r="I21" s="299"/>
      <c r="J21" s="299"/>
      <c r="K21" s="299">
        <v>0.83466943317928888</v>
      </c>
      <c r="L21" s="299">
        <v>0.83047641565196839</v>
      </c>
      <c r="M21" s="299">
        <v>0.85053300068042637</v>
      </c>
      <c r="N21" s="299">
        <v>0.76832652665511347</v>
      </c>
      <c r="O21" s="299">
        <v>0.68</v>
      </c>
      <c r="P21" s="299"/>
      <c r="Q21" s="299"/>
      <c r="R21" s="299"/>
      <c r="S21" s="299"/>
      <c r="T21" s="299"/>
      <c r="U21" s="299"/>
      <c r="V21" s="299"/>
      <c r="W21" s="299"/>
      <c r="X21" s="180"/>
      <c r="Y21" s="180"/>
      <c r="Z21" s="17"/>
    </row>
    <row r="22" spans="1:26" customFormat="1" ht="14.4">
      <c r="A22" s="821"/>
      <c r="B22" s="93" t="s">
        <v>231</v>
      </c>
      <c r="C22" s="299"/>
      <c r="D22" s="299"/>
      <c r="E22" s="299"/>
      <c r="F22" s="299"/>
      <c r="G22" s="299"/>
      <c r="H22" s="299"/>
      <c r="I22" s="299"/>
      <c r="J22" s="299"/>
      <c r="K22" s="299">
        <v>1.2354993869659532</v>
      </c>
      <c r="L22" s="299">
        <v>1.2309374630570991</v>
      </c>
      <c r="M22" s="299">
        <v>1.2843048310274439</v>
      </c>
      <c r="N22" s="299">
        <v>1.1936934207496637</v>
      </c>
      <c r="O22" s="299">
        <v>1.0900000000000001</v>
      </c>
      <c r="P22" s="299"/>
      <c r="Q22" s="299"/>
      <c r="R22" s="299"/>
      <c r="S22" s="299"/>
      <c r="T22" s="299"/>
      <c r="U22" s="299"/>
      <c r="V22" s="299"/>
      <c r="W22" s="299"/>
      <c r="X22" s="180"/>
      <c r="Y22" s="180"/>
      <c r="Z22" s="17"/>
    </row>
    <row r="23" spans="1:26" customFormat="1" ht="14.4">
      <c r="A23" s="821"/>
      <c r="B23" s="93" t="s">
        <v>230</v>
      </c>
      <c r="C23" s="299"/>
      <c r="D23" s="299"/>
      <c r="E23" s="299"/>
      <c r="F23" s="299"/>
      <c r="G23" s="299"/>
      <c r="H23" s="299"/>
      <c r="I23" s="299"/>
      <c r="J23" s="299"/>
      <c r="K23" s="299">
        <v>1.5750259360558332</v>
      </c>
      <c r="L23" s="299">
        <v>1.6151436339992906</v>
      </c>
      <c r="M23" s="299">
        <v>1.715241551372193</v>
      </c>
      <c r="N23" s="299">
        <v>1.6384502587345637</v>
      </c>
      <c r="O23" s="299">
        <v>1.51</v>
      </c>
      <c r="P23" s="299"/>
      <c r="Q23" s="299"/>
      <c r="R23" s="299"/>
      <c r="S23" s="299"/>
      <c r="T23" s="299"/>
      <c r="U23" s="299"/>
      <c r="V23" s="299"/>
      <c r="W23" s="299"/>
      <c r="X23" s="17"/>
      <c r="Y23" s="180"/>
      <c r="Z23" s="17"/>
    </row>
    <row r="24" spans="1:26" customFormat="1" ht="14.4">
      <c r="A24" s="821"/>
      <c r="B24" s="93" t="s">
        <v>229</v>
      </c>
      <c r="C24" s="299"/>
      <c r="D24" s="299"/>
      <c r="E24" s="299"/>
      <c r="F24" s="299"/>
      <c r="G24" s="299"/>
      <c r="H24" s="299"/>
      <c r="I24" s="299"/>
      <c r="J24" s="299"/>
      <c r="K24" s="299">
        <v>1.9066930742871517</v>
      </c>
      <c r="L24" s="299">
        <v>2.0185601134885922</v>
      </c>
      <c r="M24" s="299">
        <v>2.1816171467452938</v>
      </c>
      <c r="N24" s="299">
        <v>2.1207751130070167</v>
      </c>
      <c r="O24" s="299">
        <v>1.97</v>
      </c>
      <c r="P24" s="299"/>
      <c r="Q24" s="299"/>
      <c r="R24" s="299"/>
      <c r="S24" s="299"/>
      <c r="T24" s="299"/>
      <c r="U24" s="299"/>
      <c r="V24" s="299"/>
      <c r="W24" s="299"/>
      <c r="X24" s="17"/>
      <c r="Y24" s="180"/>
      <c r="Z24" s="17"/>
    </row>
    <row r="25" spans="1:26" customFormat="1" ht="14.4">
      <c r="A25" s="821"/>
      <c r="B25" s="93" t="s">
        <v>228</v>
      </c>
      <c r="C25" s="299"/>
      <c r="D25" s="299"/>
      <c r="E25" s="299"/>
      <c r="F25" s="299"/>
      <c r="G25" s="299"/>
      <c r="H25" s="299"/>
      <c r="I25" s="299"/>
      <c r="J25" s="299"/>
      <c r="K25" s="299">
        <v>1.9412744820648244</v>
      </c>
      <c r="L25" s="299">
        <v>2.0821019032982622</v>
      </c>
      <c r="M25" s="299">
        <v>2.2765933318212745</v>
      </c>
      <c r="N25" s="299">
        <v>2.2286316758970881</v>
      </c>
      <c r="O25" s="299">
        <v>2.09</v>
      </c>
      <c r="P25" s="299"/>
      <c r="Q25" s="299"/>
      <c r="R25" s="299"/>
      <c r="S25" s="299"/>
      <c r="T25" s="299"/>
      <c r="U25" s="299"/>
      <c r="V25" s="299"/>
      <c r="W25" s="299"/>
      <c r="X25" s="17"/>
      <c r="Y25" s="180"/>
      <c r="Z25" s="17"/>
    </row>
    <row r="26" spans="1:26" customFormat="1" ht="14.4">
      <c r="A26" s="821"/>
      <c r="B26" s="93" t="s">
        <v>227</v>
      </c>
      <c r="C26" s="299"/>
      <c r="D26" s="299"/>
      <c r="E26" s="299"/>
      <c r="F26" s="299"/>
      <c r="G26" s="299"/>
      <c r="H26" s="299"/>
      <c r="I26" s="299"/>
      <c r="J26" s="299"/>
      <c r="K26" s="299">
        <v>2.3358169071646389</v>
      </c>
      <c r="L26" s="299">
        <v>2.516550419671356</v>
      </c>
      <c r="M26" s="299">
        <v>2.7642322522113858</v>
      </c>
      <c r="N26" s="299">
        <v>2.7194396306215691</v>
      </c>
      <c r="O26" s="299">
        <v>2.56</v>
      </c>
      <c r="P26" s="299"/>
      <c r="Q26" s="299"/>
      <c r="R26" s="299"/>
      <c r="S26" s="299"/>
      <c r="T26" s="299"/>
      <c r="U26" s="299"/>
      <c r="V26" s="299"/>
      <c r="W26" s="299"/>
      <c r="X26" s="180"/>
      <c r="Y26" s="180"/>
      <c r="Z26" s="17"/>
    </row>
    <row r="27" spans="1:26">
      <c r="A27" s="821"/>
      <c r="B27" s="152" t="s">
        <v>33</v>
      </c>
      <c r="C27" s="299">
        <v>6.1034136159366179</v>
      </c>
      <c r="D27" s="299">
        <v>6.0792071963486087</v>
      </c>
      <c r="E27" s="299">
        <v>6.3561304832219587</v>
      </c>
      <c r="F27" s="299">
        <v>6.6744550409766745</v>
      </c>
      <c r="G27" s="299">
        <v>6.9128311998021523</v>
      </c>
      <c r="H27" s="299">
        <v>7.2772208154337639</v>
      </c>
      <c r="I27" s="299">
        <v>7.7811785297498517</v>
      </c>
      <c r="J27" s="299">
        <v>8.2400741519528733</v>
      </c>
      <c r="K27" s="299">
        <v>6.3314683403371763</v>
      </c>
      <c r="L27" s="299">
        <v>4.9468837098603249</v>
      </c>
      <c r="M27" s="299">
        <v>0.32</v>
      </c>
      <c r="N27" s="299">
        <v>0.34</v>
      </c>
      <c r="O27" s="299"/>
      <c r="P27" s="299"/>
      <c r="Q27" s="299"/>
      <c r="R27" s="299"/>
      <c r="S27" s="299"/>
      <c r="T27" s="299"/>
      <c r="U27" s="299"/>
      <c r="V27" s="299"/>
      <c r="W27" s="299"/>
      <c r="X27" s="180"/>
      <c r="Y27" s="180"/>
    </row>
    <row r="28" spans="1:26">
      <c r="A28" s="821"/>
      <c r="B28" s="93" t="s">
        <v>1</v>
      </c>
      <c r="C28" s="299"/>
      <c r="D28" s="299"/>
      <c r="E28" s="299"/>
      <c r="F28" s="299"/>
      <c r="G28" s="299"/>
      <c r="H28" s="299"/>
      <c r="I28" s="299"/>
      <c r="J28" s="299"/>
      <c r="K28" s="299"/>
      <c r="L28" s="299"/>
      <c r="M28" s="299"/>
      <c r="N28" s="299"/>
      <c r="O28" s="299"/>
      <c r="P28" s="299"/>
      <c r="Q28" s="299"/>
      <c r="R28" s="299"/>
      <c r="S28" s="299"/>
      <c r="T28" s="299"/>
      <c r="U28" s="299"/>
      <c r="V28" s="299"/>
      <c r="W28" s="299"/>
      <c r="X28" s="180"/>
      <c r="Y28" s="180"/>
    </row>
    <row r="29" spans="1:26">
      <c r="A29" s="821"/>
      <c r="B29" s="93" t="s">
        <v>0</v>
      </c>
      <c r="C29" s="299">
        <v>5.0306715063520873</v>
      </c>
      <c r="D29" s="299">
        <v>6.4438181818181821</v>
      </c>
      <c r="E29" s="299">
        <v>4.2388880928499786</v>
      </c>
      <c r="F29" s="299">
        <v>2.2000572138812715</v>
      </c>
      <c r="G29" s="299">
        <v>10.691478898022902</v>
      </c>
      <c r="H29" s="299">
        <v>6.0982865338842299E-3</v>
      </c>
      <c r="I29" s="299">
        <v>2.595870664451827E-2</v>
      </c>
      <c r="J29" s="299">
        <v>8.6742989583180337E-5</v>
      </c>
      <c r="K29" s="299">
        <v>12.48</v>
      </c>
      <c r="L29" s="299">
        <v>12.04</v>
      </c>
      <c r="M29" s="299">
        <v>13.74</v>
      </c>
      <c r="N29" s="299">
        <v>15.74</v>
      </c>
      <c r="O29" s="299">
        <v>15.74</v>
      </c>
      <c r="P29" s="299">
        <v>16</v>
      </c>
      <c r="Q29" s="299">
        <v>16</v>
      </c>
      <c r="R29" s="299">
        <v>8.1999999999999993</v>
      </c>
      <c r="S29" s="299">
        <v>2.57</v>
      </c>
      <c r="T29" s="299">
        <v>2.57</v>
      </c>
      <c r="U29" s="299">
        <v>1.337</v>
      </c>
      <c r="V29" s="299">
        <v>1.093</v>
      </c>
      <c r="W29" s="299"/>
      <c r="X29" s="180"/>
      <c r="Y29" s="180"/>
    </row>
    <row r="30" spans="1:26">
      <c r="A30" s="820" t="s">
        <v>207</v>
      </c>
      <c r="B30" s="93" t="s">
        <v>13</v>
      </c>
      <c r="C30" s="299"/>
      <c r="D30" s="299"/>
      <c r="E30" s="299"/>
      <c r="F30" s="299"/>
      <c r="G30" s="299"/>
      <c r="H30" s="299"/>
      <c r="I30" s="299"/>
      <c r="J30" s="299"/>
      <c r="K30" s="299"/>
      <c r="L30" s="299"/>
      <c r="M30" s="299"/>
      <c r="N30" s="299"/>
      <c r="O30" s="299"/>
      <c r="P30" s="299"/>
      <c r="Q30" s="299"/>
      <c r="R30" s="299"/>
      <c r="S30" s="299"/>
      <c r="T30" s="299"/>
      <c r="U30" s="299"/>
      <c r="V30" s="299"/>
      <c r="W30" s="299"/>
      <c r="X30" s="180"/>
      <c r="Y30" s="180"/>
    </row>
    <row r="31" spans="1:26">
      <c r="A31" s="820"/>
      <c r="B31" s="93" t="s">
        <v>12</v>
      </c>
      <c r="C31" s="299"/>
      <c r="D31" s="299"/>
      <c r="E31" s="299"/>
      <c r="F31" s="299"/>
      <c r="G31" s="299"/>
      <c r="H31" s="299"/>
      <c r="I31" s="299"/>
      <c r="J31" s="299"/>
      <c r="K31" s="299"/>
      <c r="L31" s="299"/>
      <c r="M31" s="299"/>
      <c r="N31" s="299"/>
      <c r="O31" s="299"/>
      <c r="P31" s="299">
        <v>2.65</v>
      </c>
      <c r="Q31" s="299">
        <v>2.68</v>
      </c>
      <c r="R31" s="299"/>
      <c r="S31" s="299"/>
      <c r="T31" s="299"/>
      <c r="U31" s="299"/>
      <c r="V31" s="299"/>
      <c r="W31" s="299"/>
      <c r="X31" s="180"/>
      <c r="Y31" s="180"/>
    </row>
    <row r="32" spans="1:26">
      <c r="A32" s="820"/>
      <c r="B32" s="93" t="s">
        <v>513</v>
      </c>
      <c r="C32" s="299"/>
      <c r="D32" s="299"/>
      <c r="E32" s="299"/>
      <c r="F32" s="299"/>
      <c r="G32" s="299"/>
      <c r="H32" s="299"/>
      <c r="I32" s="299"/>
      <c r="J32" s="299"/>
      <c r="K32" s="299"/>
      <c r="L32" s="299"/>
      <c r="M32" s="299"/>
      <c r="N32" s="299"/>
      <c r="O32" s="299"/>
      <c r="P32" s="299"/>
      <c r="Q32" s="299"/>
      <c r="R32" s="299"/>
      <c r="S32" s="299"/>
      <c r="T32" s="299"/>
      <c r="U32" s="299"/>
      <c r="V32" s="299"/>
      <c r="W32" s="299"/>
      <c r="X32" s="180"/>
      <c r="Y32" s="180"/>
    </row>
    <row r="33" spans="1:25">
      <c r="A33" s="820"/>
      <c r="B33" s="28" t="s">
        <v>100</v>
      </c>
      <c r="C33" s="299"/>
      <c r="D33" s="299"/>
      <c r="E33" s="299"/>
      <c r="F33" s="299"/>
      <c r="G33" s="299"/>
      <c r="H33" s="299"/>
      <c r="I33" s="299"/>
      <c r="J33" s="299"/>
      <c r="K33" s="299"/>
      <c r="L33" s="299"/>
      <c r="M33" s="299"/>
      <c r="N33" s="299"/>
      <c r="O33" s="299"/>
      <c r="P33" s="299"/>
      <c r="Q33" s="299"/>
      <c r="R33" s="299"/>
      <c r="S33" s="299"/>
      <c r="T33" s="299"/>
      <c r="U33" s="299"/>
      <c r="V33" s="299"/>
      <c r="W33" s="299"/>
      <c r="X33" s="180"/>
      <c r="Y33" s="180"/>
    </row>
    <row r="34" spans="1:25">
      <c r="A34" s="820"/>
      <c r="B34" s="93" t="s">
        <v>512</v>
      </c>
      <c r="C34" s="299"/>
      <c r="D34" s="299">
        <v>0.51867219917012441</v>
      </c>
      <c r="E34" s="299">
        <v>0.64785788923719956</v>
      </c>
      <c r="F34" s="299">
        <v>0.96923076923076912</v>
      </c>
      <c r="G34" s="299">
        <v>1.1797752808988762</v>
      </c>
      <c r="H34" s="299">
        <v>1.219435736677116</v>
      </c>
      <c r="I34" s="299">
        <v>1.175210624018278</v>
      </c>
      <c r="J34" s="299">
        <v>1.2464788732394367</v>
      </c>
      <c r="K34" s="299">
        <v>1.1201814058956916</v>
      </c>
      <c r="L34" s="299">
        <v>1.336317135549872</v>
      </c>
      <c r="M34" s="299">
        <v>1.6573816155988859</v>
      </c>
      <c r="N34" s="299">
        <v>1.838935574229692</v>
      </c>
      <c r="O34" s="299">
        <v>1.6780660377358489</v>
      </c>
      <c r="P34" s="299"/>
      <c r="Q34" s="299"/>
      <c r="R34" s="299"/>
      <c r="S34" s="299"/>
      <c r="T34" s="299"/>
      <c r="U34" s="299"/>
      <c r="V34" s="299"/>
      <c r="W34" s="299"/>
      <c r="X34" s="180"/>
      <c r="Y34" s="180"/>
    </row>
    <row r="35" spans="1:25">
      <c r="A35" s="820"/>
      <c r="B35" s="93" t="s">
        <v>219</v>
      </c>
      <c r="C35" s="299">
        <v>0.43953488372093025</v>
      </c>
      <c r="D35" s="299">
        <v>0.36</v>
      </c>
      <c r="E35" s="299">
        <v>0.49736842105263157</v>
      </c>
      <c r="F35" s="299">
        <v>0.64218750000000002</v>
      </c>
      <c r="G35" s="299">
        <v>0.69374999999999998</v>
      </c>
      <c r="H35" s="299">
        <v>0.68529411764705883</v>
      </c>
      <c r="I35" s="299">
        <v>0.70070921985815615</v>
      </c>
      <c r="J35" s="299">
        <v>0.71445783132530116</v>
      </c>
      <c r="K35" s="299">
        <v>0.7761904761904761</v>
      </c>
      <c r="L35" s="299">
        <v>0.97953495997158391</v>
      </c>
      <c r="M35" s="299">
        <v>1.1301369863013699</v>
      </c>
      <c r="N35" s="299">
        <v>1.1073170731707318</v>
      </c>
      <c r="O35" s="299"/>
      <c r="P35" s="299"/>
      <c r="Q35" s="299"/>
      <c r="R35" s="299"/>
      <c r="S35" s="299"/>
      <c r="T35" s="299"/>
      <c r="U35" s="299"/>
      <c r="V35" s="299"/>
      <c r="W35" s="299"/>
      <c r="X35" s="180"/>
      <c r="Y35" s="180"/>
    </row>
    <row r="36" spans="1:25">
      <c r="A36" s="820"/>
      <c r="B36" s="93" t="s">
        <v>10</v>
      </c>
      <c r="C36" s="299"/>
      <c r="D36" s="299"/>
      <c r="E36" s="299"/>
      <c r="F36" s="299"/>
      <c r="G36" s="299"/>
      <c r="H36" s="299"/>
      <c r="I36" s="299"/>
      <c r="J36" s="299"/>
      <c r="K36" s="299"/>
      <c r="L36" s="299"/>
      <c r="M36" s="299"/>
      <c r="N36" s="299"/>
      <c r="O36" s="299"/>
      <c r="P36" s="299"/>
      <c r="Q36" s="299"/>
      <c r="R36" s="299"/>
      <c r="S36" s="299"/>
      <c r="T36" s="299"/>
      <c r="U36" s="299"/>
      <c r="V36" s="299"/>
      <c r="W36" s="299"/>
      <c r="X36" s="180"/>
      <c r="Y36" s="180"/>
    </row>
    <row r="37" spans="1:25">
      <c r="A37" s="820"/>
      <c r="B37" s="93" t="s">
        <v>9</v>
      </c>
      <c r="C37" s="299"/>
      <c r="D37" s="299"/>
      <c r="E37" s="299"/>
      <c r="F37" s="299"/>
      <c r="G37" s="299"/>
      <c r="H37" s="299"/>
      <c r="I37" s="299"/>
      <c r="J37" s="299"/>
      <c r="K37" s="299"/>
      <c r="L37" s="299"/>
      <c r="M37" s="299"/>
      <c r="N37" s="299"/>
      <c r="O37" s="299"/>
      <c r="P37" s="299"/>
      <c r="Q37" s="299"/>
      <c r="R37" s="299"/>
      <c r="S37" s="299"/>
      <c r="T37" s="299"/>
      <c r="U37" s="299"/>
      <c r="V37" s="299"/>
      <c r="W37" s="299"/>
      <c r="X37" s="180"/>
      <c r="Y37" s="180"/>
    </row>
    <row r="38" spans="1:25">
      <c r="A38" s="820"/>
      <c r="B38" s="93" t="s">
        <v>8</v>
      </c>
      <c r="C38" s="299">
        <v>0.52184382524939799</v>
      </c>
      <c r="D38" s="299">
        <v>0.48664886515353806</v>
      </c>
      <c r="E38" s="299">
        <v>0.53664552501761809</v>
      </c>
      <c r="F38" s="299">
        <v>0.59603603603603605</v>
      </c>
      <c r="G38" s="299">
        <v>0.5655148819705782</v>
      </c>
      <c r="H38" s="299">
        <v>0.54157303370786525</v>
      </c>
      <c r="I38" s="299">
        <v>0.54446923812559767</v>
      </c>
      <c r="J38" s="299">
        <v>0.59767277856135403</v>
      </c>
      <c r="K38" s="299">
        <v>0.53068252974326857</v>
      </c>
      <c r="L38" s="299">
        <v>0.54775008093234057</v>
      </c>
      <c r="M38" s="299">
        <v>0.58191304347826089</v>
      </c>
      <c r="N38" s="299">
        <v>0.87403942532576007</v>
      </c>
      <c r="O38" s="299">
        <v>0.87</v>
      </c>
      <c r="P38" s="299">
        <v>0.86773350751143041</v>
      </c>
      <c r="Q38" s="299">
        <v>0.75512528473804108</v>
      </c>
      <c r="R38" s="299">
        <v>0.74514854510661699</v>
      </c>
      <c r="S38" s="299">
        <v>0.76798478643153467</v>
      </c>
      <c r="T38" s="299">
        <v>0.78027164372856916</v>
      </c>
      <c r="U38" s="299">
        <v>0.74639285251668797</v>
      </c>
      <c r="V38" s="299">
        <v>0.68330051199689934</v>
      </c>
      <c r="W38" s="299">
        <v>0.65144035162429914</v>
      </c>
      <c r="X38" s="180"/>
      <c r="Y38" s="180"/>
    </row>
    <row r="39" spans="1:25">
      <c r="A39" s="820"/>
      <c r="B39" s="93" t="s">
        <v>6</v>
      </c>
      <c r="C39" s="299">
        <v>14.015784664358945</v>
      </c>
      <c r="D39" s="299">
        <v>12.368154267595608</v>
      </c>
      <c r="E39" s="299">
        <v>14.138284417725465</v>
      </c>
      <c r="F39" s="299">
        <v>18.906399816337832</v>
      </c>
      <c r="G39" s="299">
        <v>18.007614005078793</v>
      </c>
      <c r="H39" s="299">
        <v>16.0114214806562</v>
      </c>
      <c r="I39" s="299">
        <v>15.644351737174887</v>
      </c>
      <c r="J39" s="299">
        <v>16.54658898962391</v>
      </c>
      <c r="K39" s="299">
        <v>20.826167172206759</v>
      </c>
      <c r="L39" s="299">
        <v>17.122583299053886</v>
      </c>
      <c r="M39" s="299">
        <v>18</v>
      </c>
      <c r="N39" s="299">
        <v>18</v>
      </c>
      <c r="O39" s="299"/>
      <c r="P39" s="299" t="s">
        <v>7</v>
      </c>
      <c r="Q39" s="299"/>
      <c r="R39" s="299"/>
      <c r="S39" s="299"/>
      <c r="T39" s="299"/>
      <c r="U39" s="299"/>
      <c r="V39" s="299"/>
      <c r="W39" s="299"/>
      <c r="X39" s="180"/>
      <c r="Y39" s="180"/>
    </row>
    <row r="40" spans="1:25">
      <c r="A40" s="820"/>
      <c r="B40" s="93" t="s">
        <v>5</v>
      </c>
      <c r="C40" s="299"/>
      <c r="D40" s="299"/>
      <c r="E40" s="299"/>
      <c r="F40" s="299"/>
      <c r="G40" s="299"/>
      <c r="H40" s="299"/>
      <c r="I40" s="299"/>
      <c r="J40" s="299"/>
      <c r="K40" s="299"/>
      <c r="L40" s="299"/>
      <c r="M40" s="299"/>
      <c r="N40" s="299"/>
      <c r="O40" s="299"/>
      <c r="P40" s="299"/>
      <c r="Q40" s="299"/>
      <c r="R40" s="299"/>
      <c r="S40" s="299"/>
      <c r="T40" s="299"/>
      <c r="U40" s="299"/>
      <c r="V40" s="299"/>
      <c r="W40" s="299"/>
      <c r="X40" s="180"/>
      <c r="Y40" s="180"/>
    </row>
    <row r="41" spans="1:25">
      <c r="A41" s="820"/>
      <c r="B41" s="93" t="s">
        <v>4</v>
      </c>
      <c r="C41" s="299"/>
      <c r="D41" s="299"/>
      <c r="E41" s="299"/>
      <c r="F41" s="299"/>
      <c r="G41" s="299"/>
      <c r="H41" s="299"/>
      <c r="I41" s="299"/>
      <c r="J41" s="299"/>
      <c r="K41" s="299"/>
      <c r="L41" s="299"/>
      <c r="M41" s="299"/>
      <c r="N41" s="299"/>
      <c r="O41" s="299"/>
      <c r="P41" s="299"/>
      <c r="Q41" s="299"/>
      <c r="R41" s="299"/>
      <c r="S41" s="299"/>
      <c r="T41" s="299"/>
      <c r="U41" s="299"/>
      <c r="V41" s="299"/>
      <c r="W41" s="299"/>
      <c r="X41" s="180"/>
      <c r="Y41" s="180"/>
    </row>
    <row r="42" spans="1:25">
      <c r="A42" s="820"/>
      <c r="B42" s="93" t="s">
        <v>3</v>
      </c>
      <c r="C42" s="299"/>
      <c r="D42" s="299"/>
      <c r="E42" s="299"/>
      <c r="F42" s="299"/>
      <c r="G42" s="299"/>
      <c r="H42" s="299"/>
      <c r="I42" s="299"/>
      <c r="J42" s="299"/>
      <c r="K42" s="299"/>
      <c r="L42" s="299"/>
      <c r="M42" s="299"/>
      <c r="N42" s="299"/>
      <c r="O42" s="299"/>
      <c r="P42" s="299"/>
      <c r="Q42" s="299"/>
      <c r="R42" s="299"/>
      <c r="S42" s="299"/>
      <c r="T42" s="299"/>
      <c r="U42" s="299"/>
      <c r="V42" s="299"/>
      <c r="W42" s="299"/>
      <c r="X42" s="180"/>
      <c r="Y42" s="180"/>
    </row>
    <row r="43" spans="1:25">
      <c r="A43" s="820"/>
      <c r="B43" s="152" t="s">
        <v>33</v>
      </c>
      <c r="C43" s="299"/>
      <c r="D43" s="299"/>
      <c r="E43" s="299"/>
      <c r="F43" s="299"/>
      <c r="G43" s="299"/>
      <c r="H43" s="299"/>
      <c r="I43" s="299"/>
      <c r="J43" s="299"/>
      <c r="K43" s="299"/>
      <c r="L43" s="299"/>
      <c r="M43" s="299"/>
      <c r="N43" s="299"/>
      <c r="O43" s="299"/>
      <c r="P43" s="299"/>
      <c r="Q43" s="299"/>
      <c r="R43" s="299"/>
      <c r="S43" s="299"/>
      <c r="T43" s="299"/>
      <c r="U43" s="299"/>
      <c r="V43" s="299"/>
      <c r="W43" s="299"/>
      <c r="X43" s="180"/>
      <c r="Y43" s="180"/>
    </row>
    <row r="44" spans="1:25">
      <c r="A44" s="820"/>
      <c r="B44" s="93" t="s">
        <v>1</v>
      </c>
      <c r="C44" s="299"/>
      <c r="D44" s="299"/>
      <c r="E44" s="299"/>
      <c r="F44" s="299"/>
      <c r="G44" s="299"/>
      <c r="H44" s="299"/>
      <c r="I44" s="299"/>
      <c r="J44" s="299"/>
      <c r="K44" s="299"/>
      <c r="L44" s="299"/>
      <c r="M44" s="299"/>
      <c r="N44" s="299"/>
      <c r="O44" s="299"/>
      <c r="P44" s="299"/>
      <c r="Q44" s="299"/>
      <c r="R44" s="299"/>
      <c r="S44" s="299"/>
      <c r="T44" s="299"/>
      <c r="U44" s="299"/>
      <c r="V44" s="299"/>
      <c r="W44" s="299"/>
      <c r="X44" s="180"/>
      <c r="Y44" s="180"/>
    </row>
    <row r="45" spans="1:25">
      <c r="A45" s="820"/>
      <c r="B45" s="93" t="s">
        <v>0</v>
      </c>
      <c r="C45" s="299">
        <v>7.2842105263157899</v>
      </c>
      <c r="D45" s="299">
        <v>13.378545454545456</v>
      </c>
      <c r="E45" s="299">
        <v>7.7395615417681611</v>
      </c>
      <c r="F45" s="299">
        <v>5.3921340777714208</v>
      </c>
      <c r="G45" s="299">
        <v>2.2180880534926324</v>
      </c>
      <c r="H45" s="299">
        <v>1.6120648825152181E-2</v>
      </c>
      <c r="I45" s="299">
        <v>3.6836682392026573E-2</v>
      </c>
      <c r="J45" s="299">
        <v>5.0873196647527525E-4</v>
      </c>
      <c r="K45" s="299">
        <v>19.690000000000001</v>
      </c>
      <c r="L45" s="299">
        <v>17.66</v>
      </c>
      <c r="M45" s="299">
        <v>22.22</v>
      </c>
      <c r="N45" s="299">
        <v>26.16</v>
      </c>
      <c r="O45" s="299">
        <v>26.16</v>
      </c>
      <c r="P45" s="299">
        <v>26.16</v>
      </c>
      <c r="Q45" s="299">
        <v>26.16</v>
      </c>
      <c r="R45" s="299">
        <v>1.2999999999999999E-2</v>
      </c>
      <c r="S45" s="299">
        <v>1.2E-2</v>
      </c>
      <c r="T45" s="299">
        <v>1.2E-2</v>
      </c>
      <c r="U45" s="299">
        <v>4.5999999999999999E-3</v>
      </c>
      <c r="V45" s="299">
        <v>0.02</v>
      </c>
      <c r="W45" s="299"/>
      <c r="X45" s="180"/>
      <c r="Y45" s="180"/>
    </row>
    <row r="47" spans="1:25">
      <c r="A47" s="40" t="s">
        <v>21</v>
      </c>
    </row>
    <row r="48" spans="1:25">
      <c r="A48" s="40"/>
    </row>
    <row r="49" spans="1:13">
      <c r="A49" s="53" t="s">
        <v>124</v>
      </c>
    </row>
    <row r="50" spans="1:13">
      <c r="A50" s="53"/>
    </row>
    <row r="51" spans="1:13" ht="13.8" customHeight="1">
      <c r="A51" s="40" t="s">
        <v>37</v>
      </c>
    </row>
    <row r="53" spans="1:13" ht="14.25" customHeight="1">
      <c r="A53" s="17" t="s">
        <v>269</v>
      </c>
    </row>
    <row r="54" spans="1:13" ht="14.25" customHeight="1">
      <c r="D54"/>
      <c r="E54"/>
      <c r="F54"/>
    </row>
    <row r="55" spans="1:13">
      <c r="A55" s="17" t="s">
        <v>272</v>
      </c>
    </row>
    <row r="57" spans="1:13" ht="15.75" customHeight="1">
      <c r="A57" s="17" t="s">
        <v>271</v>
      </c>
    </row>
    <row r="59" spans="1:13">
      <c r="A59" s="17" t="s">
        <v>270</v>
      </c>
      <c r="B59" s="48"/>
      <c r="C59" s="48"/>
      <c r="D59" s="48"/>
      <c r="E59" s="48"/>
      <c r="F59" s="48"/>
      <c r="G59" s="48"/>
      <c r="H59" s="48"/>
      <c r="I59" s="48"/>
      <c r="J59" s="48"/>
      <c r="K59" s="48"/>
      <c r="L59" s="48"/>
      <c r="M59" s="48"/>
    </row>
  </sheetData>
  <mergeCells count="6">
    <mergeCell ref="C3:W3"/>
    <mergeCell ref="A30:A45"/>
    <mergeCell ref="A3:A4"/>
    <mergeCell ref="B3:B4"/>
    <mergeCell ref="A5:A29"/>
    <mergeCell ref="B5:B6"/>
  </mergeCells>
  <conditionalFormatting sqref="C34 O39">
    <cfRule type="expression" dxfId="118" priority="29" stopIfTrue="1">
      <formula>ISNA(ACTIVECELL)</formula>
    </cfRule>
  </conditionalFormatting>
  <conditionalFormatting sqref="C5:D7">
    <cfRule type="expression" dxfId="117" priority="39" stopIfTrue="1">
      <formula>ISNA(ACTIVECELL)</formula>
    </cfRule>
  </conditionalFormatting>
  <conditionalFormatting sqref="C21:J26">
    <cfRule type="expression" dxfId="116" priority="25" stopIfTrue="1">
      <formula>ISNA(ACTIVECELL)</formula>
    </cfRule>
  </conditionalFormatting>
  <conditionalFormatting sqref="C15:O16">
    <cfRule type="expression" dxfId="115" priority="36" stopIfTrue="1">
      <formula>ISNA(ACTIVECELL)</formula>
    </cfRule>
  </conditionalFormatting>
  <conditionalFormatting sqref="C30:O31 C33:O33">
    <cfRule type="expression" dxfId="114" priority="27" stopIfTrue="1">
      <formula>ISNA(ACTIVECELL)</formula>
    </cfRule>
  </conditionalFormatting>
  <conditionalFormatting sqref="C36:O37">
    <cfRule type="expression" dxfId="113" priority="28" stopIfTrue="1">
      <formula>ISNA(ACTIVECELL)</formula>
    </cfRule>
  </conditionalFormatting>
  <conditionalFormatting sqref="C40:O44">
    <cfRule type="expression" dxfId="112" priority="30" stopIfTrue="1">
      <formula>ISNA(ACTIVECELL)</formula>
    </cfRule>
  </conditionalFormatting>
  <conditionalFormatting sqref="C19:P19">
    <cfRule type="expression" dxfId="111" priority="35" stopIfTrue="1">
      <formula>ISNA(ACTIVECELL)</formula>
    </cfRule>
  </conditionalFormatting>
  <conditionalFormatting sqref="C32:Q32">
    <cfRule type="expression" dxfId="110" priority="1" stopIfTrue="1">
      <formula>ISNA(ACTIVECELL)</formula>
    </cfRule>
  </conditionalFormatting>
  <conditionalFormatting sqref="C8:W8">
    <cfRule type="expression" dxfId="109" priority="7" stopIfTrue="1">
      <formula>ISNA(ACTIVECELL)</formula>
    </cfRule>
  </conditionalFormatting>
  <conditionalFormatting sqref="E7:O7 C9:O9">
    <cfRule type="expression" dxfId="108" priority="37" stopIfTrue="1">
      <formula>ISNA(ACTIVECELL)</formula>
    </cfRule>
  </conditionalFormatting>
  <conditionalFormatting sqref="O18">
    <cfRule type="expression" dxfId="107" priority="16" stopIfTrue="1">
      <formula>ISNA(ACTIVECELL)</formula>
    </cfRule>
  </conditionalFormatting>
  <conditionalFormatting sqref="O27 C28:O28">
    <cfRule type="expression" dxfId="106" priority="24" stopIfTrue="1">
      <formula>ISNA(ACTIVECELL)</formula>
    </cfRule>
  </conditionalFormatting>
  <conditionalFormatting sqref="O35">
    <cfRule type="expression" dxfId="105" priority="15" stopIfTrue="1">
      <formula>ISNA(ACTIVECELL)</formula>
    </cfRule>
  </conditionalFormatting>
  <conditionalFormatting sqref="P18:P28">
    <cfRule type="expression" dxfId="104" priority="46" stopIfTrue="1">
      <formula>ISNA(ACTIVECELL)</formula>
    </cfRule>
  </conditionalFormatting>
  <conditionalFormatting sqref="P33:P37">
    <cfRule type="expression" dxfId="103" priority="33" stopIfTrue="1">
      <formula>ISNA(ACTIVECELL)</formula>
    </cfRule>
  </conditionalFormatting>
  <conditionalFormatting sqref="P39:P44">
    <cfRule type="expression" dxfId="102" priority="48" stopIfTrue="1">
      <formula>ISNA(ACTIVECELL)</formula>
    </cfRule>
  </conditionalFormatting>
  <conditionalFormatting sqref="P30:Q30">
    <cfRule type="expression" dxfId="101" priority="13" stopIfTrue="1">
      <formula>ISNA(ACTIVECELL)</formula>
    </cfRule>
  </conditionalFormatting>
  <conditionalFormatting sqref="Q10:Q14">
    <cfRule type="expression" dxfId="100" priority="8" stopIfTrue="1">
      <formula>ISNA(ACTIVECELL)</formula>
    </cfRule>
  </conditionalFormatting>
  <conditionalFormatting sqref="Q18:Q26">
    <cfRule type="expression" dxfId="99" priority="9" stopIfTrue="1">
      <formula>ISNA(ACTIVECELL)</formula>
    </cfRule>
  </conditionalFormatting>
  <conditionalFormatting sqref="Q42">
    <cfRule type="expression" dxfId="98" priority="11" stopIfTrue="1">
      <formula>ISNA(ACTIVECELL)</formula>
    </cfRule>
  </conditionalFormatting>
  <conditionalFormatting sqref="R5:W7">
    <cfRule type="expression" dxfId="97" priority="6" stopIfTrue="1">
      <formula>ISNA(ACTIVECELL)</formula>
    </cfRule>
  </conditionalFormatting>
  <conditionalFormatting sqref="R10:W16">
    <cfRule type="expression" dxfId="96" priority="5" stopIfTrue="1">
      <formula>ISNA(ACTIVECELL)</formula>
    </cfRule>
  </conditionalFormatting>
  <conditionalFormatting sqref="R18:W28 W29">
    <cfRule type="expression" dxfId="95" priority="4" stopIfTrue="1">
      <formula>ISNA(ACTIVECELL)</formula>
    </cfRule>
  </conditionalFormatting>
  <conditionalFormatting sqref="R30:W37">
    <cfRule type="expression" dxfId="94" priority="3" stopIfTrue="1">
      <formula>ISNA(ACTIVECELL)</formula>
    </cfRule>
  </conditionalFormatting>
  <conditionalFormatting sqref="R39:W44 W45">
    <cfRule type="expression" dxfId="93" priority="2" stopIfTrue="1">
      <formula>ISNA(ACTIVECELL)</formula>
    </cfRule>
  </conditionalFormatting>
  <conditionalFormatting sqref="V9:W9 P9:P16">
    <cfRule type="expression" dxfId="92" priority="34" stopIfTrue="1">
      <formula>ISNA(ACTIVECELL)</formula>
    </cfRule>
  </conditionalFormatting>
  <hyperlinks>
    <hyperlink ref="Y4" location="Content!A1" display="Back to content page" xr:uid="{00000000-0004-0000-0601-000000000000}"/>
  </hyperlinks>
  <pageMargins left="0.7" right="0.7" top="0.75" bottom="0.75" header="0.3" footer="0.3"/>
  <pageSetup paperSize="9" orientation="portrait" horizontalDpi="4294967295" verticalDpi="4294967295"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Sheet265"/>
  <dimension ref="A1:U24"/>
  <sheetViews>
    <sheetView topLeftCell="B3" workbookViewId="0">
      <selection activeCell="B4" sqref="B4:R19"/>
    </sheetView>
  </sheetViews>
  <sheetFormatPr defaultRowHeight="14.4"/>
  <cols>
    <col min="1" max="1" width="33.21875" customWidth="1"/>
  </cols>
  <sheetData>
    <row r="1" spans="1:21">
      <c r="A1" s="44" t="s">
        <v>3226</v>
      </c>
      <c r="B1" s="44"/>
      <c r="C1" s="44"/>
      <c r="D1" s="44"/>
      <c r="E1" s="44"/>
      <c r="F1" s="44"/>
      <c r="G1" s="17"/>
      <c r="H1" s="17"/>
      <c r="I1" s="17"/>
      <c r="J1" s="17"/>
      <c r="K1" s="17"/>
      <c r="L1" s="17"/>
      <c r="M1" s="17"/>
      <c r="N1" s="17"/>
      <c r="O1" s="17"/>
      <c r="P1" s="17"/>
      <c r="Q1" s="17"/>
      <c r="R1" s="17"/>
    </row>
    <row r="2" spans="1:21">
      <c r="A2" s="17"/>
      <c r="B2" s="17"/>
      <c r="C2" s="17"/>
      <c r="D2" s="17"/>
      <c r="E2" s="17"/>
      <c r="F2" s="17"/>
      <c r="G2" s="17"/>
      <c r="H2" s="17"/>
      <c r="I2" s="17"/>
      <c r="J2" s="17"/>
      <c r="K2" s="17"/>
      <c r="L2" s="17"/>
      <c r="M2" s="17"/>
      <c r="N2" s="17"/>
      <c r="O2" s="17"/>
      <c r="P2" s="17"/>
      <c r="Q2" s="17"/>
      <c r="R2" s="17"/>
    </row>
    <row r="3" spans="1:21">
      <c r="A3" s="156" t="s">
        <v>27</v>
      </c>
      <c r="B3" s="25">
        <v>1991</v>
      </c>
      <c r="C3" s="25">
        <v>1992</v>
      </c>
      <c r="D3" s="25">
        <v>1993</v>
      </c>
      <c r="E3" s="25">
        <v>1994</v>
      </c>
      <c r="F3" s="25">
        <v>1995</v>
      </c>
      <c r="G3" s="25">
        <v>1996</v>
      </c>
      <c r="H3" s="25">
        <v>1997</v>
      </c>
      <c r="I3" s="25">
        <v>1998</v>
      </c>
      <c r="J3" s="25">
        <v>1999</v>
      </c>
      <c r="K3" s="25">
        <v>2000</v>
      </c>
      <c r="L3" s="25">
        <v>2001</v>
      </c>
      <c r="M3" s="25">
        <v>2002</v>
      </c>
      <c r="N3" s="25">
        <v>2003</v>
      </c>
      <c r="O3" s="25">
        <v>2004</v>
      </c>
      <c r="P3" s="25">
        <v>2005</v>
      </c>
      <c r="Q3" s="25">
        <v>2006</v>
      </c>
      <c r="R3" s="25">
        <v>2007</v>
      </c>
      <c r="U3" s="1" t="s">
        <v>559</v>
      </c>
    </row>
    <row r="4" spans="1:21">
      <c r="A4" s="16" t="s">
        <v>13</v>
      </c>
      <c r="B4" s="291"/>
      <c r="C4" s="291"/>
      <c r="D4" s="291"/>
      <c r="E4" s="291"/>
      <c r="F4" s="291"/>
      <c r="G4" s="291"/>
      <c r="H4" s="291"/>
      <c r="I4" s="291"/>
      <c r="J4" s="291"/>
      <c r="K4" s="291"/>
      <c r="L4" s="291"/>
      <c r="M4" s="291"/>
      <c r="N4" s="291"/>
      <c r="O4" s="291"/>
      <c r="P4" s="291"/>
      <c r="Q4" s="291"/>
      <c r="R4" s="291"/>
    </row>
    <row r="5" spans="1:21">
      <c r="A5" s="16" t="s">
        <v>12</v>
      </c>
      <c r="B5" s="291"/>
      <c r="C5" s="291"/>
      <c r="D5" s="291"/>
      <c r="E5" s="291"/>
      <c r="F5" s="291"/>
      <c r="G5" s="291"/>
      <c r="H5" s="291"/>
      <c r="I5" s="291">
        <v>2488.4380000000001</v>
      </c>
      <c r="J5" s="291">
        <v>2992.2849999999999</v>
      </c>
      <c r="K5" s="291">
        <v>2895.183</v>
      </c>
      <c r="L5" s="291">
        <v>3039.261</v>
      </c>
      <c r="M5" s="291">
        <v>3085.5079999999998</v>
      </c>
      <c r="N5" s="291">
        <v>3167.944</v>
      </c>
      <c r="O5" s="291">
        <v>3299.4259999999999</v>
      </c>
      <c r="P5" s="291">
        <v>3439.6469999999999</v>
      </c>
      <c r="Q5" s="291">
        <v>5016.0439999999999</v>
      </c>
      <c r="R5" s="291">
        <v>3245.6</v>
      </c>
    </row>
    <row r="6" spans="1:21">
      <c r="A6" s="16" t="s">
        <v>522</v>
      </c>
      <c r="B6" s="291"/>
      <c r="C6" s="291"/>
      <c r="D6" s="291"/>
      <c r="E6" s="291"/>
      <c r="F6" s="291"/>
      <c r="G6" s="291"/>
      <c r="H6" s="291"/>
      <c r="I6" s="291"/>
      <c r="J6" s="291"/>
      <c r="K6" s="291"/>
      <c r="L6" s="291"/>
      <c r="M6" s="291"/>
      <c r="N6" s="291"/>
      <c r="O6" s="291"/>
      <c r="P6" s="291"/>
      <c r="Q6" s="291"/>
      <c r="R6" s="291"/>
    </row>
    <row r="7" spans="1:21">
      <c r="A7" s="28" t="s">
        <v>100</v>
      </c>
      <c r="B7" s="291"/>
      <c r="C7" s="291"/>
      <c r="D7" s="291"/>
      <c r="E7" s="291"/>
      <c r="F7" s="291"/>
      <c r="G7" s="291"/>
      <c r="H7" s="291"/>
      <c r="I7" s="291"/>
      <c r="J7" s="291"/>
      <c r="K7" s="291"/>
      <c r="L7" s="291"/>
      <c r="M7" s="291"/>
      <c r="N7" s="291"/>
      <c r="O7" s="291"/>
      <c r="P7" s="291"/>
      <c r="Q7" s="291"/>
      <c r="R7" s="291"/>
    </row>
    <row r="8" spans="1:21">
      <c r="A8" s="16" t="s">
        <v>512</v>
      </c>
      <c r="B8" s="291"/>
      <c r="C8" s="291"/>
      <c r="D8" s="291"/>
      <c r="E8" s="291"/>
      <c r="F8" s="291"/>
      <c r="G8" s="291"/>
      <c r="H8" s="291"/>
      <c r="I8" s="291"/>
      <c r="J8" s="291"/>
      <c r="K8" s="291"/>
      <c r="L8" s="291"/>
      <c r="M8" s="291"/>
      <c r="N8" s="291"/>
      <c r="O8" s="291"/>
      <c r="P8" s="291"/>
      <c r="Q8" s="291"/>
      <c r="R8" s="291"/>
    </row>
    <row r="9" spans="1:21">
      <c r="A9" s="16" t="s">
        <v>11</v>
      </c>
      <c r="B9" s="291"/>
      <c r="C9" s="291"/>
      <c r="D9" s="291"/>
      <c r="E9" s="291"/>
      <c r="F9" s="291"/>
      <c r="G9" s="291"/>
      <c r="H9" s="291"/>
      <c r="I9" s="291"/>
      <c r="J9" s="291"/>
      <c r="K9" s="291"/>
      <c r="L9" s="291">
        <v>13574.26</v>
      </c>
      <c r="M9" s="291">
        <v>13984.81</v>
      </c>
      <c r="N9" s="291">
        <v>3132.3069999999998</v>
      </c>
      <c r="O9" s="291">
        <v>4414.4960000000001</v>
      </c>
      <c r="P9" s="291">
        <v>3822.9259999999999</v>
      </c>
      <c r="Q9" s="291">
        <v>4021.7370000000001</v>
      </c>
      <c r="R9" s="291">
        <v>5251.9970000000003</v>
      </c>
    </row>
    <row r="10" spans="1:21">
      <c r="A10" s="16" t="s">
        <v>10</v>
      </c>
      <c r="B10" s="291"/>
      <c r="C10" s="291"/>
      <c r="D10" s="291"/>
      <c r="E10" s="291"/>
      <c r="F10" s="291"/>
      <c r="G10" s="291"/>
      <c r="H10" s="291"/>
      <c r="I10" s="291"/>
      <c r="J10" s="291"/>
      <c r="K10" s="291"/>
      <c r="L10" s="291">
        <v>116377.9</v>
      </c>
      <c r="M10" s="291">
        <v>118905.8</v>
      </c>
      <c r="N10" s="291">
        <v>103652.9</v>
      </c>
      <c r="O10" s="291">
        <v>66857.919999999998</v>
      </c>
      <c r="P10" s="291">
        <v>88887.17</v>
      </c>
      <c r="Q10" s="291">
        <v>92769.68</v>
      </c>
      <c r="R10" s="291"/>
    </row>
    <row r="11" spans="1:21">
      <c r="A11" s="16" t="s">
        <v>9</v>
      </c>
      <c r="B11" s="291"/>
      <c r="C11" s="291"/>
      <c r="D11" s="291"/>
      <c r="E11" s="291"/>
      <c r="F11" s="291"/>
      <c r="G11" s="291"/>
      <c r="H11" s="291"/>
      <c r="I11" s="291"/>
      <c r="J11" s="291">
        <v>37204.86</v>
      </c>
      <c r="K11" s="291">
        <v>34259.83</v>
      </c>
      <c r="L11" s="291">
        <v>32671.69</v>
      </c>
      <c r="M11" s="291"/>
      <c r="N11" s="291"/>
      <c r="O11" s="291"/>
      <c r="P11" s="291"/>
      <c r="Q11" s="291"/>
      <c r="R11" s="291"/>
    </row>
    <row r="12" spans="1:21">
      <c r="A12" s="16" t="s">
        <v>8</v>
      </c>
      <c r="B12" s="291"/>
      <c r="C12" s="291"/>
      <c r="D12" s="291"/>
      <c r="E12" s="291"/>
      <c r="F12" s="291"/>
      <c r="G12" s="291"/>
      <c r="H12" s="291">
        <v>16799.04</v>
      </c>
      <c r="I12" s="291">
        <v>17447.07</v>
      </c>
      <c r="J12" s="291">
        <v>17816.52</v>
      </c>
      <c r="K12" s="291">
        <v>17647.18</v>
      </c>
      <c r="L12" s="291">
        <v>17994.53</v>
      </c>
      <c r="M12" s="291">
        <v>17335.77</v>
      </c>
      <c r="N12" s="291">
        <v>16885.37</v>
      </c>
      <c r="O12" s="291">
        <v>16248.24</v>
      </c>
      <c r="P12" s="291">
        <v>15174.98</v>
      </c>
      <c r="Q12" s="291">
        <v>15435.99</v>
      </c>
      <c r="R12" s="291">
        <v>15445.87</v>
      </c>
    </row>
    <row r="13" spans="1:21">
      <c r="A13" s="16" t="s">
        <v>6</v>
      </c>
      <c r="B13" s="291"/>
      <c r="C13" s="291"/>
      <c r="D13" s="291"/>
      <c r="E13" s="291"/>
      <c r="F13" s="291"/>
      <c r="G13" s="291"/>
      <c r="H13" s="291"/>
      <c r="I13" s="291"/>
      <c r="J13" s="291"/>
      <c r="K13" s="291"/>
      <c r="L13" s="291"/>
      <c r="M13" s="291"/>
      <c r="N13" s="291"/>
      <c r="O13" s="291"/>
      <c r="P13" s="291"/>
      <c r="Q13" s="291"/>
      <c r="R13" s="291"/>
    </row>
    <row r="14" spans="1:21">
      <c r="A14" s="16" t="s">
        <v>18</v>
      </c>
      <c r="B14" s="291"/>
      <c r="C14" s="291"/>
      <c r="D14" s="291"/>
      <c r="E14" s="291"/>
      <c r="F14" s="291"/>
      <c r="G14" s="291"/>
      <c r="H14" s="291"/>
      <c r="I14" s="291"/>
      <c r="J14" s="291"/>
      <c r="K14" s="291"/>
      <c r="L14" s="291"/>
      <c r="M14" s="291"/>
      <c r="N14" s="291"/>
      <c r="O14" s="291"/>
      <c r="P14" s="291"/>
      <c r="Q14" s="291"/>
      <c r="R14" s="291"/>
    </row>
    <row r="15" spans="1:21">
      <c r="A15" s="16" t="s">
        <v>4</v>
      </c>
      <c r="B15" s="291"/>
      <c r="C15" s="291"/>
      <c r="D15" s="291"/>
      <c r="E15" s="291"/>
      <c r="F15" s="291"/>
      <c r="G15" s="291"/>
      <c r="H15" s="291"/>
      <c r="I15" s="291"/>
      <c r="J15" s="291"/>
      <c r="K15" s="291"/>
      <c r="L15" s="291"/>
      <c r="M15" s="291"/>
      <c r="N15" s="291"/>
      <c r="O15" s="291"/>
      <c r="P15" s="291"/>
      <c r="Q15" s="291"/>
      <c r="R15" s="291"/>
    </row>
    <row r="16" spans="1:21">
      <c r="A16" s="16" t="s">
        <v>3</v>
      </c>
      <c r="B16" s="291">
        <v>260529.5</v>
      </c>
      <c r="C16" s="291"/>
      <c r="D16" s="291">
        <v>264249.2</v>
      </c>
      <c r="E16" s="291">
        <v>256752</v>
      </c>
      <c r="F16" s="291">
        <v>257003.9</v>
      </c>
      <c r="G16" s="291">
        <v>255956.4</v>
      </c>
      <c r="H16" s="291">
        <v>247143</v>
      </c>
      <c r="I16" s="291">
        <v>237714.6</v>
      </c>
      <c r="J16" s="291">
        <v>235694.1</v>
      </c>
      <c r="K16" s="291">
        <v>229388.1</v>
      </c>
      <c r="L16" s="291">
        <v>224182</v>
      </c>
      <c r="M16" s="291">
        <v>220168.1</v>
      </c>
      <c r="N16" s="291">
        <v>214304.9</v>
      </c>
      <c r="O16" s="291">
        <v>220097.9</v>
      </c>
      <c r="P16" s="291">
        <v>191928.5</v>
      </c>
      <c r="Q16" s="291">
        <v>191580.5</v>
      </c>
      <c r="R16" s="291">
        <v>229582</v>
      </c>
    </row>
    <row r="17" spans="1:18">
      <c r="A17" s="152" t="s">
        <v>33</v>
      </c>
      <c r="B17" s="291"/>
      <c r="C17" s="291"/>
      <c r="D17" s="291"/>
      <c r="E17" s="291"/>
      <c r="F17" s="291"/>
      <c r="G17" s="291"/>
      <c r="H17" s="291"/>
      <c r="I17" s="291"/>
      <c r="J17" s="291"/>
      <c r="K17" s="291"/>
      <c r="L17" s="291"/>
      <c r="M17" s="291"/>
      <c r="N17" s="291">
        <v>29527.29</v>
      </c>
      <c r="O17" s="291">
        <v>28980.73</v>
      </c>
      <c r="P17" s="291">
        <v>29707.03</v>
      </c>
      <c r="Q17" s="291">
        <v>30022.3</v>
      </c>
      <c r="R17" s="291">
        <v>30322.19</v>
      </c>
    </row>
    <row r="18" spans="1:18">
      <c r="A18" s="16" t="s">
        <v>1</v>
      </c>
      <c r="B18" s="291"/>
      <c r="C18" s="291"/>
      <c r="D18" s="291"/>
      <c r="E18" s="291"/>
      <c r="F18" s="291"/>
      <c r="G18" s="291"/>
      <c r="H18" s="291"/>
      <c r="I18" s="291"/>
      <c r="J18" s="291"/>
      <c r="K18" s="291"/>
      <c r="L18" s="291"/>
      <c r="M18" s="291"/>
      <c r="N18" s="291"/>
      <c r="O18" s="291"/>
      <c r="P18" s="291"/>
      <c r="Q18" s="291"/>
      <c r="R18" s="291"/>
    </row>
    <row r="19" spans="1:18">
      <c r="A19" s="16" t="s">
        <v>24</v>
      </c>
      <c r="B19" s="291"/>
      <c r="C19" s="291"/>
      <c r="D19" s="291"/>
      <c r="E19" s="291"/>
      <c r="F19" s="291"/>
      <c r="G19" s="291">
        <v>29285.35</v>
      </c>
      <c r="H19" s="291"/>
      <c r="I19" s="291"/>
      <c r="J19" s="291"/>
      <c r="K19" s="291"/>
      <c r="L19" s="291"/>
      <c r="M19" s="291"/>
      <c r="N19" s="291"/>
      <c r="O19" s="291"/>
      <c r="P19" s="291"/>
      <c r="Q19" s="291"/>
      <c r="R19" s="291"/>
    </row>
    <row r="22" spans="1:18">
      <c r="A22" s="103" t="s">
        <v>21</v>
      </c>
    </row>
    <row r="23" spans="1:18">
      <c r="A23" s="103"/>
    </row>
    <row r="24" spans="1:18">
      <c r="A24" s="41" t="s">
        <v>2604</v>
      </c>
    </row>
  </sheetData>
  <conditionalFormatting sqref="G8">
    <cfRule type="expression" dxfId="91" priority="4" stopIfTrue="1">
      <formula>ISNA(ACTIVECELL)</formula>
    </cfRule>
  </conditionalFormatting>
  <conditionalFormatting sqref="G13:G14">
    <cfRule type="expression" dxfId="90" priority="6" stopIfTrue="1">
      <formula>ISNA(ACTIVECELL)</formula>
    </cfRule>
  </conditionalFormatting>
  <conditionalFormatting sqref="G18">
    <cfRule type="expression" dxfId="89" priority="3" stopIfTrue="1">
      <formula>ISNA(ACTIVECELL)</formula>
    </cfRule>
  </conditionalFormatting>
  <conditionalFormatting sqref="G16:H16 J16:R16">
    <cfRule type="expression" dxfId="88" priority="2" stopIfTrue="1">
      <formula>ISNA(ACTIVECELL)</formula>
    </cfRule>
  </conditionalFormatting>
  <conditionalFormatting sqref="H14 J14:R14">
    <cfRule type="expression" dxfId="87" priority="1" stopIfTrue="1">
      <formula>ISNA(ACTIVECELL)</formula>
    </cfRule>
  </conditionalFormatting>
  <hyperlinks>
    <hyperlink ref="U3" location="Content!A1" display="Back to content page" xr:uid="{00000000-0004-0000-0801-000000000000}"/>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B88A-AB3A-404D-BF8B-453A02DB315A}">
  <dimension ref="A1:V22"/>
  <sheetViews>
    <sheetView topLeftCell="A3" workbookViewId="0">
      <selection activeCell="B4" sqref="B4:V19"/>
    </sheetView>
  </sheetViews>
  <sheetFormatPr defaultRowHeight="14.4"/>
  <cols>
    <col min="1" max="1" width="29.5546875" customWidth="1"/>
  </cols>
  <sheetData>
    <row r="1" spans="1:22">
      <c r="A1" s="44" t="s">
        <v>3225</v>
      </c>
    </row>
    <row r="3" spans="1:22">
      <c r="A3" s="156" t="s">
        <v>2624</v>
      </c>
      <c r="B3" s="25">
        <v>2000</v>
      </c>
      <c r="C3" s="25">
        <v>2001</v>
      </c>
      <c r="D3" s="25">
        <v>2002</v>
      </c>
      <c r="E3" s="25">
        <v>2003</v>
      </c>
      <c r="F3" s="25">
        <v>2004</v>
      </c>
      <c r="G3" s="25">
        <v>2005</v>
      </c>
      <c r="H3" s="25">
        <v>2006</v>
      </c>
      <c r="I3" s="25">
        <v>2007</v>
      </c>
      <c r="J3" s="25">
        <v>2008</v>
      </c>
      <c r="K3" s="25">
        <v>2009</v>
      </c>
      <c r="L3" s="25">
        <v>2010</v>
      </c>
      <c r="M3" s="25">
        <v>2011</v>
      </c>
      <c r="N3" s="25">
        <v>2012</v>
      </c>
      <c r="O3" s="25">
        <v>2013</v>
      </c>
      <c r="P3" s="25">
        <v>2014</v>
      </c>
      <c r="Q3" s="25">
        <v>2015</v>
      </c>
      <c r="R3" s="25">
        <v>2016</v>
      </c>
      <c r="S3" s="25">
        <v>2017</v>
      </c>
      <c r="T3" s="25">
        <v>2018</v>
      </c>
      <c r="U3" s="25">
        <v>2019</v>
      </c>
      <c r="V3" s="25">
        <v>2020</v>
      </c>
    </row>
    <row r="4" spans="1:22">
      <c r="A4" s="16" t="s">
        <v>13</v>
      </c>
      <c r="B4" s="296">
        <v>62.284999999999997</v>
      </c>
      <c r="C4" s="296">
        <v>58.352499999999999</v>
      </c>
      <c r="D4" s="296">
        <v>65.117500000000007</v>
      </c>
      <c r="E4" s="296">
        <v>63.947499999999998</v>
      </c>
      <c r="F4" s="296">
        <v>68.75</v>
      </c>
      <c r="G4" s="296">
        <v>77.824999999999989</v>
      </c>
      <c r="H4" s="296">
        <v>85.6875</v>
      </c>
      <c r="I4" s="296">
        <v>99.517499999999998</v>
      </c>
      <c r="J4" s="296">
        <v>108.4725</v>
      </c>
      <c r="K4" s="296">
        <v>104.07499999999999</v>
      </c>
      <c r="L4" s="296">
        <v>112.46250000000001</v>
      </c>
      <c r="M4" s="296">
        <v>118.245</v>
      </c>
      <c r="N4" s="296">
        <v>130.285</v>
      </c>
      <c r="O4" s="296">
        <v>135.245</v>
      </c>
      <c r="P4" s="296">
        <v>135.53749999999999</v>
      </c>
      <c r="Q4" s="296">
        <v>132.3125</v>
      </c>
      <c r="R4" s="296">
        <v>127.85250000000001</v>
      </c>
      <c r="S4" s="296">
        <v>126.66749999999999</v>
      </c>
      <c r="T4" s="296">
        <v>128.54250000000002</v>
      </c>
      <c r="U4" s="296">
        <v>125.41000000000001</v>
      </c>
      <c r="V4" s="296">
        <v>115.7375</v>
      </c>
    </row>
    <row r="5" spans="1:22">
      <c r="A5" s="16" t="s">
        <v>12</v>
      </c>
      <c r="B5" s="296">
        <v>43.822500000000005</v>
      </c>
      <c r="C5" s="296">
        <v>42.8825</v>
      </c>
      <c r="D5" s="296">
        <v>44.827500000000008</v>
      </c>
      <c r="E5" s="296">
        <v>43.787499999999994</v>
      </c>
      <c r="F5" s="296">
        <v>43.202500000000001</v>
      </c>
      <c r="G5" s="296">
        <v>46.355000000000004</v>
      </c>
      <c r="H5" s="296">
        <v>51.542499999999997</v>
      </c>
      <c r="I5" s="296">
        <v>55.47</v>
      </c>
      <c r="J5" s="296">
        <v>57.034999999999997</v>
      </c>
      <c r="K5" s="296">
        <v>49.089999999999996</v>
      </c>
      <c r="L5" s="296">
        <v>56.817500000000003</v>
      </c>
      <c r="M5" s="296">
        <v>63.822500000000005</v>
      </c>
      <c r="N5" s="296">
        <v>62.199999999999996</v>
      </c>
      <c r="O5" s="296">
        <v>72.19</v>
      </c>
      <c r="P5" s="296">
        <v>79.502499999999998</v>
      </c>
      <c r="Q5" s="296">
        <v>75.495000000000005</v>
      </c>
      <c r="R5" s="296">
        <v>88.922499999999999</v>
      </c>
      <c r="S5" s="296">
        <v>88.692499999999995</v>
      </c>
      <c r="T5" s="296">
        <v>84.844999999999999</v>
      </c>
      <c r="U5" s="296">
        <v>84.455000000000013</v>
      </c>
      <c r="V5" s="296">
        <v>68.534999999999997</v>
      </c>
    </row>
    <row r="6" spans="1:22">
      <c r="A6" s="16" t="s">
        <v>513</v>
      </c>
      <c r="B6" s="296">
        <v>62.887499999999996</v>
      </c>
      <c r="C6" s="296">
        <v>63.957499999999996</v>
      </c>
      <c r="D6" s="296">
        <v>65.36</v>
      </c>
      <c r="E6" s="296">
        <v>66.41</v>
      </c>
      <c r="F6" s="296">
        <v>67.155000000000001</v>
      </c>
      <c r="G6" s="296">
        <v>68.262500000000003</v>
      </c>
      <c r="H6" s="296">
        <v>68.899999999999991</v>
      </c>
      <c r="I6" s="296">
        <v>66.497500000000002</v>
      </c>
      <c r="J6" s="296">
        <v>69.292500000000004</v>
      </c>
      <c r="K6" s="296">
        <v>71.680000000000007</v>
      </c>
      <c r="L6" s="296">
        <v>72.572500000000005</v>
      </c>
      <c r="M6" s="296">
        <v>77.600000000000009</v>
      </c>
      <c r="N6" s="296">
        <v>81.047499999999999</v>
      </c>
      <c r="O6" s="296">
        <v>90.002499999999998</v>
      </c>
      <c r="P6" s="296">
        <v>93.902500000000003</v>
      </c>
      <c r="Q6" s="296">
        <v>92.912499999999994</v>
      </c>
      <c r="R6" s="296">
        <v>91.940000000000012</v>
      </c>
      <c r="S6" s="296">
        <v>93.012500000000003</v>
      </c>
      <c r="T6" s="296">
        <v>94.04</v>
      </c>
      <c r="U6" s="296">
        <v>94.6875</v>
      </c>
      <c r="V6" s="296">
        <v>96.327500000000001</v>
      </c>
    </row>
    <row r="7" spans="1:22">
      <c r="A7" s="28" t="s">
        <v>605</v>
      </c>
      <c r="B7" s="296">
        <v>16.662500000000001</v>
      </c>
      <c r="C7" s="296">
        <v>16.96</v>
      </c>
      <c r="D7" s="296">
        <v>18.4725</v>
      </c>
      <c r="E7" s="296">
        <v>18.142499999999998</v>
      </c>
      <c r="F7" s="296">
        <v>19.584999999999997</v>
      </c>
      <c r="G7" s="296">
        <v>20.72</v>
      </c>
      <c r="H7" s="296">
        <v>21.097499999999997</v>
      </c>
      <c r="I7" s="296">
        <v>22.45</v>
      </c>
      <c r="J7" s="296">
        <v>24.272500000000001</v>
      </c>
      <c r="K7" s="296">
        <v>24.840000000000003</v>
      </c>
      <c r="L7" s="296">
        <v>28.065000000000001</v>
      </c>
      <c r="M7" s="296">
        <v>30.592500000000001</v>
      </c>
      <c r="N7" s="296">
        <v>32.265000000000001</v>
      </c>
      <c r="O7" s="296">
        <v>35.392500000000005</v>
      </c>
      <c r="P7" s="296">
        <v>39.92</v>
      </c>
      <c r="Q7" s="296">
        <v>42.674999999999997</v>
      </c>
      <c r="R7" s="296">
        <v>43.105000000000004</v>
      </c>
      <c r="S7" s="296">
        <v>45.472500000000004</v>
      </c>
      <c r="T7" s="296">
        <v>48.989999999999995</v>
      </c>
      <c r="U7" s="296">
        <v>49.31</v>
      </c>
      <c r="V7" s="296">
        <v>49.825000000000003</v>
      </c>
    </row>
    <row r="8" spans="1:22">
      <c r="A8" s="16" t="s">
        <v>512</v>
      </c>
      <c r="B8" s="296">
        <v>63.53</v>
      </c>
      <c r="C8" s="296">
        <v>56.11</v>
      </c>
      <c r="D8" s="296">
        <v>26.272500000000001</v>
      </c>
      <c r="E8" s="296">
        <v>24.52</v>
      </c>
      <c r="F8" s="296">
        <v>23.954999999999998</v>
      </c>
      <c r="G8" s="296">
        <v>23.162499999999998</v>
      </c>
      <c r="H8" s="296">
        <v>24.675000000000001</v>
      </c>
      <c r="I8" s="296">
        <v>26.085000000000001</v>
      </c>
      <c r="J8" s="296">
        <v>26.28</v>
      </c>
      <c r="K8" s="296">
        <v>26.770000000000003</v>
      </c>
      <c r="L8" s="296">
        <v>26.984999999999999</v>
      </c>
      <c r="M8" s="296">
        <v>27.3</v>
      </c>
      <c r="N8" s="296">
        <v>28.447500000000002</v>
      </c>
      <c r="O8" s="296">
        <v>29.234999999999999</v>
      </c>
      <c r="P8" s="296">
        <v>29.674999999999997</v>
      </c>
      <c r="Q8" s="296">
        <v>30.442500000000003</v>
      </c>
      <c r="R8" s="296">
        <v>30.942499999999995</v>
      </c>
      <c r="S8" s="296">
        <v>31.227499999999999</v>
      </c>
      <c r="T8" s="296">
        <v>31.667499999999997</v>
      </c>
      <c r="U8" s="296">
        <v>32.377499999999998</v>
      </c>
      <c r="V8" s="296">
        <v>30.6675</v>
      </c>
    </row>
    <row r="9" spans="1:22">
      <c r="A9" s="16" t="s">
        <v>11</v>
      </c>
      <c r="B9" s="296">
        <v>20.5075</v>
      </c>
      <c r="C9" s="296">
        <v>21.580000000000002</v>
      </c>
      <c r="D9" s="296">
        <v>22.397500000000001</v>
      </c>
      <c r="E9" s="296">
        <v>23.142500000000002</v>
      </c>
      <c r="F9" s="296">
        <v>23.53</v>
      </c>
      <c r="G9" s="296">
        <v>24.164999999999999</v>
      </c>
      <c r="H9" s="296">
        <v>26</v>
      </c>
      <c r="I9" s="296">
        <v>28.99</v>
      </c>
      <c r="J9" s="296">
        <v>30.892499999999998</v>
      </c>
      <c r="K9" s="296">
        <v>29.967500000000001</v>
      </c>
      <c r="L9" s="296">
        <v>30.862499999999997</v>
      </c>
      <c r="M9" s="296">
        <v>32.204999999999998</v>
      </c>
      <c r="N9" s="296">
        <v>33.675000000000004</v>
      </c>
      <c r="O9" s="296">
        <v>34.375</v>
      </c>
      <c r="P9" s="296">
        <v>35.515000000000001</v>
      </c>
      <c r="Q9" s="296">
        <v>36.637500000000003</v>
      </c>
      <c r="R9" s="296">
        <v>37.087499999999999</v>
      </c>
      <c r="S9" s="296">
        <v>35.822500000000005</v>
      </c>
      <c r="T9" s="296">
        <v>35.477499999999999</v>
      </c>
      <c r="U9" s="296">
        <v>36.522500000000001</v>
      </c>
      <c r="V9" s="296">
        <v>34.6175</v>
      </c>
    </row>
    <row r="10" spans="1:22">
      <c r="A10" s="16" t="s">
        <v>10</v>
      </c>
      <c r="B10" s="296">
        <v>5.8800000000000008</v>
      </c>
      <c r="C10" s="296">
        <v>6.1775000000000002</v>
      </c>
      <c r="D10" s="296">
        <v>5.0875000000000004</v>
      </c>
      <c r="E10" s="296">
        <v>5.5349999999999993</v>
      </c>
      <c r="F10" s="296">
        <v>5.6050000000000004</v>
      </c>
      <c r="G10" s="296">
        <v>5.6599999999999993</v>
      </c>
      <c r="H10" s="296">
        <v>5.3174999999999999</v>
      </c>
      <c r="I10" s="296">
        <v>5.8125</v>
      </c>
      <c r="J10" s="296">
        <v>6.43</v>
      </c>
      <c r="K10" s="296">
        <v>5.8774999999999995</v>
      </c>
      <c r="L10" s="296">
        <v>5.8875000000000011</v>
      </c>
      <c r="M10" s="296">
        <v>5.9950000000000001</v>
      </c>
      <c r="N10" s="296">
        <v>6.2025000000000006</v>
      </c>
      <c r="O10" s="296">
        <v>6.5024999999999995</v>
      </c>
      <c r="P10" s="296">
        <v>6.9074999999999998</v>
      </c>
      <c r="Q10" s="296">
        <v>7.0525000000000002</v>
      </c>
      <c r="R10" s="296">
        <v>7.4375000000000009</v>
      </c>
      <c r="S10" s="296">
        <v>7.8699999999999992</v>
      </c>
      <c r="T10" s="296">
        <v>8.2124999999999986</v>
      </c>
      <c r="U10" s="296">
        <v>8.8625000000000007</v>
      </c>
      <c r="V10" s="296">
        <v>7.6074999999999999</v>
      </c>
    </row>
    <row r="11" spans="1:22">
      <c r="A11" s="16" t="s">
        <v>9</v>
      </c>
      <c r="B11" s="296">
        <v>6.6099999999999994</v>
      </c>
      <c r="C11" s="296">
        <v>5.9175000000000004</v>
      </c>
      <c r="D11" s="296">
        <v>5.8075000000000001</v>
      </c>
      <c r="E11" s="296">
        <v>6.1475000000000009</v>
      </c>
      <c r="F11" s="296">
        <v>5.8274999999999997</v>
      </c>
      <c r="G11" s="296">
        <v>5.7925000000000004</v>
      </c>
      <c r="H11" s="296">
        <v>6.504999999999999</v>
      </c>
      <c r="I11" s="296">
        <v>7.66</v>
      </c>
      <c r="J11" s="296">
        <v>7.9125000000000005</v>
      </c>
      <c r="K11" s="296">
        <v>8.3975000000000009</v>
      </c>
      <c r="L11" s="296">
        <v>9.0474999999999994</v>
      </c>
      <c r="M11" s="296">
        <v>10.135000000000002</v>
      </c>
      <c r="N11" s="296">
        <v>10.8</v>
      </c>
      <c r="O11" s="296">
        <v>12.102499999999999</v>
      </c>
      <c r="P11" s="296">
        <v>13.6225</v>
      </c>
      <c r="Q11" s="296">
        <v>15.1675</v>
      </c>
      <c r="R11" s="296">
        <v>16.712499999999999</v>
      </c>
      <c r="S11" s="296">
        <v>18.57</v>
      </c>
      <c r="T11" s="296">
        <v>19.689999999999998</v>
      </c>
      <c r="U11" s="296">
        <v>20.634999999999998</v>
      </c>
      <c r="V11" s="296">
        <v>20.625</v>
      </c>
    </row>
    <row r="12" spans="1:22">
      <c r="A12" s="16" t="s">
        <v>8</v>
      </c>
      <c r="B12" s="296">
        <v>33.42</v>
      </c>
      <c r="C12" s="296">
        <v>34.619999999999997</v>
      </c>
      <c r="D12" s="296">
        <v>21.28</v>
      </c>
      <c r="E12" s="296">
        <v>27.224999999999998</v>
      </c>
      <c r="F12" s="296">
        <v>33.75</v>
      </c>
      <c r="G12" s="296">
        <v>44.26</v>
      </c>
      <c r="H12" s="296">
        <v>41.1325</v>
      </c>
      <c r="I12" s="296">
        <v>85.407500000000013</v>
      </c>
      <c r="J12" s="296">
        <v>78.33</v>
      </c>
      <c r="K12" s="296">
        <v>60.032499999999999</v>
      </c>
      <c r="L12" s="296">
        <v>60.397499999999994</v>
      </c>
      <c r="M12" s="296">
        <v>62.595000000000006</v>
      </c>
      <c r="N12" s="296">
        <v>58.6325</v>
      </c>
      <c r="O12" s="296">
        <v>51.822499999999998</v>
      </c>
      <c r="P12" s="296">
        <v>51.42</v>
      </c>
      <c r="Q12" s="296">
        <v>47.885000000000005</v>
      </c>
      <c r="R12" s="296">
        <v>53.680000000000007</v>
      </c>
      <c r="S12" s="296">
        <v>54.402499999999996</v>
      </c>
      <c r="T12" s="296">
        <v>59.352499999999999</v>
      </c>
      <c r="U12" s="296">
        <v>65.344999999999999</v>
      </c>
      <c r="V12" s="296">
        <v>58.154999999999994</v>
      </c>
    </row>
    <row r="13" spans="1:22">
      <c r="A13" s="16" t="s">
        <v>6</v>
      </c>
      <c r="B13" s="296">
        <v>13.459999999999999</v>
      </c>
      <c r="C13" s="296">
        <v>14.860000000000001</v>
      </c>
      <c r="D13" s="296">
        <v>13.0525</v>
      </c>
      <c r="E13" s="296">
        <v>13.715</v>
      </c>
      <c r="F13" s="296">
        <v>14.19</v>
      </c>
      <c r="G13" s="296">
        <v>13.540000000000001</v>
      </c>
      <c r="H13" s="296">
        <v>15.395000000000001</v>
      </c>
      <c r="I13" s="296">
        <v>16.5075</v>
      </c>
      <c r="J13" s="296">
        <v>16.4575</v>
      </c>
      <c r="K13" s="296">
        <v>16.927499999999998</v>
      </c>
      <c r="L13" s="296">
        <v>18.059999999999999</v>
      </c>
      <c r="M13" s="296">
        <v>20.149999999999999</v>
      </c>
      <c r="N13" s="296">
        <v>21.925000000000001</v>
      </c>
      <c r="O13" s="296">
        <v>23.634999999999998</v>
      </c>
      <c r="P13" s="296">
        <v>27.479999999999997</v>
      </c>
      <c r="Q13" s="296">
        <v>31.31</v>
      </c>
      <c r="R13" s="296">
        <v>36.832500000000003</v>
      </c>
      <c r="S13" s="296">
        <v>43.205000000000005</v>
      </c>
      <c r="T13" s="296">
        <v>46.81</v>
      </c>
      <c r="U13" s="296">
        <v>45.294999999999995</v>
      </c>
      <c r="V13" s="296">
        <v>41.1875</v>
      </c>
    </row>
    <row r="14" spans="1:22">
      <c r="A14" s="16" t="s">
        <v>18</v>
      </c>
      <c r="B14" s="296">
        <v>37.555000000000007</v>
      </c>
      <c r="C14" s="296">
        <v>41.112499999999997</v>
      </c>
      <c r="D14" s="296">
        <v>43.21</v>
      </c>
      <c r="E14" s="296">
        <v>42.85</v>
      </c>
      <c r="F14" s="296">
        <v>48.792500000000004</v>
      </c>
      <c r="G14" s="296">
        <v>48.994999999999997</v>
      </c>
      <c r="H14" s="296">
        <v>59.502499999999998</v>
      </c>
      <c r="I14" s="296">
        <v>64.180000000000007</v>
      </c>
      <c r="J14" s="296">
        <v>69.542500000000004</v>
      </c>
      <c r="K14" s="296">
        <v>62.772500000000001</v>
      </c>
      <c r="L14" s="296">
        <v>65.12</v>
      </c>
      <c r="M14" s="296">
        <v>71.765000000000001</v>
      </c>
      <c r="N14" s="296">
        <v>75.25</v>
      </c>
      <c r="O14" s="296">
        <v>73.192499999999995</v>
      </c>
      <c r="P14" s="296">
        <v>77.784999999999997</v>
      </c>
      <c r="Q14" s="296">
        <v>83.867500000000007</v>
      </c>
      <c r="R14" s="296">
        <v>81.174999999999997</v>
      </c>
      <c r="S14" s="296">
        <v>77.617500000000007</v>
      </c>
      <c r="T14" s="296">
        <v>79.302499999999995</v>
      </c>
      <c r="U14" s="296">
        <v>80.347499999999997</v>
      </c>
      <c r="V14" s="296">
        <v>71.962500000000006</v>
      </c>
    </row>
    <row r="15" spans="1:22">
      <c r="A15" s="16" t="s">
        <v>4</v>
      </c>
      <c r="B15" s="296">
        <v>82.034999999999997</v>
      </c>
      <c r="C15" s="296">
        <v>59.71</v>
      </c>
      <c r="D15" s="296">
        <v>55.034999999999997</v>
      </c>
      <c r="E15" s="296">
        <v>38.977499999999999</v>
      </c>
      <c r="F15" s="296">
        <v>35.734999999999999</v>
      </c>
      <c r="G15" s="296">
        <v>38.550000000000004</v>
      </c>
      <c r="H15" s="296">
        <v>43.045000000000002</v>
      </c>
      <c r="I15" s="296">
        <v>48.594999999999999</v>
      </c>
      <c r="J15" s="296">
        <v>47.134999999999998</v>
      </c>
      <c r="K15" s="296">
        <v>45.357500000000002</v>
      </c>
      <c r="L15" s="296">
        <v>47.0625</v>
      </c>
      <c r="M15" s="296">
        <v>49.527499999999996</v>
      </c>
      <c r="N15" s="296">
        <v>51.042500000000004</v>
      </c>
      <c r="O15" s="296">
        <v>53.362499999999997</v>
      </c>
      <c r="P15" s="296">
        <v>54.81</v>
      </c>
      <c r="Q15" s="296">
        <v>57.797499999999999</v>
      </c>
      <c r="R15" s="296">
        <v>60.047499999999999</v>
      </c>
      <c r="S15" s="296">
        <v>62.269999999999996</v>
      </c>
      <c r="T15" s="296">
        <v>63.592500000000001</v>
      </c>
      <c r="U15" s="296">
        <v>65.407499999999999</v>
      </c>
      <c r="V15" s="296">
        <v>58.767500000000005</v>
      </c>
    </row>
    <row r="16" spans="1:22">
      <c r="A16" s="16" t="s">
        <v>3</v>
      </c>
      <c r="B16" s="296">
        <v>24.182500000000005</v>
      </c>
      <c r="C16" s="296">
        <v>24.43</v>
      </c>
      <c r="D16" s="296">
        <v>24.72</v>
      </c>
      <c r="E16" s="296">
        <v>24.622500000000002</v>
      </c>
      <c r="F16" s="296">
        <v>24.835000000000001</v>
      </c>
      <c r="G16" s="296">
        <v>25.529999999999998</v>
      </c>
      <c r="H16" s="296">
        <v>26.074999999999999</v>
      </c>
      <c r="I16" s="296">
        <v>27.0275</v>
      </c>
      <c r="J16" s="296">
        <v>28.087499999999999</v>
      </c>
      <c r="K16" s="296">
        <v>26.912500000000001</v>
      </c>
      <c r="L16" s="296">
        <v>27.14</v>
      </c>
      <c r="M16" s="296">
        <v>27.175000000000001</v>
      </c>
      <c r="N16" s="296">
        <v>27.167499999999997</v>
      </c>
      <c r="O16" s="296">
        <v>27.364999999999998</v>
      </c>
      <c r="P16" s="296">
        <v>23.817500000000003</v>
      </c>
      <c r="Q16" s="296">
        <v>22.557499999999997</v>
      </c>
      <c r="R16" s="296">
        <v>21.845000000000002</v>
      </c>
      <c r="S16" s="296">
        <v>21.585000000000001</v>
      </c>
      <c r="T16" s="296">
        <v>25.614999999999998</v>
      </c>
      <c r="U16" s="296">
        <v>24.8675</v>
      </c>
      <c r="V16" s="296">
        <v>23.3325</v>
      </c>
    </row>
    <row r="17" spans="1:22">
      <c r="A17" s="152" t="s">
        <v>33</v>
      </c>
      <c r="B17" s="296">
        <v>74.55</v>
      </c>
      <c r="C17" s="296">
        <v>78.495000000000005</v>
      </c>
      <c r="D17" s="296">
        <v>46.572499999999991</v>
      </c>
      <c r="E17" s="296">
        <v>53.227500000000006</v>
      </c>
      <c r="F17" s="296">
        <v>56.935000000000002</v>
      </c>
      <c r="G17" s="296">
        <v>61.372499999999995</v>
      </c>
      <c r="H17" s="296">
        <v>68.352500000000006</v>
      </c>
      <c r="I17" s="296">
        <v>72.819999999999993</v>
      </c>
      <c r="J17" s="296">
        <v>78.207499999999996</v>
      </c>
      <c r="K17" s="296">
        <v>75.555000000000007</v>
      </c>
      <c r="L17" s="296">
        <v>86.83250000000001</v>
      </c>
      <c r="M17" s="296">
        <v>106.03</v>
      </c>
      <c r="N17" s="296">
        <v>105.59</v>
      </c>
      <c r="O17" s="296">
        <v>113.145</v>
      </c>
      <c r="P17" s="296">
        <v>118.44750000000001</v>
      </c>
      <c r="Q17" s="296">
        <v>123.33</v>
      </c>
      <c r="R17" s="296">
        <v>135.47499999999999</v>
      </c>
      <c r="S17" s="296">
        <v>145.5325</v>
      </c>
      <c r="T17" s="296">
        <v>166.96249999999998</v>
      </c>
      <c r="U17" s="296">
        <v>188.32</v>
      </c>
      <c r="V17" s="296">
        <v>208.13249999999999</v>
      </c>
    </row>
    <row r="18" spans="1:22">
      <c r="A18" s="16" t="s">
        <v>1</v>
      </c>
      <c r="B18" s="296">
        <v>7.9224999999999994</v>
      </c>
      <c r="C18" s="296">
        <v>8.36</v>
      </c>
      <c r="D18" s="296">
        <v>8.9175000000000004</v>
      </c>
      <c r="E18" s="296">
        <v>9.5824999999999996</v>
      </c>
      <c r="F18" s="296">
        <v>10.487499999999999</v>
      </c>
      <c r="G18" s="296">
        <v>11.4825</v>
      </c>
      <c r="H18" s="296">
        <v>13.032499999999999</v>
      </c>
      <c r="I18" s="296">
        <v>14.479999999999999</v>
      </c>
      <c r="J18" s="296">
        <v>15.57</v>
      </c>
      <c r="K18" s="296">
        <v>17.135000000000002</v>
      </c>
      <c r="L18" s="296">
        <v>19.354999999999997</v>
      </c>
      <c r="M18" s="296">
        <v>19.817499999999999</v>
      </c>
      <c r="N18" s="296">
        <v>22.502500000000001</v>
      </c>
      <c r="O18" s="296">
        <v>24.5825</v>
      </c>
      <c r="P18" s="296">
        <v>24.869999999999997</v>
      </c>
      <c r="Q18" s="296">
        <v>26.327500000000001</v>
      </c>
      <c r="R18" s="296">
        <v>26.2425</v>
      </c>
      <c r="S18" s="296">
        <v>28.43</v>
      </c>
      <c r="T18" s="296">
        <v>28.877499999999998</v>
      </c>
      <c r="U18" s="296">
        <v>29.652500000000003</v>
      </c>
      <c r="V18" s="296">
        <v>31.240000000000002</v>
      </c>
    </row>
    <row r="19" spans="1:22">
      <c r="A19" s="16" t="s">
        <v>24</v>
      </c>
      <c r="B19" s="296">
        <v>5.0374999999999996</v>
      </c>
      <c r="C19" s="296">
        <v>4.375</v>
      </c>
      <c r="D19" s="296">
        <v>3.7025000000000001</v>
      </c>
      <c r="E19" s="296">
        <v>3.8425000000000002</v>
      </c>
      <c r="F19" s="296">
        <v>4.3099999999999996</v>
      </c>
      <c r="G19" s="296">
        <v>5.0750000000000002</v>
      </c>
      <c r="H19" s="296">
        <v>5.8875000000000002</v>
      </c>
      <c r="I19" s="296">
        <v>4.9050000000000002</v>
      </c>
      <c r="J19" s="296">
        <v>5</v>
      </c>
      <c r="K19" s="296">
        <v>7.2074999999999996</v>
      </c>
      <c r="L19" s="296">
        <v>8.8149999999999995</v>
      </c>
      <c r="M19" s="296">
        <v>10.592500000000001</v>
      </c>
      <c r="N19" s="296">
        <v>14.045</v>
      </c>
      <c r="O19" s="296">
        <v>15.047499999999999</v>
      </c>
      <c r="P19" s="296">
        <v>16.447499999999998</v>
      </c>
      <c r="Q19" s="296">
        <v>18.022500000000001</v>
      </c>
      <c r="R19" s="296">
        <v>18.664999999999999</v>
      </c>
      <c r="S19" s="296">
        <v>20.414999999999999</v>
      </c>
      <c r="T19" s="296">
        <v>19.147500000000001</v>
      </c>
      <c r="U19" s="296">
        <v>17.897500000000001</v>
      </c>
      <c r="V19" s="296">
        <v>17.915000000000003</v>
      </c>
    </row>
    <row r="21" spans="1:22">
      <c r="A21" s="139" t="s">
        <v>19</v>
      </c>
    </row>
    <row r="22" spans="1:22">
      <c r="A22" s="17" t="s">
        <v>3137</v>
      </c>
    </row>
  </sheetData>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3BC5-7523-4D6F-87A2-30F6716AABB6}">
  <dimension ref="A1:C22"/>
  <sheetViews>
    <sheetView workbookViewId="0">
      <selection sqref="A1:XFD1048576"/>
    </sheetView>
  </sheetViews>
  <sheetFormatPr defaultRowHeight="14.4"/>
  <cols>
    <col min="1" max="1" width="35.77734375" customWidth="1"/>
  </cols>
  <sheetData>
    <row r="1" spans="1:3">
      <c r="A1" s="44" t="s">
        <v>3224</v>
      </c>
    </row>
    <row r="3" spans="1:3">
      <c r="A3" s="156" t="s">
        <v>2624</v>
      </c>
      <c r="B3" s="25">
        <v>2017</v>
      </c>
      <c r="C3" s="25">
        <v>2020</v>
      </c>
    </row>
    <row r="4" spans="1:3">
      <c r="A4" s="16" t="s">
        <v>13</v>
      </c>
      <c r="B4" s="296">
        <v>37.06944</v>
      </c>
      <c r="C4" s="296">
        <v>61</v>
      </c>
    </row>
    <row r="5" spans="1:3">
      <c r="A5" s="16" t="s">
        <v>12</v>
      </c>
      <c r="B5" s="296">
        <v>41.123739999999998</v>
      </c>
      <c r="C5" s="296">
        <v>48</v>
      </c>
    </row>
    <row r="6" spans="1:3">
      <c r="A6" s="16" t="s">
        <v>513</v>
      </c>
      <c r="B6" s="296">
        <v>25.72917</v>
      </c>
      <c r="C6" s="296">
        <v>20</v>
      </c>
    </row>
    <row r="7" spans="1:3">
      <c r="A7" s="28" t="s">
        <v>605</v>
      </c>
      <c r="B7" s="296">
        <v>31.297979999999999</v>
      </c>
      <c r="C7" s="296">
        <v>32</v>
      </c>
    </row>
    <row r="8" spans="1:3">
      <c r="A8" s="16" t="s">
        <v>512</v>
      </c>
      <c r="B8" s="296">
        <v>52.578279999999999</v>
      </c>
      <c r="C8" s="296">
        <v>59</v>
      </c>
    </row>
    <row r="9" spans="1:3">
      <c r="A9" s="16" t="s">
        <v>11</v>
      </c>
      <c r="B9" s="296">
        <v>32.909089999999999</v>
      </c>
      <c r="C9" s="296">
        <v>45</v>
      </c>
    </row>
    <row r="10" spans="1:3">
      <c r="A10" s="16" t="s">
        <v>10</v>
      </c>
      <c r="B10" s="296">
        <v>36.458329999999997</v>
      </c>
      <c r="C10" s="296">
        <v>38</v>
      </c>
    </row>
    <row r="11" spans="1:3">
      <c r="A11" s="16" t="s">
        <v>9</v>
      </c>
      <c r="B11" s="296">
        <v>40.282829999999997</v>
      </c>
      <c r="C11" s="296">
        <v>55</v>
      </c>
    </row>
    <row r="12" spans="1:3">
      <c r="A12" s="16" t="s">
        <v>8</v>
      </c>
      <c r="B12" s="296">
        <v>64.375</v>
      </c>
      <c r="C12" s="296">
        <v>68</v>
      </c>
    </row>
    <row r="13" spans="1:3">
      <c r="A13" s="16" t="s">
        <v>6</v>
      </c>
      <c r="B13" s="296">
        <v>54.60859</v>
      </c>
      <c r="C13" s="296">
        <v>62</v>
      </c>
    </row>
    <row r="14" spans="1:3">
      <c r="A14" s="16" t="s">
        <v>18</v>
      </c>
      <c r="B14" s="296">
        <v>59.138890000000004</v>
      </c>
      <c r="C14" s="296">
        <v>53</v>
      </c>
    </row>
    <row r="15" spans="1:3">
      <c r="A15" s="16" t="s">
        <v>4</v>
      </c>
      <c r="B15" s="296">
        <v>45</v>
      </c>
      <c r="C15" s="296">
        <v>55</v>
      </c>
    </row>
    <row r="16" spans="1:3">
      <c r="A16" s="16" t="s">
        <v>3</v>
      </c>
      <c r="B16" s="296">
        <v>65.464650000000006</v>
      </c>
      <c r="C16" s="296">
        <v>71</v>
      </c>
    </row>
    <row r="17" spans="1:3">
      <c r="A17" s="152" t="s">
        <v>33</v>
      </c>
      <c r="B17" s="296">
        <v>50.30303</v>
      </c>
      <c r="C17" s="296">
        <v>54</v>
      </c>
    </row>
    <row r="18" spans="1:3">
      <c r="A18" s="16" t="s">
        <v>1</v>
      </c>
      <c r="B18" s="296">
        <v>46.10859</v>
      </c>
      <c r="C18" s="296">
        <v>58</v>
      </c>
    </row>
    <row r="19" spans="1:3">
      <c r="A19" s="16" t="s">
        <v>24</v>
      </c>
      <c r="B19" s="296">
        <v>60.97475</v>
      </c>
      <c r="C19" s="296">
        <v>63</v>
      </c>
    </row>
    <row r="21" spans="1:3">
      <c r="A21" s="139" t="s">
        <v>19</v>
      </c>
    </row>
    <row r="22" spans="1:3">
      <c r="A22" s="17" t="s">
        <v>3137</v>
      </c>
    </row>
  </sheetData>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E9AC-8251-412C-B962-FC9CBBCBF609}">
  <dimension ref="A1:K22"/>
  <sheetViews>
    <sheetView workbookViewId="0">
      <selection activeCell="B4" sqref="B4:K18"/>
    </sheetView>
  </sheetViews>
  <sheetFormatPr defaultRowHeight="14.4"/>
  <cols>
    <col min="1" max="1" width="20.88671875" customWidth="1"/>
    <col min="2" max="11" width="10.33203125" customWidth="1"/>
  </cols>
  <sheetData>
    <row r="1" spans="1:11">
      <c r="A1" s="44" t="s">
        <v>3223</v>
      </c>
    </row>
    <row r="3" spans="1:11">
      <c r="A3" s="156" t="s">
        <v>2624</v>
      </c>
      <c r="B3" s="25">
        <v>2011</v>
      </c>
      <c r="C3" s="25">
        <v>2012</v>
      </c>
      <c r="D3" s="25">
        <v>2013</v>
      </c>
      <c r="E3" s="25">
        <v>2014</v>
      </c>
      <c r="F3" s="25">
        <v>2015</v>
      </c>
      <c r="G3" s="25">
        <v>2016</v>
      </c>
      <c r="H3" s="25">
        <v>2017</v>
      </c>
      <c r="I3" s="25">
        <v>2018</v>
      </c>
      <c r="J3" s="25">
        <v>2019</v>
      </c>
      <c r="K3" s="25">
        <v>2020</v>
      </c>
    </row>
    <row r="4" spans="1:11">
      <c r="A4" s="16" t="s">
        <v>13</v>
      </c>
      <c r="B4" s="296">
        <v>389.96</v>
      </c>
      <c r="C4" s="296">
        <v>376.18</v>
      </c>
      <c r="D4" s="296">
        <v>363.06</v>
      </c>
      <c r="E4" s="296">
        <v>350.58</v>
      </c>
      <c r="F4" s="296">
        <v>338.73</v>
      </c>
      <c r="G4" s="296">
        <v>327.48</v>
      </c>
      <c r="H4" s="296">
        <v>316.77999999999997</v>
      </c>
      <c r="I4" s="296">
        <v>306.57</v>
      </c>
      <c r="J4" s="296">
        <v>296.77999999999997</v>
      </c>
      <c r="K4" s="296">
        <v>287.38</v>
      </c>
    </row>
    <row r="5" spans="1:11">
      <c r="A5" s="16" t="s">
        <v>12</v>
      </c>
      <c r="B5" s="296">
        <v>486.11</v>
      </c>
      <c r="C5" s="296">
        <v>544.09</v>
      </c>
      <c r="D5" s="296">
        <v>538.03</v>
      </c>
      <c r="E5" s="296">
        <v>531.30999999999995</v>
      </c>
      <c r="F5" s="296">
        <v>523.27</v>
      </c>
      <c r="G5" s="296">
        <v>513.77</v>
      </c>
      <c r="H5" s="296">
        <v>503.25</v>
      </c>
      <c r="I5" s="296">
        <v>492.31</v>
      </c>
      <c r="J5" s="296">
        <v>481.71</v>
      </c>
      <c r="K5" s="296">
        <v>471.89</v>
      </c>
    </row>
    <row r="6" spans="1:11">
      <c r="A6" s="16" t="s">
        <v>605</v>
      </c>
      <c r="B6" s="296">
        <v>0.79</v>
      </c>
      <c r="C6" s="296">
        <v>0.77</v>
      </c>
      <c r="D6" s="296">
        <v>0.74</v>
      </c>
      <c r="E6" s="296">
        <v>0.72</v>
      </c>
      <c r="F6" s="296">
        <v>0.69</v>
      </c>
      <c r="G6" s="296">
        <v>0.67</v>
      </c>
      <c r="H6" s="296">
        <v>0.65</v>
      </c>
      <c r="I6" s="296">
        <v>0.63</v>
      </c>
      <c r="J6" s="296">
        <v>0.61</v>
      </c>
      <c r="K6" s="296">
        <v>0.59</v>
      </c>
    </row>
    <row r="7" spans="1:11">
      <c r="A7" s="28" t="s">
        <v>512</v>
      </c>
      <c r="B7" s="296">
        <v>545.67999999999995</v>
      </c>
      <c r="C7" s="296">
        <v>542.01</v>
      </c>
      <c r="D7" s="296">
        <v>538.25</v>
      </c>
      <c r="E7" s="296">
        <v>534.23</v>
      </c>
      <c r="F7" s="296">
        <v>529.86</v>
      </c>
      <c r="G7" s="296">
        <v>525.13</v>
      </c>
      <c r="H7" s="296">
        <v>520.08000000000004</v>
      </c>
      <c r="I7" s="296">
        <v>514.83000000000004</v>
      </c>
      <c r="J7" s="296">
        <v>509.52</v>
      </c>
      <c r="K7" s="296">
        <v>504.23</v>
      </c>
    </row>
    <row r="8" spans="1:11">
      <c r="A8" s="16" t="s">
        <v>11</v>
      </c>
      <c r="B8" s="296">
        <v>1407.53</v>
      </c>
      <c r="C8" s="296">
        <v>1399.7</v>
      </c>
      <c r="D8" s="296">
        <v>1390.36</v>
      </c>
      <c r="E8" s="296">
        <v>1380.22</v>
      </c>
      <c r="F8" s="296">
        <v>1369.77</v>
      </c>
      <c r="G8" s="296">
        <v>1384.75</v>
      </c>
      <c r="H8" s="296">
        <v>1373.82</v>
      </c>
      <c r="I8" s="296">
        <v>1362.88</v>
      </c>
      <c r="J8" s="296">
        <v>1352.02</v>
      </c>
      <c r="K8" s="296">
        <v>1341.3</v>
      </c>
    </row>
    <row r="9" spans="1:11">
      <c r="A9" s="16" t="s">
        <v>10</v>
      </c>
      <c r="B9" s="296">
        <v>22.69</v>
      </c>
      <c r="C9" s="296">
        <v>22.08</v>
      </c>
      <c r="D9" s="296">
        <v>21.49</v>
      </c>
      <c r="E9" s="296">
        <v>20.92</v>
      </c>
      <c r="F9" s="296">
        <v>20.36</v>
      </c>
      <c r="G9" s="296">
        <v>19.82</v>
      </c>
      <c r="H9" s="296">
        <v>19.3</v>
      </c>
      <c r="I9" s="296">
        <v>18.79</v>
      </c>
      <c r="J9" s="296">
        <v>18.3</v>
      </c>
      <c r="K9" s="296">
        <v>17.82</v>
      </c>
    </row>
    <row r="10" spans="1:11">
      <c r="A10" s="16" t="s">
        <v>9</v>
      </c>
      <c r="B10" s="296">
        <v>2.79</v>
      </c>
      <c r="C10" s="296">
        <v>2.71</v>
      </c>
      <c r="D10" s="296">
        <v>2.64</v>
      </c>
      <c r="E10" s="296">
        <v>2.56</v>
      </c>
      <c r="F10" s="296">
        <v>2.4900000000000002</v>
      </c>
      <c r="G10" s="296">
        <v>2.4300000000000002</v>
      </c>
      <c r="H10" s="296">
        <v>2.36</v>
      </c>
      <c r="I10" s="296">
        <v>2.2999999999999998</v>
      </c>
      <c r="J10" s="296">
        <v>2.2400000000000002</v>
      </c>
      <c r="K10" s="296">
        <v>2.1800000000000002</v>
      </c>
    </row>
    <row r="11" spans="1:11">
      <c r="A11" s="16" t="s">
        <v>8</v>
      </c>
      <c r="B11" s="296">
        <v>74.23</v>
      </c>
      <c r="C11" s="296">
        <v>74.09</v>
      </c>
      <c r="D11" s="296">
        <v>73.97</v>
      </c>
      <c r="E11" s="296">
        <v>73.86</v>
      </c>
      <c r="F11" s="296">
        <v>73.739999999999995</v>
      </c>
      <c r="G11" s="296">
        <v>73.599999999999994</v>
      </c>
      <c r="H11" s="296">
        <v>73.44</v>
      </c>
      <c r="I11" s="296">
        <v>73.290000000000006</v>
      </c>
      <c r="J11" s="296">
        <v>73.150000000000006</v>
      </c>
      <c r="K11" s="296">
        <v>73.02</v>
      </c>
    </row>
    <row r="12" spans="1:11">
      <c r="A12" s="16" t="s">
        <v>6</v>
      </c>
      <c r="B12" s="296">
        <v>3065.08</v>
      </c>
      <c r="C12" s="296">
        <v>2981.84</v>
      </c>
      <c r="D12" s="296">
        <v>2900.41</v>
      </c>
      <c r="E12" s="296">
        <v>2820.36</v>
      </c>
      <c r="F12" s="296">
        <v>2741.53</v>
      </c>
      <c r="G12" s="296">
        <v>2663.91</v>
      </c>
      <c r="H12" s="296">
        <v>2587.75</v>
      </c>
      <c r="I12" s="296">
        <v>2513.44</v>
      </c>
      <c r="J12" s="296">
        <v>2441.4299999999998</v>
      </c>
      <c r="K12" s="296">
        <v>2371.96</v>
      </c>
    </row>
    <row r="13" spans="1:11">
      <c r="A13" s="16" t="s">
        <v>18</v>
      </c>
      <c r="B13" s="296">
        <v>328.53</v>
      </c>
      <c r="C13" s="296">
        <v>322.83</v>
      </c>
      <c r="D13" s="296">
        <v>317.23</v>
      </c>
      <c r="E13" s="296">
        <v>311.66000000000003</v>
      </c>
      <c r="F13" s="296">
        <v>306.07</v>
      </c>
      <c r="G13" s="296">
        <v>300.47000000000003</v>
      </c>
      <c r="H13" s="296">
        <v>294.89999999999998</v>
      </c>
      <c r="I13" s="296">
        <v>289.39999999999998</v>
      </c>
      <c r="J13" s="296">
        <v>284.02999999999997</v>
      </c>
      <c r="K13" s="296">
        <v>278.85000000000002</v>
      </c>
    </row>
    <row r="14" spans="1:11">
      <c r="A14" s="16" t="s">
        <v>4</v>
      </c>
      <c r="B14" s="296">
        <v>10.88</v>
      </c>
      <c r="C14" s="296">
        <v>10.8</v>
      </c>
      <c r="D14" s="296">
        <v>10.71</v>
      </c>
      <c r="E14" s="296">
        <v>10.61</v>
      </c>
      <c r="F14" s="296">
        <v>10.53</v>
      </c>
      <c r="G14" s="296">
        <v>10.45</v>
      </c>
      <c r="H14" s="296">
        <v>10.37</v>
      </c>
      <c r="I14" s="296">
        <v>10.3</v>
      </c>
      <c r="J14" s="296">
        <v>10.23</v>
      </c>
      <c r="K14" s="296">
        <v>10.17</v>
      </c>
    </row>
    <row r="15" spans="1:11">
      <c r="A15" s="16" t="s">
        <v>3</v>
      </c>
      <c r="B15" s="296">
        <v>587.16</v>
      </c>
      <c r="C15" s="296">
        <v>577.96</v>
      </c>
      <c r="D15" s="296">
        <v>577.83000000000004</v>
      </c>
      <c r="E15" s="296">
        <v>568.75</v>
      </c>
      <c r="F15" s="296">
        <v>560.1</v>
      </c>
      <c r="G15" s="296">
        <v>551.91999999999996</v>
      </c>
      <c r="H15" s="296">
        <v>544.15</v>
      </c>
      <c r="I15" s="296">
        <v>536.78</v>
      </c>
      <c r="J15" s="296">
        <v>529.76</v>
      </c>
      <c r="K15" s="296">
        <v>523.05999999999995</v>
      </c>
    </row>
    <row r="16" spans="1:11">
      <c r="A16" s="16" t="s">
        <v>33</v>
      </c>
      <c r="B16" s="296">
        <v>2281.38</v>
      </c>
      <c r="C16" s="296">
        <v>2214.5</v>
      </c>
      <c r="D16" s="296">
        <v>2149.17</v>
      </c>
      <c r="E16" s="296">
        <v>2085.62</v>
      </c>
      <c r="F16" s="296">
        <v>2023.96</v>
      </c>
      <c r="G16" s="296">
        <v>1964.19</v>
      </c>
      <c r="H16" s="296">
        <v>1906.29</v>
      </c>
      <c r="I16" s="296">
        <v>1850.33</v>
      </c>
      <c r="J16" s="296">
        <v>1796.36</v>
      </c>
      <c r="K16" s="296">
        <v>1744.37</v>
      </c>
    </row>
    <row r="17" spans="1:11">
      <c r="A17" s="16" t="s">
        <v>1</v>
      </c>
      <c r="B17" s="296">
        <v>7211.86</v>
      </c>
      <c r="C17" s="296">
        <v>6991.52</v>
      </c>
      <c r="D17" s="296">
        <v>6775.41</v>
      </c>
      <c r="E17" s="296">
        <v>6567.19</v>
      </c>
      <c r="F17" s="296">
        <v>6368.86</v>
      </c>
      <c r="G17" s="296">
        <v>6180.44</v>
      </c>
      <c r="H17" s="296">
        <v>6000.7</v>
      </c>
      <c r="I17" s="296">
        <v>5828.44</v>
      </c>
      <c r="J17" s="296">
        <v>5662.24</v>
      </c>
      <c r="K17" s="296">
        <v>5501.18</v>
      </c>
    </row>
    <row r="18" spans="1:11">
      <c r="A18" s="16" t="s">
        <v>24</v>
      </c>
      <c r="B18" s="296">
        <v>7746.82</v>
      </c>
      <c r="C18" s="296">
        <v>7619.43</v>
      </c>
      <c r="D18" s="296">
        <v>7485.18</v>
      </c>
      <c r="E18" s="296">
        <v>7354.98</v>
      </c>
      <c r="F18" s="296">
        <v>7233.63</v>
      </c>
      <c r="G18" s="296">
        <v>7122.42</v>
      </c>
      <c r="H18" s="296">
        <v>7019.23</v>
      </c>
      <c r="I18" s="296">
        <v>6920.93</v>
      </c>
      <c r="J18" s="296">
        <v>6823.27</v>
      </c>
      <c r="K18" s="296">
        <v>6723.44</v>
      </c>
    </row>
    <row r="20" spans="1:11">
      <c r="A20" s="103" t="s">
        <v>21</v>
      </c>
    </row>
    <row r="21" spans="1:11">
      <c r="A21" s="103"/>
    </row>
    <row r="22" spans="1:11">
      <c r="A22" s="53" t="s">
        <v>3176</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Sheet264"/>
  <dimension ref="A1:O25"/>
  <sheetViews>
    <sheetView workbookViewId="0">
      <selection activeCell="A9" sqref="A9"/>
    </sheetView>
  </sheetViews>
  <sheetFormatPr defaultColWidth="9.21875" defaultRowHeight="13.8"/>
  <cols>
    <col min="1" max="1" width="33.77734375" style="17" customWidth="1"/>
    <col min="2" max="13" width="7" style="17" customWidth="1"/>
    <col min="14" max="16384" width="9.21875" style="17"/>
  </cols>
  <sheetData>
    <row r="1" spans="1:15" s="44" customFormat="1">
      <c r="A1" s="18" t="s">
        <v>3280</v>
      </c>
    </row>
    <row r="3" spans="1:15" ht="15" customHeight="1">
      <c r="A3" s="823" t="s">
        <v>14</v>
      </c>
      <c r="B3" s="824" t="s">
        <v>187</v>
      </c>
      <c r="C3" s="825"/>
      <c r="D3" s="825"/>
      <c r="E3" s="825"/>
      <c r="F3" s="825"/>
      <c r="G3" s="825"/>
      <c r="H3" s="825"/>
      <c r="I3" s="825"/>
      <c r="J3" s="825"/>
      <c r="K3" s="825"/>
      <c r="L3" s="825"/>
      <c r="M3" s="825"/>
      <c r="N3" s="825"/>
    </row>
    <row r="4" spans="1:15" ht="14.4">
      <c r="A4" s="823"/>
      <c r="B4" s="315">
        <v>2010</v>
      </c>
      <c r="C4" s="315">
        <v>2011</v>
      </c>
      <c r="D4" s="315">
        <v>2012</v>
      </c>
      <c r="E4" s="315">
        <v>2013</v>
      </c>
      <c r="F4" s="315">
        <v>2014</v>
      </c>
      <c r="G4" s="315">
        <v>2015</v>
      </c>
      <c r="H4" s="315">
        <v>2016</v>
      </c>
      <c r="I4" s="315">
        <v>2017</v>
      </c>
      <c r="J4" s="315">
        <v>2018</v>
      </c>
      <c r="K4" s="315">
        <v>2019</v>
      </c>
      <c r="L4" s="315">
        <v>2020</v>
      </c>
      <c r="M4" s="315">
        <v>2021</v>
      </c>
      <c r="N4" s="315">
        <v>2022</v>
      </c>
      <c r="O4" s="1" t="s">
        <v>559</v>
      </c>
    </row>
    <row r="5" spans="1:15">
      <c r="A5" s="316" t="s">
        <v>13</v>
      </c>
      <c r="B5" s="289"/>
      <c r="C5" s="289">
        <v>10.189531208948452</v>
      </c>
      <c r="D5" s="289">
        <v>19.157685604130563</v>
      </c>
      <c r="E5" s="289">
        <v>6.5573571013853211</v>
      </c>
      <c r="F5" s="289">
        <v>4.9675784410000574</v>
      </c>
      <c r="G5" s="289">
        <v>5.4388938182753179</v>
      </c>
      <c r="H5" s="289">
        <v>18.770120641779215</v>
      </c>
      <c r="I5" s="289">
        <v>4.6993464718224232</v>
      </c>
      <c r="J5" s="289">
        <v>103.80078209772785</v>
      </c>
      <c r="K5" s="289">
        <v>5.1712284350609252</v>
      </c>
      <c r="L5" s="289">
        <v>7.5842369478817773</v>
      </c>
      <c r="M5" s="289">
        <v>15.61242098241209</v>
      </c>
      <c r="N5" s="289">
        <v>6.3154090017425659</v>
      </c>
      <c r="O5" s="33"/>
    </row>
    <row r="6" spans="1:15">
      <c r="A6" s="316" t="s">
        <v>12</v>
      </c>
      <c r="B6" s="289">
        <v>0.81525672958365403</v>
      </c>
      <c r="C6" s="289">
        <v>9.223232521353153E-2</v>
      </c>
      <c r="D6" s="289">
        <v>32.107803566903158</v>
      </c>
      <c r="E6" s="289">
        <v>19.43672584569341</v>
      </c>
      <c r="F6" s="289">
        <v>2.8684903946180538</v>
      </c>
      <c r="G6" s="289">
        <v>19.508525841646421</v>
      </c>
      <c r="H6" s="289">
        <v>6.6714181371387262</v>
      </c>
      <c r="I6" s="289">
        <v>19.017944401018077</v>
      </c>
      <c r="J6" s="289">
        <v>6.3381000000000016</v>
      </c>
      <c r="K6" s="289">
        <v>0</v>
      </c>
      <c r="L6" s="289">
        <v>0</v>
      </c>
      <c r="M6" s="289">
        <v>7.3855833333333409</v>
      </c>
      <c r="N6" s="289">
        <v>4.6446896774394038</v>
      </c>
    </row>
    <row r="7" spans="1:15">
      <c r="A7" s="316" t="s">
        <v>513</v>
      </c>
      <c r="B7" s="289"/>
      <c r="C7" s="289"/>
      <c r="D7" s="289"/>
      <c r="E7" s="289"/>
      <c r="F7" s="289"/>
      <c r="G7" s="289"/>
      <c r="H7" s="289"/>
      <c r="I7" s="289"/>
      <c r="J7" s="289"/>
      <c r="K7" s="289"/>
      <c r="L7" s="289"/>
      <c r="M7" s="289"/>
      <c r="N7" s="289"/>
    </row>
    <row r="8" spans="1:15">
      <c r="A8" s="317" t="s">
        <v>100</v>
      </c>
      <c r="B8" s="289"/>
      <c r="C8" s="289"/>
      <c r="D8" s="289">
        <v>1.1511715719918001</v>
      </c>
      <c r="E8" s="289">
        <v>1.0684514993194338</v>
      </c>
      <c r="F8" s="289">
        <v>0.65540863889539391</v>
      </c>
      <c r="G8" s="289">
        <v>0.80557504441509664</v>
      </c>
      <c r="H8" s="289">
        <v>4.4796178046724089</v>
      </c>
      <c r="I8" s="289">
        <v>36.798624514864997</v>
      </c>
      <c r="J8" s="289">
        <v>27.060295467663501</v>
      </c>
      <c r="K8" s="289">
        <v>2.6808767230672381</v>
      </c>
      <c r="L8" s="289">
        <v>8.1814119993871</v>
      </c>
      <c r="M8" s="289">
        <v>7.7409077850588996</v>
      </c>
      <c r="N8" s="289">
        <v>26.256091880505284</v>
      </c>
    </row>
    <row r="9" spans="1:15">
      <c r="A9" s="316" t="s">
        <v>512</v>
      </c>
      <c r="B9" s="289">
        <v>34.734749726312863</v>
      </c>
      <c r="C9" s="289">
        <v>7.8435653686101423</v>
      </c>
      <c r="D9" s="289">
        <v>5.723345560621417</v>
      </c>
      <c r="E9" s="289">
        <v>12.384030979003846</v>
      </c>
      <c r="F9" s="289">
        <v>10.317138184152341</v>
      </c>
      <c r="G9" s="289">
        <v>8.1165959418462048</v>
      </c>
      <c r="H9" s="289">
        <v>7.0795960299364848</v>
      </c>
      <c r="I9" s="289">
        <v>6.4887629202798953</v>
      </c>
      <c r="J9" s="289">
        <v>10.519153412212461</v>
      </c>
      <c r="K9" s="289">
        <v>4.5664945135093635</v>
      </c>
      <c r="L9" s="289">
        <v>6.8154631420432565</v>
      </c>
      <c r="M9" s="289">
        <v>17.556342162376307</v>
      </c>
      <c r="N9" s="289">
        <v>7.2560863621955214</v>
      </c>
    </row>
    <row r="10" spans="1:15">
      <c r="A10" s="316" t="s">
        <v>11</v>
      </c>
      <c r="B10" s="289"/>
      <c r="C10" s="289">
        <v>3.3362552612983412</v>
      </c>
      <c r="D10" s="289">
        <v>7.5000000000000098</v>
      </c>
      <c r="E10" s="289">
        <v>7.67500000000003</v>
      </c>
      <c r="F10" s="289">
        <v>6.6583333333333563</v>
      </c>
      <c r="G10" s="289">
        <v>8.4403833333333491</v>
      </c>
      <c r="H10" s="289">
        <v>8.4625000000000092</v>
      </c>
      <c r="I10" s="289">
        <v>4.6328900161344384</v>
      </c>
      <c r="J10" s="289">
        <v>6.331584831935559</v>
      </c>
      <c r="K10" s="289">
        <v>7.7681562429937445</v>
      </c>
      <c r="L10" s="289">
        <v>1.9141709120069974</v>
      </c>
      <c r="M10" s="289">
        <v>0</v>
      </c>
      <c r="N10" s="289">
        <v>12.358740485346212</v>
      </c>
    </row>
    <row r="11" spans="1:15">
      <c r="A11" s="316" t="s">
        <v>10</v>
      </c>
      <c r="B11" s="289">
        <v>1.2</v>
      </c>
      <c r="C11" s="289">
        <v>0.2</v>
      </c>
      <c r="D11" s="289">
        <v>21.6</v>
      </c>
      <c r="E11" s="289">
        <v>0</v>
      </c>
      <c r="F11" s="289">
        <v>0</v>
      </c>
      <c r="G11" s="289">
        <v>0</v>
      </c>
      <c r="H11" s="289">
        <v>4.9000000000000004</v>
      </c>
      <c r="I11" s="289">
        <v>8.5</v>
      </c>
      <c r="J11" s="289">
        <v>4.9000000000000004</v>
      </c>
      <c r="K11" s="289">
        <v>0</v>
      </c>
      <c r="L11" s="289">
        <v>0</v>
      </c>
      <c r="M11" s="289">
        <v>0</v>
      </c>
      <c r="N11" s="289"/>
    </row>
    <row r="12" spans="1:15">
      <c r="A12" s="316" t="s">
        <v>9</v>
      </c>
      <c r="B12" s="289"/>
      <c r="C12" s="289"/>
      <c r="D12" s="289"/>
      <c r="E12" s="289"/>
      <c r="F12" s="289"/>
      <c r="G12" s="289"/>
      <c r="H12" s="289"/>
      <c r="I12" s="289"/>
      <c r="J12" s="289"/>
      <c r="K12" s="289"/>
      <c r="L12" s="289"/>
      <c r="M12" s="289"/>
      <c r="N12" s="289"/>
    </row>
    <row r="13" spans="1:15">
      <c r="A13" s="316" t="s">
        <v>8</v>
      </c>
      <c r="B13" s="289">
        <v>0</v>
      </c>
      <c r="C13" s="289">
        <v>0</v>
      </c>
      <c r="D13" s="289">
        <v>37.1</v>
      </c>
      <c r="E13" s="289">
        <v>0</v>
      </c>
      <c r="F13" s="289">
        <v>0</v>
      </c>
      <c r="G13" s="289">
        <v>0</v>
      </c>
      <c r="H13" s="289">
        <v>-3.3</v>
      </c>
      <c r="I13" s="289">
        <v>-0.7</v>
      </c>
      <c r="J13" s="289">
        <v>0</v>
      </c>
      <c r="K13" s="289">
        <v>0</v>
      </c>
      <c r="L13" s="289">
        <v>0</v>
      </c>
      <c r="M13" s="289">
        <v>0</v>
      </c>
      <c r="N13" s="289">
        <v>0</v>
      </c>
    </row>
    <row r="14" spans="1:15">
      <c r="A14" s="316" t="s">
        <v>6</v>
      </c>
      <c r="B14" s="289">
        <v>26.74</v>
      </c>
      <c r="C14" s="289">
        <v>12.38</v>
      </c>
      <c r="D14" s="289">
        <v>-2.0499999999999998</v>
      </c>
      <c r="E14" s="289">
        <v>-0.42</v>
      </c>
      <c r="F14" s="289">
        <v>0</v>
      </c>
      <c r="G14" s="289">
        <v>2.0499999999999998</v>
      </c>
      <c r="H14" s="289">
        <v>8.23</v>
      </c>
      <c r="I14" s="289">
        <v>17.09</v>
      </c>
      <c r="J14" s="289">
        <v>10.82</v>
      </c>
      <c r="K14" s="289">
        <v>13.05</v>
      </c>
      <c r="L14" s="289">
        <v>0.08</v>
      </c>
      <c r="M14" s="289">
        <v>0</v>
      </c>
      <c r="N14" s="289">
        <v>0</v>
      </c>
    </row>
    <row r="15" spans="1:15">
      <c r="A15" s="316" t="s">
        <v>5</v>
      </c>
      <c r="B15" s="289">
        <v>4.9627604407058525</v>
      </c>
      <c r="C15" s="289">
        <v>7.8985914159658925</v>
      </c>
      <c r="D15" s="289">
        <v>9.9608176285689254</v>
      </c>
      <c r="E15" s="289">
        <v>9.6944110667828163</v>
      </c>
      <c r="F15" s="289">
        <v>12.285094233311909</v>
      </c>
      <c r="G15" s="289">
        <v>10.041200065717598</v>
      </c>
      <c r="H15" s="289">
        <v>12.132202949222352</v>
      </c>
      <c r="I15" s="289">
        <v>9.7930507733943788</v>
      </c>
      <c r="J15" s="289">
        <v>6.4893769958627088</v>
      </c>
      <c r="K15" s="289">
        <v>4.387116824170473</v>
      </c>
      <c r="L15" s="289">
        <v>4.9268088080667356</v>
      </c>
      <c r="M15" s="289">
        <v>1.56594844920743</v>
      </c>
      <c r="N15" s="289">
        <v>3.1081873916344711</v>
      </c>
    </row>
    <row r="16" spans="1:15">
      <c r="A16" s="316" t="s">
        <v>4</v>
      </c>
      <c r="B16" s="289"/>
      <c r="C16" s="289"/>
      <c r="D16" s="289"/>
      <c r="E16" s="289"/>
      <c r="F16" s="289"/>
      <c r="G16" s="289"/>
      <c r="H16" s="289"/>
      <c r="I16" s="289"/>
      <c r="J16" s="289"/>
      <c r="K16" s="289"/>
      <c r="L16" s="289"/>
      <c r="M16" s="289"/>
      <c r="N16" s="289"/>
    </row>
    <row r="17" spans="1:14">
      <c r="A17" s="316" t="s">
        <v>3</v>
      </c>
      <c r="B17" s="289">
        <v>11.3</v>
      </c>
      <c r="C17" s="289">
        <v>9</v>
      </c>
      <c r="D17" s="289">
        <v>9.1999999999999993</v>
      </c>
      <c r="E17" s="289">
        <v>8.6</v>
      </c>
      <c r="F17" s="289">
        <v>8.3000000000000007</v>
      </c>
      <c r="G17" s="289">
        <v>9.1999999999999993</v>
      </c>
      <c r="H17" s="289">
        <v>8.9</v>
      </c>
      <c r="I17" s="289">
        <v>7.8</v>
      </c>
      <c r="J17" s="289">
        <v>9.1</v>
      </c>
      <c r="K17" s="289">
        <v>9</v>
      </c>
      <c r="L17" s="289">
        <v>6.6</v>
      </c>
      <c r="M17" s="289">
        <v>5</v>
      </c>
      <c r="N17" s="289">
        <v>5</v>
      </c>
    </row>
    <row r="18" spans="1:14">
      <c r="A18" s="318" t="s">
        <v>33</v>
      </c>
      <c r="B18" s="289"/>
      <c r="C18" s="289"/>
      <c r="D18" s="289"/>
      <c r="E18" s="289"/>
      <c r="F18" s="289"/>
      <c r="G18" s="289"/>
      <c r="H18" s="289"/>
      <c r="I18" s="289"/>
      <c r="J18" s="289"/>
      <c r="K18" s="289"/>
      <c r="L18" s="289"/>
      <c r="M18" s="289"/>
      <c r="N18" s="289" t="s">
        <v>15</v>
      </c>
    </row>
    <row r="19" spans="1:14">
      <c r="A19" s="316" t="s">
        <v>1</v>
      </c>
      <c r="B19" s="289"/>
      <c r="C19" s="289"/>
      <c r="D19" s="289"/>
      <c r="E19" s="289"/>
      <c r="F19" s="289"/>
      <c r="G19" s="289"/>
      <c r="H19" s="289"/>
      <c r="I19" s="289"/>
      <c r="J19" s="289"/>
      <c r="K19" s="289"/>
      <c r="L19" s="289"/>
      <c r="M19" s="289"/>
      <c r="N19" s="289"/>
    </row>
    <row r="20" spans="1:14">
      <c r="A20" s="316" t="s">
        <v>0</v>
      </c>
      <c r="B20" s="289">
        <v>45.121451380936406</v>
      </c>
      <c r="C20" s="289">
        <v>4.7454546620944598</v>
      </c>
      <c r="D20" s="289">
        <v>15.422776454751499</v>
      </c>
      <c r="E20" s="289">
        <v>2.4067618167639182</v>
      </c>
      <c r="F20" s="289">
        <v>-1.1428304260945765</v>
      </c>
      <c r="G20" s="289">
        <v>0.48045996636921018</v>
      </c>
      <c r="H20" s="289">
        <v>-0.127966629058065</v>
      </c>
      <c r="I20" s="289">
        <v>-0.56047071850656494</v>
      </c>
      <c r="J20" s="289">
        <v>2.8690303209756962E-2</v>
      </c>
      <c r="K20" s="289">
        <v>28.1628354120555</v>
      </c>
      <c r="L20" s="289">
        <v>359.11937731133258</v>
      </c>
      <c r="M20" s="289">
        <v>2.551427690635053</v>
      </c>
      <c r="N20" s="289">
        <v>46.102971639307867</v>
      </c>
    </row>
    <row r="22" spans="1:14">
      <c r="A22" s="40" t="s">
        <v>21</v>
      </c>
    </row>
    <row r="23" spans="1:14">
      <c r="A23" s="40"/>
    </row>
    <row r="24" spans="1:14">
      <c r="A24" s="53" t="s">
        <v>124</v>
      </c>
    </row>
    <row r="25" spans="1:14">
      <c r="A25" s="53"/>
    </row>
  </sheetData>
  <mergeCells count="2">
    <mergeCell ref="A3:A4"/>
    <mergeCell ref="B3:N3"/>
  </mergeCells>
  <hyperlinks>
    <hyperlink ref="O4" location="Content!A1" display="Back to content page" xr:uid="{00000000-0004-0000-0701-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AA46"/>
  <sheetViews>
    <sheetView topLeftCell="M1" zoomScale="86" zoomScaleNormal="86" workbookViewId="0">
      <selection activeCell="G20" sqref="G20"/>
    </sheetView>
  </sheetViews>
  <sheetFormatPr defaultColWidth="9.21875" defaultRowHeight="18" customHeight="1"/>
  <cols>
    <col min="1" max="1" width="36.5546875" style="17" customWidth="1"/>
    <col min="2" max="24" width="11.77734375" style="17" customWidth="1"/>
    <col min="25" max="25" width="11.21875" style="17" customWidth="1"/>
    <col min="26" max="26" width="15.21875" style="17" customWidth="1"/>
    <col min="27" max="27" width="21.21875" style="17" customWidth="1"/>
    <col min="28" max="16384" width="9.21875" style="17"/>
  </cols>
  <sheetData>
    <row r="1" spans="1:26" ht="18" customHeight="1">
      <c r="A1" s="44" t="s">
        <v>2915</v>
      </c>
      <c r="B1" s="43"/>
      <c r="C1" s="43"/>
      <c r="D1" s="43"/>
      <c r="E1" s="43"/>
      <c r="F1" s="43"/>
      <c r="G1" s="43"/>
      <c r="H1" s="43"/>
      <c r="I1" s="43"/>
      <c r="J1" s="43"/>
      <c r="K1" s="298"/>
      <c r="L1" s="298"/>
      <c r="M1" s="298"/>
      <c r="N1" s="298"/>
    </row>
    <row r="2" spans="1:26" ht="18" customHeight="1">
      <c r="A2" s="44"/>
      <c r="B2" s="43"/>
      <c r="C2" s="43"/>
      <c r="D2" s="43"/>
      <c r="E2" s="43"/>
      <c r="F2" s="43"/>
      <c r="G2" s="43"/>
      <c r="H2" s="43"/>
      <c r="I2" s="43"/>
      <c r="J2" s="43"/>
      <c r="K2" s="298"/>
      <c r="L2" s="298"/>
      <c r="M2" s="298"/>
      <c r="N2" s="298"/>
      <c r="O2" s="298"/>
      <c r="P2" s="298"/>
      <c r="Q2" s="298"/>
      <c r="R2" s="298"/>
      <c r="S2" s="298"/>
      <c r="T2" s="298"/>
      <c r="U2" s="298"/>
      <c r="V2" s="298"/>
      <c r="W2" s="298"/>
      <c r="X2" s="298"/>
    </row>
    <row r="3" spans="1:26"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ht="18" customHeight="1">
      <c r="A4" s="253" t="s">
        <v>452</v>
      </c>
      <c r="B4" s="291">
        <v>726.41416072463767</v>
      </c>
      <c r="C4" s="291">
        <v>787.11532418604656</v>
      </c>
      <c r="D4" s="291">
        <v>1081.2753648571429</v>
      </c>
      <c r="E4" s="291">
        <v>1628.5742136842105</v>
      </c>
      <c r="F4" s="291">
        <v>1567.23613</v>
      </c>
      <c r="G4" s="291">
        <v>1243.90625</v>
      </c>
      <c r="H4" s="291">
        <v>1456.6176470588236</v>
      </c>
      <c r="I4" s="291">
        <v>1429.9290780141844</v>
      </c>
      <c r="J4" s="291">
        <v>1340.8433734939758</v>
      </c>
      <c r="K4" s="291">
        <v>1324.6388740899979</v>
      </c>
      <c r="L4" s="291">
        <v>1515.2389043600008</v>
      </c>
      <c r="M4" s="291">
        <v>2491.8441328199988</v>
      </c>
      <c r="N4" s="291">
        <v>2135.1393375499838</v>
      </c>
      <c r="O4" s="291">
        <v>2059.9295322299945</v>
      </c>
      <c r="P4" s="291">
        <v>2015.9061096899973</v>
      </c>
      <c r="Q4" s="291">
        <v>1822.9040445500018</v>
      </c>
      <c r="R4" s="291">
        <v>1698.638138139999</v>
      </c>
      <c r="S4" s="291">
        <v>1943.4557469000076</v>
      </c>
      <c r="T4" s="291">
        <v>1997.3722997300006</v>
      </c>
      <c r="U4" s="291">
        <v>2095.3589179800038</v>
      </c>
      <c r="V4" s="291">
        <v>1807.4538566499998</v>
      </c>
      <c r="W4" s="291">
        <v>2082.2463051299997</v>
      </c>
      <c r="X4" s="291">
        <v>2097.7175064800012</v>
      </c>
    </row>
    <row r="5" spans="1:26" ht="18" customHeight="1">
      <c r="A5" s="253" t="s">
        <v>453</v>
      </c>
      <c r="B5" s="291">
        <v>1063.7975882608696</v>
      </c>
      <c r="C5" s="291">
        <v>960.77426511627914</v>
      </c>
      <c r="D5" s="291">
        <v>1060.0426984019048</v>
      </c>
      <c r="E5" s="291">
        <v>1436.4137724171053</v>
      </c>
      <c r="F5" s="291">
        <v>1775.7175509000001</v>
      </c>
      <c r="G5" s="291">
        <v>1648.6073329084377</v>
      </c>
      <c r="H5" s="291">
        <v>1222.3244186044119</v>
      </c>
      <c r="I5" s="291">
        <v>1314.7496903021276</v>
      </c>
      <c r="J5" s="291">
        <v>1318.3234980831323</v>
      </c>
      <c r="K5" s="291">
        <v>1488.9903966000061</v>
      </c>
      <c r="L5" s="291">
        <v>2040.1009812999976</v>
      </c>
      <c r="M5" s="291">
        <v>3110.7412339699945</v>
      </c>
      <c r="N5" s="291">
        <v>1985.8182906500206</v>
      </c>
      <c r="O5" s="291">
        <v>1942.0561996700076</v>
      </c>
      <c r="P5" s="291">
        <v>1745.7722721200068</v>
      </c>
      <c r="Q5" s="291">
        <v>1519.1260681400015</v>
      </c>
      <c r="R5" s="291">
        <v>1523.2755014699974</v>
      </c>
      <c r="S5" s="291">
        <v>1968.4770026600111</v>
      </c>
      <c r="T5" s="291">
        <v>2280.4437772800134</v>
      </c>
      <c r="U5" s="291">
        <v>2206.4023699699833</v>
      </c>
      <c r="V5" s="291">
        <v>1891.9742287100082</v>
      </c>
      <c r="W5" s="291">
        <v>2388.2910613600179</v>
      </c>
      <c r="X5" s="291">
        <v>2633.3512655399886</v>
      </c>
    </row>
    <row r="6" spans="1:26" ht="18" customHeight="1">
      <c r="A6" s="253" t="s">
        <v>454</v>
      </c>
      <c r="B6" s="291">
        <v>618.69932666666671</v>
      </c>
      <c r="C6" s="291">
        <v>642.97973186046522</v>
      </c>
      <c r="D6" s="291">
        <v>855.88791780952374</v>
      </c>
      <c r="E6" s="291">
        <v>1236.24449</v>
      </c>
      <c r="F6" s="291">
        <v>1175.6739275</v>
      </c>
      <c r="G6" s="291">
        <v>1035.5773595312501</v>
      </c>
      <c r="H6" s="291">
        <v>999.4465119411766</v>
      </c>
      <c r="I6" s="291">
        <v>1142.0117860893617</v>
      </c>
      <c r="J6" s="291">
        <v>1055.7146131084337</v>
      </c>
      <c r="K6" s="291">
        <v>800.56031698999823</v>
      </c>
      <c r="L6" s="291">
        <v>996.98572895000109</v>
      </c>
      <c r="M6" s="291">
        <v>1719.7457802499982</v>
      </c>
      <c r="N6" s="291">
        <v>1516.1327567499852</v>
      </c>
      <c r="O6" s="291">
        <v>1404.4140544999948</v>
      </c>
      <c r="P6" s="291">
        <v>1394.618465679999</v>
      </c>
      <c r="Q6" s="291">
        <v>1367.9166611500009</v>
      </c>
      <c r="R6" s="291">
        <v>1327.011187879998</v>
      </c>
      <c r="S6" s="291">
        <v>1589.3984554400047</v>
      </c>
      <c r="T6" s="291">
        <v>1609.6697417799917</v>
      </c>
      <c r="U6" s="291">
        <v>1647.9610496000082</v>
      </c>
      <c r="V6" s="291">
        <v>1368.1123358899986</v>
      </c>
      <c r="W6" s="291">
        <v>1683.9374877099942</v>
      </c>
      <c r="X6" s="291">
        <v>1743.0219195399966</v>
      </c>
    </row>
    <row r="7" spans="1:26" ht="18" customHeight="1">
      <c r="A7" s="253" t="s">
        <v>455</v>
      </c>
      <c r="B7" s="291">
        <v>1006.7545589855072</v>
      </c>
      <c r="C7" s="291">
        <v>824.9622706976744</v>
      </c>
      <c r="D7" s="291">
        <v>923.36031773523814</v>
      </c>
      <c r="E7" s="291">
        <v>1286.0291638644735</v>
      </c>
      <c r="F7" s="291">
        <v>1648.9908668374999</v>
      </c>
      <c r="G7" s="291">
        <v>1509.0267697834374</v>
      </c>
      <c r="H7" s="291">
        <v>1059.6578247808825</v>
      </c>
      <c r="I7" s="291">
        <v>1167.1730324297873</v>
      </c>
      <c r="J7" s="291">
        <v>1241.0235539831324</v>
      </c>
      <c r="K7" s="291">
        <v>1326.042874680006</v>
      </c>
      <c r="L7" s="291">
        <v>1828.9118359899974</v>
      </c>
      <c r="M7" s="291">
        <v>2657.4113692799951</v>
      </c>
      <c r="N7" s="291">
        <v>1765.0472876700203</v>
      </c>
      <c r="O7" s="291">
        <v>1721.8381716600079</v>
      </c>
      <c r="P7" s="291">
        <v>1504.5281816700071</v>
      </c>
      <c r="Q7" s="291">
        <v>1223.092278210004</v>
      </c>
      <c r="R7" s="291">
        <v>1212.4896539699971</v>
      </c>
      <c r="S7" s="291">
        <v>1690.131777010009</v>
      </c>
      <c r="T7" s="291">
        <v>1930.4616921000184</v>
      </c>
      <c r="U7" s="291">
        <v>1884.2884715499781</v>
      </c>
      <c r="V7" s="291">
        <v>1605.1223094600075</v>
      </c>
      <c r="W7" s="291">
        <v>2028.6587109300169</v>
      </c>
      <c r="X7" s="291">
        <v>2172.7601815099856</v>
      </c>
    </row>
    <row r="8" spans="1:26" ht="18" customHeight="1">
      <c r="A8" s="253" t="s">
        <v>456</v>
      </c>
      <c r="B8" s="291">
        <f>B4-B6</f>
        <v>107.71483405797096</v>
      </c>
      <c r="C8" s="291">
        <f t="shared" ref="C8:X8" si="0">C4-C6</f>
        <v>144.13559232558134</v>
      </c>
      <c r="D8" s="291">
        <f t="shared" si="0"/>
        <v>225.38744704761916</v>
      </c>
      <c r="E8" s="291">
        <f t="shared" si="0"/>
        <v>392.32972368421042</v>
      </c>
      <c r="F8" s="291">
        <f t="shared" si="0"/>
        <v>391.56220250000001</v>
      </c>
      <c r="G8" s="291">
        <f t="shared" si="0"/>
        <v>208.32889046874993</v>
      </c>
      <c r="H8" s="291">
        <f t="shared" si="0"/>
        <v>457.17113511764705</v>
      </c>
      <c r="I8" s="291">
        <f t="shared" si="0"/>
        <v>287.91729192482262</v>
      </c>
      <c r="J8" s="291">
        <f t="shared" si="0"/>
        <v>285.12876038554214</v>
      </c>
      <c r="K8" s="291">
        <f t="shared" si="0"/>
        <v>524.07855709999967</v>
      </c>
      <c r="L8" s="291">
        <f t="shared" si="0"/>
        <v>518.2531754099997</v>
      </c>
      <c r="M8" s="291">
        <f t="shared" si="0"/>
        <v>772.09835257000054</v>
      </c>
      <c r="N8" s="291">
        <f t="shared" si="0"/>
        <v>619.00658079999857</v>
      </c>
      <c r="O8" s="291">
        <f t="shared" si="0"/>
        <v>655.5154777299997</v>
      </c>
      <c r="P8" s="291">
        <f t="shared" si="0"/>
        <v>621.2876440099983</v>
      </c>
      <c r="Q8" s="291">
        <f t="shared" si="0"/>
        <v>454.98738340000091</v>
      </c>
      <c r="R8" s="291">
        <f t="shared" si="0"/>
        <v>371.62695026000097</v>
      </c>
      <c r="S8" s="291">
        <f t="shared" si="0"/>
        <v>354.05729146000294</v>
      </c>
      <c r="T8" s="291">
        <f t="shared" si="0"/>
        <v>387.7025579500089</v>
      </c>
      <c r="U8" s="291">
        <f t="shared" si="0"/>
        <v>447.39786837999554</v>
      </c>
      <c r="V8" s="291">
        <f t="shared" si="0"/>
        <v>439.34152076000123</v>
      </c>
      <c r="W8" s="291">
        <f t="shared" si="0"/>
        <v>398.30881742000543</v>
      </c>
      <c r="X8" s="291">
        <f t="shared" si="0"/>
        <v>354.69558694000466</v>
      </c>
    </row>
    <row r="9" spans="1:26" ht="18" customHeight="1">
      <c r="A9" s="253" t="s">
        <v>457</v>
      </c>
      <c r="B9" s="291">
        <f>B5-B7</f>
        <v>57.043029275362414</v>
      </c>
      <c r="C9" s="291">
        <f t="shared" ref="C9:X9" si="1">C5-C7</f>
        <v>135.81199441860474</v>
      </c>
      <c r="D9" s="291">
        <f t="shared" si="1"/>
        <v>136.68238066666663</v>
      </c>
      <c r="E9" s="291">
        <f t="shared" si="1"/>
        <v>150.38460855263179</v>
      </c>
      <c r="F9" s="291">
        <f t="shared" si="1"/>
        <v>126.72668406250023</v>
      </c>
      <c r="G9" s="291">
        <f t="shared" si="1"/>
        <v>139.58056312500025</v>
      </c>
      <c r="H9" s="291">
        <f t="shared" si="1"/>
        <v>162.66659382352941</v>
      </c>
      <c r="I9" s="291">
        <f t="shared" si="1"/>
        <v>147.57665787234032</v>
      </c>
      <c r="J9" s="291">
        <f t="shared" si="1"/>
        <v>77.299944099999948</v>
      </c>
      <c r="K9" s="291">
        <f t="shared" si="1"/>
        <v>162.9475219200001</v>
      </c>
      <c r="L9" s="291">
        <f t="shared" si="1"/>
        <v>211.18914531000019</v>
      </c>
      <c r="M9" s="291">
        <f t="shared" si="1"/>
        <v>453.32986468999934</v>
      </c>
      <c r="N9" s="291">
        <f t="shared" si="1"/>
        <v>220.77100298000028</v>
      </c>
      <c r="O9" s="291">
        <f t="shared" si="1"/>
        <v>220.21802800999967</v>
      </c>
      <c r="P9" s="291">
        <f t="shared" si="1"/>
        <v>241.2440904499997</v>
      </c>
      <c r="Q9" s="291">
        <f t="shared" si="1"/>
        <v>296.03378992999751</v>
      </c>
      <c r="R9" s="291">
        <f t="shared" si="1"/>
        <v>310.78584750000027</v>
      </c>
      <c r="S9" s="291">
        <f t="shared" si="1"/>
        <v>278.34522565000202</v>
      </c>
      <c r="T9" s="291">
        <f t="shared" si="1"/>
        <v>349.98208517999501</v>
      </c>
      <c r="U9" s="291">
        <f t="shared" si="1"/>
        <v>322.11389842000517</v>
      </c>
      <c r="V9" s="291">
        <f t="shared" si="1"/>
        <v>286.85191925000072</v>
      </c>
      <c r="W9" s="291">
        <f t="shared" si="1"/>
        <v>359.632350430001</v>
      </c>
      <c r="X9" s="291">
        <f t="shared" si="1"/>
        <v>460.591084030003</v>
      </c>
    </row>
    <row r="10" spans="1:26" ht="18" customHeight="1">
      <c r="A10" s="253"/>
      <c r="B10" s="296"/>
      <c r="C10" s="296"/>
      <c r="D10" s="296"/>
      <c r="E10" s="296"/>
      <c r="F10" s="296"/>
      <c r="G10" s="296"/>
      <c r="H10" s="296"/>
      <c r="I10" s="296"/>
      <c r="J10" s="296"/>
      <c r="K10" s="296"/>
      <c r="L10" s="296"/>
      <c r="M10" s="296"/>
      <c r="N10" s="296"/>
      <c r="O10" s="296"/>
      <c r="P10" s="296"/>
      <c r="Q10" s="296"/>
      <c r="R10" s="296"/>
      <c r="S10" s="296"/>
      <c r="T10" s="296"/>
      <c r="U10" s="296"/>
      <c r="V10" s="296"/>
      <c r="W10" s="296"/>
      <c r="X10" s="296"/>
    </row>
    <row r="11" spans="1:26" ht="18" customHeight="1">
      <c r="A11" s="254" t="s">
        <v>458</v>
      </c>
      <c r="B11" s="296"/>
      <c r="C11" s="296"/>
      <c r="D11" s="296"/>
      <c r="E11" s="296"/>
      <c r="F11" s="296"/>
      <c r="G11" s="296"/>
      <c r="H11" s="296"/>
      <c r="I11" s="296"/>
      <c r="J11" s="296"/>
      <c r="K11" s="296"/>
      <c r="L11" s="296"/>
      <c r="M11" s="296"/>
      <c r="N11" s="296"/>
      <c r="O11" s="296"/>
      <c r="P11" s="296"/>
      <c r="Q11" s="296"/>
      <c r="R11" s="296"/>
      <c r="S11" s="618"/>
      <c r="T11" s="618"/>
      <c r="U11" s="618"/>
      <c r="V11" s="618"/>
      <c r="W11" s="618"/>
      <c r="X11" s="618"/>
    </row>
    <row r="12" spans="1:26" ht="18" customHeight="1">
      <c r="A12" s="255" t="s">
        <v>13</v>
      </c>
      <c r="B12" s="296">
        <v>2.9287272463768113</v>
      </c>
      <c r="C12" s="296">
        <v>11.103926046511628</v>
      </c>
      <c r="D12" s="296">
        <v>8.1513459047619055</v>
      </c>
      <c r="E12" s="296">
        <v>3.0519585526315791</v>
      </c>
      <c r="F12" s="296">
        <v>13.659877343749999</v>
      </c>
      <c r="G12" s="296">
        <v>4.2196839062500002</v>
      </c>
      <c r="H12" s="296">
        <v>0.70290029411764698</v>
      </c>
      <c r="I12" s="296">
        <v>0.52805616737588656</v>
      </c>
      <c r="J12" s="296">
        <v>35.46955146626506</v>
      </c>
      <c r="K12" s="296"/>
      <c r="L12" s="296"/>
      <c r="M12" s="296"/>
      <c r="N12" s="296"/>
      <c r="O12" s="296"/>
      <c r="P12" s="296"/>
      <c r="Q12" s="296"/>
      <c r="R12" s="296"/>
      <c r="S12" s="296">
        <v>27.261940710000008</v>
      </c>
      <c r="T12" s="296">
        <v>30.803719989999998</v>
      </c>
      <c r="U12" s="296">
        <v>21.00227933</v>
      </c>
      <c r="V12" s="296">
        <v>3.4465988300000001</v>
      </c>
      <c r="W12" s="296">
        <v>13.276605049999997</v>
      </c>
      <c r="X12" s="296">
        <v>17.111818679999995</v>
      </c>
    </row>
    <row r="13" spans="1:26" ht="18" customHeight="1">
      <c r="A13" s="255" t="s">
        <v>12</v>
      </c>
      <c r="B13" s="296">
        <v>7.213492753623188E-2</v>
      </c>
      <c r="C13" s="296">
        <v>2.8421744186046514E-2</v>
      </c>
      <c r="D13" s="296">
        <v>2.5320952380952382E-3</v>
      </c>
      <c r="E13" s="296">
        <v>2.6056052631578949E-2</v>
      </c>
      <c r="F13" s="296">
        <v>0.26938234374999998</v>
      </c>
      <c r="G13" s="296">
        <v>6.1817656249999998E-2</v>
      </c>
      <c r="H13" s="296">
        <v>2.1787518691176473</v>
      </c>
      <c r="I13" s="296">
        <v>7.1188175645390066</v>
      </c>
      <c r="J13" s="296">
        <v>4.8399147433734928</v>
      </c>
      <c r="K13" s="296"/>
      <c r="L13" s="296"/>
      <c r="M13" s="296"/>
      <c r="N13" s="296"/>
      <c r="O13" s="296"/>
      <c r="P13" s="296"/>
      <c r="Q13" s="296"/>
      <c r="R13" s="296"/>
      <c r="S13" s="296">
        <v>13.098173510000001</v>
      </c>
      <c r="T13" s="296">
        <v>18.148064389999991</v>
      </c>
      <c r="U13" s="296">
        <v>27.44997231</v>
      </c>
      <c r="V13" s="296">
        <v>19.698537519999995</v>
      </c>
      <c r="W13" s="296">
        <v>31.496941299999996</v>
      </c>
      <c r="X13" s="296">
        <v>24.782517140000003</v>
      </c>
    </row>
    <row r="14" spans="1:26" ht="18" customHeight="1">
      <c r="A14" s="255" t="s">
        <v>513</v>
      </c>
      <c r="B14" s="296">
        <v>0</v>
      </c>
      <c r="C14" s="296">
        <v>0</v>
      </c>
      <c r="D14" s="296">
        <v>0</v>
      </c>
      <c r="E14" s="296">
        <v>0</v>
      </c>
      <c r="F14" s="296">
        <v>0</v>
      </c>
      <c r="G14" s="296">
        <v>0</v>
      </c>
      <c r="H14" s="296">
        <v>0</v>
      </c>
      <c r="I14" s="296">
        <v>0</v>
      </c>
      <c r="J14" s="296">
        <v>0</v>
      </c>
      <c r="K14" s="296"/>
      <c r="L14" s="296"/>
      <c r="M14" s="296"/>
      <c r="N14" s="296"/>
      <c r="O14" s="296"/>
      <c r="P14" s="296"/>
      <c r="Q14" s="296"/>
      <c r="R14" s="296"/>
      <c r="S14" s="296">
        <v>0.18755706999999996</v>
      </c>
      <c r="T14" s="296">
        <v>0.17952759000000001</v>
      </c>
      <c r="U14" s="296">
        <v>9.7363749999999999E-2</v>
      </c>
      <c r="V14" s="296">
        <v>0.19403461</v>
      </c>
      <c r="W14" s="296">
        <v>0.27082414999999999</v>
      </c>
      <c r="X14" s="296">
        <v>0.11750680000000001</v>
      </c>
    </row>
    <row r="15" spans="1:26" ht="18" customHeight="1">
      <c r="A15" s="255" t="s">
        <v>459</v>
      </c>
      <c r="B15" s="296">
        <v>1.7745942028985506E-2</v>
      </c>
      <c r="C15" s="296">
        <v>0</v>
      </c>
      <c r="D15" s="296">
        <v>0</v>
      </c>
      <c r="E15" s="296">
        <v>0</v>
      </c>
      <c r="F15" s="296">
        <v>0</v>
      </c>
      <c r="G15" s="296">
        <v>0</v>
      </c>
      <c r="H15" s="296">
        <v>0</v>
      </c>
      <c r="I15" s="296">
        <v>0</v>
      </c>
      <c r="J15" s="296">
        <v>8.8994939759036135E-2</v>
      </c>
      <c r="K15" s="296"/>
      <c r="L15" s="296"/>
      <c r="M15" s="296"/>
      <c r="N15" s="296"/>
      <c r="O15" s="296"/>
      <c r="P15" s="296"/>
      <c r="Q15" s="296"/>
      <c r="R15" s="296"/>
      <c r="S15" s="296">
        <v>2.7501747599999997</v>
      </c>
      <c r="T15" s="296">
        <v>15.837250730000003</v>
      </c>
      <c r="U15" s="296">
        <v>14.747004039999995</v>
      </c>
      <c r="V15" s="296">
        <v>3.846666369999999</v>
      </c>
      <c r="W15" s="296">
        <v>1.1446210799999998</v>
      </c>
      <c r="X15" s="296">
        <v>4.3637045800000003</v>
      </c>
    </row>
    <row r="16" spans="1:26" ht="18" customHeight="1">
      <c r="A16" s="255" t="s">
        <v>11</v>
      </c>
      <c r="B16" s="296">
        <v>6.6408405797101444E-2</v>
      </c>
      <c r="C16" s="296">
        <v>1.5911860465116279E-2</v>
      </c>
      <c r="D16" s="296">
        <v>9.9659714285714282E-2</v>
      </c>
      <c r="E16" s="296">
        <v>9.800013157894738E-2</v>
      </c>
      <c r="F16" s="296">
        <v>2.741953125E-2</v>
      </c>
      <c r="G16" s="296">
        <v>1.241795625</v>
      </c>
      <c r="H16" s="296">
        <v>3.2825140264705883</v>
      </c>
      <c r="I16" s="296">
        <v>5.9010942709219858</v>
      </c>
      <c r="J16" s="296">
        <v>7.7810409987951799</v>
      </c>
      <c r="K16" s="296"/>
      <c r="L16" s="296"/>
      <c r="M16" s="296"/>
      <c r="N16" s="296"/>
      <c r="O16" s="296"/>
      <c r="P16" s="296"/>
      <c r="Q16" s="296"/>
      <c r="R16" s="296"/>
      <c r="S16" s="296">
        <v>2.7514894400000003</v>
      </c>
      <c r="T16" s="296">
        <v>1.3082194000000007</v>
      </c>
      <c r="U16" s="296">
        <v>3.2936821699999985</v>
      </c>
      <c r="V16" s="296">
        <v>3.5882770399999995</v>
      </c>
      <c r="W16" s="296">
        <v>4.5877896200000015</v>
      </c>
      <c r="X16" s="296">
        <v>3.1990946899999995</v>
      </c>
    </row>
    <row r="17" spans="1:27" ht="18" customHeight="1">
      <c r="A17" s="255" t="s">
        <v>10</v>
      </c>
      <c r="B17" s="296">
        <v>0.92016797101449277</v>
      </c>
      <c r="C17" s="296">
        <v>3.5445195348837211</v>
      </c>
      <c r="D17" s="296">
        <v>2.3415233333333334</v>
      </c>
      <c r="E17" s="296">
        <v>4.394456052631579</v>
      </c>
      <c r="F17" s="296">
        <v>7.5284020312499997</v>
      </c>
      <c r="G17" s="296">
        <v>7.2888965624999997</v>
      </c>
      <c r="H17" s="296">
        <v>17.53803382352941</v>
      </c>
      <c r="I17" s="296">
        <v>15.200475765957448</v>
      </c>
      <c r="J17" s="296">
        <v>5.4887275759036145</v>
      </c>
      <c r="K17" s="296"/>
      <c r="L17" s="296"/>
      <c r="M17" s="296"/>
      <c r="N17" s="296"/>
      <c r="O17" s="296"/>
      <c r="P17" s="296"/>
      <c r="Q17" s="296"/>
      <c r="R17" s="296"/>
      <c r="S17" s="296">
        <v>9.6695643699999998</v>
      </c>
      <c r="T17" s="296">
        <v>8.9291429999999981</v>
      </c>
      <c r="U17" s="296">
        <v>9.6767624399999992</v>
      </c>
      <c r="V17" s="296">
        <v>4.7858424899999985</v>
      </c>
      <c r="W17" s="296">
        <v>7.3758820100000007</v>
      </c>
      <c r="X17" s="296">
        <v>2.8932320799999998</v>
      </c>
    </row>
    <row r="18" spans="1:27" ht="18" customHeight="1">
      <c r="A18" s="255" t="s">
        <v>9</v>
      </c>
      <c r="B18" s="296">
        <v>4.4279656521739126</v>
      </c>
      <c r="C18" s="296">
        <v>3.3286227906976746</v>
      </c>
      <c r="D18" s="296">
        <v>4.902630380952381</v>
      </c>
      <c r="E18" s="296">
        <v>4.8222265789473688</v>
      </c>
      <c r="F18" s="296">
        <v>7.5836162500000004</v>
      </c>
      <c r="G18" s="296">
        <v>2.9414404687499998</v>
      </c>
      <c r="H18" s="296">
        <v>6.5143201470588235</v>
      </c>
      <c r="I18" s="296">
        <v>5.3980744170212773</v>
      </c>
      <c r="J18" s="296">
        <v>3.2300972192771087</v>
      </c>
      <c r="K18" s="296"/>
      <c r="L18" s="296"/>
      <c r="M18" s="296"/>
      <c r="N18" s="296"/>
      <c r="O18" s="296"/>
      <c r="P18" s="296"/>
      <c r="Q18" s="296"/>
      <c r="R18" s="296"/>
      <c r="S18" s="296">
        <v>10.136271469999995</v>
      </c>
      <c r="T18" s="296">
        <v>3.6790444</v>
      </c>
      <c r="U18" s="296">
        <v>3.3930653699999995</v>
      </c>
      <c r="V18" s="296">
        <v>1.9476939200000001</v>
      </c>
      <c r="W18" s="296">
        <v>3.0122249200000004</v>
      </c>
      <c r="X18" s="296">
        <v>4.5038015200000014</v>
      </c>
    </row>
    <row r="19" spans="1:27" ht="18" customHeight="1">
      <c r="A19" s="255" t="s">
        <v>8</v>
      </c>
      <c r="B19" s="296">
        <v>5.8862018840579706</v>
      </c>
      <c r="C19" s="296">
        <v>7.8409062790697677</v>
      </c>
      <c r="D19" s="296">
        <v>7.4413986666666672</v>
      </c>
      <c r="E19" s="296">
        <v>8.5357105263157891</v>
      </c>
      <c r="F19" s="296">
        <v>6.2188848437499997</v>
      </c>
      <c r="G19" s="296">
        <v>4.54960875</v>
      </c>
      <c r="H19" s="296">
        <v>9.5749183823529407</v>
      </c>
      <c r="I19" s="296">
        <v>5.8578652283687953</v>
      </c>
      <c r="J19" s="296">
        <v>2.9653383060240963</v>
      </c>
      <c r="K19" s="296"/>
      <c r="L19" s="296"/>
      <c r="M19" s="296"/>
      <c r="N19" s="296"/>
      <c r="O19" s="296"/>
      <c r="P19" s="296"/>
      <c r="Q19" s="296"/>
      <c r="R19" s="296"/>
      <c r="S19" s="296">
        <v>13.378149780000003</v>
      </c>
      <c r="T19" s="296">
        <v>14.137072699999996</v>
      </c>
      <c r="U19" s="296">
        <v>12.950920330000008</v>
      </c>
      <c r="V19" s="296">
        <v>11.026041180000002</v>
      </c>
      <c r="W19" s="296">
        <v>10.650723670000001</v>
      </c>
      <c r="X19" s="296">
        <v>13.732047429999993</v>
      </c>
    </row>
    <row r="20" spans="1:27" ht="18" customHeight="1">
      <c r="A20" s="255" t="s">
        <v>6</v>
      </c>
      <c r="B20" s="296">
        <v>31.897434637681158</v>
      </c>
      <c r="C20" s="296">
        <v>48.939600116279074</v>
      </c>
      <c r="D20" s="296">
        <v>61.310157904761908</v>
      </c>
      <c r="E20" s="296">
        <v>69.545573026315779</v>
      </c>
      <c r="F20" s="296">
        <v>71.938964374999998</v>
      </c>
      <c r="G20" s="296">
        <v>54.761398906250001</v>
      </c>
      <c r="H20" s="296">
        <v>103.34068220588236</v>
      </c>
      <c r="I20" s="296">
        <v>91.807704394326251</v>
      </c>
      <c r="J20" s="296">
        <v>65.093000207228926</v>
      </c>
      <c r="K20" s="296"/>
      <c r="L20" s="296"/>
      <c r="M20" s="296"/>
      <c r="N20" s="296"/>
      <c r="O20" s="296"/>
      <c r="P20" s="296"/>
      <c r="Q20" s="296"/>
      <c r="R20" s="296"/>
      <c r="S20" s="296">
        <v>149.32375693000014</v>
      </c>
      <c r="T20" s="296">
        <v>131.63801512999999</v>
      </c>
      <c r="U20" s="296">
        <v>100.57169431999992</v>
      </c>
      <c r="V20" s="296">
        <v>74.665607640000033</v>
      </c>
      <c r="W20" s="296">
        <v>70.818499370000112</v>
      </c>
      <c r="X20" s="296">
        <v>78.972070500000001</v>
      </c>
    </row>
    <row r="21" spans="1:27" ht="18" customHeight="1">
      <c r="A21" s="255" t="s">
        <v>18</v>
      </c>
      <c r="B21" s="296">
        <v>0.20429550724637682</v>
      </c>
      <c r="C21" s="296">
        <v>8.7084883720930234E-3</v>
      </c>
      <c r="D21" s="296">
        <v>8.4192761904761909E-2</v>
      </c>
      <c r="E21" s="296">
        <v>7.0182236842105269E-2</v>
      </c>
      <c r="F21" s="296">
        <v>2.2036406249999998E-2</v>
      </c>
      <c r="G21" s="296">
        <v>2.1533978124999997</v>
      </c>
      <c r="H21" s="296">
        <v>4.2391820970588245</v>
      </c>
      <c r="I21" s="296">
        <v>11.071571171631206</v>
      </c>
      <c r="J21" s="296">
        <v>5.8979467120481921</v>
      </c>
      <c r="K21" s="296"/>
      <c r="L21" s="296"/>
      <c r="M21" s="296"/>
      <c r="N21" s="296"/>
      <c r="O21" s="296"/>
      <c r="P21" s="296"/>
      <c r="Q21" s="296"/>
      <c r="R21" s="296"/>
      <c r="S21" s="296">
        <v>18.906201299999996</v>
      </c>
      <c r="T21" s="296">
        <v>17.680985750000001</v>
      </c>
      <c r="U21" s="296">
        <v>22.422921240000008</v>
      </c>
      <c r="V21" s="296">
        <v>19.886799499999988</v>
      </c>
      <c r="W21" s="296">
        <v>22.78903837</v>
      </c>
      <c r="X21" s="296">
        <v>21.341903080000019</v>
      </c>
    </row>
    <row r="22" spans="1:27" ht="18" customHeight="1">
      <c r="A22" s="255" t="s">
        <v>4</v>
      </c>
      <c r="B22" s="296">
        <v>0.37706275362318836</v>
      </c>
      <c r="C22" s="296">
        <v>0.32421941860465114</v>
      </c>
      <c r="D22" s="296">
        <v>0.33618371428571431</v>
      </c>
      <c r="E22" s="296">
        <v>0.3810326315789474</v>
      </c>
      <c r="F22" s="296">
        <v>0.23799171875</v>
      </c>
      <c r="G22" s="296">
        <v>0.16965</v>
      </c>
      <c r="H22" s="296">
        <v>0.47905852941176474</v>
      </c>
      <c r="I22" s="296">
        <v>0.14699559999999998</v>
      </c>
      <c r="J22" s="296">
        <v>0.18906783132530119</v>
      </c>
      <c r="K22" s="296"/>
      <c r="L22" s="296"/>
      <c r="M22" s="296"/>
      <c r="N22" s="296"/>
      <c r="O22" s="296"/>
      <c r="P22" s="296"/>
      <c r="Q22" s="296"/>
      <c r="R22" s="296"/>
      <c r="S22" s="296">
        <v>0.13069935999999999</v>
      </c>
      <c r="T22" s="296">
        <v>0.4301189199999999</v>
      </c>
      <c r="U22" s="296">
        <v>0.37796918999999995</v>
      </c>
      <c r="V22" s="296">
        <v>0.34318425000000002</v>
      </c>
      <c r="W22" s="296">
        <v>0.19756117000000001</v>
      </c>
      <c r="X22" s="296">
        <v>0.55560659999999995</v>
      </c>
    </row>
    <row r="23" spans="1:27" ht="18" customHeight="1">
      <c r="A23" s="255" t="s">
        <v>3</v>
      </c>
      <c r="B23" s="296">
        <v>538.40129927536225</v>
      </c>
      <c r="C23" s="296">
        <v>533.39732069767445</v>
      </c>
      <c r="D23" s="296">
        <v>664.03954504761907</v>
      </c>
      <c r="E23" s="296">
        <v>1073.0691159210528</v>
      </c>
      <c r="F23" s="296">
        <v>1033.28834640625</v>
      </c>
      <c r="G23" s="296">
        <v>931.84231703124988</v>
      </c>
      <c r="H23" s="296">
        <v>805.5246092426471</v>
      </c>
      <c r="I23" s="296">
        <v>957.80080565815604</v>
      </c>
      <c r="J23" s="296">
        <v>903.28388383373476</v>
      </c>
      <c r="K23" s="296"/>
      <c r="L23" s="296"/>
      <c r="M23" s="296"/>
      <c r="N23" s="296"/>
      <c r="O23" s="296"/>
      <c r="P23" s="296"/>
      <c r="Q23" s="296"/>
      <c r="R23" s="296"/>
      <c r="S23" s="296">
        <v>1264.4619500700046</v>
      </c>
      <c r="T23" s="296">
        <v>1284.6847371299918</v>
      </c>
      <c r="U23" s="296">
        <v>1352.2836023500083</v>
      </c>
      <c r="V23" s="296">
        <v>1156.5371484399984</v>
      </c>
      <c r="W23" s="296">
        <v>1407.9639345499943</v>
      </c>
      <c r="X23" s="296">
        <v>1477.1489806999966</v>
      </c>
    </row>
    <row r="24" spans="1:27" s="40" customFormat="1" ht="18" customHeight="1">
      <c r="A24" s="255" t="s">
        <v>460</v>
      </c>
      <c r="B24" s="296">
        <v>13.643070579710145</v>
      </c>
      <c r="C24" s="296">
        <v>15.370306860465117</v>
      </c>
      <c r="D24" s="296">
        <v>13.727562761904762</v>
      </c>
      <c r="E24" s="296">
        <v>12.342120657894737</v>
      </c>
      <c r="F24" s="296">
        <v>15.319320781250001</v>
      </c>
      <c r="G24" s="296">
        <v>18.419829687499998</v>
      </c>
      <c r="H24" s="296">
        <v>31.373258235294117</v>
      </c>
      <c r="I24" s="296">
        <v>25.330145024113474</v>
      </c>
      <c r="J24" s="296">
        <v>11.942146779518071</v>
      </c>
      <c r="K24" s="296"/>
      <c r="L24" s="296"/>
      <c r="M24" s="296"/>
      <c r="N24" s="296"/>
      <c r="O24" s="296"/>
      <c r="P24" s="296"/>
      <c r="Q24" s="296"/>
      <c r="R24" s="296"/>
      <c r="S24" s="296">
        <v>37.36811621999999</v>
      </c>
      <c r="T24" s="296">
        <v>38.52007596</v>
      </c>
      <c r="U24" s="296">
        <v>38.940216290000009</v>
      </c>
      <c r="V24" s="296">
        <v>28.103032640000006</v>
      </c>
      <c r="W24" s="296">
        <v>39.771251150000019</v>
      </c>
      <c r="X24" s="296">
        <v>38.437767049999991</v>
      </c>
      <c r="AA24" s="17"/>
    </row>
    <row r="25" spans="1:27" ht="18" customHeight="1">
      <c r="A25" s="255" t="s">
        <v>1</v>
      </c>
      <c r="B25" s="296">
        <v>3.6186842028985509</v>
      </c>
      <c r="C25" s="296">
        <v>5.7248776744186047</v>
      </c>
      <c r="D25" s="296">
        <v>5.4747559047619045</v>
      </c>
      <c r="E25" s="296">
        <v>4.6407249999999998</v>
      </c>
      <c r="F25" s="296">
        <v>10.272292499999999</v>
      </c>
      <c r="G25" s="296">
        <v>2.9892395312499995</v>
      </c>
      <c r="H25" s="296">
        <v>5.7598994117647058</v>
      </c>
      <c r="I25" s="296">
        <v>9.6451164851063833</v>
      </c>
      <c r="J25" s="296">
        <v>5.3991358457831327</v>
      </c>
      <c r="K25" s="296"/>
      <c r="L25" s="296"/>
      <c r="M25" s="296"/>
      <c r="N25" s="296"/>
      <c r="O25" s="296"/>
      <c r="P25" s="296"/>
      <c r="Q25" s="296"/>
      <c r="R25" s="296"/>
      <c r="S25" s="296">
        <v>11.646204339999993</v>
      </c>
      <c r="T25" s="296">
        <v>16.477219590000004</v>
      </c>
      <c r="U25" s="296">
        <v>23.152742480000004</v>
      </c>
      <c r="V25" s="296">
        <v>11.216955649999999</v>
      </c>
      <c r="W25" s="296">
        <v>19.788390739999986</v>
      </c>
      <c r="X25" s="296">
        <v>18.991662039999991</v>
      </c>
    </row>
    <row r="26" spans="1:27" ht="18" customHeight="1">
      <c r="A26" s="255" t="s">
        <v>24</v>
      </c>
      <c r="B26" s="296">
        <v>16.238127681159419</v>
      </c>
      <c r="C26" s="296">
        <v>13.35239034883721</v>
      </c>
      <c r="D26" s="296">
        <v>87.976429619047622</v>
      </c>
      <c r="E26" s="296">
        <v>55.267332631578945</v>
      </c>
      <c r="F26" s="296">
        <v>9.3073929687499994</v>
      </c>
      <c r="G26" s="296">
        <v>4.9382835937499996</v>
      </c>
      <c r="H26" s="296">
        <v>8.938383676470588</v>
      </c>
      <c r="I26" s="296">
        <v>6.2050643418439719</v>
      </c>
      <c r="J26" s="296">
        <v>4.0457666493975895</v>
      </c>
      <c r="K26" s="296"/>
      <c r="L26" s="296"/>
      <c r="M26" s="296"/>
      <c r="N26" s="296"/>
      <c r="O26" s="296"/>
      <c r="P26" s="296"/>
      <c r="Q26" s="296"/>
      <c r="R26" s="296"/>
      <c r="S26" s="296">
        <v>28.328206110000004</v>
      </c>
      <c r="T26" s="296">
        <v>27.216547100000014</v>
      </c>
      <c r="U26" s="296">
        <v>17.600853989999997</v>
      </c>
      <c r="V26" s="296">
        <v>28.82591581000003</v>
      </c>
      <c r="W26" s="296">
        <v>50.793200559999981</v>
      </c>
      <c r="X26" s="296">
        <v>36.870206650000029</v>
      </c>
    </row>
    <row r="27" spans="1:27" ht="18" customHeight="1">
      <c r="A27" s="253" t="s">
        <v>28</v>
      </c>
      <c r="B27" s="296"/>
      <c r="C27" s="296"/>
      <c r="D27" s="296"/>
      <c r="E27" s="296"/>
      <c r="F27" s="296"/>
      <c r="G27" s="296"/>
      <c r="H27" s="296"/>
      <c r="I27" s="296"/>
      <c r="J27" s="296"/>
      <c r="K27" s="296"/>
      <c r="L27" s="296"/>
      <c r="M27" s="296"/>
      <c r="N27" s="296"/>
      <c r="O27" s="296"/>
      <c r="P27" s="296"/>
      <c r="Q27" s="296"/>
      <c r="R27" s="296"/>
      <c r="S27" s="296"/>
      <c r="T27" s="296"/>
      <c r="U27" s="296"/>
      <c r="V27" s="296"/>
      <c r="W27" s="296"/>
      <c r="X27" s="296"/>
    </row>
    <row r="28" spans="1:27" ht="18" customHeight="1">
      <c r="A28" s="254"/>
      <c r="B28" s="296"/>
      <c r="C28" s="296"/>
      <c r="D28" s="296"/>
      <c r="E28" s="296"/>
      <c r="F28" s="296"/>
      <c r="G28" s="296"/>
      <c r="H28" s="296"/>
      <c r="I28" s="296"/>
      <c r="J28" s="296"/>
      <c r="K28" s="296"/>
      <c r="L28" s="296"/>
      <c r="M28" s="296"/>
      <c r="N28" s="296"/>
      <c r="O28" s="296"/>
      <c r="P28" s="296"/>
      <c r="Q28" s="296"/>
      <c r="R28" s="296"/>
      <c r="S28" s="296"/>
      <c r="T28" s="296"/>
      <c r="U28" s="296"/>
      <c r="V28" s="296"/>
      <c r="W28" s="296"/>
      <c r="X28" s="296"/>
    </row>
    <row r="29" spans="1:27" ht="18" customHeight="1">
      <c r="A29" s="259" t="s">
        <v>461</v>
      </c>
      <c r="B29" s="296"/>
      <c r="C29" s="296"/>
      <c r="D29" s="296"/>
      <c r="E29" s="296"/>
      <c r="F29" s="296"/>
      <c r="G29" s="296"/>
      <c r="H29" s="296"/>
      <c r="I29" s="296"/>
      <c r="J29" s="296"/>
      <c r="K29" s="296"/>
      <c r="L29" s="296"/>
      <c r="M29" s="296"/>
      <c r="N29" s="296"/>
      <c r="O29" s="296"/>
      <c r="P29" s="296"/>
      <c r="Q29" s="296"/>
      <c r="R29" s="296"/>
      <c r="S29" s="618"/>
      <c r="T29" s="618"/>
      <c r="U29" s="618"/>
      <c r="V29" s="618"/>
      <c r="W29" s="618"/>
      <c r="X29" s="618"/>
    </row>
    <row r="30" spans="1:27" ht="18" customHeight="1">
      <c r="A30" s="255" t="s">
        <v>13</v>
      </c>
      <c r="B30" s="296">
        <v>3.6666666666666666E-5</v>
      </c>
      <c r="C30" s="296">
        <v>0</v>
      </c>
      <c r="D30" s="296">
        <v>5.5809523809523812E-5</v>
      </c>
      <c r="E30" s="296">
        <v>3.1842105263157895E-5</v>
      </c>
      <c r="F30" s="296">
        <v>4.7859375000000002E-4</v>
      </c>
      <c r="G30" s="296">
        <v>0</v>
      </c>
      <c r="H30" s="296">
        <v>0</v>
      </c>
      <c r="I30" s="296">
        <v>0</v>
      </c>
      <c r="J30" s="296">
        <v>0</v>
      </c>
      <c r="K30" s="296"/>
      <c r="L30" s="296"/>
      <c r="M30" s="296"/>
      <c r="N30" s="296"/>
      <c r="O30" s="296"/>
      <c r="P30" s="296"/>
      <c r="Q30" s="296"/>
      <c r="R30" s="296"/>
      <c r="S30" s="296">
        <v>9.2953999999999997E-4</v>
      </c>
      <c r="T30" s="296">
        <v>1.0430000000000001E-4</v>
      </c>
      <c r="U30" s="296">
        <v>1.01588E-3</v>
      </c>
      <c r="V30" s="296">
        <v>8.6277000000000001E-4</v>
      </c>
      <c r="W30" s="296">
        <v>0</v>
      </c>
      <c r="X30" s="296">
        <v>0</v>
      </c>
    </row>
    <row r="31" spans="1:27" ht="18" customHeight="1">
      <c r="A31" s="255" t="s">
        <v>12</v>
      </c>
      <c r="B31" s="296">
        <v>0.11875347826086956</v>
      </c>
      <c r="C31" s="296">
        <v>7.2914651162790708E-2</v>
      </c>
      <c r="D31" s="296">
        <v>9.0962857142857147E-3</v>
      </c>
      <c r="E31" s="296">
        <v>1.2151710526315791E-2</v>
      </c>
      <c r="F31" s="296">
        <v>0.12515625</v>
      </c>
      <c r="G31" s="296">
        <v>1.8306093749999999E-2</v>
      </c>
      <c r="H31" s="296">
        <v>0.24516125441176473</v>
      </c>
      <c r="I31" s="296">
        <v>0.44667833049645389</v>
      </c>
      <c r="J31" s="296">
        <v>0.25050614337349392</v>
      </c>
      <c r="K31" s="296"/>
      <c r="L31" s="296"/>
      <c r="M31" s="296"/>
      <c r="N31" s="296"/>
      <c r="O31" s="296"/>
      <c r="P31" s="296"/>
      <c r="Q31" s="296"/>
      <c r="R31" s="296"/>
      <c r="S31" s="296">
        <v>0.23375198</v>
      </c>
      <c r="T31" s="296">
        <v>1.3889564199999997</v>
      </c>
      <c r="U31" s="296">
        <v>0.72540493999999978</v>
      </c>
      <c r="V31" s="296">
        <v>0.3392245000000001</v>
      </c>
      <c r="W31" s="296">
        <v>0.1609063</v>
      </c>
      <c r="X31" s="296">
        <v>0.31622749</v>
      </c>
    </row>
    <row r="32" spans="1:27" ht="18" customHeight="1">
      <c r="A32" s="255" t="s">
        <v>513</v>
      </c>
      <c r="B32" s="296">
        <v>0</v>
      </c>
      <c r="C32" s="296">
        <v>0</v>
      </c>
      <c r="D32" s="296">
        <v>0</v>
      </c>
      <c r="E32" s="296">
        <v>0</v>
      </c>
      <c r="F32" s="296">
        <v>0</v>
      </c>
      <c r="G32" s="296">
        <v>0</v>
      </c>
      <c r="H32" s="296">
        <v>0</v>
      </c>
      <c r="I32" s="296">
        <v>0</v>
      </c>
      <c r="J32" s="296">
        <v>0</v>
      </c>
      <c r="K32" s="296"/>
      <c r="L32" s="296"/>
      <c r="M32" s="296"/>
      <c r="N32" s="296"/>
      <c r="O32" s="296"/>
      <c r="P32" s="296"/>
      <c r="Q32" s="296"/>
      <c r="R32" s="296"/>
      <c r="S32" s="296">
        <v>0</v>
      </c>
      <c r="T32" s="296">
        <v>0</v>
      </c>
      <c r="U32" s="296">
        <v>1.8162000000000001E-4</v>
      </c>
      <c r="V32" s="296">
        <v>0</v>
      </c>
      <c r="W32" s="296">
        <v>7.1895890000000004E-2</v>
      </c>
      <c r="X32" s="296">
        <v>1.6937000000000001E-4</v>
      </c>
    </row>
    <row r="33" spans="1:24" ht="18" customHeight="1">
      <c r="A33" s="255" t="s">
        <v>459</v>
      </c>
      <c r="B33" s="296">
        <v>0</v>
      </c>
      <c r="C33" s="296">
        <v>2.9651162790697678E-5</v>
      </c>
      <c r="D33" s="296">
        <v>3.8095238095238096E-7</v>
      </c>
      <c r="E33" s="296">
        <v>3.6460526315789478E-4</v>
      </c>
      <c r="F33" s="296">
        <v>0</v>
      </c>
      <c r="G33" s="296">
        <v>0</v>
      </c>
      <c r="H33" s="296">
        <v>1.6308823529411764E-4</v>
      </c>
      <c r="I33" s="296">
        <v>0</v>
      </c>
      <c r="J33" s="296">
        <v>0</v>
      </c>
      <c r="K33" s="296"/>
      <c r="L33" s="296"/>
      <c r="M33" s="296"/>
      <c r="N33" s="296"/>
      <c r="O33" s="296"/>
      <c r="P33" s="296"/>
      <c r="Q33" s="296"/>
      <c r="R33" s="296"/>
      <c r="S33" s="296">
        <v>8.5110000000000003E-5</v>
      </c>
      <c r="T33" s="296">
        <v>3.1730999999999996E-4</v>
      </c>
      <c r="U33" s="296">
        <v>3.8058699999999994E-3</v>
      </c>
      <c r="V33" s="296">
        <v>5.2924999999999999E-4</v>
      </c>
      <c r="W33" s="296">
        <v>4.2901999999999995E-4</v>
      </c>
      <c r="X33" s="296">
        <v>3.1046000000000003E-4</v>
      </c>
    </row>
    <row r="34" spans="1:24" ht="18" customHeight="1">
      <c r="A34" s="255" t="s">
        <v>11</v>
      </c>
      <c r="B34" s="296">
        <v>1.0652318840579709E-2</v>
      </c>
      <c r="C34" s="296">
        <v>2.2438372093023257E-2</v>
      </c>
      <c r="D34" s="296">
        <v>2.8606095238095239E-2</v>
      </c>
      <c r="E34" s="296">
        <v>3.5852500000000002E-2</v>
      </c>
      <c r="F34" s="296">
        <v>1.5503593750000001E-2</v>
      </c>
      <c r="G34" s="296">
        <v>1.6472031249999998E-2</v>
      </c>
      <c r="H34" s="296">
        <v>0.22537469852941175</v>
      </c>
      <c r="I34" s="296">
        <v>0.30682821985815606</v>
      </c>
      <c r="J34" s="296">
        <v>0.25363239999999998</v>
      </c>
      <c r="K34" s="296"/>
      <c r="L34" s="296"/>
      <c r="M34" s="296"/>
      <c r="N34" s="296"/>
      <c r="O34" s="296"/>
      <c r="P34" s="296"/>
      <c r="Q34" s="296"/>
      <c r="R34" s="296"/>
      <c r="S34" s="296">
        <v>7.9111294599999935</v>
      </c>
      <c r="T34" s="296">
        <v>0.67907525000000013</v>
      </c>
      <c r="U34" s="296">
        <v>0.68941807000000022</v>
      </c>
      <c r="V34" s="296">
        <v>3.7286322099999989</v>
      </c>
      <c r="W34" s="296">
        <v>4.6887302200000009</v>
      </c>
      <c r="X34" s="296">
        <v>5.3110809300000019</v>
      </c>
    </row>
    <row r="35" spans="1:24" ht="18" customHeight="1">
      <c r="A35" s="255" t="s">
        <v>10</v>
      </c>
      <c r="B35" s="296">
        <v>0</v>
      </c>
      <c r="C35" s="296">
        <v>9.5569767441860477E-4</v>
      </c>
      <c r="D35" s="296">
        <v>0</v>
      </c>
      <c r="E35" s="296">
        <v>0</v>
      </c>
      <c r="F35" s="296">
        <v>0</v>
      </c>
      <c r="G35" s="296">
        <v>2.7651874999999996E-2</v>
      </c>
      <c r="H35" s="296">
        <v>2.5176029411764705E-2</v>
      </c>
      <c r="I35" s="296">
        <v>7.655602836879433E-3</v>
      </c>
      <c r="J35" s="296">
        <v>5.4223975903614455E-2</v>
      </c>
      <c r="K35" s="296"/>
      <c r="L35" s="296"/>
      <c r="M35" s="296"/>
      <c r="N35" s="296"/>
      <c r="O35" s="296"/>
      <c r="P35" s="296"/>
      <c r="Q35" s="296"/>
      <c r="R35" s="296"/>
      <c r="S35" s="296">
        <v>1.6696000000000001E-4</v>
      </c>
      <c r="T35" s="296">
        <v>0.14492764000000002</v>
      </c>
      <c r="U35" s="296">
        <v>2.8014580000000001E-2</v>
      </c>
      <c r="V35" s="296">
        <v>0</v>
      </c>
      <c r="W35" s="296">
        <v>0</v>
      </c>
      <c r="X35" s="296">
        <v>1.8764999999999998E-4</v>
      </c>
    </row>
    <row r="36" spans="1:24" ht="18" customHeight="1">
      <c r="A36" s="255" t="s">
        <v>9</v>
      </c>
      <c r="B36" s="296">
        <v>0</v>
      </c>
      <c r="C36" s="296">
        <v>1.4621279069767441E-2</v>
      </c>
      <c r="D36" s="296">
        <v>2.5739809523809526E-2</v>
      </c>
      <c r="E36" s="296">
        <v>5.5645657894736841E-2</v>
      </c>
      <c r="F36" s="296">
        <v>1.9027812499999998E-2</v>
      </c>
      <c r="G36" s="296">
        <v>1.1562499999999998E-5</v>
      </c>
      <c r="H36" s="296">
        <v>7.1376470588235298E-3</v>
      </c>
      <c r="I36" s="296">
        <v>0.31155007092198583</v>
      </c>
      <c r="J36" s="296">
        <v>3.3048554216867469E-2</v>
      </c>
      <c r="K36" s="296"/>
      <c r="L36" s="296"/>
      <c r="M36" s="296"/>
      <c r="N36" s="296"/>
      <c r="O36" s="296"/>
      <c r="P36" s="296"/>
      <c r="Q36" s="296"/>
      <c r="R36" s="296"/>
      <c r="S36" s="296">
        <v>0.17163288999999995</v>
      </c>
      <c r="T36" s="296">
        <v>3.4740200000000004E-3</v>
      </c>
      <c r="U36" s="296">
        <v>3.8017549999999997E-2</v>
      </c>
      <c r="V36" s="296">
        <v>5.0053000000000001E-4</v>
      </c>
      <c r="W36" s="296">
        <v>0.44871638999999991</v>
      </c>
      <c r="X36" s="296">
        <v>5.4508999999999998E-3</v>
      </c>
    </row>
    <row r="37" spans="1:24" ht="18" customHeight="1">
      <c r="A37" s="255" t="s">
        <v>462</v>
      </c>
      <c r="B37" s="296">
        <v>1.9426086956521736E-3</v>
      </c>
      <c r="C37" s="296">
        <v>1.331232558139535E-2</v>
      </c>
      <c r="D37" s="296">
        <v>6.5099142857142855E-2</v>
      </c>
      <c r="E37" s="296">
        <v>2.808421052631579E-3</v>
      </c>
      <c r="F37" s="296">
        <v>1.04771875E-2</v>
      </c>
      <c r="G37" s="296">
        <v>9.4801875000000008E-2</v>
      </c>
      <c r="H37" s="296">
        <v>2.8504117647058826E-2</v>
      </c>
      <c r="I37" s="296">
        <v>1.4124822695035462E-2</v>
      </c>
      <c r="J37" s="296">
        <v>6.5489156626506017E-3</v>
      </c>
      <c r="K37" s="296"/>
      <c r="L37" s="296"/>
      <c r="M37" s="296"/>
      <c r="N37" s="296"/>
      <c r="O37" s="296"/>
      <c r="P37" s="296"/>
      <c r="Q37" s="296"/>
      <c r="R37" s="296"/>
      <c r="S37" s="296">
        <v>10.307770720000002</v>
      </c>
      <c r="T37" s="296">
        <v>8.2809935800000005</v>
      </c>
      <c r="U37" s="296">
        <v>16.50722451</v>
      </c>
      <c r="V37" s="296">
        <v>10.035608530000001</v>
      </c>
      <c r="W37" s="296">
        <v>14.669524390000001</v>
      </c>
      <c r="X37" s="296">
        <v>13.523483639999998</v>
      </c>
    </row>
    <row r="38" spans="1:24" ht="18" customHeight="1">
      <c r="A38" s="255" t="s">
        <v>6</v>
      </c>
      <c r="B38" s="296">
        <v>4.060474927536232</v>
      </c>
      <c r="C38" s="296">
        <v>3.7062656976744188</v>
      </c>
      <c r="D38" s="296">
        <v>3.9003502857142855</v>
      </c>
      <c r="E38" s="296">
        <v>8.0901481315789479</v>
      </c>
      <c r="F38" s="296">
        <v>12.193027003906248</v>
      </c>
      <c r="G38" s="296">
        <v>12.521618520937498</v>
      </c>
      <c r="H38" s="296">
        <v>10.486612205882354</v>
      </c>
      <c r="I38" s="296">
        <v>5.1577702893617019</v>
      </c>
      <c r="J38" s="296">
        <v>0.84201847590361434</v>
      </c>
      <c r="K38" s="296"/>
      <c r="L38" s="296"/>
      <c r="M38" s="296"/>
      <c r="N38" s="296"/>
      <c r="O38" s="296"/>
      <c r="P38" s="296"/>
      <c r="Q38" s="296"/>
      <c r="R38" s="296"/>
      <c r="S38" s="296">
        <v>54.769563310000052</v>
      </c>
      <c r="T38" s="296">
        <v>90.382961050000063</v>
      </c>
      <c r="U38" s="296">
        <v>140.40857428000041</v>
      </c>
      <c r="V38" s="296">
        <v>109.6645624199999</v>
      </c>
      <c r="W38" s="296">
        <v>110.59083471999998</v>
      </c>
      <c r="X38" s="296">
        <v>138.55579202000007</v>
      </c>
    </row>
    <row r="39" spans="1:24" ht="18" customHeight="1">
      <c r="A39" s="255" t="s">
        <v>18</v>
      </c>
      <c r="B39" s="296">
        <v>1.2304192753623189</v>
      </c>
      <c r="C39" s="296">
        <v>3.0223604651162795E-2</v>
      </c>
      <c r="D39" s="296">
        <v>0.84499952380952392</v>
      </c>
      <c r="E39" s="296">
        <v>0.11189223684210528</v>
      </c>
      <c r="F39" s="296">
        <v>0.44774312500000002</v>
      </c>
      <c r="G39" s="296">
        <v>3.3727968749999997E-2</v>
      </c>
      <c r="H39" s="296">
        <v>0.22880655882352943</v>
      </c>
      <c r="I39" s="296">
        <v>0.3126860652482269</v>
      </c>
      <c r="J39" s="296">
        <v>1.4418130662650601</v>
      </c>
      <c r="K39" s="296"/>
      <c r="L39" s="296"/>
      <c r="M39" s="296"/>
      <c r="N39" s="296"/>
      <c r="O39" s="296"/>
      <c r="P39" s="296"/>
      <c r="Q39" s="296"/>
      <c r="R39" s="296"/>
      <c r="S39" s="296">
        <v>0.52650289000000006</v>
      </c>
      <c r="T39" s="296">
        <v>5.4384599999999998E-2</v>
      </c>
      <c r="U39" s="296">
        <v>9.2848479999999997E-2</v>
      </c>
      <c r="V39" s="296">
        <v>7.6550099999999996E-2</v>
      </c>
      <c r="W39" s="296">
        <v>0.33314669999999996</v>
      </c>
      <c r="X39" s="296">
        <v>3.3640869999999989E-2</v>
      </c>
    </row>
    <row r="40" spans="1:24" ht="18" customHeight="1">
      <c r="A40" s="255" t="s">
        <v>4</v>
      </c>
      <c r="B40" s="296">
        <v>1.2565217391304347E-4</v>
      </c>
      <c r="C40" s="296">
        <v>2.3880232558139538E-3</v>
      </c>
      <c r="D40" s="296">
        <v>1.1638095238095237E-4</v>
      </c>
      <c r="E40" s="296">
        <v>0</v>
      </c>
      <c r="F40" s="296">
        <v>0</v>
      </c>
      <c r="G40" s="296">
        <v>0</v>
      </c>
      <c r="H40" s="296">
        <v>8.3341176470588238E-2</v>
      </c>
      <c r="I40" s="296">
        <v>0</v>
      </c>
      <c r="J40" s="296">
        <v>0</v>
      </c>
      <c r="K40" s="296"/>
      <c r="L40" s="296"/>
      <c r="M40" s="296"/>
      <c r="N40" s="296"/>
      <c r="O40" s="296"/>
      <c r="P40" s="296"/>
      <c r="Q40" s="296"/>
      <c r="R40" s="296"/>
      <c r="S40" s="296">
        <v>8.954E-5</v>
      </c>
      <c r="T40" s="296">
        <v>4.8760000000000001E-5</v>
      </c>
      <c r="U40" s="296">
        <v>0</v>
      </c>
      <c r="V40" s="296">
        <v>3.2090000000000006E-5</v>
      </c>
      <c r="W40" s="296">
        <v>0</v>
      </c>
      <c r="X40" s="296">
        <v>4.2684799999999998E-3</v>
      </c>
    </row>
    <row r="41" spans="1:24" ht="18" customHeight="1">
      <c r="A41" s="255" t="s">
        <v>3</v>
      </c>
      <c r="B41" s="296">
        <v>1000.8251598550723</v>
      </c>
      <c r="C41" s="296">
        <v>819.93159046511641</v>
      </c>
      <c r="D41" s="296">
        <v>917.97424611619044</v>
      </c>
      <c r="E41" s="296">
        <v>1276.8436420486842</v>
      </c>
      <c r="F41" s="296">
        <v>1635.9214951460935</v>
      </c>
      <c r="G41" s="296">
        <v>1495.5166096999999</v>
      </c>
      <c r="H41" s="296">
        <v>1047.4074403573529</v>
      </c>
      <c r="I41" s="296">
        <v>1158.0294472553192</v>
      </c>
      <c r="J41" s="296">
        <v>1235.3436435783133</v>
      </c>
      <c r="K41" s="296"/>
      <c r="L41" s="296"/>
      <c r="M41" s="296"/>
      <c r="N41" s="296"/>
      <c r="O41" s="296"/>
      <c r="P41" s="296"/>
      <c r="Q41" s="296"/>
      <c r="R41" s="296"/>
      <c r="S41" s="296">
        <v>1612.717365870009</v>
      </c>
      <c r="T41" s="296">
        <v>1819.0152662900182</v>
      </c>
      <c r="U41" s="296">
        <v>1719.7775383999776</v>
      </c>
      <c r="V41" s="296">
        <v>1471.5511398300077</v>
      </c>
      <c r="W41" s="296">
        <v>1892.606496850017</v>
      </c>
      <c r="X41" s="296">
        <v>2007.7909400599854</v>
      </c>
    </row>
    <row r="42" spans="1:24" ht="18" customHeight="1">
      <c r="A42" s="255" t="s">
        <v>460</v>
      </c>
      <c r="B42" s="296">
        <v>2.0057536231884054E-2</v>
      </c>
      <c r="C42" s="296">
        <v>2.1536046511627907E-3</v>
      </c>
      <c r="D42" s="296">
        <v>6.4761904761904762E-6</v>
      </c>
      <c r="E42" s="296">
        <v>5.0338947368421059E-2</v>
      </c>
      <c r="F42" s="296">
        <v>0.12310125</v>
      </c>
      <c r="G42" s="296">
        <v>4.4238124999999996E-2</v>
      </c>
      <c r="H42" s="296">
        <v>2.006764705882353E-2</v>
      </c>
      <c r="I42" s="296">
        <v>1.5422695035460992E-2</v>
      </c>
      <c r="J42" s="296">
        <v>0</v>
      </c>
      <c r="K42" s="296"/>
      <c r="L42" s="296"/>
      <c r="M42" s="296"/>
      <c r="N42" s="296"/>
      <c r="O42" s="296"/>
      <c r="P42" s="296"/>
      <c r="Q42" s="296"/>
      <c r="R42" s="296"/>
      <c r="S42" s="296">
        <v>3.7566249999999995E-2</v>
      </c>
      <c r="T42" s="296">
        <v>1.0730900000000002E-2</v>
      </c>
      <c r="U42" s="296">
        <v>3.7953000000000001E-3</v>
      </c>
      <c r="V42" s="296">
        <v>1.5389769999999997E-2</v>
      </c>
      <c r="W42" s="296">
        <v>7.9656469999999993E-2</v>
      </c>
      <c r="X42" s="296">
        <v>0.14567151999999997</v>
      </c>
    </row>
    <row r="43" spans="1:24" ht="18" customHeight="1">
      <c r="A43" s="255" t="s">
        <v>1</v>
      </c>
      <c r="B43" s="296">
        <v>6.4705797101449275E-2</v>
      </c>
      <c r="C43" s="296">
        <v>0.12314569767441862</v>
      </c>
      <c r="D43" s="296">
        <v>0.14379819047619047</v>
      </c>
      <c r="E43" s="296">
        <v>1.7542368421052633E-2</v>
      </c>
      <c r="F43" s="296">
        <v>4.0390624999999999E-2</v>
      </c>
      <c r="G43" s="296">
        <v>0.45408203124999996</v>
      </c>
      <c r="H43" s="296">
        <v>0.62751205882352945</v>
      </c>
      <c r="I43" s="296">
        <v>0.43107333333333336</v>
      </c>
      <c r="J43" s="296">
        <v>1.181833734939759</v>
      </c>
      <c r="K43" s="296"/>
      <c r="L43" s="296"/>
      <c r="M43" s="296"/>
      <c r="N43" s="296"/>
      <c r="O43" s="296"/>
      <c r="P43" s="296"/>
      <c r="Q43" s="296"/>
      <c r="R43" s="296"/>
      <c r="S43" s="296">
        <v>2.8830880400000001</v>
      </c>
      <c r="T43" s="296">
        <v>1.6072354599999998</v>
      </c>
      <c r="U43" s="296">
        <v>1.3963727600000002</v>
      </c>
      <c r="V43" s="296">
        <v>1.2350178700000001</v>
      </c>
      <c r="W43" s="296">
        <v>1.4778901999999996</v>
      </c>
      <c r="X43" s="296">
        <v>0.82820738000000005</v>
      </c>
    </row>
    <row r="44" spans="1:24" ht="18" customHeight="1">
      <c r="A44" s="255" t="s">
        <v>24</v>
      </c>
      <c r="B44" s="296">
        <v>0.42223086956521738</v>
      </c>
      <c r="C44" s="296">
        <v>1.0422316279069768</v>
      </c>
      <c r="D44" s="296">
        <v>0.36820323809523814</v>
      </c>
      <c r="E44" s="296">
        <v>0.80874539473684215</v>
      </c>
      <c r="F44" s="296">
        <v>9.4466250000000002E-2</v>
      </c>
      <c r="G44" s="296">
        <v>0.29924999999999996</v>
      </c>
      <c r="H44" s="296">
        <v>0.27252794117647056</v>
      </c>
      <c r="I44" s="296">
        <v>2.1397957446808511</v>
      </c>
      <c r="J44" s="296">
        <v>1.6162851385542167</v>
      </c>
      <c r="K44" s="296"/>
      <c r="L44" s="296"/>
      <c r="M44" s="296"/>
      <c r="N44" s="296"/>
      <c r="O44" s="296"/>
      <c r="P44" s="296"/>
      <c r="Q44" s="296"/>
      <c r="R44" s="296"/>
      <c r="S44" s="296">
        <v>0.57213445000000007</v>
      </c>
      <c r="T44" s="296">
        <v>8.8932165199999975</v>
      </c>
      <c r="U44" s="296">
        <v>4.6162593100000002</v>
      </c>
      <c r="V44" s="296">
        <v>8.4742595899999973</v>
      </c>
      <c r="W44" s="296">
        <v>3.5304837800000004</v>
      </c>
      <c r="X44" s="296">
        <v>6.2447507400000006</v>
      </c>
    </row>
    <row r="46" spans="1:24" ht="18" customHeight="1">
      <c r="A46" s="250" t="s">
        <v>3098</v>
      </c>
    </row>
  </sheetData>
  <hyperlinks>
    <hyperlink ref="Z3" location="Content!A1" display="Back to content page" xr:uid="{00000000-0004-0000-1700-000000000000}"/>
  </hyperlinks>
  <pageMargins left="0.7" right="0.7" top="0.75" bottom="0.75" header="0.3" footer="0.3"/>
  <pageSetup orientation="portrait"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F048-0B0E-4B6F-9CDC-62A61B1378F8}">
  <dimension ref="A1:I22"/>
  <sheetViews>
    <sheetView workbookViewId="0"/>
  </sheetViews>
  <sheetFormatPr defaultRowHeight="14.4"/>
  <cols>
    <col min="1" max="1" width="35.77734375" customWidth="1"/>
  </cols>
  <sheetData>
    <row r="1" spans="1:9">
      <c r="A1" s="44" t="s">
        <v>3378</v>
      </c>
      <c r="I1" s="44"/>
    </row>
    <row r="3" spans="1:9">
      <c r="A3" s="156" t="s">
        <v>2624</v>
      </c>
      <c r="B3" s="25">
        <v>2019</v>
      </c>
    </row>
    <row r="4" spans="1:9">
      <c r="A4" s="316" t="s">
        <v>13</v>
      </c>
      <c r="B4" s="296">
        <v>48.852269999999997</v>
      </c>
    </row>
    <row r="5" spans="1:9">
      <c r="A5" s="316" t="s">
        <v>12</v>
      </c>
      <c r="B5" s="296">
        <v>26.84732</v>
      </c>
    </row>
    <row r="6" spans="1:9">
      <c r="A6" s="316" t="s">
        <v>513</v>
      </c>
      <c r="B6" s="296">
        <v>43.849809999999998</v>
      </c>
    </row>
    <row r="7" spans="1:9">
      <c r="A7" s="316" t="s">
        <v>605</v>
      </c>
      <c r="B7" s="296">
        <v>52.276290000000003</v>
      </c>
    </row>
    <row r="8" spans="1:9">
      <c r="A8" s="316" t="s">
        <v>512</v>
      </c>
      <c r="B8" s="296">
        <v>46.453940000000003</v>
      </c>
    </row>
    <row r="9" spans="1:9">
      <c r="A9" s="316" t="s">
        <v>11</v>
      </c>
      <c r="B9" s="296">
        <v>108.06187</v>
      </c>
    </row>
    <row r="10" spans="1:9">
      <c r="A10" s="316" t="s">
        <v>10</v>
      </c>
      <c r="B10" s="296">
        <v>40.058079999999997</v>
      </c>
    </row>
    <row r="11" spans="1:9">
      <c r="A11" s="316" t="s">
        <v>9</v>
      </c>
      <c r="B11" s="296">
        <v>30.805910000000001</v>
      </c>
    </row>
    <row r="12" spans="1:9">
      <c r="A12" s="316" t="s">
        <v>8</v>
      </c>
      <c r="B12" s="296">
        <v>5.4715400000000001</v>
      </c>
    </row>
    <row r="13" spans="1:9">
      <c r="A13" s="316" t="s">
        <v>6</v>
      </c>
      <c r="B13" s="296">
        <v>45.562159999999999</v>
      </c>
    </row>
    <row r="14" spans="1:9">
      <c r="A14" s="316" t="s">
        <v>18</v>
      </c>
      <c r="B14" s="296">
        <v>28.811060000000001</v>
      </c>
    </row>
    <row r="15" spans="1:9">
      <c r="A15" s="316" t="s">
        <v>4</v>
      </c>
      <c r="B15" s="296">
        <v>8.3504400000000008</v>
      </c>
    </row>
    <row r="16" spans="1:9">
      <c r="A16" s="316" t="s">
        <v>3</v>
      </c>
      <c r="B16" s="296">
        <v>27.593520000000002</v>
      </c>
    </row>
    <row r="17" spans="1:2">
      <c r="A17" s="316" t="s">
        <v>33</v>
      </c>
      <c r="B17" s="296">
        <v>30.211739999999999</v>
      </c>
    </row>
    <row r="18" spans="1:2">
      <c r="A18" s="316" t="s">
        <v>1</v>
      </c>
      <c r="B18" s="296">
        <v>35.767600000000002</v>
      </c>
    </row>
    <row r="19" spans="1:2">
      <c r="A19" s="316" t="s">
        <v>24</v>
      </c>
      <c r="B19" s="296">
        <v>36.195270000000001</v>
      </c>
    </row>
    <row r="21" spans="1:2">
      <c r="A21" s="139" t="s">
        <v>19</v>
      </c>
    </row>
    <row r="22" spans="1:2">
      <c r="A22" s="17" t="s">
        <v>3137</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Sheet266">
    <pageSetUpPr fitToPage="1"/>
  </sheetPr>
  <dimension ref="B6:J9"/>
  <sheetViews>
    <sheetView topLeftCell="B4" workbookViewId="0">
      <selection activeCell="D126" sqref="A1:XFD1048576"/>
    </sheetView>
  </sheetViews>
  <sheetFormatPr defaultColWidth="9.21875" defaultRowHeight="14.4"/>
  <cols>
    <col min="2" max="2" width="9.77734375" customWidth="1"/>
  </cols>
  <sheetData>
    <row r="6" spans="2:10" ht="58.8">
      <c r="B6" s="742">
        <v>4</v>
      </c>
      <c r="C6" s="742"/>
      <c r="D6" s="742"/>
      <c r="E6" s="742"/>
      <c r="F6" s="742"/>
      <c r="G6" s="742"/>
      <c r="H6" s="742"/>
      <c r="I6" s="742"/>
      <c r="J6" s="742"/>
    </row>
    <row r="7" spans="2:10" ht="58.8">
      <c r="B7" s="742" t="s">
        <v>528</v>
      </c>
      <c r="C7" s="742"/>
      <c r="D7" s="742"/>
      <c r="E7" s="742"/>
      <c r="F7" s="742"/>
      <c r="G7" s="742"/>
      <c r="H7" s="742"/>
      <c r="I7" s="742"/>
      <c r="J7" s="742"/>
    </row>
    <row r="8" spans="2:10" ht="58.8">
      <c r="B8" s="742" t="s">
        <v>529</v>
      </c>
      <c r="C8" s="742"/>
      <c r="D8" s="742"/>
      <c r="E8" s="742"/>
      <c r="F8" s="742"/>
      <c r="G8" s="742"/>
      <c r="H8" s="742"/>
      <c r="I8" s="742"/>
      <c r="J8" s="742"/>
    </row>
    <row r="9" spans="2:10" ht="58.8">
      <c r="B9" s="742" t="s">
        <v>530</v>
      </c>
      <c r="C9" s="742"/>
      <c r="D9" s="742"/>
      <c r="E9" s="742"/>
      <c r="F9" s="742"/>
      <c r="G9" s="742"/>
      <c r="H9" s="742"/>
      <c r="I9" s="742"/>
      <c r="J9" s="742"/>
    </row>
  </sheetData>
  <mergeCells count="4">
    <mergeCell ref="B6:J6"/>
    <mergeCell ref="B7:J7"/>
    <mergeCell ref="B8:J8"/>
    <mergeCell ref="B9:J9"/>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Sheet267"/>
  <dimension ref="B8:L9"/>
  <sheetViews>
    <sheetView workbookViewId="0">
      <selection activeCell="M9" sqref="M9"/>
    </sheetView>
  </sheetViews>
  <sheetFormatPr defaultColWidth="9.21875" defaultRowHeight="14.4"/>
  <cols>
    <col min="2" max="2" width="9.77734375" customWidth="1"/>
  </cols>
  <sheetData>
    <row r="8" spans="2:12" ht="58.8">
      <c r="B8" s="742">
        <v>4.0999999999999996</v>
      </c>
      <c r="C8" s="742"/>
      <c r="D8" s="742"/>
      <c r="E8" s="742"/>
      <c r="F8" s="742"/>
      <c r="G8" s="742"/>
      <c r="H8" s="742"/>
      <c r="I8" s="742"/>
      <c r="J8" s="742"/>
      <c r="K8" s="742"/>
      <c r="L8" s="742"/>
    </row>
    <row r="9" spans="2:12" ht="58.8">
      <c r="B9" s="742" t="s">
        <v>528</v>
      </c>
      <c r="C9" s="742"/>
      <c r="D9" s="742"/>
      <c r="E9" s="742"/>
      <c r="F9" s="742"/>
      <c r="G9" s="742"/>
      <c r="H9" s="742"/>
      <c r="I9" s="742"/>
      <c r="J9" s="742"/>
      <c r="K9" s="742"/>
      <c r="L9" s="742"/>
    </row>
  </sheetData>
  <mergeCells count="2">
    <mergeCell ref="B8:L8"/>
    <mergeCell ref="B9:L9"/>
  </mergeCell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Sheet268"/>
  <dimension ref="A1:S26"/>
  <sheetViews>
    <sheetView topLeftCell="A3" workbookViewId="0">
      <selection activeCell="B4" sqref="B4:N19"/>
    </sheetView>
  </sheetViews>
  <sheetFormatPr defaultRowHeight="14.4"/>
  <cols>
    <col min="1" max="1" width="33.77734375" customWidth="1"/>
    <col min="2" max="14" width="6.21875" customWidth="1"/>
  </cols>
  <sheetData>
    <row r="1" spans="1:19">
      <c r="A1" s="18" t="s">
        <v>3040</v>
      </c>
      <c r="B1" s="13"/>
      <c r="C1" s="13"/>
      <c r="D1" s="13"/>
    </row>
    <row r="2" spans="1:19">
      <c r="A2" s="13"/>
      <c r="B2" s="13"/>
      <c r="C2" s="13"/>
      <c r="D2" s="13"/>
    </row>
    <row r="3" spans="1:19">
      <c r="A3" s="227" t="s">
        <v>14</v>
      </c>
      <c r="B3" s="222">
        <v>2010</v>
      </c>
      <c r="C3" s="222">
        <v>2011</v>
      </c>
      <c r="D3" s="222">
        <v>2012</v>
      </c>
      <c r="E3" s="110">
        <v>2013</v>
      </c>
      <c r="F3" s="110">
        <v>2014</v>
      </c>
      <c r="G3" s="110">
        <v>2015</v>
      </c>
      <c r="H3" s="110">
        <v>2016</v>
      </c>
      <c r="I3" s="110">
        <v>2017</v>
      </c>
      <c r="J3" s="110">
        <v>2018</v>
      </c>
      <c r="K3" s="110">
        <v>2019</v>
      </c>
      <c r="L3" s="110">
        <v>2020</v>
      </c>
      <c r="M3" s="110">
        <v>2021</v>
      </c>
      <c r="N3" s="110">
        <v>2022</v>
      </c>
      <c r="P3" s="1" t="s">
        <v>559</v>
      </c>
      <c r="R3" s="44"/>
      <c r="S3" s="44"/>
    </row>
    <row r="4" spans="1:19">
      <c r="A4" s="93" t="s">
        <v>13</v>
      </c>
      <c r="B4" s="296">
        <v>6.1534792873585067</v>
      </c>
      <c r="C4" s="296">
        <v>5.7907827812751904</v>
      </c>
      <c r="D4" s="296">
        <v>5.916234195695127</v>
      </c>
      <c r="E4" s="296">
        <v>6.339170902971258</v>
      </c>
      <c r="F4" s="296">
        <v>7.5047069761906533</v>
      </c>
      <c r="G4" s="296">
        <v>9.1485606430114341</v>
      </c>
      <c r="H4" s="296">
        <v>9.8849695610387762</v>
      </c>
      <c r="I4" s="296">
        <v>10.123538661394067</v>
      </c>
      <c r="J4" s="296">
        <v>8.6296444205686296</v>
      </c>
      <c r="K4" s="296">
        <v>7.9010532423620132</v>
      </c>
      <c r="L4" s="296">
        <v>9.9445185430320944</v>
      </c>
      <c r="M4" s="296">
        <v>11.565740842481921</v>
      </c>
      <c r="N4" s="296">
        <v>13.62629841056007</v>
      </c>
      <c r="Q4" s="33"/>
    </row>
    <row r="5" spans="1:19">
      <c r="A5" s="93" t="s">
        <v>12</v>
      </c>
      <c r="B5" s="296">
        <v>2.2219947572317467</v>
      </c>
      <c r="C5" s="296">
        <v>2.2243794573320637</v>
      </c>
      <c r="D5" s="296">
        <v>2.4246101442360044</v>
      </c>
      <c r="E5" s="296">
        <v>2.0717826889126729</v>
      </c>
      <c r="F5" s="296">
        <v>1.8830272453367953</v>
      </c>
      <c r="G5" s="296">
        <v>2.0211807946267939</v>
      </c>
      <c r="H5" s="296">
        <v>2.0486995445761695</v>
      </c>
      <c r="I5" s="296">
        <v>1.9205229229355796</v>
      </c>
      <c r="J5" s="296">
        <v>2.2204760398829753</v>
      </c>
      <c r="K5" s="296">
        <v>2.1913644720981962</v>
      </c>
      <c r="L5" s="296">
        <v>2.3287944540524199</v>
      </c>
      <c r="M5" s="296">
        <v>1.8825646001523193</v>
      </c>
      <c r="N5" s="296">
        <v>1.8504875909133849</v>
      </c>
    </row>
    <row r="6" spans="1:19">
      <c r="A6" s="93" t="s">
        <v>513</v>
      </c>
      <c r="B6" s="296">
        <v>31.618599829699008</v>
      </c>
      <c r="C6" s="296">
        <v>31.622393389337788</v>
      </c>
      <c r="D6" s="296">
        <v>31.283701119217</v>
      </c>
      <c r="E6" s="296">
        <v>31.913736225170215</v>
      </c>
      <c r="F6" s="296">
        <v>31.283943604033322</v>
      </c>
      <c r="G6" s="296">
        <v>31.727066091195834</v>
      </c>
      <c r="H6" s="296">
        <v>32.720969894705625</v>
      </c>
      <c r="I6" s="296">
        <v>33.293442743286256</v>
      </c>
      <c r="J6" s="296">
        <v>35.205251884708147</v>
      </c>
      <c r="K6" s="296">
        <v>36.96724891261173</v>
      </c>
      <c r="L6" s="296">
        <v>37.345288465340673</v>
      </c>
      <c r="M6" s="296">
        <v>36.883434637280502</v>
      </c>
      <c r="N6" s="296">
        <v>38.100331244891365</v>
      </c>
    </row>
    <row r="7" spans="1:19">
      <c r="A7" s="93" t="s">
        <v>100</v>
      </c>
      <c r="B7" s="296">
        <v>22.439364296625843</v>
      </c>
      <c r="C7" s="296">
        <v>16.633143666127818</v>
      </c>
      <c r="D7" s="296">
        <v>16.293601064226262</v>
      </c>
      <c r="E7" s="296">
        <v>14.449314498766078</v>
      </c>
      <c r="F7" s="296">
        <v>13.07485230273023</v>
      </c>
      <c r="G7" s="296">
        <v>12.9861822957629</v>
      </c>
      <c r="H7" s="296">
        <v>12.882372042305922</v>
      </c>
      <c r="I7" s="296">
        <v>10.639269233706676</v>
      </c>
      <c r="J7" s="296">
        <v>8.4716870021992996</v>
      </c>
      <c r="K7" s="296">
        <v>1.2506664121497302</v>
      </c>
      <c r="L7" s="296">
        <v>1.197254816251563</v>
      </c>
      <c r="M7" s="296">
        <v>0.92521803956756599</v>
      </c>
      <c r="N7" s="296">
        <v>0.77234485028742905</v>
      </c>
    </row>
    <row r="8" spans="1:19">
      <c r="A8" s="93" t="s">
        <v>512</v>
      </c>
      <c r="B8" s="296">
        <v>10.425786751149245</v>
      </c>
      <c r="C8" s="296">
        <v>10.056574115237774</v>
      </c>
      <c r="D8" s="296">
        <v>10.696381875435362</v>
      </c>
      <c r="E8" s="296">
        <v>10.626899315810055</v>
      </c>
      <c r="F8" s="296">
        <v>9.7094361505426221</v>
      </c>
      <c r="G8" s="296">
        <v>9.8294519446627557</v>
      </c>
      <c r="H8" s="296">
        <v>9.3672216937695119</v>
      </c>
      <c r="I8" s="296">
        <v>8.8364671696915256</v>
      </c>
      <c r="J8" s="296">
        <v>8.9604790915458921</v>
      </c>
      <c r="K8" s="296">
        <v>9.0001039857962155</v>
      </c>
      <c r="L8" s="296">
        <v>8.7030696944089474</v>
      </c>
      <c r="M8" s="296">
        <v>8.5659926537715663</v>
      </c>
      <c r="N8" s="296">
        <v>9.0396373405055552</v>
      </c>
    </row>
    <row r="9" spans="1:19">
      <c r="A9" s="93" t="s">
        <v>11</v>
      </c>
      <c r="B9" s="296">
        <v>5.3922400895011293</v>
      </c>
      <c r="C9" s="296">
        <v>5.0693660764061388</v>
      </c>
      <c r="D9" s="296">
        <v>5.5273410067235256</v>
      </c>
      <c r="E9" s="296">
        <v>5.6920745605518297</v>
      </c>
      <c r="F9" s="296">
        <v>4.440767403084485</v>
      </c>
      <c r="G9" s="296">
        <v>4.2468839080591367</v>
      </c>
      <c r="H9" s="296">
        <v>5.5416955450291194</v>
      </c>
      <c r="I9" s="296">
        <v>5.637251657398668</v>
      </c>
      <c r="J9" s="296">
        <v>4.8392722243296591</v>
      </c>
      <c r="K9" s="296">
        <v>5.0950223779464512</v>
      </c>
      <c r="L9" s="296">
        <v>6.0160874721756432</v>
      </c>
      <c r="M9" s="296">
        <v>6.7912758116632554</v>
      </c>
      <c r="N9" s="296">
        <v>7.0594340515434544</v>
      </c>
    </row>
    <row r="10" spans="1:19">
      <c r="A10" s="93" t="s">
        <v>10</v>
      </c>
      <c r="B10" s="296">
        <v>30.340334604828577</v>
      </c>
      <c r="C10" s="296">
        <v>30.248573602845447</v>
      </c>
      <c r="D10" s="296">
        <v>29.097120122522124</v>
      </c>
      <c r="E10" s="296">
        <v>27.624678694261089</v>
      </c>
      <c r="F10" s="296">
        <v>26.948209631573384</v>
      </c>
      <c r="G10" s="296">
        <v>26.967039258461263</v>
      </c>
      <c r="H10" s="296">
        <v>26.302844166166274</v>
      </c>
      <c r="I10" s="296">
        <v>25.650060945686015</v>
      </c>
      <c r="J10" s="296">
        <v>25.450873073711328</v>
      </c>
      <c r="K10" s="296">
        <v>24.112406128784674</v>
      </c>
      <c r="L10" s="296">
        <v>26.664867179961792</v>
      </c>
      <c r="M10" s="296">
        <v>24.549276475882895</v>
      </c>
      <c r="N10" s="289" t="s">
        <v>123</v>
      </c>
    </row>
    <row r="11" spans="1:19">
      <c r="A11" s="93" t="s">
        <v>9</v>
      </c>
      <c r="B11" s="296">
        <v>24.940237485063594</v>
      </c>
      <c r="C11" s="296">
        <v>25.308926482140752</v>
      </c>
      <c r="D11" s="296">
        <v>23.747596818051026</v>
      </c>
      <c r="E11" s="296">
        <v>24.583640995235545</v>
      </c>
      <c r="F11" s="296">
        <v>25.002486149692139</v>
      </c>
      <c r="G11" s="296">
        <v>25.316610272244443</v>
      </c>
      <c r="H11" s="296">
        <v>24.000742419973133</v>
      </c>
      <c r="I11" s="296">
        <v>24.442545955746322</v>
      </c>
      <c r="J11" s="296">
        <v>23.12836088856638</v>
      </c>
      <c r="K11" s="296">
        <v>24.422764572660785</v>
      </c>
      <c r="L11" s="296">
        <v>26.48846778918341</v>
      </c>
      <c r="M11" s="296">
        <v>27.281424342018294</v>
      </c>
      <c r="N11" s="296">
        <v>29.442092258052593</v>
      </c>
    </row>
    <row r="12" spans="1:19" ht="15.6">
      <c r="A12" s="93" t="s">
        <v>8</v>
      </c>
      <c r="B12" s="296">
        <v>4.0930656934306571</v>
      </c>
      <c r="C12" s="296">
        <v>4.1849926695988273</v>
      </c>
      <c r="D12" s="296">
        <v>4.1458817596073958</v>
      </c>
      <c r="E12" s="296">
        <v>3.8047607758990827</v>
      </c>
      <c r="F12" s="296">
        <v>3.6332501774295416</v>
      </c>
      <c r="G12" s="296">
        <v>3.4987968551498527</v>
      </c>
      <c r="H12" s="296">
        <v>3.5247230491210737</v>
      </c>
      <c r="I12" s="296">
        <v>3.4283660919131034</v>
      </c>
      <c r="J12" s="296">
        <v>2.9446929621176809</v>
      </c>
      <c r="K12" s="296">
        <v>3.1104204060813769</v>
      </c>
      <c r="L12" s="296">
        <v>3.577174473284698</v>
      </c>
      <c r="M12" s="296">
        <v>3.708799006499937</v>
      </c>
      <c r="N12" s="296">
        <v>3.1500036334766599</v>
      </c>
      <c r="O12" s="8" t="s">
        <v>15</v>
      </c>
      <c r="P12" s="20"/>
    </row>
    <row r="13" spans="1:19">
      <c r="A13" s="93" t="s">
        <v>6</v>
      </c>
      <c r="B13" s="296">
        <v>29.750117483095185</v>
      </c>
      <c r="C13" s="296">
        <v>29.413213741475847</v>
      </c>
      <c r="D13" s="296">
        <v>28.354758503483417</v>
      </c>
      <c r="E13" s="296">
        <v>27.288444887072544</v>
      </c>
      <c r="F13" s="296">
        <v>27.520973707426439</v>
      </c>
      <c r="G13" s="296">
        <v>26.537270253462559</v>
      </c>
      <c r="H13" s="296">
        <v>26.570663878459527</v>
      </c>
      <c r="I13" s="296">
        <v>28.900945908119844</v>
      </c>
      <c r="J13" s="296">
        <v>28.295488805856618</v>
      </c>
      <c r="K13" s="296">
        <v>27.796540948259956</v>
      </c>
      <c r="L13" s="296">
        <v>30.162571430241513</v>
      </c>
      <c r="M13" s="296">
        <v>30.607324027609174</v>
      </c>
      <c r="N13" s="296">
        <v>29.670870831223496</v>
      </c>
    </row>
    <row r="14" spans="1:19">
      <c r="A14" s="93" t="s">
        <v>5</v>
      </c>
      <c r="B14" s="296">
        <v>9.1400682685623895</v>
      </c>
      <c r="C14" s="296">
        <v>8.5880303159525369</v>
      </c>
      <c r="D14" s="296">
        <v>8.5555303908091105</v>
      </c>
      <c r="E14" s="296">
        <v>8.4915803370412135</v>
      </c>
      <c r="F14" s="296">
        <v>8.8015722105212966</v>
      </c>
      <c r="G14" s="296">
        <v>7.2164087992123678</v>
      </c>
      <c r="H14" s="296">
        <v>7.306014763518907</v>
      </c>
      <c r="I14" s="296">
        <v>8.3100912143091339</v>
      </c>
      <c r="J14" s="296">
        <v>8.3996451944932957</v>
      </c>
      <c r="K14" s="296">
        <v>7.6529745987128024</v>
      </c>
      <c r="L14" s="296">
        <v>9.768563479156068</v>
      </c>
      <c r="M14" s="296">
        <v>10.306283312695616</v>
      </c>
      <c r="N14" s="296">
        <v>9.3214696616616646</v>
      </c>
    </row>
    <row r="15" spans="1:19">
      <c r="A15" s="93" t="s">
        <v>4</v>
      </c>
      <c r="B15" s="296">
        <v>2.667255277846651</v>
      </c>
      <c r="C15" s="296">
        <v>2.7143345422782592</v>
      </c>
      <c r="D15" s="296">
        <v>2.4393558458631173</v>
      </c>
      <c r="E15" s="296">
        <v>3.1373444775768617</v>
      </c>
      <c r="F15" s="296">
        <v>2.8102611219843929</v>
      </c>
      <c r="G15" s="296">
        <v>2.7242340075185725</v>
      </c>
      <c r="H15" s="296">
        <v>2.683465572270225</v>
      </c>
      <c r="I15" s="296">
        <v>3.347661244819629</v>
      </c>
      <c r="J15" s="296">
        <v>3.1626275651171709</v>
      </c>
      <c r="K15" s="296">
        <v>3.1636420979478115</v>
      </c>
      <c r="L15" s="296">
        <v>2.9789903477810418</v>
      </c>
      <c r="M15" s="296">
        <v>2.6976805229124916</v>
      </c>
      <c r="N15" s="296">
        <v>3.037974683544304</v>
      </c>
      <c r="O15" s="74" t="s">
        <v>15</v>
      </c>
    </row>
    <row r="16" spans="1:19">
      <c r="A16" s="93" t="s">
        <v>3</v>
      </c>
      <c r="B16" s="296">
        <v>2.2989068086863367</v>
      </c>
      <c r="C16" s="296">
        <v>2.2404823647304664</v>
      </c>
      <c r="D16" s="296">
        <v>2.1781966889596189</v>
      </c>
      <c r="E16" s="296">
        <v>2.1283547755130319</v>
      </c>
      <c r="F16" s="296">
        <v>2.3503786442762227</v>
      </c>
      <c r="G16" s="296">
        <v>2.4803004473324179</v>
      </c>
      <c r="H16" s="296">
        <v>2.6791507354148565</v>
      </c>
      <c r="I16" s="296">
        <v>2.7575658596328254</v>
      </c>
      <c r="J16" s="296">
        <v>2.5104721964402263</v>
      </c>
      <c r="K16" s="296">
        <v>2.1689601047459468</v>
      </c>
      <c r="L16" s="296">
        <v>2.8514988477287577</v>
      </c>
      <c r="M16" s="296">
        <v>2.8376860625829887</v>
      </c>
      <c r="N16" s="296">
        <v>3.151611010286802</v>
      </c>
    </row>
    <row r="17" spans="1:16">
      <c r="A17" s="93" t="s">
        <v>33</v>
      </c>
      <c r="B17" s="296">
        <v>31.669172516696264</v>
      </c>
      <c r="C17" s="296">
        <v>30.93993881893778</v>
      </c>
      <c r="D17" s="296">
        <v>28.684508397699261</v>
      </c>
      <c r="E17" s="296">
        <v>28.962109888080157</v>
      </c>
      <c r="F17" s="296">
        <v>27.973373798886225</v>
      </c>
      <c r="G17" s="296">
        <v>29.178050656948546</v>
      </c>
      <c r="H17" s="296">
        <v>29.911503469958124</v>
      </c>
      <c r="I17" s="296">
        <v>31.339500051326919</v>
      </c>
      <c r="J17" s="296">
        <v>29.70039324234634</v>
      </c>
      <c r="K17" s="296">
        <v>29.24488830872658</v>
      </c>
      <c r="L17" s="296">
        <v>28.646872915697962</v>
      </c>
      <c r="M17" s="296">
        <v>28.863135826739001</v>
      </c>
      <c r="N17" s="296">
        <v>28.359060135150255</v>
      </c>
      <c r="O17" t="s">
        <v>15</v>
      </c>
      <c r="P17" t="s">
        <v>15</v>
      </c>
    </row>
    <row r="18" spans="1:16">
      <c r="A18" s="93" t="s">
        <v>1</v>
      </c>
      <c r="B18" s="296">
        <v>9.9728103157466066</v>
      </c>
      <c r="C18" s="296">
        <v>10.211628425038985</v>
      </c>
      <c r="D18" s="296">
        <v>9.8614653729360136</v>
      </c>
      <c r="E18" s="296">
        <v>8.7590861659293342</v>
      </c>
      <c r="F18" s="296">
        <v>7.271427865319553</v>
      </c>
      <c r="G18" s="296">
        <v>5.2507804466947077</v>
      </c>
      <c r="H18" s="296">
        <v>6.536460570412987</v>
      </c>
      <c r="I18" s="296">
        <v>4.3076185381154755</v>
      </c>
      <c r="J18" s="296">
        <v>3.6288582574412143</v>
      </c>
      <c r="K18" s="296">
        <v>3.0958468212231236</v>
      </c>
      <c r="L18" s="296">
        <v>3.0738714303582606</v>
      </c>
      <c r="M18" s="296">
        <v>3.5428000563835162</v>
      </c>
      <c r="N18" s="296">
        <v>3.5591711807161781</v>
      </c>
    </row>
    <row r="19" spans="1:16">
      <c r="A19" s="93" t="s">
        <v>0</v>
      </c>
      <c r="B19" s="296">
        <v>11.33667979134705</v>
      </c>
      <c r="C19" s="296">
        <v>9.7146417504653559</v>
      </c>
      <c r="D19" s="296">
        <v>9.0939230812336866</v>
      </c>
      <c r="E19" s="296">
        <v>8.576853113028255</v>
      </c>
      <c r="F19" s="296">
        <v>10.310367437288253</v>
      </c>
      <c r="G19" s="296">
        <v>9.6726798377052372</v>
      </c>
      <c r="H19" s="296">
        <v>9.1102553240187572</v>
      </c>
      <c r="I19" s="296">
        <v>9.6433276769002951</v>
      </c>
      <c r="J19" s="296">
        <v>10.880990407190959</v>
      </c>
      <c r="K19" s="296">
        <v>10.388278806901464</v>
      </c>
      <c r="L19" s="296">
        <v>9.2900400131092429</v>
      </c>
      <c r="M19" s="296">
        <v>9.3852970729611371</v>
      </c>
      <c r="N19" s="296">
        <v>10.104746160143959</v>
      </c>
    </row>
    <row r="20" spans="1:16">
      <c r="A20" s="13"/>
      <c r="B20" s="13"/>
      <c r="C20" s="13"/>
      <c r="D20" s="13"/>
    </row>
    <row r="21" spans="1:16" ht="14.7" customHeight="1">
      <c r="A21" s="18" t="s">
        <v>19</v>
      </c>
      <c r="B21" s="13"/>
      <c r="C21" s="13"/>
      <c r="D21" s="13"/>
      <c r="E21" s="13"/>
      <c r="F21" s="13"/>
      <c r="G21" s="13"/>
      <c r="H21" s="13"/>
      <c r="I21" s="13"/>
      <c r="J21" s="13"/>
      <c r="K21" s="13"/>
      <c r="L21" s="13"/>
      <c r="M21" s="13"/>
      <c r="N21" s="13"/>
    </row>
    <row r="22" spans="1:16">
      <c r="A22" s="13"/>
      <c r="B22" s="13"/>
      <c r="C22" s="13"/>
      <c r="D22" s="13"/>
      <c r="E22" s="13"/>
      <c r="F22" s="13"/>
      <c r="G22" s="13"/>
      <c r="H22" s="13"/>
      <c r="I22" s="13"/>
      <c r="J22" s="13"/>
      <c r="K22" s="13"/>
      <c r="L22" s="13"/>
      <c r="M22" s="13"/>
      <c r="N22" s="13"/>
    </row>
    <row r="23" spans="1:16">
      <c r="A23" s="53" t="s">
        <v>124</v>
      </c>
      <c r="B23" s="13"/>
      <c r="C23" s="13"/>
      <c r="D23" s="13"/>
    </row>
    <row r="24" spans="1:16">
      <c r="A24" s="13"/>
      <c r="B24" s="13"/>
      <c r="C24" s="13"/>
      <c r="D24" s="13"/>
    </row>
    <row r="25" spans="1:16">
      <c r="A25" s="13" t="s">
        <v>611</v>
      </c>
      <c r="B25" s="13"/>
      <c r="C25" s="13"/>
      <c r="D25" s="13"/>
    </row>
    <row r="26" spans="1:16">
      <c r="A26" s="13"/>
      <c r="B26" s="13"/>
      <c r="C26" s="13"/>
      <c r="D26" s="13"/>
    </row>
  </sheetData>
  <hyperlinks>
    <hyperlink ref="P3" location="Content!A1" display="Back to content page" xr:uid="{00000000-0004-0000-0B01-000000000000}"/>
  </hyperlinks>
  <pageMargins left="0.7" right="0.7" top="0.75" bottom="0.75" header="0.3" footer="0.3"/>
  <pageSetup orientation="portrait" horizontalDpi="1200" verticalDpi="1200"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Sheet269"/>
  <dimension ref="A1:AJ129"/>
  <sheetViews>
    <sheetView zoomScaleNormal="100" workbookViewId="0">
      <selection activeCell="C5" sqref="C5:AD123"/>
    </sheetView>
  </sheetViews>
  <sheetFormatPr defaultColWidth="9.21875" defaultRowHeight="14.4"/>
  <cols>
    <col min="1" max="1" width="37" customWidth="1"/>
    <col min="2" max="2" width="30.21875" customWidth="1"/>
    <col min="3" max="23" width="9.21875" customWidth="1"/>
    <col min="24" max="25" width="10" customWidth="1"/>
    <col min="26" max="26" width="9.21875" customWidth="1"/>
    <col min="27" max="27" width="10.21875" customWidth="1"/>
    <col min="28" max="30" width="9.21875" customWidth="1"/>
    <col min="31" max="55" width="7" customWidth="1"/>
  </cols>
  <sheetData>
    <row r="1" spans="1:36">
      <c r="A1" s="44" t="s">
        <v>612</v>
      </c>
    </row>
    <row r="3" spans="1:36" ht="15.6">
      <c r="A3" s="827" t="s">
        <v>14</v>
      </c>
      <c r="B3" s="827" t="s">
        <v>38</v>
      </c>
      <c r="C3" s="826" t="s">
        <v>114</v>
      </c>
      <c r="D3" s="826"/>
      <c r="E3" s="826"/>
      <c r="F3" s="826"/>
      <c r="G3" s="826"/>
      <c r="H3" s="826"/>
      <c r="I3" s="826"/>
      <c r="J3" s="826"/>
      <c r="K3" s="826"/>
      <c r="L3" s="826"/>
      <c r="M3" s="826"/>
      <c r="N3" s="826"/>
      <c r="O3" s="826"/>
      <c r="P3" s="826"/>
      <c r="Q3" s="826"/>
      <c r="R3" s="826"/>
      <c r="S3" s="826"/>
      <c r="T3" s="826"/>
      <c r="U3" s="826"/>
      <c r="V3" s="826"/>
      <c r="W3" s="826"/>
      <c r="X3" s="826"/>
      <c r="Y3" s="826"/>
      <c r="Z3" s="826"/>
      <c r="AA3" s="826"/>
      <c r="AB3" s="826"/>
      <c r="AC3" s="826"/>
      <c r="AD3" s="826"/>
    </row>
    <row r="4" spans="1:36" ht="15.6">
      <c r="A4" s="827"/>
      <c r="B4" s="827"/>
      <c r="C4" s="284">
        <v>1980</v>
      </c>
      <c r="D4" s="284">
        <v>1985</v>
      </c>
      <c r="E4" s="284">
        <v>1990</v>
      </c>
      <c r="F4" s="284">
        <v>1991</v>
      </c>
      <c r="G4" s="284">
        <v>1992</v>
      </c>
      <c r="H4" s="284">
        <v>1993</v>
      </c>
      <c r="I4" s="284">
        <v>1994</v>
      </c>
      <c r="J4" s="284">
        <v>1995</v>
      </c>
      <c r="K4" s="284">
        <v>1996</v>
      </c>
      <c r="L4" s="284">
        <v>1997</v>
      </c>
      <c r="M4" s="284">
        <v>1998</v>
      </c>
      <c r="N4" s="284">
        <v>1999</v>
      </c>
      <c r="O4" s="284">
        <v>2000</v>
      </c>
      <c r="P4" s="284">
        <v>2001</v>
      </c>
      <c r="Q4" s="284">
        <v>2002</v>
      </c>
      <c r="R4" s="284">
        <v>2003</v>
      </c>
      <c r="S4" s="284">
        <v>2004</v>
      </c>
      <c r="T4" s="284">
        <v>2005</v>
      </c>
      <c r="U4" s="284">
        <v>2006</v>
      </c>
      <c r="V4" s="284">
        <v>2007</v>
      </c>
      <c r="W4" s="284">
        <v>2008</v>
      </c>
      <c r="X4" s="284">
        <v>2009</v>
      </c>
      <c r="Y4" s="284">
        <v>2010</v>
      </c>
      <c r="Z4" s="284">
        <v>2011</v>
      </c>
      <c r="AA4" s="284">
        <v>2012</v>
      </c>
      <c r="AB4" s="284">
        <v>2013</v>
      </c>
      <c r="AC4" s="284">
        <v>2014</v>
      </c>
      <c r="AD4" s="284">
        <v>2015</v>
      </c>
      <c r="AF4" s="1" t="s">
        <v>559</v>
      </c>
      <c r="AI4" s="44"/>
      <c r="AJ4" s="44"/>
    </row>
    <row r="5" spans="1:36" ht="15" customHeight="1">
      <c r="A5" s="828" t="s">
        <v>13</v>
      </c>
      <c r="B5" s="175" t="s">
        <v>107</v>
      </c>
      <c r="C5" s="605">
        <v>1968.31</v>
      </c>
      <c r="D5" s="605">
        <v>1968.31</v>
      </c>
      <c r="E5" s="605">
        <v>1968.31</v>
      </c>
      <c r="F5" s="605">
        <v>1989.45</v>
      </c>
      <c r="G5" s="605">
        <v>2010.6</v>
      </c>
      <c r="H5" s="605">
        <v>2010.6</v>
      </c>
      <c r="I5" s="605">
        <v>2010.6</v>
      </c>
      <c r="J5" s="605">
        <v>2010.6</v>
      </c>
      <c r="K5" s="605">
        <v>2010.6</v>
      </c>
      <c r="L5" s="605">
        <v>2010.6</v>
      </c>
      <c r="M5" s="605">
        <v>2010.6</v>
      </c>
      <c r="N5" s="605">
        <v>2010.6</v>
      </c>
      <c r="O5" s="605">
        <v>2010.6</v>
      </c>
      <c r="P5" s="605">
        <v>2010.6</v>
      </c>
      <c r="Q5" s="605">
        <v>2052.9</v>
      </c>
      <c r="R5" s="605">
        <v>2137.5</v>
      </c>
      <c r="S5" s="605">
        <v>2137.5</v>
      </c>
      <c r="T5" s="605">
        <v>2137.5</v>
      </c>
      <c r="U5" s="605">
        <v>2137.5</v>
      </c>
      <c r="V5" s="605">
        <v>2179.8000000000002</v>
      </c>
      <c r="W5" s="605"/>
      <c r="X5" s="605"/>
      <c r="Y5" s="605"/>
      <c r="Z5" s="605"/>
      <c r="AA5" s="605"/>
      <c r="AB5" s="605"/>
      <c r="AC5" s="605"/>
      <c r="AD5" s="605"/>
    </row>
    <row r="6" spans="1:36" ht="15" customHeight="1">
      <c r="A6" s="828"/>
      <c r="B6" s="175" t="s">
        <v>108</v>
      </c>
      <c r="C6" s="605">
        <v>2024.21</v>
      </c>
      <c r="D6" s="605">
        <v>2209.6</v>
      </c>
      <c r="E6" s="605">
        <v>2107.9</v>
      </c>
      <c r="F6" s="605">
        <v>2135.4499999999998</v>
      </c>
      <c r="G6" s="605">
        <v>2173.2800000000002</v>
      </c>
      <c r="H6" s="605">
        <v>2109.69</v>
      </c>
      <c r="I6" s="605">
        <v>2045.99</v>
      </c>
      <c r="J6" s="605">
        <v>2049.88</v>
      </c>
      <c r="K6" s="605">
        <v>2239.87</v>
      </c>
      <c r="L6" s="605">
        <v>2397.19</v>
      </c>
      <c r="M6" s="605">
        <v>2602.88</v>
      </c>
      <c r="N6" s="605">
        <v>2630.69</v>
      </c>
      <c r="O6" s="605">
        <v>2732.51</v>
      </c>
      <c r="P6" s="605">
        <v>2763.19</v>
      </c>
      <c r="Q6" s="605">
        <v>2767.32</v>
      </c>
      <c r="R6" s="605">
        <v>2767.49</v>
      </c>
      <c r="S6" s="605">
        <v>2510.39</v>
      </c>
      <c r="T6" s="605">
        <v>2767.84</v>
      </c>
      <c r="U6" s="605">
        <v>2798.2</v>
      </c>
      <c r="V6" s="605">
        <v>2832.5</v>
      </c>
      <c r="W6" s="605"/>
      <c r="X6" s="605"/>
      <c r="Y6" s="605"/>
      <c r="Z6" s="605"/>
      <c r="AA6" s="605"/>
      <c r="AB6" s="605"/>
      <c r="AC6" s="605"/>
      <c r="AD6" s="605"/>
      <c r="AF6" s="33"/>
    </row>
    <row r="7" spans="1:36" ht="15" customHeight="1">
      <c r="A7" s="828"/>
      <c r="B7" s="175" t="s">
        <v>109</v>
      </c>
      <c r="C7" s="605">
        <v>357.21</v>
      </c>
      <c r="D7" s="605">
        <v>389.93</v>
      </c>
      <c r="E7" s="605">
        <v>371.98</v>
      </c>
      <c r="F7" s="605">
        <v>376.84</v>
      </c>
      <c r="G7" s="605">
        <v>383.52</v>
      </c>
      <c r="H7" s="605">
        <v>372.3</v>
      </c>
      <c r="I7" s="605">
        <v>361.06</v>
      </c>
      <c r="J7" s="605">
        <v>361.74</v>
      </c>
      <c r="K7" s="605">
        <v>395.27</v>
      </c>
      <c r="L7" s="605">
        <v>423.03</v>
      </c>
      <c r="M7" s="605">
        <v>459.33</v>
      </c>
      <c r="N7" s="605">
        <v>464.24</v>
      </c>
      <c r="O7" s="605">
        <v>482.21</v>
      </c>
      <c r="P7" s="605">
        <v>487.62</v>
      </c>
      <c r="Q7" s="605">
        <v>488.35</v>
      </c>
      <c r="R7" s="605">
        <v>488.38</v>
      </c>
      <c r="S7" s="605">
        <v>443.01</v>
      </c>
      <c r="T7" s="605">
        <v>488.44</v>
      </c>
      <c r="U7" s="605">
        <v>493.8</v>
      </c>
      <c r="V7" s="605">
        <v>499.85</v>
      </c>
      <c r="W7" s="605"/>
      <c r="X7" s="605"/>
      <c r="Y7" s="605"/>
      <c r="Z7" s="605"/>
      <c r="AA7" s="605"/>
      <c r="AB7" s="605"/>
      <c r="AC7" s="605"/>
      <c r="AD7" s="605"/>
    </row>
    <row r="8" spans="1:36" ht="15" customHeight="1">
      <c r="A8" s="828"/>
      <c r="B8" s="175" t="s">
        <v>110</v>
      </c>
      <c r="C8" s="606">
        <v>355.39</v>
      </c>
      <c r="D8" s="606">
        <v>364.35</v>
      </c>
      <c r="E8" s="606">
        <v>376.43</v>
      </c>
      <c r="F8" s="606">
        <v>379.55</v>
      </c>
      <c r="G8" s="606">
        <v>383.24</v>
      </c>
      <c r="H8" s="606">
        <v>386.81</v>
      </c>
      <c r="I8" s="606">
        <v>390.45</v>
      </c>
      <c r="J8" s="606">
        <v>394.09</v>
      </c>
      <c r="K8" s="606">
        <v>397.69</v>
      </c>
      <c r="L8" s="606">
        <v>401.23</v>
      </c>
      <c r="M8" s="606">
        <v>404.8</v>
      </c>
      <c r="N8" s="606">
        <v>263.82</v>
      </c>
      <c r="O8" s="606">
        <v>263.82</v>
      </c>
      <c r="P8" s="606">
        <v>263.82</v>
      </c>
      <c r="Q8" s="606">
        <v>263.82</v>
      </c>
      <c r="R8" s="606">
        <v>263.82</v>
      </c>
      <c r="S8" s="606">
        <v>263.82</v>
      </c>
      <c r="T8" s="606">
        <v>263.82</v>
      </c>
      <c r="U8" s="606">
        <v>263.82</v>
      </c>
      <c r="V8" s="606">
        <v>263.82</v>
      </c>
      <c r="W8" s="605"/>
      <c r="X8" s="605"/>
      <c r="Y8" s="605"/>
      <c r="Z8" s="605"/>
      <c r="AA8" s="605"/>
      <c r="AB8" s="605"/>
      <c r="AC8" s="605"/>
      <c r="AD8" s="605"/>
    </row>
    <row r="9" spans="1:36" ht="15" customHeight="1">
      <c r="A9" s="828"/>
      <c r="B9" s="175" t="s">
        <v>111</v>
      </c>
      <c r="C9" s="605">
        <v>845.98</v>
      </c>
      <c r="D9" s="605">
        <v>845.98</v>
      </c>
      <c r="E9" s="605">
        <v>845.98</v>
      </c>
      <c r="F9" s="605">
        <v>845.98</v>
      </c>
      <c r="G9" s="605">
        <v>845.98</v>
      </c>
      <c r="H9" s="605">
        <v>845.98</v>
      </c>
      <c r="I9" s="605">
        <v>845.98</v>
      </c>
      <c r="J9" s="605">
        <v>845.98</v>
      </c>
      <c r="K9" s="605">
        <v>845.98</v>
      </c>
      <c r="L9" s="605">
        <v>845.98</v>
      </c>
      <c r="M9" s="605">
        <v>845.98</v>
      </c>
      <c r="N9" s="605">
        <v>676.78</v>
      </c>
      <c r="O9" s="605">
        <v>507.59</v>
      </c>
      <c r="P9" s="605">
        <v>507.59</v>
      </c>
      <c r="Q9" s="605">
        <v>490.67</v>
      </c>
      <c r="R9" s="605">
        <v>490.67</v>
      </c>
      <c r="S9" s="605">
        <v>490.67</v>
      </c>
      <c r="T9" s="605">
        <v>490.67</v>
      </c>
      <c r="U9" s="605">
        <v>490.67</v>
      </c>
      <c r="V9" s="605">
        <v>490.67</v>
      </c>
      <c r="W9" s="605"/>
      <c r="X9" s="605"/>
      <c r="Y9" s="605"/>
      <c r="Z9" s="605"/>
      <c r="AA9" s="605"/>
      <c r="AB9" s="605"/>
      <c r="AC9" s="605"/>
      <c r="AD9" s="605"/>
    </row>
    <row r="10" spans="1:36" ht="15" customHeight="1">
      <c r="A10" s="828"/>
      <c r="B10" s="175" t="s">
        <v>112</v>
      </c>
      <c r="C10" s="605">
        <v>290.54000000000002</v>
      </c>
      <c r="D10" s="605">
        <v>314.19</v>
      </c>
      <c r="E10" s="605">
        <v>292.58</v>
      </c>
      <c r="F10" s="605">
        <v>297.08</v>
      </c>
      <c r="G10" s="605">
        <v>302.04000000000002</v>
      </c>
      <c r="H10" s="605">
        <v>292.58999999999997</v>
      </c>
      <c r="I10" s="605">
        <v>283.14</v>
      </c>
      <c r="J10" s="605">
        <v>283.24</v>
      </c>
      <c r="K10" s="605">
        <v>312.22000000000003</v>
      </c>
      <c r="L10" s="605">
        <v>335.63</v>
      </c>
      <c r="M10" s="605">
        <v>367.67</v>
      </c>
      <c r="N10" s="605">
        <v>369.09</v>
      </c>
      <c r="O10" s="605">
        <v>383.23</v>
      </c>
      <c r="P10" s="605">
        <v>388.45</v>
      </c>
      <c r="Q10" s="605">
        <v>392.05</v>
      </c>
      <c r="R10" s="605">
        <v>392.05</v>
      </c>
      <c r="S10" s="605">
        <v>349.79</v>
      </c>
      <c r="T10" s="605">
        <v>392.05</v>
      </c>
      <c r="U10" s="605">
        <v>393.85</v>
      </c>
      <c r="V10" s="605">
        <v>396.38</v>
      </c>
      <c r="W10" s="605"/>
      <c r="X10" s="605"/>
      <c r="Y10" s="605"/>
      <c r="Z10" s="605"/>
      <c r="AA10" s="605"/>
      <c r="AB10" s="605"/>
      <c r="AC10" s="605"/>
      <c r="AD10" s="605"/>
    </row>
    <row r="11" spans="1:36" ht="15" customHeight="1">
      <c r="A11" s="828"/>
      <c r="B11" s="176" t="s">
        <v>113</v>
      </c>
      <c r="C11" s="605">
        <v>5841.64</v>
      </c>
      <c r="D11" s="605">
        <v>6092.36</v>
      </c>
      <c r="E11" s="605">
        <v>5963.18</v>
      </c>
      <c r="F11" s="605">
        <v>6024.35</v>
      </c>
      <c r="G11" s="605">
        <v>6098.66</v>
      </c>
      <c r="H11" s="605">
        <v>6017.97</v>
      </c>
      <c r="I11" s="605">
        <v>5937.22</v>
      </c>
      <c r="J11" s="605">
        <v>5945.53</v>
      </c>
      <c r="K11" s="605">
        <v>6201.63</v>
      </c>
      <c r="L11" s="605">
        <v>6413.66</v>
      </c>
      <c r="M11" s="605">
        <v>6691.26</v>
      </c>
      <c r="N11" s="605">
        <v>6415.22</v>
      </c>
      <c r="O11" s="605">
        <v>6379.96</v>
      </c>
      <c r="P11" s="605">
        <v>6421.27</v>
      </c>
      <c r="Q11" s="605">
        <v>6455.11</v>
      </c>
      <c r="R11" s="605">
        <v>6539.91</v>
      </c>
      <c r="S11" s="605">
        <v>6195.18</v>
      </c>
      <c r="T11" s="605">
        <v>6540.32</v>
      </c>
      <c r="U11" s="605">
        <v>6577.84</v>
      </c>
      <c r="V11" s="605">
        <v>6663.03</v>
      </c>
      <c r="W11" s="605"/>
      <c r="X11" s="605"/>
      <c r="Y11" s="605"/>
      <c r="Z11" s="605"/>
      <c r="AA11" s="605"/>
      <c r="AB11" s="605"/>
      <c r="AC11" s="605"/>
      <c r="AD11" s="605"/>
    </row>
    <row r="12" spans="1:36" ht="15" customHeight="1">
      <c r="A12" s="828" t="s">
        <v>12</v>
      </c>
      <c r="B12" s="175" t="s">
        <v>107</v>
      </c>
      <c r="C12" s="605">
        <v>134.99</v>
      </c>
      <c r="D12" s="605">
        <v>136.25</v>
      </c>
      <c r="E12" s="605">
        <v>136.47999999999999</v>
      </c>
      <c r="F12" s="605">
        <v>98.59</v>
      </c>
      <c r="G12" s="605">
        <v>82.81</v>
      </c>
      <c r="H12" s="605">
        <v>114.38</v>
      </c>
      <c r="I12" s="605">
        <v>128.59</v>
      </c>
      <c r="J12" s="605">
        <v>112.8</v>
      </c>
      <c r="K12" s="605">
        <v>112.8</v>
      </c>
      <c r="L12" s="605">
        <v>98.59</v>
      </c>
      <c r="M12" s="605">
        <v>76.489999999999995</v>
      </c>
      <c r="N12" s="605">
        <v>79.650000000000006</v>
      </c>
      <c r="O12" s="605">
        <v>114.38</v>
      </c>
      <c r="P12" s="605">
        <v>67.02</v>
      </c>
      <c r="Q12" s="605">
        <v>81.23</v>
      </c>
      <c r="R12" s="605">
        <v>65.44</v>
      </c>
      <c r="S12" s="605">
        <v>75.23</v>
      </c>
      <c r="T12" s="605">
        <v>79.650000000000006</v>
      </c>
      <c r="U12" s="605">
        <v>83.52</v>
      </c>
      <c r="V12" s="605">
        <v>86.68</v>
      </c>
      <c r="W12" s="605"/>
      <c r="X12" s="605"/>
      <c r="Y12" s="605"/>
      <c r="Z12" s="605"/>
      <c r="AA12" s="605"/>
      <c r="AB12" s="605">
        <v>86.68</v>
      </c>
      <c r="AC12" s="605">
        <v>86.68</v>
      </c>
      <c r="AD12" s="605">
        <v>86.68</v>
      </c>
    </row>
    <row r="13" spans="1:36" ht="15" customHeight="1">
      <c r="A13" s="828"/>
      <c r="B13" s="175" t="s">
        <v>108</v>
      </c>
      <c r="C13" s="605">
        <v>1178.03</v>
      </c>
      <c r="D13" s="605">
        <v>1088.55</v>
      </c>
      <c r="E13" s="605">
        <v>1316.71</v>
      </c>
      <c r="F13" s="605">
        <v>1401.33</v>
      </c>
      <c r="G13" s="605">
        <v>1150.77</v>
      </c>
      <c r="H13" s="605">
        <v>973.88</v>
      </c>
      <c r="I13" s="605">
        <v>1109.94</v>
      </c>
      <c r="J13" s="605">
        <v>1346.17</v>
      </c>
      <c r="K13" s="605">
        <v>1195.19</v>
      </c>
      <c r="L13" s="605">
        <v>1240.4000000000001</v>
      </c>
      <c r="M13" s="605">
        <v>1238.6300000000001</v>
      </c>
      <c r="N13" s="605">
        <v>1290.47</v>
      </c>
      <c r="O13" s="605">
        <v>1293.42</v>
      </c>
      <c r="P13" s="605">
        <v>1243.82</v>
      </c>
      <c r="Q13" s="605">
        <v>1053.53</v>
      </c>
      <c r="R13" s="605">
        <v>1020.16</v>
      </c>
      <c r="S13" s="605">
        <v>1076.8900000000001</v>
      </c>
      <c r="T13" s="605">
        <v>1188.54</v>
      </c>
      <c r="U13" s="605">
        <v>1211.74</v>
      </c>
      <c r="V13" s="605">
        <v>1229.5</v>
      </c>
      <c r="W13" s="605"/>
      <c r="X13" s="605"/>
      <c r="Y13" s="605"/>
      <c r="Z13" s="605"/>
      <c r="AA13" s="605"/>
      <c r="AB13" s="605">
        <v>1449.6</v>
      </c>
      <c r="AC13" s="605">
        <v>1440.2</v>
      </c>
      <c r="AD13" s="605">
        <v>1444.5</v>
      </c>
    </row>
    <row r="14" spans="1:36" ht="15" customHeight="1">
      <c r="A14" s="828"/>
      <c r="B14" s="175" t="s">
        <v>109</v>
      </c>
      <c r="C14" s="605">
        <v>207.89</v>
      </c>
      <c r="D14" s="605">
        <v>192.1</v>
      </c>
      <c r="E14" s="605">
        <v>232.36</v>
      </c>
      <c r="F14" s="605">
        <v>247.29</v>
      </c>
      <c r="G14" s="605">
        <v>203.08</v>
      </c>
      <c r="H14" s="605">
        <v>171.86</v>
      </c>
      <c r="I14" s="605">
        <v>195.87</v>
      </c>
      <c r="J14" s="605">
        <v>237.56</v>
      </c>
      <c r="K14" s="605">
        <v>210.92</v>
      </c>
      <c r="L14" s="605">
        <v>218.89</v>
      </c>
      <c r="M14" s="605">
        <v>218.58</v>
      </c>
      <c r="N14" s="605">
        <v>227.73</v>
      </c>
      <c r="O14" s="605">
        <v>228.25</v>
      </c>
      <c r="P14" s="605">
        <v>219.5</v>
      </c>
      <c r="Q14" s="605">
        <v>185.92</v>
      </c>
      <c r="R14" s="605">
        <v>180.03</v>
      </c>
      <c r="S14" s="605">
        <v>190.04</v>
      </c>
      <c r="T14" s="605">
        <v>209.74</v>
      </c>
      <c r="U14" s="605">
        <v>213.84</v>
      </c>
      <c r="V14" s="605">
        <v>216.97</v>
      </c>
      <c r="W14" s="605"/>
      <c r="X14" s="605"/>
      <c r="Y14" s="605"/>
      <c r="Z14" s="605"/>
      <c r="AA14" s="605"/>
      <c r="AB14" s="605">
        <v>314.89999999999998</v>
      </c>
      <c r="AC14" s="605">
        <v>324.60000000000002</v>
      </c>
      <c r="AD14" s="605">
        <v>324.60000000000002</v>
      </c>
    </row>
    <row r="15" spans="1:36" ht="15" customHeight="1">
      <c r="A15" s="828"/>
      <c r="B15" s="175" t="s">
        <v>110</v>
      </c>
      <c r="C15" s="606">
        <v>73.13</v>
      </c>
      <c r="D15" s="606">
        <v>95.21</v>
      </c>
      <c r="E15" s="606">
        <v>186.17</v>
      </c>
      <c r="F15" s="606">
        <v>189.39</v>
      </c>
      <c r="G15" s="606">
        <v>189.61</v>
      </c>
      <c r="H15" s="606">
        <v>189.82</v>
      </c>
      <c r="I15" s="606">
        <v>190.03</v>
      </c>
      <c r="J15" s="606">
        <v>190.14</v>
      </c>
      <c r="K15" s="606">
        <v>190.24</v>
      </c>
      <c r="L15" s="606">
        <v>190.94</v>
      </c>
      <c r="M15" s="606">
        <v>191.61</v>
      </c>
      <c r="N15" s="606">
        <v>191.75</v>
      </c>
      <c r="O15" s="606">
        <v>191.82</v>
      </c>
      <c r="P15" s="606">
        <v>191.54</v>
      </c>
      <c r="Q15" s="606">
        <v>191.68</v>
      </c>
      <c r="R15" s="606">
        <v>191.82</v>
      </c>
      <c r="S15" s="606">
        <v>103.86</v>
      </c>
      <c r="T15" s="606">
        <v>99.44</v>
      </c>
      <c r="U15" s="606">
        <v>96.69</v>
      </c>
      <c r="V15" s="606">
        <v>97.58</v>
      </c>
      <c r="W15" s="606"/>
      <c r="X15" s="605"/>
      <c r="Y15" s="605"/>
      <c r="Z15" s="605"/>
      <c r="AA15" s="605"/>
      <c r="AB15" s="605">
        <v>108.3</v>
      </c>
      <c r="AC15" s="605">
        <v>152.69999999999999</v>
      </c>
      <c r="AD15" s="605">
        <v>152.4</v>
      </c>
    </row>
    <row r="16" spans="1:36" ht="15" customHeight="1">
      <c r="A16" s="828"/>
      <c r="B16" s="175" t="s">
        <v>111</v>
      </c>
      <c r="C16" s="606">
        <v>1.26</v>
      </c>
      <c r="D16" s="606">
        <v>1.26</v>
      </c>
      <c r="E16" s="606">
        <v>1.26</v>
      </c>
      <c r="F16" s="606">
        <v>1.26</v>
      </c>
      <c r="G16" s="606">
        <v>1.26</v>
      </c>
      <c r="H16" s="606">
        <v>1.26</v>
      </c>
      <c r="I16" s="606">
        <v>1.26</v>
      </c>
      <c r="J16" s="606">
        <v>1.26</v>
      </c>
      <c r="K16" s="606">
        <v>1.26</v>
      </c>
      <c r="L16" s="606">
        <v>1.26</v>
      </c>
      <c r="M16" s="606">
        <v>1.26</v>
      </c>
      <c r="N16" s="606">
        <v>1.26</v>
      </c>
      <c r="O16" s="606">
        <v>1.26</v>
      </c>
      <c r="P16" s="606">
        <v>1.26</v>
      </c>
      <c r="Q16" s="606">
        <v>1.26</v>
      </c>
      <c r="R16" s="606">
        <v>1.26</v>
      </c>
      <c r="S16" s="606">
        <v>1.26</v>
      </c>
      <c r="T16" s="606">
        <v>1.89</v>
      </c>
      <c r="U16" s="606">
        <v>2.52</v>
      </c>
      <c r="V16" s="606">
        <v>2.52</v>
      </c>
      <c r="W16" s="606"/>
      <c r="X16" s="605"/>
      <c r="Y16" s="605"/>
      <c r="Z16" s="605"/>
      <c r="AA16" s="605"/>
      <c r="AB16" s="605">
        <v>3.6</v>
      </c>
      <c r="AC16" s="605">
        <v>3.71</v>
      </c>
      <c r="AD16" s="605">
        <v>3.6</v>
      </c>
    </row>
    <row r="17" spans="1:30" ht="15" customHeight="1">
      <c r="A17" s="828"/>
      <c r="B17" s="175" t="s">
        <v>112</v>
      </c>
      <c r="C17" s="606">
        <v>269.69</v>
      </c>
      <c r="D17" s="606">
        <v>233.71</v>
      </c>
      <c r="E17" s="606">
        <v>264.56</v>
      </c>
      <c r="F17" s="606">
        <v>279.69</v>
      </c>
      <c r="G17" s="606">
        <v>221.58</v>
      </c>
      <c r="H17" s="606">
        <v>183.19</v>
      </c>
      <c r="I17" s="606">
        <v>217.47</v>
      </c>
      <c r="J17" s="606">
        <v>254.47</v>
      </c>
      <c r="K17" s="606">
        <v>224.96</v>
      </c>
      <c r="L17" s="606">
        <v>225.54</v>
      </c>
      <c r="M17" s="606">
        <v>233.72</v>
      </c>
      <c r="N17" s="606">
        <v>252.46</v>
      </c>
      <c r="O17" s="606">
        <v>254.07</v>
      </c>
      <c r="P17" s="606">
        <v>242.08</v>
      </c>
      <c r="Q17" s="606">
        <v>198.12</v>
      </c>
      <c r="R17" s="606">
        <v>197.69</v>
      </c>
      <c r="S17" s="606">
        <v>206.37</v>
      </c>
      <c r="T17" s="606">
        <v>227.52</v>
      </c>
      <c r="U17" s="606">
        <v>232.02</v>
      </c>
      <c r="V17" s="606">
        <v>236.61</v>
      </c>
      <c r="W17" s="606"/>
      <c r="X17" s="605"/>
      <c r="Y17" s="605"/>
      <c r="Z17" s="605"/>
      <c r="AA17" s="605"/>
      <c r="AB17" s="605">
        <v>247.6</v>
      </c>
      <c r="AC17" s="605">
        <v>252.9</v>
      </c>
      <c r="AD17" s="605">
        <v>254.9</v>
      </c>
    </row>
    <row r="18" spans="1:30" ht="15" customHeight="1">
      <c r="A18" s="828"/>
      <c r="B18" s="177" t="s">
        <v>113</v>
      </c>
      <c r="C18" s="606">
        <v>1864.99</v>
      </c>
      <c r="D18" s="606">
        <v>1747.08</v>
      </c>
      <c r="E18" s="606">
        <v>2137.54</v>
      </c>
      <c r="F18" s="606">
        <v>2217.5500000000002</v>
      </c>
      <c r="G18" s="606">
        <v>1849.11</v>
      </c>
      <c r="H18" s="606">
        <v>1634.39</v>
      </c>
      <c r="I18" s="606">
        <v>1843.16</v>
      </c>
      <c r="J18" s="606">
        <v>2142.4</v>
      </c>
      <c r="K18" s="606">
        <v>1935.37</v>
      </c>
      <c r="L18" s="606">
        <v>1975.62</v>
      </c>
      <c r="M18" s="606">
        <v>1960.29</v>
      </c>
      <c r="N18" s="606">
        <v>2043.32</v>
      </c>
      <c r="O18" s="606">
        <v>2083.1999999999998</v>
      </c>
      <c r="P18" s="606">
        <v>1965.22</v>
      </c>
      <c r="Q18" s="606">
        <v>1711.74</v>
      </c>
      <c r="R18" s="606">
        <v>1656.4</v>
      </c>
      <c r="S18" s="606">
        <v>1653.65</v>
      </c>
      <c r="T18" s="606">
        <v>1806.78</v>
      </c>
      <c r="U18" s="606">
        <v>1840.34</v>
      </c>
      <c r="V18" s="606">
        <v>1869.87</v>
      </c>
      <c r="W18" s="606"/>
      <c r="X18" s="605"/>
      <c r="Y18" s="605"/>
      <c r="Z18" s="605"/>
      <c r="AA18" s="605"/>
      <c r="AB18" s="605" t="s">
        <v>393</v>
      </c>
      <c r="AC18" s="605" t="s">
        <v>394</v>
      </c>
      <c r="AD18" s="605" t="s">
        <v>412</v>
      </c>
    </row>
    <row r="19" spans="1:30" ht="15" customHeight="1">
      <c r="A19" s="828" t="s">
        <v>513</v>
      </c>
      <c r="B19" s="175" t="s">
        <v>107</v>
      </c>
      <c r="C19" s="606"/>
      <c r="D19" s="605"/>
      <c r="E19" s="606"/>
      <c r="F19" s="605"/>
      <c r="G19" s="606"/>
      <c r="H19" s="605"/>
      <c r="I19" s="606"/>
      <c r="J19" s="605"/>
      <c r="K19" s="606"/>
      <c r="L19" s="605"/>
      <c r="M19" s="606"/>
      <c r="N19" s="605"/>
      <c r="O19" s="606"/>
      <c r="P19" s="605"/>
      <c r="Q19" s="606"/>
      <c r="R19" s="605"/>
      <c r="S19" s="606"/>
      <c r="T19" s="605"/>
      <c r="U19" s="606"/>
      <c r="V19" s="605"/>
      <c r="W19" s="606"/>
      <c r="X19" s="605"/>
      <c r="Y19" s="606"/>
      <c r="Z19" s="605"/>
      <c r="AA19" s="606"/>
      <c r="AB19" s="605"/>
      <c r="AC19" s="606"/>
      <c r="AD19" s="605"/>
    </row>
    <row r="20" spans="1:30" ht="15" customHeight="1">
      <c r="A20" s="828"/>
      <c r="B20" s="175" t="s">
        <v>108</v>
      </c>
      <c r="C20" s="606"/>
      <c r="D20" s="605"/>
      <c r="E20" s="606"/>
      <c r="F20" s="605"/>
      <c r="G20" s="606"/>
      <c r="H20" s="605"/>
      <c r="I20" s="606"/>
      <c r="J20" s="605"/>
      <c r="K20" s="606"/>
      <c r="L20" s="605"/>
      <c r="M20" s="606"/>
      <c r="N20" s="605"/>
      <c r="O20" s="606"/>
      <c r="P20" s="605"/>
      <c r="Q20" s="606"/>
      <c r="R20" s="605"/>
      <c r="S20" s="606"/>
      <c r="T20" s="605"/>
      <c r="U20" s="606"/>
      <c r="V20" s="605"/>
      <c r="W20" s="606"/>
      <c r="X20" s="605"/>
      <c r="Y20" s="606"/>
      <c r="Z20" s="605"/>
      <c r="AA20" s="606"/>
      <c r="AB20" s="605"/>
      <c r="AC20" s="606"/>
      <c r="AD20" s="605"/>
    </row>
    <row r="21" spans="1:30" ht="15.6">
      <c r="A21" s="828"/>
      <c r="B21" s="175" t="s">
        <v>109</v>
      </c>
      <c r="C21" s="606"/>
      <c r="D21" s="605"/>
      <c r="E21" s="606"/>
      <c r="F21" s="605"/>
      <c r="G21" s="606"/>
      <c r="H21" s="605"/>
      <c r="I21" s="606"/>
      <c r="J21" s="605"/>
      <c r="K21" s="606"/>
      <c r="L21" s="605"/>
      <c r="M21" s="606"/>
      <c r="N21" s="605"/>
      <c r="O21" s="606"/>
      <c r="P21" s="605"/>
      <c r="Q21" s="606"/>
      <c r="R21" s="605"/>
      <c r="S21" s="606"/>
      <c r="T21" s="605"/>
      <c r="U21" s="606"/>
      <c r="V21" s="605"/>
      <c r="W21" s="606"/>
      <c r="X21" s="605"/>
      <c r="Y21" s="606"/>
      <c r="Z21" s="605"/>
      <c r="AA21" s="606"/>
      <c r="AB21" s="605"/>
      <c r="AC21" s="606"/>
      <c r="AD21" s="605"/>
    </row>
    <row r="22" spans="1:30" ht="15.6">
      <c r="A22" s="828"/>
      <c r="B22" s="175" t="s">
        <v>110</v>
      </c>
      <c r="C22" s="606"/>
      <c r="D22" s="605"/>
      <c r="E22" s="606"/>
      <c r="F22" s="605"/>
      <c r="G22" s="606"/>
      <c r="H22" s="605"/>
      <c r="I22" s="606"/>
      <c r="J22" s="605"/>
      <c r="K22" s="606"/>
      <c r="L22" s="605"/>
      <c r="M22" s="606"/>
      <c r="N22" s="605"/>
      <c r="O22" s="606"/>
      <c r="P22" s="605"/>
      <c r="Q22" s="606"/>
      <c r="R22" s="605"/>
      <c r="S22" s="606"/>
      <c r="T22" s="605"/>
      <c r="U22" s="606"/>
      <c r="V22" s="605"/>
      <c r="W22" s="606"/>
      <c r="X22" s="605"/>
      <c r="Y22" s="606"/>
      <c r="Z22" s="605"/>
      <c r="AA22" s="606"/>
      <c r="AB22" s="605"/>
      <c r="AC22" s="606"/>
      <c r="AD22" s="605"/>
    </row>
    <row r="23" spans="1:30" ht="15.6">
      <c r="A23" s="828"/>
      <c r="B23" s="175" t="s">
        <v>111</v>
      </c>
      <c r="C23" s="606"/>
      <c r="D23" s="605"/>
      <c r="E23" s="606"/>
      <c r="F23" s="605"/>
      <c r="G23" s="606"/>
      <c r="H23" s="605"/>
      <c r="I23" s="606"/>
      <c r="J23" s="605"/>
      <c r="K23" s="606"/>
      <c r="L23" s="605"/>
      <c r="M23" s="606"/>
      <c r="N23" s="605"/>
      <c r="O23" s="606"/>
      <c r="P23" s="605"/>
      <c r="Q23" s="606"/>
      <c r="R23" s="605"/>
      <c r="S23" s="606"/>
      <c r="T23" s="605"/>
      <c r="U23" s="606"/>
      <c r="V23" s="605"/>
      <c r="W23" s="606"/>
      <c r="X23" s="605"/>
      <c r="Y23" s="606"/>
      <c r="Z23" s="605"/>
      <c r="AA23" s="606"/>
      <c r="AB23" s="605"/>
      <c r="AC23" s="606"/>
      <c r="AD23" s="605"/>
    </row>
    <row r="24" spans="1:30" ht="15.6">
      <c r="A24" s="828"/>
      <c r="B24" s="175" t="s">
        <v>112</v>
      </c>
      <c r="C24" s="606"/>
      <c r="D24" s="605"/>
      <c r="E24" s="606"/>
      <c r="F24" s="605"/>
      <c r="G24" s="606"/>
      <c r="H24" s="605"/>
      <c r="I24" s="606"/>
      <c r="J24" s="605"/>
      <c r="K24" s="606"/>
      <c r="L24" s="605"/>
      <c r="M24" s="606"/>
      <c r="N24" s="605"/>
      <c r="O24" s="606"/>
      <c r="P24" s="605"/>
      <c r="Q24" s="606"/>
      <c r="R24" s="605"/>
      <c r="S24" s="606"/>
      <c r="T24" s="605"/>
      <c r="U24" s="606"/>
      <c r="V24" s="605"/>
      <c r="W24" s="606"/>
      <c r="X24" s="605"/>
      <c r="Y24" s="606"/>
      <c r="Z24" s="605"/>
      <c r="AA24" s="606"/>
      <c r="AB24" s="605"/>
      <c r="AC24" s="606"/>
      <c r="AD24" s="605"/>
    </row>
    <row r="25" spans="1:30" ht="15.6">
      <c r="A25" s="828"/>
      <c r="B25" s="175" t="s">
        <v>113</v>
      </c>
      <c r="C25" s="606"/>
      <c r="D25" s="605"/>
      <c r="E25" s="606"/>
      <c r="F25" s="605"/>
      <c r="G25" s="606"/>
      <c r="H25" s="605"/>
      <c r="I25" s="606"/>
      <c r="J25" s="605"/>
      <c r="K25" s="606"/>
      <c r="L25" s="605"/>
      <c r="M25" s="606"/>
      <c r="N25" s="605"/>
      <c r="O25" s="606"/>
      <c r="P25" s="605"/>
      <c r="Q25" s="606"/>
      <c r="R25" s="605"/>
      <c r="S25" s="606"/>
      <c r="T25" s="605"/>
      <c r="U25" s="606"/>
      <c r="V25" s="605"/>
      <c r="W25" s="606"/>
      <c r="X25" s="605"/>
      <c r="Y25" s="606"/>
      <c r="Z25" s="605"/>
      <c r="AA25" s="606"/>
      <c r="AB25" s="605"/>
      <c r="AC25" s="606"/>
      <c r="AD25" s="605"/>
    </row>
    <row r="26" spans="1:30" ht="15" customHeight="1">
      <c r="A26" s="828" t="s">
        <v>100</v>
      </c>
      <c r="B26" s="175" t="s">
        <v>107</v>
      </c>
      <c r="C26" s="606">
        <v>1881.07</v>
      </c>
      <c r="D26" s="606">
        <v>1915.46</v>
      </c>
      <c r="E26" s="606">
        <v>1913.22</v>
      </c>
      <c r="F26" s="606">
        <v>1915.99</v>
      </c>
      <c r="G26" s="606">
        <v>1921.55</v>
      </c>
      <c r="H26" s="606">
        <v>1927.63</v>
      </c>
      <c r="I26" s="606">
        <v>1927.63</v>
      </c>
      <c r="J26" s="606">
        <v>1927.63</v>
      </c>
      <c r="K26" s="606">
        <v>1927.63</v>
      </c>
      <c r="L26" s="606">
        <v>1927.63</v>
      </c>
      <c r="M26" s="606">
        <v>1927.63</v>
      </c>
      <c r="N26" s="606">
        <v>1927.63</v>
      </c>
      <c r="O26" s="606">
        <v>1927.63</v>
      </c>
      <c r="P26" s="606">
        <v>1927.63</v>
      </c>
      <c r="Q26" s="606">
        <v>1927.63</v>
      </c>
      <c r="R26" s="606">
        <v>1927.63</v>
      </c>
      <c r="S26" s="606">
        <v>1927.63</v>
      </c>
      <c r="T26" s="606">
        <v>1927.63</v>
      </c>
      <c r="U26" s="606">
        <v>1927.63</v>
      </c>
      <c r="V26" s="606">
        <v>1927.63</v>
      </c>
      <c r="W26" s="606"/>
      <c r="X26" s="605"/>
      <c r="Y26" s="605"/>
      <c r="Z26" s="605"/>
      <c r="AA26" s="605"/>
      <c r="AB26" s="605"/>
      <c r="AC26" s="605"/>
      <c r="AD26" s="605"/>
    </row>
    <row r="27" spans="1:30" ht="15" customHeight="1">
      <c r="A27" s="828"/>
      <c r="B27" s="175" t="s">
        <v>108</v>
      </c>
      <c r="C27" s="606">
        <v>1185.97</v>
      </c>
      <c r="D27" s="606">
        <v>1275.8800000000001</v>
      </c>
      <c r="E27" s="606">
        <v>1667.91</v>
      </c>
      <c r="F27" s="606">
        <v>1612.88</v>
      </c>
      <c r="G27" s="606">
        <v>1669.32</v>
      </c>
      <c r="H27" s="606">
        <v>1634.77</v>
      </c>
      <c r="I27" s="606">
        <v>1644.9</v>
      </c>
      <c r="J27" s="606">
        <v>1611.13</v>
      </c>
      <c r="K27" s="606">
        <v>1595.24</v>
      </c>
      <c r="L27" s="606">
        <v>1657.1</v>
      </c>
      <c r="M27" s="606">
        <v>1594.95</v>
      </c>
      <c r="N27" s="606">
        <v>1485.29</v>
      </c>
      <c r="O27" s="606">
        <v>1447.87</v>
      </c>
      <c r="P27" s="606">
        <v>1411.15</v>
      </c>
      <c r="Q27" s="606">
        <v>1374.36</v>
      </c>
      <c r="R27" s="606">
        <v>1375.58</v>
      </c>
      <c r="S27" s="606">
        <v>1376.8</v>
      </c>
      <c r="T27" s="606">
        <v>1378.03</v>
      </c>
      <c r="U27" s="606">
        <v>1379.26</v>
      </c>
      <c r="V27" s="606">
        <v>1380.69</v>
      </c>
      <c r="W27" s="606"/>
      <c r="X27" s="605"/>
      <c r="Y27" s="605"/>
      <c r="Z27" s="605"/>
      <c r="AA27" s="605"/>
      <c r="AB27" s="605"/>
      <c r="AC27" s="605"/>
      <c r="AD27" s="605"/>
    </row>
    <row r="28" spans="1:30" ht="15.6">
      <c r="A28" s="828"/>
      <c r="B28" s="175" t="s">
        <v>109</v>
      </c>
      <c r="C28" s="606">
        <v>209.29</v>
      </c>
      <c r="D28" s="606">
        <v>225.16</v>
      </c>
      <c r="E28" s="606">
        <v>294.33999999999997</v>
      </c>
      <c r="F28" s="606">
        <v>284.63</v>
      </c>
      <c r="G28" s="606">
        <v>294.58</v>
      </c>
      <c r="H28" s="606">
        <v>288.49</v>
      </c>
      <c r="I28" s="606">
        <v>290.27999999999997</v>
      </c>
      <c r="J28" s="606">
        <v>284.32</v>
      </c>
      <c r="K28" s="606">
        <v>281.51</v>
      </c>
      <c r="L28" s="606">
        <v>292.43</v>
      </c>
      <c r="M28" s="606">
        <v>281.45999999999998</v>
      </c>
      <c r="N28" s="606">
        <v>262.11</v>
      </c>
      <c r="O28" s="606">
        <v>255.51</v>
      </c>
      <c r="P28" s="606">
        <v>249.03</v>
      </c>
      <c r="Q28" s="606">
        <v>242.53</v>
      </c>
      <c r="R28" s="606">
        <v>242.75</v>
      </c>
      <c r="S28" s="606">
        <v>242.97</v>
      </c>
      <c r="T28" s="606">
        <v>243.18</v>
      </c>
      <c r="U28" s="606">
        <v>243.4</v>
      </c>
      <c r="V28" s="606">
        <v>243.65</v>
      </c>
      <c r="W28" s="606"/>
      <c r="X28" s="605"/>
      <c r="Y28" s="605"/>
      <c r="Z28" s="605"/>
      <c r="AA28" s="605"/>
      <c r="AB28" s="605"/>
      <c r="AC28" s="605"/>
      <c r="AD28" s="605"/>
    </row>
    <row r="29" spans="1:30" ht="15.6">
      <c r="A29" s="828"/>
      <c r="B29" s="175" t="s">
        <v>110</v>
      </c>
      <c r="C29" s="606">
        <v>301.95999999999998</v>
      </c>
      <c r="D29" s="606">
        <v>340.15</v>
      </c>
      <c r="E29" s="606">
        <v>384.44</v>
      </c>
      <c r="F29" s="606">
        <v>394.92</v>
      </c>
      <c r="G29" s="606">
        <v>404.85</v>
      </c>
      <c r="H29" s="606">
        <v>415.83</v>
      </c>
      <c r="I29" s="606">
        <v>427.04</v>
      </c>
      <c r="J29" s="606">
        <v>437.05</v>
      </c>
      <c r="K29" s="606">
        <v>443.87</v>
      </c>
      <c r="L29" s="606">
        <v>449.75</v>
      </c>
      <c r="M29" s="606">
        <v>455.42</v>
      </c>
      <c r="N29" s="606">
        <v>461.37</v>
      </c>
      <c r="O29" s="606">
        <v>467.56</v>
      </c>
      <c r="P29" s="606">
        <v>475.55</v>
      </c>
      <c r="Q29" s="606">
        <v>484.68</v>
      </c>
      <c r="R29" s="606">
        <v>494.94</v>
      </c>
      <c r="S29" s="606">
        <v>506.03</v>
      </c>
      <c r="T29" s="606">
        <v>516.63</v>
      </c>
      <c r="U29" s="606">
        <v>526.37</v>
      </c>
      <c r="V29" s="606">
        <v>533.23</v>
      </c>
      <c r="W29" s="606"/>
      <c r="X29" s="605"/>
      <c r="Y29" s="605"/>
      <c r="Z29" s="605"/>
      <c r="AA29" s="605"/>
      <c r="AB29" s="605"/>
      <c r="AC29" s="605"/>
      <c r="AD29" s="605"/>
    </row>
    <row r="30" spans="1:30" ht="15.6">
      <c r="A30" s="828"/>
      <c r="B30" s="175" t="s">
        <v>111</v>
      </c>
      <c r="C30" s="606">
        <v>1088.6400000000001</v>
      </c>
      <c r="D30" s="606">
        <v>1221.94</v>
      </c>
      <c r="E30" s="606">
        <v>1321.92</v>
      </c>
      <c r="F30" s="606">
        <v>1333.03</v>
      </c>
      <c r="G30" s="606">
        <v>1333.03</v>
      </c>
      <c r="H30" s="606">
        <v>1333.03</v>
      </c>
      <c r="I30" s="606">
        <v>1333.03</v>
      </c>
      <c r="J30" s="606">
        <v>1110.8599999999999</v>
      </c>
      <c r="K30" s="606">
        <v>1110.8599999999999</v>
      </c>
      <c r="L30" s="606">
        <v>999.77</v>
      </c>
      <c r="M30" s="606">
        <v>999.77</v>
      </c>
      <c r="N30" s="606">
        <v>888.68</v>
      </c>
      <c r="O30" s="606">
        <v>888.68</v>
      </c>
      <c r="P30" s="606">
        <v>833.14</v>
      </c>
      <c r="Q30" s="606">
        <v>833.14</v>
      </c>
      <c r="R30" s="606">
        <v>833.14</v>
      </c>
      <c r="S30" s="606">
        <v>833.14</v>
      </c>
      <c r="T30" s="606">
        <v>833.14</v>
      </c>
      <c r="U30" s="606">
        <v>833.14</v>
      </c>
      <c r="V30" s="606">
        <v>833.14</v>
      </c>
      <c r="W30" s="606"/>
      <c r="X30" s="605"/>
      <c r="Y30" s="605"/>
      <c r="Z30" s="605"/>
      <c r="AA30" s="605"/>
      <c r="AB30" s="605"/>
      <c r="AC30" s="605"/>
      <c r="AD30" s="605"/>
    </row>
    <row r="31" spans="1:30" ht="15.6">
      <c r="A31" s="828"/>
      <c r="B31" s="175" t="s">
        <v>112</v>
      </c>
      <c r="C31" s="606">
        <v>127.82</v>
      </c>
      <c r="D31" s="606">
        <v>141.08000000000001</v>
      </c>
      <c r="E31" s="606">
        <v>172.8</v>
      </c>
      <c r="F31" s="606">
        <v>158.81</v>
      </c>
      <c r="G31" s="606">
        <v>160.57</v>
      </c>
      <c r="H31" s="606">
        <v>147.4</v>
      </c>
      <c r="I31" s="606">
        <v>140.53</v>
      </c>
      <c r="J31" s="606">
        <v>139</v>
      </c>
      <c r="K31" s="606">
        <v>134.30000000000001</v>
      </c>
      <c r="L31" s="606">
        <v>140.74</v>
      </c>
      <c r="M31" s="606">
        <v>121.37</v>
      </c>
      <c r="N31" s="606">
        <v>114.54</v>
      </c>
      <c r="O31" s="606">
        <v>111.21</v>
      </c>
      <c r="P31" s="606">
        <v>107.99</v>
      </c>
      <c r="Q31" s="606">
        <v>104.57</v>
      </c>
      <c r="R31" s="606">
        <v>104.49</v>
      </c>
      <c r="S31" s="606">
        <v>104.41</v>
      </c>
      <c r="T31" s="606">
        <v>104.34</v>
      </c>
      <c r="U31" s="606">
        <v>104.26</v>
      </c>
      <c r="V31" s="606">
        <v>104.19</v>
      </c>
      <c r="W31" s="606"/>
      <c r="X31" s="605"/>
      <c r="Y31" s="605"/>
      <c r="Z31" s="605"/>
      <c r="AA31" s="605"/>
      <c r="AB31" s="605"/>
      <c r="AC31" s="605"/>
      <c r="AD31" s="605"/>
    </row>
    <row r="32" spans="1:30" ht="15.6">
      <c r="A32" s="828"/>
      <c r="B32" s="175" t="s">
        <v>113</v>
      </c>
      <c r="C32" s="606">
        <v>4794.76</v>
      </c>
      <c r="D32" s="606">
        <v>5119.67</v>
      </c>
      <c r="E32" s="606">
        <v>5754.63</v>
      </c>
      <c r="F32" s="606">
        <v>5700.26</v>
      </c>
      <c r="G32" s="606">
        <v>5783.91</v>
      </c>
      <c r="H32" s="606">
        <v>5747.17</v>
      </c>
      <c r="I32" s="606">
        <v>5763.43</v>
      </c>
      <c r="J32" s="606">
        <v>5510</v>
      </c>
      <c r="K32" s="606">
        <v>5493.42</v>
      </c>
      <c r="L32" s="606">
        <v>5467.43</v>
      </c>
      <c r="M32" s="606">
        <v>5380.61</v>
      </c>
      <c r="N32" s="606">
        <v>5139.63</v>
      </c>
      <c r="O32" s="606">
        <v>5098.4799999999996</v>
      </c>
      <c r="P32" s="606">
        <v>5004.51</v>
      </c>
      <c r="Q32" s="606">
        <v>4966.92</v>
      </c>
      <c r="R32" s="606">
        <v>4978.54</v>
      </c>
      <c r="S32" s="606">
        <v>4990.99</v>
      </c>
      <c r="T32" s="606">
        <v>5002.97</v>
      </c>
      <c r="U32" s="606">
        <v>5014.07</v>
      </c>
      <c r="V32" s="606">
        <v>5022.54</v>
      </c>
      <c r="W32" s="606"/>
      <c r="X32" s="605"/>
      <c r="Y32" s="605"/>
      <c r="Z32" s="605"/>
      <c r="AA32" s="605"/>
      <c r="AB32" s="605"/>
      <c r="AC32" s="605"/>
      <c r="AD32" s="605"/>
    </row>
    <row r="33" spans="1:30" ht="15.6">
      <c r="A33" s="828" t="s">
        <v>512</v>
      </c>
      <c r="B33" s="175" t="s">
        <v>107</v>
      </c>
      <c r="C33" s="606">
        <v>260.55</v>
      </c>
      <c r="D33" s="606">
        <v>274.93</v>
      </c>
      <c r="E33" s="606">
        <v>284.05</v>
      </c>
      <c r="F33" s="606">
        <v>285.10000000000002</v>
      </c>
      <c r="G33" s="606">
        <v>303.33</v>
      </c>
      <c r="H33" s="606">
        <v>302.98</v>
      </c>
      <c r="I33" s="606">
        <v>302.98</v>
      </c>
      <c r="J33" s="606">
        <v>302.98</v>
      </c>
      <c r="K33" s="606">
        <v>302.98</v>
      </c>
      <c r="L33" s="606">
        <v>302.98</v>
      </c>
      <c r="M33" s="606">
        <v>302.98</v>
      </c>
      <c r="N33" s="606">
        <v>302.98</v>
      </c>
      <c r="O33" s="606">
        <v>307.89</v>
      </c>
      <c r="P33" s="606">
        <v>307.89</v>
      </c>
      <c r="Q33" s="606">
        <v>307.89</v>
      </c>
      <c r="R33" s="606">
        <v>307.89</v>
      </c>
      <c r="S33" s="606">
        <v>307.89</v>
      </c>
      <c r="T33" s="606">
        <v>307.89</v>
      </c>
      <c r="U33" s="606">
        <v>307.89</v>
      </c>
      <c r="V33" s="606">
        <v>307.89</v>
      </c>
      <c r="W33" s="606"/>
      <c r="X33" s="605"/>
      <c r="Y33" s="605"/>
      <c r="Z33" s="605"/>
      <c r="AA33" s="605"/>
      <c r="AB33" s="605"/>
      <c r="AC33" s="605"/>
      <c r="AD33" s="605"/>
    </row>
    <row r="34" spans="1:30" ht="15.6">
      <c r="A34" s="828"/>
      <c r="B34" s="175" t="s">
        <v>108</v>
      </c>
      <c r="C34" s="606">
        <v>395.9</v>
      </c>
      <c r="D34" s="606">
        <v>384.57</v>
      </c>
      <c r="E34" s="606">
        <v>424.79</v>
      </c>
      <c r="F34" s="606">
        <v>444.93</v>
      </c>
      <c r="G34" s="606">
        <v>466.97</v>
      </c>
      <c r="H34" s="606">
        <v>397.95</v>
      </c>
      <c r="I34" s="606">
        <v>408.27</v>
      </c>
      <c r="J34" s="606">
        <v>417.08</v>
      </c>
      <c r="K34" s="606">
        <v>425.44</v>
      </c>
      <c r="L34" s="606">
        <v>412.88</v>
      </c>
      <c r="M34" s="606">
        <v>393.56</v>
      </c>
      <c r="N34" s="606">
        <v>385.62</v>
      </c>
      <c r="O34" s="606">
        <v>392.17</v>
      </c>
      <c r="P34" s="606">
        <v>352.14</v>
      </c>
      <c r="Q34" s="606">
        <v>347.15</v>
      </c>
      <c r="R34" s="606">
        <v>372.81</v>
      </c>
      <c r="S34" s="606">
        <v>376.57</v>
      </c>
      <c r="T34" s="606">
        <v>379.77</v>
      </c>
      <c r="U34" s="606">
        <v>360.1</v>
      </c>
      <c r="V34" s="606">
        <v>363</v>
      </c>
      <c r="W34" s="606"/>
      <c r="X34" s="605"/>
      <c r="Y34" s="605"/>
      <c r="Z34" s="605"/>
      <c r="AA34" s="605"/>
      <c r="AB34" s="605"/>
      <c r="AC34" s="605"/>
      <c r="AD34" s="605"/>
    </row>
    <row r="35" spans="1:30" ht="15.6">
      <c r="A35" s="828"/>
      <c r="B35" s="175" t="s">
        <v>109</v>
      </c>
      <c r="C35" s="606">
        <v>69.86</v>
      </c>
      <c r="D35" s="606">
        <v>67.86</v>
      </c>
      <c r="E35" s="606">
        <v>74.959999999999994</v>
      </c>
      <c r="F35" s="606">
        <v>78.52</v>
      </c>
      <c r="G35" s="606">
        <v>82.41</v>
      </c>
      <c r="H35" s="606">
        <v>70.23</v>
      </c>
      <c r="I35" s="606">
        <v>72.05</v>
      </c>
      <c r="J35" s="606">
        <v>73.599999999999994</v>
      </c>
      <c r="K35" s="606">
        <v>75.08</v>
      </c>
      <c r="L35" s="606">
        <v>72.86</v>
      </c>
      <c r="M35" s="606">
        <v>69.45</v>
      </c>
      <c r="N35" s="606">
        <v>68.05</v>
      </c>
      <c r="O35" s="606">
        <v>69.209999999999994</v>
      </c>
      <c r="P35" s="606">
        <v>62.14</v>
      </c>
      <c r="Q35" s="606">
        <v>61.26</v>
      </c>
      <c r="R35" s="606">
        <v>65.790000000000006</v>
      </c>
      <c r="S35" s="606">
        <v>66.45</v>
      </c>
      <c r="T35" s="606">
        <v>67.02</v>
      </c>
      <c r="U35" s="606">
        <v>63.55</v>
      </c>
      <c r="V35" s="606">
        <v>64.06</v>
      </c>
      <c r="W35" s="606"/>
      <c r="X35" s="605"/>
      <c r="Y35" s="605"/>
      <c r="Z35" s="605"/>
      <c r="AA35" s="605"/>
      <c r="AB35" s="605"/>
      <c r="AC35" s="605"/>
      <c r="AD35" s="605"/>
    </row>
    <row r="36" spans="1:30" ht="15.6">
      <c r="A36" s="828"/>
      <c r="B36" s="175" t="s">
        <v>110</v>
      </c>
      <c r="C36" s="606">
        <v>14.38</v>
      </c>
      <c r="D36" s="606">
        <v>16.86</v>
      </c>
      <c r="E36" s="606">
        <v>19.559999999999999</v>
      </c>
      <c r="F36" s="606">
        <v>23.68</v>
      </c>
      <c r="G36" s="606">
        <v>20.25</v>
      </c>
      <c r="H36" s="606">
        <v>19.34</v>
      </c>
      <c r="I36" s="606">
        <v>16.16</v>
      </c>
      <c r="J36" s="606">
        <v>15.86</v>
      </c>
      <c r="K36" s="606">
        <v>15.76</v>
      </c>
      <c r="L36" s="606">
        <v>16.3</v>
      </c>
      <c r="M36" s="606">
        <v>15.63</v>
      </c>
      <c r="N36" s="606">
        <v>18.82</v>
      </c>
      <c r="O36" s="606">
        <v>19.2</v>
      </c>
      <c r="P36" s="606">
        <v>19.34</v>
      </c>
      <c r="Q36" s="606">
        <v>19.27</v>
      </c>
      <c r="R36" s="606">
        <v>19.2</v>
      </c>
      <c r="S36" s="606">
        <v>10.42</v>
      </c>
      <c r="T36" s="606">
        <v>10.43</v>
      </c>
      <c r="U36" s="606">
        <v>10.4</v>
      </c>
      <c r="V36" s="606">
        <v>10.46</v>
      </c>
      <c r="W36" s="606"/>
      <c r="X36" s="605"/>
      <c r="Y36" s="605"/>
      <c r="Z36" s="605"/>
      <c r="AA36" s="605"/>
      <c r="AB36" s="605"/>
      <c r="AC36" s="605"/>
      <c r="AD36" s="605"/>
    </row>
    <row r="37" spans="1:30" ht="15.6">
      <c r="A37" s="828"/>
      <c r="B37" s="175" t="s">
        <v>111</v>
      </c>
      <c r="C37" s="606">
        <v>8.42</v>
      </c>
      <c r="D37" s="606">
        <v>14.03</v>
      </c>
      <c r="E37" s="606">
        <v>16.829999999999998</v>
      </c>
      <c r="F37" s="606">
        <v>16.829999999999998</v>
      </c>
      <c r="G37" s="606">
        <v>16.829999999999998</v>
      </c>
      <c r="H37" s="606">
        <v>16.829999999999998</v>
      </c>
      <c r="I37" s="606">
        <v>16.829999999999998</v>
      </c>
      <c r="J37" s="606">
        <v>16.829999999999998</v>
      </c>
      <c r="K37" s="606">
        <v>16.829999999999998</v>
      </c>
      <c r="L37" s="606">
        <v>18.23</v>
      </c>
      <c r="M37" s="606">
        <v>18.23</v>
      </c>
      <c r="N37" s="606">
        <v>18.23</v>
      </c>
      <c r="O37" s="606">
        <v>18.23</v>
      </c>
      <c r="P37" s="606">
        <v>19.64</v>
      </c>
      <c r="Q37" s="606">
        <v>19.64</v>
      </c>
      <c r="R37" s="606">
        <v>19.64</v>
      </c>
      <c r="S37" s="606">
        <v>19.64</v>
      </c>
      <c r="T37" s="606">
        <v>19.64</v>
      </c>
      <c r="U37" s="606">
        <v>19.64</v>
      </c>
      <c r="V37" s="606">
        <v>19.64</v>
      </c>
      <c r="W37" s="606"/>
      <c r="X37" s="605"/>
      <c r="Y37" s="605"/>
      <c r="Z37" s="605"/>
      <c r="AA37" s="605"/>
      <c r="AB37" s="605"/>
      <c r="AC37" s="605"/>
      <c r="AD37" s="605"/>
    </row>
    <row r="38" spans="1:30" ht="15.6">
      <c r="A38" s="828"/>
      <c r="B38" s="175" t="s">
        <v>112</v>
      </c>
      <c r="C38" s="606">
        <v>62.07</v>
      </c>
      <c r="D38" s="606">
        <v>60.93</v>
      </c>
      <c r="E38" s="606">
        <v>67.23</v>
      </c>
      <c r="F38" s="606">
        <v>69.75</v>
      </c>
      <c r="G38" s="606">
        <v>71.56</v>
      </c>
      <c r="H38" s="606">
        <v>58.59</v>
      </c>
      <c r="I38" s="606">
        <v>60.34</v>
      </c>
      <c r="J38" s="606">
        <v>61.81</v>
      </c>
      <c r="K38" s="606">
        <v>63.15</v>
      </c>
      <c r="L38" s="606">
        <v>62.7</v>
      </c>
      <c r="M38" s="606">
        <v>59.41</v>
      </c>
      <c r="N38" s="606">
        <v>58.37</v>
      </c>
      <c r="O38" s="606">
        <v>56.87</v>
      </c>
      <c r="P38" s="606">
        <v>49.46</v>
      </c>
      <c r="Q38" s="606">
        <v>50.28</v>
      </c>
      <c r="R38" s="606">
        <v>56.61</v>
      </c>
      <c r="S38" s="606">
        <v>57.49</v>
      </c>
      <c r="T38" s="606">
        <v>57.95</v>
      </c>
      <c r="U38" s="606">
        <v>54.8</v>
      </c>
      <c r="V38" s="606">
        <v>55.27</v>
      </c>
      <c r="W38" s="606"/>
      <c r="X38" s="605"/>
      <c r="Y38" s="605"/>
      <c r="Z38" s="605"/>
      <c r="AA38" s="605"/>
      <c r="AB38" s="605"/>
      <c r="AC38" s="605"/>
      <c r="AD38" s="605"/>
    </row>
    <row r="39" spans="1:30" ht="15.6">
      <c r="A39" s="828"/>
      <c r="B39" s="175" t="s">
        <v>113</v>
      </c>
      <c r="C39" s="606">
        <v>811.18</v>
      </c>
      <c r="D39" s="606">
        <v>819.18</v>
      </c>
      <c r="E39" s="606">
        <v>887.42</v>
      </c>
      <c r="F39" s="606">
        <v>918.81</v>
      </c>
      <c r="G39" s="606">
        <v>961.35</v>
      </c>
      <c r="H39" s="606">
        <v>865.93</v>
      </c>
      <c r="I39" s="606">
        <v>876.63</v>
      </c>
      <c r="J39" s="606">
        <v>888.16</v>
      </c>
      <c r="K39" s="606">
        <v>899.24</v>
      </c>
      <c r="L39" s="606">
        <v>885.97</v>
      </c>
      <c r="M39" s="606">
        <v>859.28</v>
      </c>
      <c r="N39" s="606">
        <v>852.08</v>
      </c>
      <c r="O39" s="606">
        <v>863.58</v>
      </c>
      <c r="P39" s="606">
        <v>810.61</v>
      </c>
      <c r="Q39" s="606">
        <v>805.49</v>
      </c>
      <c r="R39" s="606">
        <v>841.94</v>
      </c>
      <c r="S39" s="606">
        <v>838.48</v>
      </c>
      <c r="T39" s="606">
        <v>842.7</v>
      </c>
      <c r="U39" s="606">
        <v>816.38</v>
      </c>
      <c r="V39" s="606">
        <v>820.32</v>
      </c>
      <c r="W39" s="606"/>
      <c r="X39" s="605"/>
      <c r="Y39" s="605"/>
      <c r="Z39" s="605"/>
      <c r="AA39" s="605"/>
      <c r="AB39" s="605"/>
      <c r="AC39" s="605"/>
      <c r="AD39" s="605"/>
    </row>
    <row r="40" spans="1:30" ht="15.6">
      <c r="A40" s="828" t="s">
        <v>11</v>
      </c>
      <c r="B40" s="175" t="s">
        <v>107</v>
      </c>
      <c r="C40" s="606">
        <v>113.71</v>
      </c>
      <c r="D40" s="606">
        <v>118.06</v>
      </c>
      <c r="E40" s="606">
        <v>130.69999999999999</v>
      </c>
      <c r="F40" s="606">
        <v>131.43</v>
      </c>
      <c r="G40" s="606">
        <v>136.13999999999999</v>
      </c>
      <c r="H40" s="606">
        <v>135.41</v>
      </c>
      <c r="I40" s="606">
        <v>141.54</v>
      </c>
      <c r="J40" s="606">
        <v>139.72999999999999</v>
      </c>
      <c r="K40" s="606">
        <v>140.44999999999999</v>
      </c>
      <c r="L40" s="606">
        <v>141.54</v>
      </c>
      <c r="M40" s="606">
        <v>141.54</v>
      </c>
      <c r="N40" s="606">
        <v>141.54</v>
      </c>
      <c r="O40" s="606">
        <v>143.35</v>
      </c>
      <c r="P40" s="606">
        <v>143.35</v>
      </c>
      <c r="Q40" s="606">
        <v>132.47999999999999</v>
      </c>
      <c r="R40" s="606">
        <v>132.47999999999999</v>
      </c>
      <c r="S40" s="606">
        <v>136.11000000000001</v>
      </c>
      <c r="T40" s="606">
        <v>143.35</v>
      </c>
      <c r="U40" s="606">
        <v>132.47999999999999</v>
      </c>
      <c r="V40" s="606">
        <v>132.47999999999999</v>
      </c>
      <c r="W40" s="606"/>
      <c r="X40" s="605"/>
      <c r="Y40" s="605"/>
      <c r="Z40" s="605"/>
      <c r="AA40" s="605"/>
      <c r="AB40" s="605"/>
      <c r="AC40" s="605"/>
      <c r="AD40" s="605"/>
    </row>
    <row r="41" spans="1:30" ht="15.6">
      <c r="A41" s="828"/>
      <c r="B41" s="175" t="s">
        <v>108</v>
      </c>
      <c r="C41" s="606">
        <v>659.12</v>
      </c>
      <c r="D41" s="606">
        <v>722.58</v>
      </c>
      <c r="E41" s="606">
        <v>685.81</v>
      </c>
      <c r="F41" s="606">
        <v>681.13</v>
      </c>
      <c r="G41" s="606">
        <v>679.52</v>
      </c>
      <c r="H41" s="606">
        <v>714.17</v>
      </c>
      <c r="I41" s="606">
        <v>708.7</v>
      </c>
      <c r="J41" s="606">
        <v>661.31</v>
      </c>
      <c r="K41" s="606">
        <v>614.48</v>
      </c>
      <c r="L41" s="606">
        <v>598.9</v>
      </c>
      <c r="M41" s="606">
        <v>524.78</v>
      </c>
      <c r="N41" s="606">
        <v>775.18</v>
      </c>
      <c r="O41" s="606">
        <v>740.89</v>
      </c>
      <c r="P41" s="606">
        <v>733.05</v>
      </c>
      <c r="Q41" s="606">
        <v>664.28</v>
      </c>
      <c r="R41" s="606">
        <v>656.75</v>
      </c>
      <c r="S41" s="606">
        <v>651.54999999999995</v>
      </c>
      <c r="T41" s="606">
        <v>710.05</v>
      </c>
      <c r="U41" s="606">
        <v>698.45</v>
      </c>
      <c r="V41" s="606">
        <v>700.13</v>
      </c>
      <c r="W41" s="606"/>
      <c r="X41" s="605"/>
      <c r="Y41" s="605"/>
      <c r="Z41" s="605"/>
      <c r="AA41" s="605"/>
      <c r="AB41" s="605"/>
      <c r="AC41" s="605"/>
      <c r="AD41" s="605"/>
    </row>
    <row r="42" spans="1:30" ht="15.6">
      <c r="A42" s="828"/>
      <c r="B42" s="175" t="s">
        <v>109</v>
      </c>
      <c r="C42" s="606">
        <v>116.31</v>
      </c>
      <c r="D42" s="606">
        <v>127.51</v>
      </c>
      <c r="E42" s="606">
        <v>121.03</v>
      </c>
      <c r="F42" s="606">
        <v>120.2</v>
      </c>
      <c r="G42" s="606">
        <v>119.92</v>
      </c>
      <c r="H42" s="606">
        <v>126.03</v>
      </c>
      <c r="I42" s="606">
        <v>125.06</v>
      </c>
      <c r="J42" s="606">
        <v>116.7</v>
      </c>
      <c r="K42" s="606">
        <v>108.44</v>
      </c>
      <c r="L42" s="606">
        <v>105.69</v>
      </c>
      <c r="M42" s="606">
        <v>92.61</v>
      </c>
      <c r="N42" s="606">
        <v>136.80000000000001</v>
      </c>
      <c r="O42" s="606">
        <v>130.75</v>
      </c>
      <c r="P42" s="606">
        <v>129.36000000000001</v>
      </c>
      <c r="Q42" s="606">
        <v>117.23</v>
      </c>
      <c r="R42" s="606">
        <v>115.9</v>
      </c>
      <c r="S42" s="606">
        <v>114.98</v>
      </c>
      <c r="T42" s="606">
        <v>125.3</v>
      </c>
      <c r="U42" s="606">
        <v>123.25</v>
      </c>
      <c r="V42" s="606">
        <v>123.55</v>
      </c>
      <c r="W42" s="606"/>
      <c r="X42" s="605"/>
      <c r="Y42" s="605"/>
      <c r="Z42" s="605"/>
      <c r="AA42" s="605"/>
      <c r="AB42" s="605"/>
      <c r="AC42" s="605"/>
      <c r="AD42" s="605"/>
    </row>
    <row r="43" spans="1:30" ht="15.6">
      <c r="A43" s="828"/>
      <c r="B43" s="175" t="s">
        <v>110</v>
      </c>
      <c r="C43" s="606">
        <v>31.32</v>
      </c>
      <c r="D43" s="606">
        <v>35.36</v>
      </c>
      <c r="E43" s="606">
        <v>39.28</v>
      </c>
      <c r="F43" s="606">
        <v>39.65</v>
      </c>
      <c r="G43" s="606">
        <v>39.72</v>
      </c>
      <c r="H43" s="606">
        <v>39.78</v>
      </c>
      <c r="I43" s="606">
        <v>39.840000000000003</v>
      </c>
      <c r="J43" s="606">
        <v>42.24</v>
      </c>
      <c r="K43" s="606">
        <v>42.45</v>
      </c>
      <c r="L43" s="606">
        <v>42.63</v>
      </c>
      <c r="M43" s="606">
        <v>42.84</v>
      </c>
      <c r="N43" s="606">
        <v>43.01</v>
      </c>
      <c r="O43" s="606">
        <v>43.15</v>
      </c>
      <c r="P43" s="606">
        <v>43.29</v>
      </c>
      <c r="Q43" s="606">
        <v>43.36</v>
      </c>
      <c r="R43" s="606">
        <v>43.43</v>
      </c>
      <c r="S43" s="606">
        <v>43.52</v>
      </c>
      <c r="T43" s="606">
        <v>43.6</v>
      </c>
      <c r="U43" s="606">
        <v>43.57</v>
      </c>
      <c r="V43" s="606">
        <v>43.54</v>
      </c>
      <c r="W43" s="606"/>
      <c r="X43" s="605"/>
      <c r="Y43" s="605"/>
      <c r="Z43" s="605"/>
      <c r="AA43" s="605"/>
      <c r="AB43" s="605"/>
      <c r="AC43" s="605"/>
      <c r="AD43" s="605"/>
    </row>
    <row r="44" spans="1:30" ht="15.6">
      <c r="A44" s="828"/>
      <c r="B44" s="175" t="s">
        <v>111</v>
      </c>
      <c r="C44" s="606">
        <v>5.79</v>
      </c>
      <c r="D44" s="606">
        <v>5.79</v>
      </c>
      <c r="E44" s="606">
        <v>5.79</v>
      </c>
      <c r="F44" s="606">
        <v>5.79</v>
      </c>
      <c r="G44" s="606">
        <v>5.79</v>
      </c>
      <c r="H44" s="606">
        <v>5.79</v>
      </c>
      <c r="I44" s="606">
        <v>5.79</v>
      </c>
      <c r="J44" s="606">
        <v>5.79</v>
      </c>
      <c r="K44" s="606">
        <v>5.79</v>
      </c>
      <c r="L44" s="606">
        <v>5.79</v>
      </c>
      <c r="M44" s="606">
        <v>5.79</v>
      </c>
      <c r="N44" s="606">
        <v>5.79</v>
      </c>
      <c r="O44" s="606">
        <v>5.79</v>
      </c>
      <c r="P44" s="606">
        <v>5.79</v>
      </c>
      <c r="Q44" s="606">
        <v>5.79</v>
      </c>
      <c r="R44" s="606">
        <v>5.79</v>
      </c>
      <c r="S44" s="606">
        <v>5.79</v>
      </c>
      <c r="T44" s="606">
        <v>5.79</v>
      </c>
      <c r="U44" s="606">
        <v>5.79</v>
      </c>
      <c r="V44" s="606">
        <v>5.79</v>
      </c>
      <c r="W44" s="606"/>
      <c r="X44" s="605"/>
      <c r="Y44" s="605"/>
      <c r="Z44" s="605"/>
      <c r="AA44" s="605"/>
      <c r="AB44" s="605"/>
      <c r="AC44" s="605"/>
      <c r="AD44" s="605"/>
    </row>
    <row r="45" spans="1:30" ht="15.6">
      <c r="A45" s="828"/>
      <c r="B45" s="175" t="s">
        <v>112</v>
      </c>
      <c r="C45" s="606">
        <v>69.59</v>
      </c>
      <c r="D45" s="606">
        <v>66.19</v>
      </c>
      <c r="E45" s="606">
        <v>63.69</v>
      </c>
      <c r="F45" s="606">
        <v>64.150000000000006</v>
      </c>
      <c r="G45" s="606">
        <v>69.86</v>
      </c>
      <c r="H45" s="606">
        <v>76.14</v>
      </c>
      <c r="I45" s="606">
        <v>70.06</v>
      </c>
      <c r="J45" s="606">
        <v>67.989999999999995</v>
      </c>
      <c r="K45" s="606">
        <v>63.93</v>
      </c>
      <c r="L45" s="606">
        <v>60.13</v>
      </c>
      <c r="M45" s="606">
        <v>57.48</v>
      </c>
      <c r="N45" s="606">
        <v>85.31</v>
      </c>
      <c r="O45" s="606">
        <v>80.08</v>
      </c>
      <c r="P45" s="606">
        <v>81.47</v>
      </c>
      <c r="Q45" s="606">
        <v>72.069999999999993</v>
      </c>
      <c r="R45" s="606">
        <v>75.239999999999995</v>
      </c>
      <c r="S45" s="606">
        <v>73.67</v>
      </c>
      <c r="T45" s="606">
        <v>79.42</v>
      </c>
      <c r="U45" s="606">
        <v>76.010000000000005</v>
      </c>
      <c r="V45" s="606">
        <v>76.680000000000007</v>
      </c>
      <c r="W45" s="606"/>
      <c r="X45" s="605"/>
      <c r="Y45" s="605"/>
      <c r="Z45" s="605"/>
      <c r="AA45" s="605"/>
      <c r="AB45" s="605"/>
      <c r="AC45" s="605"/>
      <c r="AD45" s="605"/>
    </row>
    <row r="46" spans="1:30" ht="15.6">
      <c r="A46" s="828"/>
      <c r="B46" s="175" t="s">
        <v>113</v>
      </c>
      <c r="C46" s="606">
        <v>995.86</v>
      </c>
      <c r="D46" s="606">
        <v>1075.5</v>
      </c>
      <c r="E46" s="606">
        <v>1046.31</v>
      </c>
      <c r="F46" s="606">
        <v>1042.3599999999999</v>
      </c>
      <c r="G46" s="606">
        <v>1050.96</v>
      </c>
      <c r="H46" s="606">
        <v>1097.33</v>
      </c>
      <c r="I46" s="606">
        <v>1091</v>
      </c>
      <c r="J46" s="606">
        <v>1033.77</v>
      </c>
      <c r="K46" s="606">
        <v>975.55</v>
      </c>
      <c r="L46" s="606">
        <v>954.7</v>
      </c>
      <c r="M46" s="606">
        <v>865.05</v>
      </c>
      <c r="N46" s="606">
        <v>1187.6400000000001</v>
      </c>
      <c r="O46" s="606">
        <v>1144.03</v>
      </c>
      <c r="P46" s="606">
        <v>1136.33</v>
      </c>
      <c r="Q46" s="606">
        <v>1035.22</v>
      </c>
      <c r="R46" s="606">
        <v>1029.5999999999999</v>
      </c>
      <c r="S46" s="606">
        <v>1025.6400000000001</v>
      </c>
      <c r="T46" s="606">
        <v>1107.53</v>
      </c>
      <c r="U46" s="606">
        <v>1079.57</v>
      </c>
      <c r="V46" s="606">
        <v>1082.18</v>
      </c>
      <c r="W46" s="606"/>
      <c r="X46" s="605"/>
      <c r="Y46" s="605"/>
      <c r="Z46" s="605"/>
      <c r="AA46" s="605"/>
      <c r="AB46" s="605"/>
      <c r="AC46" s="605"/>
      <c r="AD46" s="605"/>
    </row>
    <row r="47" spans="1:30" ht="15.6">
      <c r="A47" s="828" t="s">
        <v>10</v>
      </c>
      <c r="B47" s="175" t="s">
        <v>107</v>
      </c>
      <c r="C47" s="606">
        <v>5130.2299999999996</v>
      </c>
      <c r="D47" s="606">
        <v>6384.44</v>
      </c>
      <c r="E47" s="606">
        <v>7579.15</v>
      </c>
      <c r="F47" s="606">
        <v>7588.38</v>
      </c>
      <c r="G47" s="606">
        <v>8184.19</v>
      </c>
      <c r="H47" s="606">
        <v>8221.11</v>
      </c>
      <c r="I47" s="606">
        <v>8221.11</v>
      </c>
      <c r="J47" s="606">
        <v>8221.11</v>
      </c>
      <c r="K47" s="606">
        <v>8221.11</v>
      </c>
      <c r="L47" s="606">
        <v>8221.11</v>
      </c>
      <c r="M47" s="606">
        <v>8221.11</v>
      </c>
      <c r="N47" s="606">
        <v>8214.3700000000008</v>
      </c>
      <c r="O47" s="606">
        <v>8214.3700000000008</v>
      </c>
      <c r="P47" s="606">
        <v>8229.75</v>
      </c>
      <c r="Q47" s="606">
        <v>8229.75</v>
      </c>
      <c r="R47" s="606">
        <v>8229.75</v>
      </c>
      <c r="S47" s="606">
        <v>8229.75</v>
      </c>
      <c r="T47" s="606">
        <v>8229.75</v>
      </c>
      <c r="U47" s="606">
        <v>8229.75</v>
      </c>
      <c r="V47" s="606">
        <v>8229.75</v>
      </c>
      <c r="W47" s="606"/>
      <c r="X47" s="605"/>
      <c r="Y47" s="605"/>
      <c r="Z47" s="605"/>
      <c r="AA47" s="605"/>
      <c r="AB47" s="605"/>
      <c r="AC47" s="605"/>
      <c r="AD47" s="605"/>
    </row>
    <row r="48" spans="1:30" ht="15.6">
      <c r="A48" s="828"/>
      <c r="B48" s="175" t="s">
        <v>108</v>
      </c>
      <c r="C48" s="606">
        <v>6754.17</v>
      </c>
      <c r="D48" s="606">
        <v>6758.31</v>
      </c>
      <c r="E48" s="606">
        <v>6823.89</v>
      </c>
      <c r="F48" s="606">
        <v>6843.11</v>
      </c>
      <c r="G48" s="606">
        <v>6861.81</v>
      </c>
      <c r="H48" s="606">
        <v>6881.55</v>
      </c>
      <c r="I48" s="606">
        <v>6901.24</v>
      </c>
      <c r="J48" s="606">
        <v>6922.81</v>
      </c>
      <c r="K48" s="606">
        <v>6923.29</v>
      </c>
      <c r="L48" s="606">
        <v>6928.06</v>
      </c>
      <c r="M48" s="606">
        <v>6834.03</v>
      </c>
      <c r="N48" s="606">
        <v>6772.19</v>
      </c>
      <c r="O48" s="606">
        <v>6665.45</v>
      </c>
      <c r="P48" s="606">
        <v>5723.73</v>
      </c>
      <c r="Q48" s="606">
        <v>5182.8100000000004</v>
      </c>
      <c r="R48" s="606">
        <v>5315.53</v>
      </c>
      <c r="S48" s="606">
        <v>5391.48</v>
      </c>
      <c r="T48" s="606">
        <v>6334.13</v>
      </c>
      <c r="U48" s="606">
        <v>6396.55</v>
      </c>
      <c r="V48" s="606">
        <v>6424.6</v>
      </c>
      <c r="W48" s="606"/>
      <c r="X48" s="605"/>
      <c r="Y48" s="605"/>
      <c r="Z48" s="605"/>
      <c r="AA48" s="605"/>
      <c r="AB48" s="605"/>
      <c r="AC48" s="605"/>
      <c r="AD48" s="605"/>
    </row>
    <row r="49" spans="1:30" ht="15.6">
      <c r="A49" s="828"/>
      <c r="B49" s="175" t="s">
        <v>109</v>
      </c>
      <c r="C49" s="606">
        <v>1191.9100000000001</v>
      </c>
      <c r="D49" s="606">
        <v>1192.6400000000001</v>
      </c>
      <c r="E49" s="606">
        <v>1204.21</v>
      </c>
      <c r="F49" s="606">
        <v>1207.6099999999999</v>
      </c>
      <c r="G49" s="606">
        <v>1210.9100000000001</v>
      </c>
      <c r="H49" s="606">
        <v>1214.3900000000001</v>
      </c>
      <c r="I49" s="606">
        <v>1217.8699999999999</v>
      </c>
      <c r="J49" s="606">
        <v>1221.67</v>
      </c>
      <c r="K49" s="606">
        <v>1221.76</v>
      </c>
      <c r="L49" s="606">
        <v>1222.5999999999999</v>
      </c>
      <c r="M49" s="606">
        <v>1206.01</v>
      </c>
      <c r="N49" s="606">
        <v>1195.0899999999999</v>
      </c>
      <c r="O49" s="606">
        <v>1176.26</v>
      </c>
      <c r="P49" s="606">
        <v>1010.07</v>
      </c>
      <c r="Q49" s="606">
        <v>914.61</v>
      </c>
      <c r="R49" s="606">
        <v>938.03</v>
      </c>
      <c r="S49" s="606">
        <v>951.44</v>
      </c>
      <c r="T49" s="606">
        <v>1117.79</v>
      </c>
      <c r="U49" s="606">
        <v>1128.8</v>
      </c>
      <c r="V49" s="606">
        <v>1133.75</v>
      </c>
      <c r="W49" s="606"/>
      <c r="X49" s="605"/>
      <c r="Y49" s="605"/>
      <c r="Z49" s="605"/>
      <c r="AA49" s="605"/>
      <c r="AB49" s="605"/>
      <c r="AC49" s="605"/>
      <c r="AD49" s="605"/>
    </row>
    <row r="50" spans="1:30" ht="15.6">
      <c r="A50" s="828"/>
      <c r="B50" s="175" t="s">
        <v>110</v>
      </c>
      <c r="C50" s="606">
        <v>157.99</v>
      </c>
      <c r="D50" s="606">
        <v>173.32</v>
      </c>
      <c r="E50" s="606">
        <v>191.67</v>
      </c>
      <c r="F50" s="606">
        <v>197.12</v>
      </c>
      <c r="G50" s="606">
        <v>202.59</v>
      </c>
      <c r="H50" s="606">
        <v>208.16</v>
      </c>
      <c r="I50" s="606">
        <v>213.87</v>
      </c>
      <c r="J50" s="606">
        <v>221.26</v>
      </c>
      <c r="K50" s="606">
        <v>226.32</v>
      </c>
      <c r="L50" s="606">
        <v>230.66</v>
      </c>
      <c r="M50" s="606">
        <v>235.04</v>
      </c>
      <c r="N50" s="606">
        <v>239.48</v>
      </c>
      <c r="O50" s="606">
        <v>244</v>
      </c>
      <c r="P50" s="606">
        <v>248.55</v>
      </c>
      <c r="Q50" s="606">
        <v>253.38</v>
      </c>
      <c r="R50" s="606">
        <v>258.02999999999997</v>
      </c>
      <c r="S50" s="606">
        <v>269.41000000000003</v>
      </c>
      <c r="T50" s="606">
        <v>279.35000000000002</v>
      </c>
      <c r="U50" s="606">
        <v>284.49</v>
      </c>
      <c r="V50" s="606">
        <v>286.91000000000003</v>
      </c>
      <c r="W50" s="606"/>
      <c r="X50" s="605"/>
      <c r="Y50" s="605"/>
      <c r="Z50" s="605"/>
      <c r="AA50" s="605"/>
      <c r="AB50" s="605"/>
      <c r="AC50" s="605"/>
      <c r="AD50" s="605"/>
    </row>
    <row r="51" spans="1:30" ht="15.6">
      <c r="A51" s="828"/>
      <c r="B51" s="175" t="s">
        <v>111</v>
      </c>
      <c r="C51" s="606">
        <v>615.28</v>
      </c>
      <c r="D51" s="606">
        <v>670.65</v>
      </c>
      <c r="E51" s="606">
        <v>744.48</v>
      </c>
      <c r="F51" s="606">
        <v>738.33</v>
      </c>
      <c r="G51" s="606">
        <v>726.03</v>
      </c>
      <c r="H51" s="606">
        <v>726.03</v>
      </c>
      <c r="I51" s="606">
        <v>713.72</v>
      </c>
      <c r="J51" s="606">
        <v>713.72</v>
      </c>
      <c r="K51" s="606">
        <v>713.72</v>
      </c>
      <c r="L51" s="606">
        <v>726.03</v>
      </c>
      <c r="M51" s="606">
        <v>726.03</v>
      </c>
      <c r="N51" s="606">
        <v>738.33</v>
      </c>
      <c r="O51" s="606">
        <v>738.33</v>
      </c>
      <c r="P51" s="606">
        <v>738.33</v>
      </c>
      <c r="Q51" s="606">
        <v>738.33</v>
      </c>
      <c r="R51" s="606">
        <v>738.33</v>
      </c>
      <c r="S51" s="606">
        <v>738.33</v>
      </c>
      <c r="T51" s="606">
        <v>738.33</v>
      </c>
      <c r="U51" s="606">
        <v>738.33</v>
      </c>
      <c r="V51" s="606">
        <v>738.33</v>
      </c>
      <c r="W51" s="606"/>
      <c r="X51" s="605"/>
      <c r="Y51" s="605"/>
      <c r="Z51" s="605"/>
      <c r="AA51" s="605"/>
      <c r="AB51" s="605"/>
      <c r="AC51" s="605"/>
      <c r="AD51" s="605"/>
    </row>
    <row r="52" spans="1:30" ht="15.6">
      <c r="A52" s="828"/>
      <c r="B52" s="175" t="s">
        <v>112</v>
      </c>
      <c r="C52" s="606">
        <v>931.17</v>
      </c>
      <c r="D52" s="606">
        <v>929.92</v>
      </c>
      <c r="E52" s="606">
        <v>934.22</v>
      </c>
      <c r="F52" s="606">
        <v>935.48</v>
      </c>
      <c r="G52" s="606">
        <v>936.69</v>
      </c>
      <c r="H52" s="606">
        <v>937.94</v>
      </c>
      <c r="I52" s="606">
        <v>939.19</v>
      </c>
      <c r="J52" s="606">
        <v>940.46</v>
      </c>
      <c r="K52" s="606">
        <v>940.85</v>
      </c>
      <c r="L52" s="606">
        <v>941.55</v>
      </c>
      <c r="M52" s="606">
        <v>942.09</v>
      </c>
      <c r="N52" s="606">
        <v>942.64</v>
      </c>
      <c r="O52" s="606">
        <v>942.13</v>
      </c>
      <c r="P52" s="606">
        <v>802.69</v>
      </c>
      <c r="Q52" s="606">
        <v>719.99</v>
      </c>
      <c r="R52" s="606">
        <v>733.18</v>
      </c>
      <c r="S52" s="606">
        <v>742.1</v>
      </c>
      <c r="T52" s="606">
        <v>866.05</v>
      </c>
      <c r="U52" s="606">
        <v>872.91</v>
      </c>
      <c r="V52" s="606">
        <v>875.32</v>
      </c>
      <c r="W52" s="606"/>
      <c r="X52" s="605"/>
      <c r="Y52" s="605"/>
      <c r="Z52" s="605"/>
      <c r="AA52" s="605"/>
      <c r="AB52" s="605"/>
      <c r="AC52" s="605"/>
      <c r="AD52" s="605"/>
    </row>
    <row r="53" spans="1:30" ht="15.6">
      <c r="A53" s="828"/>
      <c r="B53" s="175" t="s">
        <v>113</v>
      </c>
      <c r="C53" s="606">
        <v>14780.75</v>
      </c>
      <c r="D53" s="606">
        <v>16109.28</v>
      </c>
      <c r="E53" s="606">
        <v>17477.63</v>
      </c>
      <c r="F53" s="606">
        <v>17510.03</v>
      </c>
      <c r="G53" s="606">
        <v>18122.23</v>
      </c>
      <c r="H53" s="606">
        <v>18189.18</v>
      </c>
      <c r="I53" s="606">
        <v>18207</v>
      </c>
      <c r="J53" s="606">
        <v>18241.03</v>
      </c>
      <c r="K53" s="606">
        <v>18247.05</v>
      </c>
      <c r="L53" s="606">
        <v>18270.009999999998</v>
      </c>
      <c r="M53" s="606">
        <v>18164.310000000001</v>
      </c>
      <c r="N53" s="606">
        <v>18102.099999999999</v>
      </c>
      <c r="O53" s="606">
        <v>17980.54</v>
      </c>
      <c r="P53" s="606">
        <v>16753.13</v>
      </c>
      <c r="Q53" s="606">
        <v>16038.87</v>
      </c>
      <c r="R53" s="606">
        <v>16212.87</v>
      </c>
      <c r="S53" s="606">
        <v>16322.51</v>
      </c>
      <c r="T53" s="606">
        <v>17565.400000000001</v>
      </c>
      <c r="U53" s="606">
        <v>17650.830000000002</v>
      </c>
      <c r="V53" s="606">
        <v>17688.66</v>
      </c>
      <c r="W53" s="606"/>
      <c r="X53" s="605"/>
      <c r="Y53" s="605"/>
      <c r="Z53" s="605"/>
      <c r="AA53" s="605"/>
      <c r="AB53" s="605"/>
      <c r="AC53" s="605"/>
      <c r="AD53" s="605"/>
    </row>
    <row r="54" spans="1:30" ht="15.6">
      <c r="A54" s="828" t="s">
        <v>9</v>
      </c>
      <c r="B54" s="175" t="s">
        <v>107</v>
      </c>
      <c r="C54" s="606">
        <v>593.41</v>
      </c>
      <c r="D54" s="606">
        <v>632.20000000000005</v>
      </c>
      <c r="E54" s="606">
        <v>695.26</v>
      </c>
      <c r="F54" s="606">
        <v>721.12</v>
      </c>
      <c r="G54" s="606">
        <v>753.54</v>
      </c>
      <c r="H54" s="606">
        <v>753.54</v>
      </c>
      <c r="I54" s="606">
        <v>701.81</v>
      </c>
      <c r="J54" s="606">
        <v>764.87</v>
      </c>
      <c r="K54" s="606">
        <v>790.74</v>
      </c>
      <c r="L54" s="606">
        <v>832.01</v>
      </c>
      <c r="M54" s="606">
        <v>899.14</v>
      </c>
      <c r="N54" s="606">
        <v>953.34</v>
      </c>
      <c r="O54" s="606">
        <v>1022.96</v>
      </c>
      <c r="P54" s="606">
        <v>1048.82</v>
      </c>
      <c r="Q54" s="606">
        <v>1054.49</v>
      </c>
      <c r="R54" s="606">
        <v>1054.49</v>
      </c>
      <c r="S54" s="606">
        <v>1093.28</v>
      </c>
      <c r="T54" s="606">
        <v>1093.28</v>
      </c>
      <c r="U54" s="606">
        <v>1093.28</v>
      </c>
      <c r="V54" s="606">
        <v>1110.28</v>
      </c>
      <c r="W54" s="606"/>
      <c r="X54" s="605"/>
      <c r="Y54" s="605"/>
      <c r="Z54" s="605"/>
      <c r="AA54" s="605"/>
      <c r="AB54" s="605"/>
      <c r="AC54" s="605"/>
      <c r="AD54" s="605"/>
    </row>
    <row r="55" spans="1:30" ht="15.6">
      <c r="A55" s="828"/>
      <c r="B55" s="175" t="s">
        <v>108</v>
      </c>
      <c r="C55" s="606">
        <v>632.72</v>
      </c>
      <c r="D55" s="606">
        <v>799.64</v>
      </c>
      <c r="E55" s="606">
        <v>716.42</v>
      </c>
      <c r="F55" s="606">
        <v>756.26</v>
      </c>
      <c r="G55" s="606">
        <v>821.52</v>
      </c>
      <c r="H55" s="606">
        <v>730.86</v>
      </c>
      <c r="I55" s="606">
        <v>643.72</v>
      </c>
      <c r="J55" s="606">
        <v>694.35</v>
      </c>
      <c r="K55" s="606">
        <v>762.29</v>
      </c>
      <c r="L55" s="606">
        <v>805.24</v>
      </c>
      <c r="M55" s="606">
        <v>876.15</v>
      </c>
      <c r="N55" s="606">
        <v>838.83</v>
      </c>
      <c r="O55" s="606">
        <v>933.13</v>
      </c>
      <c r="P55" s="606">
        <v>914.48</v>
      </c>
      <c r="Q55" s="606">
        <v>917.89</v>
      </c>
      <c r="R55" s="606">
        <v>941.1</v>
      </c>
      <c r="S55" s="606">
        <v>991.75</v>
      </c>
      <c r="T55" s="606">
        <v>1036.0999999999999</v>
      </c>
      <c r="U55" s="606">
        <v>1139.68</v>
      </c>
      <c r="V55" s="606">
        <v>1339.05</v>
      </c>
      <c r="W55" s="606"/>
      <c r="X55" s="605"/>
      <c r="Y55" s="605"/>
      <c r="Z55" s="605"/>
      <c r="AA55" s="605"/>
      <c r="AB55" s="605"/>
      <c r="AC55" s="605"/>
      <c r="AD55" s="605"/>
    </row>
    <row r="56" spans="1:30" ht="15.6">
      <c r="A56" s="828"/>
      <c r="B56" s="175" t="s">
        <v>109</v>
      </c>
      <c r="C56" s="606">
        <v>111.66</v>
      </c>
      <c r="D56" s="606">
        <v>141.11000000000001</v>
      </c>
      <c r="E56" s="606">
        <v>126.43</v>
      </c>
      <c r="F56" s="606">
        <v>133.46</v>
      </c>
      <c r="G56" s="606">
        <v>144.97</v>
      </c>
      <c r="H56" s="606">
        <v>128.97999999999999</v>
      </c>
      <c r="I56" s="606">
        <v>113.6</v>
      </c>
      <c r="J56" s="606">
        <v>122.53</v>
      </c>
      <c r="K56" s="606">
        <v>134.52000000000001</v>
      </c>
      <c r="L56" s="606">
        <v>142.1</v>
      </c>
      <c r="M56" s="606">
        <v>154.61000000000001</v>
      </c>
      <c r="N56" s="606">
        <v>148.03</v>
      </c>
      <c r="O56" s="606">
        <v>164.67</v>
      </c>
      <c r="P56" s="606">
        <v>161.38</v>
      </c>
      <c r="Q56" s="606">
        <v>161.97999999999999</v>
      </c>
      <c r="R56" s="606">
        <v>166.08</v>
      </c>
      <c r="S56" s="606">
        <v>175.01</v>
      </c>
      <c r="T56" s="606">
        <v>182.84</v>
      </c>
      <c r="U56" s="606">
        <v>201.12</v>
      </c>
      <c r="V56" s="606">
        <v>236.3</v>
      </c>
      <c r="W56" s="606"/>
      <c r="X56" s="605"/>
      <c r="Y56" s="605"/>
      <c r="Z56" s="605"/>
      <c r="AA56" s="605"/>
      <c r="AB56" s="605"/>
      <c r="AC56" s="605"/>
      <c r="AD56" s="605"/>
    </row>
    <row r="57" spans="1:30" ht="15.6">
      <c r="A57" s="828"/>
      <c r="B57" s="175" t="s">
        <v>110</v>
      </c>
      <c r="C57" s="606">
        <v>123.62</v>
      </c>
      <c r="D57" s="606">
        <v>136.01</v>
      </c>
      <c r="E57" s="606">
        <v>160.63</v>
      </c>
      <c r="F57" s="606">
        <v>164.08</v>
      </c>
      <c r="G57" s="606">
        <v>166.23</v>
      </c>
      <c r="H57" s="606">
        <v>167.38</v>
      </c>
      <c r="I57" s="606">
        <v>168.5</v>
      </c>
      <c r="J57" s="606">
        <v>170.22</v>
      </c>
      <c r="K57" s="606">
        <v>172.7</v>
      </c>
      <c r="L57" s="606">
        <v>175.71</v>
      </c>
      <c r="M57" s="606">
        <v>179.07</v>
      </c>
      <c r="N57" s="606">
        <v>182.75</v>
      </c>
      <c r="O57" s="606">
        <v>186.54</v>
      </c>
      <c r="P57" s="606">
        <v>189.87</v>
      </c>
      <c r="Q57" s="606">
        <v>192.99</v>
      </c>
      <c r="R57" s="606">
        <v>196.06</v>
      </c>
      <c r="S57" s="606">
        <v>199.22</v>
      </c>
      <c r="T57" s="606">
        <v>202.57</v>
      </c>
      <c r="U57" s="606">
        <v>206.07</v>
      </c>
      <c r="V57" s="606">
        <v>210.34</v>
      </c>
      <c r="W57" s="606"/>
      <c r="X57" s="605"/>
      <c r="Y57" s="605"/>
      <c r="Z57" s="605"/>
      <c r="AA57" s="605"/>
      <c r="AB57" s="605"/>
      <c r="AC57" s="605"/>
      <c r="AD57" s="605"/>
    </row>
    <row r="58" spans="1:30" ht="15.6">
      <c r="A58" s="828"/>
      <c r="B58" s="175" t="s">
        <v>111</v>
      </c>
      <c r="C58" s="606">
        <v>93.1</v>
      </c>
      <c r="D58" s="606">
        <v>118.97</v>
      </c>
      <c r="E58" s="606">
        <v>132.41</v>
      </c>
      <c r="F58" s="606">
        <v>134.47999999999999</v>
      </c>
      <c r="G58" s="606">
        <v>134.47999999999999</v>
      </c>
      <c r="H58" s="606">
        <v>134.47999999999999</v>
      </c>
      <c r="I58" s="606">
        <v>134.47999999999999</v>
      </c>
      <c r="J58" s="606">
        <v>134.47999999999999</v>
      </c>
      <c r="K58" s="606">
        <v>134.47999999999999</v>
      </c>
      <c r="L58" s="606">
        <v>134.47999999999999</v>
      </c>
      <c r="M58" s="606">
        <v>134.47999999999999</v>
      </c>
      <c r="N58" s="606">
        <v>129.31</v>
      </c>
      <c r="O58" s="606">
        <v>124.14</v>
      </c>
      <c r="P58" s="606">
        <v>124.14</v>
      </c>
      <c r="Q58" s="606">
        <v>124.14</v>
      </c>
      <c r="R58" s="606">
        <v>124.14</v>
      </c>
      <c r="S58" s="606">
        <v>124.14</v>
      </c>
      <c r="T58" s="606">
        <v>124.14</v>
      </c>
      <c r="U58" s="606">
        <v>124.14</v>
      </c>
      <c r="V58" s="606">
        <v>126.21</v>
      </c>
      <c r="W58" s="606"/>
      <c r="X58" s="605"/>
      <c r="Y58" s="605"/>
      <c r="Z58" s="605"/>
      <c r="AA58" s="605"/>
      <c r="AB58" s="605"/>
      <c r="AC58" s="605"/>
      <c r="AD58" s="605"/>
    </row>
    <row r="59" spans="1:30" ht="15.6">
      <c r="A59" s="828"/>
      <c r="B59" s="175" t="s">
        <v>112</v>
      </c>
      <c r="C59" s="606">
        <v>76.92</v>
      </c>
      <c r="D59" s="606">
        <v>99</v>
      </c>
      <c r="E59" s="606">
        <v>82.89</v>
      </c>
      <c r="F59" s="606">
        <v>88.57</v>
      </c>
      <c r="G59" s="606">
        <v>95.56</v>
      </c>
      <c r="H59" s="606">
        <v>80.81</v>
      </c>
      <c r="I59" s="606">
        <v>68.92</v>
      </c>
      <c r="J59" s="606">
        <v>74.73</v>
      </c>
      <c r="K59" s="606">
        <v>74.34</v>
      </c>
      <c r="L59" s="606">
        <v>67.95</v>
      </c>
      <c r="M59" s="606">
        <v>78.78</v>
      </c>
      <c r="N59" s="606">
        <v>76.91</v>
      </c>
      <c r="O59" s="606">
        <v>83.96</v>
      </c>
      <c r="P59" s="606">
        <v>82.46</v>
      </c>
      <c r="Q59" s="606">
        <v>82.73</v>
      </c>
      <c r="R59" s="606">
        <v>85.83</v>
      </c>
      <c r="S59" s="606">
        <v>86.17</v>
      </c>
      <c r="T59" s="606">
        <v>87.67</v>
      </c>
      <c r="U59" s="606">
        <v>92.64</v>
      </c>
      <c r="V59" s="606">
        <v>102.86</v>
      </c>
      <c r="W59" s="606"/>
      <c r="X59" s="605"/>
      <c r="Y59" s="605"/>
      <c r="Z59" s="605"/>
      <c r="AA59" s="605"/>
      <c r="AB59" s="605"/>
      <c r="AC59" s="605"/>
      <c r="AD59" s="605"/>
    </row>
    <row r="60" spans="1:30" ht="15.6">
      <c r="A60" s="828"/>
      <c r="B60" s="175" t="s">
        <v>113</v>
      </c>
      <c r="C60" s="606">
        <v>1631.43</v>
      </c>
      <c r="D60" s="606">
        <v>1926.93</v>
      </c>
      <c r="E60" s="606">
        <v>1914.05</v>
      </c>
      <c r="F60" s="606">
        <v>1997.97</v>
      </c>
      <c r="G60" s="606">
        <v>2116.3000000000002</v>
      </c>
      <c r="H60" s="606">
        <v>1996.05</v>
      </c>
      <c r="I60" s="606">
        <v>1831.03</v>
      </c>
      <c r="J60" s="606">
        <v>1961.18</v>
      </c>
      <c r="K60" s="606">
        <v>2069.0700000000002</v>
      </c>
      <c r="L60" s="606">
        <v>2157.4899999999998</v>
      </c>
      <c r="M60" s="606">
        <v>2322.23</v>
      </c>
      <c r="N60" s="606">
        <v>2329.17</v>
      </c>
      <c r="O60" s="606">
        <v>2515.41</v>
      </c>
      <c r="P60" s="606">
        <v>2521.15</v>
      </c>
      <c r="Q60" s="606">
        <v>2534.2199999999998</v>
      </c>
      <c r="R60" s="606">
        <v>2567.71</v>
      </c>
      <c r="S60" s="606">
        <v>2669.59</v>
      </c>
      <c r="T60" s="606">
        <v>2726.61</v>
      </c>
      <c r="U60" s="606">
        <v>2856.94</v>
      </c>
      <c r="V60" s="606">
        <v>3125.05</v>
      </c>
      <c r="W60" s="606"/>
      <c r="X60" s="605"/>
      <c r="Y60" s="605"/>
      <c r="Z60" s="605"/>
      <c r="AA60" s="605"/>
      <c r="AB60" s="605"/>
      <c r="AC60" s="605"/>
      <c r="AD60" s="605"/>
    </row>
    <row r="61" spans="1:30" ht="15.6">
      <c r="A61" s="828" t="s">
        <v>8</v>
      </c>
      <c r="B61" s="175" t="s">
        <v>107</v>
      </c>
      <c r="C61" s="606">
        <v>136.55000000000001</v>
      </c>
      <c r="D61" s="606">
        <v>143.19</v>
      </c>
      <c r="E61" s="606">
        <v>143.19</v>
      </c>
      <c r="F61" s="606">
        <v>143.19</v>
      </c>
      <c r="G61" s="606">
        <v>143.19</v>
      </c>
      <c r="H61" s="606">
        <v>149.83000000000001</v>
      </c>
      <c r="I61" s="606">
        <v>149.83000000000001</v>
      </c>
      <c r="J61" s="606">
        <v>149.83000000000001</v>
      </c>
      <c r="K61" s="606">
        <v>149.83000000000001</v>
      </c>
      <c r="L61" s="606">
        <v>149.83000000000001</v>
      </c>
      <c r="M61" s="606">
        <v>163.11000000000001</v>
      </c>
      <c r="N61" s="606">
        <v>163.11000000000001</v>
      </c>
      <c r="O61" s="606">
        <v>163.11000000000001</v>
      </c>
      <c r="P61" s="606">
        <v>169.75</v>
      </c>
      <c r="Q61" s="606">
        <v>168.24</v>
      </c>
      <c r="R61" s="606">
        <v>174.88</v>
      </c>
      <c r="S61" s="606">
        <v>167.63</v>
      </c>
      <c r="T61" s="606">
        <v>167.63</v>
      </c>
      <c r="U61" s="606">
        <v>167.33</v>
      </c>
      <c r="V61" s="606">
        <v>166.72</v>
      </c>
      <c r="W61" s="606"/>
      <c r="X61" s="605"/>
      <c r="Y61" s="605"/>
      <c r="Z61" s="605"/>
      <c r="AA61" s="605"/>
      <c r="AB61" s="605"/>
      <c r="AC61" s="605"/>
      <c r="AD61" s="605"/>
    </row>
    <row r="62" spans="1:30" ht="15.6">
      <c r="A62" s="828"/>
      <c r="B62" s="175" t="s">
        <v>108</v>
      </c>
      <c r="C62" s="606">
        <v>53.47</v>
      </c>
      <c r="D62" s="606">
        <v>56.02</v>
      </c>
      <c r="E62" s="606">
        <v>67.040000000000006</v>
      </c>
      <c r="F62" s="606">
        <v>67.56</v>
      </c>
      <c r="G62" s="606">
        <v>69.930000000000007</v>
      </c>
      <c r="H62" s="606">
        <v>66.900000000000006</v>
      </c>
      <c r="I62" s="606">
        <v>67.48</v>
      </c>
      <c r="J62" s="606">
        <v>61.07</v>
      </c>
      <c r="K62" s="606">
        <v>61.6</v>
      </c>
      <c r="L62" s="606">
        <v>58.67</v>
      </c>
      <c r="M62" s="606">
        <v>58.42</v>
      </c>
      <c r="N62" s="606">
        <v>63.19</v>
      </c>
      <c r="O62" s="606">
        <v>64.14</v>
      </c>
      <c r="P62" s="606">
        <v>67.73</v>
      </c>
      <c r="Q62" s="606">
        <v>66.97</v>
      </c>
      <c r="R62" s="606">
        <v>67.290000000000006</v>
      </c>
      <c r="S62" s="606">
        <v>65.03</v>
      </c>
      <c r="T62" s="606">
        <v>63.31</v>
      </c>
      <c r="U62" s="606">
        <v>63.05</v>
      </c>
      <c r="V62" s="606">
        <v>67.790000000000006</v>
      </c>
      <c r="W62" s="606"/>
      <c r="X62" s="605"/>
      <c r="Y62" s="605"/>
      <c r="Z62" s="605"/>
      <c r="AA62" s="605"/>
      <c r="AB62" s="605"/>
      <c r="AC62" s="605"/>
      <c r="AD62" s="605"/>
    </row>
    <row r="63" spans="1:30" ht="15.6">
      <c r="A63" s="828"/>
      <c r="B63" s="175" t="s">
        <v>109</v>
      </c>
      <c r="C63" s="606">
        <v>9.44</v>
      </c>
      <c r="D63" s="606">
        <v>9.89</v>
      </c>
      <c r="E63" s="606">
        <v>11.83</v>
      </c>
      <c r="F63" s="606">
        <v>11.92</v>
      </c>
      <c r="G63" s="606">
        <v>12.34</v>
      </c>
      <c r="H63" s="606">
        <v>11.8</v>
      </c>
      <c r="I63" s="606">
        <v>11.91</v>
      </c>
      <c r="J63" s="606">
        <v>10.78</v>
      </c>
      <c r="K63" s="606">
        <v>10.87</v>
      </c>
      <c r="L63" s="606">
        <v>10.35</v>
      </c>
      <c r="M63" s="606">
        <v>10.31</v>
      </c>
      <c r="N63" s="606">
        <v>11.15</v>
      </c>
      <c r="O63" s="606">
        <v>11.32</v>
      </c>
      <c r="P63" s="606">
        <v>11.95</v>
      </c>
      <c r="Q63" s="606">
        <v>11.82</v>
      </c>
      <c r="R63" s="606">
        <v>11.87</v>
      </c>
      <c r="S63" s="606">
        <v>11.47</v>
      </c>
      <c r="T63" s="606">
        <v>11.17</v>
      </c>
      <c r="U63" s="606">
        <v>11.13</v>
      </c>
      <c r="V63" s="606">
        <v>11.96</v>
      </c>
      <c r="W63" s="606"/>
      <c r="X63" s="605"/>
      <c r="Y63" s="605"/>
      <c r="Z63" s="605"/>
      <c r="AA63" s="605"/>
      <c r="AB63" s="605"/>
      <c r="AC63" s="605"/>
      <c r="AD63" s="605"/>
    </row>
    <row r="64" spans="1:30" ht="15.6">
      <c r="A64" s="828"/>
      <c r="B64" s="175" t="s">
        <v>110</v>
      </c>
      <c r="C64" s="606">
        <v>19.18</v>
      </c>
      <c r="D64" s="606">
        <v>19.61</v>
      </c>
      <c r="E64" s="606">
        <v>19.71</v>
      </c>
      <c r="F64" s="606">
        <v>19.95</v>
      </c>
      <c r="G64" s="606">
        <v>20.399999999999999</v>
      </c>
      <c r="H64" s="606">
        <v>20.36</v>
      </c>
      <c r="I64" s="606">
        <v>20.329999999999998</v>
      </c>
      <c r="J64" s="606">
        <v>20.190000000000001</v>
      </c>
      <c r="K64" s="606">
        <v>20.149999999999999</v>
      </c>
      <c r="L64" s="606">
        <v>20.12</v>
      </c>
      <c r="M64" s="606">
        <v>20.079999999999998</v>
      </c>
      <c r="N64" s="606">
        <v>20.05</v>
      </c>
      <c r="O64" s="606">
        <v>20.010000000000002</v>
      </c>
      <c r="P64" s="606">
        <v>19.98</v>
      </c>
      <c r="Q64" s="606">
        <v>20.010000000000002</v>
      </c>
      <c r="R64" s="606">
        <v>19.940000000000001</v>
      </c>
      <c r="S64" s="606">
        <v>19.77</v>
      </c>
      <c r="T64" s="606">
        <v>19.73</v>
      </c>
      <c r="U64" s="606">
        <v>19.66</v>
      </c>
      <c r="V64" s="606">
        <v>19.66</v>
      </c>
      <c r="W64" s="606"/>
      <c r="X64" s="605"/>
      <c r="Y64" s="605"/>
      <c r="Z64" s="605"/>
      <c r="AA64" s="605"/>
      <c r="AB64" s="605"/>
      <c r="AC64" s="605"/>
      <c r="AD64" s="605"/>
    </row>
    <row r="65" spans="1:30" ht="15.6">
      <c r="A65" s="828"/>
      <c r="B65" s="175" t="s">
        <v>111</v>
      </c>
      <c r="C65" s="606">
        <v>8.48</v>
      </c>
      <c r="D65" s="606">
        <v>8.48</v>
      </c>
      <c r="E65" s="606">
        <v>7.27</v>
      </c>
      <c r="F65" s="606">
        <v>7.27</v>
      </c>
      <c r="G65" s="606">
        <v>7.27</v>
      </c>
      <c r="H65" s="606">
        <v>7.27</v>
      </c>
      <c r="I65" s="606">
        <v>6.06</v>
      </c>
      <c r="J65" s="606">
        <v>6.06</v>
      </c>
      <c r="K65" s="606">
        <v>6.06</v>
      </c>
      <c r="L65" s="606">
        <v>6.06</v>
      </c>
      <c r="M65" s="606">
        <v>4.8499999999999996</v>
      </c>
      <c r="N65" s="606">
        <v>4.8499999999999996</v>
      </c>
      <c r="O65" s="606">
        <v>4.8499999999999996</v>
      </c>
      <c r="P65" s="606">
        <v>4.8499999999999996</v>
      </c>
      <c r="Q65" s="606">
        <v>4.8499999999999996</v>
      </c>
      <c r="R65" s="606">
        <v>4.8499999999999996</v>
      </c>
      <c r="S65" s="606">
        <v>4.8499999999999996</v>
      </c>
      <c r="T65" s="606">
        <v>4.8499999999999996</v>
      </c>
      <c r="U65" s="606">
        <v>4.8499999999999996</v>
      </c>
      <c r="V65" s="606">
        <v>4.8499999999999996</v>
      </c>
      <c r="W65" s="606"/>
      <c r="X65" s="605"/>
      <c r="Y65" s="605"/>
      <c r="Z65" s="605"/>
      <c r="AA65" s="605"/>
      <c r="AB65" s="605"/>
      <c r="AC65" s="605"/>
      <c r="AD65" s="605"/>
    </row>
    <row r="66" spans="1:30" ht="15.6">
      <c r="A66" s="828"/>
      <c r="B66" s="175" t="s">
        <v>112</v>
      </c>
      <c r="C66" s="606">
        <v>3.35</v>
      </c>
      <c r="D66" s="606">
        <v>3.46</v>
      </c>
      <c r="E66" s="606">
        <v>3.84</v>
      </c>
      <c r="F66" s="606">
        <v>3.78</v>
      </c>
      <c r="G66" s="606">
        <v>3.85</v>
      </c>
      <c r="H66" s="606">
        <v>3.49</v>
      </c>
      <c r="I66" s="606">
        <v>3.44</v>
      </c>
      <c r="J66" s="606">
        <v>2.91</v>
      </c>
      <c r="K66" s="606">
        <v>2.89</v>
      </c>
      <c r="L66" s="606">
        <v>2.69</v>
      </c>
      <c r="M66" s="606">
        <v>2.83</v>
      </c>
      <c r="N66" s="606">
        <v>3.11</v>
      </c>
      <c r="O66" s="606">
        <v>3.11</v>
      </c>
      <c r="P66" s="606">
        <v>3.17</v>
      </c>
      <c r="Q66" s="606">
        <v>3.04</v>
      </c>
      <c r="R66" s="606">
        <v>3.06</v>
      </c>
      <c r="S66" s="606">
        <v>2.9</v>
      </c>
      <c r="T66" s="606">
        <v>2.73</v>
      </c>
      <c r="U66" s="606">
        <v>2.58</v>
      </c>
      <c r="V66" s="606">
        <v>2.6</v>
      </c>
      <c r="W66" s="606"/>
      <c r="X66" s="605"/>
      <c r="Y66" s="605"/>
      <c r="Z66" s="605"/>
      <c r="AA66" s="605"/>
      <c r="AB66" s="605"/>
      <c r="AC66" s="605"/>
      <c r="AD66" s="605"/>
    </row>
    <row r="67" spans="1:30" ht="15.6">
      <c r="A67" s="828"/>
      <c r="B67" s="175" t="s">
        <v>113</v>
      </c>
      <c r="C67" s="606">
        <v>230.47</v>
      </c>
      <c r="D67" s="606">
        <v>240.66</v>
      </c>
      <c r="E67" s="606">
        <v>252.88</v>
      </c>
      <c r="F67" s="606">
        <v>253.67</v>
      </c>
      <c r="G67" s="606">
        <v>256.98</v>
      </c>
      <c r="H67" s="606">
        <v>259.66000000000003</v>
      </c>
      <c r="I67" s="606">
        <v>259.05</v>
      </c>
      <c r="J67" s="606">
        <v>250.84</v>
      </c>
      <c r="K67" s="606">
        <v>251.4</v>
      </c>
      <c r="L67" s="606">
        <v>247.73</v>
      </c>
      <c r="M67" s="606">
        <v>259.61</v>
      </c>
      <c r="N67" s="606">
        <v>265.45999999999998</v>
      </c>
      <c r="O67" s="606">
        <v>266.55</v>
      </c>
      <c r="P67" s="606">
        <v>277.43</v>
      </c>
      <c r="Q67" s="606">
        <v>274.93</v>
      </c>
      <c r="R67" s="606">
        <v>281.89</v>
      </c>
      <c r="S67" s="606">
        <v>271.66000000000003</v>
      </c>
      <c r="T67" s="606">
        <v>269.43</v>
      </c>
      <c r="U67" s="606">
        <v>268.60000000000002</v>
      </c>
      <c r="V67" s="606">
        <v>273.58</v>
      </c>
      <c r="W67" s="606"/>
      <c r="X67" s="605"/>
      <c r="Y67" s="605"/>
      <c r="Z67" s="605"/>
      <c r="AA67" s="605"/>
      <c r="AB67" s="605"/>
      <c r="AC67" s="605"/>
      <c r="AD67" s="605"/>
    </row>
    <row r="68" spans="1:30" ht="15.6">
      <c r="A68" s="828" t="s">
        <v>6</v>
      </c>
      <c r="B68" s="175" t="s">
        <v>107</v>
      </c>
      <c r="C68" s="606">
        <v>1117.2</v>
      </c>
      <c r="D68" s="606">
        <v>1349.67</v>
      </c>
      <c r="E68" s="606">
        <v>1496.13</v>
      </c>
      <c r="F68" s="606">
        <v>1509.14</v>
      </c>
      <c r="G68" s="606">
        <v>1514.35</v>
      </c>
      <c r="H68" s="606">
        <v>1525.75</v>
      </c>
      <c r="I68" s="606">
        <v>1538.75</v>
      </c>
      <c r="J68" s="606">
        <v>1559.57</v>
      </c>
      <c r="K68" s="606">
        <v>1591.28</v>
      </c>
      <c r="L68" s="606">
        <v>1636</v>
      </c>
      <c r="M68" s="606">
        <v>1667.72</v>
      </c>
      <c r="N68" s="606">
        <v>1666.12</v>
      </c>
      <c r="O68" s="606">
        <v>1670.21</v>
      </c>
      <c r="P68" s="606">
        <v>1713.33</v>
      </c>
      <c r="Q68" s="606">
        <v>1830.39</v>
      </c>
      <c r="R68" s="606">
        <v>1843.4</v>
      </c>
      <c r="S68" s="606">
        <v>1869.41</v>
      </c>
      <c r="T68" s="606">
        <v>1843.4</v>
      </c>
      <c r="U68" s="606">
        <v>1869.41</v>
      </c>
      <c r="V68" s="606">
        <v>1830.39</v>
      </c>
      <c r="W68" s="606"/>
      <c r="X68" s="605"/>
      <c r="Y68" s="605"/>
      <c r="Z68" s="605"/>
      <c r="AA68" s="605"/>
      <c r="AB68" s="605"/>
      <c r="AC68" s="605"/>
      <c r="AD68" s="605"/>
    </row>
    <row r="69" spans="1:30" ht="15.6">
      <c r="A69" s="828"/>
      <c r="B69" s="175" t="s">
        <v>108</v>
      </c>
      <c r="C69" s="606">
        <v>944.23</v>
      </c>
      <c r="D69" s="606">
        <v>970.66</v>
      </c>
      <c r="E69" s="606">
        <v>1244.77</v>
      </c>
      <c r="F69" s="606">
        <v>1316.13</v>
      </c>
      <c r="G69" s="606">
        <v>1301.92</v>
      </c>
      <c r="H69" s="606">
        <v>1339.59</v>
      </c>
      <c r="I69" s="606">
        <v>1381.79</v>
      </c>
      <c r="J69" s="606">
        <v>1554.76</v>
      </c>
      <c r="K69" s="606">
        <v>1638.46</v>
      </c>
      <c r="L69" s="606">
        <v>1663.75</v>
      </c>
      <c r="M69" s="606">
        <v>1723.14</v>
      </c>
      <c r="N69" s="606">
        <v>1741.54</v>
      </c>
      <c r="O69" s="606">
        <v>1757.49</v>
      </c>
      <c r="P69" s="606">
        <v>1733.65</v>
      </c>
      <c r="Q69" s="606">
        <v>1748.02</v>
      </c>
      <c r="R69" s="606">
        <v>1719.38</v>
      </c>
      <c r="S69" s="606">
        <v>1777.65</v>
      </c>
      <c r="T69" s="606">
        <v>1870.21</v>
      </c>
      <c r="U69" s="606">
        <v>1697.29</v>
      </c>
      <c r="V69" s="606">
        <v>1924.45</v>
      </c>
      <c r="W69" s="606">
        <v>5.7</v>
      </c>
      <c r="X69" s="605">
        <v>5.5</v>
      </c>
      <c r="Y69" s="605">
        <v>3</v>
      </c>
      <c r="Z69" s="605">
        <v>3.5</v>
      </c>
      <c r="AA69" s="605">
        <v>4.7</v>
      </c>
      <c r="AB69" s="605">
        <v>4.3</v>
      </c>
      <c r="AC69" s="605">
        <v>4.5999999999999996</v>
      </c>
      <c r="AD69" s="605">
        <v>4</v>
      </c>
    </row>
    <row r="70" spans="1:30" ht="15.6">
      <c r="A70" s="828"/>
      <c r="B70" s="175" t="s">
        <v>109</v>
      </c>
      <c r="C70" s="606">
        <v>166.63</v>
      </c>
      <c r="D70" s="606">
        <v>171.29</v>
      </c>
      <c r="E70" s="606">
        <v>219.66</v>
      </c>
      <c r="F70" s="606">
        <v>232.26</v>
      </c>
      <c r="G70" s="606">
        <v>229.75</v>
      </c>
      <c r="H70" s="606">
        <v>236.4</v>
      </c>
      <c r="I70" s="606">
        <v>243.85</v>
      </c>
      <c r="J70" s="606">
        <v>274.37</v>
      </c>
      <c r="K70" s="606">
        <v>289.14</v>
      </c>
      <c r="L70" s="606">
        <v>293.60000000000002</v>
      </c>
      <c r="M70" s="606">
        <v>304.08</v>
      </c>
      <c r="N70" s="606">
        <v>307.33</v>
      </c>
      <c r="O70" s="606">
        <v>310.14999999999998</v>
      </c>
      <c r="P70" s="606">
        <v>305.94</v>
      </c>
      <c r="Q70" s="606">
        <v>308.47000000000003</v>
      </c>
      <c r="R70" s="606">
        <v>303.42</v>
      </c>
      <c r="S70" s="606">
        <v>313.7</v>
      </c>
      <c r="T70" s="606">
        <v>330.04</v>
      </c>
      <c r="U70" s="606">
        <v>299.52</v>
      </c>
      <c r="V70" s="606">
        <v>339.61</v>
      </c>
      <c r="W70" s="606">
        <v>53.2</v>
      </c>
      <c r="X70" s="605">
        <v>59.5</v>
      </c>
      <c r="Y70" s="605">
        <v>159.6</v>
      </c>
      <c r="Z70" s="605">
        <v>186.9</v>
      </c>
      <c r="AA70" s="605">
        <v>160.9</v>
      </c>
      <c r="AB70" s="605">
        <v>149.80000000000001</v>
      </c>
      <c r="AC70" s="605">
        <v>176.6</v>
      </c>
      <c r="AD70" s="605">
        <v>233.1</v>
      </c>
    </row>
    <row r="71" spans="1:30" ht="15.6">
      <c r="A71" s="828"/>
      <c r="B71" s="175" t="s">
        <v>110</v>
      </c>
      <c r="C71" s="606">
        <v>319.95999999999998</v>
      </c>
      <c r="D71" s="606">
        <v>331.9</v>
      </c>
      <c r="E71" s="606">
        <v>325.52999999999997</v>
      </c>
      <c r="F71" s="606">
        <v>330.32</v>
      </c>
      <c r="G71" s="606">
        <v>337.81</v>
      </c>
      <c r="H71" s="606">
        <v>346.92</v>
      </c>
      <c r="I71" s="606">
        <v>356.01</v>
      </c>
      <c r="J71" s="606">
        <v>364.03</v>
      </c>
      <c r="K71" s="606">
        <v>370.64</v>
      </c>
      <c r="L71" s="606">
        <v>376.14</v>
      </c>
      <c r="M71" s="606">
        <v>381.36</v>
      </c>
      <c r="N71" s="606">
        <v>386.61</v>
      </c>
      <c r="O71" s="606">
        <v>392.13</v>
      </c>
      <c r="P71" s="606">
        <v>397.42</v>
      </c>
      <c r="Q71" s="606">
        <v>403.16</v>
      </c>
      <c r="R71" s="606">
        <v>408.73</v>
      </c>
      <c r="S71" s="606">
        <v>414.19</v>
      </c>
      <c r="T71" s="606">
        <v>419.5</v>
      </c>
      <c r="U71" s="606">
        <v>424.75</v>
      </c>
      <c r="V71" s="606">
        <v>430.25</v>
      </c>
      <c r="W71" s="606">
        <v>252.5</v>
      </c>
      <c r="X71" s="605">
        <v>245.9</v>
      </c>
      <c r="Y71" s="605">
        <v>109.9</v>
      </c>
      <c r="Z71" s="605">
        <v>81.900000000000006</v>
      </c>
      <c r="AA71" s="605">
        <v>152</v>
      </c>
      <c r="AB71" s="605">
        <v>491</v>
      </c>
      <c r="AC71" s="605">
        <v>235</v>
      </c>
      <c r="AD71" s="605">
        <v>254.8</v>
      </c>
    </row>
    <row r="72" spans="1:30" ht="15.6">
      <c r="A72" s="828"/>
      <c r="B72" s="175" t="s">
        <v>111</v>
      </c>
      <c r="C72" s="606">
        <v>239.33</v>
      </c>
      <c r="D72" s="606">
        <v>239.33</v>
      </c>
      <c r="E72" s="606">
        <v>239.33</v>
      </c>
      <c r="F72" s="606">
        <v>239.33</v>
      </c>
      <c r="G72" s="606">
        <v>239.33</v>
      </c>
      <c r="H72" s="606">
        <v>239.33</v>
      </c>
      <c r="I72" s="606">
        <v>239.33</v>
      </c>
      <c r="J72" s="606">
        <v>239.33</v>
      </c>
      <c r="K72" s="606">
        <v>244.53</v>
      </c>
      <c r="L72" s="606">
        <v>244.53</v>
      </c>
      <c r="M72" s="606">
        <v>244.53</v>
      </c>
      <c r="N72" s="606">
        <v>249.74</v>
      </c>
      <c r="O72" s="606">
        <v>260.14</v>
      </c>
      <c r="P72" s="606">
        <v>260.14</v>
      </c>
      <c r="Q72" s="606">
        <v>260.14</v>
      </c>
      <c r="R72" s="606">
        <v>260.14</v>
      </c>
      <c r="S72" s="606">
        <v>260.14</v>
      </c>
      <c r="T72" s="606">
        <v>260.14</v>
      </c>
      <c r="U72" s="606">
        <v>260.14</v>
      </c>
      <c r="V72" s="606">
        <v>260.14</v>
      </c>
      <c r="W72" s="605"/>
      <c r="X72" s="605"/>
      <c r="Y72" s="605"/>
      <c r="Z72" s="605"/>
      <c r="AA72" s="605"/>
      <c r="AB72" s="605"/>
      <c r="AC72" s="605"/>
      <c r="AD72" s="605"/>
    </row>
    <row r="73" spans="1:30" ht="15.6">
      <c r="A73" s="828"/>
      <c r="B73" s="175" t="s">
        <v>112</v>
      </c>
      <c r="C73" s="606">
        <v>129.08000000000001</v>
      </c>
      <c r="D73" s="606">
        <v>124.72</v>
      </c>
      <c r="E73" s="606">
        <v>142.28</v>
      </c>
      <c r="F73" s="606">
        <v>145.88</v>
      </c>
      <c r="G73" s="606">
        <v>137.78</v>
      </c>
      <c r="H73" s="606">
        <v>140.47999999999999</v>
      </c>
      <c r="I73" s="606">
        <v>141.38</v>
      </c>
      <c r="J73" s="606">
        <v>112.59</v>
      </c>
      <c r="K73" s="606">
        <v>117.99</v>
      </c>
      <c r="L73" s="606">
        <v>116.2</v>
      </c>
      <c r="M73" s="606">
        <v>117.1</v>
      </c>
      <c r="N73" s="606">
        <v>114.41</v>
      </c>
      <c r="O73" s="606">
        <v>114.4</v>
      </c>
      <c r="P73" s="606">
        <v>110.51</v>
      </c>
      <c r="Q73" s="606">
        <v>115.52</v>
      </c>
      <c r="R73" s="606">
        <v>129.69</v>
      </c>
      <c r="S73" s="606">
        <v>133.62</v>
      </c>
      <c r="T73" s="606">
        <v>143.43</v>
      </c>
      <c r="U73" s="606">
        <v>133.33000000000001</v>
      </c>
      <c r="V73" s="606">
        <v>167.97</v>
      </c>
      <c r="W73" s="606">
        <v>1.1100000000000001</v>
      </c>
      <c r="X73" s="605">
        <v>1.1100000000000001</v>
      </c>
      <c r="Y73" s="605">
        <v>1.17</v>
      </c>
      <c r="Z73" s="605">
        <v>1.3</v>
      </c>
      <c r="AA73" s="605">
        <v>0.88</v>
      </c>
      <c r="AB73" s="605">
        <v>0.5</v>
      </c>
      <c r="AC73" s="605">
        <v>0.5</v>
      </c>
      <c r="AD73" s="605">
        <v>0.73</v>
      </c>
    </row>
    <row r="74" spans="1:30" ht="15.6">
      <c r="A74" s="828"/>
      <c r="B74" s="175" t="s">
        <v>113</v>
      </c>
      <c r="C74" s="606">
        <v>2916.44</v>
      </c>
      <c r="D74" s="606">
        <v>3187.58</v>
      </c>
      <c r="E74" s="606">
        <v>3667.72</v>
      </c>
      <c r="F74" s="606">
        <v>3773.08</v>
      </c>
      <c r="G74" s="606">
        <v>3760.95</v>
      </c>
      <c r="H74" s="606">
        <v>3828.47</v>
      </c>
      <c r="I74" s="606">
        <v>3901.12</v>
      </c>
      <c r="J74" s="606">
        <v>4104.6499999999996</v>
      </c>
      <c r="K74" s="606">
        <v>4252.05</v>
      </c>
      <c r="L74" s="606">
        <v>4330.22</v>
      </c>
      <c r="M74" s="606">
        <v>4437.93</v>
      </c>
      <c r="N74" s="606">
        <v>4465.75</v>
      </c>
      <c r="O74" s="606">
        <v>4504.54</v>
      </c>
      <c r="P74" s="606">
        <v>4520.99</v>
      </c>
      <c r="Q74" s="606">
        <v>4665.7</v>
      </c>
      <c r="R74" s="606">
        <v>4664.76</v>
      </c>
      <c r="S74" s="606">
        <v>4768.72</v>
      </c>
      <c r="T74" s="606">
        <v>4866.7299999999996</v>
      </c>
      <c r="U74" s="606">
        <v>4684.46</v>
      </c>
      <c r="V74" s="606">
        <v>4952.8100000000004</v>
      </c>
      <c r="W74" s="606">
        <v>1631.4</v>
      </c>
      <c r="X74" s="605">
        <v>1585.8</v>
      </c>
      <c r="Y74" s="605">
        <v>1508.3</v>
      </c>
      <c r="Z74" s="605">
        <v>1944.3</v>
      </c>
      <c r="AA74" s="605">
        <v>3605.1</v>
      </c>
      <c r="AB74" s="605">
        <v>5189.3</v>
      </c>
      <c r="AC74" s="605">
        <v>6266.8</v>
      </c>
      <c r="AD74" s="605">
        <v>3881.6</v>
      </c>
    </row>
    <row r="75" spans="1:30" ht="15.6">
      <c r="A75" s="828" t="s">
        <v>18</v>
      </c>
      <c r="B75" s="175" t="s">
        <v>107</v>
      </c>
      <c r="C75" s="606">
        <v>298.88</v>
      </c>
      <c r="D75" s="606">
        <v>300.89</v>
      </c>
      <c r="E75" s="606">
        <v>300.89</v>
      </c>
      <c r="F75" s="606">
        <v>300.89</v>
      </c>
      <c r="G75" s="606">
        <v>318.52999999999997</v>
      </c>
      <c r="H75" s="606">
        <v>333.82</v>
      </c>
      <c r="I75" s="606">
        <v>353.54</v>
      </c>
      <c r="J75" s="606">
        <v>390.13</v>
      </c>
      <c r="K75" s="606">
        <v>390.13</v>
      </c>
      <c r="L75" s="606">
        <v>390.13</v>
      </c>
      <c r="M75" s="606">
        <v>390.13</v>
      </c>
      <c r="N75" s="606">
        <v>390.13</v>
      </c>
      <c r="O75" s="606">
        <v>390.13</v>
      </c>
      <c r="P75" s="606">
        <v>398.95</v>
      </c>
      <c r="Q75" s="606">
        <v>398.95</v>
      </c>
      <c r="R75" s="606">
        <v>398.55</v>
      </c>
      <c r="S75" s="606">
        <v>398.55</v>
      </c>
      <c r="T75" s="606">
        <v>398.14</v>
      </c>
      <c r="U75" s="606">
        <v>397.74</v>
      </c>
      <c r="V75" s="606">
        <v>392.51</v>
      </c>
      <c r="W75" s="606"/>
      <c r="X75" s="605"/>
      <c r="Y75" s="605"/>
      <c r="Z75" s="605"/>
      <c r="AA75" s="605"/>
      <c r="AB75" s="605"/>
      <c r="AC75" s="605"/>
      <c r="AD75" s="605"/>
    </row>
    <row r="76" spans="1:30" ht="15.6">
      <c r="A76" s="828"/>
      <c r="B76" s="175" t="s">
        <v>108</v>
      </c>
      <c r="C76" s="606">
        <v>1804.36</v>
      </c>
      <c r="D76" s="606">
        <v>1280.03</v>
      </c>
      <c r="E76" s="606">
        <v>1524.11</v>
      </c>
      <c r="F76" s="606">
        <v>1578.59</v>
      </c>
      <c r="G76" s="606">
        <v>1486.11</v>
      </c>
      <c r="H76" s="606">
        <v>1396.6</v>
      </c>
      <c r="I76" s="606">
        <v>1393.25</v>
      </c>
      <c r="J76" s="606">
        <v>1361.38</v>
      </c>
      <c r="K76" s="606">
        <v>1347.93</v>
      </c>
      <c r="L76" s="606">
        <v>1408.08</v>
      </c>
      <c r="M76" s="606">
        <v>1383.16</v>
      </c>
      <c r="N76" s="606">
        <v>1451.95</v>
      </c>
      <c r="O76" s="606">
        <v>1575.36</v>
      </c>
      <c r="P76" s="606">
        <v>1520.22</v>
      </c>
      <c r="Q76" s="606">
        <v>1572.32</v>
      </c>
      <c r="R76" s="606">
        <v>1604.14</v>
      </c>
      <c r="S76" s="606">
        <v>1557.43</v>
      </c>
      <c r="T76" s="606">
        <v>1812.79</v>
      </c>
      <c r="U76" s="606">
        <v>1573.07</v>
      </c>
      <c r="V76" s="606">
        <v>1628.45</v>
      </c>
      <c r="W76" s="606"/>
      <c r="X76" s="605"/>
      <c r="Y76" s="605"/>
      <c r="Z76" s="605"/>
      <c r="AA76" s="605"/>
      <c r="AB76" s="605"/>
      <c r="AC76" s="605"/>
      <c r="AD76" s="605"/>
    </row>
    <row r="77" spans="1:30" ht="15.6">
      <c r="A77" s="828"/>
      <c r="B77" s="175" t="s">
        <v>109</v>
      </c>
      <c r="C77" s="606">
        <v>318.42</v>
      </c>
      <c r="D77" s="606">
        <v>225.89</v>
      </c>
      <c r="E77" s="606">
        <v>268.95999999999998</v>
      </c>
      <c r="F77" s="606">
        <v>278.57</v>
      </c>
      <c r="G77" s="606">
        <v>262.25</v>
      </c>
      <c r="H77" s="606">
        <v>246.46</v>
      </c>
      <c r="I77" s="606">
        <v>245.87</v>
      </c>
      <c r="J77" s="606">
        <v>240.24</v>
      </c>
      <c r="K77" s="606">
        <v>237.87</v>
      </c>
      <c r="L77" s="606">
        <v>248.48</v>
      </c>
      <c r="M77" s="606">
        <v>244.09</v>
      </c>
      <c r="N77" s="606">
        <v>256.23</v>
      </c>
      <c r="O77" s="606">
        <v>278</v>
      </c>
      <c r="P77" s="606">
        <v>268.27</v>
      </c>
      <c r="Q77" s="606">
        <v>277.47000000000003</v>
      </c>
      <c r="R77" s="606">
        <v>283.08</v>
      </c>
      <c r="S77" s="606">
        <v>274.83999999999997</v>
      </c>
      <c r="T77" s="606">
        <v>319.89999999999998</v>
      </c>
      <c r="U77" s="606">
        <v>277.60000000000002</v>
      </c>
      <c r="V77" s="606">
        <v>287.37</v>
      </c>
      <c r="W77" s="606"/>
      <c r="X77" s="605"/>
      <c r="Y77" s="605"/>
      <c r="Z77" s="605"/>
      <c r="AA77" s="605"/>
      <c r="AB77" s="605"/>
      <c r="AC77" s="605"/>
      <c r="AD77" s="605"/>
    </row>
    <row r="78" spans="1:30" ht="15.6">
      <c r="A78" s="828"/>
      <c r="B78" s="175" t="s">
        <v>110</v>
      </c>
      <c r="C78" s="606">
        <v>66.5</v>
      </c>
      <c r="D78" s="606">
        <v>72.650000000000006</v>
      </c>
      <c r="E78" s="606">
        <v>79.790000000000006</v>
      </c>
      <c r="F78" s="606">
        <v>81.11</v>
      </c>
      <c r="G78" s="606">
        <v>82.4</v>
      </c>
      <c r="H78" s="606">
        <v>82.5</v>
      </c>
      <c r="I78" s="606">
        <v>82.58</v>
      </c>
      <c r="J78" s="606">
        <v>82.54</v>
      </c>
      <c r="K78" s="606">
        <v>82.54</v>
      </c>
      <c r="L78" s="606">
        <v>82.54</v>
      </c>
      <c r="M78" s="606">
        <v>82.72</v>
      </c>
      <c r="N78" s="606">
        <v>82.86</v>
      </c>
      <c r="O78" s="606">
        <v>83</v>
      </c>
      <c r="P78" s="606">
        <v>83.03</v>
      </c>
      <c r="Q78" s="606">
        <v>83.06</v>
      </c>
      <c r="R78" s="606">
        <v>83.1</v>
      </c>
      <c r="S78" s="606">
        <v>83.1</v>
      </c>
      <c r="T78" s="606">
        <v>83.1</v>
      </c>
      <c r="U78" s="606">
        <v>83.14</v>
      </c>
      <c r="V78" s="606">
        <v>83.28</v>
      </c>
      <c r="W78" s="606"/>
      <c r="X78" s="605"/>
      <c r="Y78" s="605"/>
      <c r="Z78" s="605"/>
      <c r="AA78" s="605"/>
      <c r="AB78" s="605"/>
      <c r="AC78" s="605"/>
      <c r="AD78" s="605"/>
    </row>
    <row r="79" spans="1:30" ht="15.6">
      <c r="A79" s="828"/>
      <c r="B79" s="175" t="s">
        <v>111</v>
      </c>
      <c r="C79" s="606">
        <v>3.22</v>
      </c>
      <c r="D79" s="606">
        <v>3.22</v>
      </c>
      <c r="E79" s="606">
        <v>3.22</v>
      </c>
      <c r="F79" s="606">
        <v>3.22</v>
      </c>
      <c r="G79" s="606">
        <v>3.22</v>
      </c>
      <c r="H79" s="606">
        <v>3.22</v>
      </c>
      <c r="I79" s="606">
        <v>4.83</v>
      </c>
      <c r="J79" s="606">
        <v>6.44</v>
      </c>
      <c r="K79" s="606">
        <v>6.44</v>
      </c>
      <c r="L79" s="606">
        <v>6.44</v>
      </c>
      <c r="M79" s="606">
        <v>6.44</v>
      </c>
      <c r="N79" s="606">
        <v>6.44</v>
      </c>
      <c r="O79" s="606">
        <v>6.44</v>
      </c>
      <c r="P79" s="606">
        <v>6.44</v>
      </c>
      <c r="Q79" s="606">
        <v>6.44</v>
      </c>
      <c r="R79" s="606">
        <v>8.0500000000000007</v>
      </c>
      <c r="S79" s="606">
        <v>8.0500000000000007</v>
      </c>
      <c r="T79" s="606">
        <v>9.66</v>
      </c>
      <c r="U79" s="606">
        <v>11.27</v>
      </c>
      <c r="V79" s="606">
        <v>12.88</v>
      </c>
      <c r="W79" s="606"/>
      <c r="X79" s="605"/>
      <c r="Y79" s="605"/>
      <c r="Z79" s="605"/>
      <c r="AA79" s="605"/>
      <c r="AB79" s="605"/>
      <c r="AC79" s="605"/>
      <c r="AD79" s="605"/>
    </row>
    <row r="80" spans="1:30" ht="15.6">
      <c r="A80" s="828"/>
      <c r="B80" s="175" t="s">
        <v>112</v>
      </c>
      <c r="C80" s="606">
        <v>244.58</v>
      </c>
      <c r="D80" s="606">
        <v>185.97</v>
      </c>
      <c r="E80" s="606">
        <v>209.21</v>
      </c>
      <c r="F80" s="606">
        <v>221.56</v>
      </c>
      <c r="G80" s="606">
        <v>219.24</v>
      </c>
      <c r="H80" s="606">
        <v>206</v>
      </c>
      <c r="I80" s="606">
        <v>203.27</v>
      </c>
      <c r="J80" s="606">
        <v>202.58</v>
      </c>
      <c r="K80" s="606">
        <v>200.3</v>
      </c>
      <c r="L80" s="606">
        <v>206.52</v>
      </c>
      <c r="M80" s="606">
        <v>217.5</v>
      </c>
      <c r="N80" s="606">
        <v>227.62</v>
      </c>
      <c r="O80" s="606">
        <v>247.66</v>
      </c>
      <c r="P80" s="606">
        <v>246.42</v>
      </c>
      <c r="Q80" s="606">
        <v>232.93</v>
      </c>
      <c r="R80" s="606">
        <v>233.53</v>
      </c>
      <c r="S80" s="606">
        <v>231.47</v>
      </c>
      <c r="T80" s="606">
        <v>304.70999999999998</v>
      </c>
      <c r="U80" s="606">
        <v>237.27</v>
      </c>
      <c r="V80" s="606">
        <v>248.4</v>
      </c>
      <c r="W80" s="606"/>
      <c r="X80" s="605"/>
      <c r="Y80" s="605"/>
      <c r="Z80" s="605"/>
      <c r="AA80" s="605"/>
      <c r="AB80" s="605"/>
      <c r="AC80" s="605"/>
      <c r="AD80" s="605"/>
    </row>
    <row r="81" spans="1:30" ht="15.6">
      <c r="A81" s="828"/>
      <c r="B81" s="175" t="s">
        <v>113</v>
      </c>
      <c r="C81" s="606">
        <v>2735.96</v>
      </c>
      <c r="D81" s="606">
        <v>2068.65</v>
      </c>
      <c r="E81" s="606">
        <v>2386.1799999999998</v>
      </c>
      <c r="F81" s="606">
        <v>2463.94</v>
      </c>
      <c r="G81" s="606">
        <v>2371.75</v>
      </c>
      <c r="H81" s="606">
        <v>2268.61</v>
      </c>
      <c r="I81" s="606">
        <v>2283.34</v>
      </c>
      <c r="J81" s="606">
        <v>2283.31</v>
      </c>
      <c r="K81" s="606">
        <v>2265.21</v>
      </c>
      <c r="L81" s="606">
        <v>2342.19</v>
      </c>
      <c r="M81" s="606">
        <v>2324.06</v>
      </c>
      <c r="N81" s="606">
        <v>2415.23</v>
      </c>
      <c r="O81" s="606">
        <v>2580.59</v>
      </c>
      <c r="P81" s="606">
        <v>2523.33</v>
      </c>
      <c r="Q81" s="606">
        <v>2571.1799999999998</v>
      </c>
      <c r="R81" s="606">
        <v>2610.46</v>
      </c>
      <c r="S81" s="606">
        <v>2553.44</v>
      </c>
      <c r="T81" s="606">
        <v>2928.31</v>
      </c>
      <c r="U81" s="606">
        <v>2580.09</v>
      </c>
      <c r="V81" s="606">
        <v>2652.89</v>
      </c>
      <c r="W81" s="606"/>
      <c r="X81" s="605"/>
      <c r="Y81" s="605"/>
      <c r="Z81" s="605"/>
      <c r="AA81" s="605"/>
      <c r="AB81" s="605"/>
      <c r="AC81" s="605"/>
      <c r="AD81" s="607"/>
    </row>
    <row r="82" spans="1:30" ht="15.6">
      <c r="A82" s="828" t="s">
        <v>4</v>
      </c>
      <c r="B82" s="175" t="s">
        <v>107</v>
      </c>
      <c r="C82" s="606">
        <v>0.4</v>
      </c>
      <c r="D82" s="606">
        <v>0.4</v>
      </c>
      <c r="E82" s="606">
        <v>0.4</v>
      </c>
      <c r="F82" s="606">
        <v>0.4</v>
      </c>
      <c r="G82" s="606">
        <v>0.4</v>
      </c>
      <c r="H82" s="606">
        <v>0.4</v>
      </c>
      <c r="I82" s="606">
        <v>0.4</v>
      </c>
      <c r="J82" s="606">
        <v>0.4</v>
      </c>
      <c r="K82" s="606">
        <v>0.4</v>
      </c>
      <c r="L82" s="606">
        <v>0.4</v>
      </c>
      <c r="M82" s="606">
        <v>0.4</v>
      </c>
      <c r="N82" s="606">
        <v>0.4</v>
      </c>
      <c r="O82" s="606">
        <v>0.4</v>
      </c>
      <c r="P82" s="606">
        <v>0.4</v>
      </c>
      <c r="Q82" s="606">
        <v>0.4</v>
      </c>
      <c r="R82" s="606">
        <v>0.4</v>
      </c>
      <c r="S82" s="606">
        <v>0.4</v>
      </c>
      <c r="T82" s="606">
        <v>0.4</v>
      </c>
      <c r="U82" s="606">
        <v>0.4</v>
      </c>
      <c r="V82" s="606">
        <v>0.4</v>
      </c>
      <c r="W82" s="606"/>
      <c r="X82" s="605"/>
      <c r="Y82" s="605"/>
      <c r="Z82" s="605"/>
      <c r="AA82" s="605"/>
      <c r="AB82" s="605"/>
      <c r="AC82" s="605"/>
      <c r="AD82" s="605"/>
    </row>
    <row r="83" spans="1:30" ht="15.6">
      <c r="A83" s="828"/>
      <c r="B83" s="175" t="s">
        <v>108</v>
      </c>
      <c r="C83" s="606">
        <v>4.01</v>
      </c>
      <c r="D83" s="606">
        <v>5.14</v>
      </c>
      <c r="E83" s="606">
        <v>5.86</v>
      </c>
      <c r="F83" s="606">
        <v>6.04</v>
      </c>
      <c r="G83" s="606">
        <v>5.75</v>
      </c>
      <c r="H83" s="606">
        <v>6.03</v>
      </c>
      <c r="I83" s="606">
        <v>6.35</v>
      </c>
      <c r="J83" s="606">
        <v>6.63</v>
      </c>
      <c r="K83" s="606">
        <v>6.31</v>
      </c>
      <c r="L83" s="606">
        <v>6.67</v>
      </c>
      <c r="M83" s="606">
        <v>6.45</v>
      </c>
      <c r="N83" s="606">
        <v>6.43</v>
      </c>
      <c r="O83" s="606">
        <v>6.49</v>
      </c>
      <c r="P83" s="606">
        <v>6.37</v>
      </c>
      <c r="Q83" s="606">
        <v>5.42</v>
      </c>
      <c r="R83" s="606">
        <v>5.18</v>
      </c>
      <c r="S83" s="606">
        <v>4.25</v>
      </c>
      <c r="T83" s="606">
        <v>3.65</v>
      </c>
      <c r="U83" s="606">
        <v>3.62</v>
      </c>
      <c r="V83" s="606">
        <v>3.75</v>
      </c>
      <c r="W83" s="606"/>
      <c r="X83" s="605"/>
      <c r="Y83" s="605"/>
      <c r="Z83" s="605"/>
      <c r="AA83" s="605"/>
      <c r="AB83" s="605"/>
      <c r="AC83" s="605"/>
      <c r="AD83" s="605"/>
    </row>
    <row r="84" spans="1:30" ht="15.6">
      <c r="A84" s="828"/>
      <c r="B84" s="175" t="s">
        <v>109</v>
      </c>
      <c r="C84" s="606">
        <v>0.71</v>
      </c>
      <c r="D84" s="606">
        <v>0.91</v>
      </c>
      <c r="E84" s="606">
        <v>1.03</v>
      </c>
      <c r="F84" s="606">
        <v>1.06</v>
      </c>
      <c r="G84" s="606">
        <v>1.01</v>
      </c>
      <c r="H84" s="606">
        <v>1.06</v>
      </c>
      <c r="I84" s="606">
        <v>1.1200000000000001</v>
      </c>
      <c r="J84" s="606">
        <v>1.17</v>
      </c>
      <c r="K84" s="606">
        <v>1.1100000000000001</v>
      </c>
      <c r="L84" s="606">
        <v>1.18</v>
      </c>
      <c r="M84" s="606">
        <v>1.1399999999999999</v>
      </c>
      <c r="N84" s="606">
        <v>1.1299999999999999</v>
      </c>
      <c r="O84" s="606">
        <v>1.1499999999999999</v>
      </c>
      <c r="P84" s="606">
        <v>1.1200000000000001</v>
      </c>
      <c r="Q84" s="606">
        <v>0.96</v>
      </c>
      <c r="R84" s="606">
        <v>0.92</v>
      </c>
      <c r="S84" s="606">
        <v>0.75</v>
      </c>
      <c r="T84" s="606">
        <v>0.64</v>
      </c>
      <c r="U84" s="606">
        <v>0.64</v>
      </c>
      <c r="V84" s="606">
        <v>0.66</v>
      </c>
      <c r="W84" s="606"/>
      <c r="X84" s="605"/>
      <c r="Y84" s="605"/>
      <c r="Z84" s="605"/>
      <c r="AA84" s="605"/>
      <c r="AB84" s="605"/>
      <c r="AC84" s="605"/>
      <c r="AD84" s="605"/>
    </row>
    <row r="85" spans="1:30" ht="15.6">
      <c r="A85" s="828"/>
      <c r="B85" s="175" t="s">
        <v>110</v>
      </c>
      <c r="C85" s="606">
        <v>1.17</v>
      </c>
      <c r="D85" s="606">
        <v>1.19</v>
      </c>
      <c r="E85" s="606">
        <v>1.28</v>
      </c>
      <c r="F85" s="606">
        <v>1.28</v>
      </c>
      <c r="G85" s="606">
        <v>1.28</v>
      </c>
      <c r="H85" s="606">
        <v>1.28</v>
      </c>
      <c r="I85" s="606">
        <v>1.32</v>
      </c>
      <c r="J85" s="606">
        <v>1.32</v>
      </c>
      <c r="K85" s="606">
        <v>1.32</v>
      </c>
      <c r="L85" s="606">
        <v>1.35</v>
      </c>
      <c r="M85" s="606">
        <v>1.35</v>
      </c>
      <c r="N85" s="606">
        <v>1.35</v>
      </c>
      <c r="O85" s="606">
        <v>1.39</v>
      </c>
      <c r="P85" s="606">
        <v>1.39</v>
      </c>
      <c r="Q85" s="606">
        <v>1.39</v>
      </c>
      <c r="R85" s="606">
        <v>1.39</v>
      </c>
      <c r="S85" s="606">
        <v>1.39</v>
      </c>
      <c r="T85" s="606">
        <v>1.39</v>
      </c>
      <c r="U85" s="606">
        <v>1.39</v>
      </c>
      <c r="V85" s="606">
        <v>1.39</v>
      </c>
      <c r="W85" s="606"/>
      <c r="X85" s="605"/>
      <c r="Y85" s="605"/>
      <c r="Z85" s="605"/>
      <c r="AA85" s="605"/>
      <c r="AB85" s="605"/>
      <c r="AC85" s="605"/>
      <c r="AD85" s="605"/>
    </row>
    <row r="86" spans="1:30" ht="15.6">
      <c r="A86" s="828"/>
      <c r="B86" s="175" t="s">
        <v>111</v>
      </c>
      <c r="C86" s="606">
        <v>6.34</v>
      </c>
      <c r="D86" s="606">
        <v>7.93</v>
      </c>
      <c r="E86" s="606">
        <v>6.34</v>
      </c>
      <c r="F86" s="606">
        <v>6.34</v>
      </c>
      <c r="G86" s="606">
        <v>6.34</v>
      </c>
      <c r="H86" s="606">
        <v>6.34</v>
      </c>
      <c r="I86" s="606">
        <v>6.34</v>
      </c>
      <c r="J86" s="606">
        <v>6.34</v>
      </c>
      <c r="K86" s="606">
        <v>6.34</v>
      </c>
      <c r="L86" s="606">
        <v>6.34</v>
      </c>
      <c r="M86" s="606">
        <v>6.34</v>
      </c>
      <c r="N86" s="606">
        <v>6.34</v>
      </c>
      <c r="O86" s="606">
        <v>6.34</v>
      </c>
      <c r="P86" s="606">
        <v>6.34</v>
      </c>
      <c r="Q86" s="606">
        <v>6.34</v>
      </c>
      <c r="R86" s="606">
        <v>6.34</v>
      </c>
      <c r="S86" s="606">
        <v>6.34</v>
      </c>
      <c r="T86" s="606">
        <v>6.34</v>
      </c>
      <c r="U86" s="606">
        <v>6.34</v>
      </c>
      <c r="V86" s="606">
        <v>4.76</v>
      </c>
      <c r="W86" s="606"/>
      <c r="X86" s="605"/>
      <c r="Y86" s="605"/>
      <c r="Z86" s="605"/>
      <c r="AA86" s="605"/>
      <c r="AB86" s="605"/>
      <c r="AC86" s="605"/>
      <c r="AD86" s="605"/>
    </row>
    <row r="87" spans="1:30" ht="15.6">
      <c r="A87" s="828"/>
      <c r="B87" s="175" t="s">
        <v>112</v>
      </c>
      <c r="C87" s="606">
        <v>0.26</v>
      </c>
      <c r="D87" s="606">
        <v>0.23</v>
      </c>
      <c r="E87" s="606">
        <v>0.24</v>
      </c>
      <c r="F87" s="606">
        <v>0.25</v>
      </c>
      <c r="G87" s="606">
        <v>0.24</v>
      </c>
      <c r="H87" s="606">
        <v>0.24</v>
      </c>
      <c r="I87" s="606">
        <v>0.24</v>
      </c>
      <c r="J87" s="606">
        <v>0.26</v>
      </c>
      <c r="K87" s="606">
        <v>0.24</v>
      </c>
      <c r="L87" s="606">
        <v>0.23</v>
      </c>
      <c r="M87" s="606">
        <v>0.21</v>
      </c>
      <c r="N87" s="606">
        <v>0.2</v>
      </c>
      <c r="O87" s="606">
        <v>0.18</v>
      </c>
      <c r="P87" s="606">
        <v>0.16</v>
      </c>
      <c r="Q87" s="606">
        <v>0.12</v>
      </c>
      <c r="R87" s="606">
        <v>0.16</v>
      </c>
      <c r="S87" s="606">
        <v>0.14000000000000001</v>
      </c>
      <c r="T87" s="606">
        <v>0.12</v>
      </c>
      <c r="U87" s="606">
        <v>0.1</v>
      </c>
      <c r="V87" s="606">
        <v>0.11</v>
      </c>
      <c r="W87" s="606"/>
      <c r="X87" s="605"/>
      <c r="Y87" s="605"/>
      <c r="Z87" s="605"/>
      <c r="AA87" s="605"/>
      <c r="AB87" s="605"/>
      <c r="AC87" s="605"/>
      <c r="AD87" s="605"/>
    </row>
    <row r="88" spans="1:30" ht="15.6">
      <c r="A88" s="828"/>
      <c r="B88" s="175" t="s">
        <v>113</v>
      </c>
      <c r="C88" s="606">
        <v>12.89</v>
      </c>
      <c r="D88" s="606">
        <v>15.8</v>
      </c>
      <c r="E88" s="606">
        <v>15.15</v>
      </c>
      <c r="F88" s="606">
        <v>15.38</v>
      </c>
      <c r="G88" s="606">
        <v>15.02</v>
      </c>
      <c r="H88" s="606">
        <v>15.35</v>
      </c>
      <c r="I88" s="606">
        <v>15.77</v>
      </c>
      <c r="J88" s="606">
        <v>16.12</v>
      </c>
      <c r="K88" s="606">
        <v>15.72</v>
      </c>
      <c r="L88" s="606">
        <v>16.170000000000002</v>
      </c>
      <c r="M88" s="606">
        <v>15.89</v>
      </c>
      <c r="N88" s="606">
        <v>15.85</v>
      </c>
      <c r="O88" s="606">
        <v>15.95</v>
      </c>
      <c r="P88" s="606">
        <v>15.78</v>
      </c>
      <c r="Q88" s="606">
        <v>14.63</v>
      </c>
      <c r="R88" s="606">
        <v>14.4</v>
      </c>
      <c r="S88" s="606">
        <v>13.27</v>
      </c>
      <c r="T88" s="606">
        <v>12.54</v>
      </c>
      <c r="U88" s="606">
        <v>12.49</v>
      </c>
      <c r="V88" s="606">
        <v>11.07</v>
      </c>
      <c r="W88" s="606"/>
      <c r="X88" s="605"/>
      <c r="Y88" s="605"/>
      <c r="Z88" s="605"/>
      <c r="AA88" s="605"/>
      <c r="AB88" s="605"/>
      <c r="AC88" s="605"/>
      <c r="AD88" s="605"/>
    </row>
    <row r="89" spans="1:30" ht="15.6">
      <c r="A89" s="828" t="s">
        <v>3</v>
      </c>
      <c r="B89" s="175" t="s">
        <v>107</v>
      </c>
      <c r="C89" s="606">
        <v>11957.96</v>
      </c>
      <c r="D89" s="606">
        <v>11912.44</v>
      </c>
      <c r="E89" s="606">
        <v>12831.52</v>
      </c>
      <c r="F89" s="606">
        <v>12986.81</v>
      </c>
      <c r="G89" s="606">
        <v>13329.92</v>
      </c>
      <c r="H89" s="606">
        <v>13626.08</v>
      </c>
      <c r="I89" s="606">
        <v>13781.37</v>
      </c>
      <c r="J89" s="606">
        <v>14349.17</v>
      </c>
      <c r="K89" s="606">
        <v>14539.04</v>
      </c>
      <c r="L89" s="606">
        <v>14964.39</v>
      </c>
      <c r="M89" s="606">
        <v>14893.18</v>
      </c>
      <c r="N89" s="606">
        <v>14933.87</v>
      </c>
      <c r="O89" s="606">
        <v>14933.87</v>
      </c>
      <c r="P89" s="606">
        <v>14933.87</v>
      </c>
      <c r="Q89" s="606">
        <v>14933.87</v>
      </c>
      <c r="R89" s="606">
        <v>14933.87</v>
      </c>
      <c r="S89" s="606">
        <v>14905.49</v>
      </c>
      <c r="T89" s="606">
        <v>14905.49</v>
      </c>
      <c r="U89" s="606">
        <v>14798.39</v>
      </c>
      <c r="V89" s="606">
        <v>14798.39</v>
      </c>
      <c r="W89" s="606">
        <v>4552.8999999999996</v>
      </c>
      <c r="X89" s="605">
        <v>4664.6000000000004</v>
      </c>
      <c r="Y89" s="605">
        <v>5449.4</v>
      </c>
      <c r="Z89" s="605">
        <v>5995.4</v>
      </c>
      <c r="AA89" s="605">
        <v>5123.2</v>
      </c>
      <c r="AB89" s="605">
        <v>4489</v>
      </c>
      <c r="AC89" s="605">
        <v>4215</v>
      </c>
      <c r="AD89" s="605">
        <v>4112.6000000000004</v>
      </c>
    </row>
    <row r="90" spans="1:30" ht="15.6">
      <c r="A90" s="828"/>
      <c r="B90" s="175" t="s">
        <v>108</v>
      </c>
      <c r="C90" s="606">
        <v>12838.99</v>
      </c>
      <c r="D90" s="606">
        <v>11901.22</v>
      </c>
      <c r="E90" s="606">
        <v>13138.62</v>
      </c>
      <c r="F90" s="606">
        <v>13147.38</v>
      </c>
      <c r="G90" s="606">
        <v>12745.25</v>
      </c>
      <c r="H90" s="606">
        <v>12124.28</v>
      </c>
      <c r="I90" s="606">
        <v>12265.64</v>
      </c>
      <c r="J90" s="606">
        <v>12270.13</v>
      </c>
      <c r="K90" s="606">
        <v>12542.18</v>
      </c>
      <c r="L90" s="606">
        <v>12784.18</v>
      </c>
      <c r="M90" s="606">
        <v>12945.43</v>
      </c>
      <c r="N90" s="606">
        <v>12864.73</v>
      </c>
      <c r="O90" s="606">
        <v>12821.51</v>
      </c>
      <c r="P90" s="606">
        <v>12805.4</v>
      </c>
      <c r="Q90" s="606">
        <v>12477.24</v>
      </c>
      <c r="R90" s="606">
        <v>12381.26</v>
      </c>
      <c r="S90" s="606">
        <v>12304.51</v>
      </c>
      <c r="T90" s="606">
        <v>12397.3</v>
      </c>
      <c r="U90" s="606">
        <v>12253.93</v>
      </c>
      <c r="V90" s="606">
        <v>12440.54</v>
      </c>
      <c r="W90" s="606">
        <v>5778.1580000000004</v>
      </c>
      <c r="X90" s="605">
        <v>5990.3791469194321</v>
      </c>
      <c r="Y90" s="605">
        <v>6966.0928961748632</v>
      </c>
      <c r="Z90" s="605">
        <v>7549.9034482758625</v>
      </c>
      <c r="AA90" s="605">
        <v>12682.7</v>
      </c>
      <c r="AB90" s="605">
        <v>11006</v>
      </c>
      <c r="AC90" s="605">
        <v>10586.1</v>
      </c>
      <c r="AD90" s="605">
        <v>10197.530000000001</v>
      </c>
    </row>
    <row r="91" spans="1:30" ht="15.6">
      <c r="A91" s="828"/>
      <c r="B91" s="175" t="s">
        <v>109</v>
      </c>
      <c r="C91" s="606">
        <v>2265.6999999999998</v>
      </c>
      <c r="D91" s="606">
        <v>2100.2199999999998</v>
      </c>
      <c r="E91" s="606">
        <v>2318.58</v>
      </c>
      <c r="F91" s="606">
        <v>2320.13</v>
      </c>
      <c r="G91" s="606">
        <v>2249.16</v>
      </c>
      <c r="H91" s="606">
        <v>2139.58</v>
      </c>
      <c r="I91" s="606">
        <v>2164.52</v>
      </c>
      <c r="J91" s="606">
        <v>2165.3200000000002</v>
      </c>
      <c r="K91" s="606">
        <v>2213.3200000000002</v>
      </c>
      <c r="L91" s="606">
        <v>2256.0300000000002</v>
      </c>
      <c r="M91" s="606">
        <v>2284.4899999999998</v>
      </c>
      <c r="N91" s="606">
        <v>2270.25</v>
      </c>
      <c r="O91" s="606">
        <v>2262.62</v>
      </c>
      <c r="P91" s="606">
        <v>2259.7800000000002</v>
      </c>
      <c r="Q91" s="606">
        <v>2201.87</v>
      </c>
      <c r="R91" s="606">
        <v>2184.9299999999998</v>
      </c>
      <c r="S91" s="606">
        <v>2171.38</v>
      </c>
      <c r="T91" s="606">
        <v>2187.7600000000002</v>
      </c>
      <c r="U91" s="606">
        <v>2162.46</v>
      </c>
      <c r="V91" s="606">
        <v>2195.39</v>
      </c>
      <c r="W91" s="606">
        <v>-3778.66</v>
      </c>
      <c r="X91" s="605">
        <v>-73352.13</v>
      </c>
      <c r="Y91" s="605">
        <v>-48821.17</v>
      </c>
      <c r="Z91" s="605">
        <v>30559.47</v>
      </c>
      <c r="AA91" s="605">
        <v>100338.4</v>
      </c>
      <c r="AB91" s="605">
        <v>14132.3</v>
      </c>
      <c r="AC91" s="605">
        <v>25066.5</v>
      </c>
      <c r="AD91" s="605">
        <v>-102.43</v>
      </c>
    </row>
    <row r="92" spans="1:30" ht="15.6">
      <c r="A92" s="828"/>
      <c r="B92" s="175" t="s">
        <v>110</v>
      </c>
      <c r="C92" s="606">
        <v>6463.57</v>
      </c>
      <c r="D92" s="606">
        <v>6773.19</v>
      </c>
      <c r="E92" s="606">
        <v>4847.28</v>
      </c>
      <c r="F92" s="606">
        <v>4625.6000000000004</v>
      </c>
      <c r="G92" s="606">
        <v>4192.1099999999997</v>
      </c>
      <c r="H92" s="606">
        <v>3881.91</v>
      </c>
      <c r="I92" s="606">
        <v>4057.91</v>
      </c>
      <c r="J92" s="606">
        <v>4153.93</v>
      </c>
      <c r="K92" s="606">
        <v>3863.48</v>
      </c>
      <c r="L92" s="606">
        <v>3601.2</v>
      </c>
      <c r="M92" s="606">
        <v>3371.08</v>
      </c>
      <c r="N92" s="606">
        <v>3129.86</v>
      </c>
      <c r="O92" s="606">
        <v>3004.06</v>
      </c>
      <c r="P92" s="606">
        <v>2940.6</v>
      </c>
      <c r="Q92" s="606">
        <v>2880.77</v>
      </c>
      <c r="R92" s="606">
        <v>2817.28</v>
      </c>
      <c r="S92" s="606">
        <v>2774.03</v>
      </c>
      <c r="T92" s="606">
        <v>2777.15</v>
      </c>
      <c r="U92" s="606">
        <v>2751.45</v>
      </c>
      <c r="V92" s="606">
        <v>2756.68</v>
      </c>
      <c r="W92" s="606">
        <v>808.99</v>
      </c>
      <c r="X92" s="605">
        <v>679.96</v>
      </c>
      <c r="Y92" s="605">
        <v>646.63</v>
      </c>
      <c r="Z92" s="605">
        <v>952.22</v>
      </c>
      <c r="AA92" s="605">
        <v>887.2</v>
      </c>
      <c r="AB92" s="605">
        <v>837</v>
      </c>
      <c r="AC92" s="605">
        <v>821</v>
      </c>
      <c r="AD92" s="605">
        <v>626.28</v>
      </c>
    </row>
    <row r="93" spans="1:30" ht="15.6">
      <c r="A93" s="828"/>
      <c r="B93" s="175" t="s">
        <v>111</v>
      </c>
      <c r="C93" s="606">
        <v>3113.48</v>
      </c>
      <c r="D93" s="606">
        <v>3113.48</v>
      </c>
      <c r="E93" s="606">
        <v>3289.43</v>
      </c>
      <c r="F93" s="606">
        <v>3327.68</v>
      </c>
      <c r="G93" s="606">
        <v>3365.93</v>
      </c>
      <c r="H93" s="606">
        <v>3404.18</v>
      </c>
      <c r="I93" s="606">
        <v>3442.42</v>
      </c>
      <c r="J93" s="606">
        <v>3480.67</v>
      </c>
      <c r="K93" s="606">
        <v>3538.05</v>
      </c>
      <c r="L93" s="606">
        <v>3595.42</v>
      </c>
      <c r="M93" s="606">
        <v>3668.09</v>
      </c>
      <c r="N93" s="606">
        <v>3668.09</v>
      </c>
      <c r="O93" s="606">
        <v>3668.09</v>
      </c>
      <c r="P93" s="606">
        <v>3668.09</v>
      </c>
      <c r="Q93" s="606">
        <v>3668.09</v>
      </c>
      <c r="R93" s="606">
        <v>3668.09</v>
      </c>
      <c r="S93" s="606">
        <v>3633.67</v>
      </c>
      <c r="T93" s="606">
        <v>3633.67</v>
      </c>
      <c r="U93" s="606">
        <v>3633.67</v>
      </c>
      <c r="V93" s="606">
        <v>3633.67</v>
      </c>
      <c r="W93" s="606">
        <v>4552.8999999999996</v>
      </c>
      <c r="X93" s="605">
        <v>4664.6000000000004</v>
      </c>
      <c r="Y93" s="605">
        <v>5449.4</v>
      </c>
      <c r="Z93" s="605">
        <v>5595.4</v>
      </c>
      <c r="AA93" s="605">
        <v>5123.2</v>
      </c>
      <c r="AB93" s="605">
        <v>4518.3</v>
      </c>
      <c r="AC93" s="605">
        <v>25066.5</v>
      </c>
      <c r="AD93" s="605">
        <v>5066.5</v>
      </c>
    </row>
    <row r="94" spans="1:30" ht="15.6">
      <c r="A94" s="828"/>
      <c r="B94" s="175" t="s">
        <v>112</v>
      </c>
      <c r="C94" s="606">
        <v>7764.9</v>
      </c>
      <c r="D94" s="606">
        <v>6916.35</v>
      </c>
      <c r="E94" s="606">
        <v>7743.68</v>
      </c>
      <c r="F94" s="606">
        <v>7749.08</v>
      </c>
      <c r="G94" s="606">
        <v>7530.66</v>
      </c>
      <c r="H94" s="606">
        <v>7207.29</v>
      </c>
      <c r="I94" s="606">
        <v>7270.54</v>
      </c>
      <c r="J94" s="606">
        <v>7285.06</v>
      </c>
      <c r="K94" s="606">
        <v>7515.5</v>
      </c>
      <c r="L94" s="606">
        <v>7732.58</v>
      </c>
      <c r="M94" s="606">
        <v>7892.66</v>
      </c>
      <c r="N94" s="606">
        <v>7940.11</v>
      </c>
      <c r="O94" s="606">
        <v>7852.04</v>
      </c>
      <c r="P94" s="606">
        <v>7789.62</v>
      </c>
      <c r="Q94" s="606">
        <v>7857.24</v>
      </c>
      <c r="R94" s="606">
        <v>7799.78</v>
      </c>
      <c r="S94" s="606">
        <v>7786.5</v>
      </c>
      <c r="T94" s="606">
        <v>7935.73</v>
      </c>
      <c r="U94" s="606">
        <v>7804.19</v>
      </c>
      <c r="V94" s="606">
        <v>8007.18</v>
      </c>
      <c r="W94" s="606">
        <v>13510</v>
      </c>
      <c r="X94" s="605">
        <v>13976</v>
      </c>
      <c r="Y94" s="605">
        <v>16278</v>
      </c>
      <c r="Z94" s="605">
        <v>16684</v>
      </c>
      <c r="AA94" s="605">
        <v>15239</v>
      </c>
      <c r="AB94" s="605">
        <v>13326</v>
      </c>
      <c r="AC94" s="605">
        <v>12300</v>
      </c>
      <c r="AD94" s="605">
        <v>12100</v>
      </c>
    </row>
    <row r="95" spans="1:30" ht="15.6">
      <c r="A95" s="828"/>
      <c r="B95" s="175" t="s">
        <v>113</v>
      </c>
      <c r="C95" s="606">
        <v>44404.6</v>
      </c>
      <c r="D95" s="606">
        <v>42716.9</v>
      </c>
      <c r="E95" s="606">
        <v>44169.11</v>
      </c>
      <c r="F95" s="606">
        <v>44156.68</v>
      </c>
      <c r="G95" s="606">
        <v>43413.04</v>
      </c>
      <c r="H95" s="606">
        <v>42383.32</v>
      </c>
      <c r="I95" s="606">
        <v>42982.400000000001</v>
      </c>
      <c r="J95" s="606">
        <v>43704.28</v>
      </c>
      <c r="K95" s="606">
        <v>44211.58</v>
      </c>
      <c r="L95" s="606">
        <v>44933.8</v>
      </c>
      <c r="M95" s="606">
        <v>45054.93</v>
      </c>
      <c r="N95" s="606">
        <v>44806.91</v>
      </c>
      <c r="O95" s="606">
        <v>44542.19</v>
      </c>
      <c r="P95" s="606">
        <v>44397.36</v>
      </c>
      <c r="Q95" s="606">
        <v>44019.08</v>
      </c>
      <c r="R95" s="606">
        <v>43785.21</v>
      </c>
      <c r="S95" s="606">
        <v>43575.58</v>
      </c>
      <c r="T95" s="606">
        <v>43837.1</v>
      </c>
      <c r="U95" s="606">
        <v>43404.09</v>
      </c>
      <c r="V95" s="606">
        <v>43831.85</v>
      </c>
      <c r="W95" s="606">
        <v>57781.58</v>
      </c>
      <c r="X95" s="605">
        <v>59903.79</v>
      </c>
      <c r="Y95" s="605">
        <v>69660.929999999993</v>
      </c>
      <c r="Z95" s="605">
        <v>75490.929999999993</v>
      </c>
      <c r="AA95" s="605">
        <v>103390</v>
      </c>
      <c r="AB95" s="605">
        <v>97150</v>
      </c>
      <c r="AC95" s="605">
        <v>94640</v>
      </c>
      <c r="AD95" s="606">
        <f>SUM(AD89:AD94)</f>
        <v>32000.480000000003</v>
      </c>
    </row>
    <row r="96" spans="1:30" ht="15.6">
      <c r="A96" s="829" t="s">
        <v>33</v>
      </c>
      <c r="B96" s="175" t="s">
        <v>107</v>
      </c>
      <c r="C96" s="606">
        <v>4791.3999999999996</v>
      </c>
      <c r="D96" s="606">
        <v>5311.29</v>
      </c>
      <c r="E96" s="606">
        <v>5479.23</v>
      </c>
      <c r="F96" s="606">
        <v>5480.59</v>
      </c>
      <c r="G96" s="606">
        <v>5479.23</v>
      </c>
      <c r="H96" s="606">
        <v>5538.51</v>
      </c>
      <c r="I96" s="606">
        <v>5538.51</v>
      </c>
      <c r="J96" s="606">
        <v>5538.51</v>
      </c>
      <c r="K96" s="606">
        <v>5538.51</v>
      </c>
      <c r="L96" s="606">
        <v>5566.71</v>
      </c>
      <c r="M96" s="606">
        <v>5542.82</v>
      </c>
      <c r="N96" s="606">
        <v>5540.05</v>
      </c>
      <c r="O96" s="606">
        <v>5547.14</v>
      </c>
      <c r="P96" s="606">
        <v>5710.76</v>
      </c>
      <c r="Q96" s="606">
        <v>5919.46</v>
      </c>
      <c r="R96" s="606">
        <v>6086.23</v>
      </c>
      <c r="S96" s="606">
        <v>6099.76</v>
      </c>
      <c r="T96" s="606">
        <v>6099.76</v>
      </c>
      <c r="U96" s="606">
        <v>6099.76</v>
      </c>
      <c r="V96" s="606">
        <v>6099.76</v>
      </c>
      <c r="W96" s="606"/>
      <c r="X96" s="605"/>
      <c r="Y96" s="605"/>
      <c r="Z96" s="605"/>
      <c r="AA96" s="605"/>
      <c r="AB96" s="605"/>
      <c r="AC96" s="605"/>
      <c r="AD96" s="605"/>
    </row>
    <row r="97" spans="1:30" ht="15.6">
      <c r="A97" s="829"/>
      <c r="B97" s="175" t="s">
        <v>108</v>
      </c>
      <c r="C97" s="606">
        <v>6089.49</v>
      </c>
      <c r="D97" s="606">
        <v>6372.31</v>
      </c>
      <c r="E97" s="606">
        <v>6797.46</v>
      </c>
      <c r="F97" s="606">
        <v>6890.15</v>
      </c>
      <c r="G97" s="606">
        <v>6981.76</v>
      </c>
      <c r="H97" s="606">
        <v>7179.52</v>
      </c>
      <c r="I97" s="606">
        <v>7279.15</v>
      </c>
      <c r="J97" s="606">
        <v>8124.58</v>
      </c>
      <c r="K97" s="606">
        <v>7354.91</v>
      </c>
      <c r="L97" s="606">
        <v>7455.99</v>
      </c>
      <c r="M97" s="606">
        <v>7558.8</v>
      </c>
      <c r="N97" s="606">
        <v>8886.58</v>
      </c>
      <c r="O97" s="606">
        <v>8746.15</v>
      </c>
      <c r="P97" s="606">
        <v>8904.44</v>
      </c>
      <c r="Q97" s="606">
        <v>9063.6</v>
      </c>
      <c r="R97" s="606">
        <v>9289.3799999999992</v>
      </c>
      <c r="S97" s="606">
        <v>9208.11</v>
      </c>
      <c r="T97" s="606">
        <v>85</v>
      </c>
      <c r="U97" s="606">
        <v>80</v>
      </c>
      <c r="V97" s="606">
        <v>102</v>
      </c>
      <c r="W97" s="606">
        <v>103</v>
      </c>
      <c r="X97" s="605">
        <v>86</v>
      </c>
      <c r="Y97" s="605">
        <v>22</v>
      </c>
      <c r="Z97" s="605">
        <v>68</v>
      </c>
      <c r="AA97" s="605">
        <v>113</v>
      </c>
      <c r="AB97" s="605">
        <v>123</v>
      </c>
      <c r="AC97" s="605">
        <v>119</v>
      </c>
      <c r="AD97" s="605"/>
    </row>
    <row r="98" spans="1:30" ht="15.6">
      <c r="A98" s="829"/>
      <c r="B98" s="175" t="s">
        <v>109</v>
      </c>
      <c r="C98" s="606">
        <v>1074.6199999999999</v>
      </c>
      <c r="D98" s="606">
        <v>1124.53</v>
      </c>
      <c r="E98" s="606">
        <v>1199.55</v>
      </c>
      <c r="F98" s="606">
        <v>1215.9100000000001</v>
      </c>
      <c r="G98" s="606">
        <v>1232.08</v>
      </c>
      <c r="H98" s="606">
        <v>1266.97</v>
      </c>
      <c r="I98" s="606">
        <v>1284.56</v>
      </c>
      <c r="J98" s="606">
        <v>1433.75</v>
      </c>
      <c r="K98" s="606">
        <v>1297.92</v>
      </c>
      <c r="L98" s="606">
        <v>1315.76</v>
      </c>
      <c r="M98" s="606">
        <v>1333.9</v>
      </c>
      <c r="N98" s="606">
        <v>1568.22</v>
      </c>
      <c r="O98" s="606">
        <v>1543.44</v>
      </c>
      <c r="P98" s="606">
        <v>1571.37</v>
      </c>
      <c r="Q98" s="606">
        <v>1599.46</v>
      </c>
      <c r="R98" s="606">
        <v>1639.3</v>
      </c>
      <c r="S98" s="606">
        <v>1624.96</v>
      </c>
      <c r="T98" s="606">
        <v>1641.49</v>
      </c>
      <c r="U98" s="606">
        <v>1640.47</v>
      </c>
      <c r="V98" s="606">
        <v>1647.31</v>
      </c>
      <c r="W98" s="606"/>
      <c r="X98" s="605"/>
      <c r="Y98" s="605"/>
      <c r="Z98" s="605"/>
      <c r="AA98" s="605"/>
      <c r="AB98" s="605"/>
      <c r="AC98" s="605"/>
      <c r="AD98" s="605"/>
    </row>
    <row r="99" spans="1:30" ht="15.6">
      <c r="A99" s="829"/>
      <c r="B99" s="175" t="s">
        <v>110</v>
      </c>
      <c r="C99" s="606">
        <v>395.87</v>
      </c>
      <c r="D99" s="606">
        <v>415.62</v>
      </c>
      <c r="E99" s="606">
        <v>452.69</v>
      </c>
      <c r="F99" s="606">
        <v>463.32</v>
      </c>
      <c r="G99" s="606">
        <v>474.38</v>
      </c>
      <c r="H99" s="606">
        <v>486.94</v>
      </c>
      <c r="I99" s="606">
        <v>499.16</v>
      </c>
      <c r="J99" s="606">
        <v>521.91</v>
      </c>
      <c r="K99" s="606">
        <v>533.20000000000005</v>
      </c>
      <c r="L99" s="606">
        <v>542.82000000000005</v>
      </c>
      <c r="M99" s="606">
        <v>551.88</v>
      </c>
      <c r="N99" s="606">
        <v>560.63</v>
      </c>
      <c r="O99" s="606">
        <v>365</v>
      </c>
      <c r="P99" s="606">
        <v>458</v>
      </c>
      <c r="Q99" s="606">
        <v>387</v>
      </c>
      <c r="R99" s="606">
        <v>422</v>
      </c>
      <c r="S99" s="606">
        <v>507</v>
      </c>
      <c r="T99" s="606">
        <v>593</v>
      </c>
      <c r="U99" s="606">
        <v>879</v>
      </c>
      <c r="V99" s="606">
        <v>1194</v>
      </c>
      <c r="W99" s="606">
        <v>1477</v>
      </c>
      <c r="X99" s="605">
        <v>1203</v>
      </c>
      <c r="Y99" s="605">
        <v>1441</v>
      </c>
      <c r="Z99" s="605">
        <v>2567</v>
      </c>
      <c r="AA99" s="605">
        <v>2457</v>
      </c>
      <c r="AB99" s="605">
        <v>2018</v>
      </c>
      <c r="AC99" s="605">
        <v>2217</v>
      </c>
      <c r="AD99" s="605"/>
    </row>
    <row r="100" spans="1:30" ht="15.6">
      <c r="A100" s="829"/>
      <c r="B100" s="175" t="s">
        <v>111</v>
      </c>
      <c r="C100" s="606">
        <v>1802.97</v>
      </c>
      <c r="D100" s="606">
        <v>1802.97</v>
      </c>
      <c r="E100" s="606">
        <v>1802.97</v>
      </c>
      <c r="F100" s="606">
        <v>1802.97</v>
      </c>
      <c r="G100" s="606">
        <v>1802.97</v>
      </c>
      <c r="H100" s="606">
        <v>1802.97</v>
      </c>
      <c r="I100" s="606">
        <v>1802.97</v>
      </c>
      <c r="J100" s="606">
        <v>1802.97</v>
      </c>
      <c r="K100" s="606">
        <v>1802.97</v>
      </c>
      <c r="L100" s="606">
        <v>1893.12</v>
      </c>
      <c r="M100" s="606">
        <v>1983.27</v>
      </c>
      <c r="N100" s="606">
        <v>2073.42</v>
      </c>
      <c r="O100" s="606">
        <v>2163.5700000000002</v>
      </c>
      <c r="P100" s="606">
        <v>2163.5700000000002</v>
      </c>
      <c r="Q100" s="606">
        <v>2163.5700000000002</v>
      </c>
      <c r="R100" s="606">
        <v>2255.52</v>
      </c>
      <c r="S100" s="606">
        <v>2253.7199999999998</v>
      </c>
      <c r="T100" s="606">
        <v>2253.7199999999998</v>
      </c>
      <c r="U100" s="606">
        <v>2343.87</v>
      </c>
      <c r="V100" s="606">
        <v>2434.0100000000002</v>
      </c>
      <c r="W100" s="606"/>
      <c r="X100" s="605"/>
      <c r="Y100" s="605"/>
      <c r="Z100" s="605"/>
      <c r="AA100" s="605"/>
      <c r="AB100" s="605"/>
      <c r="AC100" s="605"/>
      <c r="AD100" s="605"/>
    </row>
    <row r="101" spans="1:30" ht="15.6">
      <c r="A101" s="829"/>
      <c r="B101" s="175" t="s">
        <v>112</v>
      </c>
      <c r="C101" s="606">
        <v>1182.96</v>
      </c>
      <c r="D101" s="606">
        <v>1199.27</v>
      </c>
      <c r="E101" s="606">
        <v>1250.97</v>
      </c>
      <c r="F101" s="606">
        <v>1261.78</v>
      </c>
      <c r="G101" s="606">
        <v>1272.71</v>
      </c>
      <c r="H101" s="606">
        <v>1310.3499999999999</v>
      </c>
      <c r="I101" s="606">
        <v>1325.19</v>
      </c>
      <c r="J101" s="606">
        <v>1504.2</v>
      </c>
      <c r="K101" s="606">
        <v>1317.68</v>
      </c>
      <c r="L101" s="606">
        <v>1329.24</v>
      </c>
      <c r="M101" s="606">
        <v>1340.94</v>
      </c>
      <c r="N101" s="606">
        <v>1657.38</v>
      </c>
      <c r="O101" s="606">
        <v>1611.2</v>
      </c>
      <c r="P101" s="606">
        <v>1642.28</v>
      </c>
      <c r="Q101" s="606">
        <v>1673.97</v>
      </c>
      <c r="R101" s="606">
        <v>1706.39</v>
      </c>
      <c r="S101" s="606">
        <v>1685.47</v>
      </c>
      <c r="T101" s="606">
        <v>1707.7</v>
      </c>
      <c r="U101" s="606">
        <v>1705.98</v>
      </c>
      <c r="V101" s="606">
        <v>1732.98</v>
      </c>
      <c r="W101" s="606"/>
      <c r="X101" s="605"/>
      <c r="Y101" s="605"/>
      <c r="Z101" s="605"/>
      <c r="AA101" s="605"/>
      <c r="AB101" s="605"/>
      <c r="AC101" s="605"/>
      <c r="AD101" s="605"/>
    </row>
    <row r="102" spans="1:30" ht="15.6">
      <c r="A102" s="829"/>
      <c r="B102" s="175" t="s">
        <v>113</v>
      </c>
      <c r="C102" s="606">
        <v>15337.31</v>
      </c>
      <c r="D102" s="606">
        <v>16225.99</v>
      </c>
      <c r="E102" s="606">
        <v>16982.87</v>
      </c>
      <c r="F102" s="606">
        <v>17114.72</v>
      </c>
      <c r="G102" s="606">
        <v>17243.13</v>
      </c>
      <c r="H102" s="606">
        <v>17585.259999999998</v>
      </c>
      <c r="I102" s="606">
        <v>17729.54</v>
      </c>
      <c r="J102" s="606">
        <v>18925.919999999998</v>
      </c>
      <c r="K102" s="606">
        <v>17845.21</v>
      </c>
      <c r="L102" s="606">
        <v>18103.650000000001</v>
      </c>
      <c r="M102" s="606">
        <v>18311.64</v>
      </c>
      <c r="N102" s="606">
        <v>20286.29</v>
      </c>
      <c r="O102" s="606">
        <v>1712</v>
      </c>
      <c r="P102" s="606">
        <v>1812</v>
      </c>
      <c r="Q102" s="606">
        <v>1857</v>
      </c>
      <c r="R102" s="606">
        <v>2246</v>
      </c>
      <c r="S102" s="606">
        <v>2895</v>
      </c>
      <c r="T102" s="606">
        <v>4170</v>
      </c>
      <c r="U102" s="606">
        <v>5161</v>
      </c>
      <c r="V102" s="606">
        <v>6836</v>
      </c>
      <c r="W102" s="606">
        <v>9221</v>
      </c>
      <c r="X102" s="605">
        <v>8243</v>
      </c>
      <c r="Y102" s="605">
        <v>9008</v>
      </c>
      <c r="Z102" s="605">
        <v>11124</v>
      </c>
      <c r="AA102" s="605">
        <v>11953</v>
      </c>
      <c r="AB102" s="605">
        <v>13528</v>
      </c>
      <c r="AC102" s="605">
        <v>15694</v>
      </c>
      <c r="AD102" s="605"/>
    </row>
    <row r="103" spans="1:30" ht="15.6">
      <c r="A103" s="828" t="s">
        <v>1</v>
      </c>
      <c r="B103" s="175" t="s">
        <v>107</v>
      </c>
      <c r="C103" s="606">
        <v>847.29</v>
      </c>
      <c r="D103" s="606">
        <v>927.47</v>
      </c>
      <c r="E103" s="606">
        <v>1092.6500000000001</v>
      </c>
      <c r="F103" s="606">
        <v>1037.05</v>
      </c>
      <c r="G103" s="606">
        <v>1136.1600000000001</v>
      </c>
      <c r="H103" s="606">
        <v>1141.4000000000001</v>
      </c>
      <c r="I103" s="606">
        <v>1163.56</v>
      </c>
      <c r="J103" s="606">
        <v>1217.55</v>
      </c>
      <c r="K103" s="606">
        <v>1306.99</v>
      </c>
      <c r="L103" s="606">
        <v>1450.02</v>
      </c>
      <c r="M103" s="606">
        <v>1404.09</v>
      </c>
      <c r="N103" s="606">
        <v>1597.88</v>
      </c>
      <c r="O103" s="606">
        <v>1686.12</v>
      </c>
      <c r="P103" s="606">
        <v>1652.68</v>
      </c>
      <c r="Q103" s="606">
        <v>1682.89</v>
      </c>
      <c r="R103" s="606">
        <v>1802.15</v>
      </c>
      <c r="S103" s="606">
        <v>1798.93</v>
      </c>
      <c r="T103" s="606">
        <v>1747.76</v>
      </c>
      <c r="U103" s="606">
        <v>1867.82</v>
      </c>
      <c r="V103" s="606">
        <v>1847.28</v>
      </c>
      <c r="W103" s="606"/>
      <c r="X103" s="605"/>
      <c r="Y103" s="605"/>
      <c r="Z103" s="605"/>
      <c r="AA103" s="605"/>
      <c r="AB103" s="605"/>
      <c r="AC103" s="605"/>
      <c r="AD103" s="605"/>
    </row>
    <row r="104" spans="1:30" ht="15.6">
      <c r="A104" s="828"/>
      <c r="B104" s="175" t="s">
        <v>108</v>
      </c>
      <c r="C104" s="606">
        <v>2141.86</v>
      </c>
      <c r="D104" s="606">
        <v>2407.5100000000002</v>
      </c>
      <c r="E104" s="606">
        <v>2824.53</v>
      </c>
      <c r="F104" s="606">
        <v>2930.51</v>
      </c>
      <c r="G104" s="606">
        <v>3037.78</v>
      </c>
      <c r="H104" s="606">
        <v>3150.51</v>
      </c>
      <c r="I104" s="606">
        <v>3149.69</v>
      </c>
      <c r="J104" s="606">
        <v>2409.23</v>
      </c>
      <c r="K104" s="606">
        <v>2233.14</v>
      </c>
      <c r="L104" s="606">
        <v>2707.65</v>
      </c>
      <c r="M104" s="606">
        <v>2781.94</v>
      </c>
      <c r="N104" s="606">
        <v>2956.09</v>
      </c>
      <c r="O104" s="606">
        <v>2716.95</v>
      </c>
      <c r="P104" s="606">
        <v>2814.33</v>
      </c>
      <c r="Q104" s="606">
        <v>3017.65</v>
      </c>
      <c r="R104" s="606">
        <v>3044.7</v>
      </c>
      <c r="S104" s="606">
        <v>2971.54</v>
      </c>
      <c r="T104" s="606">
        <v>3079.26</v>
      </c>
      <c r="U104" s="606">
        <v>2981.28</v>
      </c>
      <c r="V104" s="606">
        <v>3034.51</v>
      </c>
      <c r="W104" s="606"/>
      <c r="X104" s="605"/>
      <c r="Y104" s="605"/>
      <c r="Z104" s="605"/>
      <c r="AA104" s="605"/>
      <c r="AB104" s="605"/>
      <c r="AC104" s="605"/>
      <c r="AD104" s="605"/>
    </row>
    <row r="105" spans="1:30" ht="15.6">
      <c r="A105" s="828"/>
      <c r="B105" s="175" t="s">
        <v>109</v>
      </c>
      <c r="C105" s="606">
        <v>377.98</v>
      </c>
      <c r="D105" s="606">
        <v>424.86</v>
      </c>
      <c r="E105" s="606">
        <v>498.45</v>
      </c>
      <c r="F105" s="606">
        <v>517.15</v>
      </c>
      <c r="G105" s="606">
        <v>536.08000000000004</v>
      </c>
      <c r="H105" s="606">
        <v>555.97</v>
      </c>
      <c r="I105" s="606">
        <v>555.83000000000004</v>
      </c>
      <c r="J105" s="606">
        <v>425.16</v>
      </c>
      <c r="K105" s="606">
        <v>394.08</v>
      </c>
      <c r="L105" s="606">
        <v>477.82</v>
      </c>
      <c r="M105" s="606">
        <v>490.93</v>
      </c>
      <c r="N105" s="606">
        <v>521.66</v>
      </c>
      <c r="O105" s="606">
        <v>479.46</v>
      </c>
      <c r="P105" s="606">
        <v>496.64</v>
      </c>
      <c r="Q105" s="606">
        <v>532.52</v>
      </c>
      <c r="R105" s="606">
        <v>537.29999999999995</v>
      </c>
      <c r="S105" s="606">
        <v>524.39</v>
      </c>
      <c r="T105" s="606">
        <v>543.4</v>
      </c>
      <c r="U105" s="606">
        <v>526.11</v>
      </c>
      <c r="V105" s="606">
        <v>535.5</v>
      </c>
      <c r="W105" s="606"/>
      <c r="X105" s="605"/>
      <c r="Y105" s="605"/>
      <c r="Z105" s="605"/>
      <c r="AA105" s="605"/>
      <c r="AB105" s="605"/>
      <c r="AC105" s="605"/>
      <c r="AD105" s="605"/>
    </row>
    <row r="106" spans="1:30" ht="15.6">
      <c r="A106" s="828"/>
      <c r="B106" s="175" t="s">
        <v>110</v>
      </c>
      <c r="C106" s="606">
        <v>162.81</v>
      </c>
      <c r="D106" s="606">
        <v>188.53</v>
      </c>
      <c r="E106" s="606">
        <v>216.19</v>
      </c>
      <c r="F106" s="606">
        <v>219.94</v>
      </c>
      <c r="G106" s="606">
        <v>222.84</v>
      </c>
      <c r="H106" s="606">
        <v>224.7</v>
      </c>
      <c r="I106" s="606">
        <v>226.75</v>
      </c>
      <c r="J106" s="606">
        <v>228.47</v>
      </c>
      <c r="K106" s="606">
        <v>230.43</v>
      </c>
      <c r="L106" s="606">
        <v>232.28</v>
      </c>
      <c r="M106" s="606">
        <v>234.06</v>
      </c>
      <c r="N106" s="606">
        <v>235.75</v>
      </c>
      <c r="O106" s="606">
        <v>237.35</v>
      </c>
      <c r="P106" s="606">
        <v>238.82</v>
      </c>
      <c r="Q106" s="606">
        <v>240.12</v>
      </c>
      <c r="R106" s="606">
        <v>241.38</v>
      </c>
      <c r="S106" s="606">
        <v>242.81</v>
      </c>
      <c r="T106" s="606">
        <v>244.32</v>
      </c>
      <c r="U106" s="606">
        <v>245.97</v>
      </c>
      <c r="V106" s="606">
        <v>248.06</v>
      </c>
      <c r="W106" s="606"/>
      <c r="X106" s="605"/>
      <c r="Y106" s="605"/>
      <c r="Z106" s="605"/>
      <c r="AA106" s="605"/>
      <c r="AB106" s="605"/>
      <c r="AC106" s="605"/>
      <c r="AD106" s="605"/>
    </row>
    <row r="107" spans="1:30" ht="15.6">
      <c r="A107" s="828"/>
      <c r="B107" s="175" t="s">
        <v>111</v>
      </c>
      <c r="C107" s="606">
        <v>22.56</v>
      </c>
      <c r="D107" s="606">
        <v>27.4</v>
      </c>
      <c r="E107" s="606">
        <v>30.62</v>
      </c>
      <c r="F107" s="606">
        <v>32.229999999999997</v>
      </c>
      <c r="G107" s="606">
        <v>32.229999999999997</v>
      </c>
      <c r="H107" s="606">
        <v>33.840000000000003</v>
      </c>
      <c r="I107" s="606">
        <v>33.840000000000003</v>
      </c>
      <c r="J107" s="606">
        <v>35.450000000000003</v>
      </c>
      <c r="K107" s="606">
        <v>37.07</v>
      </c>
      <c r="L107" s="606">
        <v>38.68</v>
      </c>
      <c r="M107" s="606">
        <v>40.29</v>
      </c>
      <c r="N107" s="606">
        <v>41.9</v>
      </c>
      <c r="O107" s="606">
        <v>43.51</v>
      </c>
      <c r="P107" s="606">
        <v>45.12</v>
      </c>
      <c r="Q107" s="606">
        <v>46.73</v>
      </c>
      <c r="R107" s="606">
        <v>46.73</v>
      </c>
      <c r="S107" s="606">
        <v>46.73</v>
      </c>
      <c r="T107" s="606">
        <v>46.73</v>
      </c>
      <c r="U107" s="606">
        <v>46.73</v>
      </c>
      <c r="V107" s="606">
        <v>46.73</v>
      </c>
      <c r="W107" s="606"/>
      <c r="X107" s="605"/>
      <c r="Y107" s="605"/>
      <c r="Z107" s="605"/>
      <c r="AA107" s="605"/>
      <c r="AB107" s="605"/>
      <c r="AC107" s="605"/>
      <c r="AD107" s="605"/>
    </row>
    <row r="108" spans="1:30" ht="15.6">
      <c r="A108" s="828"/>
      <c r="B108" s="175" t="s">
        <v>112</v>
      </c>
      <c r="C108" s="606">
        <v>198.65</v>
      </c>
      <c r="D108" s="606">
        <v>226.03</v>
      </c>
      <c r="E108" s="606">
        <v>263.83999999999997</v>
      </c>
      <c r="F108" s="606">
        <v>273.58</v>
      </c>
      <c r="G108" s="606">
        <v>283.61</v>
      </c>
      <c r="H108" s="606">
        <v>293.77999999999997</v>
      </c>
      <c r="I108" s="606">
        <v>293.69</v>
      </c>
      <c r="J108" s="606">
        <v>221.87</v>
      </c>
      <c r="K108" s="606">
        <v>204.05</v>
      </c>
      <c r="L108" s="606">
        <v>249.37</v>
      </c>
      <c r="M108" s="606">
        <v>255.28</v>
      </c>
      <c r="N108" s="606">
        <v>271.08</v>
      </c>
      <c r="O108" s="606">
        <v>247.16</v>
      </c>
      <c r="P108" s="606">
        <v>255.63</v>
      </c>
      <c r="Q108" s="606">
        <v>274.52999999999997</v>
      </c>
      <c r="R108" s="606">
        <v>276.33</v>
      </c>
      <c r="S108" s="606">
        <v>268.68</v>
      </c>
      <c r="T108" s="606">
        <v>278.58</v>
      </c>
      <c r="U108" s="606">
        <v>269.58</v>
      </c>
      <c r="V108" s="606">
        <v>274.52999999999997</v>
      </c>
      <c r="W108" s="606"/>
      <c r="X108" s="605"/>
      <c r="Y108" s="605"/>
      <c r="Z108" s="605"/>
      <c r="AA108" s="605"/>
      <c r="AB108" s="605"/>
      <c r="AC108" s="605"/>
      <c r="AD108" s="605"/>
    </row>
    <row r="109" spans="1:30" ht="15.6">
      <c r="A109" s="828"/>
      <c r="B109" s="175" t="s">
        <v>113</v>
      </c>
      <c r="C109" s="606">
        <v>3751.15</v>
      </c>
      <c r="D109" s="606">
        <v>4201.8</v>
      </c>
      <c r="E109" s="606">
        <v>4926.28</v>
      </c>
      <c r="F109" s="606">
        <v>5010.46</v>
      </c>
      <c r="G109" s="606">
        <v>5248.71</v>
      </c>
      <c r="H109" s="606">
        <v>5400.2</v>
      </c>
      <c r="I109" s="606">
        <v>5423.36</v>
      </c>
      <c r="J109" s="606">
        <v>4537.7299999999996</v>
      </c>
      <c r="K109" s="606">
        <v>4405.76</v>
      </c>
      <c r="L109" s="606">
        <v>5155.82</v>
      </c>
      <c r="M109" s="606">
        <v>5206.6000000000004</v>
      </c>
      <c r="N109" s="606">
        <v>5624.37</v>
      </c>
      <c r="O109" s="606">
        <v>5410.56</v>
      </c>
      <c r="P109" s="606">
        <v>5503.24</v>
      </c>
      <c r="Q109" s="606">
        <v>5794.47</v>
      </c>
      <c r="R109" s="606">
        <v>5948.61</v>
      </c>
      <c r="S109" s="606">
        <v>5853.1</v>
      </c>
      <c r="T109" s="606">
        <v>5940.06</v>
      </c>
      <c r="U109" s="606">
        <v>5937.5</v>
      </c>
      <c r="V109" s="606">
        <v>5986.63</v>
      </c>
      <c r="W109" s="606"/>
      <c r="X109" s="605"/>
      <c r="Y109" s="605"/>
      <c r="Z109" s="605"/>
      <c r="AA109" s="605"/>
      <c r="AB109" s="605"/>
      <c r="AC109" s="605"/>
      <c r="AD109" s="605"/>
    </row>
    <row r="110" spans="1:30" ht="15.6">
      <c r="A110" s="828" t="s">
        <v>24</v>
      </c>
      <c r="B110" s="175" t="s">
        <v>107</v>
      </c>
      <c r="C110" s="606">
        <v>417.02</v>
      </c>
      <c r="D110" s="606">
        <v>454.99</v>
      </c>
      <c r="E110" s="606">
        <v>508.02</v>
      </c>
      <c r="F110" s="606">
        <v>512.62</v>
      </c>
      <c r="G110" s="606">
        <v>517.22</v>
      </c>
      <c r="H110" s="606">
        <v>534.71</v>
      </c>
      <c r="I110" s="606">
        <v>544.14</v>
      </c>
      <c r="J110" s="606">
        <v>548.75</v>
      </c>
      <c r="K110" s="606">
        <v>606.84</v>
      </c>
      <c r="L110" s="606">
        <v>616.73</v>
      </c>
      <c r="M110" s="606">
        <v>613.16999999999996</v>
      </c>
      <c r="N110" s="606">
        <v>651.82000000000005</v>
      </c>
      <c r="O110" s="606">
        <v>651.82000000000005</v>
      </c>
      <c r="P110" s="606">
        <v>651.82000000000005</v>
      </c>
      <c r="Q110" s="606">
        <v>657.57</v>
      </c>
      <c r="R110" s="606">
        <v>657.57</v>
      </c>
      <c r="S110" s="606">
        <v>669.08</v>
      </c>
      <c r="T110" s="606">
        <v>680.58</v>
      </c>
      <c r="U110" s="606">
        <v>692.09</v>
      </c>
      <c r="V110" s="606">
        <v>692.09</v>
      </c>
      <c r="W110" s="606"/>
      <c r="X110" s="605"/>
      <c r="Y110" s="605"/>
      <c r="Z110" s="605"/>
      <c r="AA110" s="605"/>
      <c r="AB110" s="605"/>
      <c r="AC110" s="605"/>
      <c r="AD110" s="605"/>
    </row>
    <row r="111" spans="1:30" ht="15.6">
      <c r="A111" s="828"/>
      <c r="B111" s="175" t="s">
        <v>108</v>
      </c>
      <c r="C111" s="606">
        <v>5618.47</v>
      </c>
      <c r="D111" s="606">
        <v>5938.42</v>
      </c>
      <c r="E111" s="606">
        <v>6998.81</v>
      </c>
      <c r="F111" s="606">
        <v>5904.15</v>
      </c>
      <c r="G111" s="606">
        <v>6594.44</v>
      </c>
      <c r="H111" s="606">
        <v>4680.24</v>
      </c>
      <c r="I111" s="606">
        <v>4826.25</v>
      </c>
      <c r="J111" s="606">
        <v>5048.3100000000004</v>
      </c>
      <c r="K111" s="606">
        <v>6015.81</v>
      </c>
      <c r="L111" s="606">
        <v>5971.32</v>
      </c>
      <c r="M111" s="606">
        <v>6032.66</v>
      </c>
      <c r="N111" s="606">
        <v>6699.56</v>
      </c>
      <c r="O111" s="606">
        <v>6377.11</v>
      </c>
      <c r="P111" s="606">
        <v>6465.83</v>
      </c>
      <c r="Q111" s="606">
        <v>6355.05</v>
      </c>
      <c r="R111" s="606">
        <v>6129.62</v>
      </c>
      <c r="S111" s="606">
        <v>6061.47</v>
      </c>
      <c r="T111" s="606">
        <v>6022.77</v>
      </c>
      <c r="U111" s="606">
        <v>6112.55</v>
      </c>
      <c r="V111" s="606">
        <v>6133.73</v>
      </c>
      <c r="W111" s="606"/>
      <c r="X111" s="605"/>
      <c r="Y111" s="605"/>
      <c r="Z111" s="605"/>
      <c r="AA111" s="605"/>
      <c r="AB111" s="605"/>
      <c r="AC111" s="605"/>
      <c r="AD111" s="605"/>
    </row>
    <row r="112" spans="1:30" ht="15.6">
      <c r="A112" s="828"/>
      <c r="B112" s="175" t="s">
        <v>109</v>
      </c>
      <c r="C112" s="606">
        <v>991.49</v>
      </c>
      <c r="D112" s="606">
        <v>1047.95</v>
      </c>
      <c r="E112" s="606">
        <v>1235.08</v>
      </c>
      <c r="F112" s="606">
        <v>1041.9100000000001</v>
      </c>
      <c r="G112" s="606">
        <v>1163.72</v>
      </c>
      <c r="H112" s="606">
        <v>825.92</v>
      </c>
      <c r="I112" s="606">
        <v>851.69</v>
      </c>
      <c r="J112" s="606">
        <v>890.88</v>
      </c>
      <c r="K112" s="606">
        <v>1061.6099999999999</v>
      </c>
      <c r="L112" s="606">
        <v>1053.76</v>
      </c>
      <c r="M112" s="606">
        <v>1064.5899999999999</v>
      </c>
      <c r="N112" s="606">
        <v>1182.28</v>
      </c>
      <c r="O112" s="606">
        <v>1125.3699999999999</v>
      </c>
      <c r="P112" s="606">
        <v>1141.03</v>
      </c>
      <c r="Q112" s="606">
        <v>1121.48</v>
      </c>
      <c r="R112" s="606">
        <v>1081.7</v>
      </c>
      <c r="S112" s="606">
        <v>1069.67</v>
      </c>
      <c r="T112" s="606">
        <v>1062.8399999999999</v>
      </c>
      <c r="U112" s="606">
        <v>1078.68</v>
      </c>
      <c r="V112" s="606">
        <v>1082.42</v>
      </c>
      <c r="W112" s="606"/>
      <c r="X112" s="605"/>
      <c r="Y112" s="605"/>
      <c r="Z112" s="605"/>
      <c r="AA112" s="605"/>
      <c r="AB112" s="605"/>
      <c r="AC112" s="605"/>
      <c r="AD112" s="605"/>
    </row>
    <row r="113" spans="1:30" ht="15.6">
      <c r="A113" s="828"/>
      <c r="B113" s="175" t="s">
        <v>110</v>
      </c>
      <c r="C113" s="606">
        <v>339.32</v>
      </c>
      <c r="D113" s="606">
        <v>347.91</v>
      </c>
      <c r="E113" s="606">
        <v>388.41</v>
      </c>
      <c r="F113" s="606">
        <v>416.1</v>
      </c>
      <c r="G113" s="606">
        <v>409.72</v>
      </c>
      <c r="H113" s="606">
        <v>418.8</v>
      </c>
      <c r="I113" s="606">
        <v>435.96</v>
      </c>
      <c r="J113" s="606">
        <v>444.59</v>
      </c>
      <c r="K113" s="606">
        <v>452.64</v>
      </c>
      <c r="L113" s="606">
        <v>466.19</v>
      </c>
      <c r="M113" s="606">
        <v>471.77</v>
      </c>
      <c r="N113" s="606">
        <v>480.52</v>
      </c>
      <c r="O113" s="606">
        <v>480.73</v>
      </c>
      <c r="P113" s="606">
        <v>480.48</v>
      </c>
      <c r="Q113" s="606">
        <v>479.89</v>
      </c>
      <c r="R113" s="606">
        <v>478.94</v>
      </c>
      <c r="S113" s="606">
        <v>477.96</v>
      </c>
      <c r="T113" s="606">
        <v>477.09</v>
      </c>
      <c r="U113" s="606">
        <v>476.28</v>
      </c>
      <c r="V113" s="606">
        <v>475.58</v>
      </c>
      <c r="W113" s="606"/>
      <c r="X113" s="605"/>
      <c r="Y113" s="605"/>
      <c r="Z113" s="605"/>
      <c r="AA113" s="605"/>
      <c r="AB113" s="605"/>
      <c r="AC113" s="605"/>
      <c r="AD113" s="605"/>
    </row>
    <row r="114" spans="1:30" ht="15.6">
      <c r="A114" s="828"/>
      <c r="B114" s="175" t="s">
        <v>111</v>
      </c>
      <c r="C114" s="606">
        <v>46.02</v>
      </c>
      <c r="D114" s="606">
        <v>50.62</v>
      </c>
      <c r="E114" s="606">
        <v>55.22</v>
      </c>
      <c r="F114" s="606">
        <v>55.22</v>
      </c>
      <c r="G114" s="606">
        <v>55.22</v>
      </c>
      <c r="H114" s="606">
        <v>55.22</v>
      </c>
      <c r="I114" s="606">
        <v>55.22</v>
      </c>
      <c r="J114" s="606">
        <v>55.22</v>
      </c>
      <c r="K114" s="606">
        <v>55.22</v>
      </c>
      <c r="L114" s="606">
        <v>55.22</v>
      </c>
      <c r="M114" s="606">
        <v>55.22</v>
      </c>
      <c r="N114" s="606">
        <v>55.22</v>
      </c>
      <c r="O114" s="606">
        <v>55.22</v>
      </c>
      <c r="P114" s="606">
        <v>55.22</v>
      </c>
      <c r="Q114" s="606">
        <v>55.22</v>
      </c>
      <c r="R114" s="606">
        <v>55.22</v>
      </c>
      <c r="S114" s="606">
        <v>55.22</v>
      </c>
      <c r="T114" s="606">
        <v>55.22</v>
      </c>
      <c r="U114" s="606">
        <v>55.22</v>
      </c>
      <c r="V114" s="606">
        <v>55.22</v>
      </c>
      <c r="W114" s="606"/>
      <c r="X114" s="605"/>
      <c r="Y114" s="605"/>
      <c r="Z114" s="605"/>
      <c r="AA114" s="605"/>
      <c r="AB114" s="605"/>
      <c r="AC114" s="605"/>
      <c r="AD114" s="605"/>
    </row>
    <row r="115" spans="1:30" ht="15.6">
      <c r="A115" s="828"/>
      <c r="B115" s="175" t="s">
        <v>112</v>
      </c>
      <c r="C115" s="606">
        <v>485.62</v>
      </c>
      <c r="D115" s="606">
        <v>511.42</v>
      </c>
      <c r="E115" s="606">
        <v>601.62</v>
      </c>
      <c r="F115" s="606">
        <v>506.49</v>
      </c>
      <c r="G115" s="606">
        <v>567.19000000000005</v>
      </c>
      <c r="H115" s="606">
        <v>400.78</v>
      </c>
      <c r="I115" s="606">
        <v>412.39</v>
      </c>
      <c r="J115" s="606">
        <v>430.75</v>
      </c>
      <c r="K115" s="606">
        <v>515.87</v>
      </c>
      <c r="L115" s="606">
        <v>512.52</v>
      </c>
      <c r="M115" s="606">
        <v>517.51</v>
      </c>
      <c r="N115" s="606">
        <v>574.69000000000005</v>
      </c>
      <c r="O115" s="606">
        <v>541.9</v>
      </c>
      <c r="P115" s="606">
        <v>546.87</v>
      </c>
      <c r="Q115" s="606">
        <v>536.87</v>
      </c>
      <c r="R115" s="606">
        <v>518.02</v>
      </c>
      <c r="S115" s="606">
        <v>511.99</v>
      </c>
      <c r="T115" s="606">
        <v>508.97</v>
      </c>
      <c r="U115" s="606">
        <v>516.63</v>
      </c>
      <c r="V115" s="606">
        <v>518.42999999999995</v>
      </c>
      <c r="W115" s="606"/>
      <c r="X115" s="605"/>
      <c r="Y115" s="605"/>
      <c r="Z115" s="605"/>
      <c r="AA115" s="605"/>
      <c r="AB115" s="605"/>
      <c r="AC115" s="605"/>
      <c r="AD115" s="605"/>
    </row>
    <row r="116" spans="1:30" ht="15.6">
      <c r="A116" s="828"/>
      <c r="B116" s="175" t="s">
        <v>113</v>
      </c>
      <c r="C116" s="606">
        <v>7897.94</v>
      </c>
      <c r="D116" s="606">
        <v>8351.32</v>
      </c>
      <c r="E116" s="606">
        <v>9787.16</v>
      </c>
      <c r="F116" s="606">
        <v>8436.49</v>
      </c>
      <c r="G116" s="606">
        <v>9307.51</v>
      </c>
      <c r="H116" s="606">
        <v>6915.68</v>
      </c>
      <c r="I116" s="606">
        <v>7125.66</v>
      </c>
      <c r="J116" s="606">
        <v>7418.5</v>
      </c>
      <c r="K116" s="606">
        <v>8707.99</v>
      </c>
      <c r="L116" s="606">
        <v>8675.74</v>
      </c>
      <c r="M116" s="606">
        <v>8754.92</v>
      </c>
      <c r="N116" s="606">
        <v>9644.09</v>
      </c>
      <c r="O116" s="606">
        <v>9232.16</v>
      </c>
      <c r="P116" s="606">
        <v>9341.25</v>
      </c>
      <c r="Q116" s="606">
        <v>9206.08</v>
      </c>
      <c r="R116" s="606">
        <v>8921.07</v>
      </c>
      <c r="S116" s="606">
        <v>8845.39</v>
      </c>
      <c r="T116" s="606">
        <v>8807.4699999999993</v>
      </c>
      <c r="U116" s="606">
        <v>8931.4500000000007</v>
      </c>
      <c r="V116" s="606">
        <v>8957.4699999999993</v>
      </c>
      <c r="W116" s="606"/>
      <c r="X116" s="605"/>
      <c r="Y116" s="605"/>
      <c r="Z116" s="605"/>
      <c r="AA116" s="605"/>
      <c r="AB116" s="605"/>
      <c r="AC116" s="605"/>
      <c r="AD116" s="605"/>
    </row>
    <row r="117" spans="1:30" ht="15.6">
      <c r="A117" s="828" t="s">
        <v>20</v>
      </c>
      <c r="B117" s="175" t="s">
        <v>107</v>
      </c>
      <c r="C117" s="606">
        <v>19827.25</v>
      </c>
      <c r="D117" s="606">
        <v>20675.270000000004</v>
      </c>
      <c r="E117" s="606">
        <v>22136.080000000002</v>
      </c>
      <c r="F117" s="606">
        <v>22255.79</v>
      </c>
      <c r="G117" s="606">
        <v>22742.329999999998</v>
      </c>
      <c r="H117" s="606">
        <v>23153.48</v>
      </c>
      <c r="I117" s="606">
        <v>23373.08</v>
      </c>
      <c r="J117" s="606">
        <v>24056.889999999996</v>
      </c>
      <c r="K117" s="606">
        <v>24426</v>
      </c>
      <c r="L117" s="606">
        <v>25077.19</v>
      </c>
      <c r="M117" s="606">
        <v>24977.599999999999</v>
      </c>
      <c r="N117" s="606">
        <v>25246.36</v>
      </c>
      <c r="O117" s="606">
        <v>25350.69</v>
      </c>
      <c r="P117" s="606">
        <v>25539.449999999997</v>
      </c>
      <c r="Q117" s="606">
        <v>25899.66</v>
      </c>
      <c r="R117" s="606">
        <v>26204.940000000002</v>
      </c>
      <c r="S117" s="606">
        <v>26217.14</v>
      </c>
      <c r="T117" s="606">
        <v>26151.05</v>
      </c>
      <c r="U117" s="606">
        <v>26200.829999999998</v>
      </c>
      <c r="V117" s="606">
        <v>26135.429999999997</v>
      </c>
      <c r="W117" s="606"/>
      <c r="X117" s="605"/>
      <c r="Y117" s="605"/>
      <c r="Z117" s="605"/>
      <c r="AA117" s="605"/>
      <c r="AB117" s="605"/>
      <c r="AC117" s="605"/>
      <c r="AD117" s="605"/>
    </row>
    <row r="118" spans="1:30" ht="15.6">
      <c r="A118" s="828"/>
      <c r="B118" s="175" t="s">
        <v>108</v>
      </c>
      <c r="C118" s="606">
        <v>29890.78</v>
      </c>
      <c r="D118" s="606">
        <v>29315.879999999997</v>
      </c>
      <c r="E118" s="606">
        <v>33025.99</v>
      </c>
      <c r="F118" s="606">
        <v>32285.440000000002</v>
      </c>
      <c r="G118" s="606">
        <v>32689.909999999996</v>
      </c>
      <c r="H118" s="606">
        <v>30341.620000000003</v>
      </c>
      <c r="I118" s="606">
        <v>30777.87</v>
      </c>
      <c r="J118" s="606">
        <v>31253.17</v>
      </c>
      <c r="K118" s="606">
        <v>31625.780000000002</v>
      </c>
      <c r="L118" s="606">
        <v>32469.190000000002</v>
      </c>
      <c r="M118" s="606">
        <v>32883.56</v>
      </c>
      <c r="N118" s="606">
        <v>35055.69</v>
      </c>
      <c r="O118" s="606">
        <v>34457.369999999995</v>
      </c>
      <c r="P118" s="606">
        <v>34670.11</v>
      </c>
      <c r="Q118" s="606">
        <v>34653.420000000006</v>
      </c>
      <c r="R118" s="606">
        <v>34613.760000000002</v>
      </c>
      <c r="S118" s="606">
        <v>34326.560000000005</v>
      </c>
      <c r="T118" s="606">
        <v>34930.83</v>
      </c>
      <c r="U118" s="606">
        <v>34340.89</v>
      </c>
      <c r="V118" s="606">
        <v>34930.960000000006</v>
      </c>
      <c r="W118" s="606"/>
      <c r="X118" s="605"/>
      <c r="Y118" s="605"/>
      <c r="Z118" s="605"/>
      <c r="AA118" s="605"/>
      <c r="AB118" s="605"/>
      <c r="AC118" s="605"/>
      <c r="AD118" s="605"/>
    </row>
    <row r="119" spans="1:30" ht="15.6">
      <c r="A119" s="828"/>
      <c r="B119" s="175" t="s">
        <v>109</v>
      </c>
      <c r="C119" s="606">
        <v>5274.8499999999995</v>
      </c>
      <c r="D119" s="606">
        <v>5173.3999999999996</v>
      </c>
      <c r="E119" s="606">
        <v>5828.0999999999995</v>
      </c>
      <c r="F119" s="606">
        <v>5697.4299999999994</v>
      </c>
      <c r="G119" s="606">
        <v>5768.8</v>
      </c>
      <c r="H119" s="606">
        <v>5354.39</v>
      </c>
      <c r="I119" s="606">
        <v>5431.4</v>
      </c>
      <c r="J119" s="606">
        <v>5515.2699999999995</v>
      </c>
      <c r="K119" s="606">
        <v>5581</v>
      </c>
      <c r="L119" s="606">
        <v>5729.84</v>
      </c>
      <c r="M119" s="606">
        <v>5802.98</v>
      </c>
      <c r="N119" s="606">
        <v>6186.3</v>
      </c>
      <c r="O119" s="606">
        <v>6080.7199999999993</v>
      </c>
      <c r="P119" s="606">
        <v>6118.24</v>
      </c>
      <c r="Q119" s="606">
        <v>6115.3099999999995</v>
      </c>
      <c r="R119" s="606">
        <v>6108.3099999999995</v>
      </c>
      <c r="S119" s="606">
        <v>6057.6100000000006</v>
      </c>
      <c r="T119" s="606">
        <v>6164.26</v>
      </c>
      <c r="U119" s="606">
        <v>6060.16</v>
      </c>
      <c r="V119" s="606">
        <v>6164.28</v>
      </c>
      <c r="W119" s="606"/>
      <c r="X119" s="605"/>
      <c r="Y119" s="605"/>
      <c r="Z119" s="605"/>
      <c r="AA119" s="605"/>
      <c r="AB119" s="605"/>
      <c r="AC119" s="605"/>
      <c r="AD119" s="605"/>
    </row>
    <row r="120" spans="1:30" ht="15.6">
      <c r="A120" s="828"/>
      <c r="B120" s="175" t="s">
        <v>110</v>
      </c>
      <c r="C120" s="606">
        <v>7782.76</v>
      </c>
      <c r="D120" s="606">
        <v>8167.4599999999991</v>
      </c>
      <c r="E120" s="606">
        <v>6350.44</v>
      </c>
      <c r="F120" s="606">
        <v>6181.3</v>
      </c>
      <c r="G120" s="606">
        <v>5761.1900000000005</v>
      </c>
      <c r="H120" s="606">
        <v>5482.75</v>
      </c>
      <c r="I120" s="606">
        <v>5696.1799999999994</v>
      </c>
      <c r="J120" s="606">
        <v>5832.84</v>
      </c>
      <c r="K120" s="606">
        <v>5570.1600000000008</v>
      </c>
      <c r="L120" s="606">
        <v>5338.9399999999987</v>
      </c>
      <c r="M120" s="606">
        <v>5129.93</v>
      </c>
      <c r="N120" s="606">
        <v>4916.4500000000007</v>
      </c>
      <c r="O120" s="606">
        <v>4807.2199999999993</v>
      </c>
      <c r="P120" s="606">
        <v>4759.09</v>
      </c>
      <c r="Q120" s="606">
        <v>4715.5700000000006</v>
      </c>
      <c r="R120" s="606">
        <v>4668.0499999999993</v>
      </c>
      <c r="S120" s="606">
        <v>4632.4000000000005</v>
      </c>
      <c r="T120" s="606">
        <v>4652.63</v>
      </c>
      <c r="U120" s="606">
        <v>4644.83</v>
      </c>
      <c r="V120" s="606">
        <v>4670.3100000000004</v>
      </c>
      <c r="W120" s="606"/>
      <c r="X120" s="605"/>
      <c r="Y120" s="605"/>
      <c r="Z120" s="605"/>
      <c r="AA120" s="605"/>
      <c r="AB120" s="605"/>
      <c r="AC120" s="605"/>
      <c r="AD120" s="605"/>
    </row>
    <row r="121" spans="1:30" ht="15.6">
      <c r="A121" s="828"/>
      <c r="B121" s="175" t="s">
        <v>111</v>
      </c>
      <c r="C121" s="606">
        <v>5250.8200000000006</v>
      </c>
      <c r="D121" s="606">
        <v>5267.46</v>
      </c>
      <c r="E121" s="606">
        <v>5451.23</v>
      </c>
      <c r="F121" s="606">
        <v>5491.0899999999992</v>
      </c>
      <c r="G121" s="606">
        <v>5529.3399999999992</v>
      </c>
      <c r="H121" s="606">
        <v>5569.2</v>
      </c>
      <c r="I121" s="606">
        <v>5607.84</v>
      </c>
      <c r="J121" s="606">
        <v>5649.31</v>
      </c>
      <c r="K121" s="606">
        <v>5713.51</v>
      </c>
      <c r="L121" s="606">
        <v>5864.04</v>
      </c>
      <c r="M121" s="606">
        <v>6027.26</v>
      </c>
      <c r="N121" s="606">
        <v>6124.2300000000005</v>
      </c>
      <c r="O121" s="606">
        <v>6226.39</v>
      </c>
      <c r="P121" s="606">
        <v>6229.41</v>
      </c>
      <c r="Q121" s="606">
        <v>6231.0199999999995</v>
      </c>
      <c r="R121" s="606">
        <v>6324.58</v>
      </c>
      <c r="S121" s="606">
        <v>6288.36</v>
      </c>
      <c r="T121" s="606">
        <v>6289.9699999999993</v>
      </c>
      <c r="U121" s="606">
        <v>6381.73</v>
      </c>
      <c r="V121" s="606">
        <v>6471.9000000000005</v>
      </c>
      <c r="W121" s="606"/>
      <c r="X121" s="605"/>
      <c r="Y121" s="605"/>
      <c r="Z121" s="605"/>
      <c r="AA121" s="605"/>
      <c r="AB121" s="605"/>
      <c r="AC121" s="605"/>
      <c r="AD121" s="605"/>
    </row>
    <row r="122" spans="1:30" ht="15.6">
      <c r="A122" s="828"/>
      <c r="B122" s="175" t="s">
        <v>112</v>
      </c>
      <c r="C122" s="606">
        <v>10071.470000000001</v>
      </c>
      <c r="D122" s="606">
        <v>9228.380000000001</v>
      </c>
      <c r="E122" s="606">
        <v>10282.91</v>
      </c>
      <c r="F122" s="606">
        <v>10232.15</v>
      </c>
      <c r="G122" s="606">
        <v>10086.840000000002</v>
      </c>
      <c r="H122" s="606">
        <v>9621.0000000000018</v>
      </c>
      <c r="I122" s="606">
        <v>9710.48</v>
      </c>
      <c r="J122" s="606">
        <v>9822.0300000000025</v>
      </c>
      <c r="K122" s="606">
        <v>9937.67</v>
      </c>
      <c r="L122" s="606">
        <v>10212.050000000001</v>
      </c>
      <c r="M122" s="606">
        <v>10403.44</v>
      </c>
      <c r="N122" s="606">
        <v>10846.970000000001</v>
      </c>
      <c r="O122" s="606">
        <v>10674.52</v>
      </c>
      <c r="P122" s="606">
        <v>10644.12</v>
      </c>
      <c r="Q122" s="606">
        <v>10744.500000000002</v>
      </c>
      <c r="R122" s="606">
        <v>10723.57</v>
      </c>
      <c r="S122" s="606">
        <v>10678.26</v>
      </c>
      <c r="T122" s="606">
        <v>10939.92</v>
      </c>
      <c r="U122" s="606">
        <v>10724.459999999997</v>
      </c>
      <c r="V122" s="606">
        <v>11007.470000000001</v>
      </c>
      <c r="W122" s="606"/>
      <c r="X122" s="605"/>
      <c r="Y122" s="605"/>
      <c r="Z122" s="605"/>
      <c r="AA122" s="605"/>
      <c r="AB122" s="605"/>
      <c r="AC122" s="605"/>
      <c r="AD122" s="605"/>
    </row>
    <row r="123" spans="1:30" ht="15.6">
      <c r="A123" s="828"/>
      <c r="B123" s="175" t="s">
        <v>113</v>
      </c>
      <c r="C123" s="606">
        <v>78097.94</v>
      </c>
      <c r="D123" s="606">
        <v>77827.88</v>
      </c>
      <c r="E123" s="606">
        <v>83074.77</v>
      </c>
      <c r="F123" s="606">
        <v>82143.23000000001</v>
      </c>
      <c r="G123" s="606">
        <v>82578.44</v>
      </c>
      <c r="H123" s="606">
        <v>79522.48000000001</v>
      </c>
      <c r="I123" s="606">
        <v>80596.87000000001</v>
      </c>
      <c r="J123" s="606">
        <v>82129.509999999995</v>
      </c>
      <c r="K123" s="606">
        <v>82854.16</v>
      </c>
      <c r="L123" s="606">
        <v>84691.290000000023</v>
      </c>
      <c r="M123" s="606">
        <v>85224.86</v>
      </c>
      <c r="N123" s="606">
        <v>88376.03</v>
      </c>
      <c r="O123" s="606">
        <v>87596.97</v>
      </c>
      <c r="P123" s="606">
        <v>87960.44</v>
      </c>
      <c r="Q123" s="606">
        <v>88359.530000000013</v>
      </c>
      <c r="R123" s="606">
        <v>88643.260000000009</v>
      </c>
      <c r="S123" s="606">
        <v>88200.400000000009</v>
      </c>
      <c r="T123" s="606">
        <v>89128.709999999992</v>
      </c>
      <c r="U123" s="606">
        <v>88352.93</v>
      </c>
      <c r="V123" s="606">
        <v>89380.38</v>
      </c>
      <c r="W123" s="606"/>
      <c r="X123" s="605"/>
      <c r="Y123" s="605"/>
      <c r="Z123" s="605"/>
      <c r="AA123" s="605"/>
      <c r="AB123" s="605"/>
      <c r="AC123" s="605"/>
      <c r="AD123" s="605"/>
    </row>
    <row r="125" spans="1:30">
      <c r="A125" s="44" t="s">
        <v>19</v>
      </c>
      <c r="B125" s="13"/>
    </row>
    <row r="127" spans="1:30">
      <c r="A127" s="13" t="s">
        <v>397</v>
      </c>
    </row>
    <row r="129" spans="1:1">
      <c r="A129" s="53" t="s">
        <v>124</v>
      </c>
    </row>
  </sheetData>
  <mergeCells count="20">
    <mergeCell ref="A82:A88"/>
    <mergeCell ref="A61:A67"/>
    <mergeCell ref="A117:A123"/>
    <mergeCell ref="A89:A95"/>
    <mergeCell ref="A33:A39"/>
    <mergeCell ref="A96:A102"/>
    <mergeCell ref="A103:A109"/>
    <mergeCell ref="A110:A116"/>
    <mergeCell ref="A68:A74"/>
    <mergeCell ref="C3:AD3"/>
    <mergeCell ref="A3:A4"/>
    <mergeCell ref="B3:B4"/>
    <mergeCell ref="A40:A46"/>
    <mergeCell ref="A75:A81"/>
    <mergeCell ref="A47:A53"/>
    <mergeCell ref="A5:A11"/>
    <mergeCell ref="A12:A18"/>
    <mergeCell ref="A54:A60"/>
    <mergeCell ref="A26:A32"/>
    <mergeCell ref="A19:A25"/>
  </mergeCells>
  <conditionalFormatting sqref="AD47:AD53">
    <cfRule type="expression" dxfId="86" priority="1" stopIfTrue="1">
      <formula>ISNA(ACTIVECELL)</formula>
    </cfRule>
  </conditionalFormatting>
  <hyperlinks>
    <hyperlink ref="AF4" location="Content!A1" display="Back to content page" xr:uid="{00000000-0004-0000-0C01-000000000000}"/>
  </hyperlinks>
  <pageMargins left="0.7" right="0.7" top="0.75" bottom="0.75" header="0.3" footer="0.3"/>
  <pageSetup paperSize="9" orientation="portrait" r:id="rId1"/>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Sheet270"/>
  <dimension ref="A1:AA63"/>
  <sheetViews>
    <sheetView topLeftCell="A6" zoomScale="95" zoomScaleNormal="95" workbookViewId="0">
      <selection activeCell="B7" sqref="B7:U23"/>
    </sheetView>
  </sheetViews>
  <sheetFormatPr defaultRowHeight="14.4"/>
  <cols>
    <col min="1" max="1" width="33.77734375" customWidth="1"/>
    <col min="2" max="6" width="12.5546875" style="81" customWidth="1"/>
    <col min="7" max="16" width="12.77734375" style="81" bestFit="1" customWidth="1"/>
    <col min="17" max="21" width="7.77734375" style="81" bestFit="1" customWidth="1"/>
  </cols>
  <sheetData>
    <row r="1" spans="1:27">
      <c r="A1" s="18" t="s">
        <v>3248</v>
      </c>
      <c r="B1" s="14"/>
      <c r="C1" s="14"/>
      <c r="D1" s="14"/>
      <c r="E1" s="14"/>
      <c r="F1" s="14"/>
      <c r="G1" s="14"/>
      <c r="H1" s="14"/>
      <c r="I1" s="14"/>
      <c r="J1" s="14"/>
      <c r="K1" s="14"/>
      <c r="L1" s="14"/>
      <c r="M1" s="14"/>
      <c r="N1" s="14"/>
      <c r="O1" s="14"/>
      <c r="P1" s="14"/>
      <c r="Q1" s="14"/>
      <c r="R1" s="14"/>
      <c r="S1" s="14"/>
      <c r="T1" s="14"/>
      <c r="U1" s="14"/>
      <c r="V1" s="17"/>
    </row>
    <row r="2" spans="1:27">
      <c r="A2" s="13"/>
      <c r="B2" s="14"/>
      <c r="C2" s="14"/>
      <c r="D2" s="14"/>
      <c r="E2" s="14"/>
      <c r="F2" s="14"/>
      <c r="G2" s="14"/>
      <c r="H2" s="14"/>
      <c r="I2" s="14"/>
      <c r="J2" s="14"/>
      <c r="K2" s="14"/>
      <c r="L2" s="14"/>
      <c r="M2" s="14"/>
      <c r="N2" s="14"/>
      <c r="O2" s="14"/>
      <c r="P2" s="14"/>
      <c r="Q2" s="14"/>
      <c r="R2" s="14"/>
      <c r="S2" s="14"/>
      <c r="T2" s="14"/>
      <c r="U2" s="14"/>
      <c r="V2" s="17"/>
    </row>
    <row r="3" spans="1:27" ht="15" customHeight="1">
      <c r="A3" s="821" t="s">
        <v>14</v>
      </c>
      <c r="B3" s="834" t="s">
        <v>115</v>
      </c>
      <c r="C3" s="835"/>
      <c r="D3" s="835"/>
      <c r="E3" s="835"/>
      <c r="F3" s="835"/>
      <c r="G3" s="838" t="s">
        <v>104</v>
      </c>
      <c r="H3" s="839"/>
      <c r="I3" s="839"/>
      <c r="J3" s="839"/>
      <c r="K3" s="839"/>
      <c r="L3" s="794"/>
      <c r="M3" s="795"/>
      <c r="N3" s="795"/>
      <c r="O3" s="795"/>
      <c r="P3" s="795"/>
      <c r="Q3" s="795"/>
      <c r="R3" s="795"/>
      <c r="S3" s="795"/>
      <c r="T3" s="795"/>
      <c r="U3" s="795"/>
      <c r="V3" s="17"/>
    </row>
    <row r="4" spans="1:27" ht="15" customHeight="1">
      <c r="A4" s="821"/>
      <c r="B4" s="836"/>
      <c r="C4" s="837"/>
      <c r="D4" s="837"/>
      <c r="E4" s="837"/>
      <c r="F4" s="837"/>
      <c r="G4" s="840"/>
      <c r="H4" s="841"/>
      <c r="I4" s="841"/>
      <c r="J4" s="841"/>
      <c r="K4" s="841"/>
      <c r="L4" s="848" t="s">
        <v>103</v>
      </c>
      <c r="M4" s="849"/>
      <c r="N4" s="849"/>
      <c r="O4" s="849"/>
      <c r="P4" s="849"/>
      <c r="Q4" s="842" t="s">
        <v>102</v>
      </c>
      <c r="R4" s="843"/>
      <c r="S4" s="843"/>
      <c r="T4" s="843"/>
      <c r="U4" s="843"/>
      <c r="V4" s="17"/>
      <c r="X4" s="33"/>
    </row>
    <row r="5" spans="1:27" ht="15" customHeight="1">
      <c r="A5" s="821"/>
      <c r="B5" s="830" t="s">
        <v>93</v>
      </c>
      <c r="C5" s="831"/>
      <c r="D5" s="831"/>
      <c r="E5" s="831"/>
      <c r="F5" s="331"/>
      <c r="G5" s="832" t="s">
        <v>93</v>
      </c>
      <c r="H5" s="833"/>
      <c r="I5" s="833"/>
      <c r="J5" s="833"/>
      <c r="K5" s="332"/>
      <c r="L5" s="846" t="s">
        <v>93</v>
      </c>
      <c r="M5" s="847"/>
      <c r="N5" s="847"/>
      <c r="O5" s="847"/>
      <c r="P5" s="847"/>
      <c r="Q5" s="844"/>
      <c r="R5" s="845"/>
      <c r="S5" s="845"/>
      <c r="T5" s="845"/>
      <c r="U5" s="845"/>
      <c r="V5" s="17"/>
    </row>
    <row r="6" spans="1:27" ht="15" customHeight="1">
      <c r="A6" s="821"/>
      <c r="B6" s="96">
        <v>2007</v>
      </c>
      <c r="C6" s="96">
        <v>2010</v>
      </c>
      <c r="D6" s="96">
        <v>2015</v>
      </c>
      <c r="E6" s="96">
        <v>2019</v>
      </c>
      <c r="F6" s="96">
        <v>2020</v>
      </c>
      <c r="G6" s="96">
        <v>2007</v>
      </c>
      <c r="H6" s="96">
        <v>2010</v>
      </c>
      <c r="I6" s="96">
        <v>2015</v>
      </c>
      <c r="J6" s="96">
        <v>2019</v>
      </c>
      <c r="K6" s="96">
        <v>2020</v>
      </c>
      <c r="L6" s="96">
        <v>2007</v>
      </c>
      <c r="M6" s="96">
        <v>2010</v>
      </c>
      <c r="N6" s="96">
        <v>2015</v>
      </c>
      <c r="O6" s="96">
        <v>2019</v>
      </c>
      <c r="P6" s="96">
        <v>2020</v>
      </c>
      <c r="Q6" s="96">
        <v>2007</v>
      </c>
      <c r="R6" s="96">
        <v>2010</v>
      </c>
      <c r="S6" s="96">
        <v>2015</v>
      </c>
      <c r="T6" s="96">
        <v>2019</v>
      </c>
      <c r="U6" s="96">
        <v>2020</v>
      </c>
      <c r="V6" s="17"/>
      <c r="W6" s="1" t="s">
        <v>559</v>
      </c>
      <c r="Z6" s="44"/>
      <c r="AA6" s="44"/>
    </row>
    <row r="7" spans="1:27">
      <c r="A7" s="93" t="s">
        <v>13</v>
      </c>
      <c r="B7" s="196">
        <v>124670</v>
      </c>
      <c r="C7" s="196">
        <v>124670</v>
      </c>
      <c r="D7" s="196">
        <v>124670</v>
      </c>
      <c r="E7" s="196">
        <v>124670</v>
      </c>
      <c r="F7" s="196">
        <v>124670</v>
      </c>
      <c r="G7" s="531">
        <v>124670</v>
      </c>
      <c r="H7" s="531">
        <v>124670</v>
      </c>
      <c r="I7" s="531">
        <v>124670</v>
      </c>
      <c r="J7" s="531">
        <v>124670</v>
      </c>
      <c r="K7" s="531">
        <v>124670</v>
      </c>
      <c r="L7" s="531">
        <v>57690</v>
      </c>
      <c r="M7" s="531">
        <v>58390</v>
      </c>
      <c r="N7" s="531">
        <v>58390</v>
      </c>
      <c r="O7" s="531">
        <v>56952.49</v>
      </c>
      <c r="P7" s="531">
        <v>56952.49</v>
      </c>
      <c r="Q7" s="531">
        <v>46.274163792411969</v>
      </c>
      <c r="R7" s="531">
        <v>46.8356461057191</v>
      </c>
      <c r="S7" s="531">
        <v>46.8356461057191</v>
      </c>
      <c r="T7" s="531">
        <v>45.682594048287477</v>
      </c>
      <c r="U7" s="531">
        <f t="shared" ref="U7:U23" si="0">P7*100/K7</f>
        <v>45.682594048287477</v>
      </c>
      <c r="V7" s="17"/>
      <c r="AA7" s="1"/>
    </row>
    <row r="8" spans="1:27">
      <c r="A8" s="93" t="s">
        <v>12</v>
      </c>
      <c r="B8" s="196">
        <v>58173</v>
      </c>
      <c r="C8" s="196">
        <v>58173</v>
      </c>
      <c r="D8" s="196">
        <v>58173</v>
      </c>
      <c r="E8" s="196">
        <v>58173</v>
      </c>
      <c r="F8" s="196">
        <v>58173</v>
      </c>
      <c r="G8" s="531">
        <v>56673</v>
      </c>
      <c r="H8" s="531">
        <v>56673</v>
      </c>
      <c r="I8" s="531">
        <v>56673</v>
      </c>
      <c r="J8" s="531">
        <v>56673</v>
      </c>
      <c r="K8" s="531">
        <v>56673</v>
      </c>
      <c r="L8" s="531">
        <v>25783.999999999996</v>
      </c>
      <c r="M8" s="531">
        <v>25861</v>
      </c>
      <c r="N8" s="531">
        <v>25861</v>
      </c>
      <c r="O8" s="531">
        <v>25862</v>
      </c>
      <c r="P8" s="531">
        <v>25862</v>
      </c>
      <c r="Q8" s="531">
        <v>45.496091613290268</v>
      </c>
      <c r="R8" s="531">
        <v>45.631958781077408</v>
      </c>
      <c r="S8" s="531">
        <v>45.631958781077408</v>
      </c>
      <c r="T8" s="531">
        <v>45.633723289749966</v>
      </c>
      <c r="U8" s="531">
        <f t="shared" si="0"/>
        <v>45.633723289749966</v>
      </c>
      <c r="V8" s="17"/>
    </row>
    <row r="9" spans="1:27">
      <c r="A9" s="93" t="s">
        <v>513</v>
      </c>
      <c r="B9" s="196">
        <v>186.1</v>
      </c>
      <c r="C9" s="196">
        <v>186.1</v>
      </c>
      <c r="D9" s="196">
        <v>186.1</v>
      </c>
      <c r="E9" s="196">
        <v>186.1</v>
      </c>
      <c r="F9" s="196">
        <v>186.1</v>
      </c>
      <c r="G9" s="531">
        <v>186.1</v>
      </c>
      <c r="H9" s="531">
        <v>186.1</v>
      </c>
      <c r="I9" s="531">
        <v>186.1</v>
      </c>
      <c r="J9" s="531">
        <v>186.1</v>
      </c>
      <c r="K9" s="531">
        <v>186.1</v>
      </c>
      <c r="L9" s="531">
        <v>133</v>
      </c>
      <c r="M9" s="531">
        <v>133</v>
      </c>
      <c r="N9" s="531">
        <v>131</v>
      </c>
      <c r="O9" s="531">
        <v>131</v>
      </c>
      <c r="P9" s="531">
        <v>131</v>
      </c>
      <c r="Q9" s="531">
        <v>71.466953250940364</v>
      </c>
      <c r="R9" s="531">
        <v>71.466953250940364</v>
      </c>
      <c r="S9" s="531">
        <v>70.39226222461042</v>
      </c>
      <c r="T9" s="531">
        <v>70.39226222461042</v>
      </c>
      <c r="U9" s="531">
        <f t="shared" si="0"/>
        <v>70.39226222461042</v>
      </c>
      <c r="V9" s="17"/>
    </row>
    <row r="10" spans="1:27">
      <c r="A10" s="93" t="s">
        <v>100</v>
      </c>
      <c r="B10" s="196">
        <v>234486</v>
      </c>
      <c r="C10" s="196">
        <v>234486</v>
      </c>
      <c r="D10" s="196">
        <v>234486</v>
      </c>
      <c r="E10" s="196">
        <v>234486</v>
      </c>
      <c r="F10" s="196">
        <v>234486</v>
      </c>
      <c r="G10" s="531">
        <v>226705</v>
      </c>
      <c r="H10" s="531">
        <v>226705</v>
      </c>
      <c r="I10" s="531">
        <v>226705</v>
      </c>
      <c r="J10" s="531">
        <v>226705</v>
      </c>
      <c r="K10" s="531">
        <v>226705</v>
      </c>
      <c r="L10" s="531">
        <v>25650</v>
      </c>
      <c r="M10" s="531">
        <v>26000</v>
      </c>
      <c r="N10" s="531">
        <v>32200</v>
      </c>
      <c r="O10" s="531">
        <v>31500</v>
      </c>
      <c r="P10" s="531">
        <v>33572</v>
      </c>
      <c r="Q10" s="531">
        <v>11.314263029046558</v>
      </c>
      <c r="R10" s="531">
        <v>11.468648684413665</v>
      </c>
      <c r="S10" s="531">
        <v>14.203480293773847</v>
      </c>
      <c r="T10" s="531">
        <v>13.894708983039633</v>
      </c>
      <c r="U10" s="531">
        <f t="shared" si="0"/>
        <v>14.808672062812906</v>
      </c>
      <c r="V10" s="17"/>
    </row>
    <row r="11" spans="1:27">
      <c r="A11" s="93" t="s">
        <v>512</v>
      </c>
      <c r="B11" s="196">
        <v>1736</v>
      </c>
      <c r="C11" s="196">
        <v>1736</v>
      </c>
      <c r="D11" s="196">
        <v>1736</v>
      </c>
      <c r="E11" s="196">
        <v>1736</v>
      </c>
      <c r="F11" s="196">
        <v>1736</v>
      </c>
      <c r="G11" s="531">
        <v>1720</v>
      </c>
      <c r="H11" s="531">
        <v>1720</v>
      </c>
      <c r="I11" s="531">
        <v>1720</v>
      </c>
      <c r="J11" s="531">
        <v>1720</v>
      </c>
      <c r="K11" s="531">
        <v>1720</v>
      </c>
      <c r="L11" s="531">
        <v>1224</v>
      </c>
      <c r="M11" s="531">
        <v>1222</v>
      </c>
      <c r="N11" s="531">
        <v>1222</v>
      </c>
      <c r="O11" s="531">
        <v>1222</v>
      </c>
      <c r="P11" s="531">
        <v>1222</v>
      </c>
      <c r="Q11" s="531">
        <v>71.162790697674424</v>
      </c>
      <c r="R11" s="531">
        <v>71.04651162790698</v>
      </c>
      <c r="S11" s="531">
        <v>71.04651162790698</v>
      </c>
      <c r="T11" s="531">
        <v>71.04651162790698</v>
      </c>
      <c r="U11" s="531">
        <f t="shared" si="0"/>
        <v>71.04651162790698</v>
      </c>
      <c r="V11" s="14"/>
      <c r="W11" s="14"/>
    </row>
    <row r="12" spans="1:27">
      <c r="A12" s="93" t="s">
        <v>11</v>
      </c>
      <c r="B12" s="196">
        <v>3036</v>
      </c>
      <c r="C12" s="196">
        <v>3036</v>
      </c>
      <c r="D12" s="196">
        <v>3036</v>
      </c>
      <c r="E12" s="196">
        <v>3036</v>
      </c>
      <c r="F12" s="196">
        <v>3036</v>
      </c>
      <c r="G12" s="531">
        <v>3036</v>
      </c>
      <c r="H12" s="531">
        <v>3036</v>
      </c>
      <c r="I12" s="531">
        <v>3036</v>
      </c>
      <c r="J12" s="531">
        <v>3036</v>
      </c>
      <c r="K12" s="531">
        <v>3036</v>
      </c>
      <c r="L12" s="531">
        <v>2329</v>
      </c>
      <c r="M12" s="531">
        <v>2326</v>
      </c>
      <c r="N12" s="531">
        <v>2312</v>
      </c>
      <c r="O12" s="531">
        <v>2142</v>
      </c>
      <c r="P12" s="531">
        <v>2600</v>
      </c>
      <c r="Q12" s="531">
        <v>76.712779973649532</v>
      </c>
      <c r="R12" s="531">
        <v>76.613965744400531</v>
      </c>
      <c r="S12" s="531">
        <v>76.152832674571812</v>
      </c>
      <c r="T12" s="531">
        <v>70.553359683794469</v>
      </c>
      <c r="U12" s="531">
        <f t="shared" si="0"/>
        <v>85.638998682476938</v>
      </c>
      <c r="V12" s="17"/>
    </row>
    <row r="13" spans="1:27">
      <c r="A13" s="93" t="s">
        <v>10</v>
      </c>
      <c r="B13" s="196">
        <v>58704</v>
      </c>
      <c r="C13" s="196">
        <v>58704</v>
      </c>
      <c r="D13" s="196">
        <v>58729.5</v>
      </c>
      <c r="E13" s="196">
        <v>58729.5</v>
      </c>
      <c r="F13" s="196">
        <v>58729.5</v>
      </c>
      <c r="G13" s="531">
        <v>58154</v>
      </c>
      <c r="H13" s="531">
        <v>58154</v>
      </c>
      <c r="I13" s="531">
        <v>58154</v>
      </c>
      <c r="J13" s="531">
        <v>58180</v>
      </c>
      <c r="K13" s="531">
        <v>58180</v>
      </c>
      <c r="L13" s="531">
        <v>40893</v>
      </c>
      <c r="M13" s="531">
        <v>41395</v>
      </c>
      <c r="N13" s="531">
        <v>41395</v>
      </c>
      <c r="O13" s="531">
        <v>40895</v>
      </c>
      <c r="P13" s="531">
        <v>40895</v>
      </c>
      <c r="Q13" s="531">
        <v>70.318464765966226</v>
      </c>
      <c r="R13" s="531">
        <v>71.181689995529112</v>
      </c>
      <c r="S13" s="531">
        <v>71.181689995529112</v>
      </c>
      <c r="T13" s="531">
        <v>70.290477827432113</v>
      </c>
      <c r="U13" s="531">
        <f t="shared" si="0"/>
        <v>70.290477827432113</v>
      </c>
      <c r="V13" s="17"/>
    </row>
    <row r="14" spans="1:27" ht="15" customHeight="1">
      <c r="A14" s="93" t="s">
        <v>9</v>
      </c>
      <c r="B14" s="196">
        <v>11848</v>
      </c>
      <c r="C14" s="196">
        <v>11848</v>
      </c>
      <c r="D14" s="196">
        <v>11848</v>
      </c>
      <c r="E14" s="196">
        <v>11848</v>
      </c>
      <c r="F14" s="196">
        <v>11848</v>
      </c>
      <c r="G14" s="531">
        <v>9428</v>
      </c>
      <c r="H14" s="531">
        <v>9428</v>
      </c>
      <c r="I14" s="531">
        <v>9428</v>
      </c>
      <c r="J14" s="531">
        <v>9428</v>
      </c>
      <c r="K14" s="531">
        <v>9428</v>
      </c>
      <c r="L14" s="531">
        <v>4975</v>
      </c>
      <c r="M14" s="531">
        <v>5580</v>
      </c>
      <c r="N14" s="531">
        <v>5580</v>
      </c>
      <c r="O14" s="531">
        <v>5650</v>
      </c>
      <c r="P14" s="531">
        <v>5650</v>
      </c>
      <c r="Q14" s="531">
        <v>52.768349596945271</v>
      </c>
      <c r="R14" s="531">
        <v>59.185405176071278</v>
      </c>
      <c r="S14" s="531">
        <v>59.185405176071278</v>
      </c>
      <c r="T14" s="531">
        <v>59.927874416631312</v>
      </c>
      <c r="U14" s="531">
        <f t="shared" si="0"/>
        <v>59.927874416631312</v>
      </c>
      <c r="V14" s="17"/>
    </row>
    <row r="15" spans="1:27">
      <c r="A15" s="93" t="s">
        <v>8</v>
      </c>
      <c r="B15" s="196">
        <v>204</v>
      </c>
      <c r="C15" s="196">
        <v>204</v>
      </c>
      <c r="D15" s="196">
        <v>204</v>
      </c>
      <c r="E15" s="196">
        <v>204</v>
      </c>
      <c r="F15" s="196">
        <v>204</v>
      </c>
      <c r="G15" s="531">
        <v>202.7</v>
      </c>
      <c r="H15" s="531">
        <v>202.7</v>
      </c>
      <c r="I15" s="531">
        <v>202.6</v>
      </c>
      <c r="J15" s="531">
        <v>203</v>
      </c>
      <c r="K15" s="531">
        <v>203</v>
      </c>
      <c r="L15" s="531">
        <v>92</v>
      </c>
      <c r="M15" s="531">
        <v>91</v>
      </c>
      <c r="N15" s="532">
        <v>89</v>
      </c>
      <c r="O15" s="532">
        <v>86</v>
      </c>
      <c r="P15" s="532">
        <v>86</v>
      </c>
      <c r="Q15" s="531">
        <v>45.38727183029107</v>
      </c>
      <c r="R15" s="531">
        <v>44.89393191909226</v>
      </c>
      <c r="S15" s="531">
        <v>43.928923988153997</v>
      </c>
      <c r="T15" s="531">
        <v>42.364532019704434</v>
      </c>
      <c r="U15" s="531">
        <f t="shared" si="0"/>
        <v>42.364532019704434</v>
      </c>
      <c r="V15" s="49" t="s">
        <v>15</v>
      </c>
    </row>
    <row r="16" spans="1:27">
      <c r="A16" s="93" t="s">
        <v>6</v>
      </c>
      <c r="B16" s="196">
        <v>79938</v>
      </c>
      <c r="C16" s="196">
        <v>79938</v>
      </c>
      <c r="D16" s="196">
        <v>79938</v>
      </c>
      <c r="E16" s="196">
        <v>79938</v>
      </c>
      <c r="F16" s="196">
        <v>79938</v>
      </c>
      <c r="G16" s="531">
        <v>78638</v>
      </c>
      <c r="H16" s="531">
        <v>78638</v>
      </c>
      <c r="I16" s="531">
        <v>78638</v>
      </c>
      <c r="J16" s="531">
        <v>78638</v>
      </c>
      <c r="K16" s="531">
        <v>78638</v>
      </c>
      <c r="L16" s="531">
        <v>49050</v>
      </c>
      <c r="M16" s="531">
        <v>49400</v>
      </c>
      <c r="N16" s="531">
        <v>49400</v>
      </c>
      <c r="O16" s="531">
        <v>49400</v>
      </c>
      <c r="P16" s="531">
        <v>41413.832000000002</v>
      </c>
      <c r="Q16" s="531">
        <v>62.374424578448078</v>
      </c>
      <c r="R16" s="531">
        <v>62.819502021923242</v>
      </c>
      <c r="S16" s="531">
        <v>62.819502021923242</v>
      </c>
      <c r="T16" s="531">
        <v>62.819502021923242</v>
      </c>
      <c r="U16" s="531">
        <f t="shared" si="0"/>
        <v>52.663892774485618</v>
      </c>
      <c r="V16" s="17"/>
    </row>
    <row r="17" spans="1:23">
      <c r="A17" s="93" t="s">
        <v>5</v>
      </c>
      <c r="B17" s="196">
        <v>82429</v>
      </c>
      <c r="C17" s="196">
        <v>82429</v>
      </c>
      <c r="D17" s="196">
        <v>82429</v>
      </c>
      <c r="E17" s="196">
        <v>82429</v>
      </c>
      <c r="F17" s="196">
        <v>82429</v>
      </c>
      <c r="G17" s="531">
        <v>82329</v>
      </c>
      <c r="H17" s="531">
        <v>82329</v>
      </c>
      <c r="I17" s="531">
        <v>78638</v>
      </c>
      <c r="J17" s="531">
        <v>82329</v>
      </c>
      <c r="K17" s="531">
        <v>82329</v>
      </c>
      <c r="L17" s="531">
        <v>38808</v>
      </c>
      <c r="M17" s="531">
        <v>38809</v>
      </c>
      <c r="N17" s="531">
        <v>38809</v>
      </c>
      <c r="O17" s="531">
        <v>38810</v>
      </c>
      <c r="P17" s="531">
        <v>38810</v>
      </c>
      <c r="Q17" s="531">
        <v>47.137703603833401</v>
      </c>
      <c r="R17" s="531">
        <v>47.138918242660544</v>
      </c>
      <c r="S17" s="531">
        <v>49.351458582364764</v>
      </c>
      <c r="T17" s="531">
        <v>47.140132881487688</v>
      </c>
      <c r="U17" s="531">
        <f t="shared" si="0"/>
        <v>47.140132881487688</v>
      </c>
      <c r="V17" s="17"/>
    </row>
    <row r="18" spans="1:23">
      <c r="A18" s="93" t="s">
        <v>4</v>
      </c>
      <c r="B18" s="196">
        <v>46</v>
      </c>
      <c r="C18" s="196">
        <v>46</v>
      </c>
      <c r="D18" s="196">
        <v>46</v>
      </c>
      <c r="E18" s="196">
        <v>46</v>
      </c>
      <c r="F18" s="196">
        <v>46</v>
      </c>
      <c r="G18" s="531">
        <v>46</v>
      </c>
      <c r="H18" s="531">
        <v>46</v>
      </c>
      <c r="I18" s="531">
        <v>45.5</v>
      </c>
      <c r="J18" s="531">
        <v>46</v>
      </c>
      <c r="K18" s="531">
        <v>46</v>
      </c>
      <c r="L18" s="531">
        <v>3</v>
      </c>
      <c r="M18" s="531">
        <v>3</v>
      </c>
      <c r="N18" s="531">
        <v>1</v>
      </c>
      <c r="O18" s="531">
        <v>1.55</v>
      </c>
      <c r="P18" s="531">
        <v>1.55</v>
      </c>
      <c r="Q18" s="531">
        <v>6.5217391304347823</v>
      </c>
      <c r="R18" s="531">
        <v>6.5217391304347823</v>
      </c>
      <c r="S18" s="531">
        <v>2.197802197802198</v>
      </c>
      <c r="T18" s="531">
        <v>3.3695652173913042</v>
      </c>
      <c r="U18" s="531">
        <f t="shared" si="0"/>
        <v>3.3695652173913042</v>
      </c>
      <c r="V18" s="17"/>
    </row>
    <row r="19" spans="1:23">
      <c r="A19" s="93" t="s">
        <v>3</v>
      </c>
      <c r="B19" s="196">
        <v>121909</v>
      </c>
      <c r="C19" s="196">
        <v>121909</v>
      </c>
      <c r="D19" s="196">
        <v>121909</v>
      </c>
      <c r="E19" s="196">
        <v>121909</v>
      </c>
      <c r="F19" s="196">
        <v>121909</v>
      </c>
      <c r="G19" s="531">
        <v>121309</v>
      </c>
      <c r="H19" s="531">
        <v>121309</v>
      </c>
      <c r="I19" s="531">
        <v>121309</v>
      </c>
      <c r="J19" s="531">
        <v>121309</v>
      </c>
      <c r="K19" s="531">
        <v>121309</v>
      </c>
      <c r="L19" s="531">
        <v>96890</v>
      </c>
      <c r="M19" s="531">
        <v>96891</v>
      </c>
      <c r="N19" s="531">
        <v>96374</v>
      </c>
      <c r="O19" s="531">
        <v>96341</v>
      </c>
      <c r="P19" s="531">
        <v>96341</v>
      </c>
      <c r="Q19" s="531">
        <v>79.870413571952611</v>
      </c>
      <c r="R19" s="531">
        <v>79.871237913097957</v>
      </c>
      <c r="S19" s="531">
        <v>79.445053540957389</v>
      </c>
      <c r="T19" s="531">
        <v>79.417850283161187</v>
      </c>
      <c r="U19" s="531">
        <f t="shared" si="0"/>
        <v>79.417850283161187</v>
      </c>
      <c r="V19" s="14"/>
      <c r="W19" s="14"/>
    </row>
    <row r="20" spans="1:23">
      <c r="A20" s="93" t="s">
        <v>33</v>
      </c>
      <c r="B20" s="196">
        <v>94730</v>
      </c>
      <c r="C20" s="196">
        <v>94730</v>
      </c>
      <c r="D20" s="196">
        <v>94730</v>
      </c>
      <c r="E20" s="196">
        <v>94730</v>
      </c>
      <c r="F20" s="196">
        <v>94730</v>
      </c>
      <c r="G20" s="531">
        <v>88580.3</v>
      </c>
      <c r="H20" s="531">
        <v>88580.3</v>
      </c>
      <c r="I20" s="531">
        <v>88580.3</v>
      </c>
      <c r="J20" s="531">
        <v>88580</v>
      </c>
      <c r="K20" s="531">
        <v>88580</v>
      </c>
      <c r="L20" s="531">
        <v>35650</v>
      </c>
      <c r="M20" s="531">
        <v>37300</v>
      </c>
      <c r="N20" s="531">
        <v>37300</v>
      </c>
      <c r="O20" s="531">
        <v>39650</v>
      </c>
      <c r="P20" s="531">
        <v>39521.199999999997</v>
      </c>
      <c r="Q20" s="531">
        <v>40.24596891182351</v>
      </c>
      <c r="R20" s="531">
        <v>42.108685565526422</v>
      </c>
      <c r="S20" s="531">
        <v>42.108685565526422</v>
      </c>
      <c r="T20" s="531">
        <v>44.761797245427864</v>
      </c>
      <c r="U20" s="531">
        <f t="shared" si="0"/>
        <v>44.616391962068178</v>
      </c>
      <c r="V20" s="14"/>
      <c r="W20" s="14"/>
    </row>
    <row r="21" spans="1:23">
      <c r="A21" s="93" t="s">
        <v>1</v>
      </c>
      <c r="B21" s="196">
        <v>75261</v>
      </c>
      <c r="C21" s="196">
        <v>75261</v>
      </c>
      <c r="D21" s="196">
        <v>75261</v>
      </c>
      <c r="E21" s="196">
        <v>75261</v>
      </c>
      <c r="F21" s="196">
        <v>75261</v>
      </c>
      <c r="G21" s="531">
        <v>74339</v>
      </c>
      <c r="H21" s="531">
        <v>74339</v>
      </c>
      <c r="I21" s="531">
        <v>74339</v>
      </c>
      <c r="J21" s="531">
        <v>74339</v>
      </c>
      <c r="K21" s="531">
        <v>74339</v>
      </c>
      <c r="L21" s="531">
        <v>22984</v>
      </c>
      <c r="M21" s="531">
        <v>23735</v>
      </c>
      <c r="N21" s="531">
        <v>23435</v>
      </c>
      <c r="O21" s="531">
        <v>23836</v>
      </c>
      <c r="P21" s="531">
        <v>23836</v>
      </c>
      <c r="Q21" s="531">
        <v>30.917822408157225</v>
      </c>
      <c r="R21" s="531">
        <v>31.928059295928112</v>
      </c>
      <c r="S21" s="531">
        <v>31.524502616392471</v>
      </c>
      <c r="T21" s="531">
        <v>32.063923378038446</v>
      </c>
      <c r="U21" s="531">
        <f t="shared" si="0"/>
        <v>32.063923378038446</v>
      </c>
      <c r="V21" s="17"/>
    </row>
    <row r="22" spans="1:23">
      <c r="A22" s="93" t="s">
        <v>0</v>
      </c>
      <c r="B22" s="196">
        <v>39076</v>
      </c>
      <c r="C22" s="196">
        <v>39076</v>
      </c>
      <c r="D22" s="196">
        <v>39076</v>
      </c>
      <c r="E22" s="196">
        <v>39076</v>
      </c>
      <c r="F22" s="196">
        <v>39076</v>
      </c>
      <c r="G22" s="531">
        <v>38685</v>
      </c>
      <c r="H22" s="531">
        <v>38685</v>
      </c>
      <c r="I22" s="531">
        <v>38685</v>
      </c>
      <c r="J22" s="531">
        <v>38685</v>
      </c>
      <c r="K22" s="531">
        <v>38685</v>
      </c>
      <c r="L22" s="531">
        <v>16250</v>
      </c>
      <c r="M22" s="531">
        <v>16320</v>
      </c>
      <c r="N22" s="531">
        <v>15950</v>
      </c>
      <c r="O22" s="531">
        <v>16200</v>
      </c>
      <c r="P22" s="531">
        <v>16200</v>
      </c>
      <c r="Q22" s="531">
        <v>42.005945456895439</v>
      </c>
      <c r="R22" s="531">
        <v>42.186894145017447</v>
      </c>
      <c r="S22" s="531">
        <v>41.230451079229674</v>
      </c>
      <c r="T22" s="531">
        <v>41.876696393951143</v>
      </c>
      <c r="U22" s="531">
        <f t="shared" si="0"/>
        <v>41.876696393951143</v>
      </c>
      <c r="V22" s="17"/>
    </row>
    <row r="23" spans="1:23">
      <c r="A23" s="93" t="s">
        <v>20</v>
      </c>
      <c r="B23" s="533">
        <f t="shared" ref="B23:F23" si="1">SUM(B7:B22)</f>
        <v>986432.1</v>
      </c>
      <c r="C23" s="533">
        <f t="shared" si="1"/>
        <v>986432.1</v>
      </c>
      <c r="D23" s="533">
        <f t="shared" si="1"/>
        <v>986457.59999999998</v>
      </c>
      <c r="E23" s="533">
        <f t="shared" si="1"/>
        <v>986457.59999999998</v>
      </c>
      <c r="F23" s="533">
        <f t="shared" si="1"/>
        <v>986457.59999999998</v>
      </c>
      <c r="G23" s="533">
        <v>964701.10000000009</v>
      </c>
      <c r="H23" s="533">
        <v>964701.10000000009</v>
      </c>
      <c r="I23" s="533">
        <v>961009.5</v>
      </c>
      <c r="J23" s="533">
        <v>964727.1</v>
      </c>
      <c r="K23" s="533">
        <f>SUM(K7:K22)</f>
        <v>964727.1</v>
      </c>
      <c r="L23" s="533">
        <v>418405</v>
      </c>
      <c r="M23" s="533">
        <v>423456</v>
      </c>
      <c r="N23" s="533">
        <v>428449</v>
      </c>
      <c r="O23" s="533">
        <v>428679.04</v>
      </c>
      <c r="P23" s="533">
        <f>SUM(P7:P22)</f>
        <v>423094.07199999999</v>
      </c>
      <c r="Q23" s="533">
        <v>43.371465006103961</v>
      </c>
      <c r="R23" s="533">
        <v>43.895046869957952</v>
      </c>
      <c r="S23" s="533">
        <v>44.583222122153842</v>
      </c>
      <c r="T23" s="533">
        <v>44.435264646344031</v>
      </c>
      <c r="U23" s="533">
        <f t="shared" si="0"/>
        <v>43.856347769229245</v>
      </c>
      <c r="V23" s="17"/>
    </row>
    <row r="24" spans="1:23">
      <c r="A24" s="17"/>
      <c r="B24" s="14"/>
      <c r="C24" s="14"/>
      <c r="D24" s="14"/>
      <c r="E24" s="14"/>
      <c r="F24" s="14"/>
      <c r="G24" s="14"/>
      <c r="H24" s="14"/>
      <c r="I24" s="14"/>
      <c r="J24" s="14"/>
      <c r="K24" s="14"/>
      <c r="L24" s="14"/>
      <c r="M24" s="14"/>
      <c r="N24" s="14"/>
      <c r="O24" s="14"/>
      <c r="P24" s="14"/>
      <c r="Q24" s="14"/>
      <c r="R24" s="14"/>
      <c r="S24" s="14"/>
      <c r="T24" s="14"/>
      <c r="U24" s="14"/>
      <c r="V24" s="17"/>
    </row>
    <row r="25" spans="1:23">
      <c r="A25" s="40" t="s">
        <v>21</v>
      </c>
      <c r="B25" s="14"/>
      <c r="D25" s="14"/>
      <c r="E25" s="14"/>
      <c r="F25" s="14"/>
      <c r="G25" s="14"/>
      <c r="H25" s="13"/>
      <c r="I25" s="14"/>
      <c r="J25" s="14"/>
      <c r="K25" s="14"/>
      <c r="L25" s="55" t="s">
        <v>15</v>
      </c>
      <c r="N25" s="14"/>
      <c r="O25" s="14"/>
      <c r="P25" s="14"/>
      <c r="R25" s="14"/>
      <c r="S25" s="14"/>
      <c r="T25" s="14"/>
      <c r="U25" s="14"/>
      <c r="V25" s="17"/>
    </row>
    <row r="26" spans="1:23">
      <c r="A26" s="40"/>
      <c r="B26" s="14"/>
      <c r="D26" s="14"/>
      <c r="E26" s="14"/>
      <c r="F26" s="14"/>
      <c r="G26" s="14"/>
      <c r="H26" s="13"/>
      <c r="I26" s="14"/>
      <c r="J26" s="14"/>
      <c r="K26" s="14"/>
      <c r="L26" s="55"/>
      <c r="N26" s="14"/>
      <c r="O26" s="14"/>
      <c r="P26" s="14"/>
      <c r="R26" s="14"/>
      <c r="S26" s="14"/>
      <c r="T26" s="14"/>
      <c r="U26" s="14"/>
      <c r="V26" s="17"/>
    </row>
    <row r="27" spans="1:23">
      <c r="A27" s="13" t="s">
        <v>3240</v>
      </c>
      <c r="B27" s="14"/>
      <c r="D27" s="14"/>
      <c r="E27" s="14"/>
      <c r="F27" s="14"/>
      <c r="G27" s="14"/>
      <c r="H27" s="14"/>
      <c r="I27" s="14"/>
      <c r="J27" s="14"/>
      <c r="K27" s="14"/>
      <c r="L27" s="14"/>
      <c r="M27" s="14"/>
      <c r="N27" s="14"/>
      <c r="O27" s="14"/>
      <c r="P27" s="14"/>
      <c r="Q27" s="14"/>
      <c r="R27" s="14"/>
      <c r="S27" s="14"/>
      <c r="T27" s="14"/>
      <c r="U27" s="14"/>
      <c r="V27" s="17"/>
    </row>
    <row r="28" spans="1:23">
      <c r="A28" s="53" t="s">
        <v>124</v>
      </c>
      <c r="B28" s="14"/>
      <c r="C28" s="14"/>
      <c r="D28" s="14"/>
      <c r="E28" s="14"/>
      <c r="F28" s="14"/>
      <c r="G28" s="14"/>
      <c r="H28" s="57"/>
      <c r="I28" s="14"/>
      <c r="J28" s="14"/>
      <c r="K28" s="14"/>
      <c r="L28" s="42"/>
      <c r="M28" s="17"/>
      <c r="N28" s="14"/>
      <c r="O28" s="14"/>
      <c r="P28" s="14"/>
      <c r="Q28" s="17"/>
      <c r="R28" s="53"/>
      <c r="S28" s="14"/>
      <c r="T28" s="14"/>
      <c r="U28" s="14"/>
      <c r="V28" s="17"/>
    </row>
    <row r="29" spans="1:23">
      <c r="A29" s="14"/>
      <c r="B29" s="14"/>
      <c r="C29" s="14"/>
      <c r="D29" s="14"/>
      <c r="E29" s="14"/>
      <c r="F29" s="14"/>
      <c r="G29" s="14"/>
      <c r="H29" s="57"/>
      <c r="I29" s="14"/>
      <c r="J29" s="14"/>
      <c r="K29" s="14"/>
      <c r="L29" s="42"/>
      <c r="M29" s="17"/>
      <c r="N29" s="14"/>
      <c r="O29" s="14"/>
      <c r="P29" s="14"/>
      <c r="Q29" s="17"/>
      <c r="R29" s="53"/>
      <c r="S29" s="14"/>
      <c r="T29" s="14"/>
      <c r="U29" s="14"/>
      <c r="V29" s="17"/>
    </row>
    <row r="30" spans="1:23">
      <c r="A30" s="44" t="s">
        <v>254</v>
      </c>
      <c r="B30" s="14"/>
      <c r="C30" s="14"/>
      <c r="D30" s="14"/>
      <c r="E30" s="14"/>
      <c r="F30" s="14"/>
      <c r="G30" s="14"/>
      <c r="H30" s="57"/>
      <c r="I30" s="14"/>
      <c r="J30" s="14"/>
      <c r="K30" s="14"/>
      <c r="L30" s="42"/>
      <c r="M30" s="17"/>
      <c r="N30" s="14"/>
      <c r="O30" s="14"/>
      <c r="P30" s="14"/>
      <c r="Q30" s="17"/>
      <c r="R30" s="53"/>
      <c r="S30" s="14"/>
      <c r="T30" s="14"/>
      <c r="U30" s="14"/>
      <c r="V30" s="17"/>
    </row>
    <row r="31" spans="1:23">
      <c r="A31" s="44"/>
      <c r="B31" s="14"/>
      <c r="C31" s="14"/>
      <c r="D31" s="14"/>
      <c r="E31" s="14"/>
      <c r="F31" s="14"/>
      <c r="G31" s="14"/>
      <c r="H31" s="57"/>
      <c r="I31" s="14"/>
      <c r="J31" s="14"/>
      <c r="K31" s="14"/>
      <c r="L31" s="42"/>
      <c r="M31" s="17"/>
      <c r="N31" s="14"/>
      <c r="O31" s="14"/>
      <c r="P31" s="14"/>
      <c r="Q31" s="17"/>
      <c r="R31" s="53"/>
      <c r="S31" s="14"/>
      <c r="T31" s="14"/>
      <c r="U31" s="14"/>
      <c r="V31" s="17"/>
    </row>
    <row r="32" spans="1:23">
      <c r="A32" s="13" t="s">
        <v>395</v>
      </c>
      <c r="B32" s="14"/>
      <c r="C32" s="14"/>
      <c r="D32" s="14"/>
      <c r="E32" s="14"/>
      <c r="F32" s="14"/>
      <c r="G32" s="14"/>
      <c r="H32" s="57"/>
      <c r="I32" s="14"/>
      <c r="J32" s="14"/>
      <c r="K32" s="14"/>
      <c r="L32" s="42"/>
      <c r="M32" s="17"/>
      <c r="N32" s="14"/>
      <c r="O32" s="14"/>
      <c r="P32" s="14"/>
      <c r="Q32" s="17"/>
      <c r="R32" s="53"/>
      <c r="S32" s="14"/>
      <c r="T32" s="14"/>
      <c r="U32" s="14"/>
      <c r="V32" s="17"/>
    </row>
    <row r="33" spans="1:22">
      <c r="A33" s="17"/>
      <c r="B33" s="14"/>
      <c r="C33" s="14"/>
      <c r="D33" s="14"/>
      <c r="E33" s="14"/>
      <c r="F33" s="14"/>
      <c r="G33" s="14"/>
      <c r="H33" s="14"/>
      <c r="I33" s="14"/>
      <c r="J33" s="14"/>
      <c r="K33" s="14"/>
      <c r="L33" s="17"/>
      <c r="M33" s="13"/>
      <c r="N33" s="14"/>
      <c r="O33" s="14"/>
      <c r="P33" s="14"/>
      <c r="Q33" s="13"/>
      <c r="R33" s="14"/>
      <c r="S33" s="14"/>
      <c r="T33" s="14"/>
      <c r="U33" s="14"/>
      <c r="V33" s="17"/>
    </row>
    <row r="34" spans="1:22">
      <c r="A34" s="17"/>
      <c r="B34" s="14"/>
      <c r="C34" s="14"/>
      <c r="D34" s="14"/>
      <c r="E34" s="14"/>
      <c r="F34" s="14"/>
      <c r="G34" s="14"/>
      <c r="H34" s="14"/>
      <c r="I34" s="14"/>
      <c r="J34" s="14"/>
      <c r="K34" s="14"/>
      <c r="L34" s="14"/>
      <c r="M34" s="17"/>
      <c r="N34" s="14"/>
      <c r="O34" s="14"/>
      <c r="P34" s="14"/>
      <c r="Q34" s="17"/>
      <c r="R34" s="14"/>
      <c r="S34" s="14"/>
      <c r="T34" s="14"/>
      <c r="U34" s="14"/>
      <c r="V34" s="17"/>
    </row>
    <row r="35" spans="1:22">
      <c r="A35" s="17"/>
      <c r="B35" s="14"/>
      <c r="C35" s="14"/>
      <c r="D35" s="14"/>
      <c r="E35" s="14"/>
      <c r="F35" s="14"/>
      <c r="G35" s="14"/>
      <c r="H35" s="14"/>
      <c r="I35" s="14"/>
      <c r="J35" s="14"/>
      <c r="K35" s="14"/>
      <c r="L35" s="14"/>
      <c r="M35" s="14"/>
      <c r="N35" s="14"/>
      <c r="O35" s="14"/>
      <c r="P35" s="14"/>
      <c r="Q35" s="14"/>
      <c r="R35" s="14"/>
      <c r="S35" s="14"/>
      <c r="T35" s="14"/>
      <c r="U35" s="14"/>
      <c r="V35" s="17"/>
    </row>
    <row r="36" spans="1:22">
      <c r="A36" s="17"/>
      <c r="B36" s="14"/>
      <c r="C36" s="14"/>
      <c r="D36" s="14"/>
      <c r="E36" s="14"/>
      <c r="F36" s="14"/>
      <c r="G36" s="14"/>
      <c r="H36" s="14"/>
      <c r="I36" s="14"/>
      <c r="J36" s="14"/>
      <c r="K36" s="14"/>
      <c r="L36" s="14"/>
      <c r="M36" s="14"/>
      <c r="N36" s="14"/>
      <c r="O36" s="14"/>
      <c r="P36" s="14"/>
      <c r="Q36" s="14"/>
      <c r="R36" s="14"/>
      <c r="S36" s="14"/>
      <c r="T36" s="14"/>
      <c r="U36" s="14"/>
      <c r="V36" s="17"/>
    </row>
    <row r="37" spans="1:22">
      <c r="A37" s="17"/>
      <c r="B37" s="14"/>
      <c r="C37" s="14"/>
      <c r="D37" s="14"/>
      <c r="E37" s="14"/>
      <c r="F37" s="14"/>
      <c r="G37" s="14"/>
      <c r="H37" s="14"/>
      <c r="I37" s="14"/>
      <c r="J37" s="14"/>
      <c r="K37" s="14"/>
      <c r="L37" s="14"/>
      <c r="M37" s="14"/>
      <c r="N37" s="14"/>
      <c r="O37" s="14"/>
      <c r="P37" s="14"/>
      <c r="Q37" s="14"/>
      <c r="R37" s="14"/>
      <c r="S37" s="14"/>
      <c r="T37" s="14"/>
      <c r="U37" s="14"/>
      <c r="V37" s="17"/>
    </row>
    <row r="38" spans="1:22">
      <c r="A38" s="17"/>
      <c r="B38" s="14"/>
      <c r="C38" s="14"/>
      <c r="D38" s="14"/>
      <c r="E38" s="14"/>
      <c r="F38" s="14"/>
      <c r="G38" s="14"/>
      <c r="H38" s="14"/>
      <c r="I38" s="14"/>
      <c r="J38" s="14"/>
      <c r="K38" s="14"/>
      <c r="L38" s="14"/>
      <c r="M38" s="14"/>
      <c r="N38" s="14"/>
      <c r="O38" s="14"/>
      <c r="P38" s="14"/>
      <c r="Q38" s="14"/>
      <c r="R38" s="14"/>
      <c r="S38" s="14"/>
      <c r="T38" s="14"/>
      <c r="U38" s="14"/>
      <c r="V38" s="17"/>
    </row>
    <row r="39" spans="1:22">
      <c r="A39" s="17"/>
      <c r="B39" s="14"/>
      <c r="C39" s="14"/>
      <c r="D39" s="14"/>
      <c r="E39" s="14"/>
      <c r="F39" s="14"/>
      <c r="G39" s="14"/>
      <c r="H39" s="14"/>
      <c r="I39" s="14"/>
      <c r="J39" s="14"/>
      <c r="K39" s="14"/>
      <c r="L39" s="14"/>
      <c r="M39" s="14"/>
      <c r="N39" s="14"/>
      <c r="O39" s="14"/>
      <c r="P39" s="14"/>
      <c r="Q39" s="14"/>
      <c r="R39" s="14"/>
      <c r="S39" s="14"/>
      <c r="T39" s="14"/>
      <c r="U39" s="14"/>
      <c r="V39" s="17"/>
    </row>
    <row r="40" spans="1:22">
      <c r="A40" s="17"/>
      <c r="B40" s="14"/>
      <c r="C40" s="14"/>
      <c r="D40" s="14"/>
      <c r="E40" s="14"/>
      <c r="F40" s="14"/>
      <c r="G40" s="14"/>
      <c r="H40" s="14"/>
      <c r="I40" s="14"/>
      <c r="J40" s="14"/>
      <c r="K40" s="14"/>
      <c r="L40" s="14"/>
      <c r="M40" s="14"/>
      <c r="N40" s="14"/>
      <c r="O40" s="14"/>
      <c r="P40" s="14"/>
      <c r="Q40" s="14"/>
      <c r="R40" s="14"/>
      <c r="S40" s="14"/>
      <c r="T40" s="14"/>
      <c r="U40" s="14"/>
      <c r="V40" s="17"/>
    </row>
    <row r="41" spans="1:22">
      <c r="A41" s="17"/>
      <c r="B41" s="14"/>
      <c r="C41" s="14"/>
      <c r="D41" s="14"/>
      <c r="E41" s="14"/>
      <c r="F41" s="14"/>
      <c r="G41" s="14"/>
      <c r="H41" s="14"/>
      <c r="I41" s="14"/>
      <c r="J41" s="14"/>
      <c r="K41" s="14"/>
      <c r="L41" s="14"/>
      <c r="M41" s="14"/>
      <c r="N41" s="14"/>
      <c r="O41" s="14"/>
      <c r="P41" s="14"/>
      <c r="Q41" s="14"/>
      <c r="R41" s="14"/>
      <c r="S41" s="14"/>
      <c r="T41" s="14"/>
      <c r="U41" s="14"/>
      <c r="V41" s="17"/>
    </row>
    <row r="42" spans="1:22">
      <c r="A42" s="17"/>
      <c r="B42" s="14"/>
      <c r="C42" s="14"/>
      <c r="D42" s="14"/>
      <c r="E42" s="14"/>
      <c r="F42" s="14"/>
      <c r="G42" s="14"/>
      <c r="H42" s="14"/>
      <c r="I42" s="14"/>
      <c r="J42" s="14"/>
      <c r="K42" s="14"/>
      <c r="L42" s="14"/>
      <c r="M42" s="14"/>
      <c r="N42" s="14"/>
      <c r="O42" s="14"/>
      <c r="P42" s="14"/>
      <c r="Q42" s="14"/>
      <c r="R42" s="14"/>
      <c r="S42" s="14"/>
      <c r="T42" s="14"/>
      <c r="U42" s="14"/>
      <c r="V42" s="17"/>
    </row>
    <row r="43" spans="1:22">
      <c r="A43" s="17"/>
      <c r="B43" s="14"/>
      <c r="C43" s="14"/>
      <c r="D43" s="14"/>
      <c r="E43" s="14"/>
      <c r="F43" s="14"/>
      <c r="G43" s="14"/>
      <c r="H43" s="14"/>
      <c r="I43" s="14"/>
      <c r="J43" s="14"/>
      <c r="K43" s="14"/>
      <c r="L43" s="14"/>
      <c r="M43" s="14"/>
      <c r="N43" s="14"/>
      <c r="O43" s="14"/>
      <c r="P43" s="14"/>
      <c r="Q43" s="14"/>
      <c r="R43" s="14"/>
      <c r="S43" s="14"/>
      <c r="T43" s="14"/>
      <c r="U43" s="14"/>
      <c r="V43" s="17"/>
    </row>
    <row r="44" spans="1:22">
      <c r="A44" s="17"/>
      <c r="B44" s="14"/>
      <c r="C44" s="14"/>
      <c r="D44" s="14"/>
      <c r="E44" s="14"/>
      <c r="F44" s="14"/>
      <c r="G44" s="14"/>
      <c r="H44" s="14"/>
      <c r="I44" s="14"/>
      <c r="J44" s="14"/>
      <c r="K44" s="14"/>
      <c r="L44" s="14"/>
      <c r="M44" s="14"/>
      <c r="N44" s="14"/>
      <c r="O44" s="14"/>
      <c r="P44" s="14"/>
      <c r="Q44" s="14"/>
      <c r="R44" s="14"/>
      <c r="S44" s="14"/>
      <c r="T44" s="14"/>
      <c r="U44" s="14"/>
      <c r="V44" s="17"/>
    </row>
    <row r="45" spans="1:22">
      <c r="A45" s="17"/>
      <c r="B45" s="14"/>
      <c r="C45" s="14"/>
      <c r="D45" s="14"/>
      <c r="E45" s="14"/>
      <c r="F45" s="14"/>
      <c r="G45" s="14"/>
      <c r="H45" s="14"/>
      <c r="I45" s="14"/>
      <c r="J45" s="14"/>
      <c r="K45" s="14"/>
      <c r="L45" s="14"/>
      <c r="M45" s="14"/>
      <c r="N45" s="14"/>
      <c r="O45" s="14"/>
      <c r="P45" s="14"/>
      <c r="Q45" s="14"/>
      <c r="R45" s="14"/>
      <c r="S45" s="14"/>
      <c r="T45" s="14"/>
      <c r="U45" s="14"/>
      <c r="V45" s="17"/>
    </row>
    <row r="46" spans="1:22">
      <c r="A46" s="17"/>
      <c r="B46" s="14"/>
      <c r="C46" s="14"/>
      <c r="D46" s="14"/>
      <c r="E46" s="14"/>
      <c r="F46" s="14"/>
      <c r="G46" s="14"/>
      <c r="H46" s="14"/>
      <c r="I46" s="14"/>
      <c r="J46" s="14"/>
      <c r="K46" s="14"/>
      <c r="L46" s="14"/>
      <c r="M46" s="14"/>
      <c r="N46" s="14"/>
      <c r="O46" s="14"/>
      <c r="P46" s="14"/>
      <c r="Q46" s="14"/>
      <c r="R46" s="14"/>
      <c r="S46" s="14"/>
      <c r="T46" s="14"/>
      <c r="U46" s="14"/>
      <c r="V46" s="17"/>
    </row>
    <row r="47" spans="1:22">
      <c r="A47" s="17"/>
      <c r="B47" s="14"/>
      <c r="C47" s="14"/>
      <c r="D47" s="14"/>
      <c r="E47" s="14"/>
      <c r="F47" s="14"/>
      <c r="G47" s="14"/>
      <c r="H47" s="14"/>
      <c r="I47" s="14"/>
      <c r="J47" s="14"/>
      <c r="K47" s="14"/>
      <c r="L47" s="14"/>
      <c r="M47" s="14"/>
      <c r="N47" s="14"/>
      <c r="O47" s="14"/>
      <c r="P47" s="14"/>
      <c r="Q47" s="14"/>
      <c r="R47" s="14"/>
      <c r="S47" s="14"/>
      <c r="T47" s="14"/>
      <c r="U47" s="14"/>
      <c r="V47" s="17"/>
    </row>
    <row r="48" spans="1:22">
      <c r="A48" s="17"/>
      <c r="B48" s="14"/>
      <c r="C48" s="14"/>
      <c r="D48" s="14"/>
      <c r="E48" s="14"/>
      <c r="F48" s="14"/>
      <c r="G48" s="14"/>
      <c r="H48" s="14"/>
      <c r="I48" s="14"/>
      <c r="J48" s="14"/>
      <c r="K48" s="14"/>
      <c r="L48" s="14"/>
      <c r="M48" s="14"/>
      <c r="N48" s="14"/>
      <c r="O48" s="14"/>
      <c r="P48" s="14"/>
      <c r="Q48" s="14"/>
      <c r="R48" s="14"/>
      <c r="S48" s="14"/>
      <c r="T48" s="14"/>
      <c r="U48" s="14"/>
      <c r="V48" s="17"/>
    </row>
    <row r="49" spans="1:22">
      <c r="A49" s="17"/>
      <c r="B49" s="14"/>
      <c r="C49" s="14"/>
      <c r="D49" s="14"/>
      <c r="E49" s="14"/>
      <c r="F49" s="14"/>
      <c r="G49" s="14"/>
      <c r="H49" s="14"/>
      <c r="I49" s="14"/>
      <c r="J49" s="14"/>
      <c r="K49" s="14"/>
      <c r="L49" s="14"/>
      <c r="M49" s="14"/>
      <c r="N49" s="14"/>
      <c r="O49" s="14"/>
      <c r="P49" s="14"/>
      <c r="Q49" s="14"/>
      <c r="R49" s="14"/>
      <c r="S49" s="14"/>
      <c r="T49" s="14"/>
      <c r="U49" s="14"/>
      <c r="V49" s="17"/>
    </row>
    <row r="50" spans="1:22">
      <c r="A50" s="17"/>
      <c r="B50" s="14"/>
      <c r="C50" s="14"/>
      <c r="D50" s="14"/>
      <c r="E50" s="14"/>
      <c r="F50" s="14"/>
      <c r="G50" s="14"/>
      <c r="H50" s="14"/>
      <c r="I50" s="14"/>
      <c r="J50" s="14"/>
      <c r="K50" s="14"/>
      <c r="L50" s="14"/>
      <c r="M50" s="14"/>
      <c r="N50" s="14"/>
      <c r="O50" s="14"/>
      <c r="P50" s="14"/>
      <c r="Q50" s="14"/>
      <c r="R50" s="14"/>
      <c r="S50" s="14"/>
      <c r="T50" s="14"/>
      <c r="U50" s="14"/>
      <c r="V50" s="17"/>
    </row>
    <row r="51" spans="1:22">
      <c r="A51" s="17"/>
      <c r="B51" s="14"/>
      <c r="C51" s="14"/>
      <c r="D51" s="14"/>
      <c r="E51" s="14"/>
      <c r="F51" s="14"/>
      <c r="G51" s="14"/>
      <c r="H51" s="14"/>
      <c r="I51" s="14"/>
      <c r="J51" s="14"/>
      <c r="K51" s="14"/>
      <c r="L51" s="14"/>
      <c r="M51" s="14"/>
      <c r="N51" s="14"/>
      <c r="O51" s="14"/>
      <c r="P51" s="14"/>
      <c r="Q51" s="14"/>
      <c r="R51" s="14"/>
      <c r="S51" s="14"/>
      <c r="T51" s="14"/>
      <c r="U51" s="14"/>
      <c r="V51" s="17"/>
    </row>
    <row r="52" spans="1:22">
      <c r="A52" s="17"/>
      <c r="B52" s="14"/>
      <c r="C52" s="14"/>
      <c r="D52" s="14"/>
      <c r="E52" s="14"/>
      <c r="F52" s="14"/>
      <c r="G52" s="14"/>
      <c r="H52" s="14"/>
      <c r="I52" s="14"/>
      <c r="J52" s="14"/>
      <c r="K52" s="14"/>
      <c r="L52" s="14"/>
      <c r="M52" s="14"/>
      <c r="N52" s="14"/>
      <c r="O52" s="14"/>
      <c r="P52" s="14"/>
      <c r="Q52" s="14"/>
      <c r="R52" s="14"/>
      <c r="S52" s="14"/>
      <c r="T52" s="14"/>
      <c r="U52" s="14"/>
      <c r="V52" s="17"/>
    </row>
    <row r="53" spans="1:22">
      <c r="A53" s="17"/>
      <c r="B53" s="14"/>
      <c r="C53" s="14"/>
      <c r="D53" s="14"/>
      <c r="E53" s="14"/>
      <c r="F53" s="14"/>
      <c r="G53" s="14"/>
      <c r="H53" s="14"/>
      <c r="I53" s="14"/>
      <c r="J53" s="14"/>
      <c r="K53" s="14"/>
      <c r="L53" s="14"/>
      <c r="M53" s="14"/>
      <c r="N53" s="14"/>
      <c r="O53" s="14"/>
      <c r="P53" s="14"/>
      <c r="Q53" s="14"/>
      <c r="R53" s="14"/>
      <c r="S53" s="14"/>
      <c r="T53" s="14"/>
      <c r="U53" s="14"/>
      <c r="V53" s="17"/>
    </row>
    <row r="54" spans="1:22">
      <c r="A54" s="17"/>
      <c r="B54" s="14"/>
      <c r="C54" s="14"/>
      <c r="D54" s="14"/>
      <c r="E54" s="14"/>
      <c r="F54" s="14"/>
      <c r="G54" s="14"/>
      <c r="H54" s="14"/>
      <c r="I54" s="14"/>
      <c r="J54" s="14"/>
      <c r="K54" s="14"/>
      <c r="L54" s="14"/>
      <c r="M54" s="14"/>
      <c r="N54" s="14"/>
      <c r="O54" s="14"/>
      <c r="P54" s="14"/>
      <c r="Q54" s="14"/>
      <c r="R54" s="14"/>
      <c r="S54" s="14"/>
      <c r="T54" s="14"/>
      <c r="U54" s="14"/>
      <c r="V54" s="17"/>
    </row>
    <row r="55" spans="1:22">
      <c r="A55" s="17"/>
      <c r="B55" s="14"/>
      <c r="C55" s="14"/>
      <c r="D55" s="14"/>
      <c r="E55" s="14"/>
      <c r="F55" s="14"/>
      <c r="G55" s="14"/>
      <c r="H55" s="14"/>
      <c r="I55" s="14"/>
      <c r="J55" s="14"/>
      <c r="K55" s="14"/>
      <c r="L55" s="14"/>
      <c r="M55" s="14"/>
      <c r="N55" s="14"/>
      <c r="O55" s="14"/>
      <c r="P55" s="14"/>
      <c r="Q55" s="14"/>
      <c r="R55" s="14"/>
      <c r="S55" s="14"/>
      <c r="T55" s="14"/>
      <c r="U55" s="14"/>
      <c r="V55" s="17"/>
    </row>
    <row r="56" spans="1:22">
      <c r="A56" s="17"/>
      <c r="B56" s="14"/>
      <c r="C56" s="14"/>
      <c r="D56" s="14"/>
      <c r="E56" s="14"/>
      <c r="F56" s="14"/>
      <c r="G56" s="14"/>
      <c r="H56" s="14"/>
      <c r="I56" s="14"/>
      <c r="J56" s="14"/>
      <c r="K56" s="14"/>
      <c r="L56" s="14"/>
      <c r="M56" s="14"/>
      <c r="N56" s="14"/>
      <c r="O56" s="14"/>
      <c r="P56" s="14"/>
      <c r="Q56" s="14"/>
      <c r="R56" s="14"/>
      <c r="S56" s="14"/>
      <c r="T56" s="14"/>
      <c r="U56" s="14"/>
      <c r="V56" s="17"/>
    </row>
    <row r="57" spans="1:22">
      <c r="A57" s="17"/>
      <c r="B57" s="14"/>
      <c r="C57" s="14"/>
      <c r="D57" s="14"/>
      <c r="E57" s="14"/>
      <c r="F57" s="14"/>
      <c r="G57" s="14"/>
      <c r="H57" s="14"/>
      <c r="I57" s="14"/>
      <c r="J57" s="14"/>
      <c r="K57" s="14"/>
      <c r="L57" s="14"/>
      <c r="M57" s="14"/>
      <c r="N57" s="14"/>
      <c r="O57" s="14"/>
      <c r="P57" s="14"/>
      <c r="Q57" s="14"/>
      <c r="R57" s="14"/>
      <c r="S57" s="14"/>
      <c r="T57" s="14"/>
      <c r="U57" s="14"/>
      <c r="V57" s="17"/>
    </row>
    <row r="58" spans="1:22">
      <c r="A58" s="17"/>
      <c r="B58" s="14"/>
      <c r="C58" s="14"/>
      <c r="D58" s="14"/>
      <c r="E58" s="14"/>
      <c r="F58" s="14"/>
      <c r="G58" s="14"/>
      <c r="H58" s="14"/>
      <c r="I58" s="14"/>
      <c r="J58" s="14"/>
      <c r="K58" s="14"/>
      <c r="L58" s="14"/>
      <c r="M58" s="14"/>
      <c r="N58" s="14"/>
      <c r="O58" s="14"/>
      <c r="P58" s="14"/>
      <c r="Q58" s="14"/>
      <c r="R58" s="14"/>
      <c r="S58" s="14"/>
      <c r="T58" s="14"/>
      <c r="U58" s="14"/>
      <c r="V58" s="17"/>
    </row>
    <row r="59" spans="1:22">
      <c r="A59" s="17"/>
      <c r="B59" s="14"/>
      <c r="C59" s="14"/>
      <c r="D59" s="14"/>
      <c r="E59" s="14"/>
      <c r="F59" s="14"/>
      <c r="G59" s="14"/>
      <c r="H59" s="14"/>
      <c r="I59" s="14"/>
      <c r="J59" s="14"/>
      <c r="K59" s="14"/>
      <c r="L59" s="14"/>
      <c r="M59" s="14"/>
      <c r="N59" s="14"/>
      <c r="O59" s="14"/>
      <c r="P59" s="14"/>
      <c r="Q59" s="14"/>
      <c r="R59" s="14"/>
      <c r="S59" s="14"/>
      <c r="T59" s="14"/>
      <c r="U59" s="14"/>
      <c r="V59" s="17"/>
    </row>
    <row r="60" spans="1:22">
      <c r="A60" s="17"/>
      <c r="B60" s="14"/>
      <c r="C60" s="14"/>
      <c r="D60" s="14"/>
      <c r="E60" s="14"/>
      <c r="F60" s="14"/>
      <c r="G60" s="14"/>
      <c r="H60" s="14"/>
      <c r="I60" s="14"/>
      <c r="J60" s="14"/>
      <c r="K60" s="14"/>
      <c r="L60" s="14"/>
      <c r="M60" s="14"/>
      <c r="N60" s="14"/>
      <c r="O60" s="14"/>
      <c r="P60" s="14"/>
      <c r="Q60" s="14"/>
      <c r="R60" s="14"/>
      <c r="S60" s="14"/>
      <c r="T60" s="14"/>
      <c r="U60" s="14"/>
      <c r="V60" s="17"/>
    </row>
    <row r="61" spans="1:22">
      <c r="A61" s="17"/>
      <c r="B61" s="14"/>
      <c r="C61" s="14"/>
      <c r="D61" s="14"/>
      <c r="E61" s="14"/>
      <c r="F61" s="14"/>
      <c r="G61" s="14"/>
      <c r="H61" s="14"/>
      <c r="I61" s="14"/>
      <c r="J61" s="14"/>
      <c r="K61" s="14"/>
      <c r="L61" s="14"/>
      <c r="M61" s="14"/>
      <c r="N61" s="14"/>
      <c r="O61" s="14"/>
      <c r="P61" s="14"/>
      <c r="Q61" s="14"/>
      <c r="R61" s="14"/>
      <c r="S61" s="14"/>
      <c r="T61" s="14"/>
      <c r="U61" s="14"/>
      <c r="V61" s="17"/>
    </row>
    <row r="62" spans="1:22">
      <c r="A62" s="17"/>
      <c r="B62" s="14"/>
      <c r="C62" s="14"/>
      <c r="D62" s="14"/>
      <c r="E62" s="14"/>
      <c r="F62" s="14"/>
      <c r="G62" s="14"/>
      <c r="H62" s="14"/>
      <c r="I62" s="14"/>
      <c r="J62" s="14"/>
      <c r="K62" s="14"/>
      <c r="L62" s="14"/>
      <c r="M62" s="14"/>
      <c r="N62" s="14"/>
      <c r="O62" s="14"/>
      <c r="P62" s="14"/>
      <c r="Q62" s="14"/>
      <c r="R62" s="14"/>
      <c r="S62" s="14"/>
      <c r="T62" s="14"/>
      <c r="U62" s="14"/>
      <c r="V62" s="17"/>
    </row>
    <row r="63" spans="1:22">
      <c r="A63" s="17"/>
      <c r="B63" s="14"/>
      <c r="C63" s="14"/>
      <c r="D63" s="14"/>
      <c r="E63" s="14"/>
      <c r="F63" s="14"/>
      <c r="G63" s="14"/>
      <c r="H63" s="14"/>
      <c r="I63" s="14"/>
      <c r="J63" s="14"/>
      <c r="K63" s="14"/>
      <c r="L63" s="14"/>
      <c r="M63" s="14"/>
      <c r="N63" s="14"/>
      <c r="O63" s="14"/>
      <c r="P63" s="14"/>
      <c r="Q63" s="14"/>
      <c r="R63" s="14"/>
      <c r="S63" s="14"/>
      <c r="T63" s="14"/>
      <c r="U63" s="14"/>
      <c r="V63" s="17"/>
    </row>
  </sheetData>
  <mergeCells count="9">
    <mergeCell ref="L3:U3"/>
    <mergeCell ref="A3:A6"/>
    <mergeCell ref="B5:E5"/>
    <mergeCell ref="G5:J5"/>
    <mergeCell ref="B3:F4"/>
    <mergeCell ref="G3:K4"/>
    <mergeCell ref="Q4:U5"/>
    <mergeCell ref="L5:P5"/>
    <mergeCell ref="L4:P4"/>
  </mergeCells>
  <hyperlinks>
    <hyperlink ref="W6" location="Content!A1" display="Back to content page" xr:uid="{00000000-0004-0000-0D01-000000000000}"/>
  </hyperlinks>
  <pageMargins left="0.7" right="0.7" top="0.75" bottom="0.75" header="0.3" footer="0.3"/>
  <pageSetup orientation="portrait"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Sheet271"/>
  <dimension ref="A1:BF35"/>
  <sheetViews>
    <sheetView topLeftCell="A5" zoomScale="99" zoomScaleNormal="99" workbookViewId="0">
      <selection activeCell="B6" sqref="B6:AZ21"/>
    </sheetView>
  </sheetViews>
  <sheetFormatPr defaultRowHeight="14.4"/>
  <cols>
    <col min="1" max="1" width="33.77734375" customWidth="1"/>
    <col min="2" max="52" width="9" customWidth="1"/>
  </cols>
  <sheetData>
    <row r="1" spans="1:58">
      <c r="A1" s="141" t="s">
        <v>617</v>
      </c>
      <c r="B1" s="62"/>
      <c r="C1" s="62"/>
      <c r="D1" s="62"/>
      <c r="E1" s="62"/>
      <c r="F1" s="62"/>
      <c r="G1" s="62"/>
      <c r="H1" s="63"/>
      <c r="I1" s="63"/>
      <c r="J1" s="62"/>
      <c r="K1" s="63"/>
      <c r="L1" s="62"/>
      <c r="M1" s="62"/>
      <c r="N1" s="62"/>
      <c r="O1" s="62"/>
      <c r="P1" s="62"/>
      <c r="Q1" s="62"/>
      <c r="R1" s="62"/>
      <c r="S1" s="62"/>
      <c r="T1" s="62"/>
      <c r="U1" s="62"/>
      <c r="V1" s="62"/>
      <c r="W1" s="62"/>
      <c r="X1" s="63"/>
      <c r="Y1" s="63"/>
      <c r="Z1" s="62"/>
      <c r="AA1" s="63"/>
      <c r="AB1" s="62"/>
      <c r="AC1" s="62"/>
      <c r="AD1" s="62"/>
      <c r="AE1" s="62"/>
      <c r="AF1" s="62"/>
      <c r="AG1" s="62"/>
      <c r="AH1" s="62"/>
      <c r="AI1" s="62"/>
      <c r="AJ1" s="62"/>
      <c r="AK1" s="62"/>
      <c r="AL1" s="62"/>
      <c r="AM1" s="62"/>
      <c r="AN1" s="62"/>
      <c r="AO1" s="63"/>
      <c r="AP1" s="63"/>
      <c r="AQ1" s="13"/>
      <c r="AR1" s="13"/>
      <c r="AS1" s="13"/>
      <c r="AT1" s="62"/>
      <c r="AU1" s="62"/>
      <c r="AV1" s="62"/>
      <c r="AW1" s="62"/>
      <c r="AX1" s="62"/>
      <c r="AY1" s="62"/>
      <c r="AZ1" s="62"/>
      <c r="BA1" s="13"/>
    </row>
    <row r="2" spans="1:58">
      <c r="A2" s="22"/>
      <c r="B2" s="62"/>
      <c r="C2" s="62"/>
      <c r="D2" s="62"/>
      <c r="E2" s="62"/>
      <c r="F2" s="62"/>
      <c r="G2" s="62"/>
      <c r="H2" s="63"/>
      <c r="I2" s="63"/>
      <c r="J2" s="62"/>
      <c r="K2" s="63"/>
      <c r="L2" s="62"/>
      <c r="M2" s="62"/>
      <c r="N2" s="62"/>
      <c r="O2" s="62"/>
      <c r="P2" s="62"/>
      <c r="Q2" s="62"/>
      <c r="R2" s="62"/>
      <c r="S2" s="62"/>
      <c r="T2" s="62"/>
      <c r="U2" s="62"/>
      <c r="V2" s="62"/>
      <c r="W2" s="62"/>
      <c r="X2" s="63"/>
      <c r="Y2" s="63"/>
      <c r="Z2" s="62"/>
      <c r="AA2" s="63"/>
      <c r="AB2" s="62"/>
      <c r="AC2" s="62"/>
      <c r="AD2" s="62"/>
      <c r="AE2" s="62"/>
      <c r="AF2" s="62"/>
      <c r="AG2" s="62"/>
      <c r="AH2" s="62"/>
      <c r="AI2" s="62"/>
      <c r="AJ2" s="62"/>
      <c r="AK2" s="62"/>
      <c r="AL2" s="62"/>
      <c r="AM2" s="62"/>
      <c r="AN2" s="62"/>
      <c r="AO2" s="63"/>
      <c r="AP2" s="63"/>
      <c r="AQ2" s="13"/>
      <c r="AR2" s="13"/>
      <c r="AS2" s="13"/>
      <c r="AT2" s="62"/>
      <c r="AU2" s="62"/>
      <c r="AV2" s="62"/>
      <c r="AW2" s="62"/>
      <c r="AX2" s="62"/>
      <c r="AY2" s="62"/>
      <c r="AZ2" s="62"/>
      <c r="BA2" s="13"/>
    </row>
    <row r="3" spans="1:58" ht="15" customHeight="1">
      <c r="A3" s="850" t="s">
        <v>17</v>
      </c>
      <c r="B3" s="853" t="s">
        <v>116</v>
      </c>
      <c r="C3" s="853"/>
      <c r="D3" s="853"/>
      <c r="E3" s="853"/>
      <c r="F3" s="853"/>
      <c r="G3" s="853"/>
      <c r="H3" s="853"/>
      <c r="I3" s="853"/>
      <c r="J3" s="853"/>
      <c r="K3" s="853"/>
      <c r="L3" s="853"/>
      <c r="M3" s="853"/>
      <c r="N3" s="853"/>
      <c r="O3" s="853"/>
      <c r="P3" s="853"/>
      <c r="Q3" s="853"/>
      <c r="R3" s="853"/>
      <c r="S3" s="853" t="s">
        <v>117</v>
      </c>
      <c r="T3" s="853"/>
      <c r="U3" s="853"/>
      <c r="V3" s="853"/>
      <c r="W3" s="853"/>
      <c r="X3" s="853"/>
      <c r="Y3" s="853"/>
      <c r="Z3" s="853"/>
      <c r="AA3" s="853"/>
      <c r="AB3" s="853"/>
      <c r="AC3" s="853"/>
      <c r="AD3" s="853"/>
      <c r="AE3" s="853"/>
      <c r="AF3" s="853"/>
      <c r="AG3" s="853"/>
      <c r="AH3" s="853"/>
      <c r="AI3" s="853"/>
      <c r="AJ3" s="851" t="s">
        <v>118</v>
      </c>
      <c r="AK3" s="851"/>
      <c r="AL3" s="851"/>
      <c r="AM3" s="851"/>
      <c r="AN3" s="851"/>
      <c r="AO3" s="851"/>
      <c r="AP3" s="851"/>
      <c r="AQ3" s="851"/>
      <c r="AR3" s="851"/>
      <c r="AS3" s="851"/>
      <c r="AT3" s="851"/>
      <c r="AU3" s="851"/>
      <c r="AV3" s="851"/>
      <c r="AW3" s="851"/>
      <c r="AX3" s="851"/>
      <c r="AY3" s="851"/>
      <c r="AZ3" s="851"/>
      <c r="BA3" s="13"/>
    </row>
    <row r="4" spans="1:58" ht="15" customHeight="1">
      <c r="A4" s="850"/>
      <c r="B4" s="854" t="s">
        <v>93</v>
      </c>
      <c r="C4" s="854"/>
      <c r="D4" s="854"/>
      <c r="E4" s="854"/>
      <c r="F4" s="854"/>
      <c r="G4" s="854"/>
      <c r="H4" s="854"/>
      <c r="I4" s="854"/>
      <c r="J4" s="854"/>
      <c r="K4" s="854"/>
      <c r="L4" s="854"/>
      <c r="M4" s="854"/>
      <c r="N4" s="854"/>
      <c r="O4" s="854"/>
      <c r="P4" s="854"/>
      <c r="Q4" s="854"/>
      <c r="R4" s="854"/>
      <c r="S4" s="854" t="s">
        <v>93</v>
      </c>
      <c r="T4" s="854"/>
      <c r="U4" s="854"/>
      <c r="V4" s="854"/>
      <c r="W4" s="854"/>
      <c r="X4" s="854"/>
      <c r="Y4" s="854"/>
      <c r="Z4" s="854"/>
      <c r="AA4" s="854"/>
      <c r="AB4" s="854"/>
      <c r="AC4" s="854"/>
      <c r="AD4" s="854"/>
      <c r="AE4" s="854"/>
      <c r="AF4" s="854"/>
      <c r="AG4" s="854"/>
      <c r="AH4" s="854"/>
      <c r="AI4" s="854"/>
      <c r="AJ4" s="852" t="s">
        <v>94</v>
      </c>
      <c r="AK4" s="852"/>
      <c r="AL4" s="852"/>
      <c r="AM4" s="852"/>
      <c r="AN4" s="852"/>
      <c r="AO4" s="852"/>
      <c r="AP4" s="852"/>
      <c r="AQ4" s="852"/>
      <c r="AR4" s="852"/>
      <c r="AS4" s="852"/>
      <c r="AT4" s="852"/>
      <c r="AU4" s="852"/>
      <c r="AV4" s="852"/>
      <c r="AW4" s="852"/>
      <c r="AX4" s="852"/>
      <c r="AY4" s="852"/>
      <c r="AZ4" s="852"/>
      <c r="BA4" s="13"/>
    </row>
    <row r="5" spans="1:58">
      <c r="A5" s="850"/>
      <c r="B5" s="21">
        <v>1999</v>
      </c>
      <c r="C5" s="21">
        <v>2000</v>
      </c>
      <c r="D5" s="21">
        <v>2001</v>
      </c>
      <c r="E5" s="21">
        <v>2002</v>
      </c>
      <c r="F5" s="21">
        <v>2003</v>
      </c>
      <c r="G5" s="21">
        <v>2004</v>
      </c>
      <c r="H5" s="21">
        <v>2005</v>
      </c>
      <c r="I5" s="21">
        <v>2006</v>
      </c>
      <c r="J5" s="21">
        <v>2007</v>
      </c>
      <c r="K5" s="21">
        <v>2008</v>
      </c>
      <c r="L5" s="96">
        <v>2009</v>
      </c>
      <c r="M5" s="96">
        <v>2010</v>
      </c>
      <c r="N5" s="21">
        <v>2011</v>
      </c>
      <c r="O5" s="21">
        <v>2012</v>
      </c>
      <c r="P5" s="21">
        <v>2013</v>
      </c>
      <c r="Q5" s="21">
        <v>2014</v>
      </c>
      <c r="R5" s="21">
        <v>2015</v>
      </c>
      <c r="S5" s="21">
        <v>1999</v>
      </c>
      <c r="T5" s="21">
        <v>2000</v>
      </c>
      <c r="U5" s="21">
        <v>2001</v>
      </c>
      <c r="V5" s="21">
        <v>2002</v>
      </c>
      <c r="W5" s="21">
        <v>2003</v>
      </c>
      <c r="X5" s="21">
        <v>2004</v>
      </c>
      <c r="Y5" s="21">
        <v>2005</v>
      </c>
      <c r="Z5" s="21">
        <v>2006</v>
      </c>
      <c r="AA5" s="21">
        <v>2007</v>
      </c>
      <c r="AB5" s="21">
        <v>2008</v>
      </c>
      <c r="AC5" s="96">
        <v>2009</v>
      </c>
      <c r="AD5" s="96">
        <v>2010</v>
      </c>
      <c r="AE5" s="21">
        <v>2011</v>
      </c>
      <c r="AF5" s="21">
        <v>2012</v>
      </c>
      <c r="AG5" s="21">
        <v>2013</v>
      </c>
      <c r="AH5" s="21">
        <v>2014</v>
      </c>
      <c r="AI5" s="21">
        <v>2015</v>
      </c>
      <c r="AJ5" s="21">
        <v>1999</v>
      </c>
      <c r="AK5" s="21">
        <v>2000</v>
      </c>
      <c r="AL5" s="21">
        <v>2001</v>
      </c>
      <c r="AM5" s="21">
        <v>2002</v>
      </c>
      <c r="AN5" s="21">
        <v>2003</v>
      </c>
      <c r="AO5" s="21">
        <v>2004</v>
      </c>
      <c r="AP5" s="21">
        <v>2005</v>
      </c>
      <c r="AQ5" s="21">
        <v>2006</v>
      </c>
      <c r="AR5" s="21">
        <v>2007</v>
      </c>
      <c r="AS5" s="21">
        <v>2008</v>
      </c>
      <c r="AT5" s="96">
        <v>2009</v>
      </c>
      <c r="AU5" s="96">
        <v>2010</v>
      </c>
      <c r="AV5" s="21">
        <v>2011</v>
      </c>
      <c r="AW5" s="21">
        <v>2012</v>
      </c>
      <c r="AX5" s="21">
        <v>2013</v>
      </c>
      <c r="AY5" s="21">
        <v>2014</v>
      </c>
      <c r="AZ5" s="21">
        <v>2015</v>
      </c>
      <c r="BA5" s="13"/>
      <c r="BB5" s="1" t="s">
        <v>559</v>
      </c>
      <c r="BE5" s="44"/>
      <c r="BF5" s="44"/>
    </row>
    <row r="6" spans="1:58">
      <c r="A6" s="93" t="s">
        <v>13</v>
      </c>
      <c r="B6" s="296">
        <v>3400</v>
      </c>
      <c r="C6" s="296">
        <v>3300</v>
      </c>
      <c r="D6" s="296">
        <v>3300</v>
      </c>
      <c r="E6" s="296">
        <v>3390</v>
      </c>
      <c r="F6" s="296">
        <v>3590</v>
      </c>
      <c r="G6" s="296">
        <v>3590</v>
      </c>
      <c r="H6" s="296">
        <v>3590</v>
      </c>
      <c r="I6" s="296">
        <v>3590</v>
      </c>
      <c r="J6" s="296">
        <v>3690</v>
      </c>
      <c r="K6" s="296">
        <v>3690</v>
      </c>
      <c r="L6" s="296">
        <v>4290</v>
      </c>
      <c r="M6" s="296">
        <v>4390</v>
      </c>
      <c r="N6" s="296">
        <v>4390</v>
      </c>
      <c r="O6" s="296">
        <v>4390</v>
      </c>
      <c r="P6" s="296">
        <v>4390</v>
      </c>
      <c r="Q6" s="296">
        <v>4390</v>
      </c>
      <c r="R6" s="296">
        <v>4390</v>
      </c>
      <c r="S6" s="296">
        <v>80</v>
      </c>
      <c r="T6" s="296">
        <v>80</v>
      </c>
      <c r="U6" s="296">
        <v>83</v>
      </c>
      <c r="V6" s="296">
        <v>83</v>
      </c>
      <c r="W6" s="296">
        <v>85</v>
      </c>
      <c r="X6" s="296">
        <v>85</v>
      </c>
      <c r="Y6" s="296">
        <v>85.5</v>
      </c>
      <c r="Z6" s="296">
        <v>86</v>
      </c>
      <c r="AA6" s="296">
        <v>86</v>
      </c>
      <c r="AB6" s="296">
        <v>86</v>
      </c>
      <c r="AC6" s="296">
        <v>86</v>
      </c>
      <c r="AD6" s="296">
        <v>86</v>
      </c>
      <c r="AE6" s="296">
        <v>86</v>
      </c>
      <c r="AF6" s="296">
        <v>86</v>
      </c>
      <c r="AG6" s="296">
        <v>86</v>
      </c>
      <c r="AH6" s="296">
        <v>86</v>
      </c>
      <c r="AI6" s="296">
        <v>86</v>
      </c>
      <c r="AJ6" s="296">
        <v>2.3529411764705883</v>
      </c>
      <c r="AK6" s="296">
        <v>2.4242424242424243</v>
      </c>
      <c r="AL6" s="296">
        <v>2.5151515151515151</v>
      </c>
      <c r="AM6" s="296">
        <v>2.4483775811209441</v>
      </c>
      <c r="AN6" s="296">
        <v>2.3676880222841228</v>
      </c>
      <c r="AO6" s="296">
        <v>2.3676880222841228</v>
      </c>
      <c r="AP6" s="296">
        <v>2.3816155988857939</v>
      </c>
      <c r="AQ6" s="296">
        <v>2.395543175487465</v>
      </c>
      <c r="AR6" s="296">
        <v>2.3306233062330621</v>
      </c>
      <c r="AS6" s="296">
        <v>2.3306233062330621</v>
      </c>
      <c r="AT6" s="296">
        <v>2.0046620046620047</v>
      </c>
      <c r="AU6" s="296">
        <v>1.958997722095672</v>
      </c>
      <c r="AV6" s="296">
        <v>1.958997722095672</v>
      </c>
      <c r="AW6" s="296">
        <v>1.958997722095672</v>
      </c>
      <c r="AX6" s="296">
        <v>1.958997722095672</v>
      </c>
      <c r="AY6" s="296">
        <v>1.958997722095672</v>
      </c>
      <c r="AZ6" s="296">
        <v>1.958997722095672</v>
      </c>
      <c r="BA6" s="13"/>
    </row>
    <row r="7" spans="1:58">
      <c r="A7" s="93" t="s">
        <v>12</v>
      </c>
      <c r="B7" s="296">
        <v>241</v>
      </c>
      <c r="C7" s="296">
        <v>351</v>
      </c>
      <c r="D7" s="296">
        <v>201</v>
      </c>
      <c r="E7" s="296">
        <v>246</v>
      </c>
      <c r="F7" s="296">
        <v>196</v>
      </c>
      <c r="G7" s="296">
        <v>226</v>
      </c>
      <c r="H7" s="296">
        <v>241.5</v>
      </c>
      <c r="I7" s="296">
        <v>203</v>
      </c>
      <c r="J7" s="296">
        <v>184</v>
      </c>
      <c r="K7" s="296">
        <v>281</v>
      </c>
      <c r="L7" s="296">
        <v>318</v>
      </c>
      <c r="M7" s="296">
        <v>261</v>
      </c>
      <c r="N7" s="296">
        <v>261</v>
      </c>
      <c r="O7" s="296">
        <v>261</v>
      </c>
      <c r="P7" s="296">
        <v>261</v>
      </c>
      <c r="Q7" s="296">
        <v>261</v>
      </c>
      <c r="R7" s="296">
        <v>261</v>
      </c>
      <c r="S7" s="296">
        <v>1.4</v>
      </c>
      <c r="T7" s="296">
        <v>1.4</v>
      </c>
      <c r="U7" s="296">
        <v>1.4</v>
      </c>
      <c r="V7" s="296">
        <v>1.44</v>
      </c>
      <c r="W7" s="296">
        <v>1.5</v>
      </c>
      <c r="X7" s="296">
        <v>1.5</v>
      </c>
      <c r="Y7" s="296">
        <v>1.5</v>
      </c>
      <c r="Z7" s="296">
        <v>1.5</v>
      </c>
      <c r="AA7" s="296">
        <v>1.5</v>
      </c>
      <c r="AB7" s="296">
        <v>1.5</v>
      </c>
      <c r="AC7" s="296">
        <v>1.5</v>
      </c>
      <c r="AD7" s="296">
        <v>2</v>
      </c>
      <c r="AE7" s="296">
        <v>2</v>
      </c>
      <c r="AF7" s="296">
        <v>2</v>
      </c>
      <c r="AG7" s="296">
        <v>2</v>
      </c>
      <c r="AH7" s="296">
        <v>2</v>
      </c>
      <c r="AI7" s="296">
        <v>2</v>
      </c>
      <c r="AJ7" s="296">
        <v>0.58091286307053946</v>
      </c>
      <c r="AK7" s="296">
        <v>0.39886039886039887</v>
      </c>
      <c r="AL7" s="296">
        <v>0.69651741293532343</v>
      </c>
      <c r="AM7" s="296">
        <v>0.58536585365853655</v>
      </c>
      <c r="AN7" s="296">
        <v>0.76530612244897955</v>
      </c>
      <c r="AO7" s="296">
        <v>0.66371681415929207</v>
      </c>
      <c r="AP7" s="296">
        <v>0.6211180124223602</v>
      </c>
      <c r="AQ7" s="296">
        <v>0.73891625615763545</v>
      </c>
      <c r="AR7" s="296">
        <v>0.81521739130434778</v>
      </c>
      <c r="AS7" s="296">
        <v>0.53380782918149461</v>
      </c>
      <c r="AT7" s="296">
        <v>0.47169811320754718</v>
      </c>
      <c r="AU7" s="296">
        <v>0.76628352490421459</v>
      </c>
      <c r="AV7" s="296">
        <v>0.76628352490421459</v>
      </c>
      <c r="AW7" s="296">
        <v>0.76628352490421459</v>
      </c>
      <c r="AX7" s="296">
        <v>0.76628352490421459</v>
      </c>
      <c r="AY7" s="296">
        <v>0.76628352490421459</v>
      </c>
      <c r="AZ7" s="296">
        <v>0.76628352490421459</v>
      </c>
      <c r="BA7" s="13"/>
      <c r="BC7" s="33"/>
    </row>
    <row r="8" spans="1:58">
      <c r="A8" s="93" t="s">
        <v>100</v>
      </c>
      <c r="B8" s="296">
        <v>7500</v>
      </c>
      <c r="C8" s="296">
        <v>7500</v>
      </c>
      <c r="D8" s="296">
        <v>7450</v>
      </c>
      <c r="E8" s="296">
        <v>7450</v>
      </c>
      <c r="F8" s="296">
        <v>7450</v>
      </c>
      <c r="G8" s="296">
        <v>7450</v>
      </c>
      <c r="H8" s="296">
        <v>7450</v>
      </c>
      <c r="I8" s="296">
        <v>7450</v>
      </c>
      <c r="J8" s="296">
        <v>7450</v>
      </c>
      <c r="K8" s="296">
        <v>7500</v>
      </c>
      <c r="L8" s="296">
        <v>7545</v>
      </c>
      <c r="M8" s="296">
        <v>7560</v>
      </c>
      <c r="N8" s="296">
        <v>7555</v>
      </c>
      <c r="O8" s="296">
        <v>7555</v>
      </c>
      <c r="P8" s="296">
        <v>7555</v>
      </c>
      <c r="Q8" s="296">
        <v>7555</v>
      </c>
      <c r="R8" s="296">
        <v>7555</v>
      </c>
      <c r="S8" s="296">
        <v>11</v>
      </c>
      <c r="T8" s="296">
        <v>11</v>
      </c>
      <c r="U8" s="296">
        <v>11</v>
      </c>
      <c r="V8" s="296">
        <v>11</v>
      </c>
      <c r="W8" s="296">
        <v>11</v>
      </c>
      <c r="X8" s="296">
        <v>11</v>
      </c>
      <c r="Y8" s="296">
        <v>11</v>
      </c>
      <c r="Z8" s="296">
        <v>11</v>
      </c>
      <c r="AA8" s="296">
        <v>11</v>
      </c>
      <c r="AB8" s="296">
        <v>11</v>
      </c>
      <c r="AC8" s="296">
        <v>11</v>
      </c>
      <c r="AD8" s="296">
        <v>11</v>
      </c>
      <c r="AE8" s="296">
        <v>11</v>
      </c>
      <c r="AF8" s="296">
        <v>11</v>
      </c>
      <c r="AG8" s="296">
        <v>11</v>
      </c>
      <c r="AH8" s="296">
        <v>11</v>
      </c>
      <c r="AI8" s="296">
        <v>11</v>
      </c>
      <c r="AJ8" s="296">
        <v>0.14666666666666667</v>
      </c>
      <c r="AK8" s="296">
        <v>0.14666666666666667</v>
      </c>
      <c r="AL8" s="296">
        <v>0.1476510067114094</v>
      </c>
      <c r="AM8" s="296">
        <v>0.1476510067114094</v>
      </c>
      <c r="AN8" s="296">
        <v>0.1476510067114094</v>
      </c>
      <c r="AO8" s="296">
        <v>0.1476510067114094</v>
      </c>
      <c r="AP8" s="296">
        <v>0.1476510067114094</v>
      </c>
      <c r="AQ8" s="296">
        <v>0.1476510067114094</v>
      </c>
      <c r="AR8" s="296">
        <v>0.1476510067114094</v>
      </c>
      <c r="AS8" s="296">
        <v>0.14666666666666667</v>
      </c>
      <c r="AT8" s="296">
        <v>0.14579191517561299</v>
      </c>
      <c r="AU8" s="296">
        <v>0.14550264550264549</v>
      </c>
      <c r="AV8" s="296">
        <v>0.14559894109861019</v>
      </c>
      <c r="AW8" s="296">
        <v>0.14559894109861019</v>
      </c>
      <c r="AX8" s="296">
        <v>0.14559894109861019</v>
      </c>
      <c r="AY8" s="296">
        <v>0.14559894109861019</v>
      </c>
      <c r="AZ8" s="296">
        <v>0.14559894109861019</v>
      </c>
      <c r="BA8" s="13"/>
    </row>
    <row r="9" spans="1:58">
      <c r="A9" s="93" t="s">
        <v>11</v>
      </c>
      <c r="B9" s="296">
        <v>329</v>
      </c>
      <c r="C9" s="296">
        <v>334</v>
      </c>
      <c r="D9" s="296">
        <v>334</v>
      </c>
      <c r="E9" s="296">
        <v>304</v>
      </c>
      <c r="F9" s="296">
        <v>304</v>
      </c>
      <c r="G9" s="296">
        <v>314</v>
      </c>
      <c r="H9" s="296">
        <v>327</v>
      </c>
      <c r="I9" s="296">
        <v>307</v>
      </c>
      <c r="J9" s="296">
        <v>329</v>
      </c>
      <c r="K9" s="296">
        <v>362</v>
      </c>
      <c r="L9" s="296">
        <v>339</v>
      </c>
      <c r="M9" s="296">
        <v>326</v>
      </c>
      <c r="N9" s="296">
        <v>312</v>
      </c>
      <c r="O9" s="296">
        <v>312</v>
      </c>
      <c r="P9" s="296">
        <v>312</v>
      </c>
      <c r="Q9" s="296">
        <v>312</v>
      </c>
      <c r="R9" s="296">
        <v>312</v>
      </c>
      <c r="S9" s="296">
        <v>3</v>
      </c>
      <c r="T9" s="296">
        <v>3</v>
      </c>
      <c r="U9" s="296">
        <v>3</v>
      </c>
      <c r="V9" s="296">
        <v>3</v>
      </c>
      <c r="W9" s="296">
        <v>3</v>
      </c>
      <c r="X9" s="296">
        <v>3</v>
      </c>
      <c r="Y9" s="296">
        <v>3</v>
      </c>
      <c r="Z9" s="296">
        <v>3</v>
      </c>
      <c r="AA9" s="296">
        <v>3</v>
      </c>
      <c r="AB9" s="296">
        <v>3</v>
      </c>
      <c r="AC9" s="296">
        <v>3</v>
      </c>
      <c r="AD9" s="296">
        <v>3</v>
      </c>
      <c r="AE9" s="296">
        <v>3</v>
      </c>
      <c r="AF9" s="296">
        <v>3</v>
      </c>
      <c r="AG9" s="296">
        <v>3</v>
      </c>
      <c r="AH9" s="296">
        <v>3</v>
      </c>
      <c r="AI9" s="296">
        <v>3</v>
      </c>
      <c r="AJ9" s="296">
        <v>0.91185410334346506</v>
      </c>
      <c r="AK9" s="296">
        <v>0.89820359281437123</v>
      </c>
      <c r="AL9" s="296">
        <v>0.89820359281437123</v>
      </c>
      <c r="AM9" s="296">
        <v>0.98684210526315785</v>
      </c>
      <c r="AN9" s="296">
        <v>0.98684210526315785</v>
      </c>
      <c r="AO9" s="296">
        <v>0.95541401273885351</v>
      </c>
      <c r="AP9" s="296">
        <v>0.91743119266055051</v>
      </c>
      <c r="AQ9" s="296">
        <v>0.9771986970684039</v>
      </c>
      <c r="AR9" s="296">
        <v>0.91185410334346506</v>
      </c>
      <c r="AS9" s="296">
        <v>0.82872928176795579</v>
      </c>
      <c r="AT9" s="296">
        <v>0.88495575221238942</v>
      </c>
      <c r="AU9" s="296">
        <v>0.92024539877300615</v>
      </c>
      <c r="AV9" s="296">
        <v>0.96153846153846156</v>
      </c>
      <c r="AW9" s="296">
        <v>0.96153846153846156</v>
      </c>
      <c r="AX9" s="296">
        <v>0.96153846153846156</v>
      </c>
      <c r="AY9" s="296">
        <v>0.96153846153846156</v>
      </c>
      <c r="AZ9" s="296">
        <v>0.96153846153846156</v>
      </c>
      <c r="BA9" s="13"/>
    </row>
    <row r="10" spans="1:58">
      <c r="A10" s="93" t="s">
        <v>10</v>
      </c>
      <c r="B10" s="296">
        <v>3500</v>
      </c>
      <c r="C10" s="296">
        <v>3500</v>
      </c>
      <c r="D10" s="296">
        <v>3550</v>
      </c>
      <c r="E10" s="296">
        <v>3550</v>
      </c>
      <c r="F10" s="296">
        <v>3550</v>
      </c>
      <c r="G10" s="296">
        <v>3550</v>
      </c>
      <c r="H10" s="296">
        <v>3600</v>
      </c>
      <c r="I10" s="296">
        <v>3600</v>
      </c>
      <c r="J10" s="296">
        <v>3600</v>
      </c>
      <c r="K10" s="296">
        <v>3800</v>
      </c>
      <c r="L10" s="296">
        <v>4100</v>
      </c>
      <c r="M10" s="296">
        <v>4100</v>
      </c>
      <c r="N10" s="296">
        <v>4100</v>
      </c>
      <c r="O10" s="296">
        <v>4100</v>
      </c>
      <c r="P10" s="296">
        <v>4100</v>
      </c>
      <c r="Q10" s="296">
        <v>4100</v>
      </c>
      <c r="R10" s="296">
        <v>4100</v>
      </c>
      <c r="S10" s="296">
        <v>1086</v>
      </c>
      <c r="T10" s="296">
        <v>1086</v>
      </c>
      <c r="U10" s="296">
        <v>1086</v>
      </c>
      <c r="V10" s="296">
        <v>1086</v>
      </c>
      <c r="W10" s="296">
        <v>1086</v>
      </c>
      <c r="X10" s="296">
        <v>1086</v>
      </c>
      <c r="Y10" s="296">
        <v>1086</v>
      </c>
      <c r="Z10" s="296">
        <v>1086</v>
      </c>
      <c r="AA10" s="296">
        <v>1086</v>
      </c>
      <c r="AB10" s="296">
        <v>1086</v>
      </c>
      <c r="AC10" s="296">
        <v>1086</v>
      </c>
      <c r="AD10" s="296">
        <v>1086</v>
      </c>
      <c r="AE10" s="296">
        <v>1086</v>
      </c>
      <c r="AF10" s="296">
        <v>1086</v>
      </c>
      <c r="AG10" s="296">
        <v>1086</v>
      </c>
      <c r="AH10" s="296">
        <v>1086</v>
      </c>
      <c r="AI10" s="296">
        <v>1086</v>
      </c>
      <c r="AJ10" s="296">
        <v>31.028571428571428</v>
      </c>
      <c r="AK10" s="296">
        <v>31.028571428571428</v>
      </c>
      <c r="AL10" s="296">
        <v>30.591549295774648</v>
      </c>
      <c r="AM10" s="296">
        <v>30.591549295774648</v>
      </c>
      <c r="AN10" s="296">
        <v>30.591549295774648</v>
      </c>
      <c r="AO10" s="296">
        <v>30.591549295774648</v>
      </c>
      <c r="AP10" s="296">
        <v>30.166666666666668</v>
      </c>
      <c r="AQ10" s="296">
        <v>30.166666666666668</v>
      </c>
      <c r="AR10" s="296">
        <v>30.166666666666668</v>
      </c>
      <c r="AS10" s="296">
        <v>28.578947368421051</v>
      </c>
      <c r="AT10" s="296">
        <v>26.487804878048781</v>
      </c>
      <c r="AU10" s="296">
        <v>26.487804878048781</v>
      </c>
      <c r="AV10" s="296">
        <v>26.487804878048781</v>
      </c>
      <c r="AW10" s="296">
        <v>26.487804878048781</v>
      </c>
      <c r="AX10" s="296">
        <v>26.487804878048781</v>
      </c>
      <c r="AY10" s="296">
        <v>26.487804878048781</v>
      </c>
      <c r="AZ10" s="296">
        <v>26.487804878048781</v>
      </c>
      <c r="BA10" s="13"/>
    </row>
    <row r="11" spans="1:58">
      <c r="A11" s="93" t="s">
        <v>9</v>
      </c>
      <c r="B11" s="296">
        <v>2825</v>
      </c>
      <c r="C11" s="296">
        <v>2870</v>
      </c>
      <c r="D11" s="296">
        <v>2970</v>
      </c>
      <c r="E11" s="296">
        <v>2970</v>
      </c>
      <c r="F11" s="296">
        <v>3120</v>
      </c>
      <c r="G11" s="296">
        <v>3120</v>
      </c>
      <c r="H11" s="296">
        <v>3320</v>
      </c>
      <c r="I11" s="296">
        <v>3425</v>
      </c>
      <c r="J11" s="296">
        <v>3125</v>
      </c>
      <c r="K11" s="296">
        <v>3525</v>
      </c>
      <c r="L11" s="296">
        <v>3630</v>
      </c>
      <c r="M11" s="296">
        <v>3730</v>
      </c>
      <c r="N11" s="296">
        <v>3730</v>
      </c>
      <c r="O11" s="296">
        <v>3730</v>
      </c>
      <c r="P11" s="296">
        <v>3730</v>
      </c>
      <c r="Q11" s="296">
        <v>3730</v>
      </c>
      <c r="R11" s="296">
        <v>3730</v>
      </c>
      <c r="S11" s="296">
        <v>51</v>
      </c>
      <c r="T11" s="296">
        <v>55</v>
      </c>
      <c r="U11" s="296">
        <v>55</v>
      </c>
      <c r="V11" s="296">
        <v>56</v>
      </c>
      <c r="W11" s="296">
        <v>63</v>
      </c>
      <c r="X11" s="296">
        <v>71</v>
      </c>
      <c r="Y11" s="296">
        <v>71</v>
      </c>
      <c r="Z11" s="296">
        <v>73.5</v>
      </c>
      <c r="AA11" s="296">
        <v>74</v>
      </c>
      <c r="AB11" s="296">
        <v>74</v>
      </c>
      <c r="AC11" s="296">
        <v>74</v>
      </c>
      <c r="AD11" s="296">
        <v>74</v>
      </c>
      <c r="AE11" s="296">
        <v>74</v>
      </c>
      <c r="AF11" s="296">
        <v>74</v>
      </c>
      <c r="AG11" s="296">
        <v>74</v>
      </c>
      <c r="AH11" s="296">
        <v>74</v>
      </c>
      <c r="AI11" s="296">
        <v>104</v>
      </c>
      <c r="AJ11" s="296">
        <v>1.8053097345132743</v>
      </c>
      <c r="AK11" s="296">
        <v>1.9163763066202091</v>
      </c>
      <c r="AL11" s="296">
        <v>1.8518518518518519</v>
      </c>
      <c r="AM11" s="296">
        <v>1.8855218855218856</v>
      </c>
      <c r="AN11" s="296">
        <v>2.0192307692307692</v>
      </c>
      <c r="AO11" s="296">
        <v>2.2756410256410255</v>
      </c>
      <c r="AP11" s="296">
        <v>2.1385542168674698</v>
      </c>
      <c r="AQ11" s="296">
        <v>2.1459854014598538</v>
      </c>
      <c r="AR11" s="296">
        <v>2.3679999999999999</v>
      </c>
      <c r="AS11" s="296">
        <v>2.0992907801418439</v>
      </c>
      <c r="AT11" s="296">
        <v>2.0385674931129478</v>
      </c>
      <c r="AU11" s="296">
        <v>1.9839142091152815</v>
      </c>
      <c r="AV11" s="296">
        <v>1.9839142091152815</v>
      </c>
      <c r="AW11" s="296">
        <v>1.9839142091152815</v>
      </c>
      <c r="AX11" s="296">
        <v>1.9839142091152815</v>
      </c>
      <c r="AY11" s="296">
        <v>1.9839142091152815</v>
      </c>
      <c r="AZ11" s="296">
        <v>2.7882037533512065</v>
      </c>
      <c r="BA11" s="13"/>
    </row>
    <row r="12" spans="1:58">
      <c r="A12" s="93" t="s">
        <v>8</v>
      </c>
      <c r="B12" s="296">
        <v>93</v>
      </c>
      <c r="C12" s="296">
        <v>94</v>
      </c>
      <c r="D12" s="296">
        <v>95</v>
      </c>
      <c r="E12" s="296">
        <v>93</v>
      </c>
      <c r="F12" s="296">
        <v>92</v>
      </c>
      <c r="G12" s="296">
        <v>91</v>
      </c>
      <c r="H12" s="296">
        <v>89</v>
      </c>
      <c r="I12" s="296">
        <v>87</v>
      </c>
      <c r="J12" s="296">
        <v>85</v>
      </c>
      <c r="K12" s="296">
        <v>84</v>
      </c>
      <c r="L12" s="296">
        <v>84</v>
      </c>
      <c r="M12" s="296">
        <v>84</v>
      </c>
      <c r="N12" s="296">
        <v>82</v>
      </c>
      <c r="O12" s="296">
        <v>82</v>
      </c>
      <c r="P12" s="296">
        <v>82</v>
      </c>
      <c r="Q12" s="296">
        <v>82</v>
      </c>
      <c r="R12" s="296">
        <v>82</v>
      </c>
      <c r="S12" s="296">
        <v>20</v>
      </c>
      <c r="T12" s="296">
        <v>20</v>
      </c>
      <c r="U12" s="296">
        <v>21</v>
      </c>
      <c r="V12" s="296">
        <v>21</v>
      </c>
      <c r="W12" s="296">
        <v>22</v>
      </c>
      <c r="X12" s="296">
        <v>21</v>
      </c>
      <c r="Y12" s="296">
        <v>21</v>
      </c>
      <c r="Z12" s="296">
        <v>21</v>
      </c>
      <c r="AA12" s="296">
        <v>21</v>
      </c>
      <c r="AB12" s="296">
        <v>21</v>
      </c>
      <c r="AC12" s="296">
        <v>21.5</v>
      </c>
      <c r="AD12" s="296">
        <v>20</v>
      </c>
      <c r="AE12" s="296">
        <v>19.8</v>
      </c>
      <c r="AF12" s="296">
        <v>19.5</v>
      </c>
      <c r="AG12" s="296">
        <v>19.2</v>
      </c>
      <c r="AH12" s="296">
        <v>17.2</v>
      </c>
      <c r="AI12" s="296">
        <v>16.600000000000001</v>
      </c>
      <c r="AJ12" s="296">
        <v>21.50537634408602</v>
      </c>
      <c r="AK12" s="296">
        <v>21.276595744680851</v>
      </c>
      <c r="AL12" s="296">
        <v>22.105263157894736</v>
      </c>
      <c r="AM12" s="296">
        <v>22.580645161290324</v>
      </c>
      <c r="AN12" s="296">
        <v>23.913043478260871</v>
      </c>
      <c r="AO12" s="296">
        <v>23.076923076923077</v>
      </c>
      <c r="AP12" s="296">
        <v>23.59550561797753</v>
      </c>
      <c r="AQ12" s="296">
        <v>24.137931034482758</v>
      </c>
      <c r="AR12" s="296">
        <v>24.705882352941178</v>
      </c>
      <c r="AS12" s="296">
        <v>25</v>
      </c>
      <c r="AT12" s="296">
        <v>25.595238095238095</v>
      </c>
      <c r="AU12" s="296">
        <v>23.571428571428573</v>
      </c>
      <c r="AV12" s="296">
        <v>24.268292682926827</v>
      </c>
      <c r="AW12" s="296">
        <v>23.780487804878049</v>
      </c>
      <c r="AX12" s="296">
        <v>23.414634146341463</v>
      </c>
      <c r="AY12" s="296">
        <v>20.975609756097562</v>
      </c>
      <c r="AZ12" s="296">
        <v>20.243902439024392</v>
      </c>
      <c r="BA12" s="49" t="s">
        <v>15</v>
      </c>
    </row>
    <row r="13" spans="1:58">
      <c r="A13" s="93" t="s">
        <v>6</v>
      </c>
      <c r="B13" s="296">
        <v>4190</v>
      </c>
      <c r="C13" s="296">
        <v>4150</v>
      </c>
      <c r="D13" s="296">
        <v>4250</v>
      </c>
      <c r="E13" s="296">
        <v>4700</v>
      </c>
      <c r="F13" s="296">
        <v>4750</v>
      </c>
      <c r="G13" s="296">
        <v>4850</v>
      </c>
      <c r="H13" s="296">
        <v>4750</v>
      </c>
      <c r="I13" s="296">
        <v>5050</v>
      </c>
      <c r="J13" s="296">
        <v>5050</v>
      </c>
      <c r="K13" s="296">
        <v>5000</v>
      </c>
      <c r="L13" s="296">
        <v>5400</v>
      </c>
      <c r="M13" s="296">
        <v>5400</v>
      </c>
      <c r="N13" s="296">
        <v>5400</v>
      </c>
      <c r="O13" s="296">
        <v>5400</v>
      </c>
      <c r="P13" s="296">
        <v>5400</v>
      </c>
      <c r="Q13" s="296">
        <v>5400</v>
      </c>
      <c r="R13" s="296">
        <v>5400</v>
      </c>
      <c r="S13" s="296">
        <v>112</v>
      </c>
      <c r="T13" s="296">
        <v>115</v>
      </c>
      <c r="U13" s="296">
        <v>118</v>
      </c>
      <c r="V13" s="296">
        <v>118</v>
      </c>
      <c r="W13" s="296">
        <v>118</v>
      </c>
      <c r="X13" s="296">
        <v>118</v>
      </c>
      <c r="Y13" s="296">
        <v>118</v>
      </c>
      <c r="Z13" s="296">
        <v>118</v>
      </c>
      <c r="AA13" s="296">
        <v>118</v>
      </c>
      <c r="AB13" s="296">
        <v>118</v>
      </c>
      <c r="AC13" s="296">
        <v>118</v>
      </c>
      <c r="AD13" s="296">
        <v>118</v>
      </c>
      <c r="AE13" s="296">
        <v>118</v>
      </c>
      <c r="AF13" s="296">
        <v>118</v>
      </c>
      <c r="AG13" s="296">
        <v>118</v>
      </c>
      <c r="AH13" s="296">
        <v>118</v>
      </c>
      <c r="AI13" s="296">
        <v>118</v>
      </c>
      <c r="AJ13" s="296">
        <v>2.6730310262529833</v>
      </c>
      <c r="AK13" s="296">
        <v>2.7710843373493974</v>
      </c>
      <c r="AL13" s="296">
        <v>2.776470588235294</v>
      </c>
      <c r="AM13" s="296">
        <v>2.5106382978723403</v>
      </c>
      <c r="AN13" s="296">
        <v>2.4842105263157896</v>
      </c>
      <c r="AO13" s="296">
        <v>2.4329896907216493</v>
      </c>
      <c r="AP13" s="296">
        <v>2.4842105263157896</v>
      </c>
      <c r="AQ13" s="296">
        <v>2.3366336633663365</v>
      </c>
      <c r="AR13" s="296">
        <v>2.3366336633663365</v>
      </c>
      <c r="AS13" s="296">
        <v>2.36</v>
      </c>
      <c r="AT13" s="296">
        <v>2.1851851851851851</v>
      </c>
      <c r="AU13" s="296">
        <v>2.1851851851851851</v>
      </c>
      <c r="AV13" s="296">
        <v>2.1851851851851851</v>
      </c>
      <c r="AW13" s="296">
        <v>2.1851851851851851</v>
      </c>
      <c r="AX13" s="296">
        <v>2.1851851851851851</v>
      </c>
      <c r="AY13" s="296">
        <v>2.1851851851851851</v>
      </c>
      <c r="AZ13" s="296">
        <v>2.1851851851851851</v>
      </c>
      <c r="BA13" s="13"/>
    </row>
    <row r="14" spans="1:58">
      <c r="A14" s="93" t="s">
        <v>5</v>
      </c>
      <c r="B14" s="296">
        <v>820</v>
      </c>
      <c r="C14" s="296">
        <v>820</v>
      </c>
      <c r="D14" s="296">
        <v>820</v>
      </c>
      <c r="E14" s="296">
        <v>820</v>
      </c>
      <c r="F14" s="296">
        <v>820</v>
      </c>
      <c r="G14" s="296">
        <v>820</v>
      </c>
      <c r="H14" s="296">
        <v>820</v>
      </c>
      <c r="I14" s="296">
        <v>820</v>
      </c>
      <c r="J14" s="296">
        <v>808</v>
      </c>
      <c r="K14" s="296">
        <v>808</v>
      </c>
      <c r="L14" s="296">
        <v>808</v>
      </c>
      <c r="M14" s="296">
        <v>809</v>
      </c>
      <c r="N14" s="296">
        <v>809</v>
      </c>
      <c r="O14" s="296">
        <v>809</v>
      </c>
      <c r="P14" s="296">
        <v>809</v>
      </c>
      <c r="Q14" s="296">
        <v>809</v>
      </c>
      <c r="R14" s="296">
        <v>809</v>
      </c>
      <c r="S14" s="296">
        <v>7</v>
      </c>
      <c r="T14" s="296">
        <v>7</v>
      </c>
      <c r="U14" s="296">
        <v>8</v>
      </c>
      <c r="V14" s="296">
        <v>8</v>
      </c>
      <c r="W14" s="296">
        <v>8</v>
      </c>
      <c r="X14" s="296">
        <v>8</v>
      </c>
      <c r="Y14" s="296">
        <v>8</v>
      </c>
      <c r="Z14" s="296">
        <v>8</v>
      </c>
      <c r="AA14" s="296">
        <v>8</v>
      </c>
      <c r="AB14" s="296">
        <v>8</v>
      </c>
      <c r="AC14" s="296">
        <v>8</v>
      </c>
      <c r="AD14" s="296">
        <v>8</v>
      </c>
      <c r="AE14" s="296">
        <v>8</v>
      </c>
      <c r="AF14" s="296">
        <v>8</v>
      </c>
      <c r="AG14" s="296">
        <v>8</v>
      </c>
      <c r="AH14" s="296">
        <v>8</v>
      </c>
      <c r="AI14" s="296">
        <v>8</v>
      </c>
      <c r="AJ14" s="296">
        <v>0.85365853658536583</v>
      </c>
      <c r="AK14" s="296">
        <v>0.85365853658536583</v>
      </c>
      <c r="AL14" s="296">
        <v>0.97560975609756095</v>
      </c>
      <c r="AM14" s="296">
        <v>0.97560975609756095</v>
      </c>
      <c r="AN14" s="296">
        <v>0.97560975609756095</v>
      </c>
      <c r="AO14" s="296">
        <v>0.97560975609756095</v>
      </c>
      <c r="AP14" s="296">
        <v>0.97560975609756095</v>
      </c>
      <c r="AQ14" s="296">
        <v>0.97560975609756095</v>
      </c>
      <c r="AR14" s="296">
        <v>0.99009900990099009</v>
      </c>
      <c r="AS14" s="296">
        <v>0.99009900990099009</v>
      </c>
      <c r="AT14" s="296">
        <v>0.99009900990099009</v>
      </c>
      <c r="AU14" s="296">
        <v>0.9888751545117429</v>
      </c>
      <c r="AV14" s="296">
        <v>0.9888751545117429</v>
      </c>
      <c r="AW14" s="296">
        <v>0.9888751545117429</v>
      </c>
      <c r="AX14" s="296">
        <v>0.9888751545117429</v>
      </c>
      <c r="AY14" s="296">
        <v>0.9888751545117429</v>
      </c>
      <c r="AZ14" s="296">
        <v>0.9888751545117429</v>
      </c>
      <c r="BA14" s="13"/>
    </row>
    <row r="15" spans="1:58">
      <c r="A15" s="93" t="s">
        <v>4</v>
      </c>
      <c r="B15" s="296">
        <v>4</v>
      </c>
      <c r="C15" s="296">
        <v>4</v>
      </c>
      <c r="D15" s="296">
        <v>4</v>
      </c>
      <c r="E15" s="296">
        <v>4</v>
      </c>
      <c r="F15" s="296">
        <v>4</v>
      </c>
      <c r="G15" s="296">
        <v>4</v>
      </c>
      <c r="H15" s="296">
        <v>4</v>
      </c>
      <c r="I15" s="296">
        <v>4</v>
      </c>
      <c r="J15" s="296">
        <v>3</v>
      </c>
      <c r="K15" s="296">
        <v>3</v>
      </c>
      <c r="L15" s="296">
        <v>3</v>
      </c>
      <c r="M15" s="296">
        <v>3</v>
      </c>
      <c r="N15" s="296">
        <v>3</v>
      </c>
      <c r="O15" s="296">
        <v>3</v>
      </c>
      <c r="P15" s="296">
        <v>3</v>
      </c>
      <c r="Q15" s="296">
        <v>3</v>
      </c>
      <c r="R15" s="296">
        <v>3</v>
      </c>
      <c r="S15" s="296" t="s">
        <v>123</v>
      </c>
      <c r="T15" s="296" t="s">
        <v>123</v>
      </c>
      <c r="U15" s="296" t="s">
        <v>123</v>
      </c>
      <c r="V15" s="296" t="s">
        <v>123</v>
      </c>
      <c r="W15" s="296">
        <v>0.3</v>
      </c>
      <c r="X15" s="296">
        <v>0.3</v>
      </c>
      <c r="Y15" s="296">
        <v>0.3</v>
      </c>
      <c r="Z15" s="296">
        <v>0.3</v>
      </c>
      <c r="AA15" s="296">
        <v>0.3</v>
      </c>
      <c r="AB15" s="296">
        <v>0.3</v>
      </c>
      <c r="AC15" s="296">
        <v>0.3</v>
      </c>
      <c r="AD15" s="296">
        <v>0.3</v>
      </c>
      <c r="AE15" s="296">
        <v>0.3</v>
      </c>
      <c r="AF15" s="296">
        <v>0.3</v>
      </c>
      <c r="AG15" s="296">
        <v>0.3</v>
      </c>
      <c r="AH15" s="296">
        <v>0.3</v>
      </c>
      <c r="AI15" s="296">
        <v>0.3</v>
      </c>
      <c r="AJ15" s="296" t="s">
        <v>123</v>
      </c>
      <c r="AK15" s="296" t="s">
        <v>123</v>
      </c>
      <c r="AL15" s="296" t="s">
        <v>123</v>
      </c>
      <c r="AM15" s="296" t="s">
        <v>123</v>
      </c>
      <c r="AN15" s="296">
        <v>7.5</v>
      </c>
      <c r="AO15" s="296">
        <v>7.5</v>
      </c>
      <c r="AP15" s="296">
        <v>7.5</v>
      </c>
      <c r="AQ15" s="296">
        <v>7.5</v>
      </c>
      <c r="AR15" s="296">
        <v>10</v>
      </c>
      <c r="AS15" s="296">
        <v>10</v>
      </c>
      <c r="AT15" s="296">
        <v>10</v>
      </c>
      <c r="AU15" s="296">
        <v>10</v>
      </c>
      <c r="AV15" s="296">
        <v>10</v>
      </c>
      <c r="AW15" s="296">
        <v>10</v>
      </c>
      <c r="AX15" s="296">
        <v>10</v>
      </c>
      <c r="AY15" s="296">
        <v>10</v>
      </c>
      <c r="AZ15" s="296">
        <v>10</v>
      </c>
      <c r="BA15" s="13"/>
    </row>
    <row r="16" spans="1:58">
      <c r="A16" s="93" t="s">
        <v>3</v>
      </c>
      <c r="B16" s="296">
        <v>14130</v>
      </c>
      <c r="C16" s="296">
        <v>14197</v>
      </c>
      <c r="D16" s="296">
        <v>14085</v>
      </c>
      <c r="E16" s="296">
        <v>14100</v>
      </c>
      <c r="F16" s="296">
        <v>14000</v>
      </c>
      <c r="G16" s="296">
        <v>13680</v>
      </c>
      <c r="H16" s="296">
        <v>13555</v>
      </c>
      <c r="I16" s="296">
        <v>12960</v>
      </c>
      <c r="J16" s="296">
        <v>12962</v>
      </c>
      <c r="K16" s="296">
        <v>13180</v>
      </c>
      <c r="L16" s="296">
        <v>13060</v>
      </c>
      <c r="M16" s="296">
        <v>12963</v>
      </c>
      <c r="N16" s="296">
        <v>12446</v>
      </c>
      <c r="O16" s="296">
        <v>12446</v>
      </c>
      <c r="P16" s="296">
        <v>12446</v>
      </c>
      <c r="Q16" s="296">
        <v>12446</v>
      </c>
      <c r="R16" s="296">
        <v>12446</v>
      </c>
      <c r="S16" s="296">
        <v>1498</v>
      </c>
      <c r="T16" s="296">
        <v>1498</v>
      </c>
      <c r="U16" s="296">
        <v>1500</v>
      </c>
      <c r="V16" s="296">
        <v>1506</v>
      </c>
      <c r="W16" s="296">
        <v>1510</v>
      </c>
      <c r="X16" s="296">
        <v>1514</v>
      </c>
      <c r="Y16" s="296">
        <v>1518</v>
      </c>
      <c r="Z16" s="296">
        <v>1522</v>
      </c>
      <c r="AA16" s="296">
        <v>1526</v>
      </c>
      <c r="AB16" s="296">
        <v>1530</v>
      </c>
      <c r="AC16" s="296">
        <v>1534</v>
      </c>
      <c r="AD16" s="296">
        <v>1538</v>
      </c>
      <c r="AE16" s="296">
        <v>1601</v>
      </c>
      <c r="AF16" s="296">
        <v>1601</v>
      </c>
      <c r="AG16" s="296">
        <v>1601</v>
      </c>
      <c r="AH16" s="296">
        <v>1601</v>
      </c>
      <c r="AI16" s="296">
        <v>1601</v>
      </c>
      <c r="AJ16" s="296">
        <v>10.601556970983722</v>
      </c>
      <c r="AK16" s="296">
        <v>10.551524970064097</v>
      </c>
      <c r="AL16" s="296">
        <v>10.649627263045794</v>
      </c>
      <c r="AM16" s="296">
        <v>10.680851063829786</v>
      </c>
      <c r="AN16" s="296">
        <v>10.785714285714286</v>
      </c>
      <c r="AO16" s="296">
        <v>11.067251461988304</v>
      </c>
      <c r="AP16" s="296">
        <v>11.198819623755073</v>
      </c>
      <c r="AQ16" s="296">
        <v>11.743827160493828</v>
      </c>
      <c r="AR16" s="296">
        <v>11.772874556395617</v>
      </c>
      <c r="AS16" s="296">
        <v>11.608497723823977</v>
      </c>
      <c r="AT16" s="296">
        <v>11.745788667687595</v>
      </c>
      <c r="AU16" s="296">
        <v>11.864537529892772</v>
      </c>
      <c r="AV16" s="296">
        <v>12.863570625100435</v>
      </c>
      <c r="AW16" s="296">
        <v>12.863570625100435</v>
      </c>
      <c r="AX16" s="296">
        <v>12.863570625100435</v>
      </c>
      <c r="AY16" s="296">
        <v>12.863570625100435</v>
      </c>
      <c r="AZ16" s="296">
        <v>12.863570625100435</v>
      </c>
      <c r="BA16" s="13"/>
    </row>
    <row r="17" spans="1:53">
      <c r="A17" s="93" t="s">
        <v>2</v>
      </c>
      <c r="B17" s="296">
        <v>191</v>
      </c>
      <c r="C17" s="296">
        <v>191</v>
      </c>
      <c r="D17" s="296">
        <v>192</v>
      </c>
      <c r="E17" s="296">
        <v>192</v>
      </c>
      <c r="F17" s="296">
        <v>192</v>
      </c>
      <c r="G17" s="296">
        <v>192</v>
      </c>
      <c r="H17" s="296">
        <v>192</v>
      </c>
      <c r="I17" s="296">
        <v>192</v>
      </c>
      <c r="J17" s="296">
        <v>192</v>
      </c>
      <c r="K17" s="296">
        <v>192</v>
      </c>
      <c r="L17" s="296">
        <v>190</v>
      </c>
      <c r="M17" s="296">
        <v>190</v>
      </c>
      <c r="N17" s="296">
        <v>190</v>
      </c>
      <c r="O17" s="296">
        <v>190</v>
      </c>
      <c r="P17" s="296">
        <v>190</v>
      </c>
      <c r="Q17" s="296">
        <v>190</v>
      </c>
      <c r="R17" s="296">
        <v>190</v>
      </c>
      <c r="S17" s="296">
        <v>49</v>
      </c>
      <c r="T17" s="296">
        <v>50</v>
      </c>
      <c r="U17" s="296">
        <v>50</v>
      </c>
      <c r="V17" s="296">
        <v>50</v>
      </c>
      <c r="W17" s="296">
        <v>50</v>
      </c>
      <c r="X17" s="296">
        <v>50</v>
      </c>
      <c r="Y17" s="296">
        <v>50</v>
      </c>
      <c r="Z17" s="296">
        <v>50</v>
      </c>
      <c r="AA17" s="296">
        <v>50</v>
      </c>
      <c r="AB17" s="296">
        <v>50</v>
      </c>
      <c r="AC17" s="296">
        <v>50</v>
      </c>
      <c r="AD17" s="296">
        <v>50</v>
      </c>
      <c r="AE17" s="296">
        <v>50</v>
      </c>
      <c r="AF17" s="296">
        <v>50</v>
      </c>
      <c r="AG17" s="296">
        <v>50</v>
      </c>
      <c r="AH17" s="296">
        <v>50</v>
      </c>
      <c r="AI17" s="296">
        <v>50</v>
      </c>
      <c r="AJ17" s="296">
        <v>25.654450261780106</v>
      </c>
      <c r="AK17" s="296">
        <v>26.178010471204189</v>
      </c>
      <c r="AL17" s="296">
        <v>26.041666666666668</v>
      </c>
      <c r="AM17" s="296">
        <v>26.041666666666668</v>
      </c>
      <c r="AN17" s="296">
        <v>26.041666666666668</v>
      </c>
      <c r="AO17" s="296">
        <v>26.041666666666668</v>
      </c>
      <c r="AP17" s="296">
        <v>26.041666666666668</v>
      </c>
      <c r="AQ17" s="296">
        <v>26.041666666666668</v>
      </c>
      <c r="AR17" s="296">
        <v>26.041666666666668</v>
      </c>
      <c r="AS17" s="296">
        <v>26.041666666666668</v>
      </c>
      <c r="AT17" s="296">
        <v>26.315789473684209</v>
      </c>
      <c r="AU17" s="296">
        <v>26.315789473684209</v>
      </c>
      <c r="AV17" s="296">
        <v>26.315789473684209</v>
      </c>
      <c r="AW17" s="296">
        <v>26.315789473684209</v>
      </c>
      <c r="AX17" s="296">
        <v>26.315789473684209</v>
      </c>
      <c r="AY17" s="296">
        <v>26.315789473684209</v>
      </c>
      <c r="AZ17" s="296">
        <v>26.315789473684209</v>
      </c>
      <c r="BA17" s="13"/>
    </row>
    <row r="18" spans="1:53">
      <c r="A18" s="93" t="s">
        <v>33</v>
      </c>
      <c r="B18" s="296">
        <v>10000</v>
      </c>
      <c r="C18" s="296">
        <v>10000</v>
      </c>
      <c r="D18" s="296">
        <v>10100</v>
      </c>
      <c r="E18" s="296">
        <v>10200</v>
      </c>
      <c r="F18" s="296">
        <v>10270</v>
      </c>
      <c r="G18" s="296">
        <v>11160</v>
      </c>
      <c r="H18" s="296">
        <v>11360</v>
      </c>
      <c r="I18" s="296">
        <v>11360</v>
      </c>
      <c r="J18" s="296">
        <v>11650</v>
      </c>
      <c r="K18" s="296">
        <v>12974.4</v>
      </c>
      <c r="L18" s="296">
        <v>13200</v>
      </c>
      <c r="M18" s="296">
        <v>13300</v>
      </c>
      <c r="N18" s="296">
        <v>13300</v>
      </c>
      <c r="O18" s="296">
        <v>13300</v>
      </c>
      <c r="P18" s="296">
        <v>13300</v>
      </c>
      <c r="Q18" s="296">
        <v>13300</v>
      </c>
      <c r="R18" s="296">
        <v>13300</v>
      </c>
      <c r="S18" s="296">
        <v>157</v>
      </c>
      <c r="T18" s="296">
        <v>160</v>
      </c>
      <c r="U18" s="296">
        <v>172</v>
      </c>
      <c r="V18" s="296">
        <v>184</v>
      </c>
      <c r="W18" s="296">
        <v>184</v>
      </c>
      <c r="X18" s="296">
        <v>184</v>
      </c>
      <c r="Y18" s="296">
        <v>184</v>
      </c>
      <c r="Z18" s="296">
        <v>184</v>
      </c>
      <c r="AA18" s="296">
        <v>184</v>
      </c>
      <c r="AB18" s="296">
        <v>184</v>
      </c>
      <c r="AC18" s="296">
        <v>184</v>
      </c>
      <c r="AD18" s="296">
        <v>184</v>
      </c>
      <c r="AE18" s="296">
        <v>184</v>
      </c>
      <c r="AF18" s="296">
        <v>184</v>
      </c>
      <c r="AG18" s="296">
        <v>184</v>
      </c>
      <c r="AH18" s="296">
        <v>184</v>
      </c>
      <c r="AI18" s="296">
        <v>184</v>
      </c>
      <c r="AJ18" s="296">
        <v>1.57</v>
      </c>
      <c r="AK18" s="296">
        <v>1.6</v>
      </c>
      <c r="AL18" s="296">
        <v>1.7029702970297029</v>
      </c>
      <c r="AM18" s="296">
        <v>1.803921568627451</v>
      </c>
      <c r="AN18" s="296">
        <v>1.7916260954235639</v>
      </c>
      <c r="AO18" s="296">
        <v>1.6487455197132617</v>
      </c>
      <c r="AP18" s="296">
        <v>1.619718309859155</v>
      </c>
      <c r="AQ18" s="296">
        <v>1.619718309859155</v>
      </c>
      <c r="AR18" s="296">
        <v>1.5793991416309012</v>
      </c>
      <c r="AS18" s="296">
        <v>1.4181773338266124</v>
      </c>
      <c r="AT18" s="296">
        <v>1.393939393939394</v>
      </c>
      <c r="AU18" s="296">
        <v>1.3834586466165413</v>
      </c>
      <c r="AV18" s="296">
        <v>1.3834586466165413</v>
      </c>
      <c r="AW18" s="296">
        <v>1.3834586466165413</v>
      </c>
      <c r="AX18" s="296">
        <v>1.3834586466165413</v>
      </c>
      <c r="AY18" s="296">
        <v>1.3834586466165413</v>
      </c>
      <c r="AZ18" s="296">
        <v>1.3834586466165413</v>
      </c>
      <c r="BA18" s="13"/>
    </row>
    <row r="19" spans="1:53">
      <c r="A19" s="93" t="s">
        <v>1</v>
      </c>
      <c r="B19" s="296">
        <v>2925</v>
      </c>
      <c r="C19" s="296">
        <v>2848</v>
      </c>
      <c r="D19" s="296">
        <v>2755</v>
      </c>
      <c r="E19" s="296">
        <v>2616</v>
      </c>
      <c r="F19" s="296">
        <v>2909</v>
      </c>
      <c r="G19" s="296">
        <v>2897</v>
      </c>
      <c r="H19" s="296">
        <v>2762</v>
      </c>
      <c r="I19" s="296">
        <v>3048</v>
      </c>
      <c r="J19" s="296">
        <v>2984</v>
      </c>
      <c r="K19" s="296">
        <v>3087</v>
      </c>
      <c r="L19" s="296">
        <v>3385</v>
      </c>
      <c r="M19" s="296">
        <v>3735</v>
      </c>
      <c r="N19" s="296">
        <v>3435</v>
      </c>
      <c r="O19" s="296">
        <v>3435</v>
      </c>
      <c r="P19" s="296">
        <v>3435</v>
      </c>
      <c r="Q19" s="296">
        <v>3435</v>
      </c>
      <c r="R19" s="296">
        <v>3435</v>
      </c>
      <c r="S19" s="296">
        <v>123</v>
      </c>
      <c r="T19" s="296">
        <v>134</v>
      </c>
      <c r="U19" s="296">
        <v>145</v>
      </c>
      <c r="V19" s="296">
        <v>156</v>
      </c>
      <c r="W19" s="296">
        <v>156</v>
      </c>
      <c r="X19" s="296">
        <v>156</v>
      </c>
      <c r="Y19" s="296">
        <v>156</v>
      </c>
      <c r="Z19" s="296">
        <v>156</v>
      </c>
      <c r="AA19" s="296">
        <v>156</v>
      </c>
      <c r="AB19" s="296">
        <v>156</v>
      </c>
      <c r="AC19" s="296">
        <v>156</v>
      </c>
      <c r="AD19" s="296">
        <v>156</v>
      </c>
      <c r="AE19" s="296">
        <v>156</v>
      </c>
      <c r="AF19" s="296">
        <v>156</v>
      </c>
      <c r="AG19" s="296">
        <v>156</v>
      </c>
      <c r="AH19" s="296">
        <v>156</v>
      </c>
      <c r="AI19" s="296">
        <v>156</v>
      </c>
      <c r="AJ19" s="296">
        <v>4.2051282051282053</v>
      </c>
      <c r="AK19" s="296">
        <v>4.7050561797752808</v>
      </c>
      <c r="AL19" s="296">
        <v>5.2631578947368425</v>
      </c>
      <c r="AM19" s="296">
        <v>5.9633027522935782</v>
      </c>
      <c r="AN19" s="296">
        <v>5.3626675833619801</v>
      </c>
      <c r="AO19" s="296">
        <v>5.3848809112875387</v>
      </c>
      <c r="AP19" s="296">
        <v>5.6480811006517015</v>
      </c>
      <c r="AQ19" s="296">
        <v>5.1181102362204722</v>
      </c>
      <c r="AR19" s="296">
        <v>5.2278820375335124</v>
      </c>
      <c r="AS19" s="296">
        <v>5.0534499514091351</v>
      </c>
      <c r="AT19" s="296">
        <v>4.6085672082717872</v>
      </c>
      <c r="AU19" s="296">
        <v>4.1767068273092374</v>
      </c>
      <c r="AV19" s="296">
        <v>4.5414847161572052</v>
      </c>
      <c r="AW19" s="296">
        <v>4.5414847161572052</v>
      </c>
      <c r="AX19" s="296">
        <v>4.5414847161572052</v>
      </c>
      <c r="AY19" s="296">
        <v>4.5414847161572052</v>
      </c>
      <c r="AZ19" s="296">
        <v>4.5414847161572052</v>
      </c>
      <c r="BA19" s="13"/>
    </row>
    <row r="20" spans="1:53">
      <c r="A20" s="93" t="s">
        <v>0</v>
      </c>
      <c r="B20" s="296">
        <v>3650</v>
      </c>
      <c r="C20" s="296">
        <v>3700</v>
      </c>
      <c r="D20" s="296">
        <v>3700</v>
      </c>
      <c r="E20" s="296">
        <v>3750</v>
      </c>
      <c r="F20" s="296">
        <v>3750</v>
      </c>
      <c r="G20" s="296">
        <v>3900</v>
      </c>
      <c r="H20" s="296">
        <v>4000</v>
      </c>
      <c r="I20" s="296">
        <v>4150</v>
      </c>
      <c r="J20" s="296">
        <v>4150</v>
      </c>
      <c r="K20" s="296">
        <v>4350</v>
      </c>
      <c r="L20" s="296">
        <v>4220</v>
      </c>
      <c r="M20" s="296">
        <v>4220</v>
      </c>
      <c r="N20" s="296">
        <v>4220</v>
      </c>
      <c r="O20" s="296">
        <v>4220</v>
      </c>
      <c r="P20" s="296">
        <v>4220</v>
      </c>
      <c r="Q20" s="296">
        <v>4220</v>
      </c>
      <c r="R20" s="296">
        <v>4220</v>
      </c>
      <c r="S20" s="296">
        <v>174</v>
      </c>
      <c r="T20" s="296">
        <v>174</v>
      </c>
      <c r="U20" s="296">
        <v>174</v>
      </c>
      <c r="V20" s="296">
        <v>174</v>
      </c>
      <c r="W20" s="296">
        <v>174</v>
      </c>
      <c r="X20" s="296">
        <v>174</v>
      </c>
      <c r="Y20" s="296">
        <v>174</v>
      </c>
      <c r="Z20" s="296">
        <v>174</v>
      </c>
      <c r="AA20" s="296">
        <v>174</v>
      </c>
      <c r="AB20" s="296">
        <v>174</v>
      </c>
      <c r="AC20" s="296">
        <v>174</v>
      </c>
      <c r="AD20" s="296">
        <v>174</v>
      </c>
      <c r="AE20" s="296">
        <v>174</v>
      </c>
      <c r="AF20" s="296">
        <v>174</v>
      </c>
      <c r="AG20" s="296">
        <v>174</v>
      </c>
      <c r="AH20" s="296">
        <v>174</v>
      </c>
      <c r="AI20" s="296">
        <v>174</v>
      </c>
      <c r="AJ20" s="296">
        <v>4.7671232876712333</v>
      </c>
      <c r="AK20" s="296">
        <v>4.7027027027027026</v>
      </c>
      <c r="AL20" s="296">
        <v>4.7027027027027026</v>
      </c>
      <c r="AM20" s="296">
        <v>4.6399999999999997</v>
      </c>
      <c r="AN20" s="296">
        <v>4.6399999999999997</v>
      </c>
      <c r="AO20" s="296">
        <v>4.4615384615384617</v>
      </c>
      <c r="AP20" s="296">
        <v>4.3499999999999996</v>
      </c>
      <c r="AQ20" s="296">
        <v>4.1927710843373491</v>
      </c>
      <c r="AR20" s="296">
        <v>4.1927710843373491</v>
      </c>
      <c r="AS20" s="296">
        <v>4</v>
      </c>
      <c r="AT20" s="296">
        <v>4.1232227488151656</v>
      </c>
      <c r="AU20" s="296">
        <v>4.1232227488151656</v>
      </c>
      <c r="AV20" s="296">
        <v>4.1232227488151656</v>
      </c>
      <c r="AW20" s="296">
        <v>4.1232227488151656</v>
      </c>
      <c r="AX20" s="296">
        <v>4.1232227488151656</v>
      </c>
      <c r="AY20" s="296">
        <v>4.1232227488151656</v>
      </c>
      <c r="AZ20" s="296">
        <v>4.1232227488151656</v>
      </c>
      <c r="BA20" s="13"/>
    </row>
    <row r="21" spans="1:53">
      <c r="A21" s="93" t="s">
        <v>20</v>
      </c>
      <c r="B21" s="296">
        <v>53798</v>
      </c>
      <c r="C21" s="296">
        <v>53859</v>
      </c>
      <c r="D21" s="296">
        <v>53806</v>
      </c>
      <c r="E21" s="296">
        <v>54385</v>
      </c>
      <c r="F21" s="296">
        <v>54997</v>
      </c>
      <c r="G21" s="296">
        <v>55844</v>
      </c>
      <c r="H21" s="296">
        <v>56060.5</v>
      </c>
      <c r="I21" s="296">
        <v>56246</v>
      </c>
      <c r="J21" s="296">
        <v>56262</v>
      </c>
      <c r="K21" s="296">
        <v>58836.4</v>
      </c>
      <c r="L21" s="296">
        <v>60572</v>
      </c>
      <c r="M21" s="296">
        <v>61071</v>
      </c>
      <c r="N21" s="296">
        <v>60233</v>
      </c>
      <c r="O21" s="296">
        <v>60233</v>
      </c>
      <c r="P21" s="296">
        <v>60233</v>
      </c>
      <c r="Q21" s="296">
        <v>60233</v>
      </c>
      <c r="R21" s="296">
        <v>60233</v>
      </c>
      <c r="S21" s="296">
        <v>3372.4</v>
      </c>
      <c r="T21" s="296">
        <v>3394.4</v>
      </c>
      <c r="U21" s="296">
        <v>3427.4</v>
      </c>
      <c r="V21" s="296">
        <v>3457.44</v>
      </c>
      <c r="W21" s="296">
        <v>3471.8</v>
      </c>
      <c r="X21" s="296">
        <v>3482.8</v>
      </c>
      <c r="Y21" s="296">
        <v>3487.3</v>
      </c>
      <c r="Z21" s="296">
        <v>3494.3</v>
      </c>
      <c r="AA21" s="296">
        <v>3498.8</v>
      </c>
      <c r="AB21" s="296">
        <v>3502.8</v>
      </c>
      <c r="AC21" s="296">
        <v>3507.3</v>
      </c>
      <c r="AD21" s="296">
        <v>3510.3</v>
      </c>
      <c r="AE21" s="296">
        <v>3573.1</v>
      </c>
      <c r="AF21" s="296">
        <v>3572.8</v>
      </c>
      <c r="AG21" s="296">
        <v>3572.5</v>
      </c>
      <c r="AH21" s="296">
        <v>3570.5</v>
      </c>
      <c r="AI21" s="296">
        <v>3599.8999999999996</v>
      </c>
      <c r="AJ21" s="296">
        <v>6.2686345217294326</v>
      </c>
      <c r="AK21" s="296">
        <v>6.3023821459737466</v>
      </c>
      <c r="AL21" s="296">
        <v>6.3699215700851211</v>
      </c>
      <c r="AM21" s="296">
        <v>6.3573411786338143</v>
      </c>
      <c r="AN21" s="296">
        <v>6.3127079658890484</v>
      </c>
      <c r="AO21" s="296">
        <v>6.2366592650956232</v>
      </c>
      <c r="AP21" s="296">
        <v>6.220600957893704</v>
      </c>
      <c r="AQ21" s="296">
        <v>6.2125306688475623</v>
      </c>
      <c r="AR21" s="296">
        <v>6.2187622196153711</v>
      </c>
      <c r="AS21" s="296">
        <v>5.9534573835244844</v>
      </c>
      <c r="AT21" s="296">
        <v>5.7902991481212442</v>
      </c>
      <c r="AU21" s="296">
        <v>5.7478999852630546</v>
      </c>
      <c r="AV21" s="296">
        <v>5.9321302276160912</v>
      </c>
      <c r="AW21" s="296">
        <v>5.9316321617717866</v>
      </c>
      <c r="AX21" s="296">
        <v>5.9311340959274812</v>
      </c>
      <c r="AY21" s="296">
        <v>5.9278136569654505</v>
      </c>
      <c r="AZ21" s="296">
        <v>5.9766241097073021</v>
      </c>
      <c r="BA21" s="13"/>
    </row>
    <row r="22" spans="1:53">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row>
    <row r="23" spans="1:53">
      <c r="A23" s="64" t="s">
        <v>21</v>
      </c>
      <c r="B23" s="13"/>
      <c r="D23" s="13"/>
      <c r="E23" s="13"/>
      <c r="F23" s="13"/>
      <c r="I23" s="13"/>
      <c r="J23" s="13"/>
      <c r="K23" s="13"/>
      <c r="L23" s="13"/>
      <c r="M23" s="13"/>
      <c r="N23" s="13"/>
      <c r="O23" s="13"/>
      <c r="P23" s="13"/>
      <c r="Q23" s="13"/>
      <c r="R23" s="13"/>
      <c r="S23" s="13"/>
      <c r="T23" s="13" t="s">
        <v>15</v>
      </c>
      <c r="U23" s="13"/>
      <c r="V23" s="13"/>
      <c r="W23" s="13"/>
      <c r="X23" s="13"/>
      <c r="AA23" s="13"/>
      <c r="AB23" s="13"/>
      <c r="AC23" s="13"/>
      <c r="AD23" s="13"/>
      <c r="AE23" s="13"/>
      <c r="AF23" s="13"/>
      <c r="AG23" s="13"/>
      <c r="AH23" s="13"/>
      <c r="AI23" s="13"/>
      <c r="AJ23" s="13"/>
      <c r="AK23" s="13" t="s">
        <v>15</v>
      </c>
      <c r="AL23" s="13"/>
      <c r="AM23" s="13"/>
      <c r="AN23" s="13"/>
      <c r="AO23" s="13"/>
      <c r="AR23" s="13"/>
      <c r="AS23" s="13"/>
      <c r="AT23" s="13"/>
      <c r="AU23" s="13"/>
      <c r="AV23" s="13"/>
      <c r="AW23" s="13"/>
      <c r="AX23" s="13"/>
      <c r="AY23" s="13"/>
      <c r="AZ23" s="13"/>
      <c r="BA23" s="13"/>
    </row>
    <row r="24" spans="1:53">
      <c r="A24" s="13"/>
      <c r="B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row>
    <row r="25" spans="1:53">
      <c r="A25" s="13" t="s">
        <v>397</v>
      </c>
      <c r="B25" s="13"/>
      <c r="D25" s="13"/>
      <c r="E25" s="13"/>
      <c r="F25" s="13"/>
      <c r="G25" s="13"/>
      <c r="H25" s="53"/>
      <c r="I25" s="53"/>
      <c r="J25" s="13"/>
      <c r="K25" s="13"/>
      <c r="L25" s="13"/>
      <c r="M25" s="13"/>
      <c r="N25" s="13"/>
      <c r="O25" s="13"/>
      <c r="P25" s="13"/>
      <c r="Q25" s="13"/>
      <c r="R25" s="13"/>
      <c r="S25" s="13"/>
      <c r="T25" s="13"/>
      <c r="U25" s="13"/>
      <c r="V25" s="13"/>
      <c r="W25" s="13"/>
      <c r="X25" s="13"/>
      <c r="Y25" s="13"/>
      <c r="Z25" s="53"/>
      <c r="AA25" s="53"/>
      <c r="AB25" s="13"/>
      <c r="AC25" s="13"/>
      <c r="AD25" s="13"/>
      <c r="AE25" s="13"/>
      <c r="AF25" s="13"/>
      <c r="AG25" s="13"/>
      <c r="AH25" s="13"/>
      <c r="AI25" s="13"/>
      <c r="AJ25" s="13"/>
      <c r="AK25" s="13"/>
      <c r="AL25" s="13"/>
      <c r="AM25" s="13"/>
      <c r="AN25" s="13"/>
      <c r="AO25" s="13"/>
      <c r="AP25" s="13"/>
      <c r="AQ25" s="53"/>
      <c r="AR25" s="53"/>
      <c r="AS25" s="13"/>
      <c r="AT25" s="13"/>
      <c r="AU25" s="13"/>
      <c r="AV25" s="13"/>
      <c r="AW25" s="13"/>
      <c r="AX25" s="13"/>
      <c r="AY25" s="13"/>
      <c r="AZ25" s="13"/>
      <c r="BA25" s="13"/>
    </row>
    <row r="26" spans="1:53">
      <c r="A26" s="13"/>
      <c r="B26" s="57"/>
      <c r="C26" s="57"/>
      <c r="D26" s="57"/>
      <c r="E26" s="57"/>
      <c r="F26" s="57"/>
      <c r="G26" s="57"/>
      <c r="H26" s="53"/>
      <c r="I26" s="53"/>
      <c r="J26" s="13"/>
      <c r="K26" s="13"/>
      <c r="L26" s="13"/>
      <c r="M26" s="13"/>
      <c r="N26" s="13"/>
      <c r="O26" s="13"/>
      <c r="P26" s="13"/>
      <c r="Q26" s="13"/>
      <c r="R26" s="13"/>
      <c r="S26" s="57"/>
      <c r="T26" s="57"/>
      <c r="U26" s="57"/>
      <c r="V26" s="57"/>
      <c r="W26" s="57"/>
      <c r="X26" s="57"/>
      <c r="Y26" s="57"/>
      <c r="Z26" s="53"/>
      <c r="AA26" s="53"/>
      <c r="AB26" s="13"/>
      <c r="AC26" s="13"/>
      <c r="AD26" s="13"/>
      <c r="AE26" s="13"/>
      <c r="AF26" s="13"/>
      <c r="AG26" s="13"/>
      <c r="AH26" s="13"/>
      <c r="AI26" s="13"/>
      <c r="AJ26" s="57"/>
      <c r="AK26" s="57"/>
      <c r="AL26" s="57"/>
      <c r="AM26" s="57"/>
      <c r="AN26" s="57"/>
      <c r="AO26" s="57"/>
      <c r="AP26" s="57"/>
      <c r="AQ26" s="53"/>
      <c r="AR26" s="53"/>
      <c r="AS26" s="13"/>
      <c r="AT26" s="13"/>
      <c r="AU26" s="13"/>
      <c r="AV26" s="13"/>
      <c r="AW26" s="13"/>
      <c r="AX26" s="13"/>
      <c r="AY26" s="13"/>
      <c r="AZ26" s="13"/>
      <c r="BA26" s="13"/>
    </row>
    <row r="27" spans="1:53">
      <c r="A27" s="53" t="s">
        <v>124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row>
    <row r="28" spans="1:53">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row>
    <row r="29" spans="1:53">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row>
    <row r="30" spans="1:53">
      <c r="A30" s="13"/>
      <c r="B30" s="13"/>
      <c r="C30" s="13"/>
      <c r="D30" s="13"/>
      <c r="E30" s="13"/>
      <c r="F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row>
    <row r="31" spans="1:53">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row>
    <row r="32" spans="1:53">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row>
    <row r="33" spans="1:53">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row>
    <row r="34" spans="1:53">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row>
    <row r="35" spans="1:53">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row>
  </sheetData>
  <sortState xmlns:xlrd2="http://schemas.microsoft.com/office/spreadsheetml/2017/richdata2" ref="AK6:AX21">
    <sortCondition descending="1" ref="AK6"/>
  </sortState>
  <mergeCells count="7">
    <mergeCell ref="A3:A5"/>
    <mergeCell ref="AJ3:AZ3"/>
    <mergeCell ref="AJ4:AZ4"/>
    <mergeCell ref="S3:AI3"/>
    <mergeCell ref="S4:AI4"/>
    <mergeCell ref="B3:R3"/>
    <mergeCell ref="B4:R4"/>
  </mergeCells>
  <conditionalFormatting sqref="A3">
    <cfRule type="expression" dxfId="85" priority="11" stopIfTrue="1">
      <formula>#N/A</formula>
    </cfRule>
  </conditionalFormatting>
  <conditionalFormatting sqref="B1:AP2">
    <cfRule type="expression" dxfId="84" priority="2" stopIfTrue="1">
      <formula>#N/A</formula>
    </cfRule>
  </conditionalFormatting>
  <conditionalFormatting sqref="AT1:AZ2">
    <cfRule type="expression" dxfId="83" priority="1" stopIfTrue="1">
      <formula>#N/A</formula>
    </cfRule>
  </conditionalFormatting>
  <hyperlinks>
    <hyperlink ref="BB5" location="Content!A1" display="Back to content page" xr:uid="{00000000-0004-0000-0E01-000000000000}"/>
  </hyperlinks>
  <pageMargins left="0.7" right="0.7" top="0.75" bottom="0.75" header="0.3" footer="0.3"/>
  <pageSetup paperSize="9" orientation="portrait" horizontalDpi="4294967295" verticalDpi="4294967295"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Sheet272"/>
  <dimension ref="A1:AI38"/>
  <sheetViews>
    <sheetView zoomScale="96" zoomScaleNormal="96" workbookViewId="0">
      <selection activeCell="B4" sqref="B4:AG20"/>
    </sheetView>
  </sheetViews>
  <sheetFormatPr defaultRowHeight="14.4"/>
  <cols>
    <col min="1" max="1" width="33.77734375" customWidth="1"/>
    <col min="2" max="33" width="9.77734375" customWidth="1"/>
  </cols>
  <sheetData>
    <row r="1" spans="1:35">
      <c r="A1" s="18" t="s">
        <v>632</v>
      </c>
      <c r="B1" s="13"/>
      <c r="C1" s="13"/>
      <c r="D1" s="13"/>
      <c r="E1" s="13"/>
      <c r="F1" s="13"/>
      <c r="G1" s="13"/>
      <c r="H1" s="13"/>
      <c r="I1" s="13"/>
      <c r="J1" s="13"/>
      <c r="K1" s="13"/>
      <c r="L1" s="13"/>
      <c r="M1" s="13"/>
      <c r="N1" s="13"/>
      <c r="O1" s="13"/>
      <c r="P1" s="13"/>
      <c r="Q1" s="13"/>
      <c r="R1" s="13"/>
      <c r="S1" s="13"/>
      <c r="T1" s="13"/>
      <c r="U1" s="13"/>
      <c r="V1" s="62"/>
      <c r="W1" s="62"/>
      <c r="X1" s="62"/>
      <c r="Y1" s="13"/>
      <c r="Z1" s="13"/>
      <c r="AA1" s="13"/>
      <c r="AB1" s="13"/>
      <c r="AC1" s="13"/>
      <c r="AD1" s="13"/>
      <c r="AE1" s="13"/>
      <c r="AF1" s="13"/>
      <c r="AG1" s="13"/>
    </row>
    <row r="2" spans="1:35">
      <c r="A2" s="13"/>
      <c r="B2" s="13"/>
      <c r="C2" s="13"/>
      <c r="D2" s="13"/>
      <c r="E2" s="13"/>
      <c r="F2" s="13"/>
      <c r="G2" s="13"/>
      <c r="H2" s="13"/>
      <c r="I2" s="13"/>
      <c r="J2" s="13"/>
      <c r="K2" s="13"/>
      <c r="L2" s="13"/>
      <c r="M2" s="13"/>
      <c r="N2" s="13"/>
      <c r="O2" s="13"/>
      <c r="P2" s="13"/>
      <c r="Q2" s="13"/>
      <c r="R2" s="13"/>
      <c r="S2" s="13"/>
      <c r="T2" s="13"/>
      <c r="U2" s="13"/>
      <c r="V2" s="62"/>
      <c r="W2" s="62"/>
      <c r="X2" s="62"/>
      <c r="Y2" s="13"/>
      <c r="Z2" s="13"/>
      <c r="AA2" s="13"/>
      <c r="AB2" s="13"/>
      <c r="AC2" s="13"/>
      <c r="AD2" s="13"/>
      <c r="AE2" s="13"/>
      <c r="AF2" s="13"/>
      <c r="AG2" s="13"/>
    </row>
    <row r="3" spans="1:35">
      <c r="A3" s="226" t="s">
        <v>14</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96">
        <v>2010</v>
      </c>
      <c r="W3" s="21">
        <v>2011</v>
      </c>
      <c r="X3" s="21">
        <v>2012</v>
      </c>
      <c r="Y3" s="21">
        <v>2013</v>
      </c>
      <c r="Z3" s="21">
        <v>2014</v>
      </c>
      <c r="AA3" s="21">
        <v>2015</v>
      </c>
      <c r="AB3" s="21">
        <v>2016</v>
      </c>
      <c r="AC3" s="21">
        <v>2017</v>
      </c>
      <c r="AD3" s="21">
        <v>2018</v>
      </c>
      <c r="AE3" s="21">
        <v>2019</v>
      </c>
      <c r="AF3" s="21">
        <v>2020</v>
      </c>
      <c r="AG3" s="21">
        <v>2021</v>
      </c>
      <c r="AI3" s="1" t="s">
        <v>559</v>
      </c>
    </row>
    <row r="4" spans="1:35">
      <c r="A4" s="93" t="s">
        <v>13</v>
      </c>
      <c r="B4" s="291">
        <v>56</v>
      </c>
      <c r="C4" s="291">
        <v>74</v>
      </c>
      <c r="D4" s="291">
        <v>13</v>
      </c>
      <c r="E4" s="291">
        <v>153</v>
      </c>
      <c r="F4" s="291">
        <v>22</v>
      </c>
      <c r="G4" s="291">
        <v>205</v>
      </c>
      <c r="H4" s="291">
        <v>37</v>
      </c>
      <c r="I4" s="291"/>
      <c r="J4" s="291"/>
      <c r="K4" s="291"/>
      <c r="L4" s="320">
        <v>37</v>
      </c>
      <c r="M4" s="320">
        <v>37</v>
      </c>
      <c r="N4" s="320">
        <v>37</v>
      </c>
      <c r="O4" s="320">
        <v>37</v>
      </c>
      <c r="P4" s="320">
        <v>37</v>
      </c>
      <c r="Q4" s="320">
        <v>37</v>
      </c>
      <c r="R4" s="320">
        <v>37</v>
      </c>
      <c r="S4" s="320">
        <v>37</v>
      </c>
      <c r="T4" s="320">
        <v>37</v>
      </c>
      <c r="U4" s="320">
        <v>37</v>
      </c>
      <c r="V4" s="320">
        <v>37</v>
      </c>
      <c r="W4" s="320">
        <v>37</v>
      </c>
      <c r="X4" s="320">
        <v>37</v>
      </c>
      <c r="Y4" s="320">
        <v>37</v>
      </c>
      <c r="Z4" s="320">
        <v>37</v>
      </c>
      <c r="AA4" s="320">
        <v>37</v>
      </c>
      <c r="AB4" s="320">
        <v>37</v>
      </c>
      <c r="AC4" s="320">
        <v>37</v>
      </c>
      <c r="AD4" s="320">
        <v>37</v>
      </c>
      <c r="AE4" s="320">
        <v>37</v>
      </c>
      <c r="AF4" s="320">
        <v>37</v>
      </c>
      <c r="AG4" s="291"/>
    </row>
    <row r="5" spans="1:35">
      <c r="A5" s="93" t="s">
        <v>12</v>
      </c>
      <c r="B5" s="291">
        <v>14</v>
      </c>
      <c r="C5" s="291">
        <v>14</v>
      </c>
      <c r="D5" s="291">
        <v>13</v>
      </c>
      <c r="E5" s="291"/>
      <c r="F5" s="291"/>
      <c r="G5" s="291"/>
      <c r="H5" s="291"/>
      <c r="I5" s="291"/>
      <c r="J5" s="291"/>
      <c r="K5" s="291"/>
      <c r="L5" s="291"/>
      <c r="M5" s="291"/>
      <c r="N5" s="291"/>
      <c r="O5" s="291"/>
      <c r="P5" s="291"/>
      <c r="Q5" s="291"/>
      <c r="R5" s="291"/>
      <c r="S5" s="291"/>
      <c r="T5" s="291"/>
      <c r="U5" s="291"/>
      <c r="V5" s="291"/>
      <c r="W5" s="291"/>
      <c r="X5" s="291"/>
      <c r="Y5" s="291">
        <v>26</v>
      </c>
      <c r="Z5" s="291">
        <v>29</v>
      </c>
      <c r="AA5" s="291">
        <v>29</v>
      </c>
      <c r="AB5" s="320">
        <v>13</v>
      </c>
      <c r="AC5" s="320">
        <v>13</v>
      </c>
      <c r="AD5" s="320">
        <v>13</v>
      </c>
      <c r="AE5" s="320">
        <v>13</v>
      </c>
      <c r="AF5" s="320">
        <v>13</v>
      </c>
      <c r="AG5" s="291"/>
    </row>
    <row r="6" spans="1:35">
      <c r="A6" s="93" t="s">
        <v>513</v>
      </c>
      <c r="B6" s="291"/>
      <c r="C6" s="291"/>
      <c r="D6" s="291"/>
      <c r="E6" s="291"/>
      <c r="F6" s="291"/>
      <c r="G6" s="291"/>
      <c r="H6" s="291"/>
      <c r="I6" s="291"/>
      <c r="J6" s="291"/>
      <c r="K6" s="291"/>
      <c r="L6" s="320">
        <v>0</v>
      </c>
      <c r="M6" s="320">
        <v>0</v>
      </c>
      <c r="N6" s="320">
        <v>0</v>
      </c>
      <c r="O6" s="320">
        <v>0</v>
      </c>
      <c r="P6" s="320">
        <v>0</v>
      </c>
      <c r="Q6" s="320">
        <v>0</v>
      </c>
      <c r="R6" s="320">
        <v>0</v>
      </c>
      <c r="S6" s="320">
        <v>0</v>
      </c>
      <c r="T6" s="320">
        <v>0</v>
      </c>
      <c r="U6" s="320">
        <v>0</v>
      </c>
      <c r="V6" s="320">
        <v>0</v>
      </c>
      <c r="W6" s="320">
        <v>0</v>
      </c>
      <c r="X6" s="320">
        <v>0</v>
      </c>
      <c r="Y6" s="320">
        <v>0</v>
      </c>
      <c r="Z6" s="320">
        <v>0</v>
      </c>
      <c r="AA6" s="320">
        <v>0</v>
      </c>
      <c r="AB6" s="320">
        <v>0</v>
      </c>
      <c r="AC6" s="320">
        <v>0</v>
      </c>
      <c r="AD6" s="320">
        <v>0</v>
      </c>
      <c r="AE6" s="320">
        <v>0</v>
      </c>
      <c r="AF6" s="320">
        <v>0.01</v>
      </c>
      <c r="AG6" s="291"/>
    </row>
    <row r="7" spans="1:35">
      <c r="A7" s="93" t="s">
        <v>100</v>
      </c>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c r="AD7" s="291"/>
      <c r="AE7" s="291"/>
      <c r="AF7" s="291"/>
      <c r="AG7" s="291"/>
    </row>
    <row r="8" spans="1:35">
      <c r="A8" s="93" t="s">
        <v>512</v>
      </c>
      <c r="B8" s="291"/>
      <c r="C8" s="291"/>
      <c r="D8" s="291"/>
      <c r="E8" s="291"/>
      <c r="F8" s="291"/>
      <c r="G8" s="291"/>
      <c r="H8" s="291"/>
      <c r="I8" s="291"/>
      <c r="J8" s="291"/>
      <c r="K8" s="291"/>
      <c r="L8" s="291"/>
      <c r="M8" s="291"/>
      <c r="N8" s="291">
        <v>114</v>
      </c>
      <c r="O8" s="291"/>
      <c r="P8" s="291"/>
      <c r="Q8" s="291"/>
      <c r="R8" s="291"/>
      <c r="S8" s="291"/>
      <c r="T8" s="291"/>
      <c r="U8" s="291"/>
      <c r="V8" s="291"/>
      <c r="W8" s="291"/>
      <c r="X8" s="291"/>
      <c r="Y8" s="291" t="s">
        <v>15</v>
      </c>
      <c r="Z8" s="291"/>
      <c r="AA8" s="291"/>
      <c r="AB8" s="291"/>
      <c r="AC8" s="291"/>
      <c r="AD8" s="291"/>
      <c r="AE8" s="291"/>
      <c r="AF8" s="291"/>
      <c r="AG8" s="291"/>
    </row>
    <row r="9" spans="1:35">
      <c r="A9" s="93" t="s">
        <v>11</v>
      </c>
      <c r="B9" s="291" t="s">
        <v>7</v>
      </c>
      <c r="C9" s="291"/>
      <c r="D9" s="291"/>
      <c r="E9" s="291"/>
      <c r="F9" s="291"/>
      <c r="G9" s="291"/>
      <c r="H9" s="291"/>
      <c r="I9" s="291"/>
      <c r="J9" s="291"/>
      <c r="K9" s="291"/>
      <c r="L9" s="291"/>
      <c r="M9" s="291"/>
      <c r="N9" s="291"/>
      <c r="O9" s="291"/>
      <c r="P9" s="291"/>
      <c r="Q9" s="291"/>
      <c r="R9" s="291"/>
      <c r="S9" s="291"/>
      <c r="T9" s="291"/>
      <c r="U9" s="291"/>
      <c r="V9" s="291">
        <v>32.33</v>
      </c>
      <c r="W9" s="291">
        <v>100.22</v>
      </c>
      <c r="X9" s="291">
        <v>171.05</v>
      </c>
      <c r="Y9" s="291">
        <v>49.74</v>
      </c>
      <c r="Z9" s="320">
        <v>56</v>
      </c>
      <c r="AA9" s="320">
        <v>63</v>
      </c>
      <c r="AB9" s="320">
        <v>69</v>
      </c>
      <c r="AC9" s="320">
        <v>76</v>
      </c>
      <c r="AD9" s="320">
        <v>76</v>
      </c>
      <c r="AE9" s="320">
        <v>76</v>
      </c>
      <c r="AF9" s="291"/>
      <c r="AG9" s="291"/>
      <c r="AI9" s="33"/>
    </row>
    <row r="10" spans="1:35">
      <c r="A10" s="93" t="s">
        <v>10</v>
      </c>
      <c r="B10" s="291">
        <v>81.41</v>
      </c>
      <c r="C10" s="291">
        <v>99</v>
      </c>
      <c r="D10" s="291">
        <v>66</v>
      </c>
      <c r="E10" s="291">
        <v>67</v>
      </c>
      <c r="F10" s="291">
        <v>47</v>
      </c>
      <c r="G10" s="291">
        <v>49</v>
      </c>
      <c r="H10" s="291">
        <v>87</v>
      </c>
      <c r="I10" s="291">
        <v>115.54</v>
      </c>
      <c r="J10" s="291">
        <v>46</v>
      </c>
      <c r="K10" s="291">
        <v>27.2</v>
      </c>
      <c r="L10" s="291">
        <v>59.45</v>
      </c>
      <c r="M10" s="291">
        <v>22.32</v>
      </c>
      <c r="N10" s="291">
        <v>200.6</v>
      </c>
      <c r="O10" s="291">
        <v>12.94</v>
      </c>
      <c r="P10" s="291">
        <v>13.38</v>
      </c>
      <c r="Q10" s="291">
        <v>53.11</v>
      </c>
      <c r="R10" s="291">
        <v>29.48</v>
      </c>
      <c r="S10" s="291">
        <v>33.72</v>
      </c>
      <c r="T10" s="291">
        <v>34.97</v>
      </c>
      <c r="U10" s="291">
        <v>43.06</v>
      </c>
      <c r="V10" s="291">
        <v>99.19</v>
      </c>
      <c r="W10" s="291">
        <v>156.82</v>
      </c>
      <c r="X10" s="291">
        <v>159.28</v>
      </c>
      <c r="Y10" s="320">
        <v>333</v>
      </c>
      <c r="Z10" s="320">
        <v>237</v>
      </c>
      <c r="AA10" s="320">
        <v>198</v>
      </c>
      <c r="AB10" s="320">
        <v>249</v>
      </c>
      <c r="AC10" s="320">
        <v>249</v>
      </c>
      <c r="AD10" s="320">
        <v>283</v>
      </c>
      <c r="AE10" s="320">
        <v>303</v>
      </c>
      <c r="AF10" s="320">
        <v>227.2</v>
      </c>
      <c r="AG10" s="291"/>
    </row>
    <row r="11" spans="1:35">
      <c r="A11" s="93" t="s">
        <v>9</v>
      </c>
      <c r="B11" s="291"/>
      <c r="C11" s="291"/>
      <c r="D11" s="291"/>
      <c r="E11" s="291"/>
      <c r="F11" s="291"/>
      <c r="G11" s="291"/>
      <c r="H11" s="291"/>
      <c r="I11" s="291">
        <v>263</v>
      </c>
      <c r="J11" s="291">
        <v>221</v>
      </c>
      <c r="K11" s="291">
        <v>202</v>
      </c>
      <c r="L11" s="291">
        <v>257</v>
      </c>
      <c r="M11" s="291"/>
      <c r="N11" s="291"/>
      <c r="O11" s="291"/>
      <c r="P11" s="291"/>
      <c r="Q11" s="291"/>
      <c r="R11" s="291"/>
      <c r="S11" s="291">
        <v>17.03</v>
      </c>
      <c r="T11" s="291">
        <v>168.1</v>
      </c>
      <c r="U11" s="291">
        <v>95.78</v>
      </c>
      <c r="V11" s="291">
        <v>357.61</v>
      </c>
      <c r="W11" s="291" t="s">
        <v>7</v>
      </c>
      <c r="X11" s="291">
        <v>181.42</v>
      </c>
      <c r="Y11" s="320">
        <v>620</v>
      </c>
      <c r="Z11" s="320">
        <v>575</v>
      </c>
      <c r="AA11" s="320">
        <v>575</v>
      </c>
      <c r="AB11" s="320">
        <v>575</v>
      </c>
      <c r="AC11" s="320">
        <v>575</v>
      </c>
      <c r="AD11" s="320">
        <v>575</v>
      </c>
      <c r="AE11" s="320">
        <v>575</v>
      </c>
      <c r="AF11" s="320">
        <v>574.71</v>
      </c>
      <c r="AG11" s="291"/>
    </row>
    <row r="12" spans="1:35">
      <c r="A12" s="93" t="s">
        <v>8</v>
      </c>
      <c r="B12" s="291">
        <v>81</v>
      </c>
      <c r="C12" s="291"/>
      <c r="D12" s="291"/>
      <c r="E12" s="291"/>
      <c r="F12" s="291">
        <v>353</v>
      </c>
      <c r="G12" s="291">
        <v>595</v>
      </c>
      <c r="H12" s="291">
        <v>340</v>
      </c>
      <c r="I12" s="291">
        <v>620</v>
      </c>
      <c r="J12" s="291">
        <v>428</v>
      </c>
      <c r="K12" s="291">
        <v>530</v>
      </c>
      <c r="L12" s="291">
        <v>439</v>
      </c>
      <c r="M12" s="291">
        <v>605</v>
      </c>
      <c r="N12" s="291">
        <v>755</v>
      </c>
      <c r="O12" s="291">
        <v>809</v>
      </c>
      <c r="P12" s="291">
        <v>642</v>
      </c>
      <c r="Q12" s="291">
        <v>707</v>
      </c>
      <c r="R12" s="291">
        <v>1288</v>
      </c>
      <c r="S12" s="291">
        <v>383.2</v>
      </c>
      <c r="T12" s="291">
        <v>650</v>
      </c>
      <c r="U12" s="291">
        <v>802.6</v>
      </c>
      <c r="V12" s="291">
        <v>902.5</v>
      </c>
      <c r="W12" s="291">
        <v>854.4</v>
      </c>
      <c r="X12" s="291">
        <v>785.8</v>
      </c>
      <c r="Y12" s="291">
        <v>893.1</v>
      </c>
      <c r="Z12" s="291">
        <v>810.4</v>
      </c>
      <c r="AA12" s="291">
        <v>963</v>
      </c>
      <c r="AB12" s="291">
        <v>878.4</v>
      </c>
      <c r="AC12" s="291">
        <v>777.3</v>
      </c>
      <c r="AD12" s="291">
        <v>937.2</v>
      </c>
      <c r="AE12" s="291">
        <v>823.3</v>
      </c>
      <c r="AF12" s="291">
        <v>878.6</v>
      </c>
      <c r="AG12" s="534">
        <v>818.1</v>
      </c>
    </row>
    <row r="13" spans="1:35">
      <c r="A13" s="93" t="s">
        <v>6</v>
      </c>
      <c r="B13" s="291"/>
      <c r="C13" s="291"/>
      <c r="D13" s="291"/>
      <c r="E13" s="291"/>
      <c r="F13" s="291">
        <v>27</v>
      </c>
      <c r="G13" s="291">
        <v>16.399999999999999</v>
      </c>
      <c r="H13" s="291">
        <v>18.399999999999999</v>
      </c>
      <c r="I13" s="291">
        <v>18</v>
      </c>
      <c r="J13" s="291"/>
      <c r="K13" s="291"/>
      <c r="L13" s="291"/>
      <c r="M13" s="291"/>
      <c r="N13" s="291">
        <v>6.04</v>
      </c>
      <c r="O13" s="291">
        <v>99.63</v>
      </c>
      <c r="P13" s="291">
        <v>185.25</v>
      </c>
      <c r="Q13" s="291">
        <v>254.54</v>
      </c>
      <c r="R13" s="291">
        <v>439.24</v>
      </c>
      <c r="S13" s="291">
        <v>172.34</v>
      </c>
      <c r="T13" s="291">
        <v>437.12</v>
      </c>
      <c r="U13" s="291">
        <v>180.23</v>
      </c>
      <c r="V13" s="291">
        <v>398.46</v>
      </c>
      <c r="W13" s="291">
        <v>200</v>
      </c>
      <c r="X13" s="320">
        <v>212</v>
      </c>
      <c r="Y13" s="320">
        <v>224</v>
      </c>
      <c r="Z13" s="320">
        <v>236</v>
      </c>
      <c r="AA13" s="320">
        <v>248</v>
      </c>
      <c r="AB13" s="320">
        <v>260</v>
      </c>
      <c r="AC13" s="320">
        <v>272</v>
      </c>
      <c r="AD13" s="320">
        <v>272</v>
      </c>
      <c r="AE13" s="320">
        <v>272</v>
      </c>
      <c r="AF13" s="320">
        <v>271.98</v>
      </c>
      <c r="AG13" s="291"/>
    </row>
    <row r="14" spans="1:35">
      <c r="A14" s="93" t="s">
        <v>18</v>
      </c>
      <c r="B14" s="291">
        <v>6</v>
      </c>
      <c r="C14" s="291">
        <v>5</v>
      </c>
      <c r="D14" s="291">
        <v>7</v>
      </c>
      <c r="E14" s="291">
        <v>9</v>
      </c>
      <c r="F14" s="291"/>
      <c r="G14" s="291"/>
      <c r="H14" s="291"/>
      <c r="I14" s="291"/>
      <c r="J14" s="291"/>
      <c r="K14" s="291"/>
      <c r="L14" s="320">
        <v>9</v>
      </c>
      <c r="M14" s="320">
        <v>9</v>
      </c>
      <c r="N14" s="320">
        <v>9</v>
      </c>
      <c r="O14" s="320">
        <v>9</v>
      </c>
      <c r="P14" s="320">
        <v>9</v>
      </c>
      <c r="Q14" s="320">
        <v>9</v>
      </c>
      <c r="R14" s="320">
        <v>9</v>
      </c>
      <c r="S14" s="320">
        <v>9</v>
      </c>
      <c r="T14" s="320">
        <v>9</v>
      </c>
      <c r="U14" s="320">
        <v>9</v>
      </c>
      <c r="V14" s="320">
        <v>9</v>
      </c>
      <c r="W14" s="320">
        <v>9</v>
      </c>
      <c r="X14" s="320">
        <v>9</v>
      </c>
      <c r="Y14" s="320">
        <v>9</v>
      </c>
      <c r="Z14" s="320">
        <v>9</v>
      </c>
      <c r="AA14" s="320">
        <v>9</v>
      </c>
      <c r="AB14" s="320">
        <v>9</v>
      </c>
      <c r="AC14" s="320">
        <v>9</v>
      </c>
      <c r="AD14" s="320">
        <v>9</v>
      </c>
      <c r="AE14" s="320">
        <v>9</v>
      </c>
      <c r="AF14" s="320">
        <v>9</v>
      </c>
      <c r="AG14" s="291"/>
    </row>
    <row r="15" spans="1:35">
      <c r="A15" s="93" t="s">
        <v>4</v>
      </c>
      <c r="B15" s="291">
        <v>4</v>
      </c>
      <c r="C15" s="291">
        <v>3</v>
      </c>
      <c r="D15" s="291">
        <v>0</v>
      </c>
      <c r="E15" s="291">
        <v>10</v>
      </c>
      <c r="F15" s="291">
        <v>12</v>
      </c>
      <c r="G15" s="291">
        <v>11</v>
      </c>
      <c r="H15" s="291">
        <v>11</v>
      </c>
      <c r="I15" s="291">
        <v>6</v>
      </c>
      <c r="J15" s="291">
        <v>3</v>
      </c>
      <c r="K15" s="291"/>
      <c r="L15" s="291">
        <v>74.201000000000008</v>
      </c>
      <c r="M15" s="291">
        <v>111.60600000000001</v>
      </c>
      <c r="N15" s="291">
        <v>136.626</v>
      </c>
      <c r="O15" s="291">
        <v>80.894999999999996</v>
      </c>
      <c r="P15" s="291">
        <v>60.786999999999999</v>
      </c>
      <c r="Q15" s="291">
        <v>54.35</v>
      </c>
      <c r="R15" s="291">
        <v>131.11099999999999</v>
      </c>
      <c r="S15" s="291">
        <v>133.577</v>
      </c>
      <c r="T15" s="291">
        <v>499.24620000000004</v>
      </c>
      <c r="U15" s="291">
        <v>1922.6813700000002</v>
      </c>
      <c r="V15" s="291">
        <v>940.96788000000004</v>
      </c>
      <c r="W15" s="291">
        <v>1239.7644700000003</v>
      </c>
      <c r="X15" s="291">
        <v>1273.3420699999999</v>
      </c>
      <c r="Y15" s="291">
        <v>1.3460799999999999</v>
      </c>
      <c r="Z15" s="291">
        <v>0</v>
      </c>
      <c r="AA15" s="291">
        <v>0</v>
      </c>
      <c r="AB15" s="320">
        <v>4</v>
      </c>
      <c r="AC15" s="320">
        <v>4</v>
      </c>
      <c r="AD15" s="320">
        <v>4</v>
      </c>
      <c r="AE15" s="320">
        <v>4</v>
      </c>
      <c r="AF15" s="320">
        <v>3.76</v>
      </c>
      <c r="AG15" s="291"/>
    </row>
    <row r="16" spans="1:35">
      <c r="A16" s="93" t="s">
        <v>3</v>
      </c>
      <c r="B16" s="291"/>
      <c r="C16" s="291"/>
      <c r="D16" s="291"/>
      <c r="E16" s="291"/>
      <c r="F16" s="291">
        <v>4285</v>
      </c>
      <c r="G16" s="291">
        <v>4105</v>
      </c>
      <c r="H16" s="291">
        <v>4564</v>
      </c>
      <c r="I16" s="291">
        <v>3569</v>
      </c>
      <c r="J16" s="291">
        <v>6311</v>
      </c>
      <c r="K16" s="291">
        <v>7210</v>
      </c>
      <c r="L16" s="291">
        <v>6158</v>
      </c>
      <c r="M16" s="291"/>
      <c r="N16" s="291"/>
      <c r="O16" s="291"/>
      <c r="P16" s="291"/>
      <c r="Q16" s="291"/>
      <c r="R16" s="291">
        <v>10073</v>
      </c>
      <c r="S16" s="291">
        <v>10172</v>
      </c>
      <c r="T16" s="291">
        <v>9226</v>
      </c>
      <c r="U16" s="291">
        <v>9604</v>
      </c>
      <c r="V16" s="291">
        <v>8293</v>
      </c>
      <c r="W16" s="291">
        <v>11717</v>
      </c>
      <c r="X16" s="291">
        <v>11830</v>
      </c>
      <c r="Y16" s="291">
        <v>12430</v>
      </c>
      <c r="Z16" s="291">
        <v>13126</v>
      </c>
      <c r="AA16" s="291">
        <v>13914</v>
      </c>
      <c r="AB16" s="320">
        <v>6158</v>
      </c>
      <c r="AC16" s="320">
        <v>6158</v>
      </c>
      <c r="AD16" s="320">
        <v>6158</v>
      </c>
      <c r="AE16" s="320">
        <v>6158</v>
      </c>
      <c r="AF16" s="320">
        <v>6158</v>
      </c>
      <c r="AG16" s="291"/>
    </row>
    <row r="17" spans="1:33">
      <c r="A17" s="93" t="s">
        <v>33</v>
      </c>
      <c r="B17" s="291"/>
      <c r="C17" s="291"/>
      <c r="D17" s="291"/>
      <c r="E17" s="291"/>
      <c r="F17" s="291"/>
      <c r="G17" s="291"/>
      <c r="H17" s="291"/>
      <c r="I17" s="291"/>
      <c r="J17" s="291"/>
      <c r="K17" s="291"/>
      <c r="L17" s="320">
        <v>1</v>
      </c>
      <c r="M17" s="320">
        <v>1</v>
      </c>
      <c r="N17" s="320">
        <v>1</v>
      </c>
      <c r="O17" s="320">
        <v>1</v>
      </c>
      <c r="P17" s="320">
        <v>1</v>
      </c>
      <c r="Q17" s="320">
        <v>1</v>
      </c>
      <c r="R17" s="320">
        <v>1</v>
      </c>
      <c r="S17" s="320">
        <v>1</v>
      </c>
      <c r="T17" s="320">
        <v>1</v>
      </c>
      <c r="U17" s="320">
        <v>1</v>
      </c>
      <c r="V17" s="320">
        <v>1</v>
      </c>
      <c r="W17" s="320">
        <v>1</v>
      </c>
      <c r="X17" s="320">
        <v>1</v>
      </c>
      <c r="Y17" s="320">
        <v>1</v>
      </c>
      <c r="Z17" s="320">
        <v>1</v>
      </c>
      <c r="AA17" s="320">
        <v>1</v>
      </c>
      <c r="AB17" s="320">
        <v>1</v>
      </c>
      <c r="AC17" s="320">
        <v>1</v>
      </c>
      <c r="AD17" s="320">
        <v>1</v>
      </c>
      <c r="AE17" s="320">
        <v>1</v>
      </c>
      <c r="AF17" s="320">
        <v>1</v>
      </c>
      <c r="AG17" s="291"/>
    </row>
    <row r="18" spans="1:33">
      <c r="A18" s="93" t="s">
        <v>1</v>
      </c>
      <c r="B18" s="291"/>
      <c r="C18" s="291"/>
      <c r="D18" s="291"/>
      <c r="E18" s="291"/>
      <c r="F18" s="291">
        <v>427</v>
      </c>
      <c r="G18" s="291">
        <v>244</v>
      </c>
      <c r="H18" s="291">
        <v>476</v>
      </c>
      <c r="I18" s="291"/>
      <c r="J18" s="291"/>
      <c r="K18" s="291"/>
      <c r="L18" s="320">
        <v>460</v>
      </c>
      <c r="M18" s="320">
        <v>456</v>
      </c>
      <c r="N18" s="320">
        <v>451</v>
      </c>
      <c r="O18" s="320">
        <v>447</v>
      </c>
      <c r="P18" s="320">
        <v>443</v>
      </c>
      <c r="Q18" s="320">
        <v>439</v>
      </c>
      <c r="R18" s="320">
        <v>435</v>
      </c>
      <c r="S18" s="320">
        <v>431</v>
      </c>
      <c r="T18" s="320">
        <v>427</v>
      </c>
      <c r="U18" s="320">
        <v>423</v>
      </c>
      <c r="V18" s="320">
        <v>419</v>
      </c>
      <c r="W18" s="320">
        <v>415</v>
      </c>
      <c r="X18" s="320">
        <v>410</v>
      </c>
      <c r="Y18" s="320">
        <v>406</v>
      </c>
      <c r="Z18" s="320">
        <v>402</v>
      </c>
      <c r="AA18" s="320">
        <v>398</v>
      </c>
      <c r="AB18" s="320">
        <v>394</v>
      </c>
      <c r="AC18" s="320">
        <v>390</v>
      </c>
      <c r="AD18" s="320">
        <v>229</v>
      </c>
      <c r="AE18" s="320">
        <v>229</v>
      </c>
      <c r="AF18" s="320">
        <v>228.85</v>
      </c>
      <c r="AG18" s="291"/>
    </row>
    <row r="19" spans="1:33">
      <c r="A19" s="93" t="s">
        <v>24</v>
      </c>
      <c r="B19" s="291">
        <v>2071</v>
      </c>
      <c r="C19" s="291">
        <v>1805</v>
      </c>
      <c r="D19" s="291">
        <v>961</v>
      </c>
      <c r="E19" s="291">
        <v>681</v>
      </c>
      <c r="F19" s="291">
        <v>649</v>
      </c>
      <c r="G19" s="291">
        <v>619</v>
      </c>
      <c r="H19" s="291">
        <v>599</v>
      </c>
      <c r="I19" s="291">
        <v>840</v>
      </c>
      <c r="J19" s="291">
        <v>940</v>
      </c>
      <c r="K19" s="291"/>
      <c r="L19" s="320">
        <v>951</v>
      </c>
      <c r="M19" s="320">
        <v>956</v>
      </c>
      <c r="N19" s="320">
        <v>962</v>
      </c>
      <c r="O19" s="320">
        <v>967</v>
      </c>
      <c r="P19" s="320">
        <v>972</v>
      </c>
      <c r="Q19" s="320">
        <v>978</v>
      </c>
      <c r="R19" s="320">
        <v>983</v>
      </c>
      <c r="S19" s="320">
        <v>989</v>
      </c>
      <c r="T19" s="320">
        <v>994</v>
      </c>
      <c r="U19" s="320">
        <v>999</v>
      </c>
      <c r="V19" s="320">
        <v>1005</v>
      </c>
      <c r="W19" s="320">
        <v>1010</v>
      </c>
      <c r="X19" s="291">
        <v>2360.5</v>
      </c>
      <c r="Y19" s="291">
        <v>1786.61</v>
      </c>
      <c r="Z19" s="320">
        <v>1092</v>
      </c>
      <c r="AA19" s="320">
        <v>1092</v>
      </c>
      <c r="AB19" s="320">
        <v>1092</v>
      </c>
      <c r="AC19" s="320">
        <v>1092</v>
      </c>
      <c r="AD19" s="320">
        <v>1092</v>
      </c>
      <c r="AE19" s="320">
        <v>1092</v>
      </c>
      <c r="AF19" s="320">
        <v>1092.25</v>
      </c>
      <c r="AG19" s="291"/>
    </row>
    <row r="20" spans="1:33">
      <c r="A20" s="93" t="s">
        <v>25</v>
      </c>
      <c r="B20" s="535">
        <f>SUM(B4:B19)</f>
        <v>2313.41</v>
      </c>
      <c r="C20" s="535">
        <f t="shared" ref="C20:AF20" si="0">SUM(C4:C19)</f>
        <v>2000</v>
      </c>
      <c r="D20" s="535">
        <f t="shared" si="0"/>
        <v>1060</v>
      </c>
      <c r="E20" s="535">
        <f t="shared" si="0"/>
        <v>920</v>
      </c>
      <c r="F20" s="535">
        <f t="shared" si="0"/>
        <v>5822</v>
      </c>
      <c r="G20" s="535">
        <f t="shared" si="0"/>
        <v>5844.4</v>
      </c>
      <c r="H20" s="535">
        <f t="shared" si="0"/>
        <v>6132.4</v>
      </c>
      <c r="I20" s="535">
        <f t="shared" si="0"/>
        <v>5431.54</v>
      </c>
      <c r="J20" s="535">
        <f t="shared" si="0"/>
        <v>7949</v>
      </c>
      <c r="K20" s="535">
        <f t="shared" si="0"/>
        <v>7969.2</v>
      </c>
      <c r="L20" s="535">
        <f t="shared" si="0"/>
        <v>8445.6509999999998</v>
      </c>
      <c r="M20" s="535">
        <f t="shared" si="0"/>
        <v>2197.9259999999999</v>
      </c>
      <c r="N20" s="535">
        <f t="shared" si="0"/>
        <v>2672.2659999999996</v>
      </c>
      <c r="O20" s="535">
        <f t="shared" si="0"/>
        <v>2463.4650000000001</v>
      </c>
      <c r="P20" s="535">
        <f t="shared" si="0"/>
        <v>2363.4169999999999</v>
      </c>
      <c r="Q20" s="535">
        <f t="shared" si="0"/>
        <v>2533</v>
      </c>
      <c r="R20" s="535">
        <f t="shared" si="0"/>
        <v>13425.831</v>
      </c>
      <c r="S20" s="535">
        <f t="shared" si="0"/>
        <v>12378.867</v>
      </c>
      <c r="T20" s="535">
        <f t="shared" si="0"/>
        <v>12483.4362</v>
      </c>
      <c r="U20" s="535">
        <f t="shared" si="0"/>
        <v>14117.35137</v>
      </c>
      <c r="V20" s="535">
        <f t="shared" si="0"/>
        <v>12495.05788</v>
      </c>
      <c r="W20" s="535">
        <f t="shared" si="0"/>
        <v>15740.204470000001</v>
      </c>
      <c r="X20" s="535">
        <f t="shared" si="0"/>
        <v>17430.392070000002</v>
      </c>
      <c r="Y20" s="535">
        <f t="shared" si="0"/>
        <v>16816.79608</v>
      </c>
      <c r="Z20" s="535">
        <f t="shared" si="0"/>
        <v>16610.400000000001</v>
      </c>
      <c r="AA20" s="535">
        <f t="shared" si="0"/>
        <v>17527</v>
      </c>
      <c r="AB20" s="535">
        <f t="shared" si="0"/>
        <v>9739.4</v>
      </c>
      <c r="AC20" s="535">
        <f t="shared" si="0"/>
        <v>9653.2999999999993</v>
      </c>
      <c r="AD20" s="535">
        <f t="shared" si="0"/>
        <v>9686.2000000000007</v>
      </c>
      <c r="AE20" s="535">
        <f t="shared" si="0"/>
        <v>9592.2999999999993</v>
      </c>
      <c r="AF20" s="535">
        <f t="shared" si="0"/>
        <v>9495.36</v>
      </c>
      <c r="AG20" s="535"/>
    </row>
    <row r="21" spans="1:33">
      <c r="A21" s="13"/>
      <c r="B21" s="13"/>
      <c r="C21" s="13"/>
      <c r="D21" s="13"/>
      <c r="E21" s="13"/>
      <c r="F21" s="13"/>
      <c r="G21" s="13"/>
      <c r="H21" s="13"/>
      <c r="I21" s="13"/>
      <c r="J21" s="13"/>
      <c r="K21" s="13"/>
      <c r="L21" s="13"/>
      <c r="M21" s="13"/>
      <c r="N21" s="13"/>
      <c r="O21" s="13"/>
      <c r="P21" s="13"/>
      <c r="Q21" s="13"/>
      <c r="R21" s="13"/>
      <c r="S21" s="13"/>
      <c r="T21" s="13"/>
      <c r="U21" s="13"/>
      <c r="V21" s="13"/>
      <c r="Y21" s="13"/>
      <c r="Z21" s="13"/>
      <c r="AA21" s="13"/>
      <c r="AB21" s="13"/>
      <c r="AC21" s="13"/>
      <c r="AD21" s="13"/>
      <c r="AE21" s="13"/>
      <c r="AF21" s="13"/>
      <c r="AG21" s="13"/>
    </row>
    <row r="22" spans="1:33">
      <c r="A22" s="18" t="s">
        <v>19</v>
      </c>
      <c r="B22" s="13"/>
      <c r="D22" s="13"/>
      <c r="E22" s="13"/>
      <c r="F22" s="13"/>
      <c r="G22" s="13"/>
      <c r="H22" s="13"/>
      <c r="I22" s="13"/>
      <c r="J22" s="13"/>
      <c r="K22" s="13"/>
    </row>
    <row r="23" spans="1:33">
      <c r="A23" s="13"/>
      <c r="B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1:33">
      <c r="A24" s="13" t="s">
        <v>396</v>
      </c>
      <c r="B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spans="1:33">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1:33">
      <c r="A26" s="13" t="s">
        <v>609</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spans="1:33">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row>
    <row r="28" spans="1:33">
      <c r="A28" s="13" t="s">
        <v>3241</v>
      </c>
      <c r="V28" s="13"/>
      <c r="W28" s="13"/>
      <c r="X28" s="13"/>
    </row>
    <row r="29" spans="1:33">
      <c r="A29" s="13"/>
      <c r="V29" s="13"/>
      <c r="W29" s="13"/>
      <c r="X29" s="13"/>
    </row>
    <row r="30" spans="1:33">
      <c r="A30" s="53" t="s">
        <v>124</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spans="1:33">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row>
    <row r="32" spans="1:33">
      <c r="A32" s="53" t="s">
        <v>2832</v>
      </c>
      <c r="V32" s="13"/>
      <c r="W32" s="13"/>
      <c r="X32" s="13"/>
    </row>
    <row r="33" spans="22:24">
      <c r="V33" s="13"/>
      <c r="W33" s="13"/>
      <c r="X33" s="13"/>
    </row>
    <row r="34" spans="22:24">
      <c r="V34" s="13"/>
      <c r="W34" s="13"/>
      <c r="X34" s="13"/>
    </row>
    <row r="35" spans="22:24">
      <c r="V35" s="13"/>
      <c r="W35" s="13"/>
      <c r="X35" s="13"/>
    </row>
    <row r="36" spans="22:24">
      <c r="V36" s="13"/>
      <c r="W36" s="13"/>
      <c r="X36" s="13"/>
    </row>
    <row r="37" spans="22:24">
      <c r="V37" s="13"/>
      <c r="W37" s="13"/>
      <c r="X37" s="13"/>
    </row>
    <row r="38" spans="22:24">
      <c r="V38" s="13"/>
      <c r="W38" s="13"/>
      <c r="X38" s="13"/>
    </row>
  </sheetData>
  <conditionalFormatting sqref="V1:X2">
    <cfRule type="expression" dxfId="82" priority="1" stopIfTrue="1">
      <formula>#N/A</formula>
    </cfRule>
  </conditionalFormatting>
  <hyperlinks>
    <hyperlink ref="AI3" location="Content!A1" display="Back to content page" xr:uid="{00000000-0004-0000-0F01-000000000000}"/>
  </hyperlinks>
  <pageMargins left="0.7" right="0.7" top="0.75" bottom="0.75" header="0.3" footer="0.3"/>
  <pageSetup paperSize="9" orientation="portrait" horizontalDpi="4294967295" verticalDpi="4294967295"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Sheet273"/>
  <dimension ref="A1:AI35"/>
  <sheetViews>
    <sheetView zoomScale="90" zoomScaleNormal="90" workbookViewId="0">
      <selection activeCell="B4" sqref="B4:AG19"/>
    </sheetView>
  </sheetViews>
  <sheetFormatPr defaultRowHeight="14.4"/>
  <cols>
    <col min="1" max="1" width="31.77734375" customWidth="1"/>
    <col min="2" max="33" width="8.5546875" customWidth="1"/>
  </cols>
  <sheetData>
    <row r="1" spans="1:35">
      <c r="A1" s="18" t="s">
        <v>633</v>
      </c>
      <c r="B1" s="13"/>
      <c r="C1" s="13"/>
      <c r="D1" s="13"/>
      <c r="E1" s="13"/>
      <c r="F1" s="13"/>
      <c r="G1" s="13"/>
      <c r="H1" s="13"/>
      <c r="I1" s="13"/>
      <c r="J1" s="13"/>
      <c r="K1" s="13"/>
      <c r="L1" s="13"/>
      <c r="M1" s="13"/>
      <c r="N1" s="13"/>
      <c r="O1" s="13"/>
      <c r="P1" s="13"/>
      <c r="Q1" s="13"/>
      <c r="R1" s="13"/>
      <c r="S1" s="13"/>
      <c r="T1" s="13"/>
      <c r="U1" s="13"/>
      <c r="V1" s="62"/>
      <c r="W1" s="62"/>
      <c r="X1" s="62"/>
      <c r="Y1" s="13"/>
      <c r="Z1" s="13"/>
      <c r="AA1" s="13"/>
      <c r="AB1" s="13"/>
      <c r="AC1" s="13"/>
      <c r="AD1" s="13"/>
      <c r="AE1" s="13"/>
      <c r="AF1" s="13"/>
      <c r="AG1" s="13"/>
    </row>
    <row r="2" spans="1:35">
      <c r="A2" s="13"/>
      <c r="B2" s="13"/>
      <c r="C2" s="13"/>
      <c r="D2" s="13"/>
      <c r="E2" s="13"/>
      <c r="F2" s="13"/>
      <c r="G2" s="13"/>
      <c r="H2" s="13"/>
      <c r="I2" s="13"/>
      <c r="J2" s="13"/>
      <c r="K2" s="13"/>
      <c r="L2" s="13"/>
      <c r="M2" s="13"/>
      <c r="N2" s="13"/>
      <c r="O2" s="13"/>
      <c r="P2" s="13"/>
      <c r="Q2" s="13"/>
      <c r="R2" s="13"/>
      <c r="S2" s="13"/>
      <c r="T2" s="13"/>
      <c r="U2" s="13"/>
      <c r="V2" s="62"/>
      <c r="W2" s="62"/>
      <c r="X2" s="62"/>
      <c r="Y2" s="13"/>
      <c r="Z2" s="13"/>
      <c r="AA2" s="13"/>
      <c r="AB2" s="13"/>
      <c r="AC2" s="13"/>
      <c r="AD2" s="13"/>
      <c r="AE2" s="13"/>
      <c r="AF2" s="13"/>
      <c r="AG2" s="13"/>
    </row>
    <row r="3" spans="1:35">
      <c r="A3" s="226" t="s">
        <v>14</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96">
        <v>2010</v>
      </c>
      <c r="W3" s="21">
        <v>2011</v>
      </c>
      <c r="X3" s="21">
        <v>2012</v>
      </c>
      <c r="Y3" s="21">
        <v>2013</v>
      </c>
      <c r="Z3" s="21">
        <v>2014</v>
      </c>
      <c r="AA3" s="21">
        <v>2015</v>
      </c>
      <c r="AB3" s="21">
        <v>2016</v>
      </c>
      <c r="AC3" s="21">
        <v>2017</v>
      </c>
      <c r="AD3" s="21">
        <v>2018</v>
      </c>
      <c r="AE3" s="21">
        <v>2019</v>
      </c>
      <c r="AF3" s="21">
        <v>2020</v>
      </c>
      <c r="AG3" s="21">
        <v>2021</v>
      </c>
      <c r="AI3" s="1" t="s">
        <v>559</v>
      </c>
    </row>
    <row r="4" spans="1:35">
      <c r="A4" s="305" t="s">
        <v>13</v>
      </c>
      <c r="B4" s="291"/>
      <c r="C4" s="291"/>
      <c r="D4" s="291">
        <v>2</v>
      </c>
      <c r="E4" s="291">
        <v>1</v>
      </c>
      <c r="F4" s="291">
        <v>1</v>
      </c>
      <c r="G4" s="291">
        <v>129</v>
      </c>
      <c r="H4" s="291">
        <v>1</v>
      </c>
      <c r="I4" s="291"/>
      <c r="J4" s="291"/>
      <c r="K4" s="291"/>
      <c r="L4" s="291">
        <v>1</v>
      </c>
      <c r="M4" s="291">
        <v>1</v>
      </c>
      <c r="N4" s="291">
        <v>1</v>
      </c>
      <c r="O4" s="291">
        <v>1</v>
      </c>
      <c r="P4" s="291">
        <v>1</v>
      </c>
      <c r="Q4" s="291">
        <v>1</v>
      </c>
      <c r="R4" s="291">
        <v>1</v>
      </c>
      <c r="S4" s="291">
        <v>1</v>
      </c>
      <c r="T4" s="291">
        <v>1</v>
      </c>
      <c r="U4" s="291">
        <v>1</v>
      </c>
      <c r="V4" s="291">
        <v>1</v>
      </c>
      <c r="W4" s="291">
        <v>1</v>
      </c>
      <c r="X4" s="291">
        <v>1</v>
      </c>
      <c r="Y4" s="291">
        <v>1</v>
      </c>
      <c r="Z4" s="291">
        <v>1</v>
      </c>
      <c r="AA4" s="291">
        <v>1</v>
      </c>
      <c r="AB4" s="291">
        <v>1</v>
      </c>
      <c r="AC4" s="291">
        <v>1</v>
      </c>
      <c r="AD4" s="291">
        <v>1</v>
      </c>
      <c r="AE4" s="291">
        <v>1</v>
      </c>
      <c r="AF4" s="291">
        <v>1</v>
      </c>
      <c r="AG4" s="291"/>
    </row>
    <row r="5" spans="1:35">
      <c r="A5" s="305" t="s">
        <v>12</v>
      </c>
      <c r="B5" s="291">
        <v>2</v>
      </c>
      <c r="C5" s="291">
        <v>3</v>
      </c>
      <c r="D5" s="291">
        <v>3</v>
      </c>
      <c r="E5" s="291"/>
      <c r="F5" s="291"/>
      <c r="G5" s="291"/>
      <c r="H5" s="291"/>
      <c r="I5" s="291"/>
      <c r="J5" s="291"/>
      <c r="K5" s="291"/>
      <c r="L5" s="291"/>
      <c r="M5" s="291"/>
      <c r="N5" s="291"/>
      <c r="O5" s="291"/>
      <c r="P5" s="291"/>
      <c r="Q5" s="291"/>
      <c r="R5" s="291"/>
      <c r="S5" s="291"/>
      <c r="T5" s="291"/>
      <c r="U5" s="291"/>
      <c r="V5" s="291"/>
      <c r="W5" s="291"/>
      <c r="X5" s="291">
        <v>8</v>
      </c>
      <c r="Y5" s="291">
        <v>9</v>
      </c>
      <c r="Z5" s="291">
        <v>9</v>
      </c>
      <c r="AA5" s="291">
        <v>9</v>
      </c>
      <c r="AB5" s="291">
        <v>3</v>
      </c>
      <c r="AC5" s="291">
        <v>3</v>
      </c>
      <c r="AD5" s="291">
        <v>3</v>
      </c>
      <c r="AE5" s="291">
        <v>3</v>
      </c>
      <c r="AF5" s="291">
        <v>3</v>
      </c>
      <c r="AG5" s="291"/>
      <c r="AI5" s="33"/>
    </row>
    <row r="6" spans="1:35">
      <c r="A6" s="305" t="s">
        <v>513</v>
      </c>
      <c r="B6" s="291"/>
      <c r="C6" s="291"/>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I6" s="33"/>
    </row>
    <row r="7" spans="1:35">
      <c r="A7" s="305" t="s">
        <v>100</v>
      </c>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c r="AD7" s="291"/>
      <c r="AE7" s="291"/>
      <c r="AF7" s="291"/>
      <c r="AG7" s="291"/>
    </row>
    <row r="8" spans="1:35">
      <c r="A8" s="305" t="s">
        <v>512</v>
      </c>
      <c r="B8" s="291"/>
      <c r="C8" s="291"/>
      <c r="D8" s="291"/>
      <c r="E8" s="291"/>
      <c r="F8" s="291"/>
      <c r="G8" s="291"/>
      <c r="H8" s="291"/>
      <c r="I8" s="291"/>
      <c r="J8" s="291"/>
      <c r="K8" s="291"/>
      <c r="L8" s="291"/>
      <c r="M8" s="291"/>
      <c r="N8" s="291">
        <v>9</v>
      </c>
      <c r="O8" s="291"/>
      <c r="P8" s="291"/>
      <c r="Q8" s="291"/>
      <c r="R8" s="291"/>
      <c r="S8" s="291"/>
      <c r="T8" s="291"/>
      <c r="U8" s="291"/>
      <c r="V8" s="291"/>
      <c r="W8" s="291"/>
      <c r="X8" s="291"/>
      <c r="Y8" s="291"/>
      <c r="Z8" s="291"/>
      <c r="AA8" s="291"/>
      <c r="AB8" s="291"/>
      <c r="AC8" s="291"/>
      <c r="AD8" s="291"/>
      <c r="AE8" s="291"/>
      <c r="AF8" s="291"/>
      <c r="AG8" s="291"/>
    </row>
    <row r="9" spans="1:35">
      <c r="A9" s="305" t="s">
        <v>11</v>
      </c>
      <c r="B9" s="291"/>
      <c r="C9" s="291"/>
      <c r="D9" s="291"/>
      <c r="E9" s="291"/>
      <c r="F9" s="291"/>
      <c r="G9" s="291"/>
      <c r="H9" s="291"/>
      <c r="I9" s="291"/>
      <c r="J9" s="291"/>
      <c r="K9" s="291"/>
      <c r="L9" s="291"/>
      <c r="M9" s="291"/>
      <c r="N9" s="291"/>
      <c r="O9" s="291"/>
      <c r="P9" s="291"/>
      <c r="Q9" s="291"/>
      <c r="R9" s="291"/>
      <c r="S9" s="291"/>
      <c r="T9" s="291"/>
      <c r="U9" s="291"/>
      <c r="V9" s="291">
        <v>32.659999999999997</v>
      </c>
      <c r="W9" s="291">
        <v>59.66</v>
      </c>
      <c r="X9" s="291">
        <v>84.4</v>
      </c>
      <c r="Y9" s="291">
        <v>10.57</v>
      </c>
      <c r="Z9" s="291">
        <v>8</v>
      </c>
      <c r="AA9" s="291">
        <v>5</v>
      </c>
      <c r="AB9" s="291">
        <v>3</v>
      </c>
      <c r="AC9" s="291">
        <v>0</v>
      </c>
      <c r="AD9" s="291">
        <v>0</v>
      </c>
      <c r="AE9" s="291">
        <v>0</v>
      </c>
      <c r="AF9" s="291">
        <v>0</v>
      </c>
      <c r="AG9" s="291"/>
    </row>
    <row r="10" spans="1:35">
      <c r="A10" s="305" t="s">
        <v>10</v>
      </c>
      <c r="B10" s="291">
        <v>14</v>
      </c>
      <c r="C10" s="291">
        <v>7</v>
      </c>
      <c r="D10" s="291">
        <v>24</v>
      </c>
      <c r="E10" s="291">
        <v>21.64</v>
      </c>
      <c r="F10" s="291">
        <v>9</v>
      </c>
      <c r="G10" s="291">
        <v>16.079999999999998</v>
      </c>
      <c r="H10" s="291">
        <v>34</v>
      </c>
      <c r="I10" s="291">
        <v>22.35</v>
      </c>
      <c r="J10" s="291">
        <v>28.12</v>
      </c>
      <c r="K10" s="291">
        <v>8</v>
      </c>
      <c r="L10" s="291">
        <v>31</v>
      </c>
      <c r="M10" s="291">
        <v>22.24</v>
      </c>
      <c r="N10" s="291">
        <v>23.24</v>
      </c>
      <c r="O10" s="291">
        <v>26.41</v>
      </c>
      <c r="P10" s="291">
        <v>29.88</v>
      </c>
      <c r="Q10" s="291">
        <v>39.31</v>
      </c>
      <c r="R10" s="291">
        <v>39.770000000000003</v>
      </c>
      <c r="S10" s="291">
        <v>26.89</v>
      </c>
      <c r="T10" s="291">
        <v>32.56</v>
      </c>
      <c r="U10" s="291">
        <v>35.549999999999997</v>
      </c>
      <c r="V10" s="291">
        <v>68.91</v>
      </c>
      <c r="W10" s="291">
        <v>74.44</v>
      </c>
      <c r="X10" s="291">
        <v>114.17</v>
      </c>
      <c r="Y10" s="291">
        <v>70</v>
      </c>
      <c r="Z10" s="291">
        <v>102</v>
      </c>
      <c r="AA10" s="291">
        <v>108</v>
      </c>
      <c r="AB10" s="291">
        <v>111</v>
      </c>
      <c r="AC10" s="291">
        <v>143</v>
      </c>
      <c r="AD10" s="291">
        <v>192</v>
      </c>
      <c r="AE10" s="291">
        <v>168</v>
      </c>
      <c r="AF10" s="291">
        <v>163.98</v>
      </c>
      <c r="AG10" s="291"/>
    </row>
    <row r="11" spans="1:35">
      <c r="A11" s="305" t="s">
        <v>9</v>
      </c>
      <c r="B11" s="291"/>
      <c r="C11" s="291"/>
      <c r="D11" s="291"/>
      <c r="E11" s="291"/>
      <c r="F11" s="291"/>
      <c r="G11" s="291"/>
      <c r="H11" s="291"/>
      <c r="I11" s="291">
        <v>150.01</v>
      </c>
      <c r="J11" s="291">
        <v>130.15</v>
      </c>
      <c r="K11" s="291">
        <v>130</v>
      </c>
      <c r="L11" s="291">
        <v>327</v>
      </c>
      <c r="M11" s="291"/>
      <c r="N11" s="291"/>
      <c r="O11" s="291"/>
      <c r="P11" s="291"/>
      <c r="Q11" s="291"/>
      <c r="R11" s="291"/>
      <c r="S11" s="291">
        <v>19.46</v>
      </c>
      <c r="T11" s="291">
        <v>185.45</v>
      </c>
      <c r="U11" s="291">
        <v>284</v>
      </c>
      <c r="V11" s="291">
        <v>43</v>
      </c>
      <c r="W11" s="291">
        <v>217</v>
      </c>
      <c r="X11" s="291">
        <v>330</v>
      </c>
      <c r="Y11" s="291">
        <v>495</v>
      </c>
      <c r="Z11" s="291">
        <v>1180</v>
      </c>
      <c r="AA11" s="291">
        <v>1180</v>
      </c>
      <c r="AB11" s="291">
        <v>1180</v>
      </c>
      <c r="AC11" s="291">
        <v>1180</v>
      </c>
      <c r="AD11" s="291">
        <v>1180</v>
      </c>
      <c r="AE11" s="291">
        <v>1180</v>
      </c>
      <c r="AF11" s="291">
        <v>1179.5899999999999</v>
      </c>
      <c r="AG11" s="291"/>
      <c r="AI11" s="1" t="s">
        <v>15</v>
      </c>
    </row>
    <row r="12" spans="1:35">
      <c r="A12" s="305" t="s">
        <v>8</v>
      </c>
      <c r="B12" s="291">
        <v>641</v>
      </c>
      <c r="C12" s="291"/>
      <c r="D12" s="291"/>
      <c r="E12" s="291"/>
      <c r="F12" s="291">
        <v>931</v>
      </c>
      <c r="G12" s="291">
        <v>885</v>
      </c>
      <c r="H12" s="291">
        <v>999</v>
      </c>
      <c r="I12" s="291">
        <v>985</v>
      </c>
      <c r="J12" s="291">
        <v>949</v>
      </c>
      <c r="K12" s="291">
        <v>872</v>
      </c>
      <c r="L12" s="291">
        <v>947</v>
      </c>
      <c r="M12" s="291">
        <v>1042</v>
      </c>
      <c r="N12" s="291">
        <v>1005</v>
      </c>
      <c r="O12" s="291">
        <v>1212</v>
      </c>
      <c r="P12" s="291">
        <v>1220</v>
      </c>
      <c r="Q12" s="291">
        <v>1192</v>
      </c>
      <c r="R12" s="291">
        <v>911</v>
      </c>
      <c r="S12" s="291">
        <v>857</v>
      </c>
      <c r="T12" s="291">
        <v>1393.7</v>
      </c>
      <c r="U12" s="291">
        <v>1279.9000000000001</v>
      </c>
      <c r="V12" s="291">
        <v>1206.5999999999999</v>
      </c>
      <c r="W12" s="291">
        <v>945.6</v>
      </c>
      <c r="X12" s="291">
        <v>873.3</v>
      </c>
      <c r="Y12" s="291">
        <v>954.5</v>
      </c>
      <c r="Z12" s="291">
        <v>898.9</v>
      </c>
      <c r="AA12" s="291">
        <v>994.6</v>
      </c>
      <c r="AB12" s="291">
        <v>1078.5</v>
      </c>
      <c r="AC12" s="291">
        <v>977.1</v>
      </c>
      <c r="AD12" s="291">
        <v>823.1</v>
      </c>
      <c r="AE12" s="291">
        <v>890.8</v>
      </c>
      <c r="AF12" s="291">
        <v>689</v>
      </c>
      <c r="AG12" s="291">
        <v>787.7</v>
      </c>
    </row>
    <row r="13" spans="1:35">
      <c r="A13" s="305" t="s">
        <v>6</v>
      </c>
      <c r="B13" s="291"/>
      <c r="C13" s="291"/>
      <c r="D13" s="291"/>
      <c r="E13" s="291"/>
      <c r="F13" s="291">
        <v>2.87</v>
      </c>
      <c r="G13" s="291">
        <v>3.77</v>
      </c>
      <c r="H13" s="291">
        <v>1.8</v>
      </c>
      <c r="I13" s="291">
        <v>2.2000000000000002</v>
      </c>
      <c r="J13" s="291"/>
      <c r="K13" s="291"/>
      <c r="L13" s="291"/>
      <c r="M13" s="291"/>
      <c r="N13" s="291">
        <v>5.63</v>
      </c>
      <c r="O13" s="291">
        <v>152.13</v>
      </c>
      <c r="P13" s="291">
        <v>315.35000000000002</v>
      </c>
      <c r="Q13" s="291">
        <v>451.68</v>
      </c>
      <c r="R13" s="291">
        <v>378.15</v>
      </c>
      <c r="S13" s="291">
        <v>320.37</v>
      </c>
      <c r="T13" s="291">
        <v>391.17</v>
      </c>
      <c r="U13" s="291">
        <v>617.29</v>
      </c>
      <c r="V13" s="291">
        <v>648.41999999999996</v>
      </c>
      <c r="W13" s="291">
        <v>442.24</v>
      </c>
      <c r="X13" s="291">
        <v>386</v>
      </c>
      <c r="Y13" s="291">
        <v>331</v>
      </c>
      <c r="Z13" s="291">
        <v>275</v>
      </c>
      <c r="AA13" s="291">
        <v>219</v>
      </c>
      <c r="AB13" s="291">
        <v>163</v>
      </c>
      <c r="AC13" s="291">
        <v>107</v>
      </c>
      <c r="AD13" s="291">
        <v>107</v>
      </c>
      <c r="AE13" s="291">
        <v>107</v>
      </c>
      <c r="AF13" s="291">
        <v>107.29</v>
      </c>
      <c r="AG13" s="291"/>
    </row>
    <row r="14" spans="1:35">
      <c r="A14" s="305" t="s">
        <v>18</v>
      </c>
      <c r="B14" s="291">
        <v>10</v>
      </c>
      <c r="C14" s="291">
        <v>10</v>
      </c>
      <c r="D14" s="291">
        <v>16</v>
      </c>
      <c r="E14" s="291">
        <v>17</v>
      </c>
      <c r="F14" s="291"/>
      <c r="G14" s="291"/>
      <c r="H14" s="291"/>
      <c r="I14" s="291"/>
      <c r="J14" s="291"/>
      <c r="K14" s="291"/>
      <c r="L14" s="291">
        <v>17</v>
      </c>
      <c r="M14" s="291">
        <v>17</v>
      </c>
      <c r="N14" s="291">
        <v>17</v>
      </c>
      <c r="O14" s="291">
        <v>17</v>
      </c>
      <c r="P14" s="291">
        <v>17</v>
      </c>
      <c r="Q14" s="291">
        <v>17</v>
      </c>
      <c r="R14" s="291">
        <v>17</v>
      </c>
      <c r="S14" s="291">
        <v>17</v>
      </c>
      <c r="T14" s="291">
        <v>17</v>
      </c>
      <c r="U14" s="291">
        <v>17</v>
      </c>
      <c r="V14" s="291">
        <v>17</v>
      </c>
      <c r="W14" s="291">
        <v>17</v>
      </c>
      <c r="X14" s="291">
        <v>17</v>
      </c>
      <c r="Y14" s="291">
        <v>17</v>
      </c>
      <c r="Z14" s="291">
        <v>17</v>
      </c>
      <c r="AA14" s="291">
        <v>17</v>
      </c>
      <c r="AB14" s="291">
        <v>17</v>
      </c>
      <c r="AC14" s="291">
        <v>17</v>
      </c>
      <c r="AD14" s="291">
        <v>17</v>
      </c>
      <c r="AE14" s="291">
        <v>17</v>
      </c>
      <c r="AF14" s="291">
        <v>17</v>
      </c>
      <c r="AG14" s="291"/>
    </row>
    <row r="15" spans="1:35">
      <c r="A15" s="305" t="s">
        <v>4</v>
      </c>
      <c r="B15" s="291">
        <v>2</v>
      </c>
      <c r="C15" s="291">
        <v>2</v>
      </c>
      <c r="D15" s="291">
        <v>0</v>
      </c>
      <c r="E15" s="291">
        <v>6</v>
      </c>
      <c r="F15" s="291">
        <v>6</v>
      </c>
      <c r="G15" s="291">
        <v>6</v>
      </c>
      <c r="H15" s="291">
        <v>6</v>
      </c>
      <c r="I15" s="291">
        <v>3</v>
      </c>
      <c r="J15" s="291">
        <v>3</v>
      </c>
      <c r="K15" s="291"/>
      <c r="L15" s="291">
        <v>1.222</v>
      </c>
      <c r="M15" s="291">
        <v>0</v>
      </c>
      <c r="N15" s="291">
        <v>7.101</v>
      </c>
      <c r="O15" s="291">
        <v>4.7700000000000005</v>
      </c>
      <c r="P15" s="291">
        <v>1.3260000000000001</v>
      </c>
      <c r="Q15" s="291">
        <v>2.9210000000000003</v>
      </c>
      <c r="R15" s="291">
        <v>3.2720000000000002</v>
      </c>
      <c r="S15" s="291">
        <v>3.4769999999999999</v>
      </c>
      <c r="T15" s="291">
        <v>11.362</v>
      </c>
      <c r="U15" s="291">
        <v>81.906899999999993</v>
      </c>
      <c r="V15" s="291">
        <v>9.151959999999999</v>
      </c>
      <c r="W15" s="291">
        <v>1.3352999999999999</v>
      </c>
      <c r="X15" s="291">
        <v>18.801470000000002</v>
      </c>
      <c r="Y15" s="291">
        <v>3</v>
      </c>
      <c r="Z15" s="291">
        <v>3</v>
      </c>
      <c r="AA15" s="291">
        <v>3</v>
      </c>
      <c r="AB15" s="291">
        <v>3</v>
      </c>
      <c r="AC15" s="291">
        <v>3</v>
      </c>
      <c r="AD15" s="291">
        <v>3</v>
      </c>
      <c r="AE15" s="291">
        <v>3</v>
      </c>
      <c r="AF15" s="291">
        <v>2.69</v>
      </c>
      <c r="AG15" s="291"/>
    </row>
    <row r="16" spans="1:35">
      <c r="A16" s="305" t="s">
        <v>3</v>
      </c>
      <c r="B16" s="291"/>
      <c r="C16" s="291"/>
      <c r="D16" s="291"/>
      <c r="E16" s="291"/>
      <c r="F16" s="291">
        <v>7618</v>
      </c>
      <c r="G16" s="291">
        <v>7390</v>
      </c>
      <c r="H16" s="291">
        <v>7938</v>
      </c>
      <c r="I16" s="291">
        <v>9437</v>
      </c>
      <c r="J16" s="291">
        <v>9669</v>
      </c>
      <c r="K16" s="291">
        <v>10659</v>
      </c>
      <c r="L16" s="291">
        <v>9469</v>
      </c>
      <c r="M16" s="291"/>
      <c r="N16" s="291"/>
      <c r="O16" s="291"/>
      <c r="P16" s="291"/>
      <c r="Q16" s="291"/>
      <c r="R16" s="291">
        <v>25281</v>
      </c>
      <c r="S16" s="291">
        <v>29919</v>
      </c>
      <c r="T16" s="291">
        <v>26381</v>
      </c>
      <c r="U16" s="291">
        <v>29824</v>
      </c>
      <c r="V16" s="291">
        <v>20503</v>
      </c>
      <c r="W16" s="291">
        <v>41121</v>
      </c>
      <c r="X16" s="291">
        <v>42870</v>
      </c>
      <c r="Y16" s="291">
        <v>43521</v>
      </c>
      <c r="Z16" s="291">
        <v>46306</v>
      </c>
      <c r="AA16" s="291">
        <v>49084</v>
      </c>
      <c r="AB16" s="291"/>
      <c r="AC16" s="291"/>
      <c r="AD16" s="291"/>
      <c r="AE16" s="291"/>
      <c r="AF16" s="291"/>
      <c r="AG16" s="291"/>
    </row>
    <row r="17" spans="1:33">
      <c r="A17" s="305" t="s">
        <v>33</v>
      </c>
      <c r="B17" s="291"/>
      <c r="C17" s="291"/>
      <c r="D17" s="291"/>
      <c r="E17" s="291"/>
      <c r="F17" s="291">
        <v>79</v>
      </c>
      <c r="G17" s="291">
        <v>108</v>
      </c>
      <c r="H17" s="291">
        <v>7</v>
      </c>
      <c r="I17" s="291">
        <v>20</v>
      </c>
      <c r="J17" s="291"/>
      <c r="K17" s="291"/>
      <c r="L17" s="291"/>
      <c r="M17" s="291"/>
      <c r="N17" s="291"/>
      <c r="O17" s="291"/>
      <c r="P17" s="291"/>
      <c r="Q17" s="291"/>
      <c r="R17" s="291"/>
      <c r="S17" s="291"/>
      <c r="T17" s="291"/>
      <c r="U17" s="291"/>
      <c r="V17" s="291"/>
      <c r="W17" s="291"/>
      <c r="X17" s="291">
        <v>40.5</v>
      </c>
      <c r="Y17" s="291">
        <v>0</v>
      </c>
      <c r="Z17" s="291">
        <v>0</v>
      </c>
      <c r="AA17" s="291">
        <v>0</v>
      </c>
      <c r="AB17" s="291">
        <v>0</v>
      </c>
      <c r="AC17" s="291">
        <v>0</v>
      </c>
      <c r="AD17" s="291">
        <v>0</v>
      </c>
      <c r="AE17" s="291">
        <v>0</v>
      </c>
      <c r="AF17" s="291">
        <v>0</v>
      </c>
      <c r="AG17" s="291"/>
    </row>
    <row r="18" spans="1:33">
      <c r="A18" s="305" t="s">
        <v>1</v>
      </c>
      <c r="B18" s="291"/>
      <c r="C18" s="291"/>
      <c r="D18" s="291"/>
      <c r="E18" s="291"/>
      <c r="F18" s="291">
        <v>340</v>
      </c>
      <c r="G18" s="291">
        <v>251</v>
      </c>
      <c r="H18" s="291">
        <v>250</v>
      </c>
      <c r="I18" s="291"/>
      <c r="J18" s="291"/>
      <c r="K18" s="291"/>
      <c r="L18" s="291">
        <v>555</v>
      </c>
      <c r="M18" s="291">
        <v>632</v>
      </c>
      <c r="N18" s="291">
        <v>708</v>
      </c>
      <c r="O18" s="291">
        <v>785</v>
      </c>
      <c r="P18" s="291">
        <v>861</v>
      </c>
      <c r="Q18" s="291">
        <v>937</v>
      </c>
      <c r="R18" s="291">
        <v>1014</v>
      </c>
      <c r="S18" s="291">
        <v>1090</v>
      </c>
      <c r="T18" s="291">
        <v>1166</v>
      </c>
      <c r="U18" s="291">
        <v>1243</v>
      </c>
      <c r="V18" s="291">
        <v>1319</v>
      </c>
      <c r="W18" s="291">
        <v>1395</v>
      </c>
      <c r="X18" s="291">
        <v>1472</v>
      </c>
      <c r="Y18" s="291">
        <v>1548</v>
      </c>
      <c r="Z18" s="291">
        <v>1625</v>
      </c>
      <c r="AA18" s="291">
        <v>1701</v>
      </c>
      <c r="AB18" s="291">
        <v>1777</v>
      </c>
      <c r="AC18" s="291">
        <v>1854</v>
      </c>
      <c r="AD18" s="291">
        <v>1854</v>
      </c>
      <c r="AE18" s="291">
        <v>1854</v>
      </c>
      <c r="AF18" s="291">
        <v>1853.65</v>
      </c>
      <c r="AG18" s="291"/>
    </row>
    <row r="19" spans="1:33">
      <c r="A19" s="305" t="s">
        <v>24</v>
      </c>
      <c r="B19" s="291">
        <v>1386</v>
      </c>
      <c r="C19" s="291">
        <v>1340</v>
      </c>
      <c r="D19" s="291">
        <v>731</v>
      </c>
      <c r="E19" s="291">
        <v>785</v>
      </c>
      <c r="F19" s="291">
        <v>795</v>
      </c>
      <c r="G19" s="291">
        <v>879</v>
      </c>
      <c r="H19" s="291">
        <v>860</v>
      </c>
      <c r="I19" s="291">
        <v>910</v>
      </c>
      <c r="J19" s="291">
        <v>909</v>
      </c>
      <c r="K19" s="291"/>
      <c r="L19" s="291"/>
      <c r="M19" s="291"/>
      <c r="N19" s="291"/>
      <c r="O19" s="291"/>
      <c r="P19" s="291"/>
      <c r="Q19" s="291"/>
      <c r="R19" s="291"/>
      <c r="S19" s="291"/>
      <c r="T19" s="291"/>
      <c r="U19" s="291"/>
      <c r="V19" s="291"/>
      <c r="W19" s="291"/>
      <c r="X19" s="291">
        <v>1961.78</v>
      </c>
      <c r="Y19" s="291">
        <v>1524.94</v>
      </c>
      <c r="Z19" s="291">
        <v>549</v>
      </c>
      <c r="AA19" s="291">
        <v>549</v>
      </c>
      <c r="AB19" s="291">
        <v>549</v>
      </c>
      <c r="AC19" s="291">
        <v>549</v>
      </c>
      <c r="AD19" s="291">
        <v>549</v>
      </c>
      <c r="AE19" s="291">
        <v>549</v>
      </c>
      <c r="AF19" s="291">
        <v>549.41</v>
      </c>
      <c r="AG19" s="291"/>
    </row>
    <row r="20" spans="1:33">
      <c r="A20" s="18" t="s">
        <v>19</v>
      </c>
      <c r="B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c r="A21" s="13"/>
      <c r="B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row>
    <row r="22" spans="1:33">
      <c r="A22" s="13" t="s">
        <v>397</v>
      </c>
      <c r="B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row>
    <row r="23" spans="1:33">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1:33">
      <c r="A24" s="13" t="s">
        <v>609</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spans="1:33">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1:33">
      <c r="A26" s="13" t="s">
        <v>2833</v>
      </c>
      <c r="V26" s="13"/>
      <c r="W26" s="13"/>
      <c r="X26" s="13"/>
    </row>
    <row r="27" spans="1:33">
      <c r="A27" s="13"/>
      <c r="V27" s="13"/>
      <c r="W27" s="13"/>
      <c r="X27" s="13"/>
    </row>
    <row r="28" spans="1:33">
      <c r="A28" s="53" t="s">
        <v>124</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row>
    <row r="29" spans="1:33">
      <c r="V29" s="13"/>
      <c r="W29" s="13"/>
      <c r="X29" s="13"/>
      <c r="Z29" s="13"/>
      <c r="AA29" s="13"/>
      <c r="AB29" s="13"/>
      <c r="AC29" s="13"/>
      <c r="AD29" s="13"/>
      <c r="AE29" s="13"/>
      <c r="AF29" s="13"/>
      <c r="AG29" s="13"/>
    </row>
    <row r="30" spans="1:33">
      <c r="A30" s="53" t="s">
        <v>2832</v>
      </c>
      <c r="V30" s="13"/>
      <c r="W30" s="13"/>
      <c r="X30" s="13"/>
    </row>
    <row r="31" spans="1:33">
      <c r="V31" s="13"/>
      <c r="W31" s="13"/>
      <c r="X31" s="13"/>
    </row>
    <row r="32" spans="1:33">
      <c r="V32" s="13"/>
      <c r="W32" s="13"/>
      <c r="X32" s="13"/>
    </row>
    <row r="33" spans="22:24">
      <c r="V33" s="13"/>
      <c r="W33" s="13"/>
      <c r="X33" s="13"/>
    </row>
    <row r="34" spans="22:24">
      <c r="V34" s="13"/>
      <c r="W34" s="13"/>
      <c r="X34" s="13"/>
    </row>
    <row r="35" spans="22:24">
      <c r="V35" s="13"/>
      <c r="W35" s="13"/>
      <c r="X35" s="13"/>
    </row>
  </sheetData>
  <conditionalFormatting sqref="V1:X2">
    <cfRule type="expression" dxfId="81" priority="1" stopIfTrue="1">
      <formula>#N/A</formula>
    </cfRule>
  </conditionalFormatting>
  <hyperlinks>
    <hyperlink ref="AI11" location="'Content Page'!B336" display="Back to Content Page" xr:uid="{00000000-0004-0000-1001-000000000000}"/>
    <hyperlink ref="AI3" location="Content!A1" display="Back to content page" xr:uid="{00000000-0004-0000-1001-000001000000}"/>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Sheet274"/>
  <dimension ref="A1:AI36"/>
  <sheetViews>
    <sheetView zoomScaleNormal="100" workbookViewId="0">
      <selection activeCell="B4" sqref="B4:AG19"/>
    </sheetView>
  </sheetViews>
  <sheetFormatPr defaultRowHeight="14.4"/>
  <cols>
    <col min="1" max="1" width="33.77734375" customWidth="1"/>
    <col min="2" max="33" width="8.77734375" customWidth="1"/>
  </cols>
  <sheetData>
    <row r="1" spans="1:35">
      <c r="A1" s="18" t="s">
        <v>634</v>
      </c>
      <c r="B1" s="17"/>
      <c r="C1" s="17"/>
      <c r="D1" s="17"/>
      <c r="E1" s="17"/>
      <c r="F1" s="17"/>
      <c r="G1" s="17"/>
      <c r="H1" s="17"/>
      <c r="I1" s="17"/>
      <c r="J1" s="17"/>
      <c r="K1" s="17"/>
      <c r="L1" s="17"/>
      <c r="M1" s="17"/>
      <c r="N1" s="17"/>
      <c r="O1" s="17"/>
      <c r="P1" s="17"/>
      <c r="Q1" s="17"/>
      <c r="R1" s="17"/>
      <c r="S1" s="17"/>
      <c r="T1" s="17"/>
      <c r="U1" s="17"/>
      <c r="V1" s="62"/>
      <c r="W1" s="62"/>
      <c r="X1" s="62"/>
      <c r="Y1" s="17"/>
      <c r="Z1" s="13"/>
      <c r="AA1" s="13"/>
      <c r="AB1" s="13"/>
      <c r="AC1" s="13"/>
      <c r="AD1" s="13"/>
      <c r="AE1" s="13"/>
      <c r="AF1" s="13"/>
      <c r="AG1" s="13"/>
    </row>
    <row r="2" spans="1:35">
      <c r="A2" s="17"/>
      <c r="B2" s="17"/>
      <c r="C2" s="17"/>
      <c r="D2" s="17"/>
      <c r="E2" s="17"/>
      <c r="F2" s="17"/>
      <c r="G2" s="17"/>
      <c r="H2" s="17"/>
      <c r="I2" s="17"/>
      <c r="J2" s="17"/>
      <c r="K2" s="17"/>
      <c r="L2" s="17"/>
      <c r="M2" s="17"/>
      <c r="N2" s="17"/>
      <c r="O2" s="17"/>
      <c r="P2" s="17"/>
      <c r="Q2" s="17"/>
      <c r="R2" s="17"/>
      <c r="S2" s="17"/>
      <c r="T2" s="17"/>
      <c r="U2" s="17"/>
      <c r="V2" s="62"/>
      <c r="W2" s="62"/>
      <c r="X2" s="62"/>
      <c r="Y2" s="17"/>
      <c r="Z2" s="13"/>
      <c r="AA2" s="13"/>
      <c r="AB2" s="13"/>
      <c r="AC2" s="13"/>
      <c r="AD2" s="13"/>
      <c r="AE2" s="13"/>
      <c r="AF2" s="13"/>
      <c r="AG2" s="13"/>
    </row>
    <row r="3" spans="1:35">
      <c r="A3" s="226" t="s">
        <v>14</v>
      </c>
      <c r="B3" s="34">
        <v>1990</v>
      </c>
      <c r="C3" s="34">
        <v>1991</v>
      </c>
      <c r="D3" s="34">
        <v>1992</v>
      </c>
      <c r="E3" s="34">
        <v>1993</v>
      </c>
      <c r="F3" s="34">
        <v>1994</v>
      </c>
      <c r="G3" s="34">
        <v>1995</v>
      </c>
      <c r="H3" s="34">
        <v>1996</v>
      </c>
      <c r="I3" s="34">
        <v>1997</v>
      </c>
      <c r="J3" s="34">
        <v>1998</v>
      </c>
      <c r="K3" s="34">
        <v>1999</v>
      </c>
      <c r="L3" s="34">
        <v>2000</v>
      </c>
      <c r="M3" s="34">
        <v>2001</v>
      </c>
      <c r="N3" s="34">
        <v>2002</v>
      </c>
      <c r="O3" s="34">
        <v>2003</v>
      </c>
      <c r="P3" s="34">
        <v>2004</v>
      </c>
      <c r="Q3" s="34">
        <v>2005</v>
      </c>
      <c r="R3" s="34">
        <v>2006</v>
      </c>
      <c r="S3" s="34">
        <v>2007</v>
      </c>
      <c r="T3" s="34">
        <v>2008</v>
      </c>
      <c r="U3" s="34">
        <v>2009</v>
      </c>
      <c r="V3" s="96">
        <v>2010</v>
      </c>
      <c r="W3" s="21">
        <v>2011</v>
      </c>
      <c r="X3" s="21">
        <v>2012</v>
      </c>
      <c r="Y3" s="21">
        <v>2013</v>
      </c>
      <c r="Z3" s="21">
        <v>2014</v>
      </c>
      <c r="AA3" s="21">
        <v>2015</v>
      </c>
      <c r="AB3" s="21">
        <v>2016</v>
      </c>
      <c r="AC3" s="21">
        <v>2017</v>
      </c>
      <c r="AD3" s="21">
        <v>2018</v>
      </c>
      <c r="AE3" s="21">
        <v>2019</v>
      </c>
      <c r="AF3" s="21">
        <v>2020</v>
      </c>
      <c r="AG3" s="21">
        <v>2021</v>
      </c>
      <c r="AI3" s="1" t="s">
        <v>559</v>
      </c>
    </row>
    <row r="4" spans="1:35">
      <c r="A4" s="93" t="s">
        <v>13</v>
      </c>
      <c r="B4" s="309">
        <v>5</v>
      </c>
      <c r="C4" s="309">
        <v>5</v>
      </c>
      <c r="D4" s="309">
        <v>8</v>
      </c>
      <c r="E4" s="309">
        <v>13</v>
      </c>
      <c r="F4" s="309">
        <v>1</v>
      </c>
      <c r="G4" s="309">
        <v>1</v>
      </c>
      <c r="H4" s="309">
        <v>1</v>
      </c>
      <c r="I4" s="309"/>
      <c r="J4" s="309"/>
      <c r="K4" s="309"/>
      <c r="L4" s="291">
        <v>1</v>
      </c>
      <c r="M4" s="291">
        <v>1</v>
      </c>
      <c r="N4" s="291">
        <v>1</v>
      </c>
      <c r="O4" s="291">
        <v>1</v>
      </c>
      <c r="P4" s="291">
        <v>1</v>
      </c>
      <c r="Q4" s="291">
        <v>1</v>
      </c>
      <c r="R4" s="291">
        <v>1</v>
      </c>
      <c r="S4" s="291">
        <v>1</v>
      </c>
      <c r="T4" s="291">
        <v>1</v>
      </c>
      <c r="U4" s="291">
        <v>1</v>
      </c>
      <c r="V4" s="291">
        <v>1</v>
      </c>
      <c r="W4" s="291">
        <v>1</v>
      </c>
      <c r="X4" s="291">
        <v>1</v>
      </c>
      <c r="Y4" s="291">
        <v>1</v>
      </c>
      <c r="Z4" s="291">
        <v>1</v>
      </c>
      <c r="AA4" s="291">
        <v>1</v>
      </c>
      <c r="AB4" s="291">
        <v>1</v>
      </c>
      <c r="AC4" s="291">
        <v>1</v>
      </c>
      <c r="AD4" s="291">
        <v>1</v>
      </c>
      <c r="AE4" s="291">
        <v>1</v>
      </c>
      <c r="AF4" s="291">
        <v>1</v>
      </c>
      <c r="AG4" s="291"/>
    </row>
    <row r="5" spans="1:35">
      <c r="A5" s="93" t="s">
        <v>12</v>
      </c>
      <c r="B5" s="309">
        <v>1</v>
      </c>
      <c r="C5" s="309">
        <v>1</v>
      </c>
      <c r="D5" s="309">
        <v>1</v>
      </c>
      <c r="E5" s="309"/>
      <c r="F5" s="309"/>
      <c r="G5" s="309"/>
      <c r="H5" s="309"/>
      <c r="I5" s="309"/>
      <c r="J5" s="309"/>
      <c r="K5" s="309"/>
      <c r="L5" s="291">
        <v>1</v>
      </c>
      <c r="M5" s="291">
        <v>1</v>
      </c>
      <c r="N5" s="291">
        <v>1</v>
      </c>
      <c r="O5" s="291">
        <v>1</v>
      </c>
      <c r="P5" s="291">
        <v>1</v>
      </c>
      <c r="Q5" s="291">
        <v>1</v>
      </c>
      <c r="R5" s="291">
        <v>1</v>
      </c>
      <c r="S5" s="291">
        <v>1</v>
      </c>
      <c r="T5" s="291">
        <v>1</v>
      </c>
      <c r="U5" s="291">
        <v>1</v>
      </c>
      <c r="V5" s="291">
        <v>1</v>
      </c>
      <c r="W5" s="291">
        <v>1</v>
      </c>
      <c r="X5" s="291">
        <v>1</v>
      </c>
      <c r="Y5" s="291">
        <v>1</v>
      </c>
      <c r="Z5" s="291">
        <v>1</v>
      </c>
      <c r="AA5" s="291">
        <v>1</v>
      </c>
      <c r="AB5" s="291">
        <v>1</v>
      </c>
      <c r="AC5" s="291">
        <v>1</v>
      </c>
      <c r="AD5" s="291">
        <v>1</v>
      </c>
      <c r="AE5" s="291">
        <v>1</v>
      </c>
      <c r="AF5" s="291">
        <v>1</v>
      </c>
      <c r="AG5" s="291"/>
      <c r="AI5" s="33"/>
    </row>
    <row r="6" spans="1:35">
      <c r="A6" s="93" t="s">
        <v>513</v>
      </c>
      <c r="B6" s="309"/>
      <c r="C6" s="309"/>
      <c r="D6" s="309"/>
      <c r="E6" s="309"/>
      <c r="F6" s="309"/>
      <c r="G6" s="309"/>
      <c r="H6" s="309"/>
      <c r="I6" s="309"/>
      <c r="J6" s="309"/>
      <c r="K6" s="309"/>
      <c r="L6" s="291">
        <v>1</v>
      </c>
      <c r="M6" s="291">
        <v>1</v>
      </c>
      <c r="N6" s="291">
        <v>1</v>
      </c>
      <c r="O6" s="291">
        <v>1</v>
      </c>
      <c r="P6" s="291">
        <v>1</v>
      </c>
      <c r="Q6" s="291">
        <v>0</v>
      </c>
      <c r="R6" s="291">
        <v>0</v>
      </c>
      <c r="S6" s="291">
        <v>0</v>
      </c>
      <c r="T6" s="291">
        <v>0</v>
      </c>
      <c r="U6" s="291">
        <v>0</v>
      </c>
      <c r="V6" s="291">
        <v>0</v>
      </c>
      <c r="W6" s="291">
        <v>0</v>
      </c>
      <c r="X6" s="291">
        <v>0</v>
      </c>
      <c r="Y6" s="291">
        <v>0</v>
      </c>
      <c r="Z6" s="291">
        <v>0</v>
      </c>
      <c r="AA6" s="291">
        <v>0</v>
      </c>
      <c r="AB6" s="291">
        <v>0</v>
      </c>
      <c r="AC6" s="291">
        <v>0</v>
      </c>
      <c r="AD6" s="291">
        <v>0</v>
      </c>
      <c r="AE6" s="291">
        <v>0</v>
      </c>
      <c r="AF6" s="291">
        <v>0.02</v>
      </c>
      <c r="AG6" s="291"/>
      <c r="AI6" s="33"/>
    </row>
    <row r="7" spans="1:35">
      <c r="A7" s="93" t="s">
        <v>100</v>
      </c>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291"/>
      <c r="AB7" s="291"/>
      <c r="AC7" s="291"/>
      <c r="AD7" s="291"/>
      <c r="AE7" s="291"/>
      <c r="AF7" s="291"/>
      <c r="AG7" s="291"/>
    </row>
    <row r="8" spans="1:35">
      <c r="A8" s="93" t="s">
        <v>512</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291"/>
      <c r="AB8" s="291"/>
      <c r="AC8" s="291"/>
      <c r="AD8" s="291"/>
      <c r="AE8" s="291"/>
      <c r="AF8" s="291"/>
      <c r="AG8" s="291"/>
    </row>
    <row r="9" spans="1:35">
      <c r="A9" s="93" t="s">
        <v>11</v>
      </c>
      <c r="B9" s="309"/>
      <c r="C9" s="309"/>
      <c r="D9" s="309"/>
      <c r="E9" s="309"/>
      <c r="F9" s="309"/>
      <c r="G9" s="309"/>
      <c r="H9" s="309"/>
      <c r="I9" s="309"/>
      <c r="J9" s="309"/>
      <c r="K9" s="309"/>
      <c r="L9" s="309"/>
      <c r="M9" s="309"/>
      <c r="N9" s="309"/>
      <c r="O9" s="309"/>
      <c r="P9" s="309"/>
      <c r="Q9" s="309"/>
      <c r="R9" s="309"/>
      <c r="S9" s="309"/>
      <c r="T9" s="309"/>
      <c r="U9" s="309"/>
      <c r="V9" s="309">
        <v>6.23</v>
      </c>
      <c r="W9" s="309">
        <v>4.21</v>
      </c>
      <c r="X9" s="309">
        <v>7.89</v>
      </c>
      <c r="Y9" s="309">
        <v>1.8</v>
      </c>
      <c r="Z9" s="291">
        <v>1</v>
      </c>
      <c r="AA9" s="291">
        <v>1</v>
      </c>
      <c r="AB9" s="291">
        <v>0</v>
      </c>
      <c r="AC9" s="291">
        <v>0</v>
      </c>
      <c r="AD9" s="291">
        <v>0</v>
      </c>
      <c r="AE9" s="291">
        <v>0</v>
      </c>
      <c r="AF9" s="291">
        <v>3.7</v>
      </c>
      <c r="AG9" s="291"/>
    </row>
    <row r="10" spans="1:35">
      <c r="A10" s="93" t="s">
        <v>10</v>
      </c>
      <c r="B10" s="309">
        <v>33</v>
      </c>
      <c r="C10" s="309">
        <v>25</v>
      </c>
      <c r="D10" s="309">
        <v>11.06</v>
      </c>
      <c r="E10" s="309">
        <v>20.59</v>
      </c>
      <c r="F10" s="309">
        <v>20.149999999999999</v>
      </c>
      <c r="G10" s="309">
        <v>8</v>
      </c>
      <c r="H10" s="309">
        <v>22</v>
      </c>
      <c r="I10" s="309">
        <v>2</v>
      </c>
      <c r="J10" s="309">
        <v>14</v>
      </c>
      <c r="K10" s="309">
        <v>14.01</v>
      </c>
      <c r="L10" s="309">
        <v>25</v>
      </c>
      <c r="M10" s="309">
        <v>41.02</v>
      </c>
      <c r="N10" s="309">
        <v>17</v>
      </c>
      <c r="O10" s="309">
        <v>79.239999999999995</v>
      </c>
      <c r="P10" s="309">
        <v>15.4</v>
      </c>
      <c r="Q10" s="309">
        <v>21.64</v>
      </c>
      <c r="R10" s="309">
        <v>34.729999999999997</v>
      </c>
      <c r="S10" s="309">
        <v>33.119999999999997</v>
      </c>
      <c r="T10" s="309">
        <v>36.590000000000003</v>
      </c>
      <c r="U10" s="309">
        <v>35.6</v>
      </c>
      <c r="V10" s="309">
        <v>73.069999999999993</v>
      </c>
      <c r="W10" s="309">
        <v>78.2</v>
      </c>
      <c r="X10" s="309">
        <v>103.42</v>
      </c>
      <c r="Y10" s="291">
        <v>102</v>
      </c>
      <c r="Z10" s="291">
        <v>108</v>
      </c>
      <c r="AA10" s="291">
        <v>96</v>
      </c>
      <c r="AB10" s="291">
        <v>130</v>
      </c>
      <c r="AC10" s="291">
        <v>245</v>
      </c>
      <c r="AD10" s="291">
        <v>210</v>
      </c>
      <c r="AE10" s="291">
        <v>268</v>
      </c>
      <c r="AF10" s="291">
        <v>362.97</v>
      </c>
      <c r="AG10" s="291"/>
    </row>
    <row r="11" spans="1:35">
      <c r="A11" s="93" t="s">
        <v>9</v>
      </c>
      <c r="B11" s="309"/>
      <c r="C11" s="309"/>
      <c r="D11" s="309"/>
      <c r="E11" s="309"/>
      <c r="F11" s="309"/>
      <c r="G11" s="309"/>
      <c r="H11" s="309"/>
      <c r="I11" s="309">
        <v>0.05</v>
      </c>
      <c r="J11" s="309">
        <v>0.05</v>
      </c>
      <c r="K11" s="309">
        <v>0.05</v>
      </c>
      <c r="L11" s="309"/>
      <c r="M11" s="309"/>
      <c r="N11" s="309"/>
      <c r="O11" s="309"/>
      <c r="P11" s="309"/>
      <c r="Q11" s="309"/>
      <c r="R11" s="309"/>
      <c r="S11" s="309">
        <v>11.9</v>
      </c>
      <c r="T11" s="309">
        <v>68.569999999999993</v>
      </c>
      <c r="U11" s="309">
        <v>34.83</v>
      </c>
      <c r="V11" s="291">
        <v>117</v>
      </c>
      <c r="W11" s="291">
        <v>113</v>
      </c>
      <c r="X11" s="291">
        <v>15</v>
      </c>
      <c r="Y11" s="291">
        <v>222</v>
      </c>
      <c r="Z11" s="291">
        <v>420</v>
      </c>
      <c r="AA11" s="291">
        <v>420</v>
      </c>
      <c r="AB11" s="291">
        <v>420</v>
      </c>
      <c r="AC11" s="291">
        <v>420</v>
      </c>
      <c r="AD11" s="291">
        <v>420</v>
      </c>
      <c r="AE11" s="291">
        <v>420</v>
      </c>
      <c r="AF11" s="291">
        <v>419.64</v>
      </c>
      <c r="AG11" s="291"/>
    </row>
    <row r="12" spans="1:35">
      <c r="A12" s="93" t="s">
        <v>8</v>
      </c>
      <c r="B12" s="309">
        <v>116</v>
      </c>
      <c r="C12" s="309"/>
      <c r="D12" s="309"/>
      <c r="E12" s="309"/>
      <c r="F12" s="309"/>
      <c r="G12" s="309"/>
      <c r="H12" s="309"/>
      <c r="I12" s="309"/>
      <c r="J12" s="309">
        <v>175</v>
      </c>
      <c r="K12" s="309">
        <v>120</v>
      </c>
      <c r="L12" s="309">
        <v>163</v>
      </c>
      <c r="M12" s="309">
        <v>177</v>
      </c>
      <c r="N12" s="309">
        <v>199</v>
      </c>
      <c r="O12" s="309">
        <v>201</v>
      </c>
      <c r="P12" s="309">
        <v>210</v>
      </c>
      <c r="Q12" s="309">
        <v>242</v>
      </c>
      <c r="R12" s="309">
        <v>188</v>
      </c>
      <c r="S12" s="309">
        <v>173</v>
      </c>
      <c r="T12" s="309">
        <v>210.8</v>
      </c>
      <c r="U12" s="309">
        <v>206.7</v>
      </c>
      <c r="V12" s="309">
        <v>228.8</v>
      </c>
      <c r="W12" s="309">
        <v>257.10000000000002</v>
      </c>
      <c r="X12" s="309">
        <v>196</v>
      </c>
      <c r="Y12" s="309">
        <v>197.3</v>
      </c>
      <c r="Z12" s="309">
        <v>240.2</v>
      </c>
      <c r="AA12" s="309">
        <v>206.9</v>
      </c>
      <c r="AB12" s="291">
        <v>238.9</v>
      </c>
      <c r="AC12" s="291">
        <v>204.9</v>
      </c>
      <c r="AD12" s="291">
        <v>210.2</v>
      </c>
      <c r="AE12" s="291">
        <v>203.1</v>
      </c>
      <c r="AF12" s="291">
        <v>210.7</v>
      </c>
      <c r="AG12" s="291">
        <v>181.3</v>
      </c>
    </row>
    <row r="13" spans="1:35">
      <c r="A13" s="93" t="s">
        <v>6</v>
      </c>
      <c r="B13" s="309"/>
      <c r="C13" s="309"/>
      <c r="D13" s="309"/>
      <c r="E13" s="309"/>
      <c r="F13" s="309">
        <v>22.39</v>
      </c>
      <c r="G13" s="309">
        <v>7.02</v>
      </c>
      <c r="H13" s="309">
        <v>11.21</v>
      </c>
      <c r="I13" s="309">
        <v>15.23</v>
      </c>
      <c r="J13" s="309"/>
      <c r="K13" s="309"/>
      <c r="L13" s="309"/>
      <c r="M13" s="309"/>
      <c r="N13" s="309">
        <v>5.73</v>
      </c>
      <c r="O13" s="309">
        <v>7.07</v>
      </c>
      <c r="P13" s="309">
        <v>71.95</v>
      </c>
      <c r="Q13" s="309">
        <v>61.79</v>
      </c>
      <c r="R13" s="309">
        <v>74.13</v>
      </c>
      <c r="S13" s="309">
        <v>54.6</v>
      </c>
      <c r="T13" s="309">
        <v>60.22</v>
      </c>
      <c r="U13" s="309">
        <v>115.35</v>
      </c>
      <c r="V13" s="309">
        <v>139.88</v>
      </c>
      <c r="W13" s="309">
        <v>121.76</v>
      </c>
      <c r="X13" s="291">
        <v>127</v>
      </c>
      <c r="Y13" s="291">
        <v>131</v>
      </c>
      <c r="Z13" s="291">
        <v>136</v>
      </c>
      <c r="AA13" s="291">
        <v>141</v>
      </c>
      <c r="AB13" s="291">
        <v>146</v>
      </c>
      <c r="AC13" s="291">
        <v>151</v>
      </c>
      <c r="AD13" s="291">
        <v>151</v>
      </c>
      <c r="AE13" s="291">
        <v>151</v>
      </c>
      <c r="AF13" s="291">
        <v>150.66</v>
      </c>
      <c r="AG13" s="291"/>
    </row>
    <row r="14" spans="1:35">
      <c r="A14" s="93" t="s">
        <v>18</v>
      </c>
      <c r="B14" s="309">
        <v>17</v>
      </c>
      <c r="C14" s="309">
        <v>16</v>
      </c>
      <c r="D14" s="309">
        <v>16</v>
      </c>
      <c r="E14" s="309">
        <v>18</v>
      </c>
      <c r="F14" s="309"/>
      <c r="G14" s="309"/>
      <c r="H14" s="309"/>
      <c r="I14" s="309"/>
      <c r="J14" s="309"/>
      <c r="K14" s="309"/>
      <c r="L14" s="291">
        <v>18</v>
      </c>
      <c r="M14" s="291">
        <v>18</v>
      </c>
      <c r="N14" s="291">
        <v>18</v>
      </c>
      <c r="O14" s="291">
        <v>18</v>
      </c>
      <c r="P14" s="291">
        <v>18</v>
      </c>
      <c r="Q14" s="291">
        <v>18</v>
      </c>
      <c r="R14" s="291">
        <v>18</v>
      </c>
      <c r="S14" s="291">
        <v>18</v>
      </c>
      <c r="T14" s="291">
        <v>18</v>
      </c>
      <c r="U14" s="291">
        <v>18</v>
      </c>
      <c r="V14" s="291">
        <v>18</v>
      </c>
      <c r="W14" s="291">
        <v>18</v>
      </c>
      <c r="X14" s="291">
        <v>18</v>
      </c>
      <c r="Y14" s="291">
        <v>18</v>
      </c>
      <c r="Z14" s="291">
        <v>18</v>
      </c>
      <c r="AA14" s="291">
        <v>18</v>
      </c>
      <c r="AB14" s="291">
        <v>18</v>
      </c>
      <c r="AC14" s="291">
        <v>18</v>
      </c>
      <c r="AD14" s="291">
        <v>18</v>
      </c>
      <c r="AE14" s="291">
        <v>18</v>
      </c>
      <c r="AF14" s="291">
        <v>18</v>
      </c>
      <c r="AG14" s="291"/>
    </row>
    <row r="15" spans="1:35">
      <c r="A15" s="93" t="s">
        <v>4</v>
      </c>
      <c r="B15" s="309">
        <v>4</v>
      </c>
      <c r="C15" s="309">
        <v>4</v>
      </c>
      <c r="D15" s="309">
        <v>0</v>
      </c>
      <c r="E15" s="309">
        <v>4</v>
      </c>
      <c r="F15" s="309">
        <v>4</v>
      </c>
      <c r="G15" s="309">
        <v>4</v>
      </c>
      <c r="H15" s="309">
        <v>4</v>
      </c>
      <c r="I15" s="309">
        <v>3</v>
      </c>
      <c r="J15" s="309">
        <v>2</v>
      </c>
      <c r="K15" s="309"/>
      <c r="L15" s="291">
        <v>3.0680000000000001</v>
      </c>
      <c r="M15" s="291">
        <v>5.1719999999999997</v>
      </c>
      <c r="N15" s="291">
        <v>8.6780000000000008</v>
      </c>
      <c r="O15" s="291">
        <v>5.83</v>
      </c>
      <c r="P15" s="291">
        <v>7.9260000000000002</v>
      </c>
      <c r="Q15" s="291">
        <v>4.1459999999999999</v>
      </c>
      <c r="R15" s="291">
        <v>0.751</v>
      </c>
      <c r="S15" s="291">
        <v>4.3810000000000002</v>
      </c>
      <c r="T15" s="291">
        <v>11.08484</v>
      </c>
      <c r="U15" s="291">
        <v>26.241530000000001</v>
      </c>
      <c r="V15" s="291">
        <v>7.3977900000000005</v>
      </c>
      <c r="W15" s="291">
        <v>27.006689999999999</v>
      </c>
      <c r="X15" s="291">
        <v>17.614880000000003</v>
      </c>
      <c r="Y15" s="291">
        <v>2</v>
      </c>
      <c r="Z15" s="291">
        <v>2</v>
      </c>
      <c r="AA15" s="291">
        <v>2</v>
      </c>
      <c r="AB15" s="291">
        <v>2</v>
      </c>
      <c r="AC15" s="291">
        <v>2</v>
      </c>
      <c r="AD15" s="291">
        <v>2</v>
      </c>
      <c r="AE15" s="291">
        <v>2</v>
      </c>
      <c r="AF15" s="291">
        <v>1.62</v>
      </c>
      <c r="AG15" s="291"/>
    </row>
    <row r="16" spans="1:35">
      <c r="A16" s="93" t="s">
        <v>3</v>
      </c>
      <c r="B16" s="309"/>
      <c r="C16" s="309"/>
      <c r="D16" s="309"/>
      <c r="E16" s="309"/>
      <c r="F16" s="309">
        <v>3352</v>
      </c>
      <c r="G16" s="309">
        <v>5211</v>
      </c>
      <c r="H16" s="309">
        <v>5509</v>
      </c>
      <c r="I16" s="309">
        <v>7034</v>
      </c>
      <c r="J16" s="309">
        <v>6706</v>
      </c>
      <c r="K16" s="309">
        <v>6420</v>
      </c>
      <c r="L16" s="309">
        <v>8928</v>
      </c>
      <c r="M16" s="309"/>
      <c r="N16" s="309"/>
      <c r="O16" s="309"/>
      <c r="P16" s="309"/>
      <c r="Q16" s="309"/>
      <c r="R16" s="309">
        <v>7984</v>
      </c>
      <c r="S16" s="309">
        <v>8890</v>
      </c>
      <c r="T16" s="309">
        <v>8427</v>
      </c>
      <c r="U16" s="309">
        <v>8847</v>
      </c>
      <c r="V16" s="309">
        <v>9588</v>
      </c>
      <c r="W16" s="309">
        <v>17428</v>
      </c>
      <c r="X16" s="309">
        <v>8261</v>
      </c>
      <c r="Y16" s="309">
        <v>8400</v>
      </c>
      <c r="Z16" s="309">
        <v>8786.4</v>
      </c>
      <c r="AA16" s="309">
        <v>9313</v>
      </c>
      <c r="AB16" s="291">
        <v>8928</v>
      </c>
      <c r="AC16" s="291">
        <v>8928</v>
      </c>
      <c r="AD16" s="291">
        <v>8928</v>
      </c>
      <c r="AE16" s="291">
        <v>8928</v>
      </c>
      <c r="AF16" s="291">
        <v>8928</v>
      </c>
      <c r="AG16" s="291"/>
    </row>
    <row r="17" spans="1:33">
      <c r="A17" s="93" t="s">
        <v>33</v>
      </c>
      <c r="B17" s="309" t="s">
        <v>7</v>
      </c>
      <c r="C17" s="309" t="s">
        <v>7</v>
      </c>
      <c r="D17" s="309" t="s">
        <v>7</v>
      </c>
      <c r="E17" s="309">
        <v>19</v>
      </c>
      <c r="F17" s="309">
        <v>457</v>
      </c>
      <c r="G17" s="309">
        <v>174</v>
      </c>
      <c r="H17" s="309" t="s">
        <v>7</v>
      </c>
      <c r="I17" s="309">
        <v>4</v>
      </c>
      <c r="J17" s="309" t="s">
        <v>7</v>
      </c>
      <c r="K17" s="309" t="s">
        <v>7</v>
      </c>
      <c r="L17" s="309" t="s">
        <v>7</v>
      </c>
      <c r="M17" s="309" t="s">
        <v>7</v>
      </c>
      <c r="N17" s="309" t="s">
        <v>7</v>
      </c>
      <c r="O17" s="309" t="s">
        <v>7</v>
      </c>
      <c r="P17" s="309" t="s">
        <v>7</v>
      </c>
      <c r="Q17" s="309" t="s">
        <v>7</v>
      </c>
      <c r="R17" s="309" t="s">
        <v>7</v>
      </c>
      <c r="S17" s="309" t="s">
        <v>7</v>
      </c>
      <c r="T17" s="309" t="s">
        <v>7</v>
      </c>
      <c r="U17" s="309" t="s">
        <v>7</v>
      </c>
      <c r="V17" s="309" t="s">
        <v>7</v>
      </c>
      <c r="W17" s="309" t="s">
        <v>7</v>
      </c>
      <c r="X17" s="309">
        <v>261.39999999999998</v>
      </c>
      <c r="Y17" s="309"/>
      <c r="Z17" s="309"/>
      <c r="AA17" s="309"/>
      <c r="AB17" s="309"/>
      <c r="AC17" s="309"/>
      <c r="AD17" s="309"/>
      <c r="AE17" s="309"/>
      <c r="AF17" s="309"/>
      <c r="AG17" s="291"/>
    </row>
    <row r="18" spans="1:33">
      <c r="A18" s="93" t="s">
        <v>1</v>
      </c>
      <c r="B18" s="309"/>
      <c r="C18" s="309"/>
      <c r="D18" s="309"/>
      <c r="E18" s="309"/>
      <c r="F18" s="309">
        <v>62</v>
      </c>
      <c r="G18" s="309">
        <v>130</v>
      </c>
      <c r="H18" s="309">
        <v>328</v>
      </c>
      <c r="I18" s="309"/>
      <c r="J18" s="309"/>
      <c r="K18" s="309"/>
      <c r="L18" s="291">
        <v>609</v>
      </c>
      <c r="M18" s="291">
        <v>679</v>
      </c>
      <c r="N18" s="291">
        <v>750</v>
      </c>
      <c r="O18" s="291">
        <v>820</v>
      </c>
      <c r="P18" s="291">
        <v>890</v>
      </c>
      <c r="Q18" s="291">
        <v>961</v>
      </c>
      <c r="R18" s="291">
        <v>1031</v>
      </c>
      <c r="S18" s="291">
        <v>1101</v>
      </c>
      <c r="T18" s="291">
        <v>1172</v>
      </c>
      <c r="U18" s="291">
        <v>1242</v>
      </c>
      <c r="V18" s="291">
        <v>1312</v>
      </c>
      <c r="W18" s="291">
        <v>1382</v>
      </c>
      <c r="X18" s="291">
        <v>1453</v>
      </c>
      <c r="Y18" s="291">
        <v>1523</v>
      </c>
      <c r="Z18" s="291">
        <v>1593</v>
      </c>
      <c r="AA18" s="291">
        <v>1664</v>
      </c>
      <c r="AB18" s="291">
        <v>1734</v>
      </c>
      <c r="AC18" s="291">
        <v>1804</v>
      </c>
      <c r="AD18" s="291">
        <v>1804</v>
      </c>
      <c r="AE18" s="291">
        <v>1804</v>
      </c>
      <c r="AF18" s="291">
        <v>1804.14</v>
      </c>
      <c r="AG18" s="291"/>
    </row>
    <row r="19" spans="1:33">
      <c r="A19" s="93" t="s">
        <v>24</v>
      </c>
      <c r="B19" s="309">
        <v>393</v>
      </c>
      <c r="C19" s="309">
        <v>1097</v>
      </c>
      <c r="D19" s="309">
        <v>227</v>
      </c>
      <c r="E19" s="309"/>
      <c r="F19" s="309"/>
      <c r="G19" s="309">
        <v>736</v>
      </c>
      <c r="H19" s="309">
        <v>739</v>
      </c>
      <c r="I19" s="309">
        <v>847</v>
      </c>
      <c r="J19" s="309">
        <v>889</v>
      </c>
      <c r="K19" s="309"/>
      <c r="L19" s="309"/>
      <c r="M19" s="309"/>
      <c r="N19" s="309"/>
      <c r="O19" s="309"/>
      <c r="P19" s="309"/>
      <c r="Q19" s="309"/>
      <c r="R19" s="309"/>
      <c r="S19" s="309"/>
      <c r="T19" s="309"/>
      <c r="U19" s="309"/>
      <c r="V19" s="309"/>
      <c r="W19" s="309"/>
      <c r="X19" s="309">
        <v>1298.52</v>
      </c>
      <c r="Y19" s="309">
        <v>1163.75</v>
      </c>
      <c r="Z19" s="291">
        <v>360</v>
      </c>
      <c r="AA19" s="291">
        <v>360</v>
      </c>
      <c r="AB19" s="291">
        <v>360</v>
      </c>
      <c r="AC19" s="291">
        <v>360</v>
      </c>
      <c r="AD19" s="291">
        <v>360</v>
      </c>
      <c r="AE19" s="291">
        <v>360</v>
      </c>
      <c r="AF19" s="291">
        <v>359.59</v>
      </c>
      <c r="AG19" s="291"/>
    </row>
    <row r="20" spans="1:33">
      <c r="A20" s="17"/>
      <c r="B20" s="61"/>
      <c r="C20" s="17"/>
      <c r="D20" s="17"/>
      <c r="E20" s="17"/>
      <c r="F20" s="17"/>
      <c r="G20" s="17"/>
      <c r="H20" s="13"/>
      <c r="I20" s="13"/>
      <c r="J20" s="13"/>
      <c r="K20" s="17"/>
      <c r="O20" s="17"/>
      <c r="P20" s="17"/>
      <c r="Q20" s="17"/>
      <c r="R20" s="17"/>
      <c r="S20" s="17"/>
      <c r="T20" s="13"/>
      <c r="U20" s="13"/>
      <c r="V20" s="13"/>
      <c r="W20" s="17"/>
      <c r="Z20" s="13"/>
      <c r="AA20" s="13"/>
      <c r="AB20" s="13"/>
      <c r="AC20" s="13"/>
      <c r="AD20" s="13"/>
      <c r="AE20" s="13"/>
      <c r="AF20" s="13"/>
      <c r="AG20" s="13"/>
    </row>
    <row r="21" spans="1:33">
      <c r="A21" s="18" t="s">
        <v>19</v>
      </c>
      <c r="B21" s="17"/>
      <c r="D21" s="17"/>
      <c r="E21" s="17"/>
      <c r="F21" s="17"/>
      <c r="G21" s="17"/>
      <c r="H21" s="17"/>
      <c r="I21" s="17"/>
      <c r="J21" s="17"/>
      <c r="K21" s="17"/>
      <c r="L21" s="17"/>
      <c r="M21" s="17"/>
      <c r="N21" s="17"/>
      <c r="O21" s="17"/>
      <c r="P21" s="17"/>
      <c r="Q21" s="17"/>
      <c r="R21" s="17"/>
      <c r="S21" s="17"/>
      <c r="T21" s="17"/>
      <c r="U21" s="17"/>
      <c r="V21" s="13"/>
      <c r="W21" s="13"/>
      <c r="X21" s="13"/>
      <c r="Y21" s="17"/>
      <c r="Z21" s="13"/>
      <c r="AA21" s="13"/>
      <c r="AB21" s="13"/>
      <c r="AC21" s="13"/>
      <c r="AD21" s="13"/>
      <c r="AE21" s="13"/>
      <c r="AF21" s="13"/>
      <c r="AG21" s="13"/>
    </row>
    <row r="22" spans="1:33">
      <c r="A22" s="17"/>
      <c r="B22" s="17"/>
      <c r="D22" s="17"/>
      <c r="E22" s="17"/>
      <c r="F22" s="17"/>
      <c r="G22" s="17"/>
      <c r="H22" s="17"/>
      <c r="I22" s="17"/>
      <c r="J22" s="17"/>
      <c r="K22" s="17"/>
      <c r="L22" s="17"/>
      <c r="M22" s="17"/>
      <c r="N22" s="17"/>
      <c r="O22" s="17"/>
      <c r="P22" s="17"/>
      <c r="Q22" s="17"/>
      <c r="R22" s="17"/>
      <c r="S22" s="17"/>
      <c r="T22" s="17"/>
      <c r="U22" s="17"/>
      <c r="V22" s="13"/>
      <c r="W22" s="13"/>
      <c r="X22" s="13"/>
      <c r="Y22" s="17"/>
      <c r="Z22" s="13"/>
      <c r="AA22" s="13"/>
      <c r="AB22" s="13"/>
      <c r="AC22" s="13"/>
      <c r="AD22" s="13"/>
      <c r="AE22" s="13"/>
      <c r="AF22" s="13"/>
      <c r="AG22" s="13"/>
    </row>
    <row r="23" spans="1:33">
      <c r="A23" s="17" t="s">
        <v>397</v>
      </c>
      <c r="B23" s="13"/>
      <c r="D23" s="17"/>
      <c r="E23" s="17"/>
      <c r="F23" s="17"/>
      <c r="G23" s="17"/>
      <c r="H23" s="17"/>
      <c r="I23" s="17"/>
      <c r="J23" s="17"/>
      <c r="K23" s="17"/>
      <c r="L23" s="17"/>
      <c r="M23" s="17"/>
      <c r="N23" s="17"/>
      <c r="O23" s="17"/>
      <c r="P23" s="17"/>
      <c r="Q23" s="17"/>
      <c r="R23" s="17"/>
      <c r="S23" s="17"/>
      <c r="T23" s="17"/>
      <c r="U23" s="17"/>
      <c r="V23" s="13"/>
      <c r="W23" s="13"/>
      <c r="X23" s="13"/>
      <c r="Y23" s="17"/>
      <c r="Z23" s="13"/>
      <c r="AA23" s="13"/>
      <c r="AB23" s="13"/>
      <c r="AC23" s="13"/>
      <c r="AD23" s="13"/>
      <c r="AE23" s="13"/>
      <c r="AF23" s="13"/>
      <c r="AG23" s="13"/>
    </row>
    <row r="24" spans="1:33">
      <c r="A24" s="17"/>
      <c r="B24" s="17"/>
      <c r="C24" s="17"/>
      <c r="D24" s="17"/>
      <c r="E24" s="17"/>
      <c r="F24" s="17"/>
      <c r="G24" s="17"/>
      <c r="H24" s="17"/>
      <c r="I24" s="17"/>
      <c r="J24" s="17"/>
      <c r="K24" s="17"/>
      <c r="L24" s="17"/>
      <c r="M24" s="17"/>
      <c r="N24" s="17"/>
      <c r="O24" s="17"/>
      <c r="P24" s="17"/>
      <c r="Q24" s="17"/>
      <c r="R24" s="17"/>
      <c r="S24" s="17"/>
      <c r="T24" s="17"/>
      <c r="U24" s="17"/>
      <c r="V24" s="13"/>
      <c r="W24" s="13"/>
      <c r="X24" s="13"/>
      <c r="Y24" s="17"/>
      <c r="Z24" s="13"/>
      <c r="AA24" s="13"/>
      <c r="AB24" s="13"/>
      <c r="AC24" s="13"/>
      <c r="AD24" s="13"/>
      <c r="AE24" s="13"/>
      <c r="AF24" s="13"/>
      <c r="AG24" s="13"/>
    </row>
    <row r="25" spans="1:33">
      <c r="A25" s="13" t="s">
        <v>609</v>
      </c>
      <c r="V25" s="13"/>
      <c r="W25" s="13"/>
      <c r="X25" s="13"/>
    </row>
    <row r="26" spans="1:33">
      <c r="A26" s="13"/>
      <c r="V26" s="13"/>
      <c r="W26" s="13"/>
      <c r="X26" s="13"/>
    </row>
    <row r="27" spans="1:33">
      <c r="A27" s="13" t="s">
        <v>2834</v>
      </c>
      <c r="V27" s="13"/>
      <c r="W27" s="13"/>
      <c r="X27" s="13"/>
    </row>
    <row r="28" spans="1:33">
      <c r="A28" s="13"/>
      <c r="V28" s="13"/>
      <c r="W28" s="13"/>
      <c r="X28" s="13"/>
    </row>
    <row r="29" spans="1:33">
      <c r="A29" s="53" t="s">
        <v>124</v>
      </c>
      <c r="B29" s="17"/>
      <c r="C29" s="17"/>
      <c r="D29" s="17"/>
      <c r="E29" s="17"/>
      <c r="F29" s="17"/>
      <c r="G29" s="17"/>
      <c r="H29" s="17"/>
      <c r="I29" s="17"/>
      <c r="J29" s="17"/>
      <c r="K29" s="17"/>
      <c r="L29" s="17"/>
      <c r="M29" s="17"/>
      <c r="N29" s="17"/>
      <c r="O29" s="17"/>
      <c r="P29" s="17"/>
      <c r="Q29" s="17"/>
      <c r="R29" s="17"/>
      <c r="S29" s="17"/>
      <c r="T29" s="17"/>
      <c r="U29" s="17"/>
      <c r="V29" s="13"/>
      <c r="W29" s="13"/>
      <c r="X29" s="13"/>
      <c r="Y29" s="17"/>
      <c r="Z29" s="13"/>
      <c r="AA29" s="13"/>
      <c r="AB29" s="13"/>
      <c r="AC29" s="13"/>
      <c r="AD29" s="13"/>
      <c r="AE29" s="13"/>
      <c r="AF29" s="13"/>
      <c r="AG29" s="13"/>
    </row>
    <row r="30" spans="1:33">
      <c r="V30" s="13"/>
      <c r="W30" s="13"/>
      <c r="X30" s="13"/>
      <c r="Z30" s="13"/>
      <c r="AA30" s="13"/>
      <c r="AB30" s="13"/>
      <c r="AC30" s="13"/>
      <c r="AD30" s="13"/>
      <c r="AE30" s="13"/>
      <c r="AF30" s="13"/>
      <c r="AG30" s="13"/>
    </row>
    <row r="31" spans="1:33">
      <c r="A31" s="53" t="s">
        <v>2832</v>
      </c>
      <c r="V31" s="13"/>
      <c r="W31" s="13"/>
      <c r="X31" s="13"/>
    </row>
    <row r="32" spans="1:33">
      <c r="V32" s="13"/>
      <c r="W32" s="13"/>
      <c r="X32" s="13"/>
    </row>
    <row r="33" spans="22:24">
      <c r="V33" s="13"/>
      <c r="W33" s="13"/>
      <c r="X33" s="13"/>
    </row>
    <row r="34" spans="22:24">
      <c r="V34" s="13"/>
      <c r="W34" s="13"/>
      <c r="X34" s="13"/>
    </row>
    <row r="35" spans="22:24">
      <c r="V35" s="13"/>
      <c r="W35" s="13"/>
      <c r="X35" s="13"/>
    </row>
    <row r="36" spans="22:24">
      <c r="V36" s="13"/>
      <c r="W36" s="13"/>
      <c r="X36" s="13"/>
    </row>
  </sheetData>
  <conditionalFormatting sqref="V1:X2">
    <cfRule type="expression" dxfId="80" priority="1" stopIfTrue="1">
      <formula>#N/A</formula>
    </cfRule>
  </conditionalFormatting>
  <hyperlinks>
    <hyperlink ref="AI3" location="Content!A1" display="Back to content page" xr:uid="{00000000-0004-0000-1101-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B45"/>
  <sheetViews>
    <sheetView zoomScale="88" zoomScaleNormal="88" workbookViewId="0">
      <selection activeCell="G20" sqref="G20"/>
    </sheetView>
  </sheetViews>
  <sheetFormatPr defaultColWidth="9.21875" defaultRowHeight="18" customHeight="1"/>
  <cols>
    <col min="1" max="1" width="36.5546875" style="17" customWidth="1"/>
    <col min="2" max="24" width="11.77734375" style="17" customWidth="1"/>
    <col min="25" max="25" width="12.21875" style="17" customWidth="1"/>
    <col min="26" max="26" width="15.21875" style="17" customWidth="1"/>
    <col min="27" max="27" width="20.21875" style="17" customWidth="1"/>
    <col min="28" max="28" width="21.77734375" style="17" customWidth="1"/>
    <col min="29" max="29" width="21.21875" style="17" customWidth="1"/>
    <col min="30" max="16384" width="9.21875" style="17"/>
  </cols>
  <sheetData>
    <row r="1" spans="1:28" ht="18" customHeight="1">
      <c r="A1" s="44" t="s">
        <v>2916</v>
      </c>
      <c r="B1" s="43"/>
      <c r="C1" s="43"/>
      <c r="D1" s="43"/>
      <c r="E1" s="43"/>
      <c r="F1" s="43"/>
      <c r="G1" s="43"/>
      <c r="H1" s="43"/>
      <c r="I1" s="43"/>
      <c r="J1" s="43"/>
      <c r="K1" s="43"/>
      <c r="L1" s="43"/>
      <c r="M1" s="43"/>
      <c r="N1" s="43"/>
      <c r="O1" s="558"/>
      <c r="P1" s="558"/>
      <c r="Q1" s="558"/>
      <c r="R1" s="558"/>
      <c r="S1" s="558"/>
      <c r="T1" s="558"/>
      <c r="U1" s="558"/>
      <c r="V1" s="558"/>
      <c r="W1" s="558"/>
      <c r="X1" s="558"/>
    </row>
    <row r="2" spans="1:28" ht="18" customHeight="1">
      <c r="A2" s="44"/>
      <c r="B2" s="43"/>
      <c r="C2" s="43"/>
      <c r="D2" s="43"/>
      <c r="E2" s="43"/>
      <c r="F2" s="43"/>
      <c r="G2" s="43"/>
      <c r="H2" s="43"/>
      <c r="I2" s="43"/>
      <c r="J2" s="43"/>
      <c r="K2" s="43"/>
      <c r="L2" s="43"/>
      <c r="M2" s="43"/>
      <c r="N2" s="43"/>
      <c r="O2" s="558"/>
      <c r="P2" s="558"/>
      <c r="Q2" s="558"/>
      <c r="R2" s="558"/>
      <c r="S2" s="558"/>
      <c r="T2" s="558"/>
      <c r="U2" s="558"/>
      <c r="V2" s="558"/>
      <c r="W2" s="558"/>
      <c r="X2" s="558"/>
    </row>
    <row r="3" spans="1:28"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c r="AA3" s="44"/>
      <c r="AB3" s="44"/>
    </row>
    <row r="4" spans="1:28" ht="18" customHeight="1">
      <c r="A4" s="253" t="s">
        <v>452</v>
      </c>
      <c r="B4" s="686">
        <v>335.22549157424749</v>
      </c>
      <c r="C4" s="686">
        <v>328.06816779069766</v>
      </c>
      <c r="D4" s="686">
        <v>356.18</v>
      </c>
      <c r="E4" s="686">
        <v>459.57873631578951</v>
      </c>
      <c r="F4" s="686">
        <v>973.54523124999992</v>
      </c>
      <c r="G4" s="686">
        <v>477.53039015624995</v>
      </c>
      <c r="H4" s="686">
        <v>754.86632308823539</v>
      </c>
      <c r="I4" s="686">
        <v>581.19957787234046</v>
      </c>
      <c r="J4" s="686">
        <v>723.81318385542158</v>
      </c>
      <c r="K4" s="686">
        <v>627.67429761904759</v>
      </c>
      <c r="L4" s="686">
        <v>502.2022097546992</v>
      </c>
      <c r="M4" s="686">
        <v>770.28841319879416</v>
      </c>
      <c r="N4" s="686">
        <v>690.40176505605712</v>
      </c>
      <c r="O4" s="686">
        <v>354.89594236727521</v>
      </c>
      <c r="P4" s="686">
        <v>828.04672032304461</v>
      </c>
      <c r="Q4" s="686">
        <v>546.91723822929566</v>
      </c>
      <c r="R4" s="686">
        <v>662.90073742589868</v>
      </c>
      <c r="S4" s="686">
        <v>718.66958843690645</v>
      </c>
      <c r="T4" s="686">
        <v>821.73485664603766</v>
      </c>
      <c r="U4" s="686">
        <v>918.50316956362371</v>
      </c>
      <c r="V4" s="686">
        <v>842.01763859600237</v>
      </c>
      <c r="W4" s="686">
        <v>934.18939779377968</v>
      </c>
      <c r="X4" s="686">
        <v>890.61575905420204</v>
      </c>
    </row>
    <row r="5" spans="1:28" ht="18" customHeight="1">
      <c r="A5" s="253" t="s">
        <v>453</v>
      </c>
      <c r="B5" s="686">
        <v>362.56171420289854</v>
      </c>
      <c r="C5" s="686">
        <v>595.23901593023265</v>
      </c>
      <c r="D5" s="686">
        <v>796.79384733333336</v>
      </c>
      <c r="E5" s="686">
        <v>1101.5659271052634</v>
      </c>
      <c r="F5" s="686">
        <v>1402.7107784374998</v>
      </c>
      <c r="G5" s="686">
        <v>795.25278765625001</v>
      </c>
      <c r="H5" s="686">
        <v>842.72029602941188</v>
      </c>
      <c r="I5" s="686">
        <v>962.25105205673765</v>
      </c>
      <c r="J5" s="686">
        <v>814.64690734939745</v>
      </c>
      <c r="K5" s="686">
        <v>901.46618357142859</v>
      </c>
      <c r="L5" s="686">
        <v>1272.7340861624145</v>
      </c>
      <c r="M5" s="686">
        <v>1463.4057364095645</v>
      </c>
      <c r="N5" s="686">
        <v>1628.5520401329497</v>
      </c>
      <c r="O5" s="686">
        <v>1859.0248273949089</v>
      </c>
      <c r="P5" s="686">
        <v>1606.8388432044474</v>
      </c>
      <c r="Q5" s="686">
        <v>1580.4201674297844</v>
      </c>
      <c r="R5" s="686">
        <v>1489.0901295188173</v>
      </c>
      <c r="S5" s="686">
        <v>2091.6514667702772</v>
      </c>
      <c r="T5" s="686">
        <v>1605.5173284183397</v>
      </c>
      <c r="U5" s="686">
        <v>1732.1986667897647</v>
      </c>
      <c r="V5" s="686">
        <v>1375.7088794046033</v>
      </c>
      <c r="W5" s="686">
        <v>1822.2106417762</v>
      </c>
      <c r="X5" s="686">
        <v>1849.0736472616927</v>
      </c>
    </row>
    <row r="6" spans="1:28" ht="18" customHeight="1">
      <c r="A6" s="253" t="s">
        <v>454</v>
      </c>
      <c r="B6" s="686">
        <v>92.523301742762499</v>
      </c>
      <c r="C6" s="686">
        <v>197.79353127906978</v>
      </c>
      <c r="D6" s="686">
        <v>141.28309609523808</v>
      </c>
      <c r="E6" s="686">
        <v>80.423601315789483</v>
      </c>
      <c r="F6" s="686">
        <v>840.0143015624999</v>
      </c>
      <c r="G6" s="686">
        <v>160.68333828124997</v>
      </c>
      <c r="H6" s="686">
        <v>123.13177264705882</v>
      </c>
      <c r="I6" s="686">
        <v>253.337335035461</v>
      </c>
      <c r="J6" s="686">
        <v>292.15442216867467</v>
      </c>
      <c r="K6" s="686">
        <v>312.19894678571427</v>
      </c>
      <c r="L6" s="686">
        <v>378.71144955430879</v>
      </c>
      <c r="M6" s="686">
        <v>358.47019396225375</v>
      </c>
      <c r="N6" s="686">
        <v>335.87009177497765</v>
      </c>
      <c r="O6" s="686">
        <v>276.58539608105843</v>
      </c>
      <c r="P6" s="686">
        <v>190.68020476085115</v>
      </c>
      <c r="Q6" s="686">
        <v>168.60040826798667</v>
      </c>
      <c r="R6" s="686">
        <v>359.69597515364114</v>
      </c>
      <c r="S6" s="686">
        <v>394.40078183811221</v>
      </c>
      <c r="T6" s="686">
        <v>358.13271007018875</v>
      </c>
      <c r="U6" s="686">
        <v>356.48047069087136</v>
      </c>
      <c r="V6" s="686">
        <v>319.1958578570563</v>
      </c>
      <c r="W6" s="686">
        <v>435.76629542731581</v>
      </c>
      <c r="X6" s="686">
        <v>465.09745475091353</v>
      </c>
    </row>
    <row r="7" spans="1:28" ht="18" customHeight="1">
      <c r="A7" s="253" t="s">
        <v>455</v>
      </c>
      <c r="B7" s="686">
        <v>362.47391304347826</v>
      </c>
      <c r="C7" s="686">
        <v>577.31627906976746</v>
      </c>
      <c r="D7" s="686">
        <v>620.29142857142858</v>
      </c>
      <c r="E7" s="686">
        <v>905.78947368421052</v>
      </c>
      <c r="F7" s="686">
        <v>1098.0999999999999</v>
      </c>
      <c r="G7" s="686">
        <v>791.08906249999995</v>
      </c>
      <c r="H7" s="686">
        <v>815.36029411764707</v>
      </c>
      <c r="I7" s="686">
        <v>931.77304964539007</v>
      </c>
      <c r="J7" s="686">
        <v>767.13855421686742</v>
      </c>
      <c r="K7" s="686">
        <v>859.65</v>
      </c>
      <c r="L7" s="686">
        <v>1015.9534242461471</v>
      </c>
      <c r="M7" s="686">
        <v>1425.6378709579724</v>
      </c>
      <c r="N7" s="686">
        <v>1454.7581218374839</v>
      </c>
      <c r="O7" s="686">
        <v>1451.6084300159105</v>
      </c>
      <c r="P7" s="686">
        <v>1312.7477123640151</v>
      </c>
      <c r="Q7" s="686">
        <v>1223.7398801751281</v>
      </c>
      <c r="R7" s="686">
        <v>1174.3392070484583</v>
      </c>
      <c r="S7" s="686">
        <v>1517.7662154349766</v>
      </c>
      <c r="T7" s="686">
        <v>1261.0203773584906</v>
      </c>
      <c r="U7" s="686">
        <v>1330.119640387275</v>
      </c>
      <c r="V7" s="686">
        <v>1029.9291338582677</v>
      </c>
      <c r="W7" s="686">
        <v>1424.4969574036513</v>
      </c>
      <c r="X7" s="686">
        <v>1526.1898356715592</v>
      </c>
    </row>
    <row r="8" spans="1:28" ht="18" customHeight="1">
      <c r="A8" s="253" t="s">
        <v>456</v>
      </c>
      <c r="B8" s="686">
        <f t="shared" ref="B8:X8" si="0">B4-B6</f>
        <v>242.70218983148499</v>
      </c>
      <c r="C8" s="686">
        <f t="shared" si="0"/>
        <v>130.27463651162788</v>
      </c>
      <c r="D8" s="686">
        <f t="shared" si="0"/>
        <v>214.89690390476193</v>
      </c>
      <c r="E8" s="686">
        <f t="shared" si="0"/>
        <v>379.15513500000003</v>
      </c>
      <c r="F8" s="686">
        <f t="shared" si="0"/>
        <v>133.53092968750002</v>
      </c>
      <c r="G8" s="686">
        <f t="shared" si="0"/>
        <v>316.84705187499998</v>
      </c>
      <c r="H8" s="686">
        <f t="shared" si="0"/>
        <v>631.73455044117657</v>
      </c>
      <c r="I8" s="686">
        <f t="shared" si="0"/>
        <v>327.86224283687943</v>
      </c>
      <c r="J8" s="686">
        <f t="shared" si="0"/>
        <v>431.65876168674691</v>
      </c>
      <c r="K8" s="686">
        <f t="shared" si="0"/>
        <v>315.47535083333332</v>
      </c>
      <c r="L8" s="686">
        <f t="shared" si="0"/>
        <v>123.49076020039041</v>
      </c>
      <c r="M8" s="686">
        <f t="shared" si="0"/>
        <v>411.81821923654041</v>
      </c>
      <c r="N8" s="686">
        <f t="shared" si="0"/>
        <v>354.53167328107946</v>
      </c>
      <c r="O8" s="686">
        <f t="shared" si="0"/>
        <v>78.310546286216777</v>
      </c>
      <c r="P8" s="686">
        <f t="shared" si="0"/>
        <v>637.3665155621934</v>
      </c>
      <c r="Q8" s="686">
        <f t="shared" si="0"/>
        <v>378.316829961309</v>
      </c>
      <c r="R8" s="686">
        <f t="shared" si="0"/>
        <v>303.20476227225754</v>
      </c>
      <c r="S8" s="686">
        <f t="shared" si="0"/>
        <v>324.26880659879424</v>
      </c>
      <c r="T8" s="686">
        <f t="shared" si="0"/>
        <v>463.60214657584891</v>
      </c>
      <c r="U8" s="686">
        <f t="shared" si="0"/>
        <v>562.02269887275236</v>
      </c>
      <c r="V8" s="686">
        <f t="shared" si="0"/>
        <v>522.82178073894602</v>
      </c>
      <c r="W8" s="686">
        <f t="shared" si="0"/>
        <v>498.42310236646387</v>
      </c>
      <c r="X8" s="686">
        <f t="shared" si="0"/>
        <v>425.51830430328852</v>
      </c>
    </row>
    <row r="9" spans="1:28" ht="18" customHeight="1">
      <c r="A9" s="253" t="s">
        <v>457</v>
      </c>
      <c r="B9" s="686">
        <f>B5-B7</f>
        <v>8.7801159420280328E-2</v>
      </c>
      <c r="C9" s="686">
        <f t="shared" ref="C9:X9" si="1">C5-C7</f>
        <v>17.922736860465193</v>
      </c>
      <c r="D9" s="686">
        <f t="shared" si="1"/>
        <v>176.50241876190478</v>
      </c>
      <c r="E9" s="686">
        <f t="shared" si="1"/>
        <v>195.77645342105291</v>
      </c>
      <c r="F9" s="686">
        <f t="shared" si="1"/>
        <v>304.6107784374999</v>
      </c>
      <c r="G9" s="686">
        <f t="shared" si="1"/>
        <v>4.1637251562500524</v>
      </c>
      <c r="H9" s="686">
        <f t="shared" si="1"/>
        <v>27.360001911764812</v>
      </c>
      <c r="I9" s="686">
        <f t="shared" si="1"/>
        <v>30.478002411347575</v>
      </c>
      <c r="J9" s="686">
        <f t="shared" si="1"/>
        <v>47.508353132530033</v>
      </c>
      <c r="K9" s="686">
        <f t="shared" si="1"/>
        <v>41.81618357142861</v>
      </c>
      <c r="L9" s="686">
        <f t="shared" si="1"/>
        <v>256.78066191626749</v>
      </c>
      <c r="M9" s="686">
        <f t="shared" si="1"/>
        <v>37.767865451592115</v>
      </c>
      <c r="N9" s="686">
        <f t="shared" si="1"/>
        <v>173.7939182954658</v>
      </c>
      <c r="O9" s="686">
        <f t="shared" si="1"/>
        <v>407.41639737899845</v>
      </c>
      <c r="P9" s="686">
        <f t="shared" si="1"/>
        <v>294.09113084043224</v>
      </c>
      <c r="Q9" s="686">
        <f t="shared" si="1"/>
        <v>356.68028725465638</v>
      </c>
      <c r="R9" s="686">
        <f t="shared" si="1"/>
        <v>314.750922470359</v>
      </c>
      <c r="S9" s="686">
        <f t="shared" si="1"/>
        <v>573.88525133530061</v>
      </c>
      <c r="T9" s="686">
        <f t="shared" si="1"/>
        <v>344.49695105984915</v>
      </c>
      <c r="U9" s="686">
        <f t="shared" si="1"/>
        <v>402.07902640248972</v>
      </c>
      <c r="V9" s="686">
        <f t="shared" si="1"/>
        <v>345.77974554633556</v>
      </c>
      <c r="W9" s="686">
        <f t="shared" si="1"/>
        <v>397.71368437254864</v>
      </c>
      <c r="X9" s="686">
        <f t="shared" si="1"/>
        <v>322.88381159013352</v>
      </c>
    </row>
    <row r="10" spans="1:28" ht="18" customHeight="1">
      <c r="A10" s="253"/>
      <c r="B10" s="687"/>
      <c r="C10" s="687"/>
      <c r="D10" s="687"/>
      <c r="E10" s="687"/>
      <c r="F10" s="687"/>
      <c r="G10" s="687"/>
      <c r="H10" s="687"/>
      <c r="I10" s="687"/>
      <c r="J10" s="687"/>
      <c r="K10" s="687"/>
      <c r="L10" s="687"/>
      <c r="M10" s="687"/>
      <c r="N10" s="687"/>
      <c r="O10" s="687"/>
      <c r="P10" s="687"/>
      <c r="Q10" s="687"/>
      <c r="R10" s="687"/>
      <c r="S10" s="687"/>
      <c r="T10" s="687"/>
      <c r="U10" s="687"/>
      <c r="V10" s="687"/>
      <c r="W10" s="290"/>
      <c r="X10" s="290"/>
    </row>
    <row r="11" spans="1:28" ht="18" customHeight="1">
      <c r="A11" s="254" t="s">
        <v>458</v>
      </c>
      <c r="B11" s="687">
        <v>0</v>
      </c>
      <c r="C11" s="687">
        <v>197.79353127906978</v>
      </c>
      <c r="D11" s="687">
        <v>141.28309609523808</v>
      </c>
      <c r="E11" s="687">
        <v>80.423601315789483</v>
      </c>
      <c r="F11" s="687">
        <v>840.0143015624999</v>
      </c>
      <c r="G11" s="687">
        <v>160.68333828124997</v>
      </c>
      <c r="H11" s="687">
        <v>123.13177264705882</v>
      </c>
      <c r="I11" s="687">
        <v>253.337335035461</v>
      </c>
      <c r="J11" s="687">
        <v>292.15442216867467</v>
      </c>
      <c r="K11" s="687">
        <v>312.19894678571427</v>
      </c>
      <c r="L11" s="687">
        <v>378.71144955430879</v>
      </c>
      <c r="M11" s="687">
        <v>358.47019396225375</v>
      </c>
      <c r="N11" s="687">
        <v>335.87009177497765</v>
      </c>
      <c r="O11" s="687">
        <v>276.58539608105843</v>
      </c>
      <c r="P11" s="687">
        <v>190.68020476085115</v>
      </c>
      <c r="Q11" s="687">
        <v>168.60040826798667</v>
      </c>
      <c r="R11" s="687">
        <v>359.69597515364114</v>
      </c>
      <c r="S11" s="687">
        <v>394.40078183811221</v>
      </c>
      <c r="T11" s="687">
        <v>358.13271007018875</v>
      </c>
      <c r="U11" s="687">
        <v>356.48047069087136</v>
      </c>
      <c r="V11" s="687">
        <v>319.1958578570563</v>
      </c>
      <c r="W11" s="290">
        <v>435.76629542731581</v>
      </c>
      <c r="X11" s="290">
        <v>465.09745475091353</v>
      </c>
    </row>
    <row r="12" spans="1:28" ht="18" customHeight="1">
      <c r="A12" s="255" t="s">
        <v>13</v>
      </c>
      <c r="B12" s="290">
        <v>0</v>
      </c>
      <c r="C12" s="290">
        <v>0</v>
      </c>
      <c r="D12" s="290">
        <v>0</v>
      </c>
      <c r="E12" s="290">
        <v>0</v>
      </c>
      <c r="F12" s="290">
        <v>0</v>
      </c>
      <c r="G12" s="290">
        <v>0</v>
      </c>
      <c r="H12" s="290">
        <v>0</v>
      </c>
      <c r="I12" s="290">
        <v>0</v>
      </c>
      <c r="J12" s="290">
        <v>0</v>
      </c>
      <c r="K12" s="290">
        <v>0</v>
      </c>
      <c r="L12" s="290">
        <v>0</v>
      </c>
      <c r="M12" s="290">
        <v>0.77795314070178812</v>
      </c>
      <c r="N12" s="290">
        <v>1.0313523166980851E-2</v>
      </c>
      <c r="O12" s="290">
        <v>0</v>
      </c>
      <c r="P12" s="290">
        <v>0</v>
      </c>
      <c r="Q12" s="290">
        <v>0</v>
      </c>
      <c r="R12" s="290">
        <v>4.269320715723065E-4</v>
      </c>
      <c r="S12" s="290">
        <v>0</v>
      </c>
      <c r="T12" s="290">
        <v>0.67813660377358487</v>
      </c>
      <c r="U12" s="290">
        <v>1.0111618257261411E-2</v>
      </c>
      <c r="V12" s="290">
        <v>9.904984857662022E-2</v>
      </c>
      <c r="W12" s="290">
        <v>5.3215212981744427E-2</v>
      </c>
      <c r="X12" s="290">
        <v>1.1510353227771009E-4</v>
      </c>
    </row>
    <row r="13" spans="1:28" ht="18" customHeight="1">
      <c r="A13" s="255" t="s">
        <v>12</v>
      </c>
      <c r="B13" s="290">
        <v>0</v>
      </c>
      <c r="C13" s="290">
        <v>0.29252639534883723</v>
      </c>
      <c r="D13" s="290">
        <v>0.37769276190476192</v>
      </c>
      <c r="E13" s="290">
        <v>6.0691842105263162E-2</v>
      </c>
      <c r="F13" s="290">
        <v>3.50754109375</v>
      </c>
      <c r="G13" s="290">
        <v>0</v>
      </c>
      <c r="H13" s="290">
        <v>3.0602941176470586E-3</v>
      </c>
      <c r="I13" s="290">
        <v>0</v>
      </c>
      <c r="J13" s="290">
        <v>1.2048192771084337E-4</v>
      </c>
      <c r="K13" s="290">
        <v>0</v>
      </c>
      <c r="L13" s="290">
        <v>0</v>
      </c>
      <c r="M13" s="290">
        <v>1.8491430695318198</v>
      </c>
      <c r="N13" s="290">
        <v>1.6809224625458874</v>
      </c>
      <c r="O13" s="290">
        <v>0.98501036258583152</v>
      </c>
      <c r="P13" s="290">
        <v>0.23838025961573919</v>
      </c>
      <c r="Q13" s="290">
        <v>0.32338448746064319</v>
      </c>
      <c r="R13" s="290">
        <v>2.0650774636971772</v>
      </c>
      <c r="S13" s="290">
        <v>1.7049976777710205</v>
      </c>
      <c r="T13" s="290">
        <v>2.0069727864150946</v>
      </c>
      <c r="U13" s="290">
        <v>3.3108258077455046</v>
      </c>
      <c r="V13" s="290">
        <v>2.271559963658389</v>
      </c>
      <c r="W13" s="290">
        <v>2.6013673427991888</v>
      </c>
      <c r="X13" s="290">
        <v>3.0717137277710105</v>
      </c>
    </row>
    <row r="14" spans="1:28" ht="18" customHeight="1">
      <c r="A14" s="255" t="s">
        <v>513</v>
      </c>
      <c r="B14" s="290">
        <v>0</v>
      </c>
      <c r="C14" s="290">
        <v>0</v>
      </c>
      <c r="D14" s="290">
        <v>0</v>
      </c>
      <c r="E14" s="290">
        <v>0</v>
      </c>
      <c r="F14" s="290">
        <v>0</v>
      </c>
      <c r="G14" s="290">
        <v>0</v>
      </c>
      <c r="H14" s="290">
        <v>0</v>
      </c>
      <c r="I14" s="290">
        <v>0</v>
      </c>
      <c r="J14" s="290">
        <v>0</v>
      </c>
      <c r="K14" s="290">
        <v>0</v>
      </c>
      <c r="L14" s="290">
        <v>0</v>
      </c>
      <c r="M14" s="290">
        <v>6.4155114739204044E-2</v>
      </c>
      <c r="N14" s="290">
        <v>0</v>
      </c>
      <c r="O14" s="290">
        <v>0</v>
      </c>
      <c r="P14" s="290">
        <v>0</v>
      </c>
      <c r="Q14" s="290">
        <v>0</v>
      </c>
      <c r="R14" s="290">
        <v>0</v>
      </c>
      <c r="S14" s="290">
        <v>0</v>
      </c>
      <c r="T14" s="290">
        <v>0</v>
      </c>
      <c r="U14" s="290">
        <v>3.4578146611341631E-5</v>
      </c>
      <c r="V14" s="290">
        <v>0</v>
      </c>
      <c r="W14" s="290">
        <v>0</v>
      </c>
      <c r="X14" s="290">
        <v>0</v>
      </c>
    </row>
    <row r="15" spans="1:28" ht="18" customHeight="1">
      <c r="A15" s="255" t="s">
        <v>459</v>
      </c>
      <c r="B15" s="290">
        <v>0</v>
      </c>
      <c r="C15" s="290">
        <v>0</v>
      </c>
      <c r="D15" s="290">
        <v>0</v>
      </c>
      <c r="E15" s="290">
        <v>0</v>
      </c>
      <c r="F15" s="290">
        <v>0</v>
      </c>
      <c r="G15" s="290">
        <v>0</v>
      </c>
      <c r="H15" s="290">
        <v>0</v>
      </c>
      <c r="I15" s="290">
        <v>0</v>
      </c>
      <c r="J15" s="290">
        <v>0</v>
      </c>
      <c r="K15" s="290">
        <v>0</v>
      </c>
      <c r="L15" s="290">
        <v>0</v>
      </c>
      <c r="M15" s="290">
        <v>8.5967952865382752E-2</v>
      </c>
      <c r="N15" s="290">
        <v>0</v>
      </c>
      <c r="O15" s="290">
        <v>0</v>
      </c>
      <c r="P15" s="290">
        <v>0</v>
      </c>
      <c r="Q15" s="290">
        <v>0</v>
      </c>
      <c r="R15" s="290">
        <v>0</v>
      </c>
      <c r="S15" s="290">
        <v>4.7510717691135287E-4</v>
      </c>
      <c r="T15" s="290">
        <v>3.4110188679245283E-3</v>
      </c>
      <c r="U15" s="290">
        <v>1.4170124481327801E-4</v>
      </c>
      <c r="V15" s="290">
        <v>2.5281647486371893E-4</v>
      </c>
      <c r="W15" s="290">
        <v>0.1424348884381339</v>
      </c>
      <c r="X15" s="290">
        <v>0.4106980481120584</v>
      </c>
    </row>
    <row r="16" spans="1:28" ht="18" customHeight="1">
      <c r="A16" s="255" t="s">
        <v>512</v>
      </c>
      <c r="B16" s="290">
        <v>0</v>
      </c>
      <c r="C16" s="290">
        <v>0.19348476744186047</v>
      </c>
      <c r="D16" s="290">
        <v>0</v>
      </c>
      <c r="E16" s="290">
        <v>0</v>
      </c>
      <c r="F16" s="290">
        <v>0</v>
      </c>
      <c r="G16" s="290">
        <v>7.9953124999999989E-3</v>
      </c>
      <c r="H16" s="290">
        <v>0</v>
      </c>
      <c r="I16" s="290">
        <v>1.5334751773049644E-3</v>
      </c>
      <c r="J16" s="290">
        <v>0.22276554216867467</v>
      </c>
      <c r="K16" s="290">
        <v>0.64785880952380959</v>
      </c>
      <c r="L16" s="290">
        <v>1.0653527990499201</v>
      </c>
      <c r="M16" s="290">
        <v>5.3236277411450521</v>
      </c>
      <c r="N16" s="290">
        <v>4.9606472616330981</v>
      </c>
      <c r="O16" s="290">
        <v>3.2562961606096135</v>
      </c>
      <c r="P16" s="290">
        <v>0.6895488992145149</v>
      </c>
      <c r="Q16" s="290">
        <v>1.8858103945080593</v>
      </c>
      <c r="R16" s="290">
        <v>8.3684132328547349</v>
      </c>
      <c r="S16" s="290">
        <v>11.417032485678462</v>
      </c>
      <c r="T16" s="290">
        <v>7.1443078981132082</v>
      </c>
      <c r="U16" s="290">
        <v>8.9106202316735814</v>
      </c>
      <c r="V16" s="290">
        <v>6.8884723803755294</v>
      </c>
      <c r="W16" s="290">
        <v>10.474779310344829</v>
      </c>
      <c r="X16" s="290">
        <v>11.202649563337394</v>
      </c>
    </row>
    <row r="17" spans="1:27" ht="18" customHeight="1">
      <c r="A17" s="255" t="s">
        <v>10</v>
      </c>
      <c r="B17" s="290">
        <v>0</v>
      </c>
      <c r="C17" s="290">
        <v>0</v>
      </c>
      <c r="D17" s="290">
        <v>0</v>
      </c>
      <c r="E17" s="290">
        <v>0</v>
      </c>
      <c r="F17" s="290">
        <v>0.77951875000000004</v>
      </c>
      <c r="G17" s="290">
        <v>0</v>
      </c>
      <c r="H17" s="290">
        <v>8.165911764705884E-2</v>
      </c>
      <c r="I17" s="290">
        <v>0</v>
      </c>
      <c r="J17" s="290">
        <v>3.0456878313253011</v>
      </c>
      <c r="K17" s="290">
        <v>3.602520952380952</v>
      </c>
      <c r="L17" s="290">
        <v>0.12104836397886891</v>
      </c>
      <c r="M17" s="290">
        <v>0</v>
      </c>
      <c r="N17" s="290">
        <v>0</v>
      </c>
      <c r="O17" s="290">
        <v>0</v>
      </c>
      <c r="P17" s="290">
        <v>3.6646752959398165E-3</v>
      </c>
      <c r="Q17" s="290">
        <v>0</v>
      </c>
      <c r="R17" s="290">
        <v>4.0898154946429538E-2</v>
      </c>
      <c r="S17" s="290">
        <v>0.43053520433062298</v>
      </c>
      <c r="T17" s="290">
        <v>0.99324952754716977</v>
      </c>
      <c r="U17" s="290">
        <v>0.59749550484094049</v>
      </c>
      <c r="V17" s="290">
        <v>9.4507207752877034E-2</v>
      </c>
      <c r="W17" s="290">
        <v>8.3954901960784312E-2</v>
      </c>
      <c r="X17" s="290">
        <v>0.10748708830694274</v>
      </c>
    </row>
    <row r="18" spans="1:27" ht="18" customHeight="1">
      <c r="A18" s="255" t="s">
        <v>9</v>
      </c>
      <c r="B18" s="290">
        <v>0</v>
      </c>
      <c r="C18" s="290">
        <v>7.3813953488372089E-3</v>
      </c>
      <c r="D18" s="290">
        <v>0</v>
      </c>
      <c r="E18" s="290">
        <v>0</v>
      </c>
      <c r="F18" s="290">
        <v>0</v>
      </c>
      <c r="G18" s="290">
        <v>0</v>
      </c>
      <c r="H18" s="290">
        <v>0</v>
      </c>
      <c r="I18" s="290">
        <v>0</v>
      </c>
      <c r="J18" s="290">
        <v>0</v>
      </c>
      <c r="K18" s="290">
        <v>0</v>
      </c>
      <c r="L18" s="290">
        <v>0</v>
      </c>
      <c r="M18" s="290">
        <v>0</v>
      </c>
      <c r="N18" s="290">
        <v>3.1172115289215197E-2</v>
      </c>
      <c r="O18" s="290">
        <v>0</v>
      </c>
      <c r="P18" s="290">
        <v>0</v>
      </c>
      <c r="Q18" s="290">
        <v>0.13725935556634658</v>
      </c>
      <c r="R18" s="290">
        <v>0.25671006689508891</v>
      </c>
      <c r="S18" s="290">
        <v>7.3883670818598842E-3</v>
      </c>
      <c r="T18" s="290">
        <v>1.7744075471698113E-2</v>
      </c>
      <c r="U18" s="290">
        <v>5.857538035961272E-4</v>
      </c>
      <c r="V18" s="290">
        <v>6.2231374924288305E-3</v>
      </c>
      <c r="W18" s="290">
        <v>6.2399729546991217E-2</v>
      </c>
      <c r="X18" s="290">
        <v>4.709803897685748E-3</v>
      </c>
    </row>
    <row r="19" spans="1:27" ht="18" customHeight="1">
      <c r="A19" s="255" t="s">
        <v>8</v>
      </c>
      <c r="B19" s="290">
        <v>0</v>
      </c>
      <c r="C19" s="290">
        <v>0</v>
      </c>
      <c r="D19" s="290">
        <v>0</v>
      </c>
      <c r="E19" s="290">
        <v>0</v>
      </c>
      <c r="F19" s="290">
        <v>3.8186406249999999E-2</v>
      </c>
      <c r="G19" s="290">
        <v>0</v>
      </c>
      <c r="H19" s="290">
        <v>0.19664411764705883</v>
      </c>
      <c r="I19" s="290">
        <v>0</v>
      </c>
      <c r="J19" s="290">
        <v>0.2368202409638554</v>
      </c>
      <c r="K19" s="290">
        <v>0.17219869047619046</v>
      </c>
      <c r="L19" s="290">
        <v>0.85088128096973659</v>
      </c>
      <c r="M19" s="290">
        <v>2.7852960367826216</v>
      </c>
      <c r="N19" s="290">
        <v>1.9908234943942851</v>
      </c>
      <c r="O19" s="290">
        <v>0.20098905124769723</v>
      </c>
      <c r="P19" s="290">
        <v>6.0715602758417225E-2</v>
      </c>
      <c r="Q19" s="290">
        <v>1.0602370783533577</v>
      </c>
      <c r="R19" s="290">
        <v>1.034130108908468</v>
      </c>
      <c r="S19" s="290">
        <v>1.5809644120098205</v>
      </c>
      <c r="T19" s="290">
        <v>1.1922342875471699</v>
      </c>
      <c r="U19" s="290">
        <v>0.56717415421853379</v>
      </c>
      <c r="V19" s="290">
        <v>0.23914821320411869</v>
      </c>
      <c r="W19" s="290">
        <v>1.3077091954022988</v>
      </c>
      <c r="X19" s="290">
        <v>0.16614775517661387</v>
      </c>
    </row>
    <row r="20" spans="1:27" ht="18" customHeight="1">
      <c r="A20" s="255" t="s">
        <v>6</v>
      </c>
      <c r="B20" s="290">
        <v>0</v>
      </c>
      <c r="C20" s="290">
        <v>0</v>
      </c>
      <c r="D20" s="290">
        <v>0</v>
      </c>
      <c r="E20" s="290">
        <v>0</v>
      </c>
      <c r="F20" s="290">
        <v>0</v>
      </c>
      <c r="G20" s="290">
        <v>0</v>
      </c>
      <c r="H20" s="290">
        <v>0</v>
      </c>
      <c r="I20" s="290">
        <v>0</v>
      </c>
      <c r="J20" s="290">
        <v>0</v>
      </c>
      <c r="K20" s="290">
        <v>0.34417857142857139</v>
      </c>
      <c r="L20" s="290">
        <v>0</v>
      </c>
      <c r="M20" s="290">
        <v>0.17612240683892461</v>
      </c>
      <c r="N20" s="290">
        <v>0</v>
      </c>
      <c r="O20" s="290">
        <v>0</v>
      </c>
      <c r="P20" s="290">
        <v>0</v>
      </c>
      <c r="Q20" s="290">
        <v>3.0860614749604474E-2</v>
      </c>
      <c r="R20" s="290">
        <v>3.2593368276499696E-2</v>
      </c>
      <c r="S20" s="290">
        <v>2.0273022201199777E-2</v>
      </c>
      <c r="T20" s="290">
        <v>5.0734184150943391E-2</v>
      </c>
      <c r="U20" s="290">
        <v>4.5112102351313972E-2</v>
      </c>
      <c r="V20" s="290">
        <v>3.3518473652331916E-3</v>
      </c>
      <c r="W20" s="290">
        <v>0.29501656524678838</v>
      </c>
      <c r="X20" s="290">
        <v>0.59435386236297183</v>
      </c>
    </row>
    <row r="21" spans="1:27" ht="18" customHeight="1">
      <c r="A21" s="255" t="s">
        <v>18</v>
      </c>
      <c r="B21" s="290">
        <v>0</v>
      </c>
      <c r="C21" s="290">
        <v>0</v>
      </c>
      <c r="D21" s="290">
        <v>0</v>
      </c>
      <c r="E21" s="290">
        <v>0</v>
      </c>
      <c r="F21" s="290">
        <v>0</v>
      </c>
      <c r="G21" s="290">
        <v>0</v>
      </c>
      <c r="H21" s="290">
        <v>0</v>
      </c>
      <c r="I21" s="290">
        <v>0</v>
      </c>
      <c r="J21" s="290">
        <v>0</v>
      </c>
      <c r="K21" s="290">
        <v>0</v>
      </c>
      <c r="L21" s="290">
        <v>0</v>
      </c>
      <c r="M21" s="290">
        <v>0</v>
      </c>
      <c r="N21" s="290">
        <v>0.16284998511757118</v>
      </c>
      <c r="O21" s="290">
        <v>0</v>
      </c>
      <c r="P21" s="290">
        <v>0</v>
      </c>
      <c r="Q21" s="290">
        <v>2.3496608656150631E-4</v>
      </c>
      <c r="R21" s="290">
        <v>0.11623132852015011</v>
      </c>
      <c r="S21" s="290">
        <v>0.49683493929770028</v>
      </c>
      <c r="T21" s="290">
        <v>9.7224679245283024E-2</v>
      </c>
      <c r="U21" s="290">
        <v>5.3441078838174269E-2</v>
      </c>
      <c r="V21" s="290">
        <v>1.9757722592368262E-4</v>
      </c>
      <c r="W21" s="290">
        <v>8.6822177146720757E-3</v>
      </c>
      <c r="X21" s="290">
        <v>5.1304753958587086E-2</v>
      </c>
    </row>
    <row r="22" spans="1:27" ht="18" customHeight="1">
      <c r="A22" s="255" t="s">
        <v>4</v>
      </c>
      <c r="B22" s="290">
        <v>0</v>
      </c>
      <c r="C22" s="290">
        <v>0</v>
      </c>
      <c r="D22" s="290">
        <v>0</v>
      </c>
      <c r="E22" s="290">
        <v>0</v>
      </c>
      <c r="F22" s="290">
        <v>0</v>
      </c>
      <c r="G22" s="290">
        <v>0</v>
      </c>
      <c r="H22" s="290">
        <v>0</v>
      </c>
      <c r="I22" s="290">
        <v>0</v>
      </c>
      <c r="J22" s="290">
        <v>0</v>
      </c>
      <c r="K22" s="290">
        <v>0</v>
      </c>
      <c r="L22" s="290">
        <v>0</v>
      </c>
      <c r="M22" s="290">
        <v>0</v>
      </c>
      <c r="N22" s="290">
        <v>0</v>
      </c>
      <c r="O22" s="290">
        <v>0</v>
      </c>
      <c r="P22" s="290">
        <v>0</v>
      </c>
      <c r="Q22" s="290">
        <v>0</v>
      </c>
      <c r="R22" s="290">
        <v>0</v>
      </c>
      <c r="S22" s="290">
        <v>0</v>
      </c>
      <c r="T22" s="290">
        <v>0</v>
      </c>
      <c r="U22" s="290">
        <v>1.1701244813278007E-4</v>
      </c>
      <c r="V22" s="290">
        <v>7.6923076923076912E-4</v>
      </c>
      <c r="W22" s="290">
        <v>1.4198782961460447E-5</v>
      </c>
      <c r="X22" s="290">
        <v>9.9580024360535922E-4</v>
      </c>
    </row>
    <row r="23" spans="1:27" ht="18" customHeight="1">
      <c r="A23" s="255" t="s">
        <v>3</v>
      </c>
      <c r="B23" s="290">
        <v>0</v>
      </c>
      <c r="C23" s="290">
        <v>197.28205151162791</v>
      </c>
      <c r="D23" s="290">
        <v>140.86980371428572</v>
      </c>
      <c r="E23" s="290">
        <v>80.362909473684212</v>
      </c>
      <c r="F23" s="290">
        <v>835.18875656249998</v>
      </c>
      <c r="G23" s="290">
        <v>160.67534296874999</v>
      </c>
      <c r="H23" s="290">
        <v>122.85040911764706</v>
      </c>
      <c r="I23" s="290">
        <v>253.3358015602837</v>
      </c>
      <c r="J23" s="290">
        <v>288.61995879518071</v>
      </c>
      <c r="K23" s="290">
        <v>307.08691976190477</v>
      </c>
      <c r="L23" s="290">
        <v>376.1818429638123</v>
      </c>
      <c r="M23" s="290">
        <v>346.15393458419942</v>
      </c>
      <c r="N23" s="290">
        <v>325.99039959321362</v>
      </c>
      <c r="O23" s="290">
        <v>271.85733953692852</v>
      </c>
      <c r="P23" s="290">
        <v>189.68468912490317</v>
      </c>
      <c r="Q23" s="290">
        <v>164.9473079585363</v>
      </c>
      <c r="R23" s="290">
        <v>346.18847543305048</v>
      </c>
      <c r="S23" s="290">
        <v>377.13040367517328</v>
      </c>
      <c r="T23" s="290">
        <v>345.31082179320754</v>
      </c>
      <c r="U23" s="290">
        <v>341.61807139004151</v>
      </c>
      <c r="V23" s="290">
        <v>308.51229329012716</v>
      </c>
      <c r="W23" s="290">
        <v>419.75450942325898</v>
      </c>
      <c r="X23" s="290">
        <v>448.71862981790497</v>
      </c>
    </row>
    <row r="24" spans="1:27" s="40" customFormat="1" ht="18" customHeight="1">
      <c r="A24" s="255" t="s">
        <v>460</v>
      </c>
      <c r="B24" s="290">
        <v>0</v>
      </c>
      <c r="C24" s="290">
        <v>1.230232558139535E-2</v>
      </c>
      <c r="D24" s="290">
        <v>0</v>
      </c>
      <c r="E24" s="290">
        <v>0</v>
      </c>
      <c r="F24" s="290">
        <v>0</v>
      </c>
      <c r="G24" s="290">
        <v>0</v>
      </c>
      <c r="H24" s="290">
        <v>0</v>
      </c>
      <c r="I24" s="290">
        <v>0</v>
      </c>
      <c r="J24" s="290">
        <v>0</v>
      </c>
      <c r="K24" s="290">
        <v>0</v>
      </c>
      <c r="L24" s="290">
        <v>5.2598386502313771E-2</v>
      </c>
      <c r="M24" s="290">
        <v>0.72958674614209207</v>
      </c>
      <c r="N24" s="290">
        <v>0.80235291199523762</v>
      </c>
      <c r="O24" s="290">
        <v>0.26344833361246023</v>
      </c>
      <c r="P24" s="290">
        <v>0</v>
      </c>
      <c r="Q24" s="290">
        <v>0.18658068241983741</v>
      </c>
      <c r="R24" s="290">
        <v>0.55275870315984121</v>
      </c>
      <c r="S24" s="290">
        <v>0.15438149049109925</v>
      </c>
      <c r="T24" s="290">
        <v>0.48937547169811324</v>
      </c>
      <c r="U24" s="290">
        <v>1.3260667759336096</v>
      </c>
      <c r="V24" s="290">
        <v>0.57715178679588131</v>
      </c>
      <c r="W24" s="290">
        <v>0.60458593644354297</v>
      </c>
      <c r="X24" s="290">
        <v>0.34388038367844093</v>
      </c>
      <c r="AA24" s="17"/>
    </row>
    <row r="25" spans="1:27" ht="18" customHeight="1">
      <c r="A25" s="255" t="s">
        <v>1</v>
      </c>
      <c r="B25" s="290">
        <v>0</v>
      </c>
      <c r="C25" s="290">
        <v>5.7848837209302333E-3</v>
      </c>
      <c r="D25" s="290">
        <v>3.5599619047619047E-2</v>
      </c>
      <c r="E25" s="290">
        <v>0</v>
      </c>
      <c r="F25" s="290">
        <v>0</v>
      </c>
      <c r="G25" s="290">
        <v>0</v>
      </c>
      <c r="H25" s="290">
        <v>0</v>
      </c>
      <c r="I25" s="290">
        <v>0</v>
      </c>
      <c r="J25" s="290">
        <v>0</v>
      </c>
      <c r="K25" s="290">
        <v>0</v>
      </c>
      <c r="L25" s="290">
        <v>0</v>
      </c>
      <c r="M25" s="290">
        <v>3.1764106658590641E-2</v>
      </c>
      <c r="N25" s="290">
        <v>4.1487126699077288E-2</v>
      </c>
      <c r="O25" s="290">
        <v>0</v>
      </c>
      <c r="P25" s="290">
        <v>0</v>
      </c>
      <c r="Q25" s="290">
        <v>1.8248446090947543E-2</v>
      </c>
      <c r="R25" s="290">
        <v>4.3025249496927175E-2</v>
      </c>
      <c r="S25" s="290">
        <v>0.33399104969555005</v>
      </c>
      <c r="T25" s="290">
        <v>0.12822563094339623</v>
      </c>
      <c r="U25" s="290">
        <v>2.291549100968188E-2</v>
      </c>
      <c r="V25" s="290">
        <v>0.17484476075105992</v>
      </c>
      <c r="W25" s="290">
        <v>0.16828864097363086</v>
      </c>
      <c r="X25" s="290">
        <v>1.1682795371498172E-2</v>
      </c>
    </row>
    <row r="26" spans="1:27" ht="18" customHeight="1">
      <c r="A26" s="255" t="s">
        <v>24</v>
      </c>
      <c r="B26" s="290">
        <v>0</v>
      </c>
      <c r="C26" s="290">
        <v>0</v>
      </c>
      <c r="D26" s="290">
        <v>0</v>
      </c>
      <c r="E26" s="290">
        <v>0</v>
      </c>
      <c r="F26" s="290">
        <v>0.50029875000000001</v>
      </c>
      <c r="G26" s="290">
        <v>0</v>
      </c>
      <c r="H26" s="290">
        <v>0</v>
      </c>
      <c r="I26" s="290">
        <v>0</v>
      </c>
      <c r="J26" s="290">
        <v>2.9069277108433732E-2</v>
      </c>
      <c r="K26" s="290">
        <v>0.34526999999999997</v>
      </c>
      <c r="L26" s="290">
        <v>0.43972575999563179</v>
      </c>
      <c r="M26" s="290">
        <v>0.49264306264884433</v>
      </c>
      <c r="N26" s="290">
        <v>0.19912330092271061</v>
      </c>
      <c r="O26" s="290">
        <v>2.2312636074359404E-2</v>
      </c>
      <c r="P26" s="290">
        <v>3.2061990633182138E-3</v>
      </c>
      <c r="Q26" s="290">
        <v>1.0484284293300334E-2</v>
      </c>
      <c r="R26" s="290">
        <v>0.99723511176374613</v>
      </c>
      <c r="S26" s="290">
        <v>1.1235044072046911</v>
      </c>
      <c r="T26" s="290">
        <v>2.0272113207547168E-2</v>
      </c>
      <c r="U26" s="290">
        <v>1.7757490318118945E-2</v>
      </c>
      <c r="V26" s="290">
        <v>0.32803579648697756</v>
      </c>
      <c r="W26" s="290">
        <v>0.20933786342123056</v>
      </c>
      <c r="X26" s="290">
        <v>0.41308624725943965</v>
      </c>
    </row>
    <row r="27" spans="1:27" ht="18" customHeight="1">
      <c r="A27" s="253"/>
      <c r="B27" s="290"/>
      <c r="C27" s="290"/>
      <c r="D27" s="290"/>
      <c r="E27" s="290"/>
      <c r="F27" s="290"/>
      <c r="G27" s="290"/>
      <c r="H27" s="290"/>
      <c r="I27" s="290"/>
      <c r="J27" s="290"/>
      <c r="K27" s="290"/>
      <c r="L27" s="290"/>
      <c r="M27" s="290"/>
      <c r="N27" s="290"/>
      <c r="O27" s="290"/>
      <c r="P27" s="290"/>
      <c r="Q27" s="290"/>
      <c r="R27" s="290"/>
      <c r="S27" s="290"/>
      <c r="T27" s="290"/>
      <c r="U27" s="290"/>
      <c r="V27" s="290"/>
      <c r="W27" s="290"/>
      <c r="X27" s="290"/>
    </row>
    <row r="28" spans="1:27" ht="18" customHeight="1">
      <c r="A28" s="254" t="s">
        <v>461</v>
      </c>
      <c r="B28" s="290">
        <v>362.47391304347826</v>
      </c>
      <c r="C28" s="290">
        <v>577.31627906976746</v>
      </c>
      <c r="D28" s="290">
        <v>620.29142857142858</v>
      </c>
      <c r="E28" s="290">
        <v>905.78947368421052</v>
      </c>
      <c r="F28" s="290">
        <v>1098.0999999999999</v>
      </c>
      <c r="G28" s="290">
        <v>791.08906249999995</v>
      </c>
      <c r="H28" s="290">
        <v>815.36029411764707</v>
      </c>
      <c r="I28" s="290">
        <v>931.77304964539007</v>
      </c>
      <c r="J28" s="290">
        <v>767.13855421686742</v>
      </c>
      <c r="K28" s="290">
        <v>859.65</v>
      </c>
      <c r="L28" s="290">
        <v>1015.9534242461471</v>
      </c>
      <c r="M28" s="290">
        <v>1425.6378709579724</v>
      </c>
      <c r="N28" s="290">
        <v>1454.7581218374839</v>
      </c>
      <c r="O28" s="290">
        <v>1451.6084300159105</v>
      </c>
      <c r="P28" s="290">
        <v>1312.7477123640151</v>
      </c>
      <c r="Q28" s="290">
        <v>1223.7398801751281</v>
      </c>
      <c r="R28" s="290">
        <v>1174.3392070484583</v>
      </c>
      <c r="S28" s="290">
        <v>1517.7662154349766</v>
      </c>
      <c r="T28" s="290">
        <v>1261.0203773584906</v>
      </c>
      <c r="U28" s="290">
        <v>1330.119640387275</v>
      </c>
      <c r="V28" s="290">
        <v>1029.9291338582677</v>
      </c>
      <c r="W28" s="290">
        <v>1424.4969574036513</v>
      </c>
      <c r="X28" s="290">
        <v>1526.1898356715592</v>
      </c>
    </row>
    <row r="29" spans="1:27" ht="18" customHeight="1">
      <c r="A29" s="255" t="s">
        <v>13</v>
      </c>
      <c r="B29" s="290">
        <v>0</v>
      </c>
      <c r="C29" s="290">
        <v>0</v>
      </c>
      <c r="D29" s="290">
        <v>0</v>
      </c>
      <c r="E29" s="290">
        <v>0</v>
      </c>
      <c r="F29" s="290">
        <v>0</v>
      </c>
      <c r="G29" s="290">
        <v>0</v>
      </c>
      <c r="H29" s="290">
        <v>0</v>
      </c>
      <c r="I29" s="290">
        <v>0</v>
      </c>
      <c r="J29" s="290">
        <v>0</v>
      </c>
      <c r="K29" s="290">
        <v>0</v>
      </c>
      <c r="L29" s="290">
        <v>0</v>
      </c>
      <c r="M29" s="290">
        <v>0</v>
      </c>
      <c r="N29" s="290">
        <v>4.960809604127394E-3</v>
      </c>
      <c r="O29" s="290">
        <v>0.10837694691006533</v>
      </c>
      <c r="P29" s="290">
        <v>0</v>
      </c>
      <c r="Q29" s="290">
        <v>1.2693637901596203E-2</v>
      </c>
      <c r="R29" s="290">
        <v>1.8800035351063251E-4</v>
      </c>
      <c r="S29" s="290">
        <v>0</v>
      </c>
      <c r="T29" s="290">
        <v>0</v>
      </c>
      <c r="U29" s="290">
        <v>7.0885200553250354E-5</v>
      </c>
      <c r="V29" s="290">
        <v>0</v>
      </c>
      <c r="W29" s="290">
        <v>7.2346179851250858E-2</v>
      </c>
      <c r="X29" s="290">
        <v>0</v>
      </c>
    </row>
    <row r="30" spans="1:27" ht="18" customHeight="1">
      <c r="A30" s="255" t="s">
        <v>12</v>
      </c>
      <c r="B30" s="290">
        <v>0</v>
      </c>
      <c r="C30" s="290">
        <v>1.6850150000000002</v>
      </c>
      <c r="D30" s="290">
        <v>0.62941866666666668</v>
      </c>
      <c r="E30" s="290">
        <v>3.0478947368421053E-3</v>
      </c>
      <c r="F30" s="290">
        <v>0</v>
      </c>
      <c r="G30" s="290">
        <v>7.7187499999999986E-5</v>
      </c>
      <c r="H30" s="290">
        <v>0</v>
      </c>
      <c r="I30" s="290">
        <v>7.9921985815602836E-2</v>
      </c>
      <c r="J30" s="290">
        <v>0.19546602409638553</v>
      </c>
      <c r="K30" s="290">
        <v>0</v>
      </c>
      <c r="L30" s="290">
        <v>3.2010592844369818</v>
      </c>
      <c r="M30" s="290">
        <v>1.7772379995319576</v>
      </c>
      <c r="N30" s="290">
        <v>0.47557024506399442</v>
      </c>
      <c r="O30" s="290">
        <v>2.8607049698542961</v>
      </c>
      <c r="P30" s="290">
        <v>0.27269868993620233</v>
      </c>
      <c r="Q30" s="290">
        <v>0.25516440263788592</v>
      </c>
      <c r="R30" s="290">
        <v>0.22433183907108284</v>
      </c>
      <c r="S30" s="290">
        <v>0.55691008401468556</v>
      </c>
      <c r="T30" s="290">
        <v>0.30385762490566037</v>
      </c>
      <c r="U30" s="290">
        <v>1.4187760145228214</v>
      </c>
      <c r="V30" s="290">
        <v>0.19018776499091458</v>
      </c>
      <c r="W30" s="290">
        <v>0.18120351588911429</v>
      </c>
      <c r="X30" s="290">
        <v>0.52900582886723502</v>
      </c>
    </row>
    <row r="31" spans="1:27" ht="18" customHeight="1">
      <c r="A31" s="255" t="s">
        <v>513</v>
      </c>
      <c r="B31" s="290">
        <v>0</v>
      </c>
      <c r="C31" s="290">
        <v>0</v>
      </c>
      <c r="D31" s="290">
        <v>0</v>
      </c>
      <c r="E31" s="290">
        <v>0</v>
      </c>
      <c r="F31" s="290">
        <v>0</v>
      </c>
      <c r="G31" s="290">
        <v>0</v>
      </c>
      <c r="H31" s="290">
        <v>0</v>
      </c>
      <c r="I31" s="290">
        <v>0</v>
      </c>
      <c r="J31" s="290">
        <v>0</v>
      </c>
      <c r="K31" s="290">
        <v>0</v>
      </c>
      <c r="L31" s="290">
        <v>0</v>
      </c>
      <c r="M31" s="290">
        <v>0</v>
      </c>
      <c r="N31" s="290">
        <v>0</v>
      </c>
      <c r="O31" s="290">
        <v>0</v>
      </c>
      <c r="P31" s="290">
        <v>0</v>
      </c>
      <c r="Q31" s="290">
        <v>0</v>
      </c>
      <c r="R31" s="290">
        <v>0</v>
      </c>
      <c r="S31" s="290">
        <v>0</v>
      </c>
      <c r="T31" s="290">
        <v>0</v>
      </c>
      <c r="U31" s="290">
        <v>0</v>
      </c>
      <c r="V31" s="290">
        <v>0</v>
      </c>
      <c r="W31" s="290">
        <v>5.4090601757944565E-3</v>
      </c>
      <c r="X31" s="290">
        <v>0</v>
      </c>
    </row>
    <row r="32" spans="1:27" ht="18" customHeight="1">
      <c r="A32" s="255" t="s">
        <v>459</v>
      </c>
      <c r="B32" s="290">
        <v>0</v>
      </c>
      <c r="C32" s="290">
        <v>0</v>
      </c>
      <c r="D32" s="290">
        <v>0</v>
      </c>
      <c r="E32" s="290">
        <v>0</v>
      </c>
      <c r="F32" s="290">
        <v>0</v>
      </c>
      <c r="G32" s="290">
        <v>0</v>
      </c>
      <c r="H32" s="290">
        <v>0</v>
      </c>
      <c r="I32" s="290">
        <v>0</v>
      </c>
      <c r="J32" s="290">
        <v>0</v>
      </c>
      <c r="K32" s="290">
        <v>0</v>
      </c>
      <c r="L32" s="290">
        <v>0</v>
      </c>
      <c r="M32" s="290">
        <v>0</v>
      </c>
      <c r="N32" s="290">
        <v>0</v>
      </c>
      <c r="O32" s="290">
        <v>0</v>
      </c>
      <c r="P32" s="290">
        <v>0</v>
      </c>
      <c r="Q32" s="290">
        <v>1.9337351775560396E-2</v>
      </c>
      <c r="R32" s="290">
        <v>2.2128881818676237E-2</v>
      </c>
      <c r="S32" s="290">
        <v>0</v>
      </c>
      <c r="T32" s="290">
        <v>7.5471698113207543E-4</v>
      </c>
      <c r="U32" s="290">
        <v>0</v>
      </c>
      <c r="V32" s="290">
        <v>5.0878255602665047E-5</v>
      </c>
      <c r="W32" s="290">
        <v>0</v>
      </c>
      <c r="X32" s="290">
        <v>2.1085161388550544E-2</v>
      </c>
    </row>
    <row r="33" spans="1:24" ht="18" customHeight="1">
      <c r="A33" s="255" t="s">
        <v>512</v>
      </c>
      <c r="B33" s="290">
        <v>0</v>
      </c>
      <c r="C33" s="290">
        <v>0</v>
      </c>
      <c r="D33" s="290">
        <v>0</v>
      </c>
      <c r="E33" s="290">
        <v>0</v>
      </c>
      <c r="F33" s="290">
        <v>0</v>
      </c>
      <c r="G33" s="290">
        <v>3.9762812499999994E-2</v>
      </c>
      <c r="H33" s="290">
        <v>3.3455882352941176E-2</v>
      </c>
      <c r="I33" s="290">
        <v>3.3356170212765962E-2</v>
      </c>
      <c r="J33" s="290">
        <v>0.43210337349397587</v>
      </c>
      <c r="K33" s="290">
        <v>9.1608214285714279E-2</v>
      </c>
      <c r="L33" s="290">
        <v>1.1423676918246721</v>
      </c>
      <c r="M33" s="290">
        <v>0.75145409743540326</v>
      </c>
      <c r="N33" s="290">
        <v>0.22023489433475543</v>
      </c>
      <c r="O33" s="290">
        <v>0.19289901189080558</v>
      </c>
      <c r="P33" s="290">
        <v>0.52572700335582845</v>
      </c>
      <c r="Q33" s="290">
        <v>1.2776527866977867</v>
      </c>
      <c r="R33" s="290">
        <v>2.6865448904117035</v>
      </c>
      <c r="S33" s="290">
        <v>0.8116164005075418</v>
      </c>
      <c r="T33" s="290">
        <v>7.5471698113207544E-2</v>
      </c>
      <c r="U33" s="290">
        <v>2.7634622365145227</v>
      </c>
      <c r="V33" s="290">
        <v>2.9739551786795881</v>
      </c>
      <c r="W33" s="290">
        <v>4.1900000000000004</v>
      </c>
      <c r="X33" s="290">
        <v>2.1745058922046283</v>
      </c>
    </row>
    <row r="34" spans="1:24" ht="18" customHeight="1">
      <c r="A34" s="255" t="s">
        <v>10</v>
      </c>
      <c r="B34" s="290">
        <v>0</v>
      </c>
      <c r="C34" s="290">
        <v>0</v>
      </c>
      <c r="D34" s="290">
        <v>0</v>
      </c>
      <c r="E34" s="290">
        <v>0.24856447368421053</v>
      </c>
      <c r="F34" s="290">
        <v>0.17293921874999998</v>
      </c>
      <c r="G34" s="290">
        <v>0</v>
      </c>
      <c r="H34" s="290">
        <v>0</v>
      </c>
      <c r="I34" s="290">
        <v>0</v>
      </c>
      <c r="J34" s="290">
        <v>6.5182891566265055E-2</v>
      </c>
      <c r="K34" s="290">
        <v>0</v>
      </c>
      <c r="L34" s="290">
        <v>9.5980998402882989E-2</v>
      </c>
      <c r="M34" s="290">
        <v>0</v>
      </c>
      <c r="N34" s="290">
        <v>0</v>
      </c>
      <c r="O34" s="290">
        <v>4.364480405292246E-2</v>
      </c>
      <c r="P34" s="290">
        <v>1.9570195818121472E-2</v>
      </c>
      <c r="Q34" s="290">
        <v>0</v>
      </c>
      <c r="R34" s="290">
        <v>0</v>
      </c>
      <c r="S34" s="290">
        <v>4.3273209150768439E-2</v>
      </c>
      <c r="T34" s="290">
        <v>0</v>
      </c>
      <c r="U34" s="290">
        <v>0.75602060857538034</v>
      </c>
      <c r="V34" s="290">
        <v>0</v>
      </c>
      <c r="W34" s="290">
        <v>0</v>
      </c>
      <c r="X34" s="290">
        <v>5.1912046285018266E-3</v>
      </c>
    </row>
    <row r="35" spans="1:24" ht="18" customHeight="1">
      <c r="A35" s="255" t="s">
        <v>9</v>
      </c>
      <c r="B35" s="290">
        <v>0</v>
      </c>
      <c r="C35" s="290">
        <v>0</v>
      </c>
      <c r="D35" s="290">
        <v>7.619047619047619E-3</v>
      </c>
      <c r="E35" s="290">
        <v>0</v>
      </c>
      <c r="F35" s="290">
        <v>0.1795928125</v>
      </c>
      <c r="G35" s="290">
        <v>0</v>
      </c>
      <c r="H35" s="290">
        <v>0</v>
      </c>
      <c r="I35" s="290">
        <v>0</v>
      </c>
      <c r="J35" s="290">
        <v>0</v>
      </c>
      <c r="K35" s="290">
        <v>0</v>
      </c>
      <c r="L35" s="290">
        <v>0.14359351324788072</v>
      </c>
      <c r="M35" s="290">
        <v>0</v>
      </c>
      <c r="N35" s="290">
        <v>0</v>
      </c>
      <c r="O35" s="290">
        <v>0</v>
      </c>
      <c r="P35" s="290">
        <v>0</v>
      </c>
      <c r="Q35" s="290">
        <v>1.031545920205517E-2</v>
      </c>
      <c r="R35" s="290">
        <v>1.6436645456028718E-2</v>
      </c>
      <c r="S35" s="290">
        <v>0.39618496595115282</v>
      </c>
      <c r="T35" s="290">
        <v>0.76006543396226411</v>
      </c>
      <c r="U35" s="290">
        <v>1.4039952282157675E-2</v>
      </c>
      <c r="V35" s="290">
        <v>2.6532646880678374E-2</v>
      </c>
      <c r="W35" s="290">
        <v>0</v>
      </c>
      <c r="X35" s="290">
        <v>3.2935168270401944</v>
      </c>
    </row>
    <row r="36" spans="1:24" ht="18" customHeight="1">
      <c r="A36" s="255" t="s">
        <v>8</v>
      </c>
      <c r="B36" s="290">
        <v>0</v>
      </c>
      <c r="C36" s="290">
        <v>0</v>
      </c>
      <c r="D36" s="290">
        <v>2.3069333333333334E-2</v>
      </c>
      <c r="E36" s="290">
        <v>0.44118894736842107</v>
      </c>
      <c r="F36" s="290">
        <v>8.59375E-2</v>
      </c>
      <c r="G36" s="290">
        <v>0</v>
      </c>
      <c r="H36" s="290">
        <v>0</v>
      </c>
      <c r="I36" s="290">
        <v>0</v>
      </c>
      <c r="J36" s="290">
        <v>0</v>
      </c>
      <c r="K36" s="290">
        <v>0</v>
      </c>
      <c r="L36" s="290">
        <v>1.6847897129284573</v>
      </c>
      <c r="M36" s="290">
        <v>1.0566338119295733</v>
      </c>
      <c r="N36" s="290">
        <v>1.1879633396170253</v>
      </c>
      <c r="O36" s="290">
        <v>4.2987357645285549</v>
      </c>
      <c r="P36" s="290">
        <v>1.6629758085333923</v>
      </c>
      <c r="Q36" s="290">
        <v>3.209940084431147</v>
      </c>
      <c r="R36" s="290">
        <v>2.5095625339914069</v>
      </c>
      <c r="S36" s="290">
        <v>0.44855782222522544</v>
      </c>
      <c r="T36" s="290">
        <v>0.345564840754717</v>
      </c>
      <c r="U36" s="290">
        <v>0.60702786237897643</v>
      </c>
      <c r="V36" s="290">
        <v>1.4088112053301027</v>
      </c>
      <c r="W36" s="290">
        <v>2.4158215010141988</v>
      </c>
      <c r="X36" s="290">
        <v>0.29781934835566382</v>
      </c>
    </row>
    <row r="37" spans="1:24" ht="18" customHeight="1">
      <c r="A37" s="255" t="s">
        <v>6</v>
      </c>
      <c r="B37" s="290">
        <v>0</v>
      </c>
      <c r="C37" s="290">
        <v>0</v>
      </c>
      <c r="D37" s="290">
        <v>0</v>
      </c>
      <c r="E37" s="290">
        <v>2.4625131578947371E-2</v>
      </c>
      <c r="F37" s="290">
        <v>0</v>
      </c>
      <c r="G37" s="290">
        <v>0</v>
      </c>
      <c r="H37" s="290">
        <v>0</v>
      </c>
      <c r="I37" s="290">
        <v>0</v>
      </c>
      <c r="J37" s="290">
        <v>0.17384228915662647</v>
      </c>
      <c r="K37" s="290">
        <v>1.0047524999999999</v>
      </c>
      <c r="L37" s="290">
        <v>2.1569357194534309</v>
      </c>
      <c r="M37" s="290">
        <v>1.1524294150847294</v>
      </c>
      <c r="N37" s="290">
        <v>2.0544550550649867</v>
      </c>
      <c r="O37" s="290">
        <v>1.626192534751298</v>
      </c>
      <c r="P37" s="290">
        <v>4.0924734483903089</v>
      </c>
      <c r="Q37" s="290">
        <v>3.3473160818621848</v>
      </c>
      <c r="R37" s="290">
        <v>11.107032142274432</v>
      </c>
      <c r="S37" s="290">
        <v>10.315261541695758</v>
      </c>
      <c r="T37" s="290">
        <v>6.2603773584905662</v>
      </c>
      <c r="U37" s="290">
        <v>8.91279290802213</v>
      </c>
      <c r="V37" s="290">
        <v>3.5339578740157478</v>
      </c>
      <c r="W37" s="290">
        <v>15.762001352265045</v>
      </c>
      <c r="X37" s="290">
        <v>10.324405782399511</v>
      </c>
    </row>
    <row r="38" spans="1:24" ht="18" customHeight="1">
      <c r="A38" s="255" t="s">
        <v>18</v>
      </c>
      <c r="B38" s="290">
        <v>0</v>
      </c>
      <c r="C38" s="290">
        <v>0.10637360465116279</v>
      </c>
      <c r="D38" s="290">
        <v>0</v>
      </c>
      <c r="E38" s="290">
        <v>1.2908552631578947E-2</v>
      </c>
      <c r="F38" s="290">
        <v>0</v>
      </c>
      <c r="G38" s="290">
        <v>8.906249999999999E-5</v>
      </c>
      <c r="H38" s="290">
        <v>0</v>
      </c>
      <c r="I38" s="290">
        <v>0</v>
      </c>
      <c r="J38" s="290">
        <v>0</v>
      </c>
      <c r="K38" s="290">
        <v>0</v>
      </c>
      <c r="L38" s="290">
        <v>0.42846431057782869</v>
      </c>
      <c r="M38" s="290">
        <v>0</v>
      </c>
      <c r="N38" s="290">
        <v>0.3850688312332573</v>
      </c>
      <c r="O38" s="290">
        <v>0.12401241416848101</v>
      </c>
      <c r="P38" s="290">
        <v>8.4255264225393666E-4</v>
      </c>
      <c r="Q38" s="290">
        <v>0.43342641253779041</v>
      </c>
      <c r="R38" s="290">
        <v>0.31128570117474302</v>
      </c>
      <c r="S38" s="290">
        <v>0.36721544924206589</v>
      </c>
      <c r="T38" s="290">
        <v>0.20300707547169811</v>
      </c>
      <c r="U38" s="290">
        <v>2.2157076894882435</v>
      </c>
      <c r="V38" s="290">
        <v>0.17504542701393094</v>
      </c>
      <c r="W38" s="290">
        <v>0.32454361054766734</v>
      </c>
      <c r="X38" s="290">
        <v>0.47639973325213147</v>
      </c>
    </row>
    <row r="39" spans="1:24" ht="18" customHeight="1">
      <c r="A39" s="255" t="s">
        <v>4</v>
      </c>
      <c r="B39" s="290">
        <v>0</v>
      </c>
      <c r="C39" s="290">
        <v>0</v>
      </c>
      <c r="D39" s="290">
        <v>0</v>
      </c>
      <c r="E39" s="290">
        <v>0</v>
      </c>
      <c r="F39" s="290">
        <v>0</v>
      </c>
      <c r="G39" s="290">
        <v>0</v>
      </c>
      <c r="H39" s="290">
        <v>0</v>
      </c>
      <c r="I39" s="290">
        <v>0</v>
      </c>
      <c r="J39" s="290">
        <v>0</v>
      </c>
      <c r="K39" s="290">
        <v>0</v>
      </c>
      <c r="L39" s="290">
        <v>0</v>
      </c>
      <c r="M39" s="290">
        <v>0</v>
      </c>
      <c r="N39" s="290">
        <v>0</v>
      </c>
      <c r="O39" s="290">
        <v>2.1543606598559705E-2</v>
      </c>
      <c r="P39" s="290">
        <v>0</v>
      </c>
      <c r="Q39" s="290">
        <v>0</v>
      </c>
      <c r="R39" s="290">
        <v>0</v>
      </c>
      <c r="S39" s="290">
        <v>2.8221246180297468E-3</v>
      </c>
      <c r="T39" s="290">
        <v>0</v>
      </c>
      <c r="U39" s="290">
        <v>0</v>
      </c>
      <c r="V39" s="290">
        <v>0</v>
      </c>
      <c r="W39" s="290">
        <v>0</v>
      </c>
      <c r="X39" s="290">
        <v>1.8610414129110838E-4</v>
      </c>
    </row>
    <row r="40" spans="1:24" ht="18" customHeight="1">
      <c r="A40" s="255" t="s">
        <v>3</v>
      </c>
      <c r="B40" s="290">
        <v>362.47391304347826</v>
      </c>
      <c r="C40" s="290">
        <v>574.36744186046519</v>
      </c>
      <c r="D40" s="290">
        <v>617.55904761904765</v>
      </c>
      <c r="E40" s="290">
        <v>904.30131578947362</v>
      </c>
      <c r="F40" s="290">
        <v>1096.953125</v>
      </c>
      <c r="G40" s="290">
        <v>791.04843749999998</v>
      </c>
      <c r="H40" s="290">
        <v>815.32794117647052</v>
      </c>
      <c r="I40" s="290">
        <v>931.66099290780141</v>
      </c>
      <c r="J40" s="290">
        <v>766.27108433734941</v>
      </c>
      <c r="K40" s="290">
        <v>858.55357142857144</v>
      </c>
      <c r="L40" s="290">
        <v>1003.4194684467013</v>
      </c>
      <c r="M40" s="290">
        <v>1410.5390687333947</v>
      </c>
      <c r="N40" s="290">
        <v>1448.0711789364025</v>
      </c>
      <c r="O40" s="290">
        <v>1422.4661163331102</v>
      </c>
      <c r="P40" s="290">
        <v>1299.6714161466975</v>
      </c>
      <c r="Q40" s="290">
        <v>1194.336359350084</v>
      </c>
      <c r="R40" s="290">
        <v>1141.2526513297437</v>
      </c>
      <c r="S40" s="290">
        <v>1480.9814476954148</v>
      </c>
      <c r="T40" s="290">
        <v>1231.3275471698114</v>
      </c>
      <c r="U40" s="290">
        <v>1296.8195020746887</v>
      </c>
      <c r="V40" s="290">
        <v>1008.6589945487582</v>
      </c>
      <c r="W40" s="290">
        <v>1384.6734279918865</v>
      </c>
      <c r="X40" s="290">
        <v>1429.7223488507916</v>
      </c>
    </row>
    <row r="41" spans="1:24" ht="18" customHeight="1">
      <c r="A41" s="255" t="s">
        <v>460</v>
      </c>
      <c r="B41" s="290">
        <v>0</v>
      </c>
      <c r="C41" s="290">
        <v>3.9631395348837216E-3</v>
      </c>
      <c r="D41" s="290">
        <v>9.5238095238095238E-4</v>
      </c>
      <c r="E41" s="290">
        <v>0</v>
      </c>
      <c r="F41" s="290">
        <v>1.4062499999999999E-2</v>
      </c>
      <c r="G41" s="290">
        <v>0</v>
      </c>
      <c r="H41" s="290">
        <v>0</v>
      </c>
      <c r="I41" s="290">
        <v>4.6524822695035466E-5</v>
      </c>
      <c r="J41" s="290">
        <v>0</v>
      </c>
      <c r="K41" s="290">
        <v>0</v>
      </c>
      <c r="L41" s="290">
        <v>7.6465184214477802E-2</v>
      </c>
      <c r="M41" s="290">
        <v>1.378660022300841E-2</v>
      </c>
      <c r="N41" s="290">
        <v>0</v>
      </c>
      <c r="O41" s="290">
        <v>0</v>
      </c>
      <c r="P41" s="290">
        <v>0.10911273370948114</v>
      </c>
      <c r="Q41" s="290">
        <v>1.5499898181362489E-3</v>
      </c>
      <c r="R41" s="290">
        <v>7.172186871158971E-4</v>
      </c>
      <c r="S41" s="290">
        <v>2.3293360662507223E-3</v>
      </c>
      <c r="T41" s="290">
        <v>5.1192679245283014E-4</v>
      </c>
      <c r="U41" s="290">
        <v>1.0230946058091286E-2</v>
      </c>
      <c r="V41" s="290">
        <v>7.5139309509388245E-3</v>
      </c>
      <c r="W41" s="290">
        <v>1.8931710615280598E-2</v>
      </c>
      <c r="X41" s="290">
        <v>1.3399215590742995E-2</v>
      </c>
    </row>
    <row r="42" spans="1:24" ht="18" customHeight="1">
      <c r="A42" s="255" t="s">
        <v>1</v>
      </c>
      <c r="B42" s="290">
        <v>0</v>
      </c>
      <c r="C42" s="290">
        <v>4.2099418604651169E-2</v>
      </c>
      <c r="D42" s="290">
        <v>5.2380952380952382E-2</v>
      </c>
      <c r="E42" s="290">
        <v>1.5789473684210527E-2</v>
      </c>
      <c r="F42" s="290">
        <v>0.36993421874999999</v>
      </c>
      <c r="G42" s="290">
        <v>0</v>
      </c>
      <c r="H42" s="290">
        <v>0</v>
      </c>
      <c r="I42" s="290">
        <v>0</v>
      </c>
      <c r="J42" s="290">
        <v>0</v>
      </c>
      <c r="K42" s="290">
        <v>0</v>
      </c>
      <c r="L42" s="290">
        <v>0.90340158619654087</v>
      </c>
      <c r="M42" s="290">
        <v>6.9206588384290288</v>
      </c>
      <c r="N42" s="290">
        <v>1.0798171941660879</v>
      </c>
      <c r="O42" s="290">
        <v>11.373679555350863</v>
      </c>
      <c r="P42" s="290">
        <v>4.1549366633477156</v>
      </c>
      <c r="Q42" s="290">
        <v>16.974460497501529</v>
      </c>
      <c r="R42" s="290">
        <v>12.738977129901562</v>
      </c>
      <c r="S42" s="290">
        <v>14.205773547011434</v>
      </c>
      <c r="T42" s="290">
        <v>16.545379517735849</v>
      </c>
      <c r="U42" s="290">
        <v>9.1450995076071919</v>
      </c>
      <c r="V42" s="290">
        <v>10.792671835251362</v>
      </c>
      <c r="W42" s="290">
        <v>10.229885057471266</v>
      </c>
      <c r="X42" s="290">
        <v>8.3477726534713756</v>
      </c>
    </row>
    <row r="43" spans="1:24" ht="18" customHeight="1">
      <c r="A43" s="255" t="s">
        <v>24</v>
      </c>
      <c r="B43" s="290">
        <v>0</v>
      </c>
      <c r="C43" s="290">
        <v>1.1109094186046511</v>
      </c>
      <c r="D43" s="290">
        <v>2.019584476190476</v>
      </c>
      <c r="E43" s="290">
        <v>0.74222855263157894</v>
      </c>
      <c r="F43" s="290">
        <v>0.32376031249999998</v>
      </c>
      <c r="G43" s="290">
        <v>3.1250000000000001E-5</v>
      </c>
      <c r="H43" s="290">
        <v>0</v>
      </c>
      <c r="I43" s="290">
        <v>0</v>
      </c>
      <c r="J43" s="290">
        <v>0</v>
      </c>
      <c r="K43" s="290">
        <v>0</v>
      </c>
      <c r="L43" s="290">
        <v>2.7005629496157364</v>
      </c>
      <c r="M43" s="290">
        <v>3.4266014619440273</v>
      </c>
      <c r="N43" s="290">
        <v>1.2788725319972218</v>
      </c>
      <c r="O43" s="290">
        <v>8.4925240746943569</v>
      </c>
      <c r="P43" s="290">
        <v>2.2379591215842463</v>
      </c>
      <c r="Q43" s="290">
        <v>3.861664120678582</v>
      </c>
      <c r="R43" s="290">
        <v>3.4694001951106759</v>
      </c>
      <c r="S43" s="290">
        <v>9.6337080718667174</v>
      </c>
      <c r="T43" s="290">
        <v>5.1980796913207543</v>
      </c>
      <c r="U43" s="290">
        <v>7.4571219149377583</v>
      </c>
      <c r="V43" s="290">
        <v>2.1613338582677164</v>
      </c>
      <c r="W43" s="290">
        <v>6.6233941852603113</v>
      </c>
      <c r="X43" s="290">
        <v>70.984199069427518</v>
      </c>
    </row>
    <row r="45" spans="1:24" ht="18" customHeight="1">
      <c r="A45" s="250" t="s">
        <v>3090</v>
      </c>
    </row>
  </sheetData>
  <hyperlinks>
    <hyperlink ref="Z3" location="Content!A1" display="Back to content page" xr:uid="{00000000-0004-0000-1800-000000000000}"/>
  </hyperlinks>
  <pageMargins left="0.7" right="0.7" top="0.75" bottom="0.75" header="0.3" footer="0.3"/>
  <pageSetup orientation="landscape"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Sheet275"/>
  <dimension ref="A1:AA77"/>
  <sheetViews>
    <sheetView workbookViewId="0">
      <selection activeCell="C4" sqref="C4:U67"/>
    </sheetView>
  </sheetViews>
  <sheetFormatPr defaultRowHeight="14.4"/>
  <cols>
    <col min="1" max="1" width="33.77734375" customWidth="1"/>
    <col min="2" max="2" width="20" customWidth="1"/>
    <col min="3" max="21" width="10.21875" customWidth="1"/>
  </cols>
  <sheetData>
    <row r="1" spans="1:27">
      <c r="A1" s="18" t="s">
        <v>3041</v>
      </c>
      <c r="B1" s="13"/>
      <c r="C1" s="13"/>
      <c r="D1" s="13"/>
      <c r="E1" s="13"/>
      <c r="F1" s="13"/>
      <c r="G1" s="13"/>
      <c r="H1" s="13"/>
      <c r="I1" s="13"/>
      <c r="N1" s="13"/>
      <c r="O1" s="13"/>
      <c r="P1" s="13"/>
      <c r="Q1" s="13"/>
      <c r="R1" s="13"/>
      <c r="S1" s="13"/>
      <c r="T1" s="13"/>
      <c r="U1" s="13"/>
      <c r="V1" s="13"/>
      <c r="W1" s="13"/>
    </row>
    <row r="2" spans="1:27">
      <c r="A2" s="13"/>
      <c r="B2" s="13"/>
      <c r="C2" s="13"/>
      <c r="D2" s="13"/>
      <c r="E2" s="13"/>
      <c r="F2" s="13"/>
      <c r="G2" s="13"/>
      <c r="H2" s="13"/>
      <c r="I2" s="13"/>
      <c r="N2" s="13"/>
      <c r="O2" s="60"/>
      <c r="P2" s="13"/>
      <c r="Q2" s="13"/>
      <c r="R2" s="13"/>
      <c r="S2" s="13"/>
      <c r="T2" s="13"/>
      <c r="U2" s="13"/>
      <c r="V2" s="13"/>
      <c r="W2" s="13"/>
    </row>
    <row r="3" spans="1:27" s="2" customFormat="1">
      <c r="A3" s="226" t="s">
        <v>14</v>
      </c>
      <c r="B3" s="227" t="s">
        <v>57</v>
      </c>
      <c r="C3" s="238">
        <v>2002</v>
      </c>
      <c r="D3" s="238">
        <v>2003</v>
      </c>
      <c r="E3" s="238">
        <v>2004</v>
      </c>
      <c r="F3" s="76">
        <v>2005</v>
      </c>
      <c r="G3" s="76">
        <v>2006</v>
      </c>
      <c r="H3" s="76">
        <v>2007</v>
      </c>
      <c r="I3" s="76">
        <v>2008</v>
      </c>
      <c r="J3" s="34">
        <v>2009</v>
      </c>
      <c r="K3" s="96">
        <v>2010</v>
      </c>
      <c r="L3" s="21">
        <v>2011</v>
      </c>
      <c r="M3" s="21">
        <v>2012</v>
      </c>
      <c r="N3" s="21">
        <v>2013</v>
      </c>
      <c r="O3" s="21">
        <v>2014</v>
      </c>
      <c r="P3" s="21">
        <v>2015</v>
      </c>
      <c r="Q3" s="21">
        <v>2016</v>
      </c>
      <c r="R3" s="21">
        <v>2017</v>
      </c>
      <c r="S3" s="21">
        <v>2018</v>
      </c>
      <c r="T3" s="21">
        <v>2019</v>
      </c>
      <c r="U3" s="21">
        <v>2020</v>
      </c>
      <c r="V3" s="18"/>
      <c r="W3" s="1" t="s">
        <v>559</v>
      </c>
      <c r="Z3" s="44"/>
      <c r="AA3" s="44"/>
    </row>
    <row r="4" spans="1:27">
      <c r="A4" s="855" t="s">
        <v>56</v>
      </c>
      <c r="B4" s="227" t="s">
        <v>47</v>
      </c>
      <c r="C4" s="296">
        <v>2.7570000000000001</v>
      </c>
      <c r="D4" s="296">
        <v>1.7869999999999999</v>
      </c>
      <c r="E4" s="296">
        <v>7.1870000000000003</v>
      </c>
      <c r="F4" s="296">
        <v>3.6819999999999999</v>
      </c>
      <c r="G4" s="296">
        <v>6.641</v>
      </c>
      <c r="H4" s="296">
        <v>5.5839999999999996</v>
      </c>
      <c r="I4" s="296">
        <v>8.1720000000000006</v>
      </c>
      <c r="J4" s="296">
        <v>10.468</v>
      </c>
      <c r="K4" s="296">
        <v>17.369</v>
      </c>
      <c r="L4" s="296">
        <v>21.472000000000001</v>
      </c>
      <c r="M4" s="296">
        <v>24.7</v>
      </c>
      <c r="N4" s="296">
        <v>19.731000000000002</v>
      </c>
      <c r="O4" s="296">
        <v>27.61252</v>
      </c>
      <c r="P4" s="296">
        <v>25.49428</v>
      </c>
      <c r="Q4" s="296">
        <v>20.776769999999999</v>
      </c>
      <c r="R4" s="296">
        <v>26.714790000000001</v>
      </c>
      <c r="S4" s="296">
        <v>21.94248</v>
      </c>
      <c r="T4" s="296">
        <v>17.106870000000001</v>
      </c>
      <c r="U4" s="296">
        <v>23.881070000000001</v>
      </c>
      <c r="V4" s="59" t="s">
        <v>15</v>
      </c>
      <c r="W4" s="13"/>
    </row>
    <row r="5" spans="1:27">
      <c r="A5" s="855"/>
      <c r="B5" s="227" t="s">
        <v>46</v>
      </c>
      <c r="C5" s="296">
        <v>1.006</v>
      </c>
      <c r="D5" s="296">
        <v>1.4610000000000001</v>
      </c>
      <c r="E5" s="296">
        <v>3.6429999999999998</v>
      </c>
      <c r="F5" s="296">
        <v>1.5009999999999999</v>
      </c>
      <c r="G5" s="296">
        <v>1.3779999999999999</v>
      </c>
      <c r="H5" s="296">
        <v>2.4049999999999998</v>
      </c>
      <c r="I5" s="296">
        <v>3.915</v>
      </c>
      <c r="J5" s="296">
        <v>5.0970000000000004</v>
      </c>
      <c r="K5" s="296">
        <v>8.6289999999999996</v>
      </c>
      <c r="L5" s="296">
        <v>8.2070000000000007</v>
      </c>
      <c r="M5" s="296">
        <v>11.395</v>
      </c>
      <c r="N5" s="296">
        <v>9.4570000000000007</v>
      </c>
      <c r="O5" s="296">
        <v>7.8660200000000007</v>
      </c>
      <c r="P5" s="296">
        <v>5.2473900000000002</v>
      </c>
      <c r="Q5" s="296">
        <v>6.5542400000000001</v>
      </c>
      <c r="R5" s="296">
        <v>11.948840000000001</v>
      </c>
      <c r="S5" s="296">
        <v>6.3906499999999999</v>
      </c>
      <c r="T5" s="296">
        <v>10.15535</v>
      </c>
      <c r="U5" s="296">
        <v>8.179590000000001</v>
      </c>
      <c r="W5" s="33"/>
    </row>
    <row r="6" spans="1:27">
      <c r="A6" s="855"/>
      <c r="B6" s="227" t="s">
        <v>45</v>
      </c>
      <c r="C6" s="296">
        <v>1.38</v>
      </c>
      <c r="D6" s="296">
        <v>2.6549999999999998</v>
      </c>
      <c r="E6" s="296">
        <v>4.0250000000000004</v>
      </c>
      <c r="F6" s="296">
        <v>2.2770000000000001</v>
      </c>
      <c r="G6" s="296">
        <v>4.0590000000000002</v>
      </c>
      <c r="H6" s="296">
        <v>3.2480000000000002</v>
      </c>
      <c r="I6" s="296">
        <v>15.993</v>
      </c>
      <c r="J6" s="296">
        <v>6.3239999999999998</v>
      </c>
      <c r="K6" s="296">
        <v>8.5649999999999995</v>
      </c>
      <c r="L6" s="296">
        <v>8.7100000000000009</v>
      </c>
      <c r="M6" s="296">
        <v>11.58</v>
      </c>
      <c r="N6" s="296">
        <v>14.148999999999999</v>
      </c>
      <c r="O6" s="296">
        <v>9.8924599999999998</v>
      </c>
      <c r="P6" s="296">
        <v>8.695170000000001</v>
      </c>
      <c r="Q6" s="296">
        <v>8.1512100000000007</v>
      </c>
      <c r="R6" s="296">
        <v>13.64231</v>
      </c>
      <c r="S6" s="296">
        <v>10.524329999999999</v>
      </c>
      <c r="T6" s="296">
        <v>9.0075800000000008</v>
      </c>
      <c r="U6" s="296">
        <v>10.07386</v>
      </c>
      <c r="V6" s="59" t="s">
        <v>15</v>
      </c>
      <c r="W6" s="13"/>
    </row>
    <row r="7" spans="1:27">
      <c r="A7" s="855"/>
      <c r="B7" s="227" t="s">
        <v>28</v>
      </c>
      <c r="C7" s="296">
        <v>5.1429999999999998</v>
      </c>
      <c r="D7" s="296">
        <v>5.9030000000000005</v>
      </c>
      <c r="E7" s="296">
        <v>14.855</v>
      </c>
      <c r="F7" s="296">
        <v>7.46</v>
      </c>
      <c r="G7" s="296">
        <v>12.077999999999999</v>
      </c>
      <c r="H7" s="296">
        <v>11.236999999999998</v>
      </c>
      <c r="I7" s="296">
        <v>28.08</v>
      </c>
      <c r="J7" s="296">
        <v>21.889000000000003</v>
      </c>
      <c r="K7" s="296">
        <v>34.562999999999995</v>
      </c>
      <c r="L7" s="296">
        <v>38.389000000000003</v>
      </c>
      <c r="M7" s="296">
        <v>47.674999999999997</v>
      </c>
      <c r="N7" s="296">
        <v>43.337000000000003</v>
      </c>
      <c r="O7" s="296">
        <v>45.371000000000002</v>
      </c>
      <c r="P7" s="296">
        <v>39.436840000000004</v>
      </c>
      <c r="Q7" s="296">
        <v>35.482219999999998</v>
      </c>
      <c r="R7" s="296">
        <v>52.30594</v>
      </c>
      <c r="S7" s="296">
        <v>38.857460000000003</v>
      </c>
      <c r="T7" s="296">
        <v>36.269800000000004</v>
      </c>
      <c r="U7" s="296">
        <f>SUM(U4:U6)</f>
        <v>42.134519999999995</v>
      </c>
      <c r="V7" s="59"/>
      <c r="W7" s="13"/>
    </row>
    <row r="8" spans="1:27">
      <c r="A8" s="855" t="s">
        <v>55</v>
      </c>
      <c r="B8" s="227" t="s">
        <v>47</v>
      </c>
      <c r="C8" s="296"/>
      <c r="D8" s="296"/>
      <c r="E8" s="296"/>
      <c r="F8" s="296"/>
      <c r="G8" s="296"/>
      <c r="H8" s="296"/>
      <c r="I8" s="296"/>
      <c r="J8" s="296">
        <v>13.631</v>
      </c>
      <c r="K8" s="296">
        <v>19.939</v>
      </c>
      <c r="L8" s="296">
        <v>8.4250000000000007</v>
      </c>
      <c r="M8" s="296">
        <v>15.093</v>
      </c>
      <c r="N8" s="296">
        <v>21.942</v>
      </c>
      <c r="O8" s="296">
        <v>21.155999999999999</v>
      </c>
      <c r="P8" s="296">
        <v>13.124180000000001</v>
      </c>
      <c r="Q8" s="296">
        <v>10.69894</v>
      </c>
      <c r="R8" s="296">
        <v>5.5894899999999996</v>
      </c>
      <c r="S8" s="296">
        <v>12.644500000000001</v>
      </c>
      <c r="T8" s="296">
        <v>9.9968599999999999</v>
      </c>
      <c r="U8" s="296">
        <v>9.9968599999999999</v>
      </c>
      <c r="V8" s="13"/>
      <c r="W8" s="13"/>
    </row>
    <row r="9" spans="1:27">
      <c r="A9" s="855"/>
      <c r="B9" s="227" t="s">
        <v>46</v>
      </c>
      <c r="C9" s="296"/>
      <c r="D9" s="296"/>
      <c r="E9" s="296"/>
      <c r="F9" s="296"/>
      <c r="G9" s="296"/>
      <c r="H9" s="296"/>
      <c r="I9" s="296"/>
      <c r="J9" s="296">
        <v>0.89800000000000002</v>
      </c>
      <c r="K9" s="296">
        <v>0.83699999999999997</v>
      </c>
      <c r="L9" s="296">
        <v>0.73499999999999999</v>
      </c>
      <c r="M9" s="296">
        <v>0.224</v>
      </c>
      <c r="N9" s="296">
        <v>0.376</v>
      </c>
      <c r="O9" s="296">
        <v>1.123</v>
      </c>
      <c r="P9" s="296">
        <v>2.0594600000000001</v>
      </c>
      <c r="Q9" s="296">
        <v>0.75851000000000002</v>
      </c>
      <c r="R9" s="296">
        <v>1.6559000000000001</v>
      </c>
      <c r="S9" s="296">
        <v>1.4153199999999999</v>
      </c>
      <c r="T9" s="296">
        <v>1.6724300000000001</v>
      </c>
      <c r="U9" s="296">
        <v>1.6724300000000001</v>
      </c>
      <c r="V9" s="13"/>
      <c r="W9" s="13"/>
    </row>
    <row r="10" spans="1:27">
      <c r="A10" s="855"/>
      <c r="B10" s="227" t="s">
        <v>45</v>
      </c>
      <c r="C10" s="296"/>
      <c r="D10" s="296"/>
      <c r="E10" s="296"/>
      <c r="F10" s="296"/>
      <c r="G10" s="296"/>
      <c r="H10" s="296"/>
      <c r="I10" s="296"/>
      <c r="J10" s="296">
        <v>0.83</v>
      </c>
      <c r="K10" s="296">
        <v>0.754</v>
      </c>
      <c r="L10" s="296">
        <v>0.38300000000000001</v>
      </c>
      <c r="M10" s="296">
        <v>0.13300000000000001</v>
      </c>
      <c r="N10" s="296">
        <v>0.16800000000000001</v>
      </c>
      <c r="O10" s="296">
        <v>0.97399999999999998</v>
      </c>
      <c r="P10" s="296">
        <v>1.95851</v>
      </c>
      <c r="Q10" s="296">
        <v>0.72339999999999993</v>
      </c>
      <c r="R10" s="296">
        <v>1.3691</v>
      </c>
      <c r="S10" s="296">
        <v>1.05684</v>
      </c>
      <c r="T10" s="296">
        <v>1.6664000000000001</v>
      </c>
      <c r="U10" s="296">
        <v>1.6664000000000001</v>
      </c>
      <c r="V10" s="13"/>
      <c r="W10" s="60"/>
    </row>
    <row r="11" spans="1:27">
      <c r="A11" s="855"/>
      <c r="B11" s="227" t="s">
        <v>28</v>
      </c>
      <c r="C11" s="296"/>
      <c r="D11" s="296"/>
      <c r="E11" s="296"/>
      <c r="F11" s="296"/>
      <c r="G11" s="296"/>
      <c r="H11" s="296"/>
      <c r="I11" s="296"/>
      <c r="J11" s="296">
        <v>15.359</v>
      </c>
      <c r="K11" s="296">
        <v>21.53</v>
      </c>
      <c r="L11" s="296">
        <v>9.5429999999999993</v>
      </c>
      <c r="M11" s="296">
        <v>15.45</v>
      </c>
      <c r="N11" s="296">
        <v>22.486000000000001</v>
      </c>
      <c r="O11" s="296">
        <v>23.253</v>
      </c>
      <c r="P11" s="296">
        <v>17.142150000000001</v>
      </c>
      <c r="Q11" s="296">
        <v>12.18085</v>
      </c>
      <c r="R11" s="296">
        <v>8.61449</v>
      </c>
      <c r="S11" s="296">
        <v>15.11666</v>
      </c>
      <c r="T11" s="296">
        <v>13.33569</v>
      </c>
      <c r="U11" s="296">
        <f>SUM(U8:U10)</f>
        <v>13.33569</v>
      </c>
      <c r="V11" s="59"/>
      <c r="W11" s="13"/>
    </row>
    <row r="12" spans="1:27">
      <c r="A12" s="855" t="s">
        <v>513</v>
      </c>
      <c r="B12" s="227" t="s">
        <v>47</v>
      </c>
      <c r="C12" s="296"/>
      <c r="D12" s="296"/>
      <c r="E12" s="296"/>
      <c r="F12" s="296"/>
      <c r="G12" s="296"/>
      <c r="H12" s="296"/>
      <c r="I12" s="296"/>
      <c r="J12" s="296"/>
      <c r="K12" s="296"/>
      <c r="L12" s="296"/>
      <c r="M12" s="296"/>
      <c r="N12" s="296"/>
      <c r="O12" s="296"/>
      <c r="P12" s="296"/>
      <c r="Q12" s="296"/>
      <c r="R12" s="296"/>
      <c r="S12" s="296"/>
      <c r="T12" s="296"/>
      <c r="U12" s="296"/>
      <c r="V12" s="59"/>
      <c r="W12" s="13"/>
    </row>
    <row r="13" spans="1:27">
      <c r="A13" s="855"/>
      <c r="B13" s="227" t="s">
        <v>46</v>
      </c>
      <c r="C13" s="296"/>
      <c r="D13" s="296"/>
      <c r="E13" s="296"/>
      <c r="F13" s="296"/>
      <c r="G13" s="296"/>
      <c r="H13" s="296"/>
      <c r="I13" s="296"/>
      <c r="J13" s="296"/>
      <c r="K13" s="296"/>
      <c r="L13" s="296"/>
      <c r="M13" s="296"/>
      <c r="N13" s="296"/>
      <c r="O13" s="296"/>
      <c r="P13" s="296"/>
      <c r="Q13" s="296"/>
      <c r="R13" s="296"/>
      <c r="S13" s="296"/>
      <c r="T13" s="296"/>
      <c r="U13" s="296"/>
      <c r="V13" s="59"/>
      <c r="W13" s="13"/>
    </row>
    <row r="14" spans="1:27">
      <c r="A14" s="855"/>
      <c r="B14" s="227" t="s">
        <v>45</v>
      </c>
      <c r="C14" s="296"/>
      <c r="D14" s="296"/>
      <c r="E14" s="296"/>
      <c r="F14" s="296"/>
      <c r="G14" s="296"/>
      <c r="H14" s="296"/>
      <c r="I14" s="296"/>
      <c r="J14" s="296"/>
      <c r="K14" s="296"/>
      <c r="L14" s="296"/>
      <c r="M14" s="296"/>
      <c r="N14" s="296"/>
      <c r="O14" s="296"/>
      <c r="P14" s="296"/>
      <c r="Q14" s="296"/>
      <c r="R14" s="296"/>
      <c r="S14" s="296"/>
      <c r="T14" s="296"/>
      <c r="U14" s="296"/>
      <c r="V14" s="59"/>
      <c r="W14" s="13"/>
    </row>
    <row r="15" spans="1:27">
      <c r="A15" s="855"/>
      <c r="B15" s="227" t="s">
        <v>28</v>
      </c>
      <c r="C15" s="296"/>
      <c r="D15" s="296"/>
      <c r="E15" s="296"/>
      <c r="F15" s="296"/>
      <c r="G15" s="296"/>
      <c r="H15" s="296"/>
      <c r="I15" s="296"/>
      <c r="J15" s="296"/>
      <c r="K15" s="296"/>
      <c r="L15" s="296"/>
      <c r="M15" s="296"/>
      <c r="N15" s="296"/>
      <c r="O15" s="296"/>
      <c r="P15" s="296"/>
      <c r="Q15" s="296"/>
      <c r="R15" s="296"/>
      <c r="S15" s="296"/>
      <c r="T15" s="296"/>
      <c r="U15" s="296"/>
      <c r="V15" s="59"/>
      <c r="W15" s="13"/>
    </row>
    <row r="16" spans="1:27">
      <c r="A16" s="855" t="s">
        <v>100</v>
      </c>
      <c r="B16" s="227" t="s">
        <v>47</v>
      </c>
      <c r="C16" s="296">
        <v>0</v>
      </c>
      <c r="D16" s="296">
        <v>1.075</v>
      </c>
      <c r="E16" s="296">
        <v>0.79500000000000004</v>
      </c>
      <c r="F16" s="296">
        <v>0.376</v>
      </c>
      <c r="G16" s="296">
        <v>1.627</v>
      </c>
      <c r="H16" s="296">
        <v>2.9430000000000001</v>
      </c>
      <c r="I16" s="296">
        <v>4.3140000000000001</v>
      </c>
      <c r="J16" s="296">
        <v>2.93</v>
      </c>
      <c r="K16" s="296">
        <v>4.6760000000000002</v>
      </c>
      <c r="L16" s="296">
        <v>5.2329999999999997</v>
      </c>
      <c r="M16" s="296">
        <v>2.2519999999999998</v>
      </c>
      <c r="N16" s="296">
        <v>5.2270000000000003</v>
      </c>
      <c r="O16" s="296">
        <v>15.180530000000001</v>
      </c>
      <c r="P16" s="296">
        <v>18.084379999999999</v>
      </c>
      <c r="Q16" s="296">
        <v>11.3126</v>
      </c>
      <c r="R16" s="296">
        <v>16.04354</v>
      </c>
      <c r="S16" s="296">
        <v>9.6705199999999998</v>
      </c>
      <c r="T16" s="296">
        <v>15.57137</v>
      </c>
      <c r="U16" s="296">
        <v>23.688830000000003</v>
      </c>
      <c r="V16" s="59" t="s">
        <v>31</v>
      </c>
      <c r="W16" s="13"/>
    </row>
    <row r="17" spans="1:23">
      <c r="A17" s="855"/>
      <c r="B17" s="227" t="s">
        <v>46</v>
      </c>
      <c r="C17" s="296">
        <v>0</v>
      </c>
      <c r="D17" s="296">
        <v>0.36899999999999999</v>
      </c>
      <c r="E17" s="296">
        <v>0.314</v>
      </c>
      <c r="F17" s="296">
        <v>0.04</v>
      </c>
      <c r="G17" s="296">
        <v>0.245</v>
      </c>
      <c r="H17" s="296">
        <v>0.46800000000000003</v>
      </c>
      <c r="I17" s="296">
        <v>0.89100000000000001</v>
      </c>
      <c r="J17" s="296">
        <v>0.69</v>
      </c>
      <c r="K17" s="296">
        <v>0.81799999999999995</v>
      </c>
      <c r="L17" s="296">
        <v>1.5580000000000001</v>
      </c>
      <c r="M17" s="296">
        <v>2.2429999999999999</v>
      </c>
      <c r="N17" s="296">
        <v>2.2429999999999999</v>
      </c>
      <c r="O17" s="296">
        <v>1.7103599999999999</v>
      </c>
      <c r="P17" s="296">
        <v>1.13381</v>
      </c>
      <c r="Q17" s="296">
        <v>1.51065</v>
      </c>
      <c r="R17" s="296">
        <v>1.5342899999999999</v>
      </c>
      <c r="S17" s="296">
        <v>0.97262999999999999</v>
      </c>
      <c r="T17" s="296">
        <v>0.74976999999999994</v>
      </c>
      <c r="U17" s="296">
        <v>1.7714400000000001</v>
      </c>
      <c r="V17" s="59" t="s">
        <v>15</v>
      </c>
      <c r="W17" s="13" t="s">
        <v>15</v>
      </c>
    </row>
    <row r="18" spans="1:23">
      <c r="A18" s="855"/>
      <c r="B18" s="227" t="s">
        <v>45</v>
      </c>
      <c r="C18" s="296">
        <v>0</v>
      </c>
      <c r="D18" s="296">
        <v>0.4</v>
      </c>
      <c r="E18" s="296">
        <v>0.28599999999999998</v>
      </c>
      <c r="F18" s="296">
        <v>3.7999999999999999E-2</v>
      </c>
      <c r="G18" s="296">
        <v>1.1759999999999999</v>
      </c>
      <c r="H18" s="296">
        <v>0.84199999999999997</v>
      </c>
      <c r="I18" s="296">
        <v>1.1419999999999999</v>
      </c>
      <c r="J18" s="296">
        <v>1.7929999999999999</v>
      </c>
      <c r="K18" s="296">
        <v>2.0139999999999998</v>
      </c>
      <c r="L18" s="296">
        <v>4.28</v>
      </c>
      <c r="M18" s="296">
        <v>1.853</v>
      </c>
      <c r="N18" s="296">
        <v>1.853</v>
      </c>
      <c r="O18" s="296">
        <v>3.2943500000000001</v>
      </c>
      <c r="P18" s="296">
        <v>1.9601099999999998</v>
      </c>
      <c r="Q18" s="296">
        <v>4.7880900000000004</v>
      </c>
      <c r="R18" s="296">
        <v>3.5959400000000001</v>
      </c>
      <c r="S18" s="296">
        <v>4.3525799999999997</v>
      </c>
      <c r="T18" s="296">
        <v>2.62358</v>
      </c>
      <c r="U18" s="296">
        <v>3.1353599999999999</v>
      </c>
      <c r="V18" s="59" t="s">
        <v>15</v>
      </c>
      <c r="W18" s="13"/>
    </row>
    <row r="19" spans="1:23">
      <c r="A19" s="855"/>
      <c r="B19" s="227" t="s">
        <v>28</v>
      </c>
      <c r="C19" s="296">
        <v>0</v>
      </c>
      <c r="D19" s="296">
        <v>1.8439999999999999</v>
      </c>
      <c r="E19" s="296">
        <v>1.395</v>
      </c>
      <c r="F19" s="296">
        <v>0.45399999999999996</v>
      </c>
      <c r="G19" s="296">
        <v>3.048</v>
      </c>
      <c r="H19" s="296">
        <v>4.2530000000000001</v>
      </c>
      <c r="I19" s="296">
        <v>6.3469999999999995</v>
      </c>
      <c r="J19" s="296">
        <v>5.4130000000000003</v>
      </c>
      <c r="K19" s="296">
        <v>7.5079999999999991</v>
      </c>
      <c r="L19" s="296">
        <v>11.071</v>
      </c>
      <c r="M19" s="296">
        <v>6.347999999999999</v>
      </c>
      <c r="N19" s="296">
        <v>9.3230000000000004</v>
      </c>
      <c r="O19" s="296">
        <v>20.185240000000004</v>
      </c>
      <c r="P19" s="296">
        <v>21.1783</v>
      </c>
      <c r="Q19" s="296">
        <v>17.611339999999998</v>
      </c>
      <c r="R19" s="296">
        <v>21.173769999999998</v>
      </c>
      <c r="S19" s="296">
        <v>14.99573</v>
      </c>
      <c r="T19" s="296">
        <v>18.94472</v>
      </c>
      <c r="U19" s="296">
        <f>SUM(U16:U18)</f>
        <v>28.59563</v>
      </c>
      <c r="V19" s="59"/>
      <c r="W19" s="13"/>
    </row>
    <row r="20" spans="1:23">
      <c r="A20" s="855" t="s">
        <v>512</v>
      </c>
      <c r="B20" s="93" t="s">
        <v>47</v>
      </c>
      <c r="C20" s="296"/>
      <c r="D20" s="296"/>
      <c r="E20" s="296"/>
      <c r="F20" s="296"/>
      <c r="G20" s="296"/>
      <c r="H20" s="296"/>
      <c r="I20" s="296"/>
      <c r="J20" s="296"/>
      <c r="K20" s="296"/>
      <c r="L20" s="296"/>
      <c r="M20" s="296"/>
      <c r="N20" s="296"/>
      <c r="O20" s="296"/>
      <c r="P20" s="296"/>
      <c r="Q20" s="296"/>
      <c r="R20" s="296"/>
      <c r="S20" s="296"/>
      <c r="T20" s="296"/>
      <c r="U20" s="296"/>
      <c r="V20" s="13"/>
      <c r="W20" s="13"/>
    </row>
    <row r="21" spans="1:23">
      <c r="A21" s="855"/>
      <c r="B21" s="93" t="s">
        <v>46</v>
      </c>
      <c r="C21" s="296"/>
      <c r="D21" s="296"/>
      <c r="E21" s="296"/>
      <c r="F21" s="296"/>
      <c r="G21" s="296"/>
      <c r="H21" s="296"/>
      <c r="I21" s="296"/>
      <c r="J21" s="296"/>
      <c r="K21" s="296"/>
      <c r="L21" s="296"/>
      <c r="M21" s="296"/>
      <c r="N21" s="296"/>
      <c r="O21" s="296"/>
      <c r="P21" s="296"/>
      <c r="Q21" s="296"/>
      <c r="R21" s="296"/>
      <c r="S21" s="296"/>
      <c r="T21" s="296"/>
      <c r="U21" s="296"/>
      <c r="V21" s="13"/>
      <c r="W21" s="13"/>
    </row>
    <row r="22" spans="1:23">
      <c r="A22" s="855"/>
      <c r="B22" s="93" t="s">
        <v>45</v>
      </c>
      <c r="C22" s="296"/>
      <c r="D22" s="296"/>
      <c r="E22" s="296"/>
      <c r="F22" s="296"/>
      <c r="G22" s="296"/>
      <c r="H22" s="296"/>
      <c r="I22" s="296"/>
      <c r="J22" s="296"/>
      <c r="K22" s="296"/>
      <c r="L22" s="296"/>
      <c r="M22" s="296"/>
      <c r="N22" s="296"/>
      <c r="O22" s="296"/>
      <c r="P22" s="296"/>
      <c r="Q22" s="296"/>
      <c r="R22" s="296"/>
      <c r="S22" s="296"/>
      <c r="T22" s="296"/>
      <c r="U22" s="296"/>
      <c r="V22" s="13"/>
      <c r="W22" s="13"/>
    </row>
    <row r="23" spans="1:23">
      <c r="A23" s="855"/>
      <c r="B23" s="93" t="s">
        <v>28</v>
      </c>
      <c r="C23" s="296">
        <v>0</v>
      </c>
      <c r="D23" s="296">
        <v>0</v>
      </c>
      <c r="E23" s="296">
        <v>0</v>
      </c>
      <c r="F23" s="296">
        <v>0</v>
      </c>
      <c r="G23" s="296">
        <v>0</v>
      </c>
      <c r="H23" s="296">
        <v>0</v>
      </c>
      <c r="I23" s="296">
        <v>0</v>
      </c>
      <c r="J23" s="296">
        <v>0</v>
      </c>
      <c r="K23" s="296">
        <v>0</v>
      </c>
      <c r="L23" s="296">
        <v>0</v>
      </c>
      <c r="M23" s="296">
        <v>0</v>
      </c>
      <c r="N23" s="296"/>
      <c r="O23" s="296">
        <v>0</v>
      </c>
      <c r="P23" s="296">
        <v>0</v>
      </c>
      <c r="Q23" s="296">
        <v>0</v>
      </c>
      <c r="R23" s="296">
        <v>0</v>
      </c>
      <c r="S23" s="296">
        <v>0</v>
      </c>
      <c r="T23" s="296">
        <v>0</v>
      </c>
      <c r="U23" s="296"/>
      <c r="V23" s="59"/>
      <c r="W23" s="13"/>
    </row>
    <row r="24" spans="1:23">
      <c r="A24" s="855" t="s">
        <v>54</v>
      </c>
      <c r="B24" s="227" t="s">
        <v>47</v>
      </c>
      <c r="C24" s="296"/>
      <c r="D24" s="296"/>
      <c r="E24" s="296"/>
      <c r="F24" s="296"/>
      <c r="G24" s="296"/>
      <c r="H24" s="296"/>
      <c r="I24" s="296"/>
      <c r="J24" s="296"/>
      <c r="K24" s="296"/>
      <c r="L24" s="296"/>
      <c r="M24" s="296"/>
      <c r="N24" s="296"/>
      <c r="O24" s="296"/>
      <c r="P24" s="296"/>
      <c r="Q24" s="296"/>
      <c r="R24" s="296"/>
      <c r="S24" s="296"/>
      <c r="T24" s="296"/>
      <c r="U24" s="296"/>
      <c r="V24" s="13"/>
      <c r="W24" s="13"/>
    </row>
    <row r="25" spans="1:23">
      <c r="A25" s="855"/>
      <c r="B25" s="227" t="s">
        <v>46</v>
      </c>
      <c r="C25" s="296"/>
      <c r="D25" s="296"/>
      <c r="E25" s="296"/>
      <c r="F25" s="296"/>
      <c r="G25" s="296"/>
      <c r="H25" s="296"/>
      <c r="I25" s="296"/>
      <c r="J25" s="296"/>
      <c r="K25" s="296"/>
      <c r="L25" s="296"/>
      <c r="M25" s="296"/>
      <c r="N25" s="296"/>
      <c r="O25" s="296"/>
      <c r="P25" s="296"/>
      <c r="Q25" s="296"/>
      <c r="R25" s="296"/>
      <c r="S25" s="296"/>
      <c r="T25" s="296"/>
      <c r="U25" s="296"/>
      <c r="V25" s="13"/>
      <c r="W25" s="13"/>
    </row>
    <row r="26" spans="1:23">
      <c r="A26" s="855"/>
      <c r="B26" s="227" t="s">
        <v>45</v>
      </c>
      <c r="C26" s="296"/>
      <c r="D26" s="296"/>
      <c r="E26" s="296"/>
      <c r="F26" s="296"/>
      <c r="G26" s="296"/>
      <c r="H26" s="296"/>
      <c r="I26" s="296"/>
      <c r="J26" s="296"/>
      <c r="K26" s="296"/>
      <c r="L26" s="296"/>
      <c r="M26" s="296"/>
      <c r="N26" s="296"/>
      <c r="O26" s="296"/>
      <c r="P26" s="296"/>
      <c r="Q26" s="296"/>
      <c r="R26" s="296"/>
      <c r="S26" s="296"/>
      <c r="T26" s="296"/>
      <c r="U26" s="296"/>
      <c r="V26" s="13"/>
      <c r="W26" s="13"/>
    </row>
    <row r="27" spans="1:23">
      <c r="A27" s="855"/>
      <c r="B27" s="227" t="s">
        <v>28</v>
      </c>
      <c r="C27" s="296"/>
      <c r="D27" s="296"/>
      <c r="E27" s="296"/>
      <c r="F27" s="296"/>
      <c r="G27" s="296"/>
      <c r="H27" s="296"/>
      <c r="I27" s="296"/>
      <c r="J27" s="296"/>
      <c r="K27" s="296"/>
      <c r="L27" s="296"/>
      <c r="M27" s="296"/>
      <c r="N27" s="296"/>
      <c r="O27" s="296"/>
      <c r="P27" s="296"/>
      <c r="Q27" s="296"/>
      <c r="R27" s="296"/>
      <c r="S27" s="296"/>
      <c r="T27" s="296"/>
      <c r="U27" s="296"/>
      <c r="V27" s="59"/>
      <c r="W27" s="13"/>
    </row>
    <row r="28" spans="1:23">
      <c r="A28" s="855" t="s">
        <v>53</v>
      </c>
      <c r="B28" s="227" t="s">
        <v>47</v>
      </c>
      <c r="C28" s="296">
        <v>2.645</v>
      </c>
      <c r="D28" s="296">
        <v>4.0949999999999998</v>
      </c>
      <c r="E28" s="296">
        <v>2.7160000000000002</v>
      </c>
      <c r="F28" s="296">
        <v>7.2569999999999997</v>
      </c>
      <c r="G28" s="296">
        <v>3.7440000000000002</v>
      </c>
      <c r="H28" s="296">
        <v>4.4130000000000003</v>
      </c>
      <c r="I28" s="296">
        <v>7.6269999999999998</v>
      </c>
      <c r="J28" s="296">
        <v>4.4390000000000001</v>
      </c>
      <c r="K28" s="296">
        <v>4.4820000000000002</v>
      </c>
      <c r="L28" s="296">
        <v>5.7549999999999999</v>
      </c>
      <c r="M28" s="296">
        <v>4.1639999999999997</v>
      </c>
      <c r="N28" s="296">
        <v>8.3260000000000005</v>
      </c>
      <c r="O28" s="296">
        <v>18.316459999999999</v>
      </c>
      <c r="P28" s="296">
        <v>16.444599999999998</v>
      </c>
      <c r="Q28" s="296">
        <v>9.3370999999999995</v>
      </c>
      <c r="R28" s="296">
        <v>31.410700000000002</v>
      </c>
      <c r="S28" s="296">
        <v>28.692640000000001</v>
      </c>
      <c r="T28" s="296">
        <v>24.184519999999999</v>
      </c>
      <c r="U28" s="296">
        <v>19.108349999999998</v>
      </c>
      <c r="V28" s="59"/>
      <c r="W28" s="13"/>
    </row>
    <row r="29" spans="1:23">
      <c r="A29" s="855"/>
      <c r="B29" s="227" t="s">
        <v>46</v>
      </c>
      <c r="C29" s="296">
        <v>1.752</v>
      </c>
      <c r="D29" s="296">
        <v>0.91</v>
      </c>
      <c r="E29" s="296">
        <v>1.87</v>
      </c>
      <c r="F29" s="296">
        <v>4.5549999999999997</v>
      </c>
      <c r="G29" s="296">
        <v>1.9950000000000001</v>
      </c>
      <c r="H29" s="296">
        <v>2.548</v>
      </c>
      <c r="I29" s="296">
        <v>2.6869999999999998</v>
      </c>
      <c r="J29" s="296">
        <v>1.756</v>
      </c>
      <c r="K29" s="296">
        <v>1.589</v>
      </c>
      <c r="L29" s="296">
        <v>2.44</v>
      </c>
      <c r="M29" s="296">
        <v>2.3980000000000001</v>
      </c>
      <c r="N29" s="296">
        <v>3.1280000000000001</v>
      </c>
      <c r="O29" s="296">
        <v>3.9941799999999996</v>
      </c>
      <c r="P29" s="296">
        <v>2.6666500000000002</v>
      </c>
      <c r="Q29" s="296">
        <v>4.3118100000000004</v>
      </c>
      <c r="R29" s="296">
        <v>3.9369499999999999</v>
      </c>
      <c r="S29" s="296">
        <v>4.6420500000000002</v>
      </c>
      <c r="T29" s="296">
        <v>5.9841499999999996</v>
      </c>
      <c r="U29" s="296">
        <v>6.8416499999999996</v>
      </c>
      <c r="V29" s="13"/>
      <c r="W29" s="13"/>
    </row>
    <row r="30" spans="1:23">
      <c r="A30" s="855"/>
      <c r="B30" s="227" t="s">
        <v>45</v>
      </c>
      <c r="C30" s="296">
        <v>1.7809999999999999</v>
      </c>
      <c r="D30" s="296">
        <v>1.3320000000000001</v>
      </c>
      <c r="E30" s="296">
        <v>1.913</v>
      </c>
      <c r="F30" s="296">
        <v>4.54</v>
      </c>
      <c r="G30" s="296">
        <v>1.66</v>
      </c>
      <c r="H30" s="296">
        <v>2.6139999999999999</v>
      </c>
      <c r="I30" s="296">
        <v>2.9430000000000001</v>
      </c>
      <c r="J30" s="296">
        <v>1.738</v>
      </c>
      <c r="K30" s="296">
        <v>2.3860000000000001</v>
      </c>
      <c r="L30" s="296">
        <v>2.863</v>
      </c>
      <c r="M30" s="296">
        <v>2.1030000000000002</v>
      </c>
      <c r="N30" s="296">
        <v>2.1030000000000002</v>
      </c>
      <c r="O30" s="296">
        <v>3.8927899999999998</v>
      </c>
      <c r="P30" s="296">
        <v>3.48204</v>
      </c>
      <c r="Q30" s="296">
        <v>4.3178599999999996</v>
      </c>
      <c r="R30" s="296">
        <v>3.6379099999999998</v>
      </c>
      <c r="S30" s="296">
        <v>4.4680299999999997</v>
      </c>
      <c r="T30" s="296">
        <v>5.6675900000000006</v>
      </c>
      <c r="U30" s="296">
        <v>5.79108</v>
      </c>
      <c r="V30" s="13"/>
      <c r="W30" s="13"/>
    </row>
    <row r="31" spans="1:23">
      <c r="A31" s="855"/>
      <c r="B31" s="227" t="s">
        <v>28</v>
      </c>
      <c r="C31" s="296">
        <v>6.1779999999999999</v>
      </c>
      <c r="D31" s="296">
        <v>6.3369999999999997</v>
      </c>
      <c r="E31" s="296">
        <v>6.4990000000000006</v>
      </c>
      <c r="F31" s="296">
        <v>16.352</v>
      </c>
      <c r="G31" s="296">
        <v>7.3990000000000009</v>
      </c>
      <c r="H31" s="296">
        <v>9.5749999999999993</v>
      </c>
      <c r="I31" s="296">
        <v>13.257</v>
      </c>
      <c r="J31" s="296">
        <v>7.9329999999999998</v>
      </c>
      <c r="K31" s="296">
        <v>8.4570000000000007</v>
      </c>
      <c r="L31" s="296">
        <v>11.058</v>
      </c>
      <c r="M31" s="296">
        <v>8.6649999999999991</v>
      </c>
      <c r="N31" s="296">
        <v>13.557</v>
      </c>
      <c r="O31" s="296">
        <v>26.203429999999997</v>
      </c>
      <c r="P31" s="296">
        <v>22.59329</v>
      </c>
      <c r="Q31" s="296">
        <v>17.96677</v>
      </c>
      <c r="R31" s="296">
        <v>38.98556</v>
      </c>
      <c r="S31" s="296">
        <v>37.802720000000001</v>
      </c>
      <c r="T31" s="296">
        <v>35.836259999999996</v>
      </c>
      <c r="U31" s="296">
        <f>SUM(U28:U30)</f>
        <v>31.741079999999997</v>
      </c>
      <c r="V31" s="59"/>
      <c r="W31" s="13"/>
    </row>
    <row r="32" spans="1:23">
      <c r="A32" s="855" t="s">
        <v>52</v>
      </c>
      <c r="B32" s="227" t="s">
        <v>47</v>
      </c>
      <c r="C32" s="296">
        <v>60.082999999999998</v>
      </c>
      <c r="D32" s="296">
        <v>60.988999999999997</v>
      </c>
      <c r="E32" s="296">
        <v>71.63</v>
      </c>
      <c r="F32" s="296">
        <v>66.171999999999997</v>
      </c>
      <c r="G32" s="296">
        <v>82.959000000000003</v>
      </c>
      <c r="H32" s="296">
        <v>84.33</v>
      </c>
      <c r="I32" s="296">
        <v>98.191000000000003</v>
      </c>
      <c r="J32" s="296">
        <v>72.040999999999997</v>
      </c>
      <c r="K32" s="296">
        <v>96.533000000000001</v>
      </c>
      <c r="L32" s="296">
        <v>84.938000000000002</v>
      </c>
      <c r="M32" s="296">
        <v>113.36799999999999</v>
      </c>
      <c r="N32" s="296">
        <v>118.71</v>
      </c>
      <c r="O32" s="296">
        <v>118.30503999999999</v>
      </c>
      <c r="P32" s="296">
        <v>109.42662</v>
      </c>
      <c r="Q32" s="296">
        <v>63.280190000000005</v>
      </c>
      <c r="R32" s="296">
        <v>86.463200000000001</v>
      </c>
      <c r="S32" s="296">
        <v>88.08489999999999</v>
      </c>
      <c r="T32" s="296">
        <v>77.290039999999991</v>
      </c>
      <c r="U32" s="296">
        <v>77.290000000000006</v>
      </c>
      <c r="V32" s="13"/>
      <c r="W32" s="13"/>
    </row>
    <row r="33" spans="1:23">
      <c r="A33" s="855"/>
      <c r="B33" s="227" t="s">
        <v>46</v>
      </c>
      <c r="C33" s="296">
        <v>18.021999999999998</v>
      </c>
      <c r="D33" s="296">
        <v>20.661999999999999</v>
      </c>
      <c r="E33" s="296">
        <v>23.747</v>
      </c>
      <c r="F33" s="296">
        <v>19.675999999999998</v>
      </c>
      <c r="G33" s="296">
        <v>24.015999999999998</v>
      </c>
      <c r="H33" s="296">
        <v>25.369</v>
      </c>
      <c r="I33" s="296">
        <v>12.489000000000001</v>
      </c>
      <c r="J33" s="296">
        <v>20.614000000000001</v>
      </c>
      <c r="K33" s="296">
        <v>17.68</v>
      </c>
      <c r="L33" s="296">
        <v>13.968999999999999</v>
      </c>
      <c r="M33" s="296">
        <v>22.582999999999998</v>
      </c>
      <c r="N33" s="296">
        <v>26.190999999999999</v>
      </c>
      <c r="O33" s="296">
        <v>11.677370000000002</v>
      </c>
      <c r="P33" s="296">
        <v>26.75459</v>
      </c>
      <c r="Q33" s="296">
        <v>14.40682</v>
      </c>
      <c r="R33" s="296">
        <v>24.073310000000003</v>
      </c>
      <c r="S33" s="296">
        <v>23.66046</v>
      </c>
      <c r="T33" s="296">
        <v>21.38777</v>
      </c>
      <c r="U33" s="296">
        <v>21.388000000000002</v>
      </c>
      <c r="V33" s="13"/>
      <c r="W33" s="13"/>
    </row>
    <row r="34" spans="1:23">
      <c r="A34" s="855"/>
      <c r="B34" s="227" t="s">
        <v>45</v>
      </c>
      <c r="C34" s="296">
        <v>6.5789999999999997</v>
      </c>
      <c r="D34" s="296">
        <v>11.581</v>
      </c>
      <c r="E34" s="296">
        <v>7.8410000000000002</v>
      </c>
      <c r="F34" s="296">
        <v>11.726000000000001</v>
      </c>
      <c r="G34" s="296">
        <v>14.545999999999999</v>
      </c>
      <c r="H34" s="296">
        <v>15.457000000000001</v>
      </c>
      <c r="I34" s="296">
        <v>9.6229999999999993</v>
      </c>
      <c r="J34" s="296">
        <v>15.305</v>
      </c>
      <c r="K34" s="296">
        <v>16.68</v>
      </c>
      <c r="L34" s="296">
        <v>7.375</v>
      </c>
      <c r="M34" s="296">
        <v>13.718</v>
      </c>
      <c r="N34" s="296">
        <v>19.391999999999999</v>
      </c>
      <c r="O34" s="296">
        <v>13.211349999999999</v>
      </c>
      <c r="P34" s="296">
        <v>17.376660000000001</v>
      </c>
      <c r="Q34" s="296">
        <v>10.543469999999999</v>
      </c>
      <c r="R34" s="296">
        <v>17.517900000000001</v>
      </c>
      <c r="S34" s="296">
        <v>17.5593</v>
      </c>
      <c r="T34" s="296">
        <v>18.622540000000001</v>
      </c>
      <c r="U34" s="296">
        <v>18.623000000000001</v>
      </c>
      <c r="V34" s="13"/>
      <c r="W34" s="13"/>
    </row>
    <row r="35" spans="1:23">
      <c r="A35" s="855"/>
      <c r="B35" s="227" t="s">
        <v>28</v>
      </c>
      <c r="C35" s="296">
        <v>84.683999999999983</v>
      </c>
      <c r="D35" s="296">
        <v>93.231999999999999</v>
      </c>
      <c r="E35" s="296">
        <v>103.21799999999999</v>
      </c>
      <c r="F35" s="296">
        <v>97.573999999999998</v>
      </c>
      <c r="G35" s="296">
        <v>121.52099999999999</v>
      </c>
      <c r="H35" s="296">
        <v>125.15600000000001</v>
      </c>
      <c r="I35" s="296">
        <v>120.30300000000001</v>
      </c>
      <c r="J35" s="296">
        <v>107.96000000000001</v>
      </c>
      <c r="K35" s="296">
        <v>130.893</v>
      </c>
      <c r="L35" s="296">
        <v>106.282</v>
      </c>
      <c r="M35" s="296">
        <v>149.66899999999998</v>
      </c>
      <c r="N35" s="296">
        <v>164.29299999999998</v>
      </c>
      <c r="O35" s="296">
        <v>143.19376</v>
      </c>
      <c r="P35" s="296">
        <v>153.55786999999998</v>
      </c>
      <c r="Q35" s="296">
        <v>88.23048</v>
      </c>
      <c r="R35" s="296">
        <v>128.05441000000002</v>
      </c>
      <c r="S35" s="296">
        <v>129.30465999999998</v>
      </c>
      <c r="T35" s="296">
        <v>117.30034999999999</v>
      </c>
      <c r="U35" s="296">
        <f>SUM(U32:U34)</f>
        <v>117.30100000000002</v>
      </c>
      <c r="V35" s="59"/>
      <c r="W35" s="13"/>
    </row>
    <row r="36" spans="1:23">
      <c r="A36" s="855" t="s">
        <v>8</v>
      </c>
      <c r="B36" s="227" t="s">
        <v>47</v>
      </c>
      <c r="C36" s="296">
        <v>11.028</v>
      </c>
      <c r="D36" s="296">
        <v>10.742000000000001</v>
      </c>
      <c r="E36" s="296">
        <v>10.499000000000001</v>
      </c>
      <c r="F36" s="296">
        <v>9.9</v>
      </c>
      <c r="G36" s="296">
        <v>8.6</v>
      </c>
      <c r="H36" s="296">
        <v>8.8000000000000007</v>
      </c>
      <c r="I36" s="296">
        <v>7.3</v>
      </c>
      <c r="J36" s="296">
        <v>6.95</v>
      </c>
      <c r="K36" s="296">
        <v>5.3490000000000002</v>
      </c>
      <c r="L36" s="296">
        <v>7.7009999999999996</v>
      </c>
      <c r="M36" s="296">
        <v>9.1189999999999998</v>
      </c>
      <c r="N36" s="296">
        <v>6.1580000000000004</v>
      </c>
      <c r="O36" s="296">
        <v>10.65761</v>
      </c>
      <c r="P36" s="296">
        <v>6.56935</v>
      </c>
      <c r="Q36" s="296">
        <v>9.0551299999999983</v>
      </c>
      <c r="R36" s="296">
        <v>8.378309999999999</v>
      </c>
      <c r="S36" s="296">
        <v>7.4086000000000007</v>
      </c>
      <c r="T36" s="296">
        <v>7.7755100000000006</v>
      </c>
      <c r="U36" s="296">
        <v>5.6537700000000006</v>
      </c>
      <c r="V36" s="13" t="s">
        <v>15</v>
      </c>
      <c r="W36" s="13" t="s">
        <v>15</v>
      </c>
    </row>
    <row r="37" spans="1:23">
      <c r="A37" s="855"/>
      <c r="B37" s="227" t="s">
        <v>46</v>
      </c>
      <c r="C37" s="296">
        <v>4.0110000000000001</v>
      </c>
      <c r="D37" s="296">
        <v>4.0940000000000003</v>
      </c>
      <c r="E37" s="296">
        <v>4.0220000000000002</v>
      </c>
      <c r="F37" s="296">
        <v>5.8</v>
      </c>
      <c r="G37" s="296">
        <v>3.4</v>
      </c>
      <c r="H37" s="296">
        <v>2.2999999999999998</v>
      </c>
      <c r="I37" s="296">
        <v>6</v>
      </c>
      <c r="J37" s="296">
        <v>2.7429999999999999</v>
      </c>
      <c r="K37" s="296">
        <v>2.4710000000000001</v>
      </c>
      <c r="L37" s="296">
        <v>2.27</v>
      </c>
      <c r="M37" s="296">
        <v>2.2549999999999999</v>
      </c>
      <c r="N37" s="296">
        <v>1.92</v>
      </c>
      <c r="O37" s="296">
        <v>4.1241599999999998</v>
      </c>
      <c r="P37" s="296">
        <v>3.1261399999999999</v>
      </c>
      <c r="Q37" s="296">
        <v>4.3029299999999999</v>
      </c>
      <c r="R37" s="296">
        <v>4.4480000000000004</v>
      </c>
      <c r="S37" s="296">
        <v>2.4352800000000001</v>
      </c>
      <c r="T37" s="296">
        <v>2.5485199999999999</v>
      </c>
      <c r="U37" s="296">
        <v>2.2197399999999998</v>
      </c>
      <c r="V37" s="13" t="s">
        <v>15</v>
      </c>
      <c r="W37" s="13"/>
    </row>
    <row r="38" spans="1:23">
      <c r="A38" s="855"/>
      <c r="B38" s="227" t="s">
        <v>45</v>
      </c>
      <c r="C38" s="296">
        <v>13.295999999999999</v>
      </c>
      <c r="D38" s="296">
        <v>11.516</v>
      </c>
      <c r="E38" s="296">
        <v>12.247999999999999</v>
      </c>
      <c r="F38" s="296">
        <v>14.2</v>
      </c>
      <c r="G38" s="296">
        <v>9.4</v>
      </c>
      <c r="H38" s="296">
        <v>11.8</v>
      </c>
      <c r="I38" s="296">
        <v>5</v>
      </c>
      <c r="J38" s="296">
        <v>8.5289999999999999</v>
      </c>
      <c r="K38" s="296">
        <v>6.1120000000000001</v>
      </c>
      <c r="L38" s="296">
        <v>8.8829999999999991</v>
      </c>
      <c r="M38" s="296">
        <v>5.6639999999999997</v>
      </c>
      <c r="N38" s="296">
        <v>6.3230000000000004</v>
      </c>
      <c r="O38" s="296">
        <v>8.7150200000000009</v>
      </c>
      <c r="P38" s="296">
        <v>4.0922200000000002</v>
      </c>
      <c r="Q38" s="296">
        <v>7.1362899999999998</v>
      </c>
      <c r="R38" s="296">
        <v>6.4946999999999999</v>
      </c>
      <c r="S38" s="296">
        <v>4.1896400000000007</v>
      </c>
      <c r="T38" s="296">
        <v>4.2821600000000002</v>
      </c>
      <c r="U38" s="296">
        <v>3.4115799999999998</v>
      </c>
      <c r="V38" s="13" t="s">
        <v>15</v>
      </c>
      <c r="W38" s="13"/>
    </row>
    <row r="39" spans="1:23">
      <c r="A39" s="855"/>
      <c r="B39" s="227" t="s">
        <v>28</v>
      </c>
      <c r="C39" s="296">
        <v>28.335000000000001</v>
      </c>
      <c r="D39" s="296">
        <v>26.352000000000004</v>
      </c>
      <c r="E39" s="296">
        <v>26.768999999999998</v>
      </c>
      <c r="F39" s="296">
        <v>29.9</v>
      </c>
      <c r="G39" s="296">
        <v>21.4</v>
      </c>
      <c r="H39" s="296">
        <v>22.900000000000002</v>
      </c>
      <c r="I39" s="296">
        <v>18.3</v>
      </c>
      <c r="J39" s="296">
        <v>18.222000000000001</v>
      </c>
      <c r="K39" s="296">
        <v>13.932</v>
      </c>
      <c r="L39" s="296">
        <v>18.853999999999999</v>
      </c>
      <c r="M39" s="296">
        <v>17.037999999999997</v>
      </c>
      <c r="N39" s="296">
        <v>14.401</v>
      </c>
      <c r="O39" s="296">
        <v>23.496790000000001</v>
      </c>
      <c r="P39" s="296">
        <v>13.787710000000001</v>
      </c>
      <c r="Q39" s="296">
        <v>20.494349999999997</v>
      </c>
      <c r="R39" s="296">
        <v>19.321010000000001</v>
      </c>
      <c r="S39" s="296">
        <v>14.033520000000001</v>
      </c>
      <c r="T39" s="296">
        <v>14.606190000000002</v>
      </c>
      <c r="U39" s="296">
        <f>SUM(U36:U38)</f>
        <v>11.28509</v>
      </c>
      <c r="V39" s="59"/>
      <c r="W39" s="13"/>
    </row>
    <row r="40" spans="1:23">
      <c r="A40" s="855" t="s">
        <v>51</v>
      </c>
      <c r="B40" s="227" t="s">
        <v>47</v>
      </c>
      <c r="C40" s="296">
        <v>17.7</v>
      </c>
      <c r="D40" s="296">
        <v>1.8360000000000001</v>
      </c>
      <c r="E40" s="296">
        <v>3.4140000000000001</v>
      </c>
      <c r="F40" s="296">
        <v>6.4</v>
      </c>
      <c r="G40" s="296">
        <v>17.167999999999999</v>
      </c>
      <c r="H40" s="296">
        <v>11.464</v>
      </c>
      <c r="I40" s="296">
        <v>41.86</v>
      </c>
      <c r="J40" s="296">
        <v>15.132999999999999</v>
      </c>
      <c r="K40" s="296">
        <v>43.384999999999998</v>
      </c>
      <c r="L40" s="296">
        <v>32.590000000000003</v>
      </c>
      <c r="M40" s="296">
        <v>25.984000000000002</v>
      </c>
      <c r="N40" s="296">
        <v>44.874000000000002</v>
      </c>
      <c r="O40" s="296">
        <v>33.555730000000004</v>
      </c>
      <c r="P40" s="296">
        <v>12.068820000000001</v>
      </c>
      <c r="Q40" s="296">
        <v>19.192490000000003</v>
      </c>
      <c r="R40" s="296">
        <v>22.609490000000001</v>
      </c>
      <c r="S40" s="296">
        <v>26.508470000000003</v>
      </c>
      <c r="T40" s="296">
        <v>26.508470000000003</v>
      </c>
      <c r="U40" s="296">
        <v>47.90052</v>
      </c>
      <c r="V40" s="13"/>
      <c r="W40" s="13"/>
    </row>
    <row r="41" spans="1:23">
      <c r="A41" s="855"/>
      <c r="B41" s="227" t="s">
        <v>46</v>
      </c>
      <c r="C41" s="296">
        <v>2</v>
      </c>
      <c r="D41" s="296">
        <v>1.36</v>
      </c>
      <c r="E41" s="296">
        <v>3.4729999999999999</v>
      </c>
      <c r="F41" s="296">
        <v>0.439</v>
      </c>
      <c r="G41" s="296">
        <v>2.835</v>
      </c>
      <c r="H41" s="296">
        <v>1.079</v>
      </c>
      <c r="I41" s="296">
        <v>10.363</v>
      </c>
      <c r="J41" s="296">
        <v>4.6779999999999999</v>
      </c>
      <c r="K41" s="296">
        <v>2.5870000000000002</v>
      </c>
      <c r="L41" s="296">
        <v>7.4649999999999999</v>
      </c>
      <c r="M41" s="296">
        <v>3.6080000000000001</v>
      </c>
      <c r="N41" s="296">
        <v>3.875</v>
      </c>
      <c r="O41" s="296">
        <v>5.7485900000000001</v>
      </c>
      <c r="P41" s="296">
        <v>5.5009399999999999</v>
      </c>
      <c r="Q41" s="296">
        <v>2.42998</v>
      </c>
      <c r="R41" s="296">
        <v>4.1877399999999998</v>
      </c>
      <c r="S41" s="296">
        <v>4.1652700000000005</v>
      </c>
      <c r="T41" s="296">
        <v>4.1652700000000005</v>
      </c>
      <c r="U41" s="296">
        <v>8.1069999999999993</v>
      </c>
      <c r="V41" s="13"/>
      <c r="W41" s="13"/>
    </row>
    <row r="42" spans="1:23">
      <c r="A42" s="855"/>
      <c r="B42" s="227" t="s">
        <v>45</v>
      </c>
      <c r="C42" s="296">
        <v>6.9</v>
      </c>
      <c r="D42" s="296">
        <v>0.11700000000000001</v>
      </c>
      <c r="E42" s="296">
        <v>3.508</v>
      </c>
      <c r="F42" s="296">
        <v>0.29799999999999999</v>
      </c>
      <c r="G42" s="296">
        <v>2.7480000000000002</v>
      </c>
      <c r="H42" s="296">
        <v>1.2929999999999999</v>
      </c>
      <c r="I42" s="296">
        <v>9.43</v>
      </c>
      <c r="J42" s="296">
        <v>2.3730000000000002</v>
      </c>
      <c r="K42" s="296">
        <v>0.35499999999999998</v>
      </c>
      <c r="L42" s="296">
        <v>1.506</v>
      </c>
      <c r="M42" s="296">
        <v>4.2750000000000004</v>
      </c>
      <c r="N42" s="296">
        <v>3.9279999999999999</v>
      </c>
      <c r="O42" s="296">
        <v>3.2632600000000003</v>
      </c>
      <c r="P42" s="296">
        <v>6.0651800000000007</v>
      </c>
      <c r="Q42" s="296">
        <v>4.1847899999999996</v>
      </c>
      <c r="R42" s="296">
        <v>2.2361999999999997</v>
      </c>
      <c r="S42" s="296">
        <v>7.24451</v>
      </c>
      <c r="T42" s="296">
        <v>7.24451</v>
      </c>
      <c r="U42" s="296">
        <v>7.3497899999999996</v>
      </c>
      <c r="V42" s="13"/>
      <c r="W42" s="13"/>
    </row>
    <row r="43" spans="1:23">
      <c r="A43" s="855"/>
      <c r="B43" s="227" t="s">
        <v>28</v>
      </c>
      <c r="C43" s="296">
        <v>26.6</v>
      </c>
      <c r="D43" s="296">
        <v>3.3130000000000002</v>
      </c>
      <c r="E43" s="296">
        <v>10.395</v>
      </c>
      <c r="F43" s="296">
        <v>7.1370000000000005</v>
      </c>
      <c r="G43" s="296">
        <v>22.751000000000001</v>
      </c>
      <c r="H43" s="296">
        <v>13.836</v>
      </c>
      <c r="I43" s="296">
        <v>61.652999999999999</v>
      </c>
      <c r="J43" s="296">
        <v>22.184000000000001</v>
      </c>
      <c r="K43" s="296">
        <v>46.326999999999998</v>
      </c>
      <c r="L43" s="296">
        <v>41.561000000000007</v>
      </c>
      <c r="M43" s="296">
        <v>33.867000000000004</v>
      </c>
      <c r="N43" s="296">
        <v>52.677</v>
      </c>
      <c r="O43" s="296">
        <v>42.567580000000007</v>
      </c>
      <c r="P43" s="296">
        <v>23.634940000000004</v>
      </c>
      <c r="Q43" s="296">
        <v>25.807260000000003</v>
      </c>
      <c r="R43" s="296">
        <v>29.033429999999999</v>
      </c>
      <c r="S43" s="296">
        <v>37.91825</v>
      </c>
      <c r="T43" s="296">
        <v>37.91825</v>
      </c>
      <c r="U43" s="296">
        <f>SUM(U40:U42)</f>
        <v>63.357309999999998</v>
      </c>
      <c r="V43" s="59"/>
      <c r="W43" s="13"/>
    </row>
    <row r="44" spans="1:23">
      <c r="A44" s="855" t="s">
        <v>18</v>
      </c>
      <c r="B44" s="227" t="s">
        <v>47</v>
      </c>
      <c r="C44" s="296">
        <v>2.92</v>
      </c>
      <c r="D44" s="296">
        <v>0.80500000000000005</v>
      </c>
      <c r="E44" s="296">
        <v>1.9730000000000001</v>
      </c>
      <c r="F44" s="296">
        <v>1.0029999999999999</v>
      </c>
      <c r="G44" s="296">
        <v>1.8919999999999999</v>
      </c>
      <c r="H44" s="296">
        <v>1.337</v>
      </c>
      <c r="I44" s="296">
        <v>0.21</v>
      </c>
      <c r="J44" s="296">
        <v>1.268</v>
      </c>
      <c r="K44" s="296">
        <v>2.8490000000000002</v>
      </c>
      <c r="L44" s="296">
        <v>4.8659999999999997</v>
      </c>
      <c r="M44" s="296">
        <v>5</v>
      </c>
      <c r="N44" s="296">
        <v>5.0999999999999996</v>
      </c>
      <c r="O44" s="296">
        <v>3.8741999999999996</v>
      </c>
      <c r="P44" s="296">
        <v>10.368120000000001</v>
      </c>
      <c r="Q44" s="296">
        <v>19.64846</v>
      </c>
      <c r="R44" s="296">
        <v>18.840139999999998</v>
      </c>
      <c r="S44" s="296">
        <v>20.356590000000001</v>
      </c>
      <c r="T44" s="296">
        <v>18.85604</v>
      </c>
      <c r="U44" s="296">
        <v>2.7277499999999999</v>
      </c>
      <c r="V44" s="13"/>
      <c r="W44" s="13"/>
    </row>
    <row r="45" spans="1:23">
      <c r="A45" s="855"/>
      <c r="B45" s="227" t="s">
        <v>46</v>
      </c>
      <c r="C45" s="296">
        <v>0.14699999999999999</v>
      </c>
      <c r="D45" s="296">
        <v>0.20799999999999999</v>
      </c>
      <c r="E45" s="296">
        <v>0.34100000000000003</v>
      </c>
      <c r="F45" s="296">
        <v>0.30199999999999999</v>
      </c>
      <c r="G45" s="296">
        <v>0.216</v>
      </c>
      <c r="H45" s="296">
        <v>0.29199999999999998</v>
      </c>
      <c r="I45" s="296">
        <v>1.9E-2</v>
      </c>
      <c r="J45" s="296">
        <v>2E-3</v>
      </c>
      <c r="K45" s="296">
        <v>0.39</v>
      </c>
      <c r="L45" s="296">
        <v>0.26300000000000001</v>
      </c>
      <c r="M45" s="296">
        <v>0.4</v>
      </c>
      <c r="N45" s="296">
        <v>0.3</v>
      </c>
      <c r="O45" s="296">
        <v>0.60526999999999997</v>
      </c>
      <c r="P45" s="296">
        <v>0.59884999999999999</v>
      </c>
      <c r="Q45" s="296">
        <v>0.90522000000000002</v>
      </c>
      <c r="R45" s="296">
        <v>0.72204999999999997</v>
      </c>
      <c r="S45" s="296">
        <v>0.98536999999999997</v>
      </c>
      <c r="T45" s="296">
        <v>1.3090299999999999</v>
      </c>
      <c r="U45" s="296">
        <v>6.7030000000000006E-2</v>
      </c>
      <c r="V45" s="59" t="s">
        <v>15</v>
      </c>
      <c r="W45" s="13"/>
    </row>
    <row r="46" spans="1:23">
      <c r="A46" s="855"/>
      <c r="B46" s="93" t="s">
        <v>45</v>
      </c>
      <c r="C46" s="296">
        <v>0.11799999999999999</v>
      </c>
      <c r="D46" s="296">
        <v>0.13700000000000001</v>
      </c>
      <c r="E46" s="296">
        <v>0.29799999999999999</v>
      </c>
      <c r="F46" s="296">
        <v>0.251</v>
      </c>
      <c r="G46" s="296">
        <v>0.20599999999999999</v>
      </c>
      <c r="H46" s="296">
        <v>0.34300000000000003</v>
      </c>
      <c r="I46" s="296">
        <v>0</v>
      </c>
      <c r="J46" s="296">
        <v>2E-3</v>
      </c>
      <c r="K46" s="296">
        <v>0.308</v>
      </c>
      <c r="L46" s="296">
        <v>0.155</v>
      </c>
      <c r="M46" s="296">
        <v>0.2</v>
      </c>
      <c r="N46" s="296">
        <v>0.2</v>
      </c>
      <c r="O46" s="296">
        <v>0.43145999999999995</v>
      </c>
      <c r="P46" s="296">
        <v>0.64891999999999994</v>
      </c>
      <c r="Q46" s="296">
        <v>0.33168999999999998</v>
      </c>
      <c r="R46" s="296">
        <v>0.46729999999999999</v>
      </c>
      <c r="S46" s="296">
        <v>0.46949000000000002</v>
      </c>
      <c r="T46" s="296">
        <v>0.23908000000000001</v>
      </c>
      <c r="U46" s="296">
        <v>0.18614</v>
      </c>
      <c r="V46" s="13" t="s">
        <v>15</v>
      </c>
      <c r="W46" s="13"/>
    </row>
    <row r="47" spans="1:23">
      <c r="A47" s="855"/>
      <c r="B47" s="93" t="s">
        <v>28</v>
      </c>
      <c r="C47" s="296">
        <v>3.1849999999999996</v>
      </c>
      <c r="D47" s="296">
        <v>1.1500000000000001</v>
      </c>
      <c r="E47" s="296">
        <v>2.6120000000000001</v>
      </c>
      <c r="F47" s="296">
        <v>1.556</v>
      </c>
      <c r="G47" s="296">
        <v>2.3140000000000001</v>
      </c>
      <c r="H47" s="296">
        <v>1.972</v>
      </c>
      <c r="I47" s="296">
        <v>0.22899999999999998</v>
      </c>
      <c r="J47" s="296">
        <v>1.272</v>
      </c>
      <c r="K47" s="296">
        <v>3.5470000000000002</v>
      </c>
      <c r="L47" s="296">
        <v>5.2839999999999998</v>
      </c>
      <c r="M47" s="296">
        <v>5.6000000000000005</v>
      </c>
      <c r="N47" s="296">
        <v>5.6</v>
      </c>
      <c r="O47" s="296">
        <v>4.9109299999999987</v>
      </c>
      <c r="P47" s="296">
        <v>11.615890000000002</v>
      </c>
      <c r="Q47" s="296">
        <v>20.885369999999998</v>
      </c>
      <c r="R47" s="296">
        <v>20.029489999999999</v>
      </c>
      <c r="S47" s="296">
        <v>21.811450000000001</v>
      </c>
      <c r="T47" s="296">
        <v>20.404150000000001</v>
      </c>
      <c r="U47" s="296">
        <f>SUM(U44:U46)</f>
        <v>2.9809199999999998</v>
      </c>
      <c r="V47" s="59"/>
      <c r="W47" s="13"/>
    </row>
    <row r="48" spans="1:23">
      <c r="A48" s="855" t="s">
        <v>50</v>
      </c>
      <c r="B48" s="93" t="s">
        <v>47</v>
      </c>
      <c r="C48" s="296">
        <v>0</v>
      </c>
      <c r="D48" s="296">
        <v>8.0000000000000002E-3</v>
      </c>
      <c r="E48" s="296">
        <v>3.0000000000000001E-3</v>
      </c>
      <c r="F48" s="296">
        <v>0.01</v>
      </c>
      <c r="G48" s="296">
        <v>4.0000000000000001E-3</v>
      </c>
      <c r="H48" s="296">
        <v>2.5000000000000001E-2</v>
      </c>
      <c r="I48" s="296">
        <v>1.4E-2</v>
      </c>
      <c r="J48" s="296">
        <v>2.4E-2</v>
      </c>
      <c r="K48" s="296">
        <v>0.01</v>
      </c>
      <c r="L48" s="296">
        <v>1.4999999999999999E-2</v>
      </c>
      <c r="M48" s="296">
        <v>0</v>
      </c>
      <c r="N48" s="296">
        <v>0</v>
      </c>
      <c r="O48" s="296">
        <v>3.6760000000000001E-2</v>
      </c>
      <c r="P48" s="296">
        <v>5.7590000000000002E-2</v>
      </c>
      <c r="Q48" s="296">
        <v>4.7450000000000006E-2</v>
      </c>
      <c r="R48" s="296">
        <v>5.0479999999999997E-2</v>
      </c>
      <c r="S48" s="296">
        <v>4.675E-2</v>
      </c>
      <c r="T48" s="296">
        <v>6.4319999999999988E-2</v>
      </c>
      <c r="U48" s="296">
        <v>4.5960000000000001E-2</v>
      </c>
      <c r="V48" s="13"/>
      <c r="W48" s="13"/>
    </row>
    <row r="49" spans="1:23">
      <c r="A49" s="855"/>
      <c r="B49" s="93" t="s">
        <v>46</v>
      </c>
      <c r="C49" s="296">
        <v>0</v>
      </c>
      <c r="D49" s="296">
        <v>1E-3</v>
      </c>
      <c r="E49" s="296">
        <v>4.0000000000000001E-3</v>
      </c>
      <c r="F49" s="296">
        <v>0.01</v>
      </c>
      <c r="G49" s="296">
        <v>0</v>
      </c>
      <c r="H49" s="296">
        <v>0</v>
      </c>
      <c r="I49" s="296">
        <v>8.9999999999999993E-3</v>
      </c>
      <c r="J49" s="296">
        <v>1.0999999999999999E-2</v>
      </c>
      <c r="K49" s="296">
        <v>5.0000000000000001E-3</v>
      </c>
      <c r="L49" s="296">
        <v>5.0000000000000001E-3</v>
      </c>
      <c r="M49" s="296">
        <v>0</v>
      </c>
      <c r="N49" s="296">
        <v>0</v>
      </c>
      <c r="O49" s="296">
        <v>3.14E-3</v>
      </c>
      <c r="P49" s="296">
        <v>3.4450000000000001E-2</v>
      </c>
      <c r="Q49" s="296">
        <v>1.192E-2</v>
      </c>
      <c r="R49" s="296">
        <v>2.2030000000000001E-2</v>
      </c>
      <c r="S49" s="296">
        <v>1.1720000000000001E-2</v>
      </c>
      <c r="T49" s="296">
        <v>3.4549999999999997E-2</v>
      </c>
      <c r="U49" s="296">
        <v>1.5800000000000002E-2</v>
      </c>
      <c r="V49" s="13"/>
      <c r="W49" s="13"/>
    </row>
    <row r="50" spans="1:23">
      <c r="A50" s="855"/>
      <c r="B50" s="93" t="s">
        <v>45</v>
      </c>
      <c r="C50" s="296">
        <v>0</v>
      </c>
      <c r="D50" s="296">
        <v>1.4999999999999999E-2</v>
      </c>
      <c r="E50" s="296">
        <v>4.0000000000000001E-3</v>
      </c>
      <c r="F50" s="296">
        <v>1.4E-2</v>
      </c>
      <c r="G50" s="296">
        <v>7.0000000000000001E-3</v>
      </c>
      <c r="H50" s="296">
        <v>5.0000000000000001E-3</v>
      </c>
      <c r="I50" s="296">
        <v>1.0999999999999999E-2</v>
      </c>
      <c r="J50" s="296">
        <v>1.7000000000000001E-2</v>
      </c>
      <c r="K50" s="296">
        <v>1.4E-2</v>
      </c>
      <c r="L50" s="296">
        <v>0.01</v>
      </c>
      <c r="M50" s="296">
        <v>0</v>
      </c>
      <c r="N50" s="296">
        <v>0</v>
      </c>
      <c r="O50" s="296">
        <v>1.0659999999999999E-2</v>
      </c>
      <c r="P50" s="296">
        <v>3.0499999999999999E-2</v>
      </c>
      <c r="Q50" s="296">
        <v>1.8890000000000001E-2</v>
      </c>
      <c r="R50" s="296">
        <v>2.4390000000000002E-2</v>
      </c>
      <c r="S50" s="296">
        <v>1.8879999999999997E-2</v>
      </c>
      <c r="T50" s="296">
        <v>2.7890000000000002E-2</v>
      </c>
      <c r="U50" s="296">
        <v>1.9609999999999999E-2</v>
      </c>
      <c r="V50" s="13"/>
      <c r="W50" s="13"/>
    </row>
    <row r="51" spans="1:23">
      <c r="A51" s="855"/>
      <c r="B51" s="93" t="s">
        <v>28</v>
      </c>
      <c r="C51" s="296">
        <v>0</v>
      </c>
      <c r="D51" s="296">
        <v>2.4E-2</v>
      </c>
      <c r="E51" s="296">
        <v>1.0999999999999999E-2</v>
      </c>
      <c r="F51" s="296">
        <v>3.4000000000000002E-2</v>
      </c>
      <c r="G51" s="296">
        <v>1.0999999999999999E-2</v>
      </c>
      <c r="H51" s="296">
        <v>3.0000000000000002E-2</v>
      </c>
      <c r="I51" s="296">
        <v>3.4000000000000002E-2</v>
      </c>
      <c r="J51" s="296">
        <v>5.2000000000000005E-2</v>
      </c>
      <c r="K51" s="296">
        <v>2.8999999999999998E-2</v>
      </c>
      <c r="L51" s="296">
        <v>0.03</v>
      </c>
      <c r="M51" s="296">
        <v>0</v>
      </c>
      <c r="N51" s="296">
        <v>0</v>
      </c>
      <c r="O51" s="296">
        <v>5.0559999999999994E-2</v>
      </c>
      <c r="P51" s="296">
        <v>0.12254000000000001</v>
      </c>
      <c r="Q51" s="296">
        <v>7.826000000000001E-2</v>
      </c>
      <c r="R51" s="296">
        <v>9.6899999999999986E-2</v>
      </c>
      <c r="S51" s="296">
        <v>7.7350000000000002E-2</v>
      </c>
      <c r="T51" s="296">
        <v>0.12675999999999998</v>
      </c>
      <c r="U51" s="296">
        <f>SUM(U48:U50)</f>
        <v>8.1369999999999998E-2</v>
      </c>
      <c r="V51" s="59"/>
      <c r="W51" s="13"/>
    </row>
    <row r="52" spans="1:23">
      <c r="A52" s="855" t="s">
        <v>3</v>
      </c>
      <c r="B52" s="93" t="s">
        <v>47</v>
      </c>
      <c r="C52" s="296">
        <v>477.072</v>
      </c>
      <c r="D52" s="296">
        <v>420.827</v>
      </c>
      <c r="E52" s="296">
        <v>427.57100000000003</v>
      </c>
      <c r="F52" s="296">
        <v>347.26</v>
      </c>
      <c r="G52" s="296">
        <v>428.71899999999999</v>
      </c>
      <c r="H52" s="296">
        <v>439.48</v>
      </c>
      <c r="I52" s="296">
        <v>424.12299999999999</v>
      </c>
      <c r="J52" s="296">
        <v>453.8</v>
      </c>
      <c r="K52" s="296">
        <v>395</v>
      </c>
      <c r="L52" s="296">
        <v>419</v>
      </c>
      <c r="M52" s="296">
        <v>430</v>
      </c>
      <c r="N52" s="296">
        <v>416.5</v>
      </c>
      <c r="O52" s="296">
        <v>420.9</v>
      </c>
      <c r="P52" s="296">
        <v>393.6</v>
      </c>
      <c r="Q52" s="296">
        <v>327</v>
      </c>
      <c r="R52" s="296">
        <v>470</v>
      </c>
      <c r="S52" s="296">
        <v>381</v>
      </c>
      <c r="T52" s="296">
        <v>381</v>
      </c>
      <c r="U52" s="296">
        <v>381</v>
      </c>
      <c r="V52" s="13"/>
      <c r="W52" s="13"/>
    </row>
    <row r="53" spans="1:23">
      <c r="A53" s="855"/>
      <c r="B53" s="93" t="s">
        <v>46</v>
      </c>
      <c r="C53" s="296">
        <v>224.87899999999999</v>
      </c>
      <c r="D53" s="296">
        <v>200.75399999999999</v>
      </c>
      <c r="E53" s="296">
        <v>227.90700000000001</v>
      </c>
      <c r="F53" s="296">
        <v>159.48599999999999</v>
      </c>
      <c r="G53" s="296">
        <v>203.78</v>
      </c>
      <c r="H53" s="296">
        <v>192.51</v>
      </c>
      <c r="I53" s="296">
        <v>185.02099999999999</v>
      </c>
      <c r="J53" s="296">
        <v>180.59</v>
      </c>
      <c r="K53" s="296">
        <v>162.33099999999999</v>
      </c>
      <c r="L53" s="296">
        <v>160</v>
      </c>
      <c r="M53" s="296">
        <v>185.9</v>
      </c>
      <c r="N53" s="296">
        <v>180.8</v>
      </c>
      <c r="O53" s="296">
        <v>179.9</v>
      </c>
      <c r="P53" s="296">
        <v>81.7</v>
      </c>
      <c r="Q53" s="296">
        <v>235</v>
      </c>
      <c r="R53" s="296">
        <v>268</v>
      </c>
      <c r="S53" s="296">
        <v>248.9</v>
      </c>
      <c r="T53" s="296">
        <v>248.9</v>
      </c>
      <c r="U53" s="296">
        <v>248.9</v>
      </c>
      <c r="V53" s="13"/>
      <c r="W53" s="13"/>
    </row>
    <row r="54" spans="1:23">
      <c r="A54" s="855"/>
      <c r="B54" s="93" t="s">
        <v>45</v>
      </c>
      <c r="C54" s="296">
        <v>136.55600000000001</v>
      </c>
      <c r="D54" s="296">
        <v>128.46</v>
      </c>
      <c r="E54" s="296">
        <v>146.34700000000001</v>
      </c>
      <c r="F54" s="296">
        <v>116.84</v>
      </c>
      <c r="G54" s="296">
        <v>152.94</v>
      </c>
      <c r="H54" s="296">
        <v>136.88399999999999</v>
      </c>
      <c r="I54" s="296">
        <v>111.40900000000001</v>
      </c>
      <c r="J54" s="296">
        <v>111.209</v>
      </c>
      <c r="K54" s="296">
        <v>106.36499999999999</v>
      </c>
      <c r="L54" s="296">
        <v>100</v>
      </c>
      <c r="M54" s="296">
        <v>102.9</v>
      </c>
      <c r="N54" s="296">
        <v>100.8</v>
      </c>
      <c r="O54" s="296">
        <v>101.3</v>
      </c>
      <c r="P54" s="296">
        <v>102.9</v>
      </c>
      <c r="Q54" s="296">
        <v>125</v>
      </c>
      <c r="R54" s="296">
        <v>135.9</v>
      </c>
      <c r="S54" s="296">
        <v>132</v>
      </c>
      <c r="T54" s="296">
        <v>132</v>
      </c>
      <c r="U54" s="296">
        <v>132</v>
      </c>
      <c r="V54" s="13"/>
      <c r="W54" s="13"/>
    </row>
    <row r="55" spans="1:23">
      <c r="A55" s="855"/>
      <c r="B55" s="93" t="s">
        <v>28</v>
      </c>
      <c r="C55" s="296">
        <v>838.50700000000006</v>
      </c>
      <c r="D55" s="296">
        <v>750.04100000000005</v>
      </c>
      <c r="E55" s="296">
        <v>801.82500000000005</v>
      </c>
      <c r="F55" s="296">
        <v>623.58600000000001</v>
      </c>
      <c r="G55" s="296">
        <v>785.43900000000008</v>
      </c>
      <c r="H55" s="296">
        <v>768.87400000000002</v>
      </c>
      <c r="I55" s="296">
        <v>720.553</v>
      </c>
      <c r="J55" s="296">
        <v>745.59899999999993</v>
      </c>
      <c r="K55" s="296">
        <v>663.69600000000003</v>
      </c>
      <c r="L55" s="296">
        <v>679</v>
      </c>
      <c r="M55" s="296">
        <v>718.8</v>
      </c>
      <c r="N55" s="296">
        <v>698.09999999999991</v>
      </c>
      <c r="O55" s="296">
        <v>702.09999999999991</v>
      </c>
      <c r="P55" s="296">
        <v>578.20000000000005</v>
      </c>
      <c r="Q55" s="296">
        <v>687</v>
      </c>
      <c r="R55" s="296">
        <v>873.9</v>
      </c>
      <c r="S55" s="296">
        <v>761.9</v>
      </c>
      <c r="T55" s="296">
        <v>761.9</v>
      </c>
      <c r="U55" s="296">
        <f>SUM(U52:U54)</f>
        <v>761.9</v>
      </c>
      <c r="V55" s="59"/>
      <c r="W55" s="13"/>
    </row>
    <row r="56" spans="1:23">
      <c r="A56" s="855" t="s">
        <v>33</v>
      </c>
      <c r="B56" s="93" t="s">
        <v>47</v>
      </c>
      <c r="C56" s="296">
        <v>22.192</v>
      </c>
      <c r="D56" s="296">
        <v>26.59</v>
      </c>
      <c r="E56" s="296">
        <v>34.469000000000001</v>
      </c>
      <c r="F56" s="296">
        <v>33.53</v>
      </c>
      <c r="G56" s="296">
        <v>39.222000000000001</v>
      </c>
      <c r="H56" s="296">
        <v>41.448</v>
      </c>
      <c r="I56" s="296">
        <v>43.426000000000002</v>
      </c>
      <c r="J56" s="296">
        <v>66.941999999999993</v>
      </c>
      <c r="K56" s="296">
        <v>58.341000000000001</v>
      </c>
      <c r="L56" s="296">
        <v>56.887</v>
      </c>
      <c r="M56" s="296">
        <v>56.530999999999999</v>
      </c>
      <c r="N56" s="296">
        <v>42.685000000000002</v>
      </c>
      <c r="O56" s="296">
        <v>84.00994</v>
      </c>
      <c r="P56" s="296">
        <v>76.565899999999999</v>
      </c>
      <c r="Q56" s="296">
        <v>107.56708999999999</v>
      </c>
      <c r="R56" s="296">
        <v>106.01211000000001</v>
      </c>
      <c r="S56" s="296">
        <v>141.75826000000001</v>
      </c>
      <c r="T56" s="296">
        <v>141.50948</v>
      </c>
      <c r="U56" s="296">
        <v>171.35477</v>
      </c>
      <c r="V56" s="13"/>
      <c r="W56" s="13"/>
    </row>
    <row r="57" spans="1:23">
      <c r="A57" s="855"/>
      <c r="B57" s="93" t="s">
        <v>46</v>
      </c>
      <c r="C57" s="296">
        <v>5.2809999999999997</v>
      </c>
      <c r="D57" s="296">
        <v>6.39</v>
      </c>
      <c r="E57" s="296">
        <v>9.7249999999999996</v>
      </c>
      <c r="F57" s="296">
        <v>16.824999999999999</v>
      </c>
      <c r="G57" s="296">
        <v>11.552</v>
      </c>
      <c r="H57" s="296">
        <v>8.9920000000000009</v>
      </c>
      <c r="I57" s="296">
        <v>9.2639999999999993</v>
      </c>
      <c r="J57" s="296">
        <v>14.951000000000001</v>
      </c>
      <c r="K57" s="296">
        <v>8.0549999999999997</v>
      </c>
      <c r="L57" s="296">
        <v>30.451000000000001</v>
      </c>
      <c r="M57" s="296">
        <v>40.171999999999997</v>
      </c>
      <c r="N57" s="296">
        <v>15.042999999999999</v>
      </c>
      <c r="O57" s="296">
        <v>27.078589999999998</v>
      </c>
      <c r="P57" s="296">
        <v>33.157330000000002</v>
      </c>
      <c r="Q57" s="296">
        <v>54.640699999999995</v>
      </c>
      <c r="R57" s="296">
        <v>46.566230000000004</v>
      </c>
      <c r="S57" s="296">
        <v>57.285119999999999</v>
      </c>
      <c r="T57" s="296">
        <v>57.18929</v>
      </c>
      <c r="U57" s="296">
        <v>32.934129999999996</v>
      </c>
      <c r="V57" s="13"/>
      <c r="W57" s="13"/>
    </row>
    <row r="58" spans="1:23">
      <c r="A58" s="855"/>
      <c r="B58" s="93" t="s">
        <v>45</v>
      </c>
      <c r="C58" s="296">
        <v>4.3449999999999998</v>
      </c>
      <c r="D58" s="296">
        <v>5.07</v>
      </c>
      <c r="E58" s="296">
        <v>6.0529999999999999</v>
      </c>
      <c r="F58" s="296">
        <v>5.4630000000000001</v>
      </c>
      <c r="G58" s="296">
        <v>1.583</v>
      </c>
      <c r="H58" s="296">
        <v>0.27600000000000002</v>
      </c>
      <c r="I58" s="296">
        <v>0.27600000000000002</v>
      </c>
      <c r="J58" s="296">
        <v>4.6399999999999997</v>
      </c>
      <c r="K58" s="296">
        <v>9.859</v>
      </c>
      <c r="L58" s="296">
        <v>14.007999999999999</v>
      </c>
      <c r="M58" s="296">
        <v>8.0090000000000003</v>
      </c>
      <c r="N58" s="296">
        <v>5.383</v>
      </c>
      <c r="O58" s="296">
        <v>9.1137199999999989</v>
      </c>
      <c r="P58" s="296">
        <v>10.660780000000001</v>
      </c>
      <c r="Q58" s="296">
        <v>7.95289</v>
      </c>
      <c r="R58" s="296">
        <v>11.03768</v>
      </c>
      <c r="S58" s="296">
        <v>15.03842</v>
      </c>
      <c r="T58" s="296">
        <v>15.03842</v>
      </c>
      <c r="U58" s="296">
        <v>17.737400000000001</v>
      </c>
      <c r="V58" s="13"/>
      <c r="W58" s="13"/>
    </row>
    <row r="59" spans="1:23">
      <c r="A59" s="855"/>
      <c r="B59" s="93" t="s">
        <v>28</v>
      </c>
      <c r="C59" s="296">
        <v>31.817999999999998</v>
      </c>
      <c r="D59" s="296">
        <v>38.049999999999997</v>
      </c>
      <c r="E59" s="296">
        <v>50.247</v>
      </c>
      <c r="F59" s="296">
        <v>55.818000000000005</v>
      </c>
      <c r="G59" s="296">
        <v>52.356999999999999</v>
      </c>
      <c r="H59" s="296">
        <v>50.716000000000001</v>
      </c>
      <c r="I59" s="296">
        <v>52.966000000000001</v>
      </c>
      <c r="J59" s="296">
        <v>86.533000000000001</v>
      </c>
      <c r="K59" s="296">
        <v>76.254999999999995</v>
      </c>
      <c r="L59" s="296">
        <v>101.34599999999999</v>
      </c>
      <c r="M59" s="296">
        <v>104.712</v>
      </c>
      <c r="N59" s="296">
        <v>63.111000000000004</v>
      </c>
      <c r="O59" s="296">
        <v>120.20224999999999</v>
      </c>
      <c r="P59" s="296">
        <v>120.38401</v>
      </c>
      <c r="Q59" s="296">
        <v>170.16067999999999</v>
      </c>
      <c r="R59" s="296">
        <v>163.61602000000002</v>
      </c>
      <c r="S59" s="296">
        <v>214.08180000000002</v>
      </c>
      <c r="T59" s="296">
        <v>213.73719</v>
      </c>
      <c r="U59" s="296">
        <f>SUM(U56:U58)</f>
        <v>222.02630000000002</v>
      </c>
      <c r="V59" s="59"/>
      <c r="W59" s="13"/>
    </row>
    <row r="60" spans="1:23">
      <c r="A60" s="855" t="s">
        <v>49</v>
      </c>
      <c r="B60" s="93" t="s">
        <v>47</v>
      </c>
      <c r="C60" s="296">
        <v>40.335000000000001</v>
      </c>
      <c r="D60" s="296">
        <v>42.816000000000003</v>
      </c>
      <c r="E60" s="296">
        <v>60.177</v>
      </c>
      <c r="F60" s="296">
        <v>51.637</v>
      </c>
      <c r="G60" s="296">
        <v>49.225000000000001</v>
      </c>
      <c r="H60" s="296">
        <v>55.753999999999998</v>
      </c>
      <c r="I60" s="296">
        <v>53.215000000000003</v>
      </c>
      <c r="J60" s="296">
        <v>64.144999999999996</v>
      </c>
      <c r="K60" s="296">
        <v>77.617000000000004</v>
      </c>
      <c r="L60" s="296">
        <v>116.486</v>
      </c>
      <c r="M60" s="296">
        <v>89.724000000000004</v>
      </c>
      <c r="N60" s="296">
        <v>120.614</v>
      </c>
      <c r="O60" s="296">
        <v>259.88690428051524</v>
      </c>
      <c r="P60" s="296">
        <v>559.97813700324753</v>
      </c>
      <c r="Q60" s="296">
        <v>188.10738000000001</v>
      </c>
      <c r="R60" s="296">
        <v>210.68985000000001</v>
      </c>
      <c r="S60" s="296">
        <v>147.98573999999999</v>
      </c>
      <c r="T60" s="296">
        <v>167.64042999999998</v>
      </c>
      <c r="U60" s="296">
        <v>191.73401999999999</v>
      </c>
      <c r="V60" s="13"/>
      <c r="W60" s="13"/>
    </row>
    <row r="61" spans="1:23">
      <c r="A61" s="855"/>
      <c r="B61" s="93" t="s">
        <v>46</v>
      </c>
      <c r="C61" s="296">
        <v>13.47</v>
      </c>
      <c r="D61" s="296">
        <v>14.558999999999999</v>
      </c>
      <c r="E61" s="296">
        <v>11.414</v>
      </c>
      <c r="F61" s="296">
        <v>4.79</v>
      </c>
      <c r="G61" s="296">
        <v>8.5530000000000008</v>
      </c>
      <c r="H61" s="296">
        <v>11.587</v>
      </c>
      <c r="I61" s="296">
        <v>8.8889999999999993</v>
      </c>
      <c r="J61" s="296">
        <v>6.226</v>
      </c>
      <c r="K61" s="296">
        <v>8.4250000000000007</v>
      </c>
      <c r="L61" s="296">
        <v>26.815000000000001</v>
      </c>
      <c r="M61" s="296">
        <v>25.38</v>
      </c>
      <c r="N61" s="296">
        <v>29.331</v>
      </c>
      <c r="O61" s="296">
        <v>63.199485876032576</v>
      </c>
      <c r="P61" s="296">
        <v>136.17588950239818</v>
      </c>
      <c r="Q61" s="296">
        <v>38.318150000000003</v>
      </c>
      <c r="R61" s="296">
        <v>37.342680000000001</v>
      </c>
      <c r="S61" s="296">
        <v>36.83126</v>
      </c>
      <c r="T61" s="296">
        <v>49.348649999999999</v>
      </c>
      <c r="U61" s="296">
        <v>57.817720000000001</v>
      </c>
      <c r="V61" s="13"/>
      <c r="W61" s="13"/>
    </row>
    <row r="62" spans="1:23">
      <c r="A62" s="855"/>
      <c r="B62" s="93" t="s">
        <v>45</v>
      </c>
      <c r="C62" s="296">
        <v>13.52</v>
      </c>
      <c r="D62" s="296">
        <v>17.846</v>
      </c>
      <c r="E62" s="296">
        <v>13.996</v>
      </c>
      <c r="F62" s="296">
        <v>19.885000000000002</v>
      </c>
      <c r="G62" s="296">
        <v>19.587</v>
      </c>
      <c r="H62" s="296">
        <v>28.013000000000002</v>
      </c>
      <c r="I62" s="296">
        <v>55.875999999999998</v>
      </c>
      <c r="J62" s="296">
        <v>21.14</v>
      </c>
      <c r="K62" s="296">
        <v>13.148</v>
      </c>
      <c r="L62" s="296">
        <v>22.829000000000001</v>
      </c>
      <c r="M62" s="296">
        <v>13.781000000000001</v>
      </c>
      <c r="N62" s="296">
        <v>5.8540000000000001</v>
      </c>
      <c r="O62" s="296">
        <v>12.61360984345214</v>
      </c>
      <c r="P62" s="296">
        <v>27.178536604515326</v>
      </c>
      <c r="Q62" s="296">
        <v>16.71959</v>
      </c>
      <c r="R62" s="296">
        <v>25.768549999999998</v>
      </c>
      <c r="S62" s="296">
        <v>14.724549999999999</v>
      </c>
      <c r="T62" s="296">
        <v>39.798199999999994</v>
      </c>
      <c r="U62" s="296">
        <v>53.551610000000004</v>
      </c>
      <c r="V62" s="13"/>
      <c r="W62" s="13"/>
    </row>
    <row r="63" spans="1:23">
      <c r="A63" s="855"/>
      <c r="B63" s="93" t="s">
        <v>28</v>
      </c>
      <c r="C63" s="296">
        <v>67.325000000000003</v>
      </c>
      <c r="D63" s="296">
        <v>75.221000000000004</v>
      </c>
      <c r="E63" s="296">
        <v>85.586999999999989</v>
      </c>
      <c r="F63" s="296">
        <v>76.311999999999998</v>
      </c>
      <c r="G63" s="296">
        <v>77.365000000000009</v>
      </c>
      <c r="H63" s="296">
        <v>95.353999999999999</v>
      </c>
      <c r="I63" s="296">
        <v>117.97999999999999</v>
      </c>
      <c r="J63" s="296">
        <v>91.510999999999996</v>
      </c>
      <c r="K63" s="296">
        <v>99.19</v>
      </c>
      <c r="L63" s="296">
        <v>166.13000000000002</v>
      </c>
      <c r="M63" s="296">
        <v>128.88499999999999</v>
      </c>
      <c r="N63" s="296">
        <v>155.79900000000001</v>
      </c>
      <c r="O63" s="296">
        <v>335.69999999999993</v>
      </c>
      <c r="P63" s="296">
        <v>723.332563110161</v>
      </c>
      <c r="Q63" s="296">
        <v>243.14512000000002</v>
      </c>
      <c r="R63" s="296">
        <v>273.80108000000001</v>
      </c>
      <c r="S63" s="296">
        <v>199.54155</v>
      </c>
      <c r="T63" s="296">
        <v>256.78727999999995</v>
      </c>
      <c r="U63" s="296">
        <f>SUM(U60:U62)</f>
        <v>303.10334999999998</v>
      </c>
      <c r="V63" s="59"/>
      <c r="W63" s="13"/>
    </row>
    <row r="64" spans="1:23">
      <c r="A64" s="855" t="s">
        <v>48</v>
      </c>
      <c r="B64" s="93" t="s">
        <v>47</v>
      </c>
      <c r="C64" s="296">
        <v>70.742000000000004</v>
      </c>
      <c r="D64" s="296">
        <v>77.498999999999995</v>
      </c>
      <c r="E64" s="296">
        <v>51.594000000000001</v>
      </c>
      <c r="F64" s="296">
        <v>48.402999999999999</v>
      </c>
      <c r="G64" s="296">
        <v>60.542999999999999</v>
      </c>
      <c r="H64" s="296">
        <v>57.418999999999997</v>
      </c>
      <c r="I64" s="296">
        <v>48.551000000000002</v>
      </c>
      <c r="J64" s="296">
        <v>64.897999999999996</v>
      </c>
      <c r="K64" s="296">
        <v>61.625</v>
      </c>
      <c r="L64" s="296">
        <v>57.341000000000001</v>
      </c>
      <c r="M64" s="296">
        <v>66.222999999999999</v>
      </c>
      <c r="N64" s="296">
        <v>78.075999999999993</v>
      </c>
      <c r="O64" s="296">
        <v>50</v>
      </c>
      <c r="P64" s="296">
        <v>42.6</v>
      </c>
      <c r="Q64" s="296">
        <v>58.1</v>
      </c>
      <c r="R64" s="296">
        <v>65</v>
      </c>
      <c r="S64" s="296">
        <v>50.1</v>
      </c>
      <c r="T64" s="296">
        <v>50.1</v>
      </c>
      <c r="U64" s="296">
        <v>50.1</v>
      </c>
      <c r="V64" s="59" t="s">
        <v>15</v>
      </c>
      <c r="W64" s="13"/>
    </row>
    <row r="65" spans="1:23">
      <c r="A65" s="855"/>
      <c r="B65" s="93" t="s">
        <v>46</v>
      </c>
      <c r="C65" s="296">
        <v>48.087000000000003</v>
      </c>
      <c r="D65" s="296">
        <v>44.402999999999999</v>
      </c>
      <c r="E65" s="296">
        <v>20.405999999999999</v>
      </c>
      <c r="F65" s="296">
        <v>20.765999999999998</v>
      </c>
      <c r="G65" s="296">
        <v>45.301000000000002</v>
      </c>
      <c r="H65" s="296">
        <v>30.289000000000001</v>
      </c>
      <c r="I65" s="296">
        <v>30.606000000000002</v>
      </c>
      <c r="J65" s="296">
        <v>36.545999999999999</v>
      </c>
      <c r="K65" s="296">
        <v>28.561</v>
      </c>
      <c r="L65" s="296">
        <v>26.029</v>
      </c>
      <c r="M65" s="296">
        <v>41.262</v>
      </c>
      <c r="N65" s="296">
        <v>54.140999999999998</v>
      </c>
      <c r="O65" s="296">
        <v>31.5</v>
      </c>
      <c r="P65" s="296">
        <v>23</v>
      </c>
      <c r="Q65" s="296">
        <v>39</v>
      </c>
      <c r="R65" s="296">
        <v>41.4</v>
      </c>
      <c r="S65" s="296">
        <v>45.8</v>
      </c>
      <c r="T65" s="296">
        <v>45.8</v>
      </c>
      <c r="U65" s="296">
        <v>45.8</v>
      </c>
      <c r="V65" s="59" t="s">
        <v>15</v>
      </c>
      <c r="W65" s="13"/>
    </row>
    <row r="66" spans="1:23">
      <c r="A66" s="855"/>
      <c r="B66" s="93" t="s">
        <v>45</v>
      </c>
      <c r="C66" s="296">
        <v>11.481</v>
      </c>
      <c r="D66" s="296">
        <v>24.13</v>
      </c>
      <c r="E66" s="296">
        <v>14.352</v>
      </c>
      <c r="F66" s="296">
        <v>15.849</v>
      </c>
      <c r="G66" s="296">
        <v>26.817</v>
      </c>
      <c r="H66" s="296">
        <v>20.433</v>
      </c>
      <c r="I66" s="296">
        <v>14.318</v>
      </c>
      <c r="J66" s="296">
        <v>10.798</v>
      </c>
      <c r="K66" s="296">
        <v>15.811999999999999</v>
      </c>
      <c r="L66" s="296">
        <v>10.189</v>
      </c>
      <c r="M66" s="296">
        <v>8.7530000000000001</v>
      </c>
      <c r="N66" s="296">
        <v>15.007999999999999</v>
      </c>
      <c r="O66" s="296">
        <v>21.6</v>
      </c>
      <c r="P66" s="296">
        <v>13</v>
      </c>
      <c r="Q66" s="296">
        <v>33.200000000000003</v>
      </c>
      <c r="R66" s="296">
        <v>40</v>
      </c>
      <c r="S66" s="296">
        <v>36.9</v>
      </c>
      <c r="T66" s="296">
        <v>36.9</v>
      </c>
      <c r="U66" s="296">
        <v>36.9</v>
      </c>
      <c r="V66" s="13"/>
      <c r="W66" s="13"/>
    </row>
    <row r="67" spans="1:23">
      <c r="A67" s="855"/>
      <c r="B67" s="93" t="s">
        <v>28</v>
      </c>
      <c r="C67" s="296">
        <v>130.31</v>
      </c>
      <c r="D67" s="296">
        <v>146.03199999999998</v>
      </c>
      <c r="E67" s="296">
        <v>86.352000000000004</v>
      </c>
      <c r="F67" s="296">
        <v>85.018000000000001</v>
      </c>
      <c r="G67" s="296">
        <v>132.661</v>
      </c>
      <c r="H67" s="296">
        <v>108.14099999999999</v>
      </c>
      <c r="I67" s="296">
        <v>93.475000000000009</v>
      </c>
      <c r="J67" s="296">
        <v>112.24199999999999</v>
      </c>
      <c r="K67" s="296">
        <v>105.998</v>
      </c>
      <c r="L67" s="296">
        <v>93.558999999999997</v>
      </c>
      <c r="M67" s="296">
        <v>116.238</v>
      </c>
      <c r="N67" s="296">
        <v>147.22499999999999</v>
      </c>
      <c r="O67" s="296">
        <v>103.1</v>
      </c>
      <c r="P67" s="296">
        <v>78.599999999999994</v>
      </c>
      <c r="Q67" s="296">
        <v>130.30000000000001</v>
      </c>
      <c r="R67" s="296">
        <v>146.4</v>
      </c>
      <c r="S67" s="296">
        <v>132.80000000000001</v>
      </c>
      <c r="T67" s="296">
        <v>132.80000000000001</v>
      </c>
      <c r="U67" s="296">
        <f>SUM(U64:U66)</f>
        <v>132.80000000000001</v>
      </c>
      <c r="V67" s="59"/>
      <c r="W67" s="13"/>
    </row>
    <row r="68" spans="1:23">
      <c r="A68" s="13"/>
      <c r="B68" s="13"/>
      <c r="C68" s="13"/>
      <c r="D68" s="13"/>
      <c r="E68" s="13"/>
      <c r="F68" s="13"/>
      <c r="G68" s="13"/>
      <c r="H68" s="13"/>
      <c r="I68" s="13"/>
      <c r="N68" s="13" t="s">
        <v>15</v>
      </c>
      <c r="V68" s="13"/>
      <c r="W68" s="13"/>
    </row>
    <row r="69" spans="1:23" ht="14.7" customHeight="1">
      <c r="A69" s="18" t="s">
        <v>19</v>
      </c>
      <c r="B69" s="17"/>
      <c r="D69" s="17"/>
      <c r="E69" s="17"/>
      <c r="F69" s="17"/>
      <c r="G69" s="17"/>
      <c r="H69" s="17"/>
      <c r="I69" s="17"/>
      <c r="J69" s="17"/>
      <c r="K69" s="17"/>
      <c r="L69" s="17"/>
      <c r="N69" s="13"/>
      <c r="V69" s="13"/>
      <c r="W69" s="13"/>
    </row>
    <row r="70" spans="1:23">
      <c r="A70" s="13"/>
      <c r="B70" s="13"/>
      <c r="D70" s="17"/>
      <c r="E70" s="17"/>
      <c r="F70" s="17"/>
      <c r="G70" s="17"/>
      <c r="H70" s="17"/>
      <c r="I70" s="17"/>
      <c r="J70" s="17"/>
      <c r="K70" s="17"/>
      <c r="L70" s="17"/>
      <c r="N70" s="13"/>
      <c r="V70" s="13"/>
      <c r="W70" s="13"/>
    </row>
    <row r="71" spans="1:23" ht="14.7" customHeight="1">
      <c r="A71" s="17" t="s">
        <v>397</v>
      </c>
      <c r="B71" s="13"/>
      <c r="D71" s="53"/>
      <c r="E71" s="53"/>
      <c r="F71" s="53"/>
      <c r="G71" s="53"/>
      <c r="H71" s="53"/>
      <c r="I71" s="53"/>
      <c r="J71" s="53"/>
      <c r="K71" s="53"/>
      <c r="L71" s="53"/>
      <c r="N71" s="13"/>
      <c r="V71" s="13"/>
      <c r="W71" s="13"/>
    </row>
    <row r="72" spans="1:23">
      <c r="A72" s="17"/>
      <c r="B72" s="13"/>
      <c r="C72" s="53"/>
      <c r="D72" s="53"/>
      <c r="E72" s="53"/>
      <c r="F72" s="53"/>
      <c r="G72" s="53"/>
      <c r="H72" s="53"/>
      <c r="I72" s="53"/>
      <c r="J72" s="53"/>
      <c r="K72" s="53"/>
      <c r="L72" s="53"/>
      <c r="N72" s="13"/>
      <c r="V72" s="13"/>
      <c r="W72" s="13"/>
    </row>
    <row r="73" spans="1:23">
      <c r="A73" s="13" t="s">
        <v>609</v>
      </c>
    </row>
    <row r="75" spans="1:23">
      <c r="A75" s="13" t="s">
        <v>2835</v>
      </c>
    </row>
    <row r="77" spans="1:23">
      <c r="A77" s="53" t="s">
        <v>124</v>
      </c>
      <c r="B77" s="13"/>
      <c r="C77" s="13"/>
      <c r="D77" s="13"/>
      <c r="E77" s="13"/>
      <c r="F77" s="13"/>
      <c r="H77" s="13"/>
      <c r="I77" s="13"/>
      <c r="N77" s="13"/>
      <c r="V77" s="13"/>
      <c r="W77" s="13"/>
    </row>
  </sheetData>
  <mergeCells count="16">
    <mergeCell ref="A4:A7"/>
    <mergeCell ref="A8:A11"/>
    <mergeCell ref="A16:A19"/>
    <mergeCell ref="A24:A27"/>
    <mergeCell ref="A28:A31"/>
    <mergeCell ref="A12:A15"/>
    <mergeCell ref="A20:A23"/>
    <mergeCell ref="A32:A35"/>
    <mergeCell ref="A56:A59"/>
    <mergeCell ref="A60:A63"/>
    <mergeCell ref="A64:A67"/>
    <mergeCell ref="A36:A39"/>
    <mergeCell ref="A40:A43"/>
    <mergeCell ref="A44:A47"/>
    <mergeCell ref="A48:A51"/>
    <mergeCell ref="A52:A55"/>
  </mergeCells>
  <hyperlinks>
    <hyperlink ref="W3" location="Content!A1" display="Back to content page" xr:uid="{00000000-0004-0000-1201-000000000000}"/>
  </hyperlinks>
  <pageMargins left="0.7" right="0.7" top="0.75" bottom="0.75" header="0.3" footer="0.3"/>
  <pageSetup orientation="portrait"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Sheet276"/>
  <dimension ref="A1:AB34"/>
  <sheetViews>
    <sheetView topLeftCell="B1" zoomScale="95" zoomScaleNormal="95" workbookViewId="0">
      <selection activeCell="B4" sqref="B4:V19"/>
    </sheetView>
  </sheetViews>
  <sheetFormatPr defaultRowHeight="14.4"/>
  <cols>
    <col min="1" max="1" width="33.77734375" customWidth="1"/>
    <col min="2" max="22" width="7.44140625" customWidth="1"/>
  </cols>
  <sheetData>
    <row r="1" spans="1:28">
      <c r="A1" s="18" t="s">
        <v>3042</v>
      </c>
      <c r="L1" s="62"/>
      <c r="M1" s="62"/>
      <c r="N1" s="62"/>
    </row>
    <row r="2" spans="1:28">
      <c r="A2" s="13"/>
      <c r="L2" s="62"/>
      <c r="M2" s="62"/>
      <c r="N2" s="62"/>
    </row>
    <row r="3" spans="1:28">
      <c r="A3" s="226" t="s">
        <v>14</v>
      </c>
      <c r="B3" s="34">
        <v>2000</v>
      </c>
      <c r="C3" s="34">
        <v>2001</v>
      </c>
      <c r="D3" s="34">
        <v>2002</v>
      </c>
      <c r="E3" s="34">
        <v>2003</v>
      </c>
      <c r="F3" s="34">
        <v>2004</v>
      </c>
      <c r="G3" s="34">
        <v>2005</v>
      </c>
      <c r="H3" s="34">
        <v>2006</v>
      </c>
      <c r="I3" s="34">
        <v>2007</v>
      </c>
      <c r="J3" s="34">
        <v>2008</v>
      </c>
      <c r="K3" s="34">
        <v>2009</v>
      </c>
      <c r="L3" s="96">
        <v>2010</v>
      </c>
      <c r="M3" s="21">
        <v>2011</v>
      </c>
      <c r="N3" s="21">
        <v>2012</v>
      </c>
      <c r="O3" s="21">
        <v>2013</v>
      </c>
      <c r="P3" s="21">
        <v>2014</v>
      </c>
      <c r="Q3" s="21">
        <v>2015</v>
      </c>
      <c r="R3" s="21">
        <v>2016</v>
      </c>
      <c r="S3" s="21">
        <v>2017</v>
      </c>
      <c r="T3" s="21">
        <v>2018</v>
      </c>
      <c r="U3" s="21">
        <v>2019</v>
      </c>
      <c r="V3" s="21">
        <v>2020</v>
      </c>
      <c r="X3" s="1" t="s">
        <v>559</v>
      </c>
      <c r="AA3" s="44"/>
      <c r="AB3" s="44"/>
    </row>
    <row r="4" spans="1:28">
      <c r="A4" s="93" t="s">
        <v>13</v>
      </c>
      <c r="B4" s="296">
        <v>34.28</v>
      </c>
      <c r="C4" s="296">
        <v>39.1</v>
      </c>
      <c r="D4" s="296">
        <v>44.09</v>
      </c>
      <c r="E4" s="296">
        <v>47.51</v>
      </c>
      <c r="F4" s="296">
        <v>51.21</v>
      </c>
      <c r="G4" s="296">
        <v>55.81</v>
      </c>
      <c r="H4" s="296">
        <v>56.82</v>
      </c>
      <c r="I4" s="296">
        <v>64.52</v>
      </c>
      <c r="J4" s="296">
        <v>68.27</v>
      </c>
      <c r="K4" s="296">
        <v>85.42</v>
      </c>
      <c r="L4" s="296">
        <v>90.21</v>
      </c>
      <c r="M4" s="296">
        <v>98.45</v>
      </c>
      <c r="N4" s="296">
        <v>81.27</v>
      </c>
      <c r="O4" s="296">
        <v>110.45</v>
      </c>
      <c r="P4" s="296">
        <v>97.42</v>
      </c>
      <c r="Q4" s="296">
        <v>100.3</v>
      </c>
      <c r="R4" s="296">
        <v>102.27</v>
      </c>
      <c r="S4" s="296">
        <v>103.38</v>
      </c>
      <c r="T4" s="296">
        <v>107.32</v>
      </c>
      <c r="U4" s="296">
        <v>110.08</v>
      </c>
      <c r="V4" s="296">
        <v>107.96</v>
      </c>
      <c r="W4" s="338"/>
    </row>
    <row r="5" spans="1:28">
      <c r="A5" s="93" t="s">
        <v>12</v>
      </c>
      <c r="B5" s="296">
        <v>95.53</v>
      </c>
      <c r="C5" s="296">
        <v>101.77</v>
      </c>
      <c r="D5" s="296">
        <v>90.2</v>
      </c>
      <c r="E5" s="296">
        <v>89.01</v>
      </c>
      <c r="F5" s="296">
        <v>98.08</v>
      </c>
      <c r="G5" s="296">
        <v>101.23</v>
      </c>
      <c r="H5" s="296">
        <v>100.07</v>
      </c>
      <c r="I5" s="296">
        <v>101.95</v>
      </c>
      <c r="J5" s="296">
        <v>107.38</v>
      </c>
      <c r="K5" s="296">
        <v>113.14</v>
      </c>
      <c r="L5" s="296">
        <v>124.18</v>
      </c>
      <c r="M5" s="296">
        <v>128.22</v>
      </c>
      <c r="N5" s="296">
        <v>126.13</v>
      </c>
      <c r="O5" s="296">
        <v>114.68</v>
      </c>
      <c r="P5" s="296">
        <v>98.91</v>
      </c>
      <c r="Q5" s="296">
        <v>103.56</v>
      </c>
      <c r="R5" s="296">
        <v>97.53</v>
      </c>
      <c r="S5" s="296">
        <v>94.99</v>
      </c>
      <c r="T5" s="296">
        <v>100.29</v>
      </c>
      <c r="U5" s="296">
        <v>97.94</v>
      </c>
      <c r="V5" s="296">
        <v>102.42</v>
      </c>
      <c r="W5" s="338"/>
      <c r="X5" s="33"/>
    </row>
    <row r="6" spans="1:28">
      <c r="A6" s="93" t="s">
        <v>513</v>
      </c>
      <c r="B6" s="296">
        <v>87.23</v>
      </c>
      <c r="C6" s="296">
        <v>89.55</v>
      </c>
      <c r="D6" s="296">
        <v>89.33</v>
      </c>
      <c r="E6" s="296">
        <v>89.74</v>
      </c>
      <c r="F6" s="296">
        <v>91.21</v>
      </c>
      <c r="G6" s="296">
        <v>90.98</v>
      </c>
      <c r="H6" s="296">
        <v>95.77</v>
      </c>
      <c r="I6" s="296">
        <v>97.53</v>
      </c>
      <c r="J6" s="296">
        <v>99.48</v>
      </c>
      <c r="K6" s="296">
        <v>99.62</v>
      </c>
      <c r="L6" s="296">
        <v>99.91</v>
      </c>
      <c r="M6" s="296">
        <v>100.28</v>
      </c>
      <c r="N6" s="296">
        <v>98.62</v>
      </c>
      <c r="O6" s="296">
        <v>102.07</v>
      </c>
      <c r="P6" s="296">
        <v>100.09</v>
      </c>
      <c r="Q6" s="296">
        <v>99.03</v>
      </c>
      <c r="R6" s="296">
        <v>100.88</v>
      </c>
      <c r="S6" s="296">
        <v>99.15</v>
      </c>
      <c r="T6" s="296">
        <v>99.88</v>
      </c>
      <c r="U6" s="296">
        <v>99.83</v>
      </c>
      <c r="V6" s="296">
        <v>104.59</v>
      </c>
      <c r="W6" s="338"/>
      <c r="X6" s="33"/>
    </row>
    <row r="7" spans="1:28">
      <c r="A7" s="93" t="s">
        <v>605</v>
      </c>
      <c r="B7" s="296">
        <v>50.8</v>
      </c>
      <c r="C7" s="296">
        <v>49.66</v>
      </c>
      <c r="D7" s="296">
        <v>48.66</v>
      </c>
      <c r="E7" s="296">
        <v>48.95</v>
      </c>
      <c r="F7" s="296">
        <v>49.22</v>
      </c>
      <c r="G7" s="296">
        <v>49.52</v>
      </c>
      <c r="H7" s="296">
        <v>49.71</v>
      </c>
      <c r="I7" s="296">
        <v>50.12</v>
      </c>
      <c r="J7" s="296">
        <v>50.53</v>
      </c>
      <c r="K7" s="296">
        <v>51.01</v>
      </c>
      <c r="L7" s="296">
        <v>57.19</v>
      </c>
      <c r="M7" s="296">
        <v>59</v>
      </c>
      <c r="N7" s="296">
        <v>87.72</v>
      </c>
      <c r="O7" s="296">
        <v>92.91</v>
      </c>
      <c r="P7" s="296">
        <v>99.34</v>
      </c>
      <c r="Q7" s="296">
        <v>100.41</v>
      </c>
      <c r="R7" s="296">
        <v>100.25</v>
      </c>
      <c r="S7" s="296">
        <v>105.73</v>
      </c>
      <c r="T7" s="296">
        <v>107.82</v>
      </c>
      <c r="U7" s="296">
        <v>109.86</v>
      </c>
      <c r="V7" s="296">
        <v>110.46</v>
      </c>
      <c r="W7" s="338"/>
    </row>
    <row r="8" spans="1:28">
      <c r="A8" s="93" t="s">
        <v>512</v>
      </c>
      <c r="B8" s="296">
        <v>78.930000000000007</v>
      </c>
      <c r="C8" s="296">
        <v>77.599999999999994</v>
      </c>
      <c r="D8" s="296">
        <v>85.49</v>
      </c>
      <c r="E8" s="296">
        <v>85.41</v>
      </c>
      <c r="F8" s="296">
        <v>86.63</v>
      </c>
      <c r="G8" s="296">
        <v>92.16</v>
      </c>
      <c r="H8" s="296">
        <v>90.02</v>
      </c>
      <c r="I8" s="296">
        <v>88.17</v>
      </c>
      <c r="J8" s="296">
        <v>90.3</v>
      </c>
      <c r="K8" s="296">
        <v>91.66</v>
      </c>
      <c r="L8" s="296">
        <v>95.78</v>
      </c>
      <c r="M8" s="296">
        <v>98.41</v>
      </c>
      <c r="N8" s="296">
        <v>100.91</v>
      </c>
      <c r="O8" s="296">
        <v>102.65</v>
      </c>
      <c r="P8" s="296">
        <v>102.45</v>
      </c>
      <c r="Q8" s="296">
        <v>100.84</v>
      </c>
      <c r="R8" s="296">
        <v>96.71</v>
      </c>
      <c r="S8" s="296">
        <v>98.96</v>
      </c>
      <c r="T8" s="296">
        <v>100.78</v>
      </c>
      <c r="U8" s="296">
        <v>100.71</v>
      </c>
      <c r="V8" s="296">
        <v>102.73</v>
      </c>
      <c r="W8" s="338"/>
    </row>
    <row r="9" spans="1:28">
      <c r="A9" s="93" t="s">
        <v>11</v>
      </c>
      <c r="B9" s="296">
        <v>100.36</v>
      </c>
      <c r="C9" s="296">
        <v>112.13</v>
      </c>
      <c r="D9" s="296">
        <v>97.77</v>
      </c>
      <c r="E9" s="296">
        <v>92.18</v>
      </c>
      <c r="F9" s="296">
        <v>93.78</v>
      </c>
      <c r="G9" s="296">
        <v>102.14</v>
      </c>
      <c r="H9" s="296">
        <v>93.49</v>
      </c>
      <c r="I9" s="296">
        <v>100.69</v>
      </c>
      <c r="J9" s="296">
        <v>99.36</v>
      </c>
      <c r="K9" s="296">
        <v>93.36</v>
      </c>
      <c r="L9" s="296">
        <v>103.92</v>
      </c>
      <c r="M9" s="296">
        <v>108.17</v>
      </c>
      <c r="N9" s="296">
        <v>104.77</v>
      </c>
      <c r="O9" s="296">
        <v>110.3</v>
      </c>
      <c r="P9" s="296">
        <v>106.82</v>
      </c>
      <c r="Q9" s="296">
        <v>100.25</v>
      </c>
      <c r="R9" s="296">
        <v>92.92</v>
      </c>
      <c r="S9" s="296">
        <v>112.31</v>
      </c>
      <c r="T9" s="296">
        <v>103.29</v>
      </c>
      <c r="U9" s="296">
        <v>95.97</v>
      </c>
      <c r="V9" s="296">
        <v>98.78</v>
      </c>
      <c r="W9" s="338"/>
    </row>
    <row r="10" spans="1:28">
      <c r="A10" s="93" t="s">
        <v>10</v>
      </c>
      <c r="B10" s="296">
        <v>73.91</v>
      </c>
      <c r="C10" s="296">
        <v>73.16</v>
      </c>
      <c r="D10" s="296">
        <v>71.38</v>
      </c>
      <c r="E10" s="296">
        <v>73.56</v>
      </c>
      <c r="F10" s="296">
        <v>76.55</v>
      </c>
      <c r="G10" s="296">
        <v>86.61</v>
      </c>
      <c r="H10" s="296">
        <v>88.71</v>
      </c>
      <c r="I10" s="296">
        <v>90.29</v>
      </c>
      <c r="J10" s="296">
        <v>94.57</v>
      </c>
      <c r="K10" s="296">
        <v>100.77</v>
      </c>
      <c r="L10" s="296">
        <v>103.23</v>
      </c>
      <c r="M10" s="296">
        <v>103.31</v>
      </c>
      <c r="N10" s="296">
        <v>107.52</v>
      </c>
      <c r="O10" s="296">
        <v>98.41</v>
      </c>
      <c r="P10" s="296">
        <v>101.11</v>
      </c>
      <c r="Q10" s="296">
        <v>98.62</v>
      </c>
      <c r="R10" s="296">
        <v>100.27</v>
      </c>
      <c r="S10" s="296">
        <v>98.55</v>
      </c>
      <c r="T10" s="296">
        <v>102.53</v>
      </c>
      <c r="U10" s="296">
        <v>104.25</v>
      </c>
      <c r="V10" s="296">
        <v>101.96</v>
      </c>
      <c r="W10" s="338"/>
    </row>
    <row r="11" spans="1:28">
      <c r="A11" s="93" t="s">
        <v>9</v>
      </c>
      <c r="B11" s="296">
        <v>50.61</v>
      </c>
      <c r="C11" s="296">
        <v>53.39</v>
      </c>
      <c r="D11" s="296">
        <v>44.07</v>
      </c>
      <c r="E11" s="296">
        <v>49.05</v>
      </c>
      <c r="F11" s="296">
        <v>51.07</v>
      </c>
      <c r="G11" s="296">
        <v>46.22</v>
      </c>
      <c r="H11" s="296">
        <v>59.11</v>
      </c>
      <c r="I11" s="296">
        <v>66.680000000000007</v>
      </c>
      <c r="J11" s="296">
        <v>69.37</v>
      </c>
      <c r="K11" s="296">
        <v>79.17</v>
      </c>
      <c r="L11" s="296">
        <v>79.13</v>
      </c>
      <c r="M11" s="296">
        <v>83.8</v>
      </c>
      <c r="N11" s="296">
        <v>87.38</v>
      </c>
      <c r="O11" s="296">
        <v>100.37</v>
      </c>
      <c r="P11" s="296">
        <v>103.45</v>
      </c>
      <c r="Q11" s="296">
        <v>99.44</v>
      </c>
      <c r="R11" s="296">
        <v>97.1</v>
      </c>
      <c r="S11" s="296">
        <v>114.38</v>
      </c>
      <c r="T11" s="296">
        <v>121.26</v>
      </c>
      <c r="U11" s="296">
        <v>129.22</v>
      </c>
      <c r="V11" s="296">
        <v>129.28</v>
      </c>
      <c r="W11" s="338"/>
    </row>
    <row r="12" spans="1:28">
      <c r="A12" s="93" t="s">
        <v>8</v>
      </c>
      <c r="B12" s="296">
        <v>102.27</v>
      </c>
      <c r="C12" s="296">
        <v>116.36</v>
      </c>
      <c r="D12" s="296">
        <v>102.84</v>
      </c>
      <c r="E12" s="296">
        <v>108.62</v>
      </c>
      <c r="F12" s="296">
        <v>112.15</v>
      </c>
      <c r="G12" s="296">
        <v>105.83</v>
      </c>
      <c r="H12" s="296">
        <v>104.89</v>
      </c>
      <c r="I12" s="296">
        <v>99.33</v>
      </c>
      <c r="J12" s="296">
        <v>103.37</v>
      </c>
      <c r="K12" s="296">
        <v>107.9</v>
      </c>
      <c r="L12" s="296">
        <v>106.17</v>
      </c>
      <c r="M12" s="296">
        <v>104.83</v>
      </c>
      <c r="N12" s="296">
        <v>102.07</v>
      </c>
      <c r="O12" s="296">
        <v>100.42</v>
      </c>
      <c r="P12" s="296">
        <v>102.68</v>
      </c>
      <c r="Q12" s="296">
        <v>100.17</v>
      </c>
      <c r="R12" s="296">
        <v>97.15</v>
      </c>
      <c r="S12" s="296">
        <v>97.65</v>
      </c>
      <c r="T12" s="296">
        <v>89.45</v>
      </c>
      <c r="U12" s="296">
        <v>94.11</v>
      </c>
      <c r="V12" s="296">
        <v>80.78</v>
      </c>
      <c r="W12" s="338"/>
    </row>
    <row r="13" spans="1:28">
      <c r="A13" s="93" t="s">
        <v>6</v>
      </c>
      <c r="B13" s="296">
        <v>69.98</v>
      </c>
      <c r="C13" s="296">
        <v>74.47</v>
      </c>
      <c r="D13" s="296">
        <v>66.83</v>
      </c>
      <c r="E13" s="296">
        <v>82.05</v>
      </c>
      <c r="F13" s="296">
        <v>85.51</v>
      </c>
      <c r="G13" s="296">
        <v>80.45</v>
      </c>
      <c r="H13" s="296">
        <v>88.44</v>
      </c>
      <c r="I13" s="296">
        <v>90.26</v>
      </c>
      <c r="J13" s="296">
        <v>85.36</v>
      </c>
      <c r="K13" s="296">
        <v>101.72</v>
      </c>
      <c r="L13" s="296">
        <v>110.32</v>
      </c>
      <c r="M13" s="296">
        <v>117.94</v>
      </c>
      <c r="N13" s="296">
        <v>118.76</v>
      </c>
      <c r="O13" s="296">
        <v>108.24</v>
      </c>
      <c r="P13" s="296">
        <v>104.53</v>
      </c>
      <c r="Q13" s="296">
        <v>97.53</v>
      </c>
      <c r="R13" s="296">
        <v>97.94</v>
      </c>
      <c r="S13" s="296">
        <v>112.06</v>
      </c>
      <c r="T13" s="296">
        <v>127.84</v>
      </c>
      <c r="U13" s="296">
        <v>124.77</v>
      </c>
      <c r="V13" s="296">
        <v>132.87</v>
      </c>
      <c r="W13" s="338"/>
    </row>
    <row r="14" spans="1:28">
      <c r="A14" s="93" t="s">
        <v>18</v>
      </c>
      <c r="B14" s="296">
        <v>107.55</v>
      </c>
      <c r="C14" s="296">
        <v>96.43</v>
      </c>
      <c r="D14" s="296">
        <v>94.28</v>
      </c>
      <c r="E14" s="296">
        <v>99.13</v>
      </c>
      <c r="F14" s="296">
        <v>95.19</v>
      </c>
      <c r="G14" s="296">
        <v>94.24</v>
      </c>
      <c r="H14" s="296">
        <v>97.02</v>
      </c>
      <c r="I14" s="296">
        <v>95.88</v>
      </c>
      <c r="J14" s="296">
        <v>96.42</v>
      </c>
      <c r="K14" s="296">
        <v>97.13</v>
      </c>
      <c r="L14" s="296">
        <v>99.16</v>
      </c>
      <c r="M14" s="296">
        <v>99.81</v>
      </c>
      <c r="N14" s="296">
        <v>103.48</v>
      </c>
      <c r="O14" s="296">
        <v>100.2</v>
      </c>
      <c r="P14" s="296">
        <v>102.12</v>
      </c>
      <c r="Q14" s="296">
        <v>99.3</v>
      </c>
      <c r="R14" s="296">
        <v>98.59</v>
      </c>
      <c r="S14" s="296">
        <v>105.64</v>
      </c>
      <c r="T14" s="296">
        <v>104.89</v>
      </c>
      <c r="U14" s="296">
        <v>100.43</v>
      </c>
      <c r="V14" s="296">
        <v>103.17</v>
      </c>
      <c r="W14" s="338"/>
    </row>
    <row r="15" spans="1:28">
      <c r="A15" s="93" t="s">
        <v>4</v>
      </c>
      <c r="B15" s="296">
        <v>152.63</v>
      </c>
      <c r="C15" s="296">
        <v>136.04</v>
      </c>
      <c r="D15" s="296">
        <v>133.74</v>
      </c>
      <c r="E15" s="296">
        <v>130.41</v>
      </c>
      <c r="F15" s="296">
        <v>116.42</v>
      </c>
      <c r="G15" s="296">
        <v>108.31</v>
      </c>
      <c r="H15" s="296">
        <v>103.51</v>
      </c>
      <c r="I15" s="296">
        <v>109.15</v>
      </c>
      <c r="J15" s="296">
        <v>106.94</v>
      </c>
      <c r="K15" s="296">
        <v>98.82</v>
      </c>
      <c r="L15" s="296">
        <v>99.55</v>
      </c>
      <c r="M15" s="296">
        <v>109.97</v>
      </c>
      <c r="N15" s="296">
        <v>93.99</v>
      </c>
      <c r="O15" s="296">
        <v>88.39</v>
      </c>
      <c r="P15" s="296">
        <v>96.27</v>
      </c>
      <c r="Q15" s="296">
        <v>98.67</v>
      </c>
      <c r="R15" s="296">
        <v>105.06</v>
      </c>
      <c r="S15" s="296">
        <v>91.97</v>
      </c>
      <c r="T15" s="296">
        <v>94.06</v>
      </c>
      <c r="U15" s="296">
        <v>92.25</v>
      </c>
      <c r="V15" s="296">
        <v>98.11</v>
      </c>
      <c r="W15" s="338"/>
    </row>
    <row r="16" spans="1:28">
      <c r="A16" s="93" t="s">
        <v>3</v>
      </c>
      <c r="B16" s="296">
        <v>72.34</v>
      </c>
      <c r="C16" s="296">
        <v>69.489999999999995</v>
      </c>
      <c r="D16" s="296">
        <v>73.39</v>
      </c>
      <c r="E16" s="296">
        <v>73.72</v>
      </c>
      <c r="F16" s="296">
        <v>75.400000000000006</v>
      </c>
      <c r="G16" s="296">
        <v>79.989999999999995</v>
      </c>
      <c r="H16" s="296">
        <v>77.349999999999994</v>
      </c>
      <c r="I16" s="296">
        <v>79.37</v>
      </c>
      <c r="J16" s="296">
        <v>89.08</v>
      </c>
      <c r="K16" s="296">
        <v>87.83</v>
      </c>
      <c r="L16" s="296">
        <v>90.43</v>
      </c>
      <c r="M16" s="296">
        <v>89.72</v>
      </c>
      <c r="N16" s="296">
        <v>92.56</v>
      </c>
      <c r="O16" s="296">
        <v>97.67</v>
      </c>
      <c r="P16" s="296">
        <v>103.15</v>
      </c>
      <c r="Q16" s="296">
        <v>100.74</v>
      </c>
      <c r="R16" s="296">
        <v>96.11</v>
      </c>
      <c r="S16" s="296">
        <v>105.27</v>
      </c>
      <c r="T16" s="296">
        <v>103.81</v>
      </c>
      <c r="U16" s="296">
        <v>101.73</v>
      </c>
      <c r="V16" s="296">
        <v>111.22</v>
      </c>
      <c r="W16" s="338"/>
    </row>
    <row r="17" spans="1:23">
      <c r="A17" s="93" t="s">
        <v>33</v>
      </c>
      <c r="B17" s="296">
        <v>41.09</v>
      </c>
      <c r="C17" s="296">
        <v>43.48</v>
      </c>
      <c r="D17" s="296">
        <v>52.87</v>
      </c>
      <c r="E17" s="296">
        <v>46.33</v>
      </c>
      <c r="F17" s="296">
        <v>54.51</v>
      </c>
      <c r="G17" s="296">
        <v>55.91</v>
      </c>
      <c r="H17" s="296">
        <v>59.79</v>
      </c>
      <c r="I17" s="296">
        <v>60.56</v>
      </c>
      <c r="J17" s="296">
        <v>62.1</v>
      </c>
      <c r="K17" s="296">
        <v>63.8</v>
      </c>
      <c r="L17" s="296">
        <v>73.23</v>
      </c>
      <c r="M17" s="296">
        <v>80.37</v>
      </c>
      <c r="N17" s="296">
        <v>85.33</v>
      </c>
      <c r="O17" s="296">
        <v>96.46</v>
      </c>
      <c r="P17" s="296">
        <v>100.95</v>
      </c>
      <c r="Q17" s="296">
        <v>105.07</v>
      </c>
      <c r="R17" s="296">
        <v>93.98</v>
      </c>
      <c r="S17" s="296">
        <v>97.16</v>
      </c>
      <c r="T17" s="296">
        <v>105.99</v>
      </c>
      <c r="U17" s="296">
        <v>107.19</v>
      </c>
      <c r="V17" s="296">
        <v>116.47</v>
      </c>
      <c r="W17" s="338"/>
    </row>
    <row r="18" spans="1:23">
      <c r="A18" s="93" t="s">
        <v>1</v>
      </c>
      <c r="B18" s="296">
        <v>42.53</v>
      </c>
      <c r="C18" s="296">
        <v>42.83</v>
      </c>
      <c r="D18" s="296">
        <v>44.13</v>
      </c>
      <c r="E18" s="296">
        <v>49.51</v>
      </c>
      <c r="F18" s="296">
        <v>51.14</v>
      </c>
      <c r="G18" s="296">
        <v>53.23</v>
      </c>
      <c r="H18" s="296">
        <v>55.44</v>
      </c>
      <c r="I18" s="296">
        <v>54.96</v>
      </c>
      <c r="J18" s="296">
        <v>61.98</v>
      </c>
      <c r="K18" s="296">
        <v>77.94</v>
      </c>
      <c r="L18" s="296">
        <v>89.27</v>
      </c>
      <c r="M18" s="296">
        <v>94.24</v>
      </c>
      <c r="N18" s="296">
        <v>97.79</v>
      </c>
      <c r="O18" s="296">
        <v>97.67</v>
      </c>
      <c r="P18" s="296">
        <v>104.16</v>
      </c>
      <c r="Q18" s="296">
        <v>93.58</v>
      </c>
      <c r="R18" s="296">
        <v>102.26</v>
      </c>
      <c r="S18" s="296">
        <v>122.09</v>
      </c>
      <c r="T18" s="296">
        <v>118.29</v>
      </c>
      <c r="U18" s="296">
        <v>110.44</v>
      </c>
      <c r="V18" s="296">
        <v>116.38</v>
      </c>
      <c r="W18" s="338"/>
    </row>
    <row r="19" spans="1:23">
      <c r="A19" s="93" t="s">
        <v>24</v>
      </c>
      <c r="B19" s="296">
        <v>116.5</v>
      </c>
      <c r="C19" s="296">
        <v>120.49</v>
      </c>
      <c r="D19" s="296">
        <v>92.64</v>
      </c>
      <c r="E19" s="296">
        <v>98.16</v>
      </c>
      <c r="F19" s="296">
        <v>120.93</v>
      </c>
      <c r="G19" s="296">
        <v>99.01</v>
      </c>
      <c r="H19" s="296">
        <v>105.56</v>
      </c>
      <c r="I19" s="296">
        <v>109.63</v>
      </c>
      <c r="J19" s="296">
        <v>100.31</v>
      </c>
      <c r="K19" s="296">
        <v>99.53</v>
      </c>
      <c r="L19" s="296">
        <v>103.8</v>
      </c>
      <c r="M19" s="296">
        <v>102.36</v>
      </c>
      <c r="N19" s="296">
        <v>112.76</v>
      </c>
      <c r="O19" s="296">
        <v>108.41</v>
      </c>
      <c r="P19" s="296">
        <v>104.59</v>
      </c>
      <c r="Q19" s="296">
        <v>98.62</v>
      </c>
      <c r="R19" s="296">
        <v>96.79</v>
      </c>
      <c r="S19" s="296">
        <v>103.62</v>
      </c>
      <c r="T19" s="296">
        <v>119.61</v>
      </c>
      <c r="U19" s="296">
        <v>112.6</v>
      </c>
      <c r="V19" s="296">
        <v>113.31</v>
      </c>
      <c r="W19" s="338"/>
    </row>
    <row r="20" spans="1:23">
      <c r="L20" s="13" t="s">
        <v>15</v>
      </c>
      <c r="M20" s="13"/>
      <c r="N20" s="13"/>
    </row>
    <row r="21" spans="1:23" ht="15" customHeight="1">
      <c r="A21" s="18" t="s">
        <v>21</v>
      </c>
      <c r="B21" s="13"/>
      <c r="C21" s="13"/>
      <c r="D21" s="13"/>
      <c r="E21" s="136"/>
      <c r="F21" s="136"/>
      <c r="G21" s="136"/>
      <c r="H21" s="136"/>
      <c r="L21" s="13"/>
      <c r="M21" s="13"/>
      <c r="N21" s="13"/>
    </row>
    <row r="22" spans="1:23">
      <c r="A22" s="13"/>
      <c r="B22" s="13"/>
      <c r="C22" s="13"/>
      <c r="D22" s="13"/>
      <c r="E22" s="136"/>
      <c r="F22" s="136"/>
      <c r="G22" s="136"/>
      <c r="H22" s="136"/>
      <c r="L22" s="13"/>
      <c r="M22" s="13"/>
      <c r="N22" s="13"/>
    </row>
    <row r="23" spans="1:23">
      <c r="A23" s="13" t="s">
        <v>610</v>
      </c>
      <c r="B23" s="53"/>
      <c r="L23" s="13"/>
      <c r="M23" s="13"/>
      <c r="N23" s="13"/>
    </row>
    <row r="24" spans="1:23">
      <c r="A24" s="13"/>
      <c r="L24" s="13"/>
      <c r="M24" s="13"/>
      <c r="N24" s="13"/>
    </row>
    <row r="25" spans="1:23">
      <c r="A25" s="13" t="s">
        <v>2836</v>
      </c>
      <c r="L25" s="13"/>
      <c r="M25" s="13"/>
      <c r="N25" s="13"/>
    </row>
    <row r="26" spans="1:23">
      <c r="A26" s="13"/>
      <c r="L26" s="13"/>
      <c r="M26" s="13"/>
      <c r="N26" s="13"/>
    </row>
    <row r="27" spans="1:23">
      <c r="A27" s="53" t="s">
        <v>124</v>
      </c>
      <c r="L27" s="13"/>
      <c r="M27" s="13"/>
      <c r="N27" s="13"/>
    </row>
    <row r="28" spans="1:23">
      <c r="A28" s="13"/>
      <c r="L28" s="13"/>
      <c r="M28" s="13"/>
      <c r="N28" s="13"/>
    </row>
    <row r="29" spans="1:23">
      <c r="A29" s="13"/>
      <c r="L29" s="13"/>
      <c r="M29" s="13"/>
      <c r="N29" s="13"/>
    </row>
    <row r="30" spans="1:23">
      <c r="L30" s="13"/>
      <c r="M30" s="13"/>
      <c r="N30" s="13"/>
    </row>
    <row r="31" spans="1:23">
      <c r="L31" s="13"/>
      <c r="M31" s="13"/>
      <c r="N31" s="13"/>
    </row>
    <row r="32" spans="1:23">
      <c r="L32" s="13"/>
      <c r="M32" s="13"/>
      <c r="N32" s="13"/>
    </row>
    <row r="33" spans="12:14">
      <c r="L33" s="13"/>
      <c r="M33" s="13"/>
      <c r="N33" s="13"/>
    </row>
    <row r="34" spans="12:14">
      <c r="L34" s="13"/>
      <c r="M34" s="13"/>
      <c r="N34" s="13"/>
    </row>
  </sheetData>
  <conditionalFormatting sqref="L1:N2">
    <cfRule type="expression" dxfId="79" priority="1" stopIfTrue="1">
      <formula>#N/A</formula>
    </cfRule>
  </conditionalFormatting>
  <hyperlinks>
    <hyperlink ref="X3" location="Content!A1" display="Back to content page" xr:uid="{00000000-0004-0000-1301-000000000000}"/>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Sheet277"/>
  <dimension ref="A1:AJ30"/>
  <sheetViews>
    <sheetView zoomScale="102" zoomScaleNormal="102" workbookViewId="0">
      <selection activeCell="B4" sqref="B4:AG19"/>
    </sheetView>
  </sheetViews>
  <sheetFormatPr defaultRowHeight="14.4"/>
  <cols>
    <col min="1" max="1" width="33.77734375" customWidth="1"/>
    <col min="2" max="33" width="8.21875" customWidth="1"/>
    <col min="36" max="36" width="14.5546875" customWidth="1"/>
  </cols>
  <sheetData>
    <row r="1" spans="1:36">
      <c r="A1" s="18" t="s">
        <v>3043</v>
      </c>
      <c r="B1" s="17"/>
      <c r="C1" s="17"/>
      <c r="D1" s="17"/>
      <c r="E1" s="17"/>
      <c r="F1" s="17"/>
      <c r="G1" s="17"/>
      <c r="H1" s="17"/>
      <c r="I1" s="17"/>
      <c r="J1" s="17"/>
      <c r="K1" s="17"/>
      <c r="L1" s="17"/>
      <c r="M1" s="17"/>
      <c r="N1" s="17"/>
      <c r="O1" s="17"/>
      <c r="P1" s="17"/>
      <c r="Q1" s="17"/>
      <c r="R1" s="17"/>
      <c r="S1" s="17"/>
      <c r="T1" s="17"/>
      <c r="U1" s="62"/>
      <c r="V1" s="62"/>
      <c r="W1" s="62"/>
      <c r="X1" s="17"/>
      <c r="AE1" s="13"/>
      <c r="AF1" s="13"/>
      <c r="AG1" s="13"/>
    </row>
    <row r="2" spans="1:36">
      <c r="A2" s="17"/>
      <c r="B2" s="17"/>
      <c r="C2" s="17"/>
      <c r="D2" s="17"/>
      <c r="E2" s="17"/>
      <c r="F2" s="17"/>
      <c r="G2" s="17"/>
      <c r="H2" s="17"/>
      <c r="I2" s="17"/>
      <c r="J2" s="17"/>
      <c r="K2" s="17"/>
      <c r="L2" s="17"/>
      <c r="M2" s="17"/>
      <c r="N2" s="17"/>
      <c r="O2" s="17"/>
      <c r="P2" s="17"/>
      <c r="Q2" s="17"/>
      <c r="R2" s="17"/>
      <c r="S2" s="17"/>
      <c r="T2" s="17"/>
      <c r="U2" s="62"/>
      <c r="V2" s="62"/>
      <c r="W2" s="62"/>
      <c r="X2" s="17"/>
      <c r="AE2" s="13"/>
      <c r="AF2" s="13"/>
      <c r="AG2" s="13"/>
    </row>
    <row r="3" spans="1:36">
      <c r="A3" s="286" t="s">
        <v>14</v>
      </c>
      <c r="B3" s="21">
        <v>1991</v>
      </c>
      <c r="C3" s="21">
        <v>1992</v>
      </c>
      <c r="D3" s="21">
        <v>1993</v>
      </c>
      <c r="E3" s="21">
        <v>1994</v>
      </c>
      <c r="F3" s="21">
        <v>1995</v>
      </c>
      <c r="G3" s="21">
        <v>1996</v>
      </c>
      <c r="H3" s="21">
        <v>1997</v>
      </c>
      <c r="I3" s="21">
        <v>1998</v>
      </c>
      <c r="J3" s="21">
        <v>1999</v>
      </c>
      <c r="K3" s="21">
        <v>2000</v>
      </c>
      <c r="L3" s="21">
        <v>2001</v>
      </c>
      <c r="M3" s="21">
        <v>2002</v>
      </c>
      <c r="N3" s="21">
        <v>2003</v>
      </c>
      <c r="O3" s="21">
        <v>2004</v>
      </c>
      <c r="P3" s="21">
        <v>2005</v>
      </c>
      <c r="Q3" s="21">
        <v>2006</v>
      </c>
      <c r="R3" s="21">
        <v>2007</v>
      </c>
      <c r="S3" s="21">
        <v>2008</v>
      </c>
      <c r="T3" s="21">
        <v>2009</v>
      </c>
      <c r="U3" s="21">
        <v>2010</v>
      </c>
      <c r="V3" s="21">
        <v>2011</v>
      </c>
      <c r="W3" s="21">
        <v>2012</v>
      </c>
      <c r="X3" s="21">
        <v>2013</v>
      </c>
      <c r="Y3" s="21">
        <v>2014</v>
      </c>
      <c r="Z3" s="21">
        <v>2015</v>
      </c>
      <c r="AA3" s="21">
        <v>2016</v>
      </c>
      <c r="AB3" s="21">
        <v>2017</v>
      </c>
      <c r="AC3" s="21">
        <v>2018</v>
      </c>
      <c r="AD3" s="21">
        <v>2019</v>
      </c>
      <c r="AE3" s="21">
        <v>2020</v>
      </c>
      <c r="AF3" s="21">
        <v>2021</v>
      </c>
      <c r="AG3" s="21">
        <v>2022</v>
      </c>
      <c r="AI3" s="1" t="s">
        <v>559</v>
      </c>
    </row>
    <row r="4" spans="1:36">
      <c r="A4" s="93" t="s">
        <v>13</v>
      </c>
      <c r="B4" s="296"/>
      <c r="C4" s="296"/>
      <c r="D4" s="296"/>
      <c r="E4" s="296"/>
      <c r="F4" s="296"/>
      <c r="G4" s="296"/>
      <c r="H4" s="296"/>
      <c r="I4" s="296"/>
      <c r="J4" s="296"/>
      <c r="K4" s="296"/>
      <c r="L4" s="296"/>
      <c r="M4" s="296"/>
      <c r="N4" s="296"/>
      <c r="O4" s="296"/>
      <c r="P4" s="296"/>
      <c r="Q4" s="296"/>
      <c r="R4" s="296"/>
      <c r="S4" s="296"/>
      <c r="T4" s="296"/>
      <c r="U4" s="296">
        <v>440.7</v>
      </c>
      <c r="V4" s="296">
        <v>399</v>
      </c>
      <c r="W4" s="296">
        <v>693.4</v>
      </c>
      <c r="X4" s="296">
        <v>387.7</v>
      </c>
      <c r="Y4" s="296">
        <v>384.8</v>
      </c>
      <c r="Z4" s="296"/>
      <c r="AA4" s="296"/>
      <c r="AB4" s="296"/>
      <c r="AC4" s="296"/>
      <c r="AD4" s="296"/>
      <c r="AE4" s="296"/>
      <c r="AF4" s="296"/>
      <c r="AG4" s="296"/>
      <c r="AI4" s="33"/>
      <c r="AJ4" s="324"/>
    </row>
    <row r="5" spans="1:36">
      <c r="A5" s="93" t="s">
        <v>12</v>
      </c>
      <c r="B5" s="296">
        <v>143.9</v>
      </c>
      <c r="C5" s="296">
        <v>146.9</v>
      </c>
      <c r="D5" s="296">
        <v>151</v>
      </c>
      <c r="E5" s="296">
        <v>136.30000000000001</v>
      </c>
      <c r="F5" s="296">
        <v>167.4</v>
      </c>
      <c r="G5" s="296">
        <v>131.5</v>
      </c>
      <c r="H5" s="296">
        <v>119.7</v>
      </c>
      <c r="I5" s="296">
        <v>103.4</v>
      </c>
      <c r="J5" s="296">
        <v>100.8</v>
      </c>
      <c r="K5" s="296">
        <v>126</v>
      </c>
      <c r="L5" s="296">
        <v>87</v>
      </c>
      <c r="M5" s="296">
        <v>112.4</v>
      </c>
      <c r="N5" s="296">
        <v>188.5</v>
      </c>
      <c r="O5" s="296">
        <v>202.7</v>
      </c>
      <c r="P5" s="296">
        <v>200</v>
      </c>
      <c r="Q5" s="296">
        <v>202</v>
      </c>
      <c r="R5" s="296">
        <v>203.2</v>
      </c>
      <c r="S5" s="296">
        <v>198</v>
      </c>
      <c r="T5" s="296">
        <v>188.3</v>
      </c>
      <c r="U5" s="296">
        <v>178.7</v>
      </c>
      <c r="V5" s="296">
        <v>205.1</v>
      </c>
      <c r="W5" s="296">
        <v>176</v>
      </c>
      <c r="X5" s="296">
        <v>395.3</v>
      </c>
      <c r="Y5" s="296">
        <v>240.6</v>
      </c>
      <c r="Z5" s="296"/>
      <c r="AA5" s="296"/>
      <c r="AB5" s="296"/>
      <c r="AC5" s="296"/>
      <c r="AD5" s="296"/>
      <c r="AE5" s="296"/>
      <c r="AF5" s="296"/>
      <c r="AG5" s="296"/>
      <c r="AJ5" s="324"/>
    </row>
    <row r="6" spans="1:36">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row>
    <row r="7" spans="1:36">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J7" s="324"/>
    </row>
    <row r="8" spans="1:36">
      <c r="A8" s="93" t="s">
        <v>512</v>
      </c>
      <c r="B8" s="296">
        <v>-337.70236267360394</v>
      </c>
      <c r="C8" s="296">
        <v>-169.1346873429145</v>
      </c>
      <c r="D8" s="296">
        <v>34.487540478159417</v>
      </c>
      <c r="E8" s="296">
        <v>195.7987432764678</v>
      </c>
      <c r="F8" s="296">
        <v>-216.84209902752355</v>
      </c>
      <c r="G8" s="296">
        <v>-379.07513957855463</v>
      </c>
      <c r="H8" s="296">
        <v>207.02422313232387</v>
      </c>
      <c r="I8" s="296">
        <v>120.91534637649715</v>
      </c>
      <c r="J8" s="296">
        <v>157.42363098670307</v>
      </c>
      <c r="K8" s="296">
        <v>291.31868416679845</v>
      </c>
      <c r="L8" s="296">
        <v>-41.269278998214759</v>
      </c>
      <c r="M8" s="296">
        <v>-158.50857120502405</v>
      </c>
      <c r="N8" s="296">
        <v>50.816035989999769</v>
      </c>
      <c r="O8" s="296"/>
      <c r="P8" s="296"/>
      <c r="Q8" s="296"/>
      <c r="R8" s="296"/>
      <c r="S8" s="296"/>
      <c r="T8" s="296"/>
      <c r="U8" s="296"/>
      <c r="V8" s="296"/>
      <c r="W8" s="296"/>
      <c r="X8" s="296"/>
      <c r="Y8" s="296"/>
      <c r="Z8" s="296"/>
      <c r="AA8" s="296"/>
      <c r="AB8" s="296"/>
      <c r="AC8" s="296"/>
      <c r="AD8" s="296"/>
      <c r="AE8" s="296"/>
      <c r="AF8" s="296"/>
      <c r="AG8" s="296"/>
    </row>
    <row r="9" spans="1:36">
      <c r="A9" s="93" t="s">
        <v>11</v>
      </c>
      <c r="B9" s="296">
        <v>184</v>
      </c>
      <c r="C9" s="296">
        <v>209.3</v>
      </c>
      <c r="D9" s="296">
        <v>191.9</v>
      </c>
      <c r="E9" s="296">
        <v>177.4</v>
      </c>
      <c r="F9" s="296">
        <v>203.7</v>
      </c>
      <c r="G9" s="296">
        <v>171.9</v>
      </c>
      <c r="H9" s="296">
        <v>161.69999999999999</v>
      </c>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row>
    <row r="10" spans="1:36">
      <c r="A10" s="93" t="s">
        <v>10</v>
      </c>
      <c r="B10" s="296">
        <v>337.8</v>
      </c>
      <c r="C10" s="296">
        <v>287</v>
      </c>
      <c r="D10" s="296">
        <v>288.39999999999998</v>
      </c>
      <c r="E10" s="296">
        <v>216.8</v>
      </c>
      <c r="F10" s="296">
        <v>178.6</v>
      </c>
      <c r="G10" s="296">
        <v>208.3</v>
      </c>
      <c r="H10" s="296">
        <v>135.30000000000001</v>
      </c>
      <c r="I10" s="296">
        <v>99.2</v>
      </c>
      <c r="J10" s="296">
        <v>98.7</v>
      </c>
      <c r="K10" s="296">
        <v>143.80000000000001</v>
      </c>
      <c r="L10" s="296">
        <v>139</v>
      </c>
      <c r="M10" s="296">
        <v>135.4</v>
      </c>
      <c r="N10" s="296">
        <v>109.7</v>
      </c>
      <c r="O10" s="296">
        <v>113</v>
      </c>
      <c r="P10" s="296">
        <v>143.1</v>
      </c>
      <c r="Q10" s="296">
        <v>169.1</v>
      </c>
      <c r="R10" s="296">
        <v>254.3</v>
      </c>
      <c r="S10" s="296">
        <v>226.5</v>
      </c>
      <c r="T10" s="296">
        <v>220.4</v>
      </c>
      <c r="U10" s="296">
        <v>215.6</v>
      </c>
      <c r="V10" s="296">
        <v>216.5</v>
      </c>
      <c r="W10" s="296"/>
      <c r="X10" s="296"/>
      <c r="Y10" s="296"/>
      <c r="Z10" s="296"/>
      <c r="AA10" s="296"/>
      <c r="AB10" s="296"/>
      <c r="AC10" s="296"/>
      <c r="AD10" s="296"/>
      <c r="AE10" s="296"/>
      <c r="AF10" s="296"/>
      <c r="AG10" s="296"/>
      <c r="AJ10" s="324"/>
    </row>
    <row r="11" spans="1:36">
      <c r="A11" s="93" t="s">
        <v>9</v>
      </c>
      <c r="B11" s="296">
        <v>96.3</v>
      </c>
      <c r="C11" s="296">
        <v>82.4</v>
      </c>
      <c r="D11" s="296">
        <v>97.7</v>
      </c>
      <c r="E11" s="296">
        <v>53.8</v>
      </c>
      <c r="F11" s="296">
        <v>47.1</v>
      </c>
      <c r="G11" s="296">
        <v>171.1</v>
      </c>
      <c r="H11" s="296">
        <v>196.4</v>
      </c>
      <c r="I11" s="296">
        <v>226.2</v>
      </c>
      <c r="J11" s="296">
        <v>186</v>
      </c>
      <c r="K11" s="296">
        <v>111.9</v>
      </c>
      <c r="L11" s="296">
        <v>156.4</v>
      </c>
      <c r="M11" s="296">
        <v>279.7</v>
      </c>
      <c r="N11" s="296">
        <v>128.69999999999999</v>
      </c>
      <c r="O11" s="296">
        <v>144.5</v>
      </c>
      <c r="P11" s="296">
        <v>185.8</v>
      </c>
      <c r="Q11" s="296">
        <v>198.9</v>
      </c>
      <c r="R11" s="296">
        <v>135.9</v>
      </c>
      <c r="S11" s="296">
        <v>327.3</v>
      </c>
      <c r="T11" s="296">
        <v>365.1</v>
      </c>
      <c r="U11" s="296">
        <v>228.76</v>
      </c>
      <c r="V11" s="296">
        <v>194.08</v>
      </c>
      <c r="W11" s="296">
        <v>234.7</v>
      </c>
      <c r="X11" s="296">
        <v>294.54000000000002</v>
      </c>
      <c r="Y11" s="296">
        <v>226.69</v>
      </c>
      <c r="Z11" s="296"/>
      <c r="AA11" s="296">
        <v>269.08857308793819</v>
      </c>
      <c r="AB11" s="296">
        <v>168.03275875859774</v>
      </c>
      <c r="AC11" s="296">
        <v>152.4630347491113</v>
      </c>
      <c r="AD11" s="296">
        <v>266.20133065970373</v>
      </c>
      <c r="AE11" s="296">
        <v>288.5257561278803</v>
      </c>
      <c r="AF11" s="296"/>
      <c r="AG11" s="296"/>
    </row>
    <row r="12" spans="1:36">
      <c r="A12" s="93" t="s">
        <v>8</v>
      </c>
      <c r="B12" s="296">
        <v>303.5</v>
      </c>
      <c r="C12" s="296">
        <v>321.3</v>
      </c>
      <c r="D12" s="296">
        <v>283.3</v>
      </c>
      <c r="E12" s="296">
        <v>278.39999999999998</v>
      </c>
      <c r="F12" s="296">
        <v>287.60000000000002</v>
      </c>
      <c r="G12" s="296">
        <v>278.60000000000002</v>
      </c>
      <c r="H12" s="296">
        <v>237.4</v>
      </c>
      <c r="I12" s="296">
        <v>208.4</v>
      </c>
      <c r="J12" s="296">
        <v>198.5</v>
      </c>
      <c r="K12" s="296">
        <v>171.4</v>
      </c>
      <c r="L12" s="296">
        <v>154.5</v>
      </c>
      <c r="M12" s="296">
        <v>150.19999999999999</v>
      </c>
      <c r="N12" s="296">
        <v>172.4</v>
      </c>
      <c r="O12" s="296">
        <v>184.9</v>
      </c>
      <c r="P12" s="296">
        <v>185.9</v>
      </c>
      <c r="Q12" s="296">
        <v>178.9</v>
      </c>
      <c r="R12" s="296">
        <v>189.7</v>
      </c>
      <c r="S12" s="296">
        <v>221.1</v>
      </c>
      <c r="T12" s="296">
        <v>190.6</v>
      </c>
      <c r="U12" s="296"/>
      <c r="V12" s="296"/>
      <c r="W12" s="296"/>
      <c r="X12" s="296"/>
      <c r="Y12" s="296"/>
      <c r="Z12" s="296"/>
      <c r="AA12" s="296"/>
      <c r="AB12" s="296"/>
      <c r="AC12" s="296"/>
      <c r="AD12" s="296"/>
      <c r="AE12" s="296"/>
      <c r="AF12" s="296"/>
      <c r="AG12" s="296"/>
      <c r="AJ12" s="277"/>
    </row>
    <row r="13" spans="1:36">
      <c r="A13" s="93" t="s">
        <v>6</v>
      </c>
      <c r="B13" s="296">
        <v>132.69999999999999</v>
      </c>
      <c r="C13" s="296">
        <v>109.7</v>
      </c>
      <c r="D13" s="296">
        <v>107.6</v>
      </c>
      <c r="E13" s="296">
        <v>89.3</v>
      </c>
      <c r="F13" s="296">
        <v>92.4</v>
      </c>
      <c r="G13" s="296">
        <v>107.1</v>
      </c>
      <c r="H13" s="296">
        <v>138.5</v>
      </c>
      <c r="I13" s="296">
        <v>138.1</v>
      </c>
      <c r="J13" s="296">
        <v>129.69999999999999</v>
      </c>
      <c r="K13" s="296">
        <v>51.8</v>
      </c>
      <c r="L13" s="296">
        <v>91.8</v>
      </c>
      <c r="M13" s="296">
        <v>126.7</v>
      </c>
      <c r="N13" s="296">
        <v>105.1</v>
      </c>
      <c r="O13" s="296">
        <v>122.4</v>
      </c>
      <c r="P13" s="296">
        <v>154.5</v>
      </c>
      <c r="Q13" s="296">
        <v>139.9</v>
      </c>
      <c r="R13" s="296">
        <v>145.4</v>
      </c>
      <c r="S13" s="296">
        <v>279.39999999999998</v>
      </c>
      <c r="T13" s="296">
        <v>298.3</v>
      </c>
      <c r="U13" s="296">
        <v>264.89999999999998</v>
      </c>
      <c r="V13" s="296">
        <v>384.3</v>
      </c>
      <c r="W13" s="296"/>
      <c r="X13" s="296"/>
      <c r="Y13" s="296"/>
      <c r="Z13" s="296">
        <v>299.5</v>
      </c>
      <c r="AA13" s="296">
        <v>383.1</v>
      </c>
      <c r="AB13" s="296">
        <v>261.60000000000002</v>
      </c>
      <c r="AC13" s="296"/>
      <c r="AD13" s="296"/>
      <c r="AE13" s="296"/>
      <c r="AF13" s="296"/>
      <c r="AG13" s="296"/>
    </row>
    <row r="14" spans="1:36">
      <c r="A14" s="93" t="s">
        <v>18</v>
      </c>
      <c r="B14" s="296">
        <v>166.6</v>
      </c>
      <c r="C14" s="296">
        <v>172.9</v>
      </c>
      <c r="D14" s="296">
        <v>194.9</v>
      </c>
      <c r="E14" s="296">
        <v>197.4</v>
      </c>
      <c r="F14" s="296">
        <v>193.3</v>
      </c>
      <c r="G14" s="296">
        <v>176.8</v>
      </c>
      <c r="H14" s="296">
        <v>151.9</v>
      </c>
      <c r="I14" s="296">
        <v>153.80000000000001</v>
      </c>
      <c r="J14" s="296">
        <v>146.30000000000001</v>
      </c>
      <c r="K14" s="296">
        <v>145.1</v>
      </c>
      <c r="L14" s="296">
        <v>98.3</v>
      </c>
      <c r="M14" s="296">
        <v>106.1</v>
      </c>
      <c r="N14" s="296">
        <v>228.6</v>
      </c>
      <c r="O14" s="296">
        <v>377.6</v>
      </c>
      <c r="P14" s="296">
        <v>276.60000000000002</v>
      </c>
      <c r="Q14" s="296">
        <v>284.89999999999998</v>
      </c>
      <c r="R14" s="296">
        <v>302.7</v>
      </c>
      <c r="S14" s="296">
        <v>262.60000000000002</v>
      </c>
      <c r="T14" s="296">
        <v>281.8</v>
      </c>
      <c r="U14" s="296">
        <v>534.4</v>
      </c>
      <c r="V14" s="296">
        <v>569.29999999999995</v>
      </c>
      <c r="W14" s="296"/>
      <c r="X14" s="296"/>
      <c r="Y14" s="296"/>
      <c r="Z14" s="608"/>
      <c r="AA14" s="296">
        <v>360.6</v>
      </c>
      <c r="AB14" s="296">
        <v>365.1</v>
      </c>
      <c r="AC14" s="296">
        <v>364.8</v>
      </c>
      <c r="AD14" s="296"/>
      <c r="AE14" s="296"/>
      <c r="AF14" s="296"/>
      <c r="AG14" s="296"/>
      <c r="AH14" s="8" t="s">
        <v>15</v>
      </c>
    </row>
    <row r="15" spans="1:36">
      <c r="A15" s="93" t="s">
        <v>4</v>
      </c>
      <c r="B15" s="296" t="s">
        <v>105</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Z15" s="296" t="s">
        <v>105</v>
      </c>
      <c r="AA15" s="296" t="s">
        <v>105</v>
      </c>
      <c r="AB15" s="296" t="s">
        <v>105</v>
      </c>
      <c r="AC15" s="296" t="s">
        <v>105</v>
      </c>
      <c r="AD15" s="296" t="s">
        <v>105</v>
      </c>
      <c r="AE15" s="296" t="s">
        <v>105</v>
      </c>
      <c r="AF15" s="296" t="s">
        <v>105</v>
      </c>
      <c r="AG15" s="296" t="s">
        <v>105</v>
      </c>
      <c r="AJ15" s="277"/>
    </row>
    <row r="16" spans="1:36">
      <c r="A16" s="93" t="s">
        <v>3</v>
      </c>
      <c r="B16" s="296">
        <v>129.30000000000001</v>
      </c>
      <c r="C16" s="296">
        <v>158.5</v>
      </c>
      <c r="D16" s="296">
        <v>126.1</v>
      </c>
      <c r="E16" s="296">
        <v>102.8</v>
      </c>
      <c r="F16" s="296">
        <v>159.1</v>
      </c>
      <c r="G16" s="296">
        <v>137.69999999999999</v>
      </c>
      <c r="H16" s="296">
        <v>128</v>
      </c>
      <c r="I16" s="296">
        <v>103.8</v>
      </c>
      <c r="J16" s="296">
        <v>110.3</v>
      </c>
      <c r="K16" s="296">
        <v>78.595013914322394</v>
      </c>
      <c r="L16" s="296">
        <v>103.06401180969651</v>
      </c>
      <c r="M16" s="296">
        <v>129.79508391575143</v>
      </c>
      <c r="N16" s="296">
        <v>123.44045368620037</v>
      </c>
      <c r="O16" s="296">
        <v>129.64387044760383</v>
      </c>
      <c r="P16" s="296">
        <v>98.872960482882206</v>
      </c>
      <c r="Q16" s="296">
        <v>156.78271663317179</v>
      </c>
      <c r="R16" s="296">
        <v>205.57382626445906</v>
      </c>
      <c r="S16" s="296">
        <v>201.85052777003526</v>
      </c>
      <c r="T16" s="296">
        <v>154.66505475750247</v>
      </c>
      <c r="U16" s="296">
        <v>137.23197945972521</v>
      </c>
      <c r="V16" s="296">
        <v>211.09043029876881</v>
      </c>
      <c r="W16" s="296">
        <v>239.52752840425273</v>
      </c>
      <c r="X16" s="296">
        <v>206.94599743239326</v>
      </c>
      <c r="Y16" s="296">
        <v>181.16569218728418</v>
      </c>
      <c r="Z16" s="296">
        <v>181.40634664620541</v>
      </c>
      <c r="AA16" s="296">
        <v>230.91436766375088</v>
      </c>
      <c r="AB16" s="296"/>
      <c r="AC16" s="296">
        <v>141.05275871700221</v>
      </c>
      <c r="AD16" s="296">
        <v>166.99569746690094</v>
      </c>
      <c r="AE16" s="296">
        <v>150.04949863650995</v>
      </c>
      <c r="AF16" s="296">
        <v>188.96488797269438</v>
      </c>
      <c r="AG16" s="296">
        <v>244.89257490442284</v>
      </c>
      <c r="AJ16" s="324"/>
    </row>
    <row r="17" spans="1:36">
      <c r="A17" s="93" t="s">
        <v>33</v>
      </c>
      <c r="B17" s="296"/>
      <c r="C17" s="296">
        <v>162.1</v>
      </c>
      <c r="D17" s="296">
        <v>213.3</v>
      </c>
      <c r="E17" s="296">
        <v>201.9</v>
      </c>
      <c r="F17" s="296">
        <v>230.9</v>
      </c>
      <c r="G17" s="296">
        <v>275.5</v>
      </c>
      <c r="H17" s="296">
        <v>200.9</v>
      </c>
      <c r="I17" s="296">
        <v>194.1</v>
      </c>
      <c r="J17" s="296">
        <v>182.6</v>
      </c>
      <c r="K17" s="296">
        <v>119.9</v>
      </c>
      <c r="L17" s="296">
        <v>119.8</v>
      </c>
      <c r="M17" s="296">
        <v>123.1</v>
      </c>
      <c r="N17" s="296">
        <v>150.19999999999999</v>
      </c>
      <c r="O17" s="296">
        <v>316.15292821736733</v>
      </c>
      <c r="P17" s="296">
        <v>324.56845105549121</v>
      </c>
      <c r="Q17" s="296">
        <v>312.3204728812205</v>
      </c>
      <c r="R17" s="296">
        <v>374.35350421804026</v>
      </c>
      <c r="S17" s="296">
        <v>403.92961631697739</v>
      </c>
      <c r="T17" s="296">
        <v>384.29296372036657</v>
      </c>
      <c r="U17" s="296">
        <v>388.82636770027676</v>
      </c>
      <c r="V17" s="296">
        <v>356.07294208295878</v>
      </c>
      <c r="W17" s="296">
        <v>370.47464528854107</v>
      </c>
      <c r="X17" s="296">
        <v>183.5</v>
      </c>
      <c r="Y17" s="296">
        <v>177.9</v>
      </c>
      <c r="Z17" s="296">
        <v>197</v>
      </c>
      <c r="AA17" s="296">
        <v>197.8</v>
      </c>
      <c r="AB17" s="296"/>
      <c r="AC17" s="296"/>
      <c r="AD17" s="296"/>
      <c r="AE17" s="296"/>
      <c r="AF17" s="296"/>
      <c r="AG17" s="296"/>
      <c r="AJ17" s="324"/>
    </row>
    <row r="18" spans="1:36">
      <c r="A18" s="93" t="s">
        <v>1</v>
      </c>
      <c r="B18" s="296"/>
      <c r="C18" s="296"/>
      <c r="D18" s="296"/>
      <c r="E18" s="296">
        <v>157.68611457744296</v>
      </c>
      <c r="F18" s="296">
        <v>206.56118820376017</v>
      </c>
      <c r="G18" s="296">
        <v>172.24672785163273</v>
      </c>
      <c r="H18" s="296">
        <v>169.94455303394557</v>
      </c>
      <c r="I18" s="296">
        <v>221.62284875853652</v>
      </c>
      <c r="J18" s="296">
        <v>176.7098860548501</v>
      </c>
      <c r="K18" s="296">
        <v>114.90193595164132</v>
      </c>
      <c r="L18" s="296">
        <v>149.67080618204483</v>
      </c>
      <c r="M18" s="296">
        <v>229.25016875665582</v>
      </c>
      <c r="N18" s="296">
        <v>155.99251822369683</v>
      </c>
      <c r="O18" s="296">
        <v>124.76940920171796</v>
      </c>
      <c r="P18" s="296">
        <v>188.9</v>
      </c>
      <c r="Q18" s="296">
        <v>224.5</v>
      </c>
      <c r="R18" s="296">
        <v>193.5</v>
      </c>
      <c r="S18" s="296">
        <v>347.1</v>
      </c>
      <c r="T18" s="296">
        <v>358.4</v>
      </c>
      <c r="U18" s="296"/>
      <c r="V18" s="296"/>
      <c r="W18" s="296"/>
      <c r="X18" s="296">
        <v>192.82</v>
      </c>
      <c r="Y18" s="296">
        <v>189.52</v>
      </c>
      <c r="Z18" s="608"/>
      <c r="AA18" s="296"/>
      <c r="AB18" s="296"/>
      <c r="AC18" s="296">
        <v>177.5</v>
      </c>
      <c r="AD18" s="296">
        <v>243.2</v>
      </c>
      <c r="AE18" s="296">
        <v>143.4</v>
      </c>
      <c r="AF18" s="296">
        <v>124.3</v>
      </c>
      <c r="AG18" s="296"/>
      <c r="AJ18" s="324"/>
    </row>
    <row r="19" spans="1:36">
      <c r="A19" s="93" t="s">
        <v>24</v>
      </c>
      <c r="B19" s="296"/>
      <c r="C19" s="296"/>
      <c r="D19" s="296"/>
      <c r="E19" s="296"/>
      <c r="F19" s="296"/>
      <c r="G19" s="296"/>
      <c r="H19" s="296"/>
      <c r="I19" s="296"/>
      <c r="J19" s="296"/>
      <c r="K19" s="296"/>
      <c r="L19" s="296"/>
      <c r="M19" s="296"/>
      <c r="N19" s="296"/>
      <c r="O19" s="296"/>
      <c r="P19" s="296"/>
      <c r="Q19" s="296"/>
      <c r="R19" s="296"/>
      <c r="S19" s="296"/>
      <c r="T19" s="296"/>
      <c r="U19" s="296">
        <v>275</v>
      </c>
      <c r="V19" s="296">
        <v>275</v>
      </c>
      <c r="W19" s="296">
        <v>275</v>
      </c>
      <c r="X19" s="296">
        <v>275</v>
      </c>
      <c r="Y19" s="296">
        <v>275</v>
      </c>
      <c r="Z19" s="296">
        <v>275</v>
      </c>
      <c r="AA19" s="296">
        <v>390</v>
      </c>
      <c r="AB19" s="296">
        <v>390</v>
      </c>
      <c r="AC19" s="296">
        <v>390</v>
      </c>
      <c r="AD19" s="296"/>
      <c r="AE19" s="296"/>
      <c r="AF19" s="296"/>
      <c r="AG19" s="296"/>
    </row>
    <row r="20" spans="1:36">
      <c r="A20" s="17"/>
      <c r="B20" s="17"/>
      <c r="P20" s="17"/>
      <c r="Q20" s="17"/>
      <c r="R20" s="17"/>
      <c r="S20" s="17"/>
      <c r="T20" s="17"/>
      <c r="X20" s="17"/>
      <c r="AE20" s="195"/>
      <c r="AF20" s="195"/>
      <c r="AG20" s="195"/>
    </row>
    <row r="21" spans="1:36">
      <c r="A21" s="44" t="s">
        <v>19</v>
      </c>
      <c r="B21" s="13"/>
      <c r="D21" s="17"/>
      <c r="F21" s="17"/>
      <c r="G21" s="17"/>
      <c r="H21" s="17"/>
      <c r="I21" s="17"/>
      <c r="J21" s="17"/>
      <c r="K21" s="17"/>
      <c r="L21" s="17"/>
      <c r="M21" s="17"/>
      <c r="N21" s="17"/>
      <c r="O21" s="17"/>
      <c r="P21" s="17"/>
      <c r="Q21" s="17"/>
      <c r="R21" s="17"/>
      <c r="S21" s="17"/>
      <c r="T21" s="17"/>
      <c r="X21" s="17"/>
      <c r="AG21" s="13"/>
    </row>
    <row r="22" spans="1:36">
      <c r="A22" s="17"/>
      <c r="B22" s="17"/>
      <c r="D22" s="17"/>
      <c r="F22" s="17"/>
      <c r="G22" s="17"/>
      <c r="H22" s="17"/>
      <c r="I22" s="17"/>
      <c r="J22" s="17"/>
      <c r="K22" s="17"/>
      <c r="L22" s="17"/>
      <c r="M22" s="17"/>
      <c r="N22" s="17"/>
      <c r="O22" s="17"/>
      <c r="P22" s="17"/>
      <c r="Q22" s="17"/>
      <c r="R22" s="17"/>
      <c r="S22" s="17"/>
      <c r="T22" s="17"/>
      <c r="U22" s="13"/>
      <c r="V22" s="13"/>
      <c r="W22" s="13"/>
      <c r="X22" s="17"/>
      <c r="AE22" s="13"/>
      <c r="AF22" s="13"/>
      <c r="AG22" s="13"/>
    </row>
    <row r="23" spans="1:36" ht="15" customHeight="1">
      <c r="A23" s="13" t="s">
        <v>398</v>
      </c>
      <c r="B23" s="17"/>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13"/>
      <c r="AF23" s="13"/>
      <c r="AG23" s="13"/>
    </row>
    <row r="24" spans="1:36">
      <c r="A24" s="17"/>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13"/>
      <c r="AF24" s="13"/>
      <c r="AG24" s="13"/>
    </row>
    <row r="25" spans="1:36">
      <c r="A25" s="17" t="s">
        <v>3244</v>
      </c>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13"/>
      <c r="AF25" s="13"/>
      <c r="AG25" s="13"/>
    </row>
    <row r="26" spans="1:36">
      <c r="A26" s="17"/>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13"/>
      <c r="AF26" s="13"/>
      <c r="AG26" s="13"/>
    </row>
    <row r="27" spans="1:36">
      <c r="A27" s="53" t="s">
        <v>124</v>
      </c>
      <c r="U27" s="13"/>
      <c r="V27" s="13"/>
      <c r="W27" s="13"/>
      <c r="AE27" s="13"/>
      <c r="AF27" s="13"/>
      <c r="AG27" s="13"/>
    </row>
    <row r="28" spans="1:36">
      <c r="A28" s="53"/>
      <c r="U28" s="13"/>
      <c r="V28" s="13"/>
      <c r="W28" s="13"/>
      <c r="AE28" s="13"/>
      <c r="AF28" s="13"/>
      <c r="AG28" s="13"/>
    </row>
    <row r="29" spans="1:36">
      <c r="A29" s="53" t="s">
        <v>2837</v>
      </c>
      <c r="U29" s="13"/>
      <c r="V29" s="13"/>
      <c r="W29" s="13"/>
      <c r="AE29" s="13"/>
      <c r="AF29" s="13"/>
      <c r="AG29" s="13"/>
    </row>
    <row r="30" spans="1:36">
      <c r="A30" s="42"/>
      <c r="AE30" s="13"/>
      <c r="AF30" s="13"/>
      <c r="AG30" s="13"/>
    </row>
  </sheetData>
  <conditionalFormatting sqref="U1:W2">
    <cfRule type="expression" dxfId="78" priority="1" stopIfTrue="1">
      <formula>#N/A</formula>
    </cfRule>
  </conditionalFormatting>
  <hyperlinks>
    <hyperlink ref="AI3" location="Content!A1" display="Back to content page" xr:uid="{00000000-0004-0000-1401-000000000000}"/>
  </hyperlinks>
  <pageMargins left="0.7" right="0.7" top="0.75" bottom="0.75" header="0.3" footer="0.3"/>
  <pageSetup paperSize="9" orientation="portrait" r:id="rId1"/>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Sheet278"/>
  <dimension ref="A1:AM30"/>
  <sheetViews>
    <sheetView topLeftCell="A4" zoomScale="99" zoomScaleNormal="99" workbookViewId="0">
      <selection activeCell="B4" sqref="B4:AG19"/>
    </sheetView>
  </sheetViews>
  <sheetFormatPr defaultRowHeight="14.4"/>
  <cols>
    <col min="1" max="1" width="34.21875" customWidth="1"/>
    <col min="2" max="33" width="9.21875" customWidth="1"/>
  </cols>
  <sheetData>
    <row r="1" spans="1:39">
      <c r="A1" s="18" t="s">
        <v>3044</v>
      </c>
      <c r="B1" s="13"/>
      <c r="C1" s="13"/>
      <c r="D1" s="13"/>
      <c r="E1" s="13"/>
      <c r="F1" s="13"/>
      <c r="G1" s="13"/>
      <c r="H1" s="13"/>
      <c r="I1" s="13"/>
      <c r="J1" s="13"/>
      <c r="K1" s="13"/>
      <c r="L1" s="13"/>
      <c r="M1" s="13"/>
      <c r="N1" s="13"/>
      <c r="O1" s="13"/>
      <c r="P1" s="13"/>
      <c r="Q1" s="13"/>
      <c r="R1" s="13"/>
      <c r="S1" s="13"/>
      <c r="T1" s="13"/>
      <c r="U1" s="62"/>
      <c r="V1" s="62"/>
      <c r="W1" s="62"/>
      <c r="X1" s="13"/>
      <c r="AE1" s="13"/>
      <c r="AF1" s="13"/>
      <c r="AG1" s="13"/>
    </row>
    <row r="2" spans="1:39">
      <c r="A2" s="13"/>
      <c r="B2" s="13"/>
      <c r="C2" s="13"/>
      <c r="D2" s="13"/>
      <c r="E2" s="13"/>
      <c r="F2" s="13"/>
      <c r="G2" s="13"/>
      <c r="H2" s="13"/>
      <c r="I2" s="13"/>
      <c r="J2" s="13"/>
      <c r="K2" s="13"/>
      <c r="L2" s="13"/>
      <c r="M2" s="13"/>
      <c r="N2" s="13"/>
      <c r="O2" s="13"/>
      <c r="P2" s="13"/>
      <c r="Q2" s="13"/>
      <c r="R2" s="13"/>
      <c r="S2" s="13"/>
      <c r="T2" s="13"/>
      <c r="U2" s="62"/>
      <c r="V2" s="62"/>
      <c r="W2" s="62"/>
      <c r="X2" s="13"/>
      <c r="AE2" s="13"/>
      <c r="AF2" s="13"/>
      <c r="AG2" s="13"/>
    </row>
    <row r="3" spans="1:39">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G3" s="21">
        <v>2022</v>
      </c>
      <c r="AI3" s="1" t="s">
        <v>559</v>
      </c>
      <c r="AL3" s="44"/>
      <c r="AM3" s="44"/>
    </row>
    <row r="4" spans="1:39">
      <c r="A4" s="93" t="s">
        <v>13</v>
      </c>
      <c r="B4" s="296"/>
      <c r="C4" s="296"/>
      <c r="D4" s="296"/>
      <c r="E4" s="296"/>
      <c r="F4" s="296"/>
      <c r="G4" s="296"/>
      <c r="H4" s="296"/>
      <c r="I4" s="296"/>
      <c r="J4" s="296"/>
      <c r="K4" s="296"/>
      <c r="L4" s="296"/>
      <c r="M4" s="296"/>
      <c r="N4" s="296"/>
      <c r="O4" s="296"/>
      <c r="P4" s="296"/>
      <c r="Q4" s="296"/>
      <c r="R4" s="296"/>
      <c r="S4" s="296"/>
      <c r="T4" s="296"/>
      <c r="U4" s="296">
        <v>314.5</v>
      </c>
      <c r="V4" s="296">
        <v>321.10000000000002</v>
      </c>
      <c r="W4" s="296">
        <v>406.4</v>
      </c>
      <c r="X4" s="296">
        <v>314.05</v>
      </c>
      <c r="Y4" s="296"/>
      <c r="Z4" s="296"/>
      <c r="AA4" s="296"/>
      <c r="AB4" s="296"/>
      <c r="AC4" s="296"/>
      <c r="AD4" s="296"/>
      <c r="AE4" s="296"/>
      <c r="AF4" s="296"/>
      <c r="AG4" s="296"/>
      <c r="AJ4" s="324"/>
    </row>
    <row r="5" spans="1:39">
      <c r="A5" s="93" t="s">
        <v>12</v>
      </c>
      <c r="B5" s="296"/>
      <c r="C5" s="296"/>
      <c r="D5" s="296"/>
      <c r="E5" s="296"/>
      <c r="F5" s="296"/>
      <c r="G5" s="296"/>
      <c r="H5" s="296">
        <v>87.4</v>
      </c>
      <c r="I5" s="296">
        <v>99.9</v>
      </c>
      <c r="J5" s="296">
        <v>105.1</v>
      </c>
      <c r="K5" s="296">
        <v>112.5</v>
      </c>
      <c r="L5" s="296">
        <v>93.8</v>
      </c>
      <c r="M5" s="296">
        <v>110.6</v>
      </c>
      <c r="N5" s="296">
        <v>242.4</v>
      </c>
      <c r="O5" s="296">
        <v>256</v>
      </c>
      <c r="P5" s="296"/>
      <c r="Q5" s="296"/>
      <c r="R5" s="296"/>
      <c r="S5" s="296"/>
      <c r="T5" s="296"/>
      <c r="U5" s="296"/>
      <c r="V5" s="296"/>
      <c r="W5" s="296"/>
      <c r="X5" s="296"/>
      <c r="Y5" s="296"/>
      <c r="Z5" s="296"/>
      <c r="AA5" s="296"/>
      <c r="AB5" s="296"/>
      <c r="AC5" s="296"/>
      <c r="AD5" s="296"/>
      <c r="AE5" s="296"/>
      <c r="AF5" s="296"/>
      <c r="AG5" s="296"/>
      <c r="AH5" s="183" t="s">
        <v>15</v>
      </c>
      <c r="AI5" s="33"/>
      <c r="AJ5" s="324"/>
    </row>
    <row r="6" spans="1:39">
      <c r="A6" s="93" t="s">
        <v>513</v>
      </c>
      <c r="B6" s="296" t="s">
        <v>105</v>
      </c>
      <c r="C6" s="296" t="s">
        <v>105</v>
      </c>
      <c r="D6" s="296" t="s">
        <v>105</v>
      </c>
      <c r="E6" s="296" t="s">
        <v>105</v>
      </c>
      <c r="F6" s="296" t="s">
        <v>105</v>
      </c>
      <c r="G6" s="296" t="s">
        <v>105</v>
      </c>
      <c r="H6" s="296" t="s">
        <v>105</v>
      </c>
      <c r="I6" s="296" t="s">
        <v>105</v>
      </c>
      <c r="J6" s="296" t="s">
        <v>105</v>
      </c>
      <c r="K6" s="296" t="s">
        <v>105</v>
      </c>
      <c r="L6" s="296" t="s">
        <v>105</v>
      </c>
      <c r="M6" s="296" t="s">
        <v>105</v>
      </c>
      <c r="N6" s="296" t="s">
        <v>105</v>
      </c>
      <c r="O6" s="296" t="s">
        <v>105</v>
      </c>
      <c r="P6" s="296" t="s">
        <v>105</v>
      </c>
      <c r="Q6" s="296" t="s">
        <v>105</v>
      </c>
      <c r="R6" s="296" t="s">
        <v>105</v>
      </c>
      <c r="S6" s="296" t="s">
        <v>105</v>
      </c>
      <c r="T6" s="296" t="s">
        <v>105</v>
      </c>
      <c r="U6" s="296" t="s">
        <v>105</v>
      </c>
      <c r="V6" s="296" t="s">
        <v>105</v>
      </c>
      <c r="W6" s="296" t="s">
        <v>105</v>
      </c>
      <c r="X6" s="296" t="s">
        <v>105</v>
      </c>
      <c r="Y6" s="296" t="s">
        <v>105</v>
      </c>
      <c r="Z6" s="296" t="s">
        <v>105</v>
      </c>
      <c r="AA6" s="296" t="s">
        <v>105</v>
      </c>
      <c r="AB6" s="296" t="s">
        <v>105</v>
      </c>
      <c r="AC6" s="296" t="s">
        <v>105</v>
      </c>
      <c r="AD6" s="296" t="s">
        <v>105</v>
      </c>
      <c r="AE6" s="296" t="s">
        <v>105</v>
      </c>
      <c r="AF6" s="296" t="s">
        <v>105</v>
      </c>
      <c r="AG6" s="296" t="s">
        <v>105</v>
      </c>
      <c r="AH6" s="183"/>
      <c r="AI6" s="33"/>
    </row>
    <row r="7" spans="1:39">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J7" s="324"/>
    </row>
    <row r="8" spans="1:39">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row>
    <row r="9" spans="1:39">
      <c r="A9" s="93" t="s">
        <v>11</v>
      </c>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row>
    <row r="10" spans="1:39">
      <c r="A10" s="93" t="s">
        <v>10</v>
      </c>
      <c r="B10" s="296">
        <v>125.7</v>
      </c>
      <c r="C10" s="296">
        <v>106.8</v>
      </c>
      <c r="D10" s="296">
        <v>107.3</v>
      </c>
      <c r="E10" s="296">
        <v>80.7</v>
      </c>
      <c r="F10" s="296">
        <v>66.5</v>
      </c>
      <c r="G10" s="296">
        <v>77.5</v>
      </c>
      <c r="H10" s="296">
        <v>50.4</v>
      </c>
      <c r="I10" s="296">
        <v>36.9</v>
      </c>
      <c r="J10" s="296">
        <v>36.700000000000003</v>
      </c>
      <c r="K10" s="296">
        <v>53.5</v>
      </c>
      <c r="L10" s="296">
        <v>51.7</v>
      </c>
      <c r="M10" s="296">
        <v>50.4</v>
      </c>
      <c r="N10" s="296">
        <v>56.4</v>
      </c>
      <c r="O10" s="296">
        <v>28.2</v>
      </c>
      <c r="P10" s="296">
        <v>29.1</v>
      </c>
      <c r="Q10" s="296">
        <v>28.6</v>
      </c>
      <c r="R10" s="296">
        <v>39.6</v>
      </c>
      <c r="S10" s="296">
        <v>51.6</v>
      </c>
      <c r="T10" s="296">
        <v>45.3</v>
      </c>
      <c r="U10" s="296">
        <v>43</v>
      </c>
      <c r="V10" s="296">
        <v>50.1</v>
      </c>
      <c r="W10" s="296"/>
      <c r="X10" s="296"/>
      <c r="Y10" s="296"/>
      <c r="Z10" s="296"/>
      <c r="AA10" s="296"/>
      <c r="AB10" s="296"/>
      <c r="AC10" s="296"/>
      <c r="AD10" s="296"/>
      <c r="AE10" s="296"/>
      <c r="AF10" s="296"/>
      <c r="AG10" s="296"/>
      <c r="AJ10" s="324"/>
    </row>
    <row r="11" spans="1:39">
      <c r="A11" s="93" t="s">
        <v>9</v>
      </c>
      <c r="B11" s="296">
        <v>176.6</v>
      </c>
      <c r="C11" s="296">
        <v>179.8</v>
      </c>
      <c r="D11" s="296">
        <v>163.5</v>
      </c>
      <c r="E11" s="296">
        <v>91.6</v>
      </c>
      <c r="F11" s="296">
        <v>72</v>
      </c>
      <c r="G11" s="296">
        <v>631</v>
      </c>
      <c r="H11" s="296">
        <v>619.1</v>
      </c>
      <c r="I11" s="296">
        <v>727.6</v>
      </c>
      <c r="J11" s="296">
        <v>626.9</v>
      </c>
      <c r="K11" s="296">
        <v>500.6</v>
      </c>
      <c r="L11" s="296">
        <v>411.2</v>
      </c>
      <c r="M11" s="296">
        <v>519</v>
      </c>
      <c r="N11" s="296">
        <v>565.5</v>
      </c>
      <c r="O11" s="296">
        <v>507.9</v>
      </c>
      <c r="P11" s="296">
        <v>515.1</v>
      </c>
      <c r="Q11" s="296">
        <v>537.70000000000005</v>
      </c>
      <c r="R11" s="296">
        <v>486.2</v>
      </c>
      <c r="S11" s="296">
        <v>548</v>
      </c>
      <c r="T11" s="296">
        <v>753.2</v>
      </c>
      <c r="U11" s="296">
        <v>872.83</v>
      </c>
      <c r="V11" s="296">
        <v>712.66</v>
      </c>
      <c r="W11" s="296">
        <v>711.49</v>
      </c>
      <c r="X11" s="296">
        <v>536.41999999999996</v>
      </c>
      <c r="Y11" s="296"/>
      <c r="Z11" s="296"/>
      <c r="AA11" s="296">
        <v>472.6873035933375</v>
      </c>
      <c r="AB11" s="296">
        <v>435.77609125645148</v>
      </c>
      <c r="AC11" s="296">
        <v>370.44049169788678</v>
      </c>
      <c r="AD11" s="296">
        <v>445.18761085231188</v>
      </c>
      <c r="AE11" s="296">
        <v>363.31016895272597</v>
      </c>
      <c r="AF11" s="296"/>
      <c r="AG11" s="296"/>
    </row>
    <row r="12" spans="1:39">
      <c r="A12" s="93" t="s">
        <v>8</v>
      </c>
      <c r="B12" s="296" t="s">
        <v>105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t="s">
        <v>105</v>
      </c>
      <c r="X12" s="296" t="s">
        <v>105</v>
      </c>
      <c r="Y12" s="296" t="s">
        <v>105</v>
      </c>
      <c r="Z12" s="296" t="s">
        <v>105</v>
      </c>
      <c r="AA12" s="296" t="s">
        <v>105</v>
      </c>
      <c r="AB12" s="296" t="s">
        <v>105</v>
      </c>
      <c r="AC12" s="296" t="s">
        <v>105</v>
      </c>
      <c r="AD12" s="296" t="s">
        <v>105</v>
      </c>
      <c r="AE12" s="296" t="s">
        <v>105</v>
      </c>
      <c r="AF12" s="296" t="s">
        <v>105</v>
      </c>
      <c r="AG12" s="296" t="s">
        <v>105</v>
      </c>
      <c r="AJ12" s="277"/>
    </row>
    <row r="13" spans="1:39">
      <c r="A13" s="93" t="s">
        <v>6</v>
      </c>
      <c r="B13" s="296">
        <v>63.9</v>
      </c>
      <c r="C13" s="296">
        <v>52.8</v>
      </c>
      <c r="D13" s="296">
        <v>51.8</v>
      </c>
      <c r="E13" s="296">
        <v>57.3</v>
      </c>
      <c r="F13" s="296">
        <v>47.9</v>
      </c>
      <c r="G13" s="296">
        <v>84.9</v>
      </c>
      <c r="H13" s="296">
        <v>83.1</v>
      </c>
      <c r="I13" s="296">
        <v>176.7</v>
      </c>
      <c r="J13" s="296">
        <v>164.4</v>
      </c>
      <c r="K13" s="296">
        <v>51.8</v>
      </c>
      <c r="L13" s="296">
        <v>79.7</v>
      </c>
      <c r="M13" s="296">
        <v>105.6</v>
      </c>
      <c r="N13" s="296">
        <v>92.5</v>
      </c>
      <c r="O13" s="296">
        <v>111.2</v>
      </c>
      <c r="P13" s="296">
        <v>141.30000000000001</v>
      </c>
      <c r="Q13" s="296">
        <v>177.3</v>
      </c>
      <c r="R13" s="296">
        <v>174.5</v>
      </c>
      <c r="S13" s="296">
        <v>205.8</v>
      </c>
      <c r="T13" s="296">
        <v>216.4</v>
      </c>
      <c r="U13" s="296">
        <v>192.2</v>
      </c>
      <c r="V13" s="296">
        <v>278.8</v>
      </c>
      <c r="W13" s="296"/>
      <c r="X13" s="296"/>
      <c r="Y13" s="296"/>
      <c r="Z13" s="296"/>
      <c r="AA13" s="296"/>
      <c r="AB13" s="296"/>
      <c r="AC13" s="296"/>
      <c r="AD13" s="296"/>
      <c r="AE13" s="296"/>
      <c r="AF13" s="296"/>
      <c r="AG13" s="296"/>
    </row>
    <row r="14" spans="1:39">
      <c r="A14" s="93" t="s">
        <v>18</v>
      </c>
      <c r="B14" s="296">
        <v>147.80000000000001</v>
      </c>
      <c r="C14" s="296">
        <v>149</v>
      </c>
      <c r="D14" s="296">
        <v>168</v>
      </c>
      <c r="E14" s="296">
        <v>169</v>
      </c>
      <c r="F14" s="296">
        <v>182</v>
      </c>
      <c r="G14" s="296">
        <v>173.5</v>
      </c>
      <c r="H14" s="296">
        <v>184.5</v>
      </c>
      <c r="I14" s="296">
        <v>162.80000000000001</v>
      </c>
      <c r="J14" s="296">
        <v>147.30000000000001</v>
      </c>
      <c r="K14" s="296">
        <v>157.4</v>
      </c>
      <c r="L14" s="296">
        <v>154.80000000000001</v>
      </c>
      <c r="M14" s="296">
        <v>123.3</v>
      </c>
      <c r="N14" s="296">
        <v>253.1</v>
      </c>
      <c r="O14" s="296">
        <v>277.89999999999998</v>
      </c>
      <c r="P14" s="296">
        <v>263.2</v>
      </c>
      <c r="Q14" s="296">
        <v>271</v>
      </c>
      <c r="R14" s="296">
        <v>283.89999999999998</v>
      </c>
      <c r="S14" s="296">
        <v>244.4</v>
      </c>
      <c r="T14" s="296">
        <v>262.2</v>
      </c>
      <c r="U14" s="296">
        <v>497.3</v>
      </c>
      <c r="V14" s="296">
        <v>529.79999999999995</v>
      </c>
      <c r="W14" s="296"/>
      <c r="X14" s="296"/>
      <c r="Y14" s="296"/>
      <c r="Z14" s="608"/>
      <c r="AA14" s="296"/>
      <c r="AB14" s="296"/>
      <c r="AC14" s="296"/>
      <c r="AD14" s="296"/>
      <c r="AE14" s="296"/>
      <c r="AF14" s="296"/>
      <c r="AG14" s="296"/>
      <c r="AH14" s="8" t="s">
        <v>15</v>
      </c>
    </row>
    <row r="15" spans="1:39">
      <c r="A15" s="93" t="s">
        <v>4</v>
      </c>
      <c r="B15" s="296" t="s">
        <v>105</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Z15" s="296" t="s">
        <v>105</v>
      </c>
      <c r="AA15" s="296" t="s">
        <v>105</v>
      </c>
      <c r="AB15" s="296" t="s">
        <v>105</v>
      </c>
      <c r="AC15" s="296" t="s">
        <v>105</v>
      </c>
      <c r="AD15" s="296" t="s">
        <v>105</v>
      </c>
      <c r="AE15" s="296" t="s">
        <v>105</v>
      </c>
      <c r="AF15" s="296" t="s">
        <v>105</v>
      </c>
      <c r="AG15" s="296" t="s">
        <v>105</v>
      </c>
      <c r="AJ15" s="277"/>
    </row>
    <row r="16" spans="1:39">
      <c r="A16" s="93" t="s">
        <v>3</v>
      </c>
      <c r="B16" s="296">
        <v>106.8</v>
      </c>
      <c r="C16" s="296">
        <v>166.5</v>
      </c>
      <c r="D16" s="296">
        <v>142.6</v>
      </c>
      <c r="E16" s="296">
        <v>100.5</v>
      </c>
      <c r="F16" s="296">
        <v>132.9</v>
      </c>
      <c r="G16" s="296">
        <v>110.5</v>
      </c>
      <c r="H16" s="296">
        <v>112.8</v>
      </c>
      <c r="I16" s="296">
        <v>99.5</v>
      </c>
      <c r="J16" s="296">
        <v>119.5</v>
      </c>
      <c r="K16" s="296">
        <v>74.978731994290087</v>
      </c>
      <c r="L16" s="296">
        <v>88.340249444967512</v>
      </c>
      <c r="M16" s="296">
        <v>142.63300527742118</v>
      </c>
      <c r="N16" s="296">
        <v>191.67977580075879</v>
      </c>
      <c r="O16" s="296">
        <v>139.53704708600134</v>
      </c>
      <c r="P16" s="296">
        <v>70.734697727058389</v>
      </c>
      <c r="Q16" s="296">
        <v>176.05656697009104</v>
      </c>
      <c r="R16" s="296">
        <v>210.2843615332275</v>
      </c>
      <c r="S16" s="296">
        <v>215.0381133584595</v>
      </c>
      <c r="T16" s="296">
        <v>177.15000237045464</v>
      </c>
      <c r="U16" s="296">
        <v>188.94594520772444</v>
      </c>
      <c r="V16" s="296">
        <v>230.46835146351214</v>
      </c>
      <c r="W16" s="296">
        <v>325.40325523684407</v>
      </c>
      <c r="X16" s="296">
        <v>278.95597796827764</v>
      </c>
      <c r="Y16" s="296">
        <v>241.8654758068229</v>
      </c>
      <c r="Z16" s="296">
        <v>206.98945357458837</v>
      </c>
      <c r="AA16" s="296">
        <v>160.13838196412672</v>
      </c>
      <c r="AB16" s="296">
        <v>258.08766674924368</v>
      </c>
      <c r="AC16" s="296">
        <v>199.60142219806599</v>
      </c>
      <c r="AD16" s="296">
        <v>201.92714746205885</v>
      </c>
      <c r="AE16" s="296">
        <v>160.30027148331928</v>
      </c>
      <c r="AF16" s="296">
        <v>225.57872326045083</v>
      </c>
      <c r="AG16" s="296">
        <v>237.5371010492116</v>
      </c>
      <c r="AJ16" s="324"/>
    </row>
    <row r="17" spans="1:36">
      <c r="A17" s="93" t="s">
        <v>33</v>
      </c>
      <c r="B17" s="296"/>
      <c r="C17" s="296"/>
      <c r="D17" s="296"/>
      <c r="E17" s="296"/>
      <c r="F17" s="296"/>
      <c r="G17" s="296"/>
      <c r="H17" s="296"/>
      <c r="I17" s="296"/>
      <c r="J17" s="296"/>
      <c r="K17" s="296"/>
      <c r="L17" s="296"/>
      <c r="M17" s="296"/>
      <c r="N17" s="296"/>
      <c r="O17" s="296">
        <v>217.57664769597943</v>
      </c>
      <c r="P17" s="296">
        <v>223.3686648258662</v>
      </c>
      <c r="Q17" s="296">
        <v>214.9388928828181</v>
      </c>
      <c r="R17" s="296">
        <v>235.73085658663206</v>
      </c>
      <c r="S17" s="296">
        <v>262.35643233302682</v>
      </c>
      <c r="T17" s="296">
        <v>251.97985306369765</v>
      </c>
      <c r="U17" s="296">
        <v>254.95210388135956</v>
      </c>
      <c r="V17" s="296">
        <v>258.39283421086424</v>
      </c>
      <c r="W17" s="296">
        <v>268.84392695807088</v>
      </c>
      <c r="X17" s="296">
        <v>241.8</v>
      </c>
      <c r="Y17" s="296">
        <v>242.1</v>
      </c>
      <c r="Z17" s="296">
        <v>211.6</v>
      </c>
      <c r="AA17" s="296">
        <v>195</v>
      </c>
      <c r="AB17" s="296"/>
      <c r="AC17" s="296"/>
      <c r="AD17" s="296"/>
      <c r="AE17" s="296"/>
      <c r="AF17" s="296"/>
      <c r="AG17" s="296"/>
      <c r="AJ17" s="324"/>
    </row>
    <row r="18" spans="1:36">
      <c r="A18" s="93" t="s">
        <v>1</v>
      </c>
      <c r="B18" s="296"/>
      <c r="C18" s="296"/>
      <c r="D18" s="296"/>
      <c r="E18" s="296"/>
      <c r="F18" s="296"/>
      <c r="G18" s="296"/>
      <c r="H18" s="296"/>
      <c r="I18" s="296"/>
      <c r="J18" s="296"/>
      <c r="K18" s="296"/>
      <c r="L18" s="296"/>
      <c r="M18" s="296"/>
      <c r="N18" s="296"/>
      <c r="O18" s="296"/>
      <c r="P18" s="296">
        <v>406.1</v>
      </c>
      <c r="Q18" s="296">
        <v>600.5</v>
      </c>
      <c r="R18" s="296">
        <v>550.9</v>
      </c>
      <c r="S18" s="296">
        <v>907.7</v>
      </c>
      <c r="T18" s="296">
        <v>975.6</v>
      </c>
      <c r="U18" s="296">
        <v>421.5</v>
      </c>
      <c r="V18" s="296">
        <v>452.6</v>
      </c>
      <c r="W18" s="296">
        <v>479.8</v>
      </c>
      <c r="X18" s="296">
        <v>834.5</v>
      </c>
      <c r="Y18" s="296">
        <v>926.7</v>
      </c>
      <c r="Z18" s="296">
        <v>670</v>
      </c>
      <c r="AA18" s="296"/>
      <c r="AB18" s="296"/>
      <c r="AC18" s="296">
        <v>604</v>
      </c>
      <c r="AD18" s="296">
        <v>470.2</v>
      </c>
      <c r="AE18" s="296">
        <v>306.39999999999998</v>
      </c>
      <c r="AF18" s="296">
        <v>314.2</v>
      </c>
      <c r="AG18" s="296"/>
      <c r="AJ18" s="324"/>
    </row>
    <row r="19" spans="1:36">
      <c r="A19" s="93" t="s">
        <v>24</v>
      </c>
      <c r="B19" s="296"/>
      <c r="C19" s="296"/>
      <c r="D19" s="296"/>
      <c r="E19" s="296"/>
      <c r="F19" s="296"/>
      <c r="G19" s="296"/>
      <c r="H19" s="296"/>
      <c r="I19" s="296"/>
      <c r="J19" s="296"/>
      <c r="K19" s="296"/>
      <c r="L19" s="296"/>
      <c r="M19" s="296"/>
      <c r="N19" s="296"/>
      <c r="O19" s="296"/>
      <c r="P19" s="296"/>
      <c r="Q19" s="296"/>
      <c r="R19" s="296"/>
      <c r="S19" s="296"/>
      <c r="T19" s="296"/>
      <c r="U19" s="296">
        <v>110</v>
      </c>
      <c r="V19" s="296">
        <v>284.99</v>
      </c>
      <c r="W19" s="296">
        <v>295</v>
      </c>
      <c r="X19" s="296">
        <v>295</v>
      </c>
      <c r="Y19" s="296">
        <v>295</v>
      </c>
      <c r="Z19" s="296">
        <v>295</v>
      </c>
      <c r="AA19" s="296">
        <v>390</v>
      </c>
      <c r="AB19" s="296">
        <v>390</v>
      </c>
      <c r="AC19" s="296">
        <v>390</v>
      </c>
      <c r="AD19" s="296"/>
      <c r="AE19" s="296"/>
      <c r="AF19" s="296"/>
      <c r="AG19" s="296"/>
    </row>
    <row r="20" spans="1:36">
      <c r="A20" s="17"/>
      <c r="B20" s="17"/>
      <c r="P20" s="17"/>
      <c r="Q20" s="17"/>
      <c r="R20" s="17"/>
      <c r="S20" s="17"/>
      <c r="T20" s="17"/>
      <c r="X20" s="17"/>
      <c r="AE20" s="195"/>
      <c r="AF20" s="195"/>
      <c r="AG20" s="195"/>
    </row>
    <row r="21" spans="1:36">
      <c r="A21" s="44" t="s">
        <v>19</v>
      </c>
      <c r="B21" s="13"/>
      <c r="D21" s="17"/>
      <c r="F21" s="17"/>
      <c r="G21" s="17"/>
      <c r="H21" s="17"/>
      <c r="I21" s="17"/>
      <c r="J21" s="17"/>
      <c r="K21" s="17"/>
      <c r="L21" s="17"/>
      <c r="M21" s="17"/>
      <c r="N21" s="17"/>
      <c r="O21" s="17"/>
      <c r="P21" s="17"/>
      <c r="Q21" s="17"/>
      <c r="R21" s="17"/>
      <c r="S21" s="17"/>
      <c r="T21" s="17"/>
      <c r="X21" s="17"/>
      <c r="AE21" s="13"/>
      <c r="AF21" s="13"/>
      <c r="AG21" s="13"/>
    </row>
    <row r="22" spans="1:36">
      <c r="A22" s="17"/>
      <c r="B22" s="17"/>
      <c r="D22" s="17"/>
      <c r="F22" s="17"/>
      <c r="G22" s="17"/>
      <c r="H22" s="17"/>
      <c r="I22" s="17"/>
      <c r="J22" s="17"/>
      <c r="K22" s="17"/>
      <c r="L22" s="17"/>
      <c r="M22" s="17"/>
      <c r="N22" s="17"/>
      <c r="O22" s="17"/>
      <c r="P22" s="17"/>
      <c r="Q22" s="17"/>
      <c r="R22" s="17"/>
      <c r="S22" s="17"/>
      <c r="T22" s="17"/>
      <c r="U22" s="13"/>
      <c r="V22" s="13"/>
      <c r="W22" s="13"/>
      <c r="X22" s="17"/>
      <c r="AE22" s="13"/>
      <c r="AF22" s="13"/>
      <c r="AG22" s="13"/>
    </row>
    <row r="23" spans="1:36">
      <c r="A23" s="13" t="s">
        <v>399</v>
      </c>
      <c r="B23" s="17"/>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13"/>
      <c r="AF23" s="13"/>
      <c r="AG23" s="13"/>
    </row>
    <row r="24" spans="1:36">
      <c r="A24" s="17"/>
      <c r="U24" s="13"/>
      <c r="V24" s="13"/>
      <c r="W24" s="13"/>
      <c r="AE24" s="13"/>
      <c r="AF24" s="13"/>
      <c r="AG24" s="13"/>
    </row>
    <row r="25" spans="1:36">
      <c r="A25" s="17" t="s">
        <v>3138</v>
      </c>
      <c r="U25" s="13"/>
      <c r="V25" s="13"/>
      <c r="W25" s="13"/>
    </row>
    <row r="26" spans="1:36">
      <c r="A26" s="17"/>
      <c r="U26" s="13"/>
      <c r="V26" s="13"/>
      <c r="W26" s="13"/>
    </row>
    <row r="27" spans="1:36">
      <c r="A27" s="53" t="s">
        <v>124</v>
      </c>
      <c r="U27" s="13"/>
      <c r="V27" s="13"/>
      <c r="W27" s="13"/>
      <c r="AE27" s="13"/>
      <c r="AF27" s="13"/>
      <c r="AG27" s="13"/>
    </row>
    <row r="28" spans="1:36">
      <c r="A28" s="53"/>
      <c r="U28" s="13"/>
      <c r="V28" s="13"/>
      <c r="W28" s="13"/>
    </row>
    <row r="29" spans="1:36">
      <c r="A29" s="53" t="s">
        <v>2837</v>
      </c>
      <c r="U29" s="13"/>
      <c r="V29" s="13"/>
      <c r="W29" s="13"/>
    </row>
    <row r="30" spans="1:36">
      <c r="U30" s="13"/>
      <c r="V30" s="13"/>
      <c r="W30" s="13"/>
    </row>
  </sheetData>
  <conditionalFormatting sqref="U1:W2">
    <cfRule type="expression" dxfId="77" priority="1" stopIfTrue="1">
      <formula>#N/A</formula>
    </cfRule>
  </conditionalFormatting>
  <hyperlinks>
    <hyperlink ref="AI3" location="Content!A1" display="Back to content page" xr:uid="{00000000-0004-0000-1501-000000000000}"/>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Sheet279"/>
  <dimension ref="A1:AL33"/>
  <sheetViews>
    <sheetView topLeftCell="Q1" zoomScale="99" zoomScaleNormal="99" workbookViewId="0">
      <selection activeCell="B4" sqref="B4:AF19"/>
    </sheetView>
  </sheetViews>
  <sheetFormatPr defaultRowHeight="14.4"/>
  <cols>
    <col min="1" max="1" width="34.21875" customWidth="1"/>
    <col min="2" max="32" width="7.77734375" customWidth="1"/>
  </cols>
  <sheetData>
    <row r="1" spans="1:38">
      <c r="A1" s="18" t="s">
        <v>3362</v>
      </c>
      <c r="B1" s="13"/>
      <c r="C1" s="13"/>
      <c r="D1" s="13"/>
      <c r="E1" s="13"/>
      <c r="F1" s="13"/>
      <c r="G1" s="13"/>
      <c r="H1" s="13"/>
      <c r="I1" s="13"/>
      <c r="J1" s="13"/>
      <c r="K1" s="13"/>
      <c r="L1" s="13"/>
      <c r="M1" s="13"/>
      <c r="N1" s="13"/>
      <c r="O1" s="13"/>
      <c r="P1" s="13"/>
      <c r="Q1" s="13"/>
      <c r="R1" s="13"/>
      <c r="S1" s="13"/>
      <c r="T1" s="13"/>
      <c r="U1" s="62"/>
      <c r="V1" s="62"/>
      <c r="W1" s="62"/>
      <c r="AE1" s="13"/>
      <c r="AF1" s="13"/>
    </row>
    <row r="2" spans="1:38">
      <c r="A2" s="13"/>
      <c r="B2" s="13"/>
      <c r="C2" s="13"/>
      <c r="D2" s="13"/>
      <c r="E2" s="13"/>
      <c r="F2" s="13"/>
      <c r="G2" s="13"/>
      <c r="H2" s="13"/>
      <c r="I2" s="13"/>
      <c r="J2" s="13"/>
      <c r="K2" s="13"/>
      <c r="L2" s="13"/>
      <c r="M2" s="13"/>
      <c r="N2" s="13"/>
      <c r="O2" s="13"/>
      <c r="P2" s="13"/>
      <c r="Q2" s="13"/>
      <c r="R2" s="13"/>
      <c r="S2" s="13"/>
      <c r="T2" s="13"/>
      <c r="U2" s="62"/>
      <c r="V2" s="62"/>
      <c r="W2" s="62"/>
      <c r="AE2" s="13"/>
      <c r="AF2" s="13"/>
    </row>
    <row r="3" spans="1:38">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H3" s="1" t="s">
        <v>559</v>
      </c>
      <c r="AK3" s="44"/>
      <c r="AL3" s="44"/>
    </row>
    <row r="4" spans="1:38">
      <c r="A4" s="93" t="s">
        <v>13</v>
      </c>
      <c r="B4" s="608"/>
      <c r="C4" s="608"/>
      <c r="D4" s="608"/>
      <c r="E4" s="608"/>
      <c r="F4" s="608"/>
      <c r="G4" s="608"/>
      <c r="H4" s="608"/>
      <c r="I4" s="608"/>
      <c r="J4" s="608"/>
      <c r="K4" s="608"/>
      <c r="L4" s="608"/>
      <c r="M4" s="608"/>
      <c r="N4" s="608"/>
      <c r="O4" s="608"/>
      <c r="P4" s="608"/>
      <c r="Q4" s="608"/>
      <c r="R4" s="608"/>
      <c r="S4" s="608"/>
      <c r="T4" s="608"/>
      <c r="U4" s="608">
        <v>425.5</v>
      </c>
      <c r="V4" s="608">
        <v>442.8</v>
      </c>
      <c r="W4" s="608">
        <v>708.1</v>
      </c>
      <c r="X4" s="608">
        <v>429.99</v>
      </c>
      <c r="Y4" s="296">
        <v>422.25</v>
      </c>
      <c r="Z4" s="296"/>
      <c r="AA4" s="296"/>
      <c r="AB4" s="296"/>
      <c r="AC4" s="296"/>
      <c r="AD4" s="296"/>
      <c r="AE4" s="296"/>
      <c r="AF4" s="296"/>
      <c r="AH4" s="33"/>
      <c r="AI4" s="324"/>
    </row>
    <row r="5" spans="1:38">
      <c r="A5" s="93" t="s">
        <v>12</v>
      </c>
      <c r="B5" s="608" t="s">
        <v>105</v>
      </c>
      <c r="C5" s="608" t="s">
        <v>105</v>
      </c>
      <c r="D5" s="608" t="s">
        <v>105</v>
      </c>
      <c r="E5" s="608" t="s">
        <v>105</v>
      </c>
      <c r="F5" s="608" t="s">
        <v>105</v>
      </c>
      <c r="G5" s="608" t="s">
        <v>105</v>
      </c>
      <c r="H5" s="608" t="s">
        <v>105</v>
      </c>
      <c r="I5" s="608" t="s">
        <v>105</v>
      </c>
      <c r="J5" s="608" t="s">
        <v>105</v>
      </c>
      <c r="K5" s="608" t="s">
        <v>105</v>
      </c>
      <c r="L5" s="608" t="s">
        <v>105</v>
      </c>
      <c r="M5" s="608" t="s">
        <v>105</v>
      </c>
      <c r="N5" s="608" t="s">
        <v>105</v>
      </c>
      <c r="O5" s="608" t="s">
        <v>105</v>
      </c>
      <c r="P5" s="608" t="s">
        <v>105</v>
      </c>
      <c r="Q5" s="608" t="s">
        <v>105</v>
      </c>
      <c r="R5" s="608" t="s">
        <v>105</v>
      </c>
      <c r="S5" s="608" t="s">
        <v>105</v>
      </c>
      <c r="T5" s="608" t="s">
        <v>105</v>
      </c>
      <c r="U5" s="608" t="s">
        <v>105</v>
      </c>
      <c r="V5" s="608" t="s">
        <v>105</v>
      </c>
      <c r="W5" s="608" t="s">
        <v>105</v>
      </c>
      <c r="X5" s="608" t="s">
        <v>105</v>
      </c>
      <c r="Y5" s="608" t="s">
        <v>105</v>
      </c>
      <c r="Z5" s="608" t="s">
        <v>105</v>
      </c>
      <c r="AA5" s="608" t="s">
        <v>105</v>
      </c>
      <c r="AB5" s="608" t="s">
        <v>105</v>
      </c>
      <c r="AC5" s="608" t="s">
        <v>105</v>
      </c>
      <c r="AD5" s="608" t="s">
        <v>105</v>
      </c>
      <c r="AE5" s="608" t="s">
        <v>105</v>
      </c>
      <c r="AF5" s="608" t="s">
        <v>105</v>
      </c>
      <c r="AI5" s="324"/>
    </row>
    <row r="6" spans="1:38">
      <c r="A6" s="93" t="s">
        <v>513</v>
      </c>
      <c r="B6" s="608" t="s">
        <v>105</v>
      </c>
      <c r="C6" s="608" t="s">
        <v>105</v>
      </c>
      <c r="D6" s="608" t="s">
        <v>105</v>
      </c>
      <c r="E6" s="608" t="s">
        <v>105</v>
      </c>
      <c r="F6" s="608" t="s">
        <v>105</v>
      </c>
      <c r="G6" s="608" t="s">
        <v>105</v>
      </c>
      <c r="H6" s="608" t="s">
        <v>105</v>
      </c>
      <c r="I6" s="608" t="s">
        <v>105</v>
      </c>
      <c r="J6" s="608" t="s">
        <v>105</v>
      </c>
      <c r="K6" s="608" t="s">
        <v>105</v>
      </c>
      <c r="L6" s="608" t="s">
        <v>105</v>
      </c>
      <c r="M6" s="608" t="s">
        <v>105</v>
      </c>
      <c r="N6" s="608" t="s">
        <v>105</v>
      </c>
      <c r="O6" s="608" t="s">
        <v>105</v>
      </c>
      <c r="P6" s="608" t="s">
        <v>105</v>
      </c>
      <c r="Q6" s="608" t="s">
        <v>105</v>
      </c>
      <c r="R6" s="608" t="s">
        <v>105</v>
      </c>
      <c r="S6" s="608" t="s">
        <v>105</v>
      </c>
      <c r="T6" s="608" t="s">
        <v>105</v>
      </c>
      <c r="U6" s="608" t="s">
        <v>105</v>
      </c>
      <c r="V6" s="608" t="s">
        <v>105</v>
      </c>
      <c r="W6" s="608" t="s">
        <v>105</v>
      </c>
      <c r="X6" s="608" t="s">
        <v>105</v>
      </c>
      <c r="Y6" s="608" t="s">
        <v>105</v>
      </c>
      <c r="Z6" s="608" t="s">
        <v>105</v>
      </c>
      <c r="AA6" s="608" t="s">
        <v>105</v>
      </c>
      <c r="AB6" s="608" t="s">
        <v>105</v>
      </c>
      <c r="AC6" s="608" t="s">
        <v>105</v>
      </c>
      <c r="AD6" s="608" t="s">
        <v>105</v>
      </c>
      <c r="AE6" s="608" t="s">
        <v>105</v>
      </c>
      <c r="AF6" s="608" t="s">
        <v>105</v>
      </c>
    </row>
    <row r="7" spans="1:38">
      <c r="A7" s="93" t="s">
        <v>100</v>
      </c>
      <c r="B7" s="608"/>
      <c r="C7" s="608"/>
      <c r="D7" s="608"/>
      <c r="E7" s="608"/>
      <c r="F7" s="608"/>
      <c r="G7" s="608"/>
      <c r="H7" s="608"/>
      <c r="I7" s="608"/>
      <c r="J7" s="608"/>
      <c r="K7" s="608"/>
      <c r="L7" s="608"/>
      <c r="M7" s="608"/>
      <c r="N7" s="608"/>
      <c r="O7" s="608"/>
      <c r="P7" s="608"/>
      <c r="Q7" s="608"/>
      <c r="R7" s="608"/>
      <c r="S7" s="608"/>
      <c r="T7" s="608"/>
      <c r="U7" s="608"/>
      <c r="V7" s="608"/>
      <c r="W7" s="608"/>
      <c r="X7" s="608"/>
      <c r="Y7" s="608"/>
      <c r="Z7" s="296"/>
      <c r="AA7" s="296"/>
      <c r="AB7" s="296"/>
      <c r="AC7" s="296"/>
      <c r="AD7" s="296"/>
      <c r="AE7" s="296"/>
      <c r="AF7" s="296"/>
      <c r="AI7" s="324"/>
    </row>
    <row r="8" spans="1:38">
      <c r="A8" s="93" t="s">
        <v>512</v>
      </c>
      <c r="B8" s="608"/>
      <c r="C8" s="608"/>
      <c r="D8" s="608"/>
      <c r="E8" s="608"/>
      <c r="F8" s="608"/>
      <c r="G8" s="608"/>
      <c r="H8" s="608"/>
      <c r="I8" s="608"/>
      <c r="J8" s="608"/>
      <c r="K8" s="608"/>
      <c r="L8" s="608"/>
      <c r="M8" s="608"/>
      <c r="N8" s="608"/>
      <c r="O8" s="608"/>
      <c r="P8" s="608"/>
      <c r="Q8" s="608"/>
      <c r="R8" s="608"/>
      <c r="S8" s="608"/>
      <c r="T8" s="608"/>
      <c r="U8" s="608"/>
      <c r="V8" s="608"/>
      <c r="W8" s="608"/>
      <c r="X8" s="608"/>
      <c r="Y8" s="608"/>
      <c r="Z8" s="296"/>
      <c r="AA8" s="296"/>
      <c r="AB8" s="296"/>
      <c r="AC8" s="296"/>
      <c r="AD8" s="296"/>
      <c r="AE8" s="296"/>
      <c r="AF8" s="296"/>
    </row>
    <row r="9" spans="1:38">
      <c r="A9" s="93" t="s">
        <v>11</v>
      </c>
      <c r="B9" s="608" t="s">
        <v>105</v>
      </c>
      <c r="C9" s="608" t="s">
        <v>105</v>
      </c>
      <c r="D9" s="608" t="s">
        <v>105</v>
      </c>
      <c r="E9" s="608" t="s">
        <v>105</v>
      </c>
      <c r="F9" s="608" t="s">
        <v>105</v>
      </c>
      <c r="G9" s="608" t="s">
        <v>105</v>
      </c>
      <c r="H9" s="608" t="s">
        <v>105</v>
      </c>
      <c r="I9" s="608" t="s">
        <v>105</v>
      </c>
      <c r="J9" s="608" t="s">
        <v>105</v>
      </c>
      <c r="K9" s="608" t="s">
        <v>105</v>
      </c>
      <c r="L9" s="608" t="s">
        <v>105</v>
      </c>
      <c r="M9" s="608" t="s">
        <v>105</v>
      </c>
      <c r="N9" s="608" t="s">
        <v>105</v>
      </c>
      <c r="O9" s="608" t="s">
        <v>105</v>
      </c>
      <c r="P9" s="608" t="s">
        <v>105</v>
      </c>
      <c r="Q9" s="608" t="s">
        <v>105</v>
      </c>
      <c r="R9" s="608" t="s">
        <v>105</v>
      </c>
      <c r="S9" s="608" t="s">
        <v>105</v>
      </c>
      <c r="T9" s="608" t="s">
        <v>105</v>
      </c>
      <c r="U9" s="608" t="s">
        <v>105</v>
      </c>
      <c r="V9" s="608" t="s">
        <v>105</v>
      </c>
      <c r="W9" s="608" t="s">
        <v>105</v>
      </c>
      <c r="X9" s="608" t="s">
        <v>105</v>
      </c>
      <c r="Y9" s="608" t="s">
        <v>105</v>
      </c>
      <c r="Z9" s="608" t="s">
        <v>105</v>
      </c>
      <c r="AA9" s="608" t="s">
        <v>105</v>
      </c>
      <c r="AB9" s="608" t="s">
        <v>105</v>
      </c>
      <c r="AC9" s="608" t="s">
        <v>105</v>
      </c>
      <c r="AD9" s="608" t="s">
        <v>105</v>
      </c>
      <c r="AE9" s="608" t="s">
        <v>105</v>
      </c>
      <c r="AF9" s="608" t="s">
        <v>105</v>
      </c>
    </row>
    <row r="10" spans="1:38">
      <c r="A10" s="93" t="s">
        <v>10</v>
      </c>
      <c r="B10" s="608">
        <v>119.9</v>
      </c>
      <c r="C10" s="608">
        <v>187.8</v>
      </c>
      <c r="D10" s="608">
        <v>245.6</v>
      </c>
      <c r="E10" s="608">
        <v>211.3</v>
      </c>
      <c r="F10" s="608">
        <v>170</v>
      </c>
      <c r="G10" s="608">
        <v>179.3</v>
      </c>
      <c r="H10" s="608">
        <v>168.5</v>
      </c>
      <c r="I10" s="608">
        <v>196.6</v>
      </c>
      <c r="J10" s="608">
        <v>175.1</v>
      </c>
      <c r="K10" s="608">
        <v>190.6</v>
      </c>
      <c r="L10" s="608">
        <v>163.6</v>
      </c>
      <c r="M10" s="608">
        <v>156.5</v>
      </c>
      <c r="N10" s="608">
        <v>163.4</v>
      </c>
      <c r="O10" s="608">
        <v>158.19999999999999</v>
      </c>
      <c r="P10" s="608">
        <v>194.1</v>
      </c>
      <c r="Q10" s="608">
        <v>225.1</v>
      </c>
      <c r="R10" s="608">
        <v>343.1</v>
      </c>
      <c r="S10" s="608">
        <v>314.89999999999998</v>
      </c>
      <c r="T10" s="608">
        <v>314.5</v>
      </c>
      <c r="U10" s="608">
        <v>280.2</v>
      </c>
      <c r="V10" s="608">
        <v>316.2</v>
      </c>
      <c r="W10" s="608"/>
      <c r="X10" s="608"/>
      <c r="Y10" s="608" t="s">
        <v>7</v>
      </c>
      <c r="Z10" s="296"/>
      <c r="AA10" s="296"/>
      <c r="AB10" s="296"/>
      <c r="AC10" s="296"/>
      <c r="AD10" s="296">
        <v>267</v>
      </c>
      <c r="AE10" s="296"/>
      <c r="AF10" s="296">
        <v>347.3</v>
      </c>
      <c r="AI10" s="324"/>
    </row>
    <row r="11" spans="1:38">
      <c r="A11" s="93" t="s">
        <v>9</v>
      </c>
      <c r="B11" s="608">
        <v>139.1</v>
      </c>
      <c r="C11" s="608">
        <v>130.4</v>
      </c>
      <c r="D11" s="608">
        <v>204.4</v>
      </c>
      <c r="E11" s="608">
        <v>171.7</v>
      </c>
      <c r="F11" s="608">
        <v>117.8</v>
      </c>
      <c r="G11" s="608">
        <v>969.4</v>
      </c>
      <c r="H11" s="608">
        <v>854.4</v>
      </c>
      <c r="I11" s="608">
        <v>729.2</v>
      </c>
      <c r="J11" s="608">
        <v>727.5</v>
      </c>
      <c r="K11" s="608">
        <v>594.4</v>
      </c>
      <c r="L11" s="608">
        <v>632.79999999999995</v>
      </c>
      <c r="M11" s="608">
        <v>648.4</v>
      </c>
      <c r="N11" s="608">
        <v>472.8</v>
      </c>
      <c r="O11" s="608">
        <v>583.4</v>
      </c>
      <c r="P11" s="608">
        <v>717.8</v>
      </c>
      <c r="Q11" s="608">
        <v>751.3</v>
      </c>
      <c r="R11" s="608">
        <v>672.1</v>
      </c>
      <c r="S11" s="608">
        <v>1067.4000000000001</v>
      </c>
      <c r="T11" s="608">
        <v>1293.9000000000001</v>
      </c>
      <c r="U11" s="608">
        <v>1089.01</v>
      </c>
      <c r="V11" s="608">
        <v>1048.99</v>
      </c>
      <c r="W11" s="608">
        <v>1217.27</v>
      </c>
      <c r="X11" s="608">
        <v>973.77</v>
      </c>
      <c r="Y11" s="296">
        <v>971.18</v>
      </c>
      <c r="Z11" s="296"/>
      <c r="AA11" s="296">
        <v>833.47168368039263</v>
      </c>
      <c r="AB11" s="296">
        <v>829.00526364349776</v>
      </c>
      <c r="AC11" s="296">
        <v>851.57391796957597</v>
      </c>
      <c r="AD11" s="296">
        <v>881.82450876001826</v>
      </c>
      <c r="AE11" s="296">
        <v>867.77462209125508</v>
      </c>
      <c r="AF11" s="296"/>
    </row>
    <row r="12" spans="1:38">
      <c r="A12" s="93" t="s">
        <v>8</v>
      </c>
      <c r="B12" s="608" t="s">
        <v>105</v>
      </c>
      <c r="C12" s="608" t="s">
        <v>105</v>
      </c>
      <c r="D12" s="608" t="s">
        <v>105</v>
      </c>
      <c r="E12" s="608" t="s">
        <v>105</v>
      </c>
      <c r="F12" s="608" t="s">
        <v>105</v>
      </c>
      <c r="G12" s="608" t="s">
        <v>105</v>
      </c>
      <c r="H12" s="608" t="s">
        <v>105</v>
      </c>
      <c r="I12" s="608" t="s">
        <v>105</v>
      </c>
      <c r="J12" s="608" t="s">
        <v>105</v>
      </c>
      <c r="K12" s="608" t="s">
        <v>105</v>
      </c>
      <c r="L12" s="608" t="s">
        <v>105</v>
      </c>
      <c r="M12" s="608" t="s">
        <v>105</v>
      </c>
      <c r="N12" s="608" t="s">
        <v>105</v>
      </c>
      <c r="O12" s="608" t="s">
        <v>105</v>
      </c>
      <c r="P12" s="608" t="s">
        <v>105</v>
      </c>
      <c r="Q12" s="608" t="s">
        <v>105</v>
      </c>
      <c r="R12" s="608" t="s">
        <v>105</v>
      </c>
      <c r="S12" s="608" t="s">
        <v>105</v>
      </c>
      <c r="T12" s="608" t="s">
        <v>105</v>
      </c>
      <c r="U12" s="608" t="s">
        <v>105</v>
      </c>
      <c r="V12" s="608" t="s">
        <v>105</v>
      </c>
      <c r="W12" s="608" t="s">
        <v>105</v>
      </c>
      <c r="X12" s="608" t="s">
        <v>105</v>
      </c>
      <c r="Y12" s="608" t="s">
        <v>105</v>
      </c>
      <c r="Z12" s="608" t="s">
        <v>105</v>
      </c>
      <c r="AA12" s="608" t="s">
        <v>105</v>
      </c>
      <c r="AB12" s="608" t="s">
        <v>105</v>
      </c>
      <c r="AC12" s="608" t="s">
        <v>105</v>
      </c>
      <c r="AD12" s="608" t="s">
        <v>105</v>
      </c>
      <c r="AE12" s="608" t="s">
        <v>105</v>
      </c>
      <c r="AF12" s="608" t="s">
        <v>105</v>
      </c>
      <c r="AI12" s="277"/>
    </row>
    <row r="13" spans="1:38">
      <c r="A13" s="93" t="s">
        <v>6</v>
      </c>
      <c r="B13" s="608">
        <v>181.1</v>
      </c>
      <c r="C13" s="608">
        <v>149.69999999999999</v>
      </c>
      <c r="D13" s="608">
        <v>146.80000000000001</v>
      </c>
      <c r="E13" s="608">
        <v>162.4</v>
      </c>
      <c r="F13" s="608">
        <v>135.80000000000001</v>
      </c>
      <c r="G13" s="608">
        <v>217.1</v>
      </c>
      <c r="H13" s="608">
        <v>169.9</v>
      </c>
      <c r="I13" s="608">
        <v>165.2</v>
      </c>
      <c r="J13" s="608">
        <v>168.9</v>
      </c>
      <c r="K13" s="608">
        <v>90.6</v>
      </c>
      <c r="L13" s="608">
        <v>94.2</v>
      </c>
      <c r="M13" s="608">
        <v>105.6</v>
      </c>
      <c r="N13" s="608">
        <v>84.1</v>
      </c>
      <c r="O13" s="608">
        <v>144.6</v>
      </c>
      <c r="P13" s="608">
        <v>163.30000000000001</v>
      </c>
      <c r="Q13" s="608">
        <v>157.6</v>
      </c>
      <c r="R13" s="608">
        <v>193.9</v>
      </c>
      <c r="S13" s="608">
        <v>300.60000000000002</v>
      </c>
      <c r="T13" s="608">
        <v>322.3</v>
      </c>
      <c r="U13" s="608">
        <v>286.2</v>
      </c>
      <c r="V13" s="608">
        <v>415.2</v>
      </c>
      <c r="W13" s="608"/>
      <c r="X13" s="608"/>
      <c r="Y13" s="608"/>
      <c r="Z13" s="296">
        <v>729.2</v>
      </c>
      <c r="AA13" s="296">
        <v>699.5</v>
      </c>
      <c r="AB13" s="296">
        <v>753.8</v>
      </c>
      <c r="AC13" s="296"/>
      <c r="AD13" s="296"/>
      <c r="AE13" s="296"/>
      <c r="AF13" s="296"/>
    </row>
    <row r="14" spans="1:38">
      <c r="A14" s="93" t="s">
        <v>18</v>
      </c>
      <c r="B14" s="608" t="s">
        <v>105</v>
      </c>
      <c r="C14" s="608" t="s">
        <v>105</v>
      </c>
      <c r="D14" s="608" t="s">
        <v>105</v>
      </c>
      <c r="E14" s="608" t="s">
        <v>105</v>
      </c>
      <c r="F14" s="608" t="s">
        <v>105</v>
      </c>
      <c r="G14" s="608" t="s">
        <v>105</v>
      </c>
      <c r="H14" s="608" t="s">
        <v>105</v>
      </c>
      <c r="I14" s="608" t="s">
        <v>105</v>
      </c>
      <c r="J14" s="608" t="s">
        <v>105</v>
      </c>
      <c r="K14" s="608" t="s">
        <v>105</v>
      </c>
      <c r="L14" s="608" t="s">
        <v>105</v>
      </c>
      <c r="M14" s="608" t="s">
        <v>105</v>
      </c>
      <c r="N14" s="608" t="s">
        <v>105</v>
      </c>
      <c r="O14" s="608" t="s">
        <v>105</v>
      </c>
      <c r="P14" s="608" t="s">
        <v>105</v>
      </c>
      <c r="Q14" s="608" t="s">
        <v>105</v>
      </c>
      <c r="R14" s="608" t="s">
        <v>105</v>
      </c>
      <c r="S14" s="608" t="s">
        <v>105</v>
      </c>
      <c r="T14" s="608" t="s">
        <v>105</v>
      </c>
      <c r="U14" s="608" t="s">
        <v>105</v>
      </c>
      <c r="V14" s="608" t="s">
        <v>105</v>
      </c>
      <c r="W14" s="608" t="s">
        <v>105</v>
      </c>
      <c r="X14" s="608" t="s">
        <v>105</v>
      </c>
      <c r="Y14" s="608" t="s">
        <v>105</v>
      </c>
      <c r="Z14" s="608" t="s">
        <v>105</v>
      </c>
      <c r="AA14" s="608" t="s">
        <v>105</v>
      </c>
      <c r="AB14" s="608" t="s">
        <v>105</v>
      </c>
      <c r="AC14" s="608" t="s">
        <v>105</v>
      </c>
      <c r="AD14" s="608" t="s">
        <v>105</v>
      </c>
      <c r="AE14" s="608" t="s">
        <v>105</v>
      </c>
      <c r="AF14" s="608" t="s">
        <v>105</v>
      </c>
    </row>
    <row r="15" spans="1:38" ht="14.1" customHeight="1">
      <c r="A15" s="93" t="s">
        <v>4</v>
      </c>
      <c r="B15" s="608" t="s">
        <v>105</v>
      </c>
      <c r="C15" s="608" t="s">
        <v>105</v>
      </c>
      <c r="D15" s="608" t="s">
        <v>105</v>
      </c>
      <c r="E15" s="608" t="s">
        <v>105</v>
      </c>
      <c r="F15" s="608" t="s">
        <v>105</v>
      </c>
      <c r="G15" s="608" t="s">
        <v>105</v>
      </c>
      <c r="H15" s="608" t="s">
        <v>105</v>
      </c>
      <c r="I15" s="608" t="s">
        <v>105</v>
      </c>
      <c r="J15" s="608" t="s">
        <v>105</v>
      </c>
      <c r="K15" s="608" t="s">
        <v>105</v>
      </c>
      <c r="L15" s="608" t="s">
        <v>105</v>
      </c>
      <c r="M15" s="608" t="s">
        <v>105</v>
      </c>
      <c r="N15" s="608" t="s">
        <v>105</v>
      </c>
      <c r="O15" s="608" t="s">
        <v>105</v>
      </c>
      <c r="P15" s="608" t="s">
        <v>105</v>
      </c>
      <c r="Q15" s="608" t="s">
        <v>105</v>
      </c>
      <c r="R15" s="608" t="s">
        <v>105</v>
      </c>
      <c r="S15" s="608" t="s">
        <v>105</v>
      </c>
      <c r="T15" s="608" t="s">
        <v>105</v>
      </c>
      <c r="U15" s="608" t="s">
        <v>105</v>
      </c>
      <c r="V15" s="608" t="s">
        <v>105</v>
      </c>
      <c r="W15" s="608" t="s">
        <v>105</v>
      </c>
      <c r="X15" s="608" t="s">
        <v>105</v>
      </c>
      <c r="Y15" s="608" t="s">
        <v>105</v>
      </c>
      <c r="Z15" s="296" t="s">
        <v>105</v>
      </c>
      <c r="AA15" s="296" t="s">
        <v>105</v>
      </c>
      <c r="AB15" s="296" t="s">
        <v>105</v>
      </c>
      <c r="AC15" s="296" t="s">
        <v>105</v>
      </c>
      <c r="AD15" s="296" t="s">
        <v>105</v>
      </c>
      <c r="AE15" s="296" t="s">
        <v>105</v>
      </c>
      <c r="AF15" s="296" t="s">
        <v>105</v>
      </c>
      <c r="AI15" s="277"/>
    </row>
    <row r="16" spans="1:38">
      <c r="A16" s="93" t="s">
        <v>3</v>
      </c>
      <c r="B16" s="608">
        <v>383.9</v>
      </c>
      <c r="C16" s="608">
        <v>420.8</v>
      </c>
      <c r="D16" s="608">
        <v>385.6</v>
      </c>
      <c r="E16" s="608">
        <v>354.9</v>
      </c>
      <c r="F16" s="608">
        <v>363.9</v>
      </c>
      <c r="G16" s="608">
        <v>344.2</v>
      </c>
      <c r="H16" s="608">
        <v>342.7</v>
      </c>
      <c r="I16" s="608">
        <v>292.3</v>
      </c>
      <c r="J16" s="608">
        <v>264.5</v>
      </c>
      <c r="K16" s="608">
        <v>245.8</v>
      </c>
      <c r="L16" s="608">
        <v>226.5</v>
      </c>
      <c r="M16" s="608">
        <v>234.3</v>
      </c>
      <c r="N16" s="608">
        <v>335.1</v>
      </c>
      <c r="O16" s="608">
        <v>352.3</v>
      </c>
      <c r="P16" s="608">
        <v>309.60000000000002</v>
      </c>
      <c r="Q16" s="608">
        <v>430.7</v>
      </c>
      <c r="R16" s="608">
        <v>608</v>
      </c>
      <c r="S16" s="608">
        <v>619.79999999999995</v>
      </c>
      <c r="T16" s="608">
        <v>480.3</v>
      </c>
      <c r="U16" s="608">
        <v>507.5</v>
      </c>
      <c r="V16" s="608">
        <v>621.20000000000005</v>
      </c>
      <c r="W16" s="608"/>
      <c r="X16" s="608"/>
      <c r="Y16" s="608"/>
      <c r="Z16" s="296"/>
      <c r="AA16" s="296"/>
      <c r="AB16" s="296"/>
      <c r="AC16" s="296"/>
      <c r="AD16" s="296"/>
      <c r="AE16" s="296"/>
      <c r="AF16" s="296"/>
      <c r="AI16" s="324"/>
    </row>
    <row r="17" spans="1:35">
      <c r="A17" s="93" t="s">
        <v>33</v>
      </c>
      <c r="B17" s="608"/>
      <c r="C17" s="608"/>
      <c r="D17" s="608"/>
      <c r="E17" s="608"/>
      <c r="F17" s="608"/>
      <c r="G17" s="608"/>
      <c r="H17" s="608"/>
      <c r="I17" s="608"/>
      <c r="J17" s="608"/>
      <c r="K17" s="608"/>
      <c r="L17" s="608"/>
      <c r="M17" s="608"/>
      <c r="N17" s="608"/>
      <c r="O17" s="608">
        <v>347.22874977051583</v>
      </c>
      <c r="P17" s="608">
        <v>356.47189810278792</v>
      </c>
      <c r="Q17" s="608">
        <v>343.01941049604596</v>
      </c>
      <c r="R17" s="608">
        <v>376.20051914341337</v>
      </c>
      <c r="S17" s="608">
        <v>418.69263562651508</v>
      </c>
      <c r="T17" s="608">
        <v>409.71976066045596</v>
      </c>
      <c r="U17" s="608">
        <v>414.55261477329174</v>
      </c>
      <c r="V17" s="608">
        <v>420.14703993835877</v>
      </c>
      <c r="W17" s="608">
        <v>441.30368390914293</v>
      </c>
      <c r="X17" s="296">
        <v>401.4</v>
      </c>
      <c r="Y17" s="296">
        <v>397.4</v>
      </c>
      <c r="Z17" s="296">
        <v>333.7</v>
      </c>
      <c r="AA17" s="296">
        <v>311</v>
      </c>
      <c r="AB17" s="296"/>
      <c r="AC17" s="296"/>
      <c r="AD17" s="296"/>
      <c r="AE17" s="296"/>
      <c r="AF17" s="296"/>
      <c r="AI17" s="324"/>
    </row>
    <row r="18" spans="1:35">
      <c r="A18" s="93" t="s">
        <v>1</v>
      </c>
      <c r="B18" s="608"/>
      <c r="C18" s="608"/>
      <c r="D18" s="608"/>
      <c r="E18" s="608"/>
      <c r="F18" s="608"/>
      <c r="G18" s="608"/>
      <c r="H18" s="608"/>
      <c r="I18" s="608"/>
      <c r="J18" s="608"/>
      <c r="K18" s="608"/>
      <c r="L18" s="608"/>
      <c r="M18" s="608"/>
      <c r="N18" s="608"/>
      <c r="O18" s="608"/>
      <c r="P18" s="608"/>
      <c r="Q18" s="608"/>
      <c r="R18" s="608"/>
      <c r="S18" s="608"/>
      <c r="T18" s="608"/>
      <c r="U18" s="608"/>
      <c r="V18" s="608"/>
      <c r="W18" s="608"/>
      <c r="X18" s="296">
        <v>1670.11</v>
      </c>
      <c r="Y18" s="296">
        <v>1515.07</v>
      </c>
      <c r="Z18" s="296">
        <v>1164.0999999999999</v>
      </c>
      <c r="AA18" s="296"/>
      <c r="AB18" s="296"/>
      <c r="AC18" s="296">
        <v>1352.5</v>
      </c>
      <c r="AD18" s="296">
        <v>1180.3</v>
      </c>
      <c r="AE18" s="296">
        <v>1031.9000000000001</v>
      </c>
      <c r="AF18" s="296">
        <v>1216.9000000000001</v>
      </c>
      <c r="AI18" s="324"/>
    </row>
    <row r="19" spans="1:35">
      <c r="A19" s="93" t="s">
        <v>24</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296"/>
      <c r="AA19" s="296"/>
      <c r="AB19" s="296"/>
      <c r="AC19" s="296"/>
      <c r="AD19" s="296"/>
      <c r="AE19" s="296"/>
      <c r="AF19" s="296"/>
    </row>
    <row r="20" spans="1:35">
      <c r="A20" s="17"/>
      <c r="B20" s="17"/>
      <c r="P20" s="17"/>
      <c r="Q20" s="17"/>
      <c r="R20" s="17"/>
      <c r="S20" s="17"/>
      <c r="T20" s="17"/>
      <c r="X20" s="17"/>
      <c r="AE20" s="195"/>
      <c r="AF20" s="195"/>
    </row>
    <row r="21" spans="1:35">
      <c r="A21" s="44" t="s">
        <v>19</v>
      </c>
      <c r="B21" s="13"/>
      <c r="D21" s="17"/>
      <c r="F21" s="17"/>
      <c r="G21" s="17"/>
      <c r="H21" s="17"/>
      <c r="I21" s="17"/>
      <c r="J21" s="17"/>
      <c r="K21" s="17"/>
      <c r="L21" s="17"/>
      <c r="M21" s="17"/>
      <c r="N21" s="17"/>
      <c r="O21" s="17"/>
      <c r="P21" s="17"/>
      <c r="Q21" s="17"/>
      <c r="R21" s="17"/>
      <c r="S21" s="17"/>
      <c r="T21" s="17"/>
      <c r="X21" s="17"/>
      <c r="AE21" s="13"/>
      <c r="AF21" s="13"/>
    </row>
    <row r="22" spans="1:35">
      <c r="A22" s="17"/>
      <c r="B22" s="17"/>
      <c r="D22" s="17"/>
      <c r="F22" s="17"/>
      <c r="G22" s="17"/>
      <c r="H22" s="17"/>
      <c r="I22" s="17"/>
      <c r="J22" s="17"/>
      <c r="K22" s="17"/>
      <c r="L22" s="17"/>
      <c r="M22" s="17"/>
      <c r="N22" s="17"/>
      <c r="O22" s="17"/>
      <c r="P22" s="17"/>
      <c r="Q22" s="17"/>
      <c r="R22" s="17"/>
      <c r="S22" s="17"/>
      <c r="T22" s="17"/>
      <c r="U22" s="13"/>
      <c r="V22" s="13"/>
      <c r="W22" s="13"/>
      <c r="X22" s="17"/>
      <c r="AE22" s="13"/>
      <c r="AF22" s="13"/>
    </row>
    <row r="23" spans="1:35">
      <c r="A23" s="13" t="s">
        <v>400</v>
      </c>
      <c r="B23" s="17"/>
      <c r="D23" s="17"/>
      <c r="F23" s="17"/>
      <c r="G23" s="17"/>
      <c r="H23" s="17"/>
      <c r="I23" s="17"/>
      <c r="J23" s="17"/>
      <c r="K23" s="17"/>
      <c r="L23" s="17"/>
      <c r="M23" s="17"/>
      <c r="N23" s="17"/>
      <c r="O23" s="17"/>
      <c r="P23" s="17"/>
      <c r="Q23" s="17"/>
      <c r="R23" s="17"/>
      <c r="S23" s="17"/>
      <c r="T23" s="17"/>
      <c r="U23" s="13"/>
      <c r="V23" s="13"/>
      <c r="W23" s="13"/>
      <c r="X23" s="17"/>
      <c r="AE23" s="13"/>
      <c r="AF23" s="13"/>
    </row>
    <row r="24" spans="1:35">
      <c r="A24" s="17"/>
      <c r="U24" s="13"/>
      <c r="V24" s="13"/>
      <c r="W24" s="13"/>
      <c r="AE24" s="13"/>
      <c r="AF24" s="13"/>
    </row>
    <row r="25" spans="1:35">
      <c r="A25" s="17" t="s">
        <v>3243</v>
      </c>
      <c r="U25" s="13"/>
      <c r="V25" s="13"/>
      <c r="W25" s="13"/>
    </row>
    <row r="26" spans="1:35">
      <c r="A26" s="17"/>
      <c r="U26" s="13"/>
      <c r="V26" s="13"/>
      <c r="W26" s="13"/>
    </row>
    <row r="27" spans="1:35">
      <c r="A27" s="53" t="s">
        <v>124</v>
      </c>
      <c r="D27" s="8"/>
      <c r="U27" s="13"/>
      <c r="V27" s="13"/>
      <c r="W27" s="13"/>
      <c r="AE27" s="13"/>
      <c r="AF27" s="13"/>
    </row>
    <row r="28" spans="1:35">
      <c r="U28" s="13"/>
      <c r="V28" s="13"/>
      <c r="W28" s="13"/>
      <c r="AE28" s="13"/>
      <c r="AF28" s="13"/>
    </row>
    <row r="29" spans="1:35">
      <c r="U29" s="13"/>
      <c r="V29" s="13"/>
      <c r="W29" s="13"/>
    </row>
    <row r="30" spans="1:35">
      <c r="U30" s="13"/>
      <c r="V30" s="13"/>
      <c r="W30" s="13"/>
    </row>
    <row r="31" spans="1:35">
      <c r="U31" s="13"/>
      <c r="V31" s="13"/>
      <c r="W31" s="13"/>
    </row>
    <row r="32" spans="1:35">
      <c r="U32" s="13"/>
      <c r="V32" s="13"/>
      <c r="W32" s="13"/>
    </row>
    <row r="33" spans="21:23">
      <c r="U33" s="13"/>
      <c r="V33" s="13"/>
      <c r="W33" s="13"/>
    </row>
  </sheetData>
  <conditionalFormatting sqref="U1:W2">
    <cfRule type="expression" dxfId="76" priority="1" stopIfTrue="1">
      <formula>#N/A</formula>
    </cfRule>
  </conditionalFormatting>
  <hyperlinks>
    <hyperlink ref="AH3" location="Content!A1" display="Back to content page" xr:uid="{00000000-0004-0000-1601-000000000000}"/>
  </hyperlinks>
  <pageMargins left="0.7" right="0.7" top="0.75" bottom="0.75" header="0.3" footer="0.3"/>
  <pageSetup paperSize="9" orientation="portrait"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Sheet280"/>
  <dimension ref="A1:AI35"/>
  <sheetViews>
    <sheetView topLeftCell="P1" zoomScale="108" zoomScaleNormal="108" workbookViewId="0">
      <selection activeCell="B4" sqref="B4:AF19"/>
    </sheetView>
  </sheetViews>
  <sheetFormatPr defaultRowHeight="14.4"/>
  <cols>
    <col min="1" max="1" width="34.21875" customWidth="1"/>
    <col min="2" max="32" width="7.77734375" customWidth="1"/>
  </cols>
  <sheetData>
    <row r="1" spans="1:35">
      <c r="A1" s="18" t="s">
        <v>3363</v>
      </c>
      <c r="B1" s="13"/>
      <c r="C1" s="13"/>
      <c r="D1" s="13"/>
      <c r="E1" s="13"/>
      <c r="F1" s="13"/>
      <c r="G1" s="13"/>
      <c r="H1" s="13"/>
      <c r="I1" s="13"/>
      <c r="J1" s="13"/>
      <c r="K1" s="13"/>
      <c r="L1" s="13"/>
      <c r="M1" s="13"/>
      <c r="N1" s="13"/>
      <c r="O1" s="13"/>
      <c r="P1" s="13"/>
      <c r="Q1" s="13"/>
      <c r="R1" s="13"/>
      <c r="S1" s="13"/>
      <c r="T1" s="13"/>
      <c r="U1" s="62"/>
      <c r="V1" s="62"/>
      <c r="W1" s="62"/>
      <c r="X1" s="13"/>
      <c r="AE1" s="13"/>
      <c r="AF1" s="13"/>
    </row>
    <row r="2" spans="1:35">
      <c r="A2" s="13"/>
      <c r="B2" s="13"/>
      <c r="C2" s="13"/>
      <c r="D2" s="13"/>
      <c r="E2" s="13"/>
      <c r="F2" s="13"/>
      <c r="G2" s="13"/>
      <c r="H2" s="13"/>
      <c r="I2" s="13"/>
      <c r="J2" s="13"/>
      <c r="K2" s="13"/>
      <c r="L2" s="13"/>
      <c r="M2" s="13"/>
      <c r="N2" s="13"/>
      <c r="O2" s="13"/>
      <c r="P2" s="13"/>
      <c r="Q2" s="13"/>
      <c r="R2" s="13"/>
      <c r="S2" s="13"/>
      <c r="T2" s="13"/>
      <c r="U2" s="62"/>
      <c r="V2" s="62"/>
      <c r="W2" s="62"/>
      <c r="X2" s="13"/>
      <c r="AE2" s="13"/>
      <c r="AF2" s="13"/>
    </row>
    <row r="3" spans="1:35">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H3" s="1" t="s">
        <v>559</v>
      </c>
    </row>
    <row r="4" spans="1:35">
      <c r="A4" s="93" t="s">
        <v>13</v>
      </c>
      <c r="B4" s="608"/>
      <c r="C4" s="608"/>
      <c r="D4" s="608"/>
      <c r="E4" s="608"/>
      <c r="F4" s="608"/>
      <c r="G4" s="608"/>
      <c r="H4" s="608"/>
      <c r="I4" s="608"/>
      <c r="J4" s="608"/>
      <c r="K4" s="608"/>
      <c r="L4" s="608"/>
      <c r="M4" s="608"/>
      <c r="N4" s="608"/>
      <c r="O4" s="608"/>
      <c r="P4" s="608"/>
      <c r="Q4" s="608"/>
      <c r="R4" s="608"/>
      <c r="S4" s="608"/>
      <c r="T4" s="608"/>
      <c r="U4" s="608">
        <v>331.9</v>
      </c>
      <c r="V4" s="608">
        <v>308.3</v>
      </c>
      <c r="W4" s="608">
        <v>417.9</v>
      </c>
      <c r="X4" s="608">
        <v>300.06</v>
      </c>
      <c r="Y4" s="296">
        <v>234.02</v>
      </c>
      <c r="Z4" s="296"/>
      <c r="AA4" s="296"/>
      <c r="AB4" s="296"/>
      <c r="AC4" s="296"/>
      <c r="AD4" s="296"/>
      <c r="AE4" s="296"/>
      <c r="AF4" s="296"/>
      <c r="AH4" s="33"/>
      <c r="AI4" s="324"/>
    </row>
    <row r="5" spans="1:35">
      <c r="A5" s="93" t="s">
        <v>12</v>
      </c>
      <c r="B5" s="608" t="s">
        <v>105</v>
      </c>
      <c r="C5" s="608" t="s">
        <v>105</v>
      </c>
      <c r="D5" s="608" t="s">
        <v>105</v>
      </c>
      <c r="E5" s="608" t="s">
        <v>105</v>
      </c>
      <c r="F5" s="608" t="s">
        <v>105</v>
      </c>
      <c r="G5" s="608" t="s">
        <v>105</v>
      </c>
      <c r="H5" s="608" t="s">
        <v>105</v>
      </c>
      <c r="I5" s="608" t="s">
        <v>105</v>
      </c>
      <c r="J5" s="608" t="s">
        <v>105</v>
      </c>
      <c r="K5" s="608" t="s">
        <v>105</v>
      </c>
      <c r="L5" s="608" t="s">
        <v>105</v>
      </c>
      <c r="M5" s="608" t="s">
        <v>105</v>
      </c>
      <c r="N5" s="608" t="s">
        <v>105</v>
      </c>
      <c r="O5" s="608" t="s">
        <v>105</v>
      </c>
      <c r="P5" s="608" t="s">
        <v>105</v>
      </c>
      <c r="Q5" s="608" t="s">
        <v>105</v>
      </c>
      <c r="R5" s="608" t="s">
        <v>105</v>
      </c>
      <c r="S5" s="608" t="s">
        <v>105</v>
      </c>
      <c r="T5" s="608" t="s">
        <v>105</v>
      </c>
      <c r="U5" s="608" t="s">
        <v>105</v>
      </c>
      <c r="V5" s="608" t="s">
        <v>105</v>
      </c>
      <c r="W5" s="608" t="s">
        <v>105</v>
      </c>
      <c r="X5" s="608" t="s">
        <v>105</v>
      </c>
      <c r="Y5" s="608" t="s">
        <v>105</v>
      </c>
      <c r="Z5" s="608" t="s">
        <v>105</v>
      </c>
      <c r="AA5" s="608" t="s">
        <v>105</v>
      </c>
      <c r="AB5" s="608" t="s">
        <v>105</v>
      </c>
      <c r="AC5" s="608" t="s">
        <v>105</v>
      </c>
      <c r="AD5" s="608" t="s">
        <v>105</v>
      </c>
      <c r="AE5" s="608" t="s">
        <v>105</v>
      </c>
      <c r="AF5" s="608" t="s">
        <v>105</v>
      </c>
      <c r="AI5" s="324"/>
    </row>
    <row r="6" spans="1:35">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row>
    <row r="7" spans="1:35">
      <c r="A7" s="93" t="s">
        <v>100</v>
      </c>
      <c r="B7" s="608"/>
      <c r="C7" s="608"/>
      <c r="D7" s="608"/>
      <c r="E7" s="608"/>
      <c r="F7" s="608"/>
      <c r="G7" s="608"/>
      <c r="H7" s="608"/>
      <c r="I7" s="608"/>
      <c r="J7" s="608"/>
      <c r="K7" s="608"/>
      <c r="L7" s="608"/>
      <c r="M7" s="608"/>
      <c r="N7" s="608"/>
      <c r="O7" s="608"/>
      <c r="P7" s="608"/>
      <c r="Q7" s="608"/>
      <c r="R7" s="608"/>
      <c r="S7" s="608"/>
      <c r="T7" s="608"/>
      <c r="U7" s="608"/>
      <c r="V7" s="608"/>
      <c r="W7" s="608"/>
      <c r="X7" s="608"/>
      <c r="Y7" s="608"/>
      <c r="Z7" s="296"/>
      <c r="AA7" s="296"/>
      <c r="AB7" s="296"/>
      <c r="AC7" s="296"/>
      <c r="AD7" s="296"/>
      <c r="AE7" s="296"/>
      <c r="AF7" s="296"/>
      <c r="AI7" s="324"/>
    </row>
    <row r="8" spans="1:35">
      <c r="A8" s="93" t="s">
        <v>512</v>
      </c>
      <c r="B8" s="608"/>
      <c r="C8" s="608"/>
      <c r="D8" s="608"/>
      <c r="E8" s="608"/>
      <c r="F8" s="608"/>
      <c r="G8" s="608"/>
      <c r="H8" s="608"/>
      <c r="I8" s="608"/>
      <c r="J8" s="608"/>
      <c r="K8" s="608"/>
      <c r="L8" s="608"/>
      <c r="M8" s="608"/>
      <c r="N8" s="608"/>
      <c r="O8" s="608"/>
      <c r="P8" s="608"/>
      <c r="Q8" s="608"/>
      <c r="R8" s="608"/>
      <c r="S8" s="608"/>
      <c r="T8" s="608"/>
      <c r="U8" s="608"/>
      <c r="V8" s="608"/>
      <c r="W8" s="608"/>
      <c r="X8" s="608"/>
      <c r="Y8" s="608"/>
      <c r="Z8" s="296"/>
      <c r="AA8" s="296"/>
      <c r="AB8" s="296"/>
      <c r="AC8" s="296"/>
      <c r="AD8" s="296"/>
      <c r="AE8" s="296"/>
      <c r="AF8" s="296"/>
    </row>
    <row r="9" spans="1:35">
      <c r="A9" s="93" t="s">
        <v>11</v>
      </c>
      <c r="B9" s="608" t="s">
        <v>105</v>
      </c>
      <c r="C9" s="608" t="s">
        <v>105</v>
      </c>
      <c r="D9" s="608" t="s">
        <v>105</v>
      </c>
      <c r="E9" s="608" t="s">
        <v>105</v>
      </c>
      <c r="F9" s="608" t="s">
        <v>105</v>
      </c>
      <c r="G9" s="608" t="s">
        <v>105</v>
      </c>
      <c r="H9" s="608" t="s">
        <v>105</v>
      </c>
      <c r="I9" s="608" t="s">
        <v>105</v>
      </c>
      <c r="J9" s="608" t="s">
        <v>105</v>
      </c>
      <c r="K9" s="608" t="s">
        <v>105</v>
      </c>
      <c r="L9" s="608" t="s">
        <v>105</v>
      </c>
      <c r="M9" s="608" t="s">
        <v>105</v>
      </c>
      <c r="N9" s="608" t="s">
        <v>105</v>
      </c>
      <c r="O9" s="608" t="s">
        <v>105</v>
      </c>
      <c r="P9" s="608" t="s">
        <v>105</v>
      </c>
      <c r="Q9" s="608" t="s">
        <v>105</v>
      </c>
      <c r="R9" s="608" t="s">
        <v>105</v>
      </c>
      <c r="S9" s="608" t="s">
        <v>105</v>
      </c>
      <c r="T9" s="608" t="s">
        <v>105</v>
      </c>
      <c r="U9" s="608" t="s">
        <v>105</v>
      </c>
      <c r="V9" s="608" t="s">
        <v>105</v>
      </c>
      <c r="W9" s="608" t="s">
        <v>105</v>
      </c>
      <c r="X9" s="608" t="s">
        <v>105</v>
      </c>
      <c r="Y9" s="608" t="s">
        <v>105</v>
      </c>
      <c r="Z9" s="608" t="s">
        <v>105</v>
      </c>
      <c r="AA9" s="608" t="s">
        <v>105</v>
      </c>
      <c r="AB9" s="608" t="s">
        <v>105</v>
      </c>
      <c r="AC9" s="608" t="s">
        <v>105</v>
      </c>
      <c r="AD9" s="608" t="s">
        <v>105</v>
      </c>
      <c r="AE9" s="608" t="s">
        <v>105</v>
      </c>
      <c r="AF9" s="608" t="s">
        <v>105</v>
      </c>
    </row>
    <row r="10" spans="1:35">
      <c r="A10" s="93" t="s">
        <v>10</v>
      </c>
      <c r="B10" s="608">
        <v>112.8</v>
      </c>
      <c r="C10" s="608">
        <v>112.7</v>
      </c>
      <c r="D10" s="608">
        <v>104.5</v>
      </c>
      <c r="E10" s="608">
        <v>133.69999999999999</v>
      </c>
      <c r="F10" s="608">
        <v>139.30000000000001</v>
      </c>
      <c r="G10" s="608">
        <v>144.30000000000001</v>
      </c>
      <c r="H10" s="608">
        <v>105.5</v>
      </c>
      <c r="I10" s="608">
        <v>182.9</v>
      </c>
      <c r="J10" s="608">
        <v>83.5</v>
      </c>
      <c r="K10" s="608">
        <v>97.1</v>
      </c>
      <c r="L10" s="608">
        <v>99.6</v>
      </c>
      <c r="M10" s="608">
        <v>96.3</v>
      </c>
      <c r="N10" s="608">
        <v>65.400000000000006</v>
      </c>
      <c r="O10" s="608">
        <v>67.599999999999994</v>
      </c>
      <c r="P10" s="608">
        <v>85.6</v>
      </c>
      <c r="Q10" s="608">
        <v>101.2</v>
      </c>
      <c r="R10" s="608">
        <v>140.1</v>
      </c>
      <c r="S10" s="608">
        <v>187.9</v>
      </c>
      <c r="T10" s="608">
        <v>173.9</v>
      </c>
      <c r="U10" s="608">
        <v>172.4</v>
      </c>
      <c r="V10" s="608">
        <v>168.1</v>
      </c>
      <c r="W10" s="608"/>
      <c r="X10" s="608"/>
      <c r="Y10" s="296" t="s">
        <v>7</v>
      </c>
      <c r="Z10" s="296"/>
      <c r="AA10" s="296"/>
      <c r="AB10" s="296"/>
      <c r="AC10" s="296"/>
      <c r="AD10" s="296"/>
      <c r="AE10" s="296"/>
      <c r="AF10" s="296"/>
      <c r="AI10" s="324"/>
    </row>
    <row r="11" spans="1:35">
      <c r="A11" s="93" t="s">
        <v>9</v>
      </c>
      <c r="B11" s="608">
        <v>49.9</v>
      </c>
      <c r="C11" s="608">
        <v>50.8</v>
      </c>
      <c r="D11" s="608">
        <v>46.3</v>
      </c>
      <c r="E11" s="608">
        <v>29.2</v>
      </c>
      <c r="F11" s="608">
        <v>21.7</v>
      </c>
      <c r="G11" s="608">
        <v>218.2</v>
      </c>
      <c r="H11" s="608">
        <v>200.2</v>
      </c>
      <c r="I11" s="608">
        <v>171.8</v>
      </c>
      <c r="J11" s="608"/>
      <c r="K11" s="608">
        <v>117.6</v>
      </c>
      <c r="L11" s="608">
        <v>119</v>
      </c>
      <c r="M11" s="608">
        <v>160.5</v>
      </c>
      <c r="N11" s="608">
        <v>130.19999999999999</v>
      </c>
      <c r="O11" s="608">
        <v>128.5</v>
      </c>
      <c r="P11" s="608">
        <v>253.3</v>
      </c>
      <c r="Q11" s="608">
        <v>257.8</v>
      </c>
      <c r="R11" s="608">
        <v>321.8</v>
      </c>
      <c r="S11" s="608">
        <v>334.5</v>
      </c>
      <c r="T11" s="608">
        <v>385</v>
      </c>
      <c r="U11" s="608">
        <v>354.51</v>
      </c>
      <c r="V11" s="608">
        <v>362.32</v>
      </c>
      <c r="W11" s="608">
        <v>298.45</v>
      </c>
      <c r="X11" s="608">
        <v>279.27999999999997</v>
      </c>
      <c r="Y11" s="296">
        <v>334.66</v>
      </c>
      <c r="Z11" s="296"/>
      <c r="AA11" s="296">
        <v>289.79332343803441</v>
      </c>
      <c r="AB11" s="296">
        <v>321.49218357487905</v>
      </c>
      <c r="AC11" s="296">
        <v>310.29765321523831</v>
      </c>
      <c r="AD11" s="296">
        <v>316.34964046906282</v>
      </c>
      <c r="AE11" s="296">
        <v>332.94733060569376</v>
      </c>
      <c r="AF11" s="296"/>
    </row>
    <row r="12" spans="1:35">
      <c r="A12" s="93" t="s">
        <v>8</v>
      </c>
      <c r="B12" s="608">
        <v>482.4</v>
      </c>
      <c r="C12" s="608">
        <v>381.9</v>
      </c>
      <c r="D12" s="608">
        <v>367.3</v>
      </c>
      <c r="E12" s="608">
        <v>356.8</v>
      </c>
      <c r="F12" s="608">
        <v>415.5</v>
      </c>
      <c r="G12" s="608">
        <v>430.8</v>
      </c>
      <c r="H12" s="608">
        <v>354.1</v>
      </c>
      <c r="I12" s="608">
        <v>288.3</v>
      </c>
      <c r="J12" s="608">
        <v>386.4</v>
      </c>
      <c r="K12" s="608">
        <v>387.1</v>
      </c>
      <c r="L12" s="608">
        <v>266.89999999999998</v>
      </c>
      <c r="M12" s="608">
        <v>346.3</v>
      </c>
      <c r="N12" s="608">
        <v>333.7</v>
      </c>
      <c r="O12" s="608">
        <v>348.3</v>
      </c>
      <c r="P12" s="608">
        <v>348</v>
      </c>
      <c r="Q12" s="608">
        <v>300.10000000000002</v>
      </c>
      <c r="R12" s="608">
        <v>348.86690073412069</v>
      </c>
      <c r="S12" s="608">
        <v>351.24692658939233</v>
      </c>
      <c r="T12" s="608">
        <v>273.95115842204132</v>
      </c>
      <c r="U12" s="608">
        <v>275.41409548554725</v>
      </c>
      <c r="V12" s="608">
        <v>407.52351097178683</v>
      </c>
      <c r="W12" s="608">
        <v>345.37831902575368</v>
      </c>
      <c r="X12" s="608">
        <v>387.60573656490118</v>
      </c>
      <c r="Y12" s="608">
        <v>414.08137940043105</v>
      </c>
      <c r="Z12" s="296">
        <v>321.71857040588446</v>
      </c>
      <c r="AA12" s="608">
        <v>321.59407118961673</v>
      </c>
      <c r="AB12" s="608">
        <v>542.02035258873445</v>
      </c>
      <c r="AC12" s="608">
        <v>671.88358732792199</v>
      </c>
      <c r="AD12" s="608">
        <v>563.51898200112657</v>
      </c>
      <c r="AE12" s="608">
        <v>694.84449444598818</v>
      </c>
      <c r="AF12" s="296">
        <v>599.87335740395463</v>
      </c>
      <c r="AI12" s="277"/>
    </row>
    <row r="13" spans="1:35">
      <c r="A13" s="93" t="s">
        <v>6</v>
      </c>
      <c r="B13" s="608">
        <v>152.69999999999999</v>
      </c>
      <c r="C13" s="608">
        <v>126.2</v>
      </c>
      <c r="D13" s="608">
        <v>123.8</v>
      </c>
      <c r="E13" s="608">
        <v>111.9</v>
      </c>
      <c r="F13" s="608">
        <v>78.2</v>
      </c>
      <c r="G13" s="608">
        <v>125.5</v>
      </c>
      <c r="H13" s="608">
        <v>122.8</v>
      </c>
      <c r="I13" s="608">
        <v>119.4</v>
      </c>
      <c r="J13" s="608">
        <v>111.1</v>
      </c>
      <c r="K13" s="608">
        <v>32.4</v>
      </c>
      <c r="L13" s="608">
        <v>38.6</v>
      </c>
      <c r="M13" s="608">
        <v>33.799999999999997</v>
      </c>
      <c r="N13" s="608">
        <v>42</v>
      </c>
      <c r="O13" s="608">
        <v>66.7</v>
      </c>
      <c r="P13" s="608">
        <v>132.4</v>
      </c>
      <c r="Q13" s="608">
        <v>157.6</v>
      </c>
      <c r="R13" s="608">
        <v>213.3</v>
      </c>
      <c r="S13" s="608">
        <v>249.4</v>
      </c>
      <c r="T13" s="608">
        <v>310</v>
      </c>
      <c r="U13" s="608">
        <v>275.3</v>
      </c>
      <c r="V13" s="608">
        <v>399.3</v>
      </c>
      <c r="W13" s="608"/>
      <c r="X13" s="608"/>
      <c r="Y13" s="296"/>
      <c r="Z13" s="296">
        <v>207.4</v>
      </c>
      <c r="AA13" s="296">
        <v>245.9</v>
      </c>
      <c r="AB13" s="296">
        <v>267.39999999999998</v>
      </c>
      <c r="AC13" s="296"/>
      <c r="AD13" s="296"/>
      <c r="AE13" s="296"/>
      <c r="AF13" s="296"/>
    </row>
    <row r="14" spans="1:35">
      <c r="A14" s="93" t="s">
        <v>18</v>
      </c>
      <c r="B14" s="608" t="s">
        <v>105</v>
      </c>
      <c r="C14" s="608" t="s">
        <v>105</v>
      </c>
      <c r="D14" s="608" t="s">
        <v>105</v>
      </c>
      <c r="E14" s="608" t="s">
        <v>105</v>
      </c>
      <c r="F14" s="608" t="s">
        <v>105</v>
      </c>
      <c r="G14" s="608" t="s">
        <v>105</v>
      </c>
      <c r="H14" s="608" t="s">
        <v>105</v>
      </c>
      <c r="I14" s="608" t="s">
        <v>105</v>
      </c>
      <c r="J14" s="608" t="s">
        <v>105</v>
      </c>
      <c r="K14" s="608" t="s">
        <v>105</v>
      </c>
      <c r="L14" s="608" t="s">
        <v>105</v>
      </c>
      <c r="M14" s="608" t="s">
        <v>105</v>
      </c>
      <c r="N14" s="608" t="s">
        <v>105</v>
      </c>
      <c r="O14" s="608" t="s">
        <v>105</v>
      </c>
      <c r="P14" s="608" t="s">
        <v>105</v>
      </c>
      <c r="Q14" s="608" t="s">
        <v>105</v>
      </c>
      <c r="R14" s="608" t="s">
        <v>105</v>
      </c>
      <c r="S14" s="608" t="s">
        <v>105</v>
      </c>
      <c r="T14" s="608" t="s">
        <v>105</v>
      </c>
      <c r="U14" s="608" t="s">
        <v>105</v>
      </c>
      <c r="V14" s="608" t="s">
        <v>105</v>
      </c>
      <c r="W14" s="608" t="s">
        <v>105</v>
      </c>
      <c r="X14" s="608" t="s">
        <v>105</v>
      </c>
      <c r="Y14" s="608" t="s">
        <v>105</v>
      </c>
      <c r="Z14" s="296" t="s">
        <v>105</v>
      </c>
      <c r="AA14" s="296" t="s">
        <v>105</v>
      </c>
      <c r="AB14" s="296" t="s">
        <v>105</v>
      </c>
      <c r="AC14" s="296" t="s">
        <v>105</v>
      </c>
      <c r="AD14" s="296" t="s">
        <v>105</v>
      </c>
      <c r="AE14" s="296" t="s">
        <v>105</v>
      </c>
      <c r="AF14" s="296" t="s">
        <v>105</v>
      </c>
    </row>
    <row r="15" spans="1:35">
      <c r="A15" s="93" t="s">
        <v>4</v>
      </c>
      <c r="B15" s="608" t="s">
        <v>105</v>
      </c>
      <c r="C15" s="608" t="s">
        <v>105</v>
      </c>
      <c r="D15" s="608" t="s">
        <v>105</v>
      </c>
      <c r="E15" s="608" t="s">
        <v>105</v>
      </c>
      <c r="F15" s="608" t="s">
        <v>105</v>
      </c>
      <c r="G15" s="608" t="s">
        <v>105</v>
      </c>
      <c r="H15" s="608" t="s">
        <v>105</v>
      </c>
      <c r="I15" s="608" t="s">
        <v>105</v>
      </c>
      <c r="J15" s="608" t="s">
        <v>105</v>
      </c>
      <c r="K15" s="608" t="s">
        <v>105</v>
      </c>
      <c r="L15" s="608" t="s">
        <v>105</v>
      </c>
      <c r="M15" s="608" t="s">
        <v>105</v>
      </c>
      <c r="N15" s="608" t="s">
        <v>105</v>
      </c>
      <c r="O15" s="608" t="s">
        <v>105</v>
      </c>
      <c r="P15" s="608" t="s">
        <v>105</v>
      </c>
      <c r="Q15" s="608" t="s">
        <v>105</v>
      </c>
      <c r="R15" s="608" t="s">
        <v>105</v>
      </c>
      <c r="S15" s="608" t="s">
        <v>105</v>
      </c>
      <c r="T15" s="608" t="s">
        <v>105</v>
      </c>
      <c r="U15" s="608" t="s">
        <v>105</v>
      </c>
      <c r="V15" s="608" t="s">
        <v>105</v>
      </c>
      <c r="W15" s="608" t="s">
        <v>105</v>
      </c>
      <c r="X15" s="608" t="s">
        <v>105</v>
      </c>
      <c r="Y15" s="608" t="s">
        <v>105</v>
      </c>
      <c r="Z15" s="608" t="s">
        <v>105</v>
      </c>
      <c r="AA15" s="608" t="s">
        <v>105</v>
      </c>
      <c r="AB15" s="608" t="s">
        <v>105</v>
      </c>
      <c r="AC15" s="608" t="s">
        <v>105</v>
      </c>
      <c r="AD15" s="608" t="s">
        <v>105</v>
      </c>
      <c r="AE15" s="608" t="s">
        <v>105</v>
      </c>
      <c r="AF15" s="608" t="s">
        <v>105</v>
      </c>
      <c r="AI15" s="277"/>
    </row>
    <row r="16" spans="1:35">
      <c r="A16" s="93" t="s">
        <v>3</v>
      </c>
      <c r="B16" s="608"/>
      <c r="C16" s="608"/>
      <c r="D16" s="608"/>
      <c r="E16" s="608"/>
      <c r="F16" s="608"/>
      <c r="G16" s="608"/>
      <c r="H16" s="608"/>
      <c r="I16" s="608"/>
      <c r="J16" s="608"/>
      <c r="K16" s="608"/>
      <c r="L16" s="608"/>
      <c r="M16" s="608"/>
      <c r="N16" s="608"/>
      <c r="O16" s="608"/>
      <c r="P16" s="608"/>
      <c r="Q16" s="608"/>
      <c r="R16" s="608"/>
      <c r="S16" s="608"/>
      <c r="T16" s="608"/>
      <c r="U16" s="608"/>
      <c r="V16" s="608"/>
      <c r="W16" s="608"/>
      <c r="X16" s="608"/>
      <c r="Y16" s="608"/>
      <c r="Z16" s="296"/>
      <c r="AA16" s="296"/>
      <c r="AB16" s="296"/>
      <c r="AC16" s="296"/>
      <c r="AD16" s="296"/>
      <c r="AE16" s="296"/>
      <c r="AF16" s="296"/>
      <c r="AI16" s="324"/>
    </row>
    <row r="17" spans="1:35">
      <c r="A17" s="93" t="s">
        <v>33</v>
      </c>
      <c r="B17" s="608"/>
      <c r="C17" s="608"/>
      <c r="D17" s="608"/>
      <c r="E17" s="608"/>
      <c r="F17" s="608"/>
      <c r="G17" s="608"/>
      <c r="H17" s="608"/>
      <c r="I17" s="608"/>
      <c r="J17" s="608"/>
      <c r="K17" s="608"/>
      <c r="L17" s="608"/>
      <c r="M17" s="608"/>
      <c r="N17" s="608"/>
      <c r="O17" s="608">
        <v>74.161923994859549</v>
      </c>
      <c r="P17" s="608">
        <v>76.135209762180452</v>
      </c>
      <c r="Q17" s="608">
        <v>73.262241393082505</v>
      </c>
      <c r="R17" s="608">
        <v>80.348799480856584</v>
      </c>
      <c r="S17" s="608">
        <v>89.424893421382606</v>
      </c>
      <c r="T17" s="608">
        <v>85.077633871089901</v>
      </c>
      <c r="U17" s="608">
        <v>85.284183637266736</v>
      </c>
      <c r="V17" s="608">
        <v>86.43508411454988</v>
      </c>
      <c r="W17" s="608">
        <v>92.072278424635741</v>
      </c>
      <c r="X17" s="296">
        <v>216.9</v>
      </c>
      <c r="Y17" s="296">
        <v>211.3</v>
      </c>
      <c r="Z17" s="296">
        <v>175.9</v>
      </c>
      <c r="AA17" s="296">
        <v>166.7</v>
      </c>
      <c r="AB17" s="296"/>
      <c r="AC17" s="296"/>
      <c r="AD17" s="296"/>
      <c r="AE17" s="296"/>
      <c r="AF17" s="296"/>
      <c r="AI17" s="324"/>
    </row>
    <row r="18" spans="1:35">
      <c r="A18" s="93" t="s">
        <v>1</v>
      </c>
      <c r="B18" s="608"/>
      <c r="C18" s="608"/>
      <c r="D18" s="608"/>
      <c r="E18" s="608"/>
      <c r="F18" s="608"/>
      <c r="G18" s="608"/>
      <c r="H18" s="608"/>
      <c r="I18" s="608"/>
      <c r="J18" s="608"/>
      <c r="K18" s="608"/>
      <c r="L18" s="608"/>
      <c r="M18" s="608"/>
      <c r="N18" s="608"/>
      <c r="O18" s="608"/>
      <c r="P18" s="608"/>
      <c r="Q18" s="608"/>
      <c r="R18" s="608"/>
      <c r="S18" s="296">
        <v>347.1</v>
      </c>
      <c r="T18" s="296">
        <v>198.2</v>
      </c>
      <c r="U18" s="296">
        <v>723.7</v>
      </c>
      <c r="V18" s="296">
        <v>813</v>
      </c>
      <c r="W18" s="296">
        <v>729.1</v>
      </c>
      <c r="X18" s="296">
        <v>677.6</v>
      </c>
      <c r="Y18" s="296">
        <v>768.5</v>
      </c>
      <c r="Z18" s="296">
        <v>648.79999999999995</v>
      </c>
      <c r="AA18" s="296"/>
      <c r="AB18" s="296"/>
      <c r="AC18" s="608">
        <v>314.7</v>
      </c>
      <c r="AD18" s="608">
        <v>274.60000000000002</v>
      </c>
      <c r="AE18" s="608">
        <v>208.2</v>
      </c>
      <c r="AF18" s="608">
        <v>225.8</v>
      </c>
      <c r="AI18" s="324"/>
    </row>
    <row r="19" spans="1:35">
      <c r="A19" s="93" t="s">
        <v>24</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296"/>
      <c r="AA19" s="296"/>
      <c r="AB19" s="296"/>
      <c r="AC19" s="296"/>
      <c r="AD19" s="296"/>
      <c r="AE19" s="296"/>
      <c r="AF19" s="296"/>
    </row>
    <row r="20" spans="1:35">
      <c r="A20" s="17"/>
      <c r="B20" s="17"/>
      <c r="P20" s="17"/>
      <c r="Q20" s="17"/>
      <c r="R20" s="17"/>
      <c r="S20" s="17"/>
      <c r="T20" s="17"/>
      <c r="X20" s="17"/>
      <c r="AE20" s="195"/>
      <c r="AF20" s="195"/>
    </row>
    <row r="21" spans="1:35">
      <c r="A21" s="44" t="s">
        <v>19</v>
      </c>
      <c r="B21" s="13"/>
      <c r="D21" s="17"/>
      <c r="F21" s="17"/>
      <c r="G21" s="17"/>
      <c r="H21" s="17"/>
      <c r="I21" s="17"/>
      <c r="J21" s="17"/>
      <c r="K21" s="17"/>
      <c r="L21" s="17"/>
      <c r="M21" s="17"/>
      <c r="N21" s="17"/>
      <c r="O21" s="17"/>
      <c r="P21" s="17"/>
      <c r="Q21" s="17"/>
      <c r="R21" s="17"/>
      <c r="S21" s="17"/>
      <c r="T21" s="17"/>
      <c r="X21" s="17"/>
      <c r="AE21" s="13"/>
      <c r="AF21" s="13"/>
    </row>
    <row r="22" spans="1:35">
      <c r="A22" s="17"/>
      <c r="B22" s="17"/>
      <c r="D22" s="17"/>
      <c r="F22" s="17"/>
      <c r="G22" s="17"/>
      <c r="H22" s="17"/>
      <c r="I22" s="17"/>
      <c r="J22" s="17"/>
      <c r="K22" s="17"/>
      <c r="L22" s="17"/>
      <c r="M22" s="17"/>
      <c r="N22" s="17"/>
      <c r="O22" s="17"/>
      <c r="P22" s="17"/>
      <c r="Q22" s="17"/>
      <c r="R22" s="17"/>
      <c r="S22" s="17"/>
      <c r="T22" s="17"/>
      <c r="U22" s="13"/>
      <c r="V22" s="13"/>
      <c r="W22" s="13"/>
      <c r="X22" s="17"/>
      <c r="AE22" s="13"/>
      <c r="AF22" s="13"/>
    </row>
    <row r="23" spans="1:35">
      <c r="A23" s="13" t="s">
        <v>399</v>
      </c>
      <c r="B23" s="17"/>
      <c r="D23" s="17"/>
      <c r="F23" s="17"/>
      <c r="G23" s="17"/>
      <c r="H23" s="17"/>
      <c r="I23" s="17"/>
      <c r="J23" s="17"/>
      <c r="K23" s="17"/>
      <c r="L23" s="17"/>
      <c r="M23" s="17"/>
      <c r="N23" s="17"/>
      <c r="O23" s="17"/>
      <c r="P23" s="17"/>
      <c r="Q23" s="17"/>
      <c r="R23" s="17"/>
      <c r="S23" s="17"/>
      <c r="T23" s="17"/>
      <c r="U23" s="13"/>
      <c r="V23" s="13"/>
      <c r="W23" s="13"/>
      <c r="X23" s="17"/>
      <c r="AE23" s="13"/>
      <c r="AF23" s="13"/>
    </row>
    <row r="24" spans="1:35">
      <c r="A24" s="17"/>
      <c r="U24" s="13"/>
      <c r="V24" s="13"/>
      <c r="W24" s="13"/>
      <c r="AE24" s="13"/>
      <c r="AF24" s="13"/>
    </row>
    <row r="25" spans="1:35">
      <c r="A25" s="17" t="s">
        <v>3243</v>
      </c>
      <c r="U25" s="13"/>
      <c r="V25" s="13"/>
      <c r="W25" s="13"/>
    </row>
    <row r="26" spans="1:35">
      <c r="A26" s="17"/>
      <c r="U26" s="13"/>
      <c r="V26" s="13"/>
      <c r="W26" s="13"/>
    </row>
    <row r="27" spans="1:35">
      <c r="A27" s="53" t="s">
        <v>124</v>
      </c>
      <c r="D27" s="8"/>
      <c r="U27" s="13"/>
      <c r="V27" s="13"/>
      <c r="W27" s="13"/>
      <c r="AE27" s="13"/>
      <c r="AF27" s="13"/>
    </row>
    <row r="28" spans="1:35">
      <c r="U28" s="13"/>
      <c r="V28" s="13"/>
      <c r="W28" s="13"/>
      <c r="AE28" s="13"/>
      <c r="AF28" s="13"/>
    </row>
    <row r="29" spans="1:35">
      <c r="U29" s="13"/>
      <c r="V29" s="13"/>
      <c r="W29" s="13"/>
    </row>
    <row r="30" spans="1:35">
      <c r="U30" s="13"/>
      <c r="V30" s="13"/>
      <c r="W30" s="13"/>
    </row>
    <row r="31" spans="1:35">
      <c r="U31" s="13"/>
      <c r="V31" s="13"/>
      <c r="W31" s="13"/>
    </row>
    <row r="32" spans="1:35">
      <c r="U32" s="13"/>
      <c r="V32" s="13"/>
      <c r="W32" s="13"/>
    </row>
    <row r="33" spans="21:23">
      <c r="U33" s="13"/>
      <c r="V33" s="13"/>
      <c r="W33" s="13"/>
    </row>
    <row r="34" spans="21:23">
      <c r="U34" s="13"/>
      <c r="V34" s="13"/>
      <c r="W34" s="13"/>
    </row>
    <row r="35" spans="21:23">
      <c r="U35" s="13"/>
      <c r="V35" s="13"/>
      <c r="W35" s="13"/>
    </row>
  </sheetData>
  <conditionalFormatting sqref="U1:W2">
    <cfRule type="expression" dxfId="75" priority="1" stopIfTrue="1">
      <formula>#N/A</formula>
    </cfRule>
  </conditionalFormatting>
  <hyperlinks>
    <hyperlink ref="AH3" location="Content!A1" display="Back to content page" xr:uid="{00000000-0004-0000-1701-000000000000}"/>
  </hyperlinks>
  <pageMargins left="0.7" right="0.7" top="0.75" bottom="0.75" header="0.3" footer="0.3"/>
  <pageSetup paperSize="9" orientation="portrait" horizontalDpi="4294967295" verticalDpi="4294967295"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Sheet281"/>
  <dimension ref="A1:AJ35"/>
  <sheetViews>
    <sheetView topLeftCell="N1" zoomScale="102" zoomScaleNormal="102" workbookViewId="0">
      <selection activeCell="B4" sqref="B4:AG19"/>
    </sheetView>
  </sheetViews>
  <sheetFormatPr defaultRowHeight="14.4"/>
  <cols>
    <col min="1" max="1" width="33.77734375" customWidth="1"/>
    <col min="2" max="33" width="7.44140625" customWidth="1"/>
  </cols>
  <sheetData>
    <row r="1" spans="1:36">
      <c r="A1" s="18" t="s">
        <v>3045</v>
      </c>
      <c r="B1" s="17"/>
      <c r="C1" s="17"/>
      <c r="D1" s="17"/>
      <c r="E1" s="17"/>
      <c r="F1" s="17"/>
      <c r="G1" s="17"/>
      <c r="H1" s="17"/>
      <c r="I1" s="17"/>
      <c r="J1" s="17"/>
      <c r="K1" s="17"/>
      <c r="L1" s="17"/>
      <c r="M1" s="17"/>
      <c r="N1" s="17"/>
      <c r="O1" s="17"/>
      <c r="P1" s="17"/>
      <c r="Q1" s="17"/>
      <c r="R1" s="17"/>
      <c r="S1" s="17"/>
      <c r="T1" s="17"/>
      <c r="U1" s="62"/>
      <c r="V1" s="62"/>
      <c r="W1" s="62"/>
      <c r="X1" s="17"/>
      <c r="AE1" s="13"/>
      <c r="AF1" s="13"/>
      <c r="AG1" s="13"/>
    </row>
    <row r="2" spans="1:36">
      <c r="A2" s="17"/>
      <c r="B2" s="17"/>
      <c r="C2" s="17"/>
      <c r="D2" s="17"/>
      <c r="E2" s="17"/>
      <c r="F2" s="17"/>
      <c r="G2" s="17"/>
      <c r="H2" s="17"/>
      <c r="I2" s="17"/>
      <c r="J2" s="17"/>
      <c r="K2" s="17"/>
      <c r="L2" s="17"/>
      <c r="M2" s="17"/>
      <c r="N2" s="17"/>
      <c r="O2" s="17"/>
      <c r="P2" s="17"/>
      <c r="Q2" s="17"/>
      <c r="R2" s="17"/>
      <c r="S2" s="17"/>
      <c r="T2" s="17"/>
      <c r="U2" s="62"/>
      <c r="V2" s="62"/>
      <c r="W2" s="62"/>
      <c r="X2" s="17"/>
      <c r="AE2" s="13"/>
      <c r="AF2" s="13"/>
      <c r="AG2" s="13"/>
    </row>
    <row r="3" spans="1:36">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G3" s="21">
        <v>2022</v>
      </c>
      <c r="AI3" s="1" t="s">
        <v>559</v>
      </c>
    </row>
    <row r="4" spans="1:36">
      <c r="A4" s="93" t="s">
        <v>13</v>
      </c>
      <c r="B4" s="608"/>
      <c r="C4" s="608"/>
      <c r="D4" s="608"/>
      <c r="E4" s="608"/>
      <c r="F4" s="608"/>
      <c r="G4" s="608"/>
      <c r="H4" s="608"/>
      <c r="I4" s="608"/>
      <c r="J4" s="608"/>
      <c r="K4" s="608"/>
      <c r="L4" s="608"/>
      <c r="M4" s="608"/>
      <c r="N4" s="608"/>
      <c r="O4" s="608"/>
      <c r="P4" s="608"/>
      <c r="Q4" s="608"/>
      <c r="R4" s="608"/>
      <c r="S4" s="608"/>
      <c r="T4" s="608"/>
      <c r="U4" s="608"/>
      <c r="V4" s="608"/>
      <c r="W4" s="608"/>
      <c r="X4" s="608"/>
      <c r="Y4" s="608"/>
      <c r="Z4" s="296"/>
      <c r="AA4" s="608"/>
      <c r="AB4" s="608"/>
      <c r="AC4" s="608"/>
      <c r="AD4" s="608"/>
      <c r="AE4" s="608"/>
      <c r="AF4" s="608"/>
      <c r="AG4" s="296"/>
      <c r="AJ4" s="324"/>
    </row>
    <row r="5" spans="1:36">
      <c r="A5" s="93" t="s">
        <v>12</v>
      </c>
      <c r="B5" s="608"/>
      <c r="C5" s="608"/>
      <c r="D5" s="608"/>
      <c r="E5" s="608"/>
      <c r="F5" s="608"/>
      <c r="G5" s="608"/>
      <c r="H5" s="608"/>
      <c r="I5" s="608"/>
      <c r="J5" s="608"/>
      <c r="K5" s="608"/>
      <c r="L5" s="608"/>
      <c r="M5" s="608"/>
      <c r="N5" s="608"/>
      <c r="O5" s="608"/>
      <c r="P5" s="608"/>
      <c r="Q5" s="608"/>
      <c r="R5" s="608"/>
      <c r="S5" s="608"/>
      <c r="T5" s="608"/>
      <c r="U5" s="608"/>
      <c r="V5" s="608"/>
      <c r="W5" s="608"/>
      <c r="X5" s="608"/>
      <c r="Y5" s="608"/>
      <c r="Z5" s="608"/>
      <c r="AA5" s="608"/>
      <c r="AB5" s="608"/>
      <c r="AC5" s="608"/>
      <c r="AD5" s="608"/>
      <c r="AE5" s="608"/>
      <c r="AF5" s="608"/>
      <c r="AG5" s="296"/>
      <c r="AI5" s="33"/>
      <c r="AJ5" s="324"/>
    </row>
    <row r="6" spans="1:36">
      <c r="A6" s="93" t="s">
        <v>513</v>
      </c>
      <c r="B6" s="608" t="s">
        <v>105</v>
      </c>
      <c r="C6" s="608" t="s">
        <v>105</v>
      </c>
      <c r="D6" s="608" t="s">
        <v>105</v>
      </c>
      <c r="E6" s="608" t="s">
        <v>105</v>
      </c>
      <c r="F6" s="608" t="s">
        <v>105</v>
      </c>
      <c r="G6" s="608" t="s">
        <v>105</v>
      </c>
      <c r="H6" s="608" t="s">
        <v>105</v>
      </c>
      <c r="I6" s="608" t="s">
        <v>105</v>
      </c>
      <c r="J6" s="608" t="s">
        <v>105</v>
      </c>
      <c r="K6" s="608" t="s">
        <v>105</v>
      </c>
      <c r="L6" s="608" t="s">
        <v>105</v>
      </c>
      <c r="M6" s="608" t="s">
        <v>105</v>
      </c>
      <c r="N6" s="608" t="s">
        <v>105</v>
      </c>
      <c r="O6" s="608" t="s">
        <v>105</v>
      </c>
      <c r="P6" s="608" t="s">
        <v>105</v>
      </c>
      <c r="Q6" s="608" t="s">
        <v>105</v>
      </c>
      <c r="R6" s="608" t="s">
        <v>105</v>
      </c>
      <c r="S6" s="608" t="s">
        <v>105</v>
      </c>
      <c r="T6" s="608" t="s">
        <v>105</v>
      </c>
      <c r="U6" s="608" t="s">
        <v>105</v>
      </c>
      <c r="V6" s="608" t="s">
        <v>105</v>
      </c>
      <c r="W6" s="608" t="s">
        <v>105</v>
      </c>
      <c r="X6" s="608" t="s">
        <v>105</v>
      </c>
      <c r="Y6" s="608" t="s">
        <v>105</v>
      </c>
      <c r="Z6" s="608" t="s">
        <v>105</v>
      </c>
      <c r="AA6" s="608" t="s">
        <v>105</v>
      </c>
      <c r="AB6" s="608" t="s">
        <v>105</v>
      </c>
      <c r="AC6" s="608" t="s">
        <v>105</v>
      </c>
      <c r="AD6" s="608" t="s">
        <v>105</v>
      </c>
      <c r="AE6" s="608" t="s">
        <v>105</v>
      </c>
      <c r="AF6" s="608" t="s">
        <v>105</v>
      </c>
      <c r="AG6" s="608" t="s">
        <v>105</v>
      </c>
      <c r="AI6" s="33"/>
    </row>
    <row r="7" spans="1:36">
      <c r="A7" s="93" t="s">
        <v>100</v>
      </c>
      <c r="B7" s="608"/>
      <c r="C7" s="608"/>
      <c r="D7" s="608"/>
      <c r="E7" s="608"/>
      <c r="F7" s="608"/>
      <c r="G7" s="608"/>
      <c r="H7" s="608"/>
      <c r="I7" s="608"/>
      <c r="J7" s="608"/>
      <c r="K7" s="608"/>
      <c r="L7" s="608"/>
      <c r="M7" s="608"/>
      <c r="N7" s="608"/>
      <c r="O7" s="608"/>
      <c r="P7" s="608"/>
      <c r="Q7" s="608"/>
      <c r="R7" s="608"/>
      <c r="S7" s="608"/>
      <c r="T7" s="608"/>
      <c r="U7" s="608"/>
      <c r="V7" s="608"/>
      <c r="W7" s="608"/>
      <c r="X7" s="608"/>
      <c r="Y7" s="608"/>
      <c r="Z7" s="296"/>
      <c r="AA7" s="608"/>
      <c r="AB7" s="608"/>
      <c r="AC7" s="608"/>
      <c r="AD7" s="608"/>
      <c r="AE7" s="608"/>
      <c r="AF7" s="608"/>
      <c r="AG7" s="296"/>
      <c r="AJ7" s="324"/>
    </row>
    <row r="8" spans="1:36">
      <c r="A8" s="93" t="s">
        <v>512</v>
      </c>
      <c r="B8" s="608"/>
      <c r="C8" s="608"/>
      <c r="D8" s="608"/>
      <c r="E8" s="608"/>
      <c r="F8" s="608"/>
      <c r="G8" s="608"/>
      <c r="H8" s="608"/>
      <c r="I8" s="608"/>
      <c r="J8" s="608"/>
      <c r="K8" s="608"/>
      <c r="L8" s="608"/>
      <c r="M8" s="608"/>
      <c r="N8" s="608"/>
      <c r="O8" s="608"/>
      <c r="P8" s="608"/>
      <c r="Q8" s="608"/>
      <c r="R8" s="608"/>
      <c r="S8" s="608"/>
      <c r="T8" s="608"/>
      <c r="U8" s="608"/>
      <c r="V8" s="608"/>
      <c r="W8" s="608"/>
      <c r="X8" s="608"/>
      <c r="Y8" s="608"/>
      <c r="Z8" s="296"/>
      <c r="AA8" s="608"/>
      <c r="AB8" s="608"/>
      <c r="AC8" s="608"/>
      <c r="AD8" s="608"/>
      <c r="AE8" s="608"/>
      <c r="AF8" s="608"/>
      <c r="AG8" s="608"/>
    </row>
    <row r="9" spans="1:36">
      <c r="A9" s="93" t="s">
        <v>11</v>
      </c>
      <c r="B9" s="608"/>
      <c r="C9" s="608"/>
      <c r="D9" s="608"/>
      <c r="E9" s="608"/>
      <c r="F9" s="608"/>
      <c r="G9" s="608"/>
      <c r="H9" s="608"/>
      <c r="I9" s="608"/>
      <c r="J9" s="608"/>
      <c r="K9" s="608"/>
      <c r="L9" s="608"/>
      <c r="M9" s="608"/>
      <c r="N9" s="608"/>
      <c r="O9" s="608"/>
      <c r="P9" s="608"/>
      <c r="Q9" s="608"/>
      <c r="R9" s="608"/>
      <c r="S9" s="608"/>
      <c r="T9" s="608"/>
      <c r="U9" s="608"/>
      <c r="V9" s="608"/>
      <c r="W9" s="608"/>
      <c r="X9" s="608"/>
      <c r="Y9" s="608"/>
      <c r="Z9" s="608"/>
      <c r="AA9" s="608"/>
      <c r="AB9" s="608"/>
      <c r="AC9" s="608"/>
      <c r="AD9" s="608"/>
      <c r="AE9" s="608"/>
      <c r="AF9" s="608"/>
      <c r="AG9" s="608"/>
    </row>
    <row r="10" spans="1:36">
      <c r="A10" s="93" t="s">
        <v>10</v>
      </c>
      <c r="B10" s="608">
        <v>244.6</v>
      </c>
      <c r="C10" s="608">
        <v>251.7</v>
      </c>
      <c r="D10" s="608">
        <v>329.2</v>
      </c>
      <c r="E10" s="608">
        <v>283.2</v>
      </c>
      <c r="F10" s="608">
        <v>227.8</v>
      </c>
      <c r="G10" s="608">
        <v>240.3</v>
      </c>
      <c r="H10" s="608">
        <v>225.9</v>
      </c>
      <c r="I10" s="608">
        <v>220.5</v>
      </c>
      <c r="J10" s="608">
        <v>198.9</v>
      </c>
      <c r="K10" s="608">
        <v>184.7</v>
      </c>
      <c r="L10" s="608">
        <v>158.5</v>
      </c>
      <c r="M10" s="608">
        <v>151.6</v>
      </c>
      <c r="N10" s="608">
        <v>169.6</v>
      </c>
      <c r="O10" s="608">
        <v>85</v>
      </c>
      <c r="P10" s="608">
        <v>87.7</v>
      </c>
      <c r="Q10" s="608">
        <v>86</v>
      </c>
      <c r="R10" s="608">
        <v>119.3</v>
      </c>
      <c r="S10" s="608">
        <v>155.19999999999999</v>
      </c>
      <c r="T10" s="608">
        <v>136.5</v>
      </c>
      <c r="U10" s="608">
        <v>129.30000000000001</v>
      </c>
      <c r="V10" s="608">
        <v>150.69999999999999</v>
      </c>
      <c r="W10" s="608"/>
      <c r="X10" s="608"/>
      <c r="Y10" s="608"/>
      <c r="Z10" s="296"/>
      <c r="AA10" s="296"/>
      <c r="AB10" s="296"/>
      <c r="AC10" s="296"/>
      <c r="AD10" s="296"/>
      <c r="AE10" s="296"/>
      <c r="AF10" s="296"/>
      <c r="AG10" s="296"/>
      <c r="AH10" s="1" t="s">
        <v>15</v>
      </c>
      <c r="AJ10" s="324"/>
    </row>
    <row r="11" spans="1:36">
      <c r="A11" s="93" t="s">
        <v>9</v>
      </c>
      <c r="B11" s="608">
        <v>196.2</v>
      </c>
      <c r="C11" s="608">
        <v>199.8</v>
      </c>
      <c r="D11" s="608">
        <v>181.7</v>
      </c>
      <c r="E11" s="608">
        <v>114.5</v>
      </c>
      <c r="F11" s="608">
        <v>85.1</v>
      </c>
      <c r="G11" s="608">
        <v>165.1</v>
      </c>
      <c r="H11" s="608">
        <v>241.5</v>
      </c>
      <c r="I11" s="608">
        <v>139.4</v>
      </c>
      <c r="J11" s="608">
        <v>163.80000000000001</v>
      </c>
      <c r="K11" s="608">
        <v>157.69999999999999</v>
      </c>
      <c r="L11" s="608">
        <v>224.2</v>
      </c>
      <c r="M11" s="608">
        <v>244.8</v>
      </c>
      <c r="N11" s="608">
        <v>241.5</v>
      </c>
      <c r="O11" s="608">
        <v>271.10000000000002</v>
      </c>
      <c r="P11" s="608">
        <v>346.6</v>
      </c>
      <c r="Q11" s="608">
        <v>384</v>
      </c>
      <c r="R11" s="608">
        <v>453.1</v>
      </c>
      <c r="S11" s="608">
        <v>485.3</v>
      </c>
      <c r="T11" s="608">
        <v>524.79999999999995</v>
      </c>
      <c r="U11" s="608"/>
      <c r="V11" s="608"/>
      <c r="W11" s="608"/>
      <c r="X11" s="608"/>
      <c r="Y11" s="608"/>
      <c r="Z11" s="296"/>
      <c r="AA11" s="296"/>
      <c r="AB11" s="296"/>
      <c r="AC11" s="296"/>
      <c r="AD11" s="296"/>
      <c r="AE11" s="296"/>
      <c r="AF11" s="296"/>
      <c r="AG11" s="296"/>
    </row>
    <row r="12" spans="1:36">
      <c r="A12" s="93" t="s">
        <v>8</v>
      </c>
      <c r="B12" s="608" t="s">
        <v>105</v>
      </c>
      <c r="C12" s="608" t="s">
        <v>105</v>
      </c>
      <c r="D12" s="608" t="s">
        <v>105</v>
      </c>
      <c r="E12" s="608" t="s">
        <v>105</v>
      </c>
      <c r="F12" s="608" t="s">
        <v>105</v>
      </c>
      <c r="G12" s="608" t="s">
        <v>105</v>
      </c>
      <c r="H12" s="608" t="s">
        <v>105</v>
      </c>
      <c r="I12" s="608" t="s">
        <v>105</v>
      </c>
      <c r="J12" s="608" t="s">
        <v>105</v>
      </c>
      <c r="K12" s="608" t="s">
        <v>105</v>
      </c>
      <c r="L12" s="608" t="s">
        <v>105</v>
      </c>
      <c r="M12" s="608" t="s">
        <v>105</v>
      </c>
      <c r="N12" s="608" t="s">
        <v>105</v>
      </c>
      <c r="O12" s="608" t="s">
        <v>105</v>
      </c>
      <c r="P12" s="608" t="s">
        <v>105</v>
      </c>
      <c r="Q12" s="608" t="s">
        <v>105</v>
      </c>
      <c r="R12" s="608" t="s">
        <v>105</v>
      </c>
      <c r="S12" s="608" t="s">
        <v>105</v>
      </c>
      <c r="T12" s="608" t="s">
        <v>105</v>
      </c>
      <c r="U12" s="608" t="s">
        <v>105</v>
      </c>
      <c r="V12" s="608" t="s">
        <v>105</v>
      </c>
      <c r="W12" s="608" t="s">
        <v>105</v>
      </c>
      <c r="X12" s="608" t="s">
        <v>105</v>
      </c>
      <c r="Y12" s="608" t="s">
        <v>105</v>
      </c>
      <c r="Z12" s="608" t="s">
        <v>105</v>
      </c>
      <c r="AA12" s="608" t="s">
        <v>105</v>
      </c>
      <c r="AB12" s="608" t="s">
        <v>105</v>
      </c>
      <c r="AC12" s="608" t="s">
        <v>105</v>
      </c>
      <c r="AD12" s="608" t="s">
        <v>105</v>
      </c>
      <c r="AE12" s="608" t="s">
        <v>105</v>
      </c>
      <c r="AF12" s="608" t="s">
        <v>105</v>
      </c>
      <c r="AG12" s="608" t="s">
        <v>105</v>
      </c>
      <c r="AJ12" s="277"/>
    </row>
    <row r="13" spans="1:36">
      <c r="A13" s="93" t="s">
        <v>6</v>
      </c>
      <c r="B13" s="608">
        <v>188.7</v>
      </c>
      <c r="C13" s="608">
        <v>156</v>
      </c>
      <c r="D13" s="608">
        <v>153</v>
      </c>
      <c r="E13" s="608">
        <v>169.2</v>
      </c>
      <c r="F13" s="608">
        <v>141.5</v>
      </c>
      <c r="G13" s="608">
        <v>226.2</v>
      </c>
      <c r="H13" s="608">
        <v>221.3</v>
      </c>
      <c r="I13" s="608">
        <v>215.1</v>
      </c>
      <c r="J13" s="608">
        <v>200.2</v>
      </c>
      <c r="K13" s="608">
        <v>177.3</v>
      </c>
      <c r="L13" s="608">
        <v>149.5</v>
      </c>
      <c r="M13" s="608">
        <v>192.3</v>
      </c>
      <c r="N13" s="608">
        <v>224.3</v>
      </c>
      <c r="O13" s="608">
        <v>278.8</v>
      </c>
      <c r="P13" s="608">
        <v>308.10000000000002</v>
      </c>
      <c r="Q13" s="608">
        <v>291.3</v>
      </c>
      <c r="R13" s="608">
        <v>322.8</v>
      </c>
      <c r="S13" s="608">
        <v>500.5</v>
      </c>
      <c r="T13" s="608">
        <v>451.6</v>
      </c>
      <c r="U13" s="608">
        <v>400.9</v>
      </c>
      <c r="V13" s="608">
        <v>581.70000000000005</v>
      </c>
      <c r="W13" s="608"/>
      <c r="X13" s="608"/>
      <c r="Y13" s="608"/>
      <c r="Z13" s="722">
        <v>766.2</v>
      </c>
      <c r="AA13" s="722">
        <v>668.9</v>
      </c>
      <c r="AB13" s="722">
        <v>714.1</v>
      </c>
      <c r="AC13" s="296"/>
      <c r="AD13" s="296"/>
      <c r="AE13" s="296"/>
      <c r="AF13" s="296"/>
      <c r="AG13" s="296"/>
    </row>
    <row r="14" spans="1:36">
      <c r="A14" s="93" t="s">
        <v>18</v>
      </c>
      <c r="B14" s="608">
        <v>212.6</v>
      </c>
      <c r="C14" s="608">
        <v>235.3</v>
      </c>
      <c r="D14" s="608">
        <v>205.3</v>
      </c>
      <c r="E14" s="608">
        <v>199.4</v>
      </c>
      <c r="F14" s="608">
        <v>195.2</v>
      </c>
      <c r="G14" s="608">
        <v>179.3</v>
      </c>
      <c r="H14" s="608">
        <v>194.2</v>
      </c>
      <c r="I14" s="608">
        <v>193.6</v>
      </c>
      <c r="J14" s="608">
        <v>175.1</v>
      </c>
      <c r="K14" s="608">
        <v>180.3</v>
      </c>
      <c r="L14" s="608">
        <v>163.69999999999999</v>
      </c>
      <c r="M14" s="608">
        <v>187.3</v>
      </c>
      <c r="N14" s="608">
        <v>244.6</v>
      </c>
      <c r="O14" s="608">
        <v>285.2</v>
      </c>
      <c r="P14" s="608">
        <v>275.8</v>
      </c>
      <c r="Q14" s="608">
        <v>284</v>
      </c>
      <c r="R14" s="608">
        <v>295.8</v>
      </c>
      <c r="S14" s="608">
        <v>259.2</v>
      </c>
      <c r="T14" s="608">
        <v>278.10000000000002</v>
      </c>
      <c r="U14" s="608">
        <v>527.4</v>
      </c>
      <c r="V14" s="608">
        <v>561.79999999999995</v>
      </c>
      <c r="W14" s="608"/>
      <c r="X14" s="608"/>
      <c r="Y14" s="608"/>
      <c r="Z14" s="608"/>
      <c r="AA14" s="722">
        <v>329.7</v>
      </c>
      <c r="AB14" s="722">
        <v>389</v>
      </c>
      <c r="AC14" s="722">
        <v>344.9</v>
      </c>
      <c r="AD14" s="608"/>
      <c r="AE14" s="608"/>
      <c r="AF14" s="608"/>
      <c r="AG14" s="608"/>
    </row>
    <row r="15" spans="1:36">
      <c r="A15" s="93" t="s">
        <v>4</v>
      </c>
      <c r="B15" s="608" t="s">
        <v>105</v>
      </c>
      <c r="C15" s="608" t="s">
        <v>105</v>
      </c>
      <c r="D15" s="608" t="s">
        <v>105</v>
      </c>
      <c r="E15" s="608" t="s">
        <v>105</v>
      </c>
      <c r="F15" s="608" t="s">
        <v>105</v>
      </c>
      <c r="G15" s="608" t="s">
        <v>105</v>
      </c>
      <c r="H15" s="608" t="s">
        <v>105</v>
      </c>
      <c r="I15" s="608" t="s">
        <v>105</v>
      </c>
      <c r="J15" s="608" t="s">
        <v>105</v>
      </c>
      <c r="K15" s="608" t="s">
        <v>105</v>
      </c>
      <c r="L15" s="608" t="s">
        <v>105</v>
      </c>
      <c r="M15" s="608" t="s">
        <v>105</v>
      </c>
      <c r="N15" s="608" t="s">
        <v>105</v>
      </c>
      <c r="O15" s="608" t="s">
        <v>105</v>
      </c>
      <c r="P15" s="608" t="s">
        <v>105</v>
      </c>
      <c r="Q15" s="608" t="s">
        <v>105</v>
      </c>
      <c r="R15" s="608" t="s">
        <v>105</v>
      </c>
      <c r="S15" s="608" t="s">
        <v>105</v>
      </c>
      <c r="T15" s="608" t="s">
        <v>105</v>
      </c>
      <c r="U15" s="608" t="s">
        <v>105</v>
      </c>
      <c r="V15" s="608" t="s">
        <v>105</v>
      </c>
      <c r="W15" s="608" t="s">
        <v>105</v>
      </c>
      <c r="X15" s="608" t="s">
        <v>105</v>
      </c>
      <c r="Y15" s="608" t="s">
        <v>105</v>
      </c>
      <c r="Z15" s="608" t="s">
        <v>105</v>
      </c>
      <c r="AA15" s="608" t="s">
        <v>105</v>
      </c>
      <c r="AB15" s="608" t="s">
        <v>105</v>
      </c>
      <c r="AC15" s="608" t="s">
        <v>105</v>
      </c>
      <c r="AD15" s="608" t="s">
        <v>105</v>
      </c>
      <c r="AE15" s="608" t="s">
        <v>105</v>
      </c>
      <c r="AF15" s="608" t="s">
        <v>105</v>
      </c>
      <c r="AG15" s="608" t="s">
        <v>105</v>
      </c>
      <c r="AJ15" s="277"/>
    </row>
    <row r="16" spans="1:36">
      <c r="A16" s="93" t="s">
        <v>3</v>
      </c>
      <c r="B16" s="608">
        <v>224.9</v>
      </c>
      <c r="C16" s="608">
        <v>250</v>
      </c>
      <c r="D16" s="608">
        <v>230.4</v>
      </c>
      <c r="E16" s="608">
        <v>212.6</v>
      </c>
      <c r="F16" s="608">
        <v>218.6</v>
      </c>
      <c r="G16" s="608">
        <v>210.5</v>
      </c>
      <c r="H16" s="608">
        <v>177.5</v>
      </c>
      <c r="I16" s="608">
        <v>146.19999999999999</v>
      </c>
      <c r="J16" s="608">
        <v>157.30000000000001</v>
      </c>
      <c r="K16" s="609">
        <v>167.99561662797572</v>
      </c>
      <c r="L16" s="609">
        <v>165.2439237019214</v>
      </c>
      <c r="M16" s="609">
        <v>149.48414396424664</v>
      </c>
      <c r="N16" s="609">
        <v>188.79003793937633</v>
      </c>
      <c r="O16" s="609">
        <v>169.14990930091938</v>
      </c>
      <c r="P16" s="609">
        <v>162.53104467289134</v>
      </c>
      <c r="Q16" s="609">
        <v>225.23200141860741</v>
      </c>
      <c r="R16" s="609">
        <v>355.17974597414377</v>
      </c>
      <c r="S16" s="609">
        <v>279.63449955766691</v>
      </c>
      <c r="T16" s="609">
        <v>190.58692457213292</v>
      </c>
      <c r="U16" s="609">
        <v>316.08532954576492</v>
      </c>
      <c r="V16" s="609">
        <v>326.62999269277964</v>
      </c>
      <c r="W16" s="609">
        <v>354.5373816996327</v>
      </c>
      <c r="X16" s="609">
        <v>298.2057812564708</v>
      </c>
      <c r="Y16" s="609">
        <v>281.09663459325077</v>
      </c>
      <c r="Z16" s="609">
        <v>295.36567988036421</v>
      </c>
      <c r="AA16" s="609">
        <v>251.79536325265585</v>
      </c>
      <c r="AB16" s="609">
        <v>276.99855114894638</v>
      </c>
      <c r="AC16" s="609">
        <v>283.80022797442462</v>
      </c>
      <c r="AD16" s="609">
        <v>282.67089080420016</v>
      </c>
      <c r="AE16" s="609">
        <v>295.41454348895542</v>
      </c>
      <c r="AF16" s="608">
        <v>351.0053732553817</v>
      </c>
      <c r="AG16" s="609">
        <v>378.64445285876565</v>
      </c>
      <c r="AJ16" s="324"/>
    </row>
    <row r="17" spans="1:36">
      <c r="A17" s="93" t="s">
        <v>33</v>
      </c>
      <c r="B17" s="608"/>
      <c r="C17" s="608"/>
      <c r="D17" s="608"/>
      <c r="E17" s="608"/>
      <c r="F17" s="608"/>
      <c r="G17" s="608"/>
      <c r="H17" s="608"/>
      <c r="I17" s="608"/>
      <c r="J17" s="608"/>
      <c r="K17" s="608"/>
      <c r="L17" s="608"/>
      <c r="M17" s="608"/>
      <c r="N17" s="608"/>
      <c r="O17" s="608">
        <v>298.73691940517716</v>
      </c>
      <c r="P17" s="608">
        <v>306.68923131735994</v>
      </c>
      <c r="Q17" s="608">
        <v>295.11542455467685</v>
      </c>
      <c r="R17" s="608">
        <v>323.66239454899414</v>
      </c>
      <c r="S17" s="608">
        <v>360.22068043132992</v>
      </c>
      <c r="T17" s="608">
        <v>349.23729455426798</v>
      </c>
      <c r="U17" s="608">
        <v>356.62882281983963</v>
      </c>
      <c r="V17" s="608">
        <v>358.21368948247078</v>
      </c>
      <c r="W17" s="608">
        <v>372.70216962524654</v>
      </c>
      <c r="X17" s="722">
        <v>442.3</v>
      </c>
      <c r="Y17" s="722">
        <v>458.1</v>
      </c>
      <c r="Z17" s="722">
        <v>407.3</v>
      </c>
      <c r="AA17" s="722">
        <v>392.4</v>
      </c>
      <c r="AB17" s="608"/>
      <c r="AC17" s="608"/>
      <c r="AD17" s="608"/>
      <c r="AE17" s="608"/>
      <c r="AF17" s="608"/>
      <c r="AG17" s="296"/>
      <c r="AJ17" s="324"/>
    </row>
    <row r="18" spans="1:36">
      <c r="A18" s="93" t="s">
        <v>1</v>
      </c>
      <c r="B18" s="608"/>
      <c r="C18" s="608"/>
      <c r="D18" s="608"/>
      <c r="E18" s="608"/>
      <c r="F18" s="608"/>
      <c r="G18" s="608"/>
      <c r="H18" s="608"/>
      <c r="I18" s="608"/>
      <c r="J18" s="608"/>
      <c r="K18" s="608"/>
      <c r="L18" s="608"/>
      <c r="M18" s="608"/>
      <c r="N18" s="608"/>
      <c r="O18" s="608"/>
      <c r="P18" s="608"/>
      <c r="Q18" s="608"/>
      <c r="R18" s="608"/>
      <c r="S18" s="608"/>
      <c r="T18" s="608"/>
      <c r="U18" s="608"/>
      <c r="V18" s="608"/>
      <c r="W18" s="608"/>
      <c r="X18" s="608"/>
      <c r="Y18" s="608"/>
      <c r="Z18" s="608"/>
      <c r="AA18" s="608"/>
      <c r="AB18" s="608"/>
      <c r="AC18" s="608"/>
      <c r="AD18" s="608"/>
      <c r="AE18" s="608"/>
      <c r="AF18" s="608"/>
      <c r="AG18" s="296"/>
      <c r="AJ18" s="324"/>
    </row>
    <row r="19" spans="1:36">
      <c r="A19" s="93" t="s">
        <v>24</v>
      </c>
      <c r="B19" s="608"/>
      <c r="C19" s="608"/>
      <c r="D19" s="608"/>
      <c r="E19" s="608"/>
      <c r="F19" s="608"/>
      <c r="G19" s="608"/>
      <c r="H19" s="608"/>
      <c r="I19" s="608"/>
      <c r="J19" s="608"/>
      <c r="K19" s="608"/>
      <c r="L19" s="608"/>
      <c r="M19" s="608"/>
      <c r="N19" s="608"/>
      <c r="O19" s="608"/>
      <c r="P19" s="608"/>
      <c r="Q19" s="608"/>
      <c r="R19" s="608"/>
      <c r="S19" s="608"/>
      <c r="T19" s="608"/>
      <c r="U19" s="608">
        <v>466</v>
      </c>
      <c r="V19" s="608">
        <v>466</v>
      </c>
      <c r="W19" s="608">
        <v>466</v>
      </c>
      <c r="X19" s="608">
        <v>466</v>
      </c>
      <c r="Y19" s="608">
        <v>466</v>
      </c>
      <c r="Z19" s="608">
        <v>466</v>
      </c>
      <c r="AA19" s="608">
        <v>2142.9</v>
      </c>
      <c r="AB19" s="608">
        <v>1879.8</v>
      </c>
      <c r="AC19" s="608">
        <v>1249.4000000000001</v>
      </c>
      <c r="AD19" s="608"/>
      <c r="AE19" s="608"/>
      <c r="AF19" s="608"/>
      <c r="AG19" s="608"/>
    </row>
    <row r="20" spans="1:36">
      <c r="A20" s="17"/>
      <c r="B20" s="17"/>
      <c r="P20" s="17"/>
      <c r="Q20" s="17"/>
      <c r="R20" s="17"/>
      <c r="S20" s="17"/>
      <c r="T20" s="17"/>
      <c r="X20" s="17"/>
      <c r="AE20" s="195"/>
      <c r="AF20" s="195"/>
      <c r="AG20" s="195"/>
    </row>
    <row r="21" spans="1:36">
      <c r="A21" s="44" t="s">
        <v>19</v>
      </c>
      <c r="B21" s="13"/>
      <c r="D21" s="17"/>
      <c r="F21" s="17"/>
      <c r="G21" s="17"/>
      <c r="H21" s="17"/>
      <c r="I21" s="17"/>
      <c r="J21" s="17"/>
      <c r="K21" s="17"/>
      <c r="L21" s="17"/>
      <c r="M21" s="17"/>
      <c r="N21" s="17"/>
      <c r="O21" s="17"/>
      <c r="P21" s="17"/>
      <c r="Q21" s="17"/>
      <c r="R21" s="17"/>
      <c r="S21" s="17"/>
      <c r="T21" s="17"/>
      <c r="X21" s="17"/>
      <c r="AE21" s="13"/>
      <c r="AF21" s="13"/>
      <c r="AG21" s="13"/>
    </row>
    <row r="22" spans="1:36">
      <c r="A22" s="17"/>
      <c r="B22" s="17"/>
      <c r="D22" s="17"/>
      <c r="F22" s="17"/>
      <c r="G22" s="17"/>
      <c r="H22" s="17"/>
      <c r="I22" s="17"/>
      <c r="J22" s="17"/>
      <c r="K22" s="17"/>
      <c r="L22" s="17"/>
      <c r="M22" s="17"/>
      <c r="N22" s="17"/>
      <c r="O22" s="17"/>
      <c r="P22" s="17"/>
      <c r="Q22" s="17"/>
      <c r="R22" s="17"/>
      <c r="S22" s="17"/>
      <c r="T22" s="17"/>
      <c r="U22" s="13"/>
      <c r="V22" s="13"/>
      <c r="W22" s="13"/>
      <c r="X22" s="17"/>
      <c r="AE22" s="13"/>
      <c r="AF22" s="13"/>
      <c r="AG22" s="13"/>
    </row>
    <row r="23" spans="1:36">
      <c r="A23" s="13" t="s">
        <v>399</v>
      </c>
      <c r="B23" s="17"/>
      <c r="D23" s="17"/>
      <c r="F23" s="17"/>
      <c r="G23" s="17"/>
      <c r="H23" s="17"/>
      <c r="I23" s="17"/>
      <c r="J23" s="17"/>
      <c r="K23" s="17"/>
      <c r="L23" s="17"/>
      <c r="M23" s="17"/>
      <c r="N23" s="17"/>
      <c r="O23" s="17"/>
      <c r="P23" s="17"/>
      <c r="Q23" s="17"/>
      <c r="R23" s="17"/>
      <c r="S23" s="17"/>
      <c r="T23" s="17"/>
      <c r="U23" s="13"/>
      <c r="V23" s="13"/>
      <c r="W23" s="13"/>
      <c r="X23" s="17"/>
      <c r="AE23" s="13"/>
      <c r="AF23" s="13"/>
      <c r="AG23" s="13"/>
    </row>
    <row r="24" spans="1:36">
      <c r="A24" s="17"/>
      <c r="U24" s="13"/>
      <c r="V24" s="13"/>
      <c r="W24" s="13"/>
      <c r="AE24" s="13"/>
      <c r="AF24" s="13"/>
      <c r="AG24" s="13"/>
    </row>
    <row r="25" spans="1:36">
      <c r="A25" s="17" t="s">
        <v>3243</v>
      </c>
      <c r="U25" s="13"/>
      <c r="V25" s="13"/>
      <c r="W25" s="13"/>
    </row>
    <row r="26" spans="1:36">
      <c r="A26" s="17"/>
      <c r="U26" s="13"/>
      <c r="V26" s="13"/>
      <c r="W26" s="13"/>
    </row>
    <row r="27" spans="1:36">
      <c r="A27" s="53" t="s">
        <v>124</v>
      </c>
      <c r="U27" s="13"/>
      <c r="V27" s="13"/>
      <c r="W27" s="13"/>
      <c r="AE27" s="13"/>
      <c r="AF27" s="13"/>
      <c r="AG27" s="13"/>
    </row>
    <row r="28" spans="1:36">
      <c r="U28" s="13"/>
      <c r="V28" s="13"/>
      <c r="W28" s="13"/>
      <c r="AE28" s="13"/>
      <c r="AF28" s="13"/>
      <c r="AG28" s="13"/>
    </row>
    <row r="29" spans="1:36">
      <c r="A29" s="53" t="s">
        <v>2839</v>
      </c>
      <c r="U29" s="13"/>
      <c r="V29" s="13"/>
      <c r="W29" s="13"/>
    </row>
    <row r="30" spans="1:36">
      <c r="U30" s="13"/>
      <c r="V30" s="13"/>
      <c r="W30" s="13"/>
    </row>
    <row r="31" spans="1:36">
      <c r="U31" s="13"/>
      <c r="V31" s="13"/>
      <c r="W31" s="13"/>
    </row>
    <row r="32" spans="1:36">
      <c r="U32" s="13"/>
      <c r="V32" s="13"/>
      <c r="W32" s="13"/>
    </row>
    <row r="33" spans="21:23">
      <c r="U33" s="13"/>
      <c r="V33" s="13"/>
      <c r="W33" s="13"/>
    </row>
    <row r="34" spans="21:23">
      <c r="U34" s="13"/>
      <c r="V34" s="13"/>
      <c r="W34" s="13"/>
    </row>
    <row r="35" spans="21:23">
      <c r="U35" s="13"/>
      <c r="V35" s="13"/>
      <c r="W35" s="13"/>
    </row>
  </sheetData>
  <conditionalFormatting sqref="U1:W2">
    <cfRule type="expression" dxfId="74" priority="1" stopIfTrue="1">
      <formula>#N/A</formula>
    </cfRule>
  </conditionalFormatting>
  <hyperlinks>
    <hyperlink ref="AH10" location="'Content Page'!B336" display="Back to Content Page" xr:uid="{00000000-0004-0000-1801-000000000000}"/>
    <hyperlink ref="AI3" location="Content!A1" display="Back to content page" xr:uid="{00000000-0004-0000-1801-000001000000}"/>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Sheet282"/>
  <dimension ref="A1:AJ39"/>
  <sheetViews>
    <sheetView zoomScale="93" zoomScaleNormal="93" workbookViewId="0">
      <selection activeCell="B4" sqref="B4:AG19"/>
    </sheetView>
  </sheetViews>
  <sheetFormatPr defaultRowHeight="14.4"/>
  <cols>
    <col min="1" max="1" width="34" customWidth="1"/>
    <col min="2" max="33" width="9.21875" customWidth="1"/>
  </cols>
  <sheetData>
    <row r="1" spans="1:36">
      <c r="A1" s="18" t="s">
        <v>3046</v>
      </c>
      <c r="B1" s="13"/>
      <c r="C1" s="13"/>
      <c r="D1" s="13"/>
      <c r="E1" s="13"/>
      <c r="F1" s="13"/>
      <c r="G1" s="13"/>
      <c r="H1" s="13"/>
      <c r="I1" s="13"/>
      <c r="J1" s="13"/>
      <c r="K1" s="13"/>
      <c r="L1" s="13"/>
      <c r="M1" s="13"/>
      <c r="N1" s="13"/>
      <c r="O1" s="13"/>
      <c r="P1" s="13"/>
      <c r="Q1" s="13"/>
      <c r="R1" s="13"/>
      <c r="S1" s="13"/>
      <c r="T1" s="13"/>
      <c r="U1" s="62"/>
      <c r="V1" s="62"/>
      <c r="W1" s="62"/>
      <c r="AE1" s="13"/>
      <c r="AF1" s="13"/>
      <c r="AG1" s="13"/>
    </row>
    <row r="2" spans="1:36">
      <c r="A2" s="13"/>
      <c r="B2" s="13"/>
      <c r="C2" s="13"/>
      <c r="D2" s="13"/>
      <c r="E2" s="13"/>
      <c r="F2" s="13"/>
      <c r="G2" s="13"/>
      <c r="H2" s="13"/>
      <c r="I2" s="13"/>
      <c r="J2" s="13"/>
      <c r="K2" s="13"/>
      <c r="L2" s="13"/>
      <c r="M2" s="13"/>
      <c r="N2" s="13"/>
      <c r="O2" s="13"/>
      <c r="P2" s="13"/>
      <c r="Q2" s="13"/>
      <c r="R2" s="13"/>
      <c r="S2" s="13"/>
      <c r="T2" s="13"/>
      <c r="U2" s="62"/>
      <c r="V2" s="62"/>
      <c r="W2" s="62"/>
      <c r="AE2" s="13"/>
      <c r="AF2" s="13"/>
      <c r="AG2" s="13"/>
    </row>
    <row r="3" spans="1:36">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G3" s="21">
        <v>2022</v>
      </c>
      <c r="AI3" s="1" t="s">
        <v>559</v>
      </c>
    </row>
    <row r="4" spans="1:36">
      <c r="A4" s="93" t="s">
        <v>13</v>
      </c>
      <c r="B4" s="608"/>
      <c r="C4" s="608"/>
      <c r="D4" s="608"/>
      <c r="E4" s="608"/>
      <c r="F4" s="608"/>
      <c r="G4" s="608"/>
      <c r="H4" s="608"/>
      <c r="I4" s="608"/>
      <c r="J4" s="608"/>
      <c r="K4" s="608"/>
      <c r="L4" s="608"/>
      <c r="M4" s="608"/>
      <c r="N4" s="608"/>
      <c r="O4" s="608"/>
      <c r="P4" s="608"/>
      <c r="Q4" s="608"/>
      <c r="R4" s="608"/>
      <c r="S4" s="608"/>
      <c r="T4" s="608"/>
      <c r="U4" s="608">
        <v>1039.3</v>
      </c>
      <c r="V4" s="608">
        <v>986.9</v>
      </c>
      <c r="W4" s="608">
        <v>1256.9000000000001</v>
      </c>
      <c r="X4" s="608">
        <v>847.85</v>
      </c>
      <c r="Y4" s="296">
        <v>838.1</v>
      </c>
      <c r="Z4" s="296"/>
      <c r="AA4" s="296"/>
      <c r="AB4" s="296"/>
      <c r="AC4" s="296"/>
      <c r="AD4" s="296"/>
      <c r="AE4" s="296"/>
      <c r="AF4" s="296"/>
      <c r="AG4" s="296"/>
      <c r="AJ4" s="324"/>
    </row>
    <row r="5" spans="1:36">
      <c r="A5" s="93" t="s">
        <v>12</v>
      </c>
      <c r="B5" s="608"/>
      <c r="C5" s="608"/>
      <c r="D5" s="608"/>
      <c r="E5" s="608"/>
      <c r="F5" s="608"/>
      <c r="G5" s="608"/>
      <c r="H5" s="608">
        <v>305.7</v>
      </c>
      <c r="I5" s="608">
        <v>320.89999999999998</v>
      </c>
      <c r="J5" s="608">
        <v>293.2</v>
      </c>
      <c r="K5" s="608">
        <v>292.2</v>
      </c>
      <c r="L5" s="608">
        <v>281.10000000000002</v>
      </c>
      <c r="M5" s="608">
        <v>346.4</v>
      </c>
      <c r="N5" s="608">
        <v>202.4</v>
      </c>
      <c r="O5" s="608">
        <v>292.3</v>
      </c>
      <c r="P5" s="608"/>
      <c r="Q5" s="608"/>
      <c r="R5" s="608"/>
      <c r="S5" s="608"/>
      <c r="T5" s="608"/>
      <c r="U5" s="608"/>
      <c r="V5" s="608"/>
      <c r="W5" s="608"/>
      <c r="X5" s="608"/>
      <c r="Y5" s="608" t="s">
        <v>7</v>
      </c>
      <c r="Z5" s="608"/>
      <c r="AA5" s="296"/>
      <c r="AB5" s="296"/>
      <c r="AC5" s="296"/>
      <c r="AD5" s="296"/>
      <c r="AE5" s="296"/>
      <c r="AF5" s="296"/>
      <c r="AG5" s="296"/>
      <c r="AI5" s="33"/>
      <c r="AJ5" s="324"/>
    </row>
    <row r="6" spans="1:36">
      <c r="A6" s="93" t="s">
        <v>513</v>
      </c>
      <c r="B6" s="608"/>
      <c r="C6" s="608"/>
      <c r="D6" s="608"/>
      <c r="E6" s="608"/>
      <c r="F6" s="608"/>
      <c r="G6" s="608"/>
      <c r="H6" s="608"/>
      <c r="I6" s="608"/>
      <c r="J6" s="608"/>
      <c r="K6" s="608"/>
      <c r="L6" s="608"/>
      <c r="M6" s="608"/>
      <c r="N6" s="608"/>
      <c r="O6" s="608"/>
      <c r="P6" s="608"/>
      <c r="Q6" s="608"/>
      <c r="R6" s="608"/>
      <c r="S6" s="608"/>
      <c r="T6" s="608"/>
      <c r="U6" s="608"/>
      <c r="V6" s="608"/>
      <c r="W6" s="608"/>
      <c r="X6" s="608"/>
      <c r="Y6" s="608"/>
      <c r="Z6" s="608"/>
      <c r="AA6" s="608"/>
      <c r="AB6" s="608"/>
      <c r="AC6" s="608"/>
      <c r="AD6" s="608"/>
      <c r="AE6" s="608"/>
      <c r="AF6" s="608"/>
      <c r="AG6" s="296"/>
      <c r="AI6" s="33"/>
    </row>
    <row r="7" spans="1:36">
      <c r="A7" s="93" t="s">
        <v>100</v>
      </c>
      <c r="B7" s="608"/>
      <c r="C7" s="608"/>
      <c r="D7" s="608"/>
      <c r="E7" s="608"/>
      <c r="F7" s="608"/>
      <c r="G7" s="608"/>
      <c r="H7" s="608"/>
      <c r="I7" s="608"/>
      <c r="J7" s="608"/>
      <c r="K7" s="608"/>
      <c r="L7" s="608"/>
      <c r="M7" s="608"/>
      <c r="N7" s="608"/>
      <c r="O7" s="608"/>
      <c r="P7" s="608"/>
      <c r="Q7" s="608"/>
      <c r="R7" s="608"/>
      <c r="S7" s="608"/>
      <c r="T7" s="608"/>
      <c r="U7" s="608"/>
      <c r="V7" s="608"/>
      <c r="W7" s="608"/>
      <c r="X7" s="608"/>
      <c r="Y7" s="296"/>
      <c r="Z7" s="296"/>
      <c r="AA7" s="296"/>
      <c r="AB7" s="296"/>
      <c r="AC7" s="296"/>
      <c r="AD7" s="296"/>
      <c r="AE7" s="296"/>
      <c r="AF7" s="296"/>
      <c r="AG7" s="296"/>
      <c r="AJ7" s="324"/>
    </row>
    <row r="8" spans="1:36">
      <c r="A8" s="93" t="s">
        <v>512</v>
      </c>
      <c r="B8" s="608"/>
      <c r="C8" s="608"/>
      <c r="D8" s="608"/>
      <c r="E8" s="608"/>
      <c r="F8" s="608"/>
      <c r="G8" s="608"/>
      <c r="H8" s="608"/>
      <c r="I8" s="608"/>
      <c r="J8" s="608"/>
      <c r="K8" s="608"/>
      <c r="L8" s="608"/>
      <c r="M8" s="608"/>
      <c r="N8" s="608"/>
      <c r="O8" s="608"/>
      <c r="P8" s="608"/>
      <c r="Q8" s="608"/>
      <c r="R8" s="608"/>
      <c r="S8" s="608"/>
      <c r="T8" s="608"/>
      <c r="U8" s="608"/>
      <c r="V8" s="608"/>
      <c r="W8" s="608"/>
      <c r="X8" s="608"/>
      <c r="Y8" s="608"/>
      <c r="Z8" s="296"/>
      <c r="AA8" s="296"/>
      <c r="AB8" s="296"/>
      <c r="AC8" s="296"/>
      <c r="AD8" s="296"/>
      <c r="AE8" s="296"/>
      <c r="AF8" s="296"/>
      <c r="AG8" s="296"/>
    </row>
    <row r="9" spans="1:36">
      <c r="A9" s="93" t="s">
        <v>11</v>
      </c>
      <c r="B9" s="608" t="s">
        <v>105</v>
      </c>
      <c r="C9" s="608" t="s">
        <v>105</v>
      </c>
      <c r="D9" s="608" t="s">
        <v>105</v>
      </c>
      <c r="E9" s="608" t="s">
        <v>105</v>
      </c>
      <c r="F9" s="608" t="s">
        <v>105</v>
      </c>
      <c r="G9" s="608" t="s">
        <v>105</v>
      </c>
      <c r="H9" s="608" t="s">
        <v>105</v>
      </c>
      <c r="I9" s="608" t="s">
        <v>105</v>
      </c>
      <c r="J9" s="608" t="s">
        <v>105</v>
      </c>
      <c r="K9" s="608" t="s">
        <v>105</v>
      </c>
      <c r="L9" s="608" t="s">
        <v>105</v>
      </c>
      <c r="M9" s="608" t="s">
        <v>105</v>
      </c>
      <c r="N9" s="608" t="s">
        <v>105</v>
      </c>
      <c r="O9" s="608" t="s">
        <v>105</v>
      </c>
      <c r="P9" s="608" t="s">
        <v>105</v>
      </c>
      <c r="Q9" s="608" t="s">
        <v>105</v>
      </c>
      <c r="R9" s="608" t="s">
        <v>105</v>
      </c>
      <c r="S9" s="608" t="s">
        <v>105</v>
      </c>
      <c r="T9" s="296">
        <v>1307.8</v>
      </c>
      <c r="U9" s="296">
        <v>1173.9000000000001</v>
      </c>
      <c r="V9" s="296">
        <v>1307</v>
      </c>
      <c r="W9" s="296">
        <v>1238</v>
      </c>
      <c r="X9" s="296">
        <v>1040.7</v>
      </c>
      <c r="Y9" s="296">
        <v>1063.4000000000001</v>
      </c>
      <c r="Z9" s="296">
        <v>694.9</v>
      </c>
      <c r="AA9" s="296">
        <v>559.9</v>
      </c>
      <c r="AB9" s="296">
        <v>973.7</v>
      </c>
      <c r="AC9" s="296"/>
      <c r="AD9" s="296"/>
      <c r="AE9" s="296"/>
      <c r="AF9" s="296"/>
      <c r="AG9" s="296"/>
    </row>
    <row r="10" spans="1:36">
      <c r="A10" s="93" t="s">
        <v>10</v>
      </c>
      <c r="B10" s="608"/>
      <c r="C10" s="608"/>
      <c r="D10" s="608"/>
      <c r="E10" s="608"/>
      <c r="F10" s="608"/>
      <c r="G10" s="608"/>
      <c r="H10" s="608">
        <v>355.2</v>
      </c>
      <c r="I10" s="608">
        <v>308.2</v>
      </c>
      <c r="J10" s="608">
        <v>238.7</v>
      </c>
      <c r="K10" s="608">
        <v>285.3</v>
      </c>
      <c r="L10" s="608">
        <v>258.2</v>
      </c>
      <c r="M10" s="608">
        <v>291.39999999999998</v>
      </c>
      <c r="N10" s="608">
        <v>354.6</v>
      </c>
      <c r="O10" s="608">
        <v>177.7</v>
      </c>
      <c r="P10" s="608">
        <v>183.3</v>
      </c>
      <c r="Q10" s="608">
        <v>179.7</v>
      </c>
      <c r="R10" s="608">
        <v>249.5</v>
      </c>
      <c r="S10" s="608">
        <v>324.5</v>
      </c>
      <c r="T10" s="608">
        <v>285.3</v>
      </c>
      <c r="U10" s="608">
        <v>270.3</v>
      </c>
      <c r="V10" s="608">
        <v>315.10000000000002</v>
      </c>
      <c r="W10" s="608"/>
      <c r="X10" s="608"/>
      <c r="Y10" s="608" t="s">
        <v>7</v>
      </c>
      <c r="Z10" s="296"/>
      <c r="AA10" s="296"/>
      <c r="AB10" s="296"/>
      <c r="AC10" s="296"/>
      <c r="AD10" s="296"/>
      <c r="AE10" s="296"/>
      <c r="AF10" s="296"/>
      <c r="AG10" s="296"/>
      <c r="AJ10" s="324"/>
    </row>
    <row r="11" spans="1:36">
      <c r="A11" s="93" t="s">
        <v>9</v>
      </c>
      <c r="B11" s="608">
        <v>244.4</v>
      </c>
      <c r="C11" s="608">
        <v>260.89999999999998</v>
      </c>
      <c r="D11" s="608">
        <v>238.5</v>
      </c>
      <c r="E11" s="608">
        <v>180.9</v>
      </c>
      <c r="F11" s="608">
        <v>163.6</v>
      </c>
      <c r="G11" s="608">
        <v>266.5</v>
      </c>
      <c r="H11" s="608">
        <v>259.10000000000002</v>
      </c>
      <c r="I11" s="608">
        <v>190.8</v>
      </c>
      <c r="J11" s="608">
        <v>277.2</v>
      </c>
      <c r="K11" s="608">
        <v>233.3</v>
      </c>
      <c r="L11" s="608">
        <v>582.70000000000005</v>
      </c>
      <c r="M11" s="608">
        <v>208.1</v>
      </c>
      <c r="N11" s="608">
        <v>619.4</v>
      </c>
      <c r="O11" s="608">
        <v>501.1</v>
      </c>
      <c r="P11" s="608">
        <v>483.8</v>
      </c>
      <c r="Q11" s="608">
        <v>422</v>
      </c>
      <c r="R11" s="608">
        <v>500.2</v>
      </c>
      <c r="S11" s="608">
        <v>515.20000000000005</v>
      </c>
      <c r="T11" s="608">
        <v>553.70000000000005</v>
      </c>
      <c r="U11" s="608">
        <v>1173.99</v>
      </c>
      <c r="V11" s="608">
        <v>1309.47</v>
      </c>
      <c r="W11" s="608">
        <v>1331.92</v>
      </c>
      <c r="X11" s="608">
        <v>1047.3699999999999</v>
      </c>
      <c r="Y11" s="296">
        <v>1069.01</v>
      </c>
      <c r="Z11" s="296"/>
      <c r="AA11" s="296">
        <v>886.18586998525188</v>
      </c>
      <c r="AB11" s="296">
        <v>898.99378437299754</v>
      </c>
      <c r="AC11" s="296">
        <v>818.7670678719802</v>
      </c>
      <c r="AD11" s="296">
        <v>898.37935729012906</v>
      </c>
      <c r="AE11" s="296">
        <v>822.41328807768173</v>
      </c>
      <c r="AF11" s="296"/>
      <c r="AG11" s="296"/>
    </row>
    <row r="12" spans="1:36">
      <c r="A12" s="93" t="s">
        <v>8</v>
      </c>
      <c r="B12" s="608">
        <v>817.8</v>
      </c>
      <c r="C12" s="608">
        <v>710.8</v>
      </c>
      <c r="D12" s="608">
        <v>748.7</v>
      </c>
      <c r="E12" s="608">
        <v>770.8</v>
      </c>
      <c r="F12" s="608">
        <v>785.3</v>
      </c>
      <c r="G12" s="608">
        <v>950.5</v>
      </c>
      <c r="H12" s="608">
        <v>760.7</v>
      </c>
      <c r="I12" s="608">
        <v>791.2</v>
      </c>
      <c r="J12" s="608">
        <v>747.4</v>
      </c>
      <c r="K12" s="608">
        <v>846.5</v>
      </c>
      <c r="L12" s="608">
        <v>801</v>
      </c>
      <c r="M12" s="608">
        <v>763.7</v>
      </c>
      <c r="N12" s="608">
        <v>721.9</v>
      </c>
      <c r="O12" s="608">
        <v>680.2</v>
      </c>
      <c r="P12" s="608">
        <v>842.2</v>
      </c>
      <c r="Q12" s="608">
        <v>671.9</v>
      </c>
      <c r="R12" s="608">
        <v>918.28917969996814</v>
      </c>
      <c r="S12" s="608">
        <v>1219.178082191781</v>
      </c>
      <c r="T12" s="608">
        <v>1006.574827802129</v>
      </c>
      <c r="U12" s="608">
        <v>1301.7213380967846</v>
      </c>
      <c r="V12" s="608">
        <v>1440.2647161267851</v>
      </c>
      <c r="W12" s="608">
        <v>1431.4234378119386</v>
      </c>
      <c r="X12" s="608">
        <v>1497.656451029761</v>
      </c>
      <c r="Y12" s="608">
        <v>1317.3535366729802</v>
      </c>
      <c r="Z12" s="608">
        <v>1238.1031153651991</v>
      </c>
      <c r="AA12" s="608">
        <v>1303.5392229409399</v>
      </c>
      <c r="AB12" s="608">
        <v>2019.5985743327697</v>
      </c>
      <c r="AC12" s="608">
        <v>2324.1867777435614</v>
      </c>
      <c r="AD12" s="608">
        <v>2654.3745545385727</v>
      </c>
      <c r="AE12" s="608">
        <v>2602.4899865131379</v>
      </c>
      <c r="AF12" s="296">
        <v>2735.2881918571366</v>
      </c>
      <c r="AG12" s="296"/>
      <c r="AJ12" s="277"/>
    </row>
    <row r="13" spans="1:36">
      <c r="A13" s="93" t="s">
        <v>6</v>
      </c>
      <c r="B13" s="608">
        <v>412.1</v>
      </c>
      <c r="C13" s="608">
        <v>340.6</v>
      </c>
      <c r="D13" s="608">
        <v>334.1</v>
      </c>
      <c r="E13" s="608">
        <v>289.60000000000002</v>
      </c>
      <c r="F13" s="608">
        <v>260.8</v>
      </c>
      <c r="G13" s="608">
        <v>390.7</v>
      </c>
      <c r="H13" s="608">
        <v>371.2</v>
      </c>
      <c r="I13" s="608">
        <v>456.5</v>
      </c>
      <c r="J13" s="608">
        <v>376.1</v>
      </c>
      <c r="K13" s="608">
        <v>239.5</v>
      </c>
      <c r="L13" s="608">
        <v>210.1</v>
      </c>
      <c r="M13" s="608">
        <v>211.2</v>
      </c>
      <c r="N13" s="608">
        <v>214.4</v>
      </c>
      <c r="O13" s="608">
        <v>400.5</v>
      </c>
      <c r="P13" s="608">
        <v>463.5</v>
      </c>
      <c r="Q13" s="608">
        <v>413.7</v>
      </c>
      <c r="R13" s="608">
        <v>426.6</v>
      </c>
      <c r="S13" s="608">
        <v>429</v>
      </c>
      <c r="T13" s="608">
        <v>392.8</v>
      </c>
      <c r="U13" s="608">
        <v>348.8</v>
      </c>
      <c r="V13" s="608">
        <v>506</v>
      </c>
      <c r="W13" s="608"/>
      <c r="X13" s="608"/>
      <c r="Y13" s="608"/>
      <c r="Z13" s="296"/>
      <c r="AA13" s="296"/>
      <c r="AB13" s="296"/>
      <c r="AC13" s="296"/>
      <c r="AD13" s="296"/>
      <c r="AE13" s="296"/>
      <c r="AF13" s="296"/>
      <c r="AG13" s="296"/>
    </row>
    <row r="14" spans="1:36">
      <c r="A14" s="93" t="s">
        <v>18</v>
      </c>
      <c r="B14" s="608">
        <v>529.5</v>
      </c>
      <c r="C14" s="608">
        <v>587.29999999999995</v>
      </c>
      <c r="D14" s="608">
        <v>586.29999999999995</v>
      </c>
      <c r="E14" s="608">
        <v>543.5</v>
      </c>
      <c r="F14" s="608">
        <v>579</v>
      </c>
      <c r="G14" s="608">
        <v>488.4</v>
      </c>
      <c r="H14" s="608">
        <v>477.4</v>
      </c>
      <c r="I14" s="608">
        <v>398</v>
      </c>
      <c r="J14" s="608">
        <v>479.3</v>
      </c>
      <c r="K14" s="608">
        <v>264.10000000000002</v>
      </c>
      <c r="L14" s="608">
        <v>208.5</v>
      </c>
      <c r="M14" s="608">
        <v>370</v>
      </c>
      <c r="N14" s="608">
        <v>423</v>
      </c>
      <c r="O14" s="608">
        <v>512.29999999999995</v>
      </c>
      <c r="P14" s="608">
        <v>551.6</v>
      </c>
      <c r="Q14" s="608">
        <v>568.1</v>
      </c>
      <c r="R14" s="608">
        <v>585.9</v>
      </c>
      <c r="S14" s="608">
        <v>533.1</v>
      </c>
      <c r="T14" s="608">
        <v>572</v>
      </c>
      <c r="U14" s="608">
        <v>1084.8</v>
      </c>
      <c r="V14" s="608">
        <v>1155.5999999999999</v>
      </c>
      <c r="W14" s="608"/>
      <c r="X14" s="608"/>
      <c r="Y14" s="608"/>
      <c r="Z14" s="608"/>
      <c r="AA14" s="296"/>
      <c r="AB14" s="296"/>
      <c r="AC14" s="296"/>
      <c r="AD14" s="296"/>
      <c r="AE14" s="296"/>
      <c r="AF14" s="296"/>
      <c r="AG14" s="296"/>
    </row>
    <row r="15" spans="1:36">
      <c r="A15" s="93" t="s">
        <v>4</v>
      </c>
      <c r="B15" s="608" t="s">
        <v>105</v>
      </c>
      <c r="C15" s="608" t="s">
        <v>105</v>
      </c>
      <c r="D15" s="608" t="s">
        <v>105</v>
      </c>
      <c r="E15" s="608" t="s">
        <v>105</v>
      </c>
      <c r="F15" s="608" t="s">
        <v>105</v>
      </c>
      <c r="G15" s="608" t="s">
        <v>105</v>
      </c>
      <c r="H15" s="608" t="s">
        <v>105</v>
      </c>
      <c r="I15" s="608" t="s">
        <v>105</v>
      </c>
      <c r="J15" s="608" t="s">
        <v>105</v>
      </c>
      <c r="K15" s="608" t="s">
        <v>105</v>
      </c>
      <c r="L15" s="608" t="s">
        <v>105</v>
      </c>
      <c r="M15" s="608" t="s">
        <v>105</v>
      </c>
      <c r="N15" s="608" t="s">
        <v>105</v>
      </c>
      <c r="O15" s="608" t="s">
        <v>105</v>
      </c>
      <c r="P15" s="608" t="s">
        <v>105</v>
      </c>
      <c r="Q15" s="608" t="s">
        <v>105</v>
      </c>
      <c r="R15" s="608" t="s">
        <v>105</v>
      </c>
      <c r="S15" s="608" t="s">
        <v>105</v>
      </c>
      <c r="T15" s="608" t="s">
        <v>105</v>
      </c>
      <c r="U15" s="608" t="s">
        <v>105</v>
      </c>
      <c r="V15" s="608" t="s">
        <v>105</v>
      </c>
      <c r="W15" s="608" t="s">
        <v>105</v>
      </c>
      <c r="X15" s="608" t="s">
        <v>105</v>
      </c>
      <c r="Y15" s="608" t="s">
        <v>105</v>
      </c>
      <c r="Z15" s="296" t="s">
        <v>105</v>
      </c>
      <c r="AA15" s="296" t="s">
        <v>105</v>
      </c>
      <c r="AB15" s="296" t="s">
        <v>105</v>
      </c>
      <c r="AC15" s="296" t="s">
        <v>105</v>
      </c>
      <c r="AD15" s="296" t="s">
        <v>105</v>
      </c>
      <c r="AE15" s="296" t="s">
        <v>105</v>
      </c>
      <c r="AF15" s="296" t="s">
        <v>105</v>
      </c>
      <c r="AG15" s="296" t="s">
        <v>105</v>
      </c>
      <c r="AJ15" s="277"/>
    </row>
    <row r="16" spans="1:36">
      <c r="A16" s="93" t="s">
        <v>3</v>
      </c>
      <c r="B16" s="608">
        <v>574</v>
      </c>
      <c r="C16" s="608">
        <v>502.1</v>
      </c>
      <c r="D16" s="608">
        <v>420.5</v>
      </c>
      <c r="E16" s="608">
        <v>406.1</v>
      </c>
      <c r="F16" s="608">
        <v>579</v>
      </c>
      <c r="G16" s="608">
        <v>511.7</v>
      </c>
      <c r="H16" s="608">
        <v>217.2</v>
      </c>
      <c r="I16" s="608">
        <v>357.4</v>
      </c>
      <c r="J16" s="608">
        <v>251.7</v>
      </c>
      <c r="K16" s="608">
        <v>354.5</v>
      </c>
      <c r="L16" s="608">
        <v>237.5</v>
      </c>
      <c r="M16" s="608">
        <v>230.2</v>
      </c>
      <c r="N16" s="608">
        <v>667.6</v>
      </c>
      <c r="O16" s="608">
        <v>445.6</v>
      </c>
      <c r="P16" s="608">
        <v>388.3</v>
      </c>
      <c r="Q16" s="608">
        <v>423.7</v>
      </c>
      <c r="R16" s="608">
        <v>783.2</v>
      </c>
      <c r="S16" s="608">
        <v>741.1</v>
      </c>
      <c r="T16" s="608">
        <v>761.8</v>
      </c>
      <c r="U16" s="608">
        <v>637.5</v>
      </c>
      <c r="V16" s="608">
        <v>717.2</v>
      </c>
      <c r="W16" s="608">
        <v>1008.077269299078</v>
      </c>
      <c r="X16" s="608">
        <v>906.53083198741047</v>
      </c>
      <c r="Y16" s="608">
        <v>758.06822890290505</v>
      </c>
      <c r="Z16" s="296">
        <v>596.3780427650895</v>
      </c>
      <c r="AA16" s="296">
        <v>528.37985713217654</v>
      </c>
      <c r="AB16" s="296">
        <v>591.25134187629965</v>
      </c>
      <c r="AC16" s="296">
        <v>589.71397513418037</v>
      </c>
      <c r="AD16" s="296">
        <v>543.55795968623329</v>
      </c>
      <c r="AE16" s="296">
        <v>481.86770806129329</v>
      </c>
      <c r="AF16" s="296">
        <v>529.28255212733598</v>
      </c>
      <c r="AG16" s="296">
        <v>480.8784551306324</v>
      </c>
      <c r="AJ16" s="324"/>
    </row>
    <row r="17" spans="1:36">
      <c r="A17" s="93" t="s">
        <v>33</v>
      </c>
      <c r="B17" s="608"/>
      <c r="C17" s="608"/>
      <c r="D17" s="608"/>
      <c r="E17" s="608"/>
      <c r="F17" s="608"/>
      <c r="G17" s="608"/>
      <c r="H17" s="608">
        <v>843</v>
      </c>
      <c r="I17" s="608">
        <v>868.1</v>
      </c>
      <c r="J17" s="608">
        <v>676.7</v>
      </c>
      <c r="K17" s="608">
        <v>604.70000000000005</v>
      </c>
      <c r="L17" s="608">
        <v>382.2</v>
      </c>
      <c r="M17" s="608">
        <v>418</v>
      </c>
      <c r="N17" s="608">
        <v>479.6</v>
      </c>
      <c r="O17" s="608">
        <v>242.17734532770331</v>
      </c>
      <c r="P17" s="608">
        <v>248.62385321100916</v>
      </c>
      <c r="Q17" s="608">
        <v>239.2411534467609</v>
      </c>
      <c r="R17" s="608">
        <v>261.73182998053215</v>
      </c>
      <c r="S17" s="608">
        <v>293.90035944161167</v>
      </c>
      <c r="T17" s="608">
        <v>282.27599787926988</v>
      </c>
      <c r="U17" s="608">
        <v>285.6056198112538</v>
      </c>
      <c r="V17" s="608">
        <v>261.54745087967126</v>
      </c>
      <c r="W17" s="608">
        <v>277.30928294203727</v>
      </c>
      <c r="X17" s="296">
        <v>426.2</v>
      </c>
      <c r="Y17" s="296">
        <v>425.2</v>
      </c>
      <c r="Z17" s="296">
        <v>356.4</v>
      </c>
      <c r="AA17" s="296">
        <v>348.6</v>
      </c>
      <c r="AB17" s="296"/>
      <c r="AC17" s="296"/>
      <c r="AD17" s="296"/>
      <c r="AE17" s="296"/>
      <c r="AF17" s="296"/>
      <c r="AG17" s="296"/>
      <c r="AJ17" s="324"/>
    </row>
    <row r="18" spans="1:36">
      <c r="A18" s="93" t="s">
        <v>1</v>
      </c>
      <c r="B18" s="608"/>
      <c r="C18" s="608"/>
      <c r="D18" s="608"/>
      <c r="E18" s="608"/>
      <c r="F18" s="608"/>
      <c r="G18" s="608"/>
      <c r="H18" s="608"/>
      <c r="I18" s="608"/>
      <c r="J18" s="608"/>
      <c r="K18" s="608"/>
      <c r="L18" s="608"/>
      <c r="M18" s="608"/>
      <c r="N18" s="608"/>
      <c r="O18" s="608"/>
      <c r="P18" s="608"/>
      <c r="Q18" s="608"/>
      <c r="R18" s="608"/>
      <c r="S18" s="608"/>
      <c r="T18" s="608"/>
      <c r="U18" s="296">
        <v>328.2</v>
      </c>
      <c r="V18" s="296">
        <v>399.6</v>
      </c>
      <c r="W18" s="296">
        <v>482.5</v>
      </c>
      <c r="X18" s="296">
        <v>534.1</v>
      </c>
      <c r="Y18" s="296">
        <v>465.3</v>
      </c>
      <c r="Z18" s="296">
        <v>401.7</v>
      </c>
      <c r="AA18" s="296"/>
      <c r="AB18" s="296"/>
      <c r="AC18" s="296">
        <v>401.6</v>
      </c>
      <c r="AD18" s="296">
        <v>1305</v>
      </c>
      <c r="AE18" s="296">
        <v>1144.8</v>
      </c>
      <c r="AF18" s="296">
        <v>1449.2</v>
      </c>
      <c r="AG18" s="296"/>
      <c r="AJ18" s="324"/>
    </row>
    <row r="19" spans="1:36">
      <c r="A19" s="93" t="s">
        <v>24</v>
      </c>
      <c r="B19" s="608"/>
      <c r="C19" s="608"/>
      <c r="D19" s="608"/>
      <c r="E19" s="608"/>
      <c r="F19" s="608"/>
      <c r="G19" s="608"/>
      <c r="H19" s="608"/>
      <c r="I19" s="608"/>
      <c r="J19" s="608"/>
      <c r="K19" s="608"/>
      <c r="L19" s="608"/>
      <c r="M19" s="608"/>
      <c r="N19" s="608"/>
      <c r="O19" s="608"/>
      <c r="P19" s="608"/>
      <c r="Q19" s="608"/>
      <c r="R19" s="608"/>
      <c r="S19" s="608"/>
      <c r="T19" s="608"/>
      <c r="U19" s="608">
        <v>300</v>
      </c>
      <c r="V19" s="608">
        <v>300</v>
      </c>
      <c r="W19" s="608">
        <v>500</v>
      </c>
      <c r="X19" s="608">
        <v>500</v>
      </c>
      <c r="Y19" s="608">
        <v>500</v>
      </c>
      <c r="Z19" s="608">
        <v>500</v>
      </c>
      <c r="AA19" s="296">
        <v>500</v>
      </c>
      <c r="AB19" s="296">
        <v>500</v>
      </c>
      <c r="AC19" s="296">
        <v>550</v>
      </c>
      <c r="AD19" s="296"/>
      <c r="AE19" s="296"/>
      <c r="AF19" s="296"/>
      <c r="AG19" s="296"/>
    </row>
    <row r="20" spans="1:36">
      <c r="A20" s="17"/>
      <c r="B20" s="17"/>
      <c r="P20" s="17"/>
      <c r="Q20" s="17"/>
      <c r="R20" s="17"/>
      <c r="S20" s="17"/>
      <c r="T20" s="17"/>
      <c r="X20" s="17"/>
      <c r="AE20" s="195"/>
      <c r="AF20" s="195"/>
      <c r="AG20" s="195"/>
    </row>
    <row r="21" spans="1:36">
      <c r="A21" s="44" t="s">
        <v>19</v>
      </c>
      <c r="B21" s="13"/>
      <c r="D21" s="17"/>
      <c r="F21" s="17"/>
      <c r="G21" s="17"/>
      <c r="H21" s="17"/>
      <c r="I21" s="17"/>
      <c r="J21" s="17"/>
      <c r="K21" s="17"/>
      <c r="L21" s="17"/>
      <c r="M21" s="17"/>
      <c r="N21" s="17"/>
      <c r="O21" s="17"/>
      <c r="P21" s="17"/>
      <c r="Q21" s="17"/>
      <c r="R21" s="17"/>
      <c r="S21" s="17"/>
      <c r="T21" s="17"/>
      <c r="X21" s="17"/>
      <c r="AE21" s="13"/>
      <c r="AF21" s="13"/>
      <c r="AG21" s="13"/>
    </row>
    <row r="22" spans="1:36">
      <c r="A22" s="44"/>
      <c r="B22" s="13"/>
      <c r="D22" s="17"/>
      <c r="F22" s="17"/>
      <c r="G22" s="17"/>
      <c r="H22" s="17"/>
      <c r="I22" s="17"/>
      <c r="J22" s="17"/>
      <c r="K22" s="17"/>
      <c r="L22" s="17"/>
      <c r="M22" s="17"/>
      <c r="N22" s="17"/>
      <c r="O22" s="17"/>
      <c r="P22" s="17"/>
      <c r="Q22" s="17"/>
      <c r="R22" s="17"/>
      <c r="S22" s="17"/>
      <c r="T22" s="17"/>
      <c r="X22" s="17"/>
      <c r="AE22" s="13"/>
      <c r="AF22" s="13"/>
      <c r="AG22" s="13"/>
    </row>
    <row r="23" spans="1:36">
      <c r="A23" s="13" t="s">
        <v>399</v>
      </c>
      <c r="B23" s="13"/>
      <c r="D23" s="17"/>
      <c r="F23" s="17"/>
      <c r="G23" s="17"/>
      <c r="H23" s="17"/>
      <c r="I23" s="17"/>
      <c r="J23" s="17"/>
      <c r="K23" s="17"/>
      <c r="L23" s="17"/>
      <c r="M23" s="17"/>
      <c r="N23" s="17"/>
      <c r="O23" s="17"/>
      <c r="P23" s="17"/>
      <c r="Q23" s="17"/>
      <c r="R23" s="17"/>
      <c r="S23" s="17"/>
      <c r="T23" s="17"/>
      <c r="X23" s="17"/>
      <c r="AE23" s="13"/>
      <c r="AF23" s="13"/>
      <c r="AG23" s="13"/>
    </row>
    <row r="24" spans="1:36">
      <c r="A24" s="13"/>
      <c r="B24" s="17"/>
      <c r="D24" s="17"/>
      <c r="F24" s="17"/>
      <c r="G24" s="17"/>
      <c r="H24" s="17"/>
      <c r="I24" s="17"/>
      <c r="J24" s="17"/>
      <c r="K24" s="17"/>
      <c r="L24" s="17"/>
      <c r="M24" s="17"/>
      <c r="N24" s="17"/>
      <c r="O24" s="17"/>
      <c r="P24" s="17"/>
      <c r="Q24" s="17"/>
      <c r="R24" s="17"/>
      <c r="S24" s="17"/>
      <c r="T24" s="17"/>
      <c r="U24" s="13"/>
      <c r="V24" s="13"/>
      <c r="W24" s="13"/>
      <c r="X24" s="17"/>
      <c r="AE24" s="13"/>
      <c r="AF24" s="13"/>
      <c r="AG24" s="13"/>
    </row>
    <row r="25" spans="1:36">
      <c r="A25" s="13" t="s">
        <v>426</v>
      </c>
      <c r="B25" s="17"/>
      <c r="D25" s="17"/>
      <c r="F25" s="17"/>
      <c r="G25" s="17"/>
      <c r="H25" s="17"/>
      <c r="I25" s="17"/>
      <c r="J25" s="17"/>
      <c r="K25" s="17"/>
      <c r="L25" s="17"/>
      <c r="M25" s="17"/>
      <c r="N25" s="17"/>
      <c r="O25" s="17"/>
      <c r="P25" s="17"/>
      <c r="Q25" s="17"/>
      <c r="R25" s="17"/>
      <c r="S25" s="17"/>
      <c r="T25" s="17"/>
      <c r="U25" s="13"/>
      <c r="V25" s="13"/>
      <c r="W25" s="13"/>
      <c r="X25" s="17"/>
      <c r="AE25" s="13"/>
      <c r="AF25" s="13"/>
      <c r="AG25" s="13"/>
    </row>
    <row r="26" spans="1:36">
      <c r="A26" s="17"/>
      <c r="U26" s="13"/>
      <c r="V26" s="13"/>
      <c r="W26" s="13"/>
      <c r="AE26" s="13"/>
      <c r="AF26" s="13"/>
      <c r="AG26" s="13"/>
    </row>
    <row r="27" spans="1:36">
      <c r="A27" s="17" t="s">
        <v>3243</v>
      </c>
      <c r="U27" s="13"/>
      <c r="V27" s="13"/>
      <c r="W27" s="13"/>
      <c r="AE27" s="13"/>
      <c r="AF27" s="13"/>
      <c r="AG27" s="13"/>
    </row>
    <row r="28" spans="1:36">
      <c r="A28" s="17"/>
      <c r="U28" s="13"/>
      <c r="V28" s="13"/>
      <c r="W28" s="13"/>
      <c r="AE28" s="13"/>
      <c r="AF28" s="13"/>
      <c r="AG28" s="13"/>
    </row>
    <row r="29" spans="1:36">
      <c r="A29" s="53" t="s">
        <v>124</v>
      </c>
      <c r="U29" s="13"/>
      <c r="V29" s="13"/>
      <c r="W29" s="13"/>
      <c r="AE29" s="13"/>
      <c r="AF29" s="13"/>
      <c r="AG29" s="13"/>
    </row>
    <row r="30" spans="1:36">
      <c r="D30" s="8"/>
      <c r="U30" s="13"/>
      <c r="V30" s="13"/>
      <c r="W30" s="13"/>
      <c r="AE30" s="13"/>
      <c r="AF30" s="13"/>
      <c r="AG30" s="13"/>
    </row>
    <row r="31" spans="1:36">
      <c r="A31" s="53" t="s">
        <v>2839</v>
      </c>
      <c r="U31" s="13"/>
      <c r="V31" s="13"/>
      <c r="W31" s="13"/>
    </row>
    <row r="32" spans="1:36">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sheetData>
  <conditionalFormatting sqref="U1:W2">
    <cfRule type="expression" dxfId="73" priority="1" stopIfTrue="1">
      <formula>#N/A</formula>
    </cfRule>
  </conditionalFormatting>
  <hyperlinks>
    <hyperlink ref="AI3" location="Content!A1" display="Back to content page" xr:uid="{00000000-0004-0000-1901-000000000000}"/>
  </hyperlinks>
  <pageMargins left="0.7" right="0.7" top="0.75" bottom="0.75" header="0.3" footer="0.3"/>
  <pageSetup paperSize="9"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Sheet283"/>
  <dimension ref="A1:AJ36"/>
  <sheetViews>
    <sheetView zoomScale="89" zoomScaleNormal="89" workbookViewId="0">
      <selection activeCell="B4" sqref="B4:AG19"/>
    </sheetView>
  </sheetViews>
  <sheetFormatPr defaultRowHeight="14.4"/>
  <cols>
    <col min="1" max="1" width="33.77734375" customWidth="1"/>
    <col min="2" max="33" width="8" customWidth="1"/>
  </cols>
  <sheetData>
    <row r="1" spans="1:36">
      <c r="A1" s="18" t="s">
        <v>3047</v>
      </c>
      <c r="B1" s="13"/>
      <c r="C1" s="13"/>
      <c r="D1" s="13"/>
      <c r="E1" s="13"/>
      <c r="F1" s="13"/>
      <c r="G1" s="13"/>
      <c r="H1" s="13"/>
      <c r="I1" s="13"/>
      <c r="J1" s="13"/>
      <c r="K1" s="13"/>
      <c r="L1" s="13"/>
      <c r="M1" s="13"/>
      <c r="N1" s="13"/>
      <c r="O1" s="13"/>
      <c r="P1" s="13"/>
      <c r="Q1" s="13"/>
      <c r="R1" s="13"/>
      <c r="S1" s="13"/>
      <c r="T1" s="13"/>
      <c r="U1" s="62"/>
      <c r="V1" s="62"/>
      <c r="W1" s="62"/>
      <c r="X1" s="13"/>
      <c r="AE1" s="13"/>
      <c r="AF1" s="13"/>
      <c r="AG1" s="13"/>
    </row>
    <row r="2" spans="1:36">
      <c r="A2" s="13"/>
      <c r="B2" s="13"/>
      <c r="C2" s="13"/>
      <c r="D2" s="13"/>
      <c r="E2" s="13"/>
      <c r="F2" s="13"/>
      <c r="G2" s="13"/>
      <c r="H2" s="13"/>
      <c r="I2" s="13"/>
      <c r="J2" s="13"/>
      <c r="K2" s="13"/>
      <c r="L2" s="13"/>
      <c r="M2" s="13"/>
      <c r="N2" s="13"/>
      <c r="O2" s="13"/>
      <c r="P2" s="13"/>
      <c r="Q2" s="13"/>
      <c r="R2" s="13"/>
      <c r="S2" s="13"/>
      <c r="T2" s="13"/>
      <c r="U2" s="62"/>
      <c r="V2" s="62"/>
      <c r="W2" s="62"/>
      <c r="X2" s="13"/>
      <c r="AE2" s="13"/>
      <c r="AF2" s="13"/>
      <c r="AG2" s="13"/>
    </row>
    <row r="3" spans="1:36">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G3" s="21">
        <v>2022</v>
      </c>
      <c r="AI3" s="1" t="s">
        <v>559</v>
      </c>
    </row>
    <row r="4" spans="1:36">
      <c r="A4" s="93" t="s">
        <v>13</v>
      </c>
      <c r="B4" s="296"/>
      <c r="C4" s="296"/>
      <c r="D4" s="296"/>
      <c r="E4" s="296"/>
      <c r="F4" s="296"/>
      <c r="G4" s="296"/>
      <c r="H4" s="296"/>
      <c r="I4" s="296"/>
      <c r="J4" s="296"/>
      <c r="K4" s="296"/>
      <c r="L4" s="296"/>
      <c r="M4" s="296"/>
      <c r="N4" s="296"/>
      <c r="O4" s="296"/>
      <c r="P4" s="296"/>
      <c r="Q4" s="296"/>
      <c r="R4" s="296"/>
      <c r="S4" s="296"/>
      <c r="T4" s="296"/>
      <c r="U4" s="296">
        <v>1088.3</v>
      </c>
      <c r="V4" s="296">
        <v>1066.9000000000001</v>
      </c>
      <c r="W4" s="296">
        <v>1246.5</v>
      </c>
      <c r="X4" s="296">
        <v>1036.1199999999999</v>
      </c>
      <c r="Y4" s="296">
        <v>1017.48</v>
      </c>
      <c r="Z4" s="296"/>
      <c r="AA4" s="296"/>
      <c r="AB4" s="296"/>
      <c r="AC4" s="296"/>
      <c r="AD4" s="296"/>
      <c r="AE4" s="296"/>
      <c r="AF4" s="296"/>
      <c r="AG4" s="296"/>
      <c r="AJ4" s="324"/>
    </row>
    <row r="5" spans="1:36">
      <c r="A5" s="93" t="s">
        <v>12</v>
      </c>
      <c r="B5" s="296" t="s">
        <v>105</v>
      </c>
      <c r="C5" s="296" t="s">
        <v>105</v>
      </c>
      <c r="D5" s="296" t="s">
        <v>105</v>
      </c>
      <c r="E5" s="296" t="s">
        <v>105</v>
      </c>
      <c r="F5" s="296" t="s">
        <v>105</v>
      </c>
      <c r="G5" s="296" t="s">
        <v>105</v>
      </c>
      <c r="H5" s="296" t="s">
        <v>105</v>
      </c>
      <c r="I5" s="296" t="s">
        <v>105</v>
      </c>
      <c r="J5" s="296" t="s">
        <v>105</v>
      </c>
      <c r="K5" s="296" t="s">
        <v>105</v>
      </c>
      <c r="L5" s="296" t="s">
        <v>105</v>
      </c>
      <c r="M5" s="296" t="s">
        <v>105</v>
      </c>
      <c r="N5" s="296" t="s">
        <v>105</v>
      </c>
      <c r="O5" s="296" t="s">
        <v>105</v>
      </c>
      <c r="P5" s="296" t="s">
        <v>105</v>
      </c>
      <c r="Q5" s="296" t="s">
        <v>105</v>
      </c>
      <c r="R5" s="296" t="s">
        <v>105</v>
      </c>
      <c r="S5" s="296" t="s">
        <v>105</v>
      </c>
      <c r="T5" s="296" t="s">
        <v>105</v>
      </c>
      <c r="U5" s="296" t="s">
        <v>105</v>
      </c>
      <c r="V5" s="296" t="s">
        <v>105</v>
      </c>
      <c r="W5" s="296" t="s">
        <v>105</v>
      </c>
      <c r="X5" s="296" t="s">
        <v>105</v>
      </c>
      <c r="Y5" s="296" t="s">
        <v>105</v>
      </c>
      <c r="Z5" s="296" t="s">
        <v>105</v>
      </c>
      <c r="AA5" s="296" t="s">
        <v>105</v>
      </c>
      <c r="AB5" s="296" t="s">
        <v>105</v>
      </c>
      <c r="AC5" s="296" t="s">
        <v>105</v>
      </c>
      <c r="AD5" s="296" t="s">
        <v>105</v>
      </c>
      <c r="AE5" s="296" t="s">
        <v>105</v>
      </c>
      <c r="AF5" s="296" t="s">
        <v>105</v>
      </c>
      <c r="AG5" s="296" t="s">
        <v>105</v>
      </c>
      <c r="AH5" s="1"/>
      <c r="AI5" s="33"/>
      <c r="AJ5" s="324"/>
    </row>
    <row r="6" spans="1:36">
      <c r="A6" s="93" t="s">
        <v>513</v>
      </c>
      <c r="B6" s="296" t="s">
        <v>105</v>
      </c>
      <c r="C6" s="296" t="s">
        <v>105</v>
      </c>
      <c r="D6" s="296" t="s">
        <v>105</v>
      </c>
      <c r="E6" s="296" t="s">
        <v>105</v>
      </c>
      <c r="F6" s="296" t="s">
        <v>105</v>
      </c>
      <c r="G6" s="296" t="s">
        <v>105</v>
      </c>
      <c r="H6" s="296" t="s">
        <v>105</v>
      </c>
      <c r="I6" s="296" t="s">
        <v>105</v>
      </c>
      <c r="J6" s="296" t="s">
        <v>105</v>
      </c>
      <c r="K6" s="296" t="s">
        <v>105</v>
      </c>
      <c r="L6" s="296" t="s">
        <v>105</v>
      </c>
      <c r="M6" s="296" t="s">
        <v>105</v>
      </c>
      <c r="N6" s="296" t="s">
        <v>105</v>
      </c>
      <c r="O6" s="296" t="s">
        <v>105</v>
      </c>
      <c r="P6" s="296" t="s">
        <v>105</v>
      </c>
      <c r="Q6" s="296" t="s">
        <v>105</v>
      </c>
      <c r="R6" s="296" t="s">
        <v>105</v>
      </c>
      <c r="S6" s="296" t="s">
        <v>105</v>
      </c>
      <c r="T6" s="296" t="s">
        <v>105</v>
      </c>
      <c r="U6" s="296" t="s">
        <v>105</v>
      </c>
      <c r="V6" s="296" t="s">
        <v>105</v>
      </c>
      <c r="W6" s="296" t="s">
        <v>105</v>
      </c>
      <c r="X6" s="296" t="s">
        <v>105</v>
      </c>
      <c r="Y6" s="296" t="s">
        <v>105</v>
      </c>
      <c r="Z6" s="296" t="s">
        <v>105</v>
      </c>
      <c r="AA6" s="296" t="s">
        <v>105</v>
      </c>
      <c r="AB6" s="296" t="s">
        <v>105</v>
      </c>
      <c r="AC6" s="296" t="s">
        <v>105</v>
      </c>
      <c r="AD6" s="296" t="s">
        <v>105</v>
      </c>
      <c r="AE6" s="296" t="s">
        <v>105</v>
      </c>
      <c r="AF6" s="296" t="s">
        <v>105</v>
      </c>
      <c r="AG6" s="296" t="s">
        <v>105</v>
      </c>
      <c r="AH6" s="1"/>
      <c r="AI6" s="33"/>
    </row>
    <row r="7" spans="1:36">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J7" s="324"/>
    </row>
    <row r="8" spans="1:36">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row>
    <row r="9" spans="1:36">
      <c r="A9" s="93" t="s">
        <v>11</v>
      </c>
      <c r="B9" s="296" t="s">
        <v>105</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t="s">
        <v>105</v>
      </c>
      <c r="X9" s="296" t="s">
        <v>105</v>
      </c>
      <c r="Y9" s="296" t="s">
        <v>105</v>
      </c>
      <c r="Z9" s="296" t="s">
        <v>105</v>
      </c>
      <c r="AA9" s="296" t="s">
        <v>105</v>
      </c>
      <c r="AB9" s="296" t="s">
        <v>105</v>
      </c>
      <c r="AC9" s="296" t="s">
        <v>105</v>
      </c>
      <c r="AD9" s="296" t="s">
        <v>105</v>
      </c>
      <c r="AE9" s="296" t="s">
        <v>105</v>
      </c>
      <c r="AF9" s="296" t="s">
        <v>105</v>
      </c>
      <c r="AG9" s="296" t="s">
        <v>105</v>
      </c>
    </row>
    <row r="10" spans="1:36">
      <c r="A10" s="93" t="s">
        <v>10</v>
      </c>
      <c r="B10" s="296">
        <v>337.3</v>
      </c>
      <c r="C10" s="296">
        <v>357.4</v>
      </c>
      <c r="D10" s="296">
        <v>376.1</v>
      </c>
      <c r="E10" s="296">
        <v>173.8</v>
      </c>
      <c r="F10" s="296">
        <v>144.5</v>
      </c>
      <c r="G10" s="296">
        <v>191.2</v>
      </c>
      <c r="H10" s="296">
        <v>153</v>
      </c>
      <c r="I10" s="296">
        <v>142.4</v>
      </c>
      <c r="J10" s="296">
        <v>115</v>
      </c>
      <c r="K10" s="296">
        <v>106.9</v>
      </c>
      <c r="L10" s="296">
        <v>119.9</v>
      </c>
      <c r="M10" s="296">
        <v>131.9</v>
      </c>
      <c r="N10" s="296">
        <v>160.5</v>
      </c>
      <c r="O10" s="296">
        <v>80.400000000000006</v>
      </c>
      <c r="P10" s="296">
        <v>82.9</v>
      </c>
      <c r="Q10" s="296">
        <v>81.3</v>
      </c>
      <c r="R10" s="296">
        <v>112.9</v>
      </c>
      <c r="S10" s="296">
        <v>146.80000000000001</v>
      </c>
      <c r="T10" s="296">
        <v>129.1</v>
      </c>
      <c r="U10" s="296">
        <v>122.3</v>
      </c>
      <c r="V10" s="296">
        <v>142.6</v>
      </c>
      <c r="W10" s="296"/>
      <c r="X10" s="296"/>
      <c r="Y10" s="296"/>
      <c r="Z10" s="296"/>
      <c r="AA10" s="296"/>
      <c r="AB10" s="296"/>
      <c r="AC10" s="296"/>
      <c r="AD10" s="296"/>
      <c r="AE10" s="296"/>
      <c r="AF10" s="296"/>
      <c r="AG10" s="296"/>
      <c r="AJ10" s="324"/>
    </row>
    <row r="11" spans="1:36">
      <c r="A11" s="93" t="s">
        <v>9</v>
      </c>
      <c r="B11" s="296">
        <v>231.9</v>
      </c>
      <c r="C11" s="296">
        <v>180.4</v>
      </c>
      <c r="D11" s="296">
        <v>147.6</v>
      </c>
      <c r="E11" s="296">
        <v>137.4</v>
      </c>
      <c r="F11" s="296">
        <v>130.9</v>
      </c>
      <c r="G11" s="296">
        <v>955</v>
      </c>
      <c r="H11" s="296">
        <v>948.1</v>
      </c>
      <c r="I11" s="296">
        <v>414.5</v>
      </c>
      <c r="J11" s="296">
        <v>465.4</v>
      </c>
      <c r="K11" s="296">
        <v>472.9</v>
      </c>
      <c r="L11" s="296">
        <v>493</v>
      </c>
      <c r="M11" s="296">
        <v>613.4</v>
      </c>
      <c r="N11" s="296">
        <v>489.8</v>
      </c>
      <c r="O11" s="296">
        <v>456.5</v>
      </c>
      <c r="P11" s="296">
        <v>548.9</v>
      </c>
      <c r="Q11" s="296">
        <v>589.20000000000005</v>
      </c>
      <c r="R11" s="296">
        <v>557.70000000000005</v>
      </c>
      <c r="S11" s="296">
        <v>754.3</v>
      </c>
      <c r="T11" s="296">
        <v>805.7</v>
      </c>
      <c r="U11" s="296">
        <v>765.91</v>
      </c>
      <c r="V11" s="296">
        <v>892.17</v>
      </c>
      <c r="W11" s="296">
        <v>975.9</v>
      </c>
      <c r="X11" s="296">
        <v>678.54</v>
      </c>
      <c r="Y11" s="296">
        <v>640.78</v>
      </c>
      <c r="Z11" s="296"/>
      <c r="AA11" s="296">
        <v>535.1737542615283</v>
      </c>
      <c r="AB11" s="296">
        <v>497.42765611566972</v>
      </c>
      <c r="AC11" s="296">
        <v>465.36204472300597</v>
      </c>
      <c r="AD11" s="296">
        <v>568.54661137935739</v>
      </c>
      <c r="AE11" s="296">
        <v>524.87303723680179</v>
      </c>
      <c r="AF11" s="296"/>
      <c r="AG11" s="296"/>
    </row>
    <row r="12" spans="1:36">
      <c r="A12" s="93" t="s">
        <v>8</v>
      </c>
      <c r="B12" s="296" t="s">
        <v>105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t="s">
        <v>105</v>
      </c>
      <c r="X12" s="296" t="s">
        <v>105</v>
      </c>
      <c r="Y12" s="296" t="s">
        <v>105</v>
      </c>
      <c r="Z12" s="296" t="s">
        <v>105</v>
      </c>
      <c r="AA12" s="296" t="s">
        <v>105</v>
      </c>
      <c r="AB12" s="296" t="s">
        <v>105</v>
      </c>
      <c r="AC12" s="296" t="s">
        <v>105</v>
      </c>
      <c r="AD12" s="296" t="s">
        <v>105</v>
      </c>
      <c r="AE12" s="296" t="s">
        <v>105</v>
      </c>
      <c r="AF12" s="296" t="s">
        <v>105</v>
      </c>
      <c r="AG12" s="296" t="s">
        <v>105</v>
      </c>
      <c r="AJ12" s="277"/>
    </row>
    <row r="13" spans="1:36">
      <c r="A13" s="93" t="s">
        <v>6</v>
      </c>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row>
    <row r="14" spans="1:36">
      <c r="A14" s="93" t="s">
        <v>18</v>
      </c>
      <c r="B14" s="296" t="s">
        <v>105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t="s">
        <v>105</v>
      </c>
      <c r="X14" s="296" t="s">
        <v>105</v>
      </c>
      <c r="Y14" s="296" t="s">
        <v>105</v>
      </c>
      <c r="Z14" s="296" t="s">
        <v>105</v>
      </c>
      <c r="AA14" s="296" t="s">
        <v>105</v>
      </c>
      <c r="AB14" s="296" t="s">
        <v>105</v>
      </c>
      <c r="AC14" s="296" t="s">
        <v>105</v>
      </c>
      <c r="AD14" s="296" t="s">
        <v>105</v>
      </c>
      <c r="AE14" s="296" t="s">
        <v>105</v>
      </c>
      <c r="AF14" s="296" t="s">
        <v>105</v>
      </c>
      <c r="AG14" s="296" t="s">
        <v>105</v>
      </c>
    </row>
    <row r="15" spans="1:36">
      <c r="A15" s="93" t="s">
        <v>4</v>
      </c>
      <c r="B15" s="296" t="s">
        <v>105</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Z15" s="296" t="s">
        <v>105</v>
      </c>
      <c r="AA15" s="296" t="s">
        <v>105</v>
      </c>
      <c r="AB15" s="296" t="s">
        <v>105</v>
      </c>
      <c r="AC15" s="296" t="s">
        <v>105</v>
      </c>
      <c r="AD15" s="296" t="s">
        <v>105</v>
      </c>
      <c r="AE15" s="296" t="s">
        <v>105</v>
      </c>
      <c r="AF15" s="296" t="s">
        <v>105</v>
      </c>
      <c r="AG15" s="296" t="s">
        <v>105</v>
      </c>
      <c r="AJ15" s="277"/>
    </row>
    <row r="16" spans="1:36">
      <c r="A16" s="93" t="s">
        <v>3</v>
      </c>
      <c r="B16" s="296">
        <v>261.8</v>
      </c>
      <c r="C16" s="296">
        <v>302.60000000000002</v>
      </c>
      <c r="D16" s="296">
        <v>261.60000000000002</v>
      </c>
      <c r="E16" s="296">
        <v>241.9</v>
      </c>
      <c r="F16" s="296">
        <v>256.39999999999998</v>
      </c>
      <c r="G16" s="296">
        <v>279.10000000000002</v>
      </c>
      <c r="H16" s="296">
        <v>301.89999999999998</v>
      </c>
      <c r="I16" s="296">
        <v>198.3</v>
      </c>
      <c r="J16" s="296">
        <v>196.9</v>
      </c>
      <c r="K16" s="296">
        <v>185.36184447680705</v>
      </c>
      <c r="L16" s="296">
        <v>144.48280271065082</v>
      </c>
      <c r="M16" s="296">
        <v>191.22331574192933</v>
      </c>
      <c r="N16" s="296">
        <v>328.76386373550832</v>
      </c>
      <c r="O16" s="296">
        <v>331.01288392068091</v>
      </c>
      <c r="P16" s="296">
        <v>200.4149768933321</v>
      </c>
      <c r="Q16" s="296">
        <v>216.78094337392127</v>
      </c>
      <c r="R16" s="296">
        <v>332.13313676570652</v>
      </c>
      <c r="S16" s="296">
        <v>487.89946314092856</v>
      </c>
      <c r="T16" s="296">
        <v>377.61342625515573</v>
      </c>
      <c r="U16" s="296">
        <v>345.25142716669853</v>
      </c>
      <c r="V16" s="296">
        <v>437.88173332781844</v>
      </c>
      <c r="W16" s="296">
        <v>448.26411697443012</v>
      </c>
      <c r="X16" s="296">
        <v>485.77463038886822</v>
      </c>
      <c r="Y16" s="296">
        <v>510.93411905529211</v>
      </c>
      <c r="Z16" s="296">
        <v>370.4950634586325</v>
      </c>
      <c r="AA16" s="296">
        <v>421.94264896791253</v>
      </c>
      <c r="AB16" s="296">
        <v>367.31752359074835</v>
      </c>
      <c r="AC16" s="296">
        <v>346.79288297061242</v>
      </c>
      <c r="AD16" s="296">
        <v>323.72757079811299</v>
      </c>
      <c r="AE16" s="296">
        <v>385.17834692774414</v>
      </c>
      <c r="AF16" s="296">
        <v>427.49484640600178</v>
      </c>
      <c r="AG16" s="296">
        <v>443.01400984475583</v>
      </c>
      <c r="AJ16" s="324"/>
    </row>
    <row r="17" spans="1:36">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v>788.6</v>
      </c>
      <c r="X17" s="296">
        <v>792.4</v>
      </c>
      <c r="Y17" s="296">
        <v>769.3</v>
      </c>
      <c r="Z17" s="296">
        <v>644.70000000000005</v>
      </c>
      <c r="AA17" s="296">
        <v>592.20000000000005</v>
      </c>
      <c r="AB17" s="296"/>
      <c r="AC17" s="296"/>
      <c r="AD17" s="296"/>
      <c r="AE17" s="296"/>
      <c r="AF17" s="296"/>
      <c r="AG17" s="296"/>
      <c r="AJ17" s="324"/>
    </row>
    <row r="18" spans="1:36">
      <c r="A18" s="93" t="s">
        <v>1</v>
      </c>
      <c r="B18" s="296"/>
      <c r="C18" s="296"/>
      <c r="D18" s="296"/>
      <c r="E18" s="296"/>
      <c r="F18" s="296"/>
      <c r="G18" s="296"/>
      <c r="H18" s="296"/>
      <c r="I18" s="296"/>
      <c r="J18" s="296"/>
      <c r="K18" s="296"/>
      <c r="L18" s="296"/>
      <c r="M18" s="296"/>
      <c r="N18" s="296"/>
      <c r="O18" s="296"/>
      <c r="P18" s="296">
        <v>342.5</v>
      </c>
      <c r="Q18" s="296">
        <v>291.39999999999998</v>
      </c>
      <c r="R18" s="296">
        <v>205.5</v>
      </c>
      <c r="S18" s="296"/>
      <c r="T18" s="296"/>
      <c r="U18" s="296"/>
      <c r="V18" s="296"/>
      <c r="W18" s="296"/>
      <c r="X18" s="296"/>
      <c r="Y18" s="296"/>
      <c r="Z18" s="296"/>
      <c r="AA18" s="296"/>
      <c r="AB18" s="296"/>
      <c r="AC18" s="296"/>
      <c r="AD18" s="296"/>
      <c r="AE18" s="296"/>
      <c r="AF18" s="296"/>
      <c r="AG18" s="296"/>
      <c r="AJ18" s="324"/>
    </row>
    <row r="19" spans="1:36">
      <c r="A19" s="93" t="s">
        <v>24</v>
      </c>
      <c r="B19" s="296"/>
      <c r="C19" s="296"/>
      <c r="D19" s="296"/>
      <c r="E19" s="296"/>
      <c r="F19" s="296"/>
      <c r="G19" s="296"/>
      <c r="H19" s="296"/>
      <c r="I19" s="296"/>
      <c r="J19" s="296"/>
      <c r="K19" s="296"/>
      <c r="L19" s="296"/>
      <c r="M19" s="296"/>
      <c r="N19" s="296"/>
      <c r="O19" s="296"/>
      <c r="P19" s="296"/>
      <c r="Q19" s="296"/>
      <c r="R19" s="296"/>
      <c r="S19" s="296"/>
      <c r="T19" s="296"/>
      <c r="U19" s="296">
        <v>300</v>
      </c>
      <c r="V19" s="296">
        <v>300</v>
      </c>
      <c r="W19" s="296">
        <v>520</v>
      </c>
      <c r="X19" s="296">
        <v>520</v>
      </c>
      <c r="Y19" s="296">
        <v>520</v>
      </c>
      <c r="Z19" s="296">
        <v>520</v>
      </c>
      <c r="AA19" s="296">
        <v>540</v>
      </c>
      <c r="AB19" s="296">
        <v>540</v>
      </c>
      <c r="AC19" s="296">
        <v>780</v>
      </c>
      <c r="AD19" s="296"/>
      <c r="AE19" s="296"/>
      <c r="AF19" s="296"/>
      <c r="AG19" s="296"/>
    </row>
    <row r="20" spans="1:36">
      <c r="A20" s="17"/>
      <c r="B20" s="17"/>
      <c r="P20" s="17"/>
      <c r="Q20" s="17"/>
      <c r="R20" s="17"/>
      <c r="S20" s="17"/>
      <c r="T20" s="17"/>
      <c r="X20" s="17"/>
      <c r="AE20" s="195"/>
      <c r="AF20" s="195"/>
      <c r="AG20" s="195"/>
    </row>
    <row r="21" spans="1:36">
      <c r="A21" s="44" t="s">
        <v>19</v>
      </c>
      <c r="B21" s="13"/>
      <c r="D21" s="17"/>
      <c r="F21" s="17"/>
      <c r="G21" s="17"/>
      <c r="H21" s="17"/>
      <c r="I21" s="17"/>
      <c r="J21" s="17"/>
      <c r="K21" s="17"/>
      <c r="L21" s="17"/>
      <c r="M21" s="17"/>
      <c r="N21" s="17"/>
      <c r="O21" s="17"/>
      <c r="P21" s="17"/>
      <c r="Q21" s="17"/>
      <c r="R21" s="17"/>
      <c r="S21" s="17"/>
      <c r="T21" s="17"/>
      <c r="X21" s="17"/>
      <c r="AE21" s="13"/>
      <c r="AF21" s="13"/>
      <c r="AG21" s="13"/>
    </row>
    <row r="22" spans="1:36">
      <c r="A22" s="17"/>
      <c r="B22" s="17"/>
      <c r="D22" s="17"/>
      <c r="F22" s="17"/>
      <c r="G22" s="17"/>
      <c r="H22" s="17"/>
      <c r="I22" s="17"/>
      <c r="J22" s="17"/>
      <c r="K22" s="17"/>
      <c r="L22" s="17"/>
      <c r="M22" s="17"/>
      <c r="N22" s="17"/>
      <c r="O22" s="17"/>
      <c r="P22" s="17"/>
      <c r="Q22" s="17"/>
      <c r="R22" s="17"/>
      <c r="S22" s="17"/>
      <c r="T22" s="17"/>
      <c r="U22" s="13"/>
      <c r="V22" s="13"/>
      <c r="W22" s="13"/>
      <c r="X22" s="17"/>
      <c r="AE22" s="13"/>
      <c r="AF22" s="13"/>
      <c r="AG22" s="13"/>
    </row>
    <row r="23" spans="1:36">
      <c r="A23" s="13" t="s">
        <v>401</v>
      </c>
      <c r="B23" s="13"/>
      <c r="D23" s="17"/>
      <c r="F23" s="17"/>
      <c r="G23" s="17"/>
      <c r="H23" s="17"/>
      <c r="I23" s="17"/>
      <c r="J23" s="17"/>
      <c r="K23" s="17"/>
      <c r="L23" s="17"/>
      <c r="M23" s="17"/>
      <c r="N23" s="17"/>
      <c r="O23" s="17"/>
      <c r="P23" s="17"/>
      <c r="Q23" s="17"/>
      <c r="R23" s="17"/>
      <c r="S23" s="17"/>
      <c r="T23" s="17"/>
      <c r="X23" s="17"/>
      <c r="AE23" s="13"/>
      <c r="AF23" s="13"/>
      <c r="AG23" s="13"/>
    </row>
    <row r="24" spans="1:36">
      <c r="A24" s="17"/>
      <c r="B24" s="13"/>
      <c r="D24" s="17"/>
      <c r="F24" s="17"/>
      <c r="G24" s="17"/>
      <c r="H24" s="17"/>
      <c r="I24" s="17"/>
      <c r="J24" s="17"/>
      <c r="K24" s="17"/>
      <c r="L24" s="17"/>
      <c r="M24" s="17"/>
      <c r="N24" s="17"/>
      <c r="O24" s="17"/>
      <c r="P24" s="17"/>
      <c r="Q24" s="17"/>
      <c r="R24" s="17"/>
      <c r="S24" s="17"/>
      <c r="T24" s="17"/>
      <c r="X24" s="17"/>
      <c r="AE24" s="13"/>
      <c r="AF24" s="13"/>
      <c r="AG24" s="13"/>
    </row>
    <row r="25" spans="1:36">
      <c r="A25" s="13" t="s">
        <v>427</v>
      </c>
      <c r="B25" s="17"/>
      <c r="D25" s="17"/>
      <c r="F25" s="17"/>
      <c r="G25" s="17"/>
      <c r="H25" s="17"/>
      <c r="I25" s="17"/>
      <c r="J25" s="17"/>
      <c r="K25" s="17"/>
      <c r="L25" s="17"/>
      <c r="M25" s="17"/>
      <c r="N25" s="17"/>
      <c r="O25" s="17"/>
      <c r="P25" s="17"/>
      <c r="Q25" s="17"/>
      <c r="R25" s="17"/>
      <c r="S25" s="17"/>
      <c r="T25" s="17"/>
      <c r="U25" s="13"/>
      <c r="V25" s="13"/>
      <c r="W25" s="13"/>
      <c r="X25" s="17"/>
      <c r="AE25" s="13"/>
      <c r="AF25" s="13"/>
      <c r="AG25" s="13"/>
    </row>
    <row r="26" spans="1:36">
      <c r="A26" s="13"/>
      <c r="U26" s="13"/>
      <c r="V26" s="13"/>
      <c r="W26" s="13"/>
      <c r="AE26" s="13"/>
      <c r="AF26" s="13"/>
      <c r="AG26" s="13"/>
    </row>
    <row r="27" spans="1:36">
      <c r="A27" s="17" t="s">
        <v>3243</v>
      </c>
      <c r="U27" s="13"/>
      <c r="V27" s="13"/>
      <c r="W27" s="13"/>
    </row>
    <row r="28" spans="1:36">
      <c r="A28" s="17"/>
      <c r="U28" s="13"/>
      <c r="V28" s="13"/>
      <c r="W28" s="13"/>
    </row>
    <row r="29" spans="1:36">
      <c r="A29" s="53" t="s">
        <v>124</v>
      </c>
      <c r="U29" s="13"/>
      <c r="V29" s="13"/>
      <c r="W29" s="13"/>
      <c r="AE29" s="13"/>
      <c r="AF29" s="13"/>
      <c r="AG29" s="13"/>
    </row>
    <row r="30" spans="1:36">
      <c r="U30" s="13"/>
      <c r="V30" s="13"/>
      <c r="W30" s="13"/>
      <c r="AE30" s="13"/>
      <c r="AF30" s="13"/>
      <c r="AG30" s="13"/>
    </row>
    <row r="31" spans="1:36">
      <c r="A31" s="53" t="s">
        <v>2839</v>
      </c>
      <c r="U31" s="13"/>
      <c r="V31" s="13"/>
      <c r="W31" s="13"/>
    </row>
    <row r="32" spans="1:36">
      <c r="U32" s="13"/>
      <c r="V32" s="13"/>
      <c r="W32" s="13"/>
    </row>
    <row r="33" spans="21:23">
      <c r="U33" s="13"/>
      <c r="V33" s="13"/>
      <c r="W33" s="13"/>
    </row>
    <row r="34" spans="21:23">
      <c r="U34" s="13"/>
      <c r="V34" s="13"/>
      <c r="W34" s="13"/>
    </row>
    <row r="35" spans="21:23">
      <c r="U35" s="13"/>
      <c r="V35" s="13"/>
      <c r="W35" s="13"/>
    </row>
    <row r="36" spans="21:23">
      <c r="U36" s="13"/>
      <c r="V36" s="13"/>
      <c r="W36" s="13"/>
    </row>
  </sheetData>
  <conditionalFormatting sqref="U1:W2">
    <cfRule type="expression" dxfId="72" priority="1" stopIfTrue="1">
      <formula>#N/A</formula>
    </cfRule>
  </conditionalFormatting>
  <hyperlinks>
    <hyperlink ref="AI3" location="Content!A1" display="Back to content page" xr:uid="{00000000-0004-0000-1A01-000000000000}"/>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Sheet284"/>
  <dimension ref="A1:AA28"/>
  <sheetViews>
    <sheetView zoomScale="81" zoomScaleNormal="81" workbookViewId="0"/>
  </sheetViews>
  <sheetFormatPr defaultRowHeight="14.4"/>
  <cols>
    <col min="1" max="1" width="34.77734375" customWidth="1"/>
    <col min="2" max="24" width="8.5546875" customWidth="1"/>
  </cols>
  <sheetData>
    <row r="1" spans="1:27">
      <c r="A1" s="18" t="s">
        <v>3364</v>
      </c>
      <c r="B1" s="13"/>
      <c r="C1" s="13"/>
      <c r="D1" s="13"/>
      <c r="E1" s="13"/>
      <c r="F1" s="13"/>
      <c r="G1" s="13"/>
      <c r="H1" s="13"/>
      <c r="I1" s="13"/>
      <c r="J1" s="13"/>
      <c r="K1" s="13"/>
      <c r="L1" s="13"/>
      <c r="M1" s="13"/>
      <c r="N1" s="13"/>
      <c r="O1" s="13"/>
      <c r="P1" s="13"/>
      <c r="Q1" s="13"/>
      <c r="R1" s="13"/>
      <c r="S1" s="13"/>
      <c r="T1" s="13"/>
      <c r="U1" s="62"/>
      <c r="V1" s="62"/>
      <c r="W1" s="62"/>
      <c r="X1" s="13"/>
    </row>
    <row r="2" spans="1:27">
      <c r="A2" s="13"/>
      <c r="B2" s="13"/>
      <c r="C2" s="13"/>
      <c r="D2" s="13"/>
      <c r="E2" s="13"/>
      <c r="F2" s="13"/>
      <c r="G2" s="13"/>
      <c r="H2" s="13"/>
      <c r="I2" s="13"/>
      <c r="J2" s="13"/>
      <c r="K2" s="13"/>
      <c r="L2" s="13"/>
      <c r="M2" s="13"/>
      <c r="N2" s="13"/>
      <c r="O2" s="13"/>
      <c r="P2" s="13"/>
      <c r="Q2" s="13"/>
      <c r="R2" s="13"/>
      <c r="S2" s="13"/>
      <c r="T2" s="13"/>
      <c r="U2" s="62"/>
      <c r="V2" s="62"/>
      <c r="W2" s="62"/>
      <c r="X2" s="13"/>
    </row>
    <row r="3" spans="1:27">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Z3" s="1" t="s">
        <v>559</v>
      </c>
    </row>
    <row r="4" spans="1:27">
      <c r="A4" s="93" t="s">
        <v>13</v>
      </c>
      <c r="B4" s="608"/>
      <c r="C4" s="608"/>
      <c r="D4" s="608"/>
      <c r="E4" s="608"/>
      <c r="F4" s="608"/>
      <c r="G4" s="608"/>
      <c r="H4" s="608"/>
      <c r="I4" s="608"/>
      <c r="J4" s="608"/>
      <c r="K4" s="608"/>
      <c r="L4" s="608"/>
      <c r="M4" s="608"/>
      <c r="N4" s="608"/>
      <c r="O4" s="608"/>
      <c r="P4" s="608"/>
      <c r="Q4" s="608"/>
      <c r="R4" s="608"/>
      <c r="S4" s="608"/>
      <c r="T4" s="608"/>
      <c r="U4" s="608">
        <v>511.4</v>
      </c>
      <c r="V4" s="608">
        <v>702.6</v>
      </c>
      <c r="W4" s="608"/>
      <c r="X4" s="608"/>
      <c r="Z4" s="340"/>
      <c r="AA4" s="324"/>
    </row>
    <row r="5" spans="1:27">
      <c r="A5" s="93" t="s">
        <v>12</v>
      </c>
      <c r="B5" s="608" t="s">
        <v>30</v>
      </c>
      <c r="C5" s="608" t="s">
        <v>30</v>
      </c>
      <c r="D5" s="608" t="s">
        <v>30</v>
      </c>
      <c r="E5" s="608" t="s">
        <v>30</v>
      </c>
      <c r="F5" s="608" t="s">
        <v>30</v>
      </c>
      <c r="G5" s="608" t="s">
        <v>30</v>
      </c>
      <c r="H5" s="608" t="s">
        <v>30</v>
      </c>
      <c r="I5" s="608" t="s">
        <v>30</v>
      </c>
      <c r="J5" s="608" t="s">
        <v>30</v>
      </c>
      <c r="K5" s="608" t="s">
        <v>30</v>
      </c>
      <c r="L5" s="608" t="s">
        <v>30</v>
      </c>
      <c r="M5" s="608" t="s">
        <v>30</v>
      </c>
      <c r="N5" s="608" t="s">
        <v>30</v>
      </c>
      <c r="O5" s="608" t="s">
        <v>30</v>
      </c>
      <c r="P5" s="608" t="s">
        <v>30</v>
      </c>
      <c r="Q5" s="608" t="s">
        <v>30</v>
      </c>
      <c r="R5" s="608" t="s">
        <v>30</v>
      </c>
      <c r="S5" s="608" t="s">
        <v>30</v>
      </c>
      <c r="T5" s="608" t="s">
        <v>30</v>
      </c>
      <c r="U5" s="608" t="s">
        <v>30</v>
      </c>
      <c r="V5" s="608" t="s">
        <v>30</v>
      </c>
      <c r="W5" s="608" t="s">
        <v>30</v>
      </c>
      <c r="X5" s="608" t="s">
        <v>30</v>
      </c>
      <c r="Z5" s="33"/>
      <c r="AA5" s="324"/>
    </row>
    <row r="6" spans="1:27">
      <c r="A6" s="93" t="s">
        <v>513</v>
      </c>
      <c r="B6" s="608" t="s">
        <v>30</v>
      </c>
      <c r="C6" s="608" t="s">
        <v>30</v>
      </c>
      <c r="D6" s="608" t="s">
        <v>30</v>
      </c>
      <c r="E6" s="608" t="s">
        <v>30</v>
      </c>
      <c r="F6" s="608" t="s">
        <v>30</v>
      </c>
      <c r="G6" s="608" t="s">
        <v>30</v>
      </c>
      <c r="H6" s="608" t="s">
        <v>30</v>
      </c>
      <c r="I6" s="608" t="s">
        <v>30</v>
      </c>
      <c r="J6" s="608" t="s">
        <v>30</v>
      </c>
      <c r="K6" s="608" t="s">
        <v>30</v>
      </c>
      <c r="L6" s="608" t="s">
        <v>30</v>
      </c>
      <c r="M6" s="608" t="s">
        <v>30</v>
      </c>
      <c r="N6" s="608" t="s">
        <v>30</v>
      </c>
      <c r="O6" s="608" t="s">
        <v>30</v>
      </c>
      <c r="P6" s="608" t="s">
        <v>30</v>
      </c>
      <c r="Q6" s="608" t="s">
        <v>30</v>
      </c>
      <c r="R6" s="608" t="s">
        <v>30</v>
      </c>
      <c r="S6" s="608" t="s">
        <v>30</v>
      </c>
      <c r="T6" s="608" t="s">
        <v>30</v>
      </c>
      <c r="U6" s="608" t="s">
        <v>30</v>
      </c>
      <c r="V6" s="608" t="s">
        <v>30</v>
      </c>
      <c r="W6" s="608" t="s">
        <v>30</v>
      </c>
      <c r="X6" s="608" t="s">
        <v>30</v>
      </c>
      <c r="Z6" s="33"/>
    </row>
    <row r="7" spans="1:27">
      <c r="A7" s="93" t="s">
        <v>100</v>
      </c>
      <c r="B7" s="608"/>
      <c r="C7" s="608"/>
      <c r="D7" s="608"/>
      <c r="E7" s="608"/>
      <c r="F7" s="608"/>
      <c r="G7" s="608"/>
      <c r="H7" s="608"/>
      <c r="I7" s="608"/>
      <c r="J7" s="608"/>
      <c r="K7" s="608"/>
      <c r="L7" s="608"/>
      <c r="M7" s="608"/>
      <c r="N7" s="608"/>
      <c r="O7" s="608"/>
      <c r="P7" s="608"/>
      <c r="Q7" s="608"/>
      <c r="R7" s="608"/>
      <c r="S7" s="608"/>
      <c r="T7" s="608"/>
      <c r="U7" s="608"/>
      <c r="V7" s="608"/>
      <c r="W7" s="608"/>
      <c r="X7" s="608"/>
      <c r="AA7" s="324"/>
    </row>
    <row r="8" spans="1:27">
      <c r="A8" s="93" t="s">
        <v>512</v>
      </c>
      <c r="B8" s="608"/>
      <c r="C8" s="608"/>
      <c r="D8" s="608"/>
      <c r="E8" s="608"/>
      <c r="F8" s="608"/>
      <c r="G8" s="608"/>
      <c r="H8" s="608"/>
      <c r="I8" s="608"/>
      <c r="J8" s="608"/>
      <c r="K8" s="608"/>
      <c r="L8" s="608"/>
      <c r="M8" s="608"/>
      <c r="N8" s="608"/>
      <c r="O8" s="608"/>
      <c r="P8" s="608"/>
      <c r="Q8" s="608"/>
      <c r="R8" s="608"/>
      <c r="S8" s="608"/>
      <c r="T8" s="608"/>
      <c r="U8" s="608"/>
      <c r="V8" s="608"/>
      <c r="W8" s="608"/>
      <c r="X8" s="608"/>
    </row>
    <row r="9" spans="1:27">
      <c r="A9" s="93" t="s">
        <v>11</v>
      </c>
      <c r="B9" s="608" t="s">
        <v>105</v>
      </c>
      <c r="C9" s="608" t="s">
        <v>105</v>
      </c>
      <c r="D9" s="608" t="s">
        <v>105</v>
      </c>
      <c r="E9" s="608" t="s">
        <v>105</v>
      </c>
      <c r="F9" s="608" t="s">
        <v>105</v>
      </c>
      <c r="G9" s="608" t="s">
        <v>105</v>
      </c>
      <c r="H9" s="608" t="s">
        <v>105</v>
      </c>
      <c r="I9" s="608" t="s">
        <v>105</v>
      </c>
      <c r="J9" s="608" t="s">
        <v>105</v>
      </c>
      <c r="K9" s="608" t="s">
        <v>105</v>
      </c>
      <c r="L9" s="608" t="s">
        <v>105</v>
      </c>
      <c r="M9" s="608" t="s">
        <v>105</v>
      </c>
      <c r="N9" s="608" t="s">
        <v>105</v>
      </c>
      <c r="O9" s="608" t="s">
        <v>105</v>
      </c>
      <c r="P9" s="608" t="s">
        <v>105</v>
      </c>
      <c r="Q9" s="608" t="s">
        <v>105</v>
      </c>
      <c r="R9" s="608" t="s">
        <v>105</v>
      </c>
      <c r="S9" s="608" t="s">
        <v>105</v>
      </c>
      <c r="T9" s="608" t="s">
        <v>105</v>
      </c>
      <c r="U9" s="608" t="s">
        <v>105</v>
      </c>
      <c r="V9" s="608" t="s">
        <v>105</v>
      </c>
      <c r="W9" s="608" t="s">
        <v>105</v>
      </c>
      <c r="X9" s="608" t="s">
        <v>105</v>
      </c>
    </row>
    <row r="10" spans="1:27">
      <c r="A10" s="93" t="s">
        <v>10</v>
      </c>
      <c r="B10" s="608">
        <v>544.9</v>
      </c>
      <c r="C10" s="608">
        <v>268.2</v>
      </c>
      <c r="D10" s="608">
        <v>261.3</v>
      </c>
      <c r="E10" s="608">
        <v>2673.3</v>
      </c>
      <c r="F10" s="608">
        <v>1406.6</v>
      </c>
      <c r="G10" s="608">
        <v>1125.3</v>
      </c>
      <c r="H10" s="608">
        <v>982.1</v>
      </c>
      <c r="I10" s="608">
        <v>1194.5</v>
      </c>
      <c r="J10" s="608">
        <v>875.3</v>
      </c>
      <c r="K10" s="608">
        <v>391.6</v>
      </c>
      <c r="L10" s="608">
        <v>302</v>
      </c>
      <c r="M10" s="608">
        <v>211.7</v>
      </c>
      <c r="N10" s="608">
        <v>334.8</v>
      </c>
      <c r="O10" s="608">
        <v>167.8</v>
      </c>
      <c r="P10" s="608">
        <v>173</v>
      </c>
      <c r="Q10" s="608">
        <v>169.7</v>
      </c>
      <c r="R10" s="608">
        <v>235.5</v>
      </c>
      <c r="S10" s="608">
        <v>306.3</v>
      </c>
      <c r="T10" s="608">
        <v>269.39999999999998</v>
      </c>
      <c r="U10" s="608">
        <v>255.2</v>
      </c>
      <c r="V10" s="608">
        <v>297.5</v>
      </c>
      <c r="W10" s="608"/>
      <c r="X10" s="608"/>
      <c r="AA10" s="324"/>
    </row>
    <row r="11" spans="1:27">
      <c r="A11" s="93" t="s">
        <v>9</v>
      </c>
      <c r="B11" s="608">
        <v>1131.9000000000001</v>
      </c>
      <c r="C11" s="608">
        <v>1152.8</v>
      </c>
      <c r="D11" s="608">
        <v>1048.2</v>
      </c>
      <c r="E11" s="608">
        <v>660.3</v>
      </c>
      <c r="F11" s="608">
        <v>490.7</v>
      </c>
      <c r="G11" s="608">
        <v>952.5</v>
      </c>
      <c r="H11" s="608">
        <v>1393.5</v>
      </c>
      <c r="I11" s="608">
        <v>804.5</v>
      </c>
      <c r="J11" s="608">
        <v>945</v>
      </c>
      <c r="K11" s="608">
        <v>909.6</v>
      </c>
      <c r="L11" s="608">
        <v>1293.5</v>
      </c>
      <c r="M11" s="608">
        <v>1412.5</v>
      </c>
      <c r="N11" s="608">
        <v>1393.4</v>
      </c>
      <c r="O11" s="608">
        <v>1561.2</v>
      </c>
      <c r="P11" s="608">
        <v>1597.1</v>
      </c>
      <c r="Q11" s="608">
        <v>1650.9</v>
      </c>
      <c r="R11" s="608">
        <v>1920.8</v>
      </c>
      <c r="S11" s="608">
        <v>2057</v>
      </c>
      <c r="T11" s="608">
        <v>2224.5</v>
      </c>
      <c r="U11" s="608"/>
      <c r="V11" s="608"/>
      <c r="W11" s="608"/>
      <c r="X11" s="608"/>
    </row>
    <row r="12" spans="1:27">
      <c r="A12" s="93" t="s">
        <v>8</v>
      </c>
      <c r="B12" s="608" t="s">
        <v>105</v>
      </c>
      <c r="C12" s="608" t="s">
        <v>105</v>
      </c>
      <c r="D12" s="608" t="s">
        <v>105</v>
      </c>
      <c r="E12" s="608" t="s">
        <v>105</v>
      </c>
      <c r="F12" s="608" t="s">
        <v>105</v>
      </c>
      <c r="G12" s="608" t="s">
        <v>105</v>
      </c>
      <c r="H12" s="608" t="s">
        <v>105</v>
      </c>
      <c r="I12" s="608" t="s">
        <v>105</v>
      </c>
      <c r="J12" s="608" t="s">
        <v>105</v>
      </c>
      <c r="K12" s="608" t="s">
        <v>105</v>
      </c>
      <c r="L12" s="608" t="s">
        <v>105</v>
      </c>
      <c r="M12" s="608" t="s">
        <v>105</v>
      </c>
      <c r="N12" s="608" t="s">
        <v>105</v>
      </c>
      <c r="O12" s="608" t="s">
        <v>105</v>
      </c>
      <c r="P12" s="608" t="s">
        <v>105</v>
      </c>
      <c r="Q12" s="608" t="s">
        <v>105</v>
      </c>
      <c r="R12" s="608" t="s">
        <v>105</v>
      </c>
      <c r="S12" s="608" t="s">
        <v>105</v>
      </c>
      <c r="T12" s="608" t="s">
        <v>105</v>
      </c>
      <c r="U12" s="608" t="s">
        <v>105</v>
      </c>
      <c r="V12" s="608" t="s">
        <v>105</v>
      </c>
      <c r="W12" s="608" t="s">
        <v>105</v>
      </c>
      <c r="X12" s="608" t="s">
        <v>105</v>
      </c>
      <c r="AA12" s="277"/>
    </row>
    <row r="13" spans="1:27">
      <c r="A13" s="93" t="s">
        <v>6</v>
      </c>
      <c r="B13" s="608">
        <v>608.79999999999995</v>
      </c>
      <c r="C13" s="608">
        <v>503.2</v>
      </c>
      <c r="D13" s="608">
        <v>493.5</v>
      </c>
      <c r="E13" s="608">
        <v>446.5</v>
      </c>
      <c r="F13" s="608">
        <v>326</v>
      </c>
      <c r="G13" s="608">
        <v>369</v>
      </c>
      <c r="H13" s="608">
        <v>390.7</v>
      </c>
      <c r="I13" s="608">
        <v>38</v>
      </c>
      <c r="J13" s="608">
        <v>353.1</v>
      </c>
      <c r="K13" s="608">
        <v>312.7</v>
      </c>
      <c r="L13" s="608">
        <v>263.60000000000002</v>
      </c>
      <c r="M13" s="608">
        <v>253.6</v>
      </c>
      <c r="N13" s="608">
        <v>280.10000000000002</v>
      </c>
      <c r="O13" s="608">
        <v>326.8</v>
      </c>
      <c r="P13" s="608">
        <v>340.7</v>
      </c>
      <c r="Q13" s="608">
        <v>322.10000000000002</v>
      </c>
      <c r="R13" s="608">
        <v>356.9</v>
      </c>
      <c r="S13" s="608">
        <v>416.9</v>
      </c>
      <c r="T13" s="608">
        <v>376.2</v>
      </c>
      <c r="U13" s="608">
        <v>334</v>
      </c>
      <c r="V13" s="608">
        <v>484.5</v>
      </c>
      <c r="W13" s="608"/>
      <c r="X13" s="608"/>
    </row>
    <row r="14" spans="1:27">
      <c r="A14" s="93" t="s">
        <v>18</v>
      </c>
      <c r="B14" s="608" t="s">
        <v>105</v>
      </c>
      <c r="C14" s="608" t="s">
        <v>105</v>
      </c>
      <c r="D14" s="608" t="s">
        <v>105</v>
      </c>
      <c r="E14" s="608" t="s">
        <v>105</v>
      </c>
      <c r="F14" s="608" t="s">
        <v>105</v>
      </c>
      <c r="G14" s="608" t="s">
        <v>105</v>
      </c>
      <c r="H14" s="608" t="s">
        <v>105</v>
      </c>
      <c r="I14" s="608" t="s">
        <v>105</v>
      </c>
      <c r="J14" s="608" t="s">
        <v>105</v>
      </c>
      <c r="K14" s="608" t="s">
        <v>105</v>
      </c>
      <c r="L14" s="608" t="s">
        <v>105</v>
      </c>
      <c r="M14" s="608" t="s">
        <v>105</v>
      </c>
      <c r="N14" s="608" t="s">
        <v>105</v>
      </c>
      <c r="O14" s="608" t="s">
        <v>105</v>
      </c>
      <c r="P14" s="608" t="s">
        <v>105</v>
      </c>
      <c r="Q14" s="608" t="s">
        <v>105</v>
      </c>
      <c r="R14" s="608" t="s">
        <v>105</v>
      </c>
      <c r="S14" s="608" t="s">
        <v>105</v>
      </c>
      <c r="T14" s="608" t="s">
        <v>105</v>
      </c>
      <c r="U14" s="608" t="s">
        <v>105</v>
      </c>
      <c r="V14" s="608" t="s">
        <v>105</v>
      </c>
      <c r="W14" s="608" t="s">
        <v>105</v>
      </c>
      <c r="X14" s="608" t="s">
        <v>105</v>
      </c>
    </row>
    <row r="15" spans="1:27">
      <c r="A15" s="93" t="s">
        <v>4</v>
      </c>
      <c r="B15" s="608" t="s">
        <v>105</v>
      </c>
      <c r="C15" s="608" t="s">
        <v>105</v>
      </c>
      <c r="D15" s="608" t="s">
        <v>105</v>
      </c>
      <c r="E15" s="608" t="s">
        <v>105</v>
      </c>
      <c r="F15" s="608" t="s">
        <v>105</v>
      </c>
      <c r="G15" s="608" t="s">
        <v>105</v>
      </c>
      <c r="H15" s="608" t="s">
        <v>105</v>
      </c>
      <c r="I15" s="608" t="s">
        <v>105</v>
      </c>
      <c r="J15" s="608" t="s">
        <v>105</v>
      </c>
      <c r="K15" s="608" t="s">
        <v>105</v>
      </c>
      <c r="L15" s="608" t="s">
        <v>105</v>
      </c>
      <c r="M15" s="608" t="s">
        <v>105</v>
      </c>
      <c r="N15" s="608" t="s">
        <v>105</v>
      </c>
      <c r="O15" s="608" t="s">
        <v>105</v>
      </c>
      <c r="P15" s="608" t="s">
        <v>105</v>
      </c>
      <c r="Q15" s="608" t="s">
        <v>105</v>
      </c>
      <c r="R15" s="608" t="s">
        <v>105</v>
      </c>
      <c r="S15" s="608" t="s">
        <v>105</v>
      </c>
      <c r="T15" s="608" t="s">
        <v>105</v>
      </c>
      <c r="U15" s="608" t="s">
        <v>105</v>
      </c>
      <c r="V15" s="608" t="s">
        <v>105</v>
      </c>
      <c r="W15" s="608" t="s">
        <v>105</v>
      </c>
      <c r="X15" s="608" t="s">
        <v>105</v>
      </c>
      <c r="AA15" s="277"/>
    </row>
    <row r="16" spans="1:27">
      <c r="A16" s="93" t="s">
        <v>3</v>
      </c>
      <c r="B16" s="608"/>
      <c r="C16" s="608"/>
      <c r="D16" s="608"/>
      <c r="E16" s="608"/>
      <c r="F16" s="608"/>
      <c r="G16" s="608"/>
      <c r="H16" s="608"/>
      <c r="I16" s="608"/>
      <c r="J16" s="608"/>
      <c r="K16" s="608"/>
      <c r="L16" s="608"/>
      <c r="M16" s="608"/>
      <c r="N16" s="608"/>
      <c r="O16" s="608"/>
      <c r="P16" s="608"/>
      <c r="Q16" s="608"/>
      <c r="R16" s="608"/>
      <c r="S16" s="608"/>
      <c r="T16" s="608"/>
      <c r="U16" s="608"/>
      <c r="V16" s="608"/>
      <c r="W16" s="608"/>
      <c r="X16" s="608"/>
      <c r="AA16" s="324"/>
    </row>
    <row r="17" spans="1:27">
      <c r="A17" s="93" t="s">
        <v>33</v>
      </c>
      <c r="B17" s="608"/>
      <c r="C17" s="608"/>
      <c r="D17" s="608"/>
      <c r="E17" s="608"/>
      <c r="F17" s="608"/>
      <c r="G17" s="608"/>
      <c r="H17" s="608"/>
      <c r="I17" s="608"/>
      <c r="J17" s="608"/>
      <c r="K17" s="608"/>
      <c r="L17" s="608"/>
      <c r="M17" s="608"/>
      <c r="N17" s="608"/>
      <c r="O17" s="608"/>
      <c r="P17" s="608"/>
      <c r="Q17" s="608">
        <v>1953.1</v>
      </c>
      <c r="R17" s="608">
        <v>2177.6</v>
      </c>
      <c r="S17" s="608">
        <v>2203.4</v>
      </c>
      <c r="T17" s="608">
        <v>1984.6</v>
      </c>
      <c r="U17" s="608">
        <v>2853.1</v>
      </c>
      <c r="V17" s="608">
        <v>3654.9</v>
      </c>
      <c r="W17" s="608">
        <v>3403.2</v>
      </c>
      <c r="X17" s="608">
        <v>2872.7</v>
      </c>
      <c r="AA17" s="324"/>
    </row>
    <row r="18" spans="1:27">
      <c r="A18" s="93" t="s">
        <v>1</v>
      </c>
      <c r="B18" s="608"/>
      <c r="C18" s="608"/>
      <c r="D18" s="608"/>
      <c r="E18" s="608"/>
      <c r="F18" s="608"/>
      <c r="G18" s="608"/>
      <c r="H18" s="608"/>
      <c r="I18" s="608"/>
      <c r="J18" s="608"/>
      <c r="K18" s="608"/>
      <c r="L18" s="608"/>
      <c r="M18" s="608"/>
      <c r="N18" s="608"/>
      <c r="O18" s="608"/>
      <c r="P18" s="608"/>
      <c r="Q18" s="608"/>
      <c r="R18" s="608"/>
      <c r="S18" s="608"/>
      <c r="T18" s="608"/>
      <c r="U18" s="608"/>
      <c r="V18" s="608"/>
      <c r="W18" s="608"/>
      <c r="X18" s="608"/>
      <c r="AA18" s="324"/>
    </row>
    <row r="19" spans="1:27">
      <c r="A19" s="93" t="s">
        <v>24</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row>
    <row r="20" spans="1:27">
      <c r="A20" s="17"/>
      <c r="B20" s="17"/>
      <c r="P20" s="17"/>
      <c r="Q20" s="17"/>
      <c r="R20" s="17"/>
      <c r="S20" s="17"/>
      <c r="T20" s="17"/>
      <c r="X20" s="17"/>
    </row>
    <row r="21" spans="1:27">
      <c r="A21" s="44" t="s">
        <v>19</v>
      </c>
      <c r="B21" s="13"/>
      <c r="D21" s="17"/>
      <c r="F21" s="17"/>
      <c r="G21" s="17"/>
      <c r="H21" s="17"/>
      <c r="I21" s="17"/>
      <c r="J21" s="17"/>
      <c r="K21" s="17"/>
      <c r="L21" s="17"/>
      <c r="M21" s="17"/>
      <c r="N21" s="17"/>
      <c r="O21" s="17"/>
      <c r="P21" s="17"/>
      <c r="Q21" s="17"/>
      <c r="R21" s="17"/>
      <c r="S21" s="17"/>
      <c r="T21" s="17"/>
      <c r="X21" s="17"/>
    </row>
    <row r="22" spans="1:27">
      <c r="A22" s="17"/>
      <c r="B22" s="17"/>
      <c r="D22" s="17"/>
      <c r="F22" s="17"/>
      <c r="G22" s="17"/>
      <c r="H22" s="17"/>
      <c r="I22" s="17"/>
      <c r="J22" s="17"/>
      <c r="K22" s="17"/>
      <c r="L22" s="17"/>
      <c r="M22" s="17"/>
      <c r="N22" s="17"/>
      <c r="O22" s="17"/>
      <c r="P22" s="17"/>
      <c r="Q22" s="17"/>
      <c r="R22" s="17"/>
      <c r="S22" s="17"/>
      <c r="T22" s="17"/>
      <c r="U22" s="13"/>
      <c r="V22" s="13"/>
      <c r="W22" s="13"/>
      <c r="X22" s="17"/>
    </row>
    <row r="23" spans="1:27">
      <c r="A23" s="13" t="s">
        <v>294</v>
      </c>
      <c r="B23" s="17"/>
      <c r="D23" s="17"/>
      <c r="F23" s="17"/>
      <c r="G23" s="17"/>
      <c r="H23" s="17"/>
      <c r="I23" s="17"/>
      <c r="J23" s="17"/>
      <c r="K23" s="17"/>
      <c r="L23" s="17"/>
      <c r="M23" s="17"/>
      <c r="N23" s="17"/>
      <c r="O23" s="17"/>
      <c r="P23" s="17"/>
      <c r="Q23" s="17"/>
      <c r="R23" s="17"/>
      <c r="S23" s="17"/>
      <c r="T23" s="17"/>
      <c r="U23" s="13"/>
      <c r="V23" s="13"/>
      <c r="W23" s="13"/>
      <c r="X23" s="17"/>
    </row>
    <row r="24" spans="1:27">
      <c r="A24" s="17"/>
      <c r="U24" s="13"/>
      <c r="V24" s="13"/>
      <c r="W24" s="13"/>
    </row>
    <row r="25" spans="1:27">
      <c r="A25" s="17" t="s">
        <v>3243</v>
      </c>
    </row>
    <row r="26" spans="1:27">
      <c r="A26" s="17"/>
    </row>
    <row r="27" spans="1:27">
      <c r="A27" s="17"/>
    </row>
    <row r="28" spans="1:27">
      <c r="A28" s="53" t="s">
        <v>124</v>
      </c>
    </row>
  </sheetData>
  <conditionalFormatting sqref="U1:W2">
    <cfRule type="expression" dxfId="71" priority="1" stopIfTrue="1">
      <formula>#N/A</formula>
    </cfRule>
  </conditionalFormatting>
  <hyperlinks>
    <hyperlink ref="Z3" location="Content!A1" display="Back to content page" xr:uid="{00000000-0004-0000-1B01-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A47"/>
  <sheetViews>
    <sheetView topLeftCell="K1" zoomScale="89" zoomScaleNormal="89" workbookViewId="0">
      <selection activeCell="G20" sqref="G20"/>
    </sheetView>
  </sheetViews>
  <sheetFormatPr defaultColWidth="9.21875" defaultRowHeight="18" customHeight="1"/>
  <cols>
    <col min="1" max="1" width="36.5546875" style="17" customWidth="1"/>
    <col min="2" max="24" width="11.77734375" style="17" customWidth="1"/>
    <col min="25" max="25" width="10.77734375" style="17" customWidth="1"/>
    <col min="26" max="26" width="15.21875" style="17" customWidth="1"/>
    <col min="27" max="27" width="14.109375" style="17" customWidth="1"/>
    <col min="28" max="16384" width="9.21875" style="17"/>
  </cols>
  <sheetData>
    <row r="1" spans="1:27" ht="18" customHeight="1">
      <c r="A1" s="44" t="s">
        <v>2917</v>
      </c>
      <c r="B1" s="43"/>
      <c r="C1" s="43"/>
      <c r="D1" s="43"/>
      <c r="E1" s="43"/>
      <c r="F1" s="43"/>
      <c r="G1" s="43"/>
      <c r="H1" s="43"/>
      <c r="I1" s="43"/>
      <c r="J1" s="43"/>
      <c r="K1" s="43"/>
      <c r="L1" s="43"/>
      <c r="M1" s="43"/>
      <c r="N1" s="43"/>
      <c r="O1" s="559"/>
      <c r="P1" s="559"/>
      <c r="Q1" s="559"/>
      <c r="R1" s="559"/>
      <c r="S1" s="559"/>
      <c r="T1" s="559"/>
      <c r="U1" s="559"/>
      <c r="V1" s="559"/>
      <c r="W1" s="559"/>
      <c r="X1" s="559"/>
    </row>
    <row r="2" spans="1:27" ht="18" customHeight="1">
      <c r="A2" s="44"/>
      <c r="B2" s="43"/>
      <c r="C2" s="43"/>
      <c r="D2" s="43"/>
      <c r="E2" s="43"/>
      <c r="F2" s="43"/>
      <c r="G2" s="43"/>
      <c r="H2" s="43"/>
      <c r="I2" s="43"/>
      <c r="J2" s="43"/>
      <c r="K2" s="43"/>
      <c r="L2" s="43"/>
      <c r="M2" s="43"/>
      <c r="N2" s="43"/>
      <c r="O2" s="43"/>
      <c r="P2" s="43"/>
      <c r="Q2" s="43"/>
      <c r="R2" s="43"/>
      <c r="S2" s="43"/>
      <c r="T2" s="43"/>
      <c r="U2" s="43"/>
      <c r="V2" s="43"/>
      <c r="W2" s="43"/>
      <c r="X2" s="43"/>
    </row>
    <row r="3" spans="1:27"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7" ht="18" customHeight="1">
      <c r="A4" s="253" t="s">
        <v>452</v>
      </c>
      <c r="B4" s="567">
        <v>860.15666670787164</v>
      </c>
      <c r="C4" s="567">
        <v>939.77392955166454</v>
      </c>
      <c r="D4" s="567">
        <v>677.12522465789664</v>
      </c>
      <c r="E4" s="567">
        <v>973.30271038512001</v>
      </c>
      <c r="F4" s="567">
        <v>925.52888920642408</v>
      </c>
      <c r="G4" s="567">
        <v>848.23723768147784</v>
      </c>
      <c r="H4" s="567">
        <v>987.11445686198931</v>
      </c>
      <c r="I4" s="567">
        <v>1243.5561405096532</v>
      </c>
      <c r="J4" s="567">
        <v>1704.8167852074346</v>
      </c>
      <c r="K4" s="567">
        <v>1097.5806957183736</v>
      </c>
      <c r="L4" s="567">
        <v>1153.4437427563767</v>
      </c>
      <c r="M4" s="567">
        <v>1447.9726267322901</v>
      </c>
      <c r="N4" s="567">
        <v>1202.1831025629324</v>
      </c>
      <c r="O4" s="567">
        <v>1626.8112097997564</v>
      </c>
      <c r="P4" s="567">
        <v>2220.5287516082954</v>
      </c>
      <c r="Q4" s="567">
        <v>2136.7621369827089</v>
      </c>
      <c r="R4" s="567">
        <v>2258.0031040437621</v>
      </c>
      <c r="S4" s="567">
        <v>2922.2074504374559</v>
      </c>
      <c r="T4" s="567">
        <v>3131.3797432848191</v>
      </c>
      <c r="U4" s="567">
        <v>2697.6296734180996</v>
      </c>
      <c r="V4" s="567">
        <v>2028.6508502940401</v>
      </c>
      <c r="W4" s="567">
        <v>2729.6991125264831</v>
      </c>
      <c r="X4" s="567">
        <v>3670.6530973686863</v>
      </c>
    </row>
    <row r="5" spans="1:27" ht="18" customHeight="1">
      <c r="A5" s="253" t="s">
        <v>453</v>
      </c>
      <c r="B5" s="567">
        <v>988.3505562390028</v>
      </c>
      <c r="C5" s="567">
        <v>918.48271128442252</v>
      </c>
      <c r="D5" s="567">
        <v>670.15880381510487</v>
      </c>
      <c r="E5" s="567">
        <v>1314.4899869797714</v>
      </c>
      <c r="F5" s="567">
        <v>1546.7529414907806</v>
      </c>
      <c r="G5" s="567">
        <v>1713.3225642532086</v>
      </c>
      <c r="H5" s="567">
        <v>1746.4152697790628</v>
      </c>
      <c r="I5" s="567">
        <v>2457.1240031331408</v>
      </c>
      <c r="J5" s="567">
        <v>3903.4557865326942</v>
      </c>
      <c r="K5" s="567">
        <v>3218.2762625733608</v>
      </c>
      <c r="L5" s="567">
        <v>2644.5011075687771</v>
      </c>
      <c r="M5" s="567">
        <v>2929.1494815068199</v>
      </c>
      <c r="N5" s="567">
        <v>2491.4452780881484</v>
      </c>
      <c r="O5" s="567">
        <v>2699.7759897204255</v>
      </c>
      <c r="P5" s="567">
        <v>3325.2108875569525</v>
      </c>
      <c r="Q5" s="567">
        <v>2930.207377809882</v>
      </c>
      <c r="R5" s="567">
        <v>2969.6205467696855</v>
      </c>
      <c r="S5" s="567">
        <v>3708.9542125278058</v>
      </c>
      <c r="T5" s="567">
        <v>4058.5965397850232</v>
      </c>
      <c r="U5" s="567">
        <v>3938.2397003978822</v>
      </c>
      <c r="V5" s="567">
        <v>3250.195359948139</v>
      </c>
      <c r="W5" s="567">
        <v>4409.7977861001464</v>
      </c>
      <c r="X5" s="567">
        <v>5764.4180704614309</v>
      </c>
    </row>
    <row r="6" spans="1:27" ht="18" customHeight="1">
      <c r="A6" s="253" t="s">
        <v>454</v>
      </c>
      <c r="B6" s="567">
        <v>26.102596019936264</v>
      </c>
      <c r="C6" s="567">
        <v>51.756553212795566</v>
      </c>
      <c r="D6" s="567">
        <v>37.28901617497683</v>
      </c>
      <c r="E6" s="567">
        <v>78.256663201973225</v>
      </c>
      <c r="F6" s="567">
        <v>66.20224000621721</v>
      </c>
      <c r="G6" s="567">
        <v>40.660952930675698</v>
      </c>
      <c r="H6" s="567">
        <v>39.032542430394592</v>
      </c>
      <c r="I6" s="567">
        <v>36.53137018647962</v>
      </c>
      <c r="J6" s="567">
        <v>59.869475318304843</v>
      </c>
      <c r="K6" s="567">
        <v>48.670407703705109</v>
      </c>
      <c r="L6" s="567">
        <v>63.525585245418085</v>
      </c>
      <c r="M6" s="567">
        <v>60.629705313934089</v>
      </c>
      <c r="N6" s="567">
        <v>60.938668632443402</v>
      </c>
      <c r="O6" s="567">
        <v>109.50856649198869</v>
      </c>
      <c r="P6" s="567">
        <v>145.35277054825161</v>
      </c>
      <c r="Q6" s="567">
        <v>134.04454956729791</v>
      </c>
      <c r="R6" s="567">
        <v>157.07296220175286</v>
      </c>
      <c r="S6" s="567">
        <v>182.80845526051721</v>
      </c>
      <c r="T6" s="567">
        <v>190.21622945594973</v>
      </c>
      <c r="U6" s="567">
        <v>150.77769226109675</v>
      </c>
      <c r="V6" s="567">
        <v>92.612712032039681</v>
      </c>
      <c r="W6" s="567">
        <v>138.66371751595742</v>
      </c>
      <c r="X6" s="567">
        <v>176.16995934953772</v>
      </c>
    </row>
    <row r="7" spans="1:27" ht="18" customHeight="1">
      <c r="A7" s="253" t="s">
        <v>455</v>
      </c>
      <c r="B7" s="567">
        <v>96.59701194064931</v>
      </c>
      <c r="C7" s="567">
        <v>98.300057765135776</v>
      </c>
      <c r="D7" s="567">
        <v>73.992598058488383</v>
      </c>
      <c r="E7" s="567">
        <v>187.87740422184706</v>
      </c>
      <c r="F7" s="567">
        <v>189.54868991507502</v>
      </c>
      <c r="G7" s="567">
        <v>272.63871130105326</v>
      </c>
      <c r="H7" s="567">
        <v>202.62955543757809</v>
      </c>
      <c r="I7" s="567">
        <v>250.4948013412037</v>
      </c>
      <c r="J7" s="567">
        <v>359.66456808514448</v>
      </c>
      <c r="K7" s="567">
        <v>328.38297682147567</v>
      </c>
      <c r="L7" s="567">
        <v>288.31394016152899</v>
      </c>
      <c r="M7" s="567">
        <v>309.26222149522943</v>
      </c>
      <c r="N7" s="567">
        <v>243.75960039702332</v>
      </c>
      <c r="O7" s="567">
        <v>247.65897945290473</v>
      </c>
      <c r="P7" s="567">
        <v>281.31583694662066</v>
      </c>
      <c r="Q7" s="567">
        <v>266.5767131967807</v>
      </c>
      <c r="R7" s="567">
        <v>272.2025315967428</v>
      </c>
      <c r="S7" s="567">
        <v>327.63745058907216</v>
      </c>
      <c r="T7" s="567">
        <v>470.14281959849484</v>
      </c>
      <c r="U7" s="567">
        <v>436.3896035008483</v>
      </c>
      <c r="V7" s="567">
        <v>348.02104134838618</v>
      </c>
      <c r="W7" s="567">
        <v>527.77151557836748</v>
      </c>
      <c r="X7" s="567">
        <v>576.61552667206536</v>
      </c>
    </row>
    <row r="8" spans="1:27" ht="18" customHeight="1">
      <c r="A8" s="253" t="s">
        <v>456</v>
      </c>
      <c r="B8" s="567">
        <v>834.05407068793534</v>
      </c>
      <c r="C8" s="567">
        <v>888.01737633886898</v>
      </c>
      <c r="D8" s="567">
        <v>639.8362084829198</v>
      </c>
      <c r="E8" s="567">
        <v>895.04604718314681</v>
      </c>
      <c r="F8" s="567">
        <v>859.32664920020693</v>
      </c>
      <c r="G8" s="567">
        <v>807.57628475080219</v>
      </c>
      <c r="H8" s="567">
        <v>948.08191443159467</v>
      </c>
      <c r="I8" s="567">
        <v>1207.0247703231737</v>
      </c>
      <c r="J8" s="567">
        <v>1644.9473098891297</v>
      </c>
      <c r="K8" s="567">
        <v>1048.9102880146684</v>
      </c>
      <c r="L8" s="567">
        <v>1089.9181575109585</v>
      </c>
      <c r="M8" s="567">
        <v>1387.3429214183582</v>
      </c>
      <c r="N8" s="567">
        <v>1141.2444339304891</v>
      </c>
      <c r="O8" s="567">
        <f>O4-O6</f>
        <v>1517.3026433077678</v>
      </c>
      <c r="P8" s="567">
        <f t="shared" ref="P8:X8" si="0">P4-P6</f>
        <v>2075.1759810600438</v>
      </c>
      <c r="Q8" s="567">
        <f t="shared" si="0"/>
        <v>2002.7175874154109</v>
      </c>
      <c r="R8" s="567">
        <f t="shared" si="0"/>
        <v>2100.9301418420091</v>
      </c>
      <c r="S8" s="567">
        <f t="shared" si="0"/>
        <v>2739.3989951769386</v>
      </c>
      <c r="T8" s="567">
        <f t="shared" si="0"/>
        <v>2941.1635138288693</v>
      </c>
      <c r="U8" s="567">
        <f t="shared" si="0"/>
        <v>2546.8519811570027</v>
      </c>
      <c r="V8" s="567">
        <f t="shared" si="0"/>
        <v>1936.0381382620003</v>
      </c>
      <c r="W8" s="567">
        <f t="shared" si="0"/>
        <v>2591.0353950105255</v>
      </c>
      <c r="X8" s="567">
        <f t="shared" si="0"/>
        <v>3494.4831380191486</v>
      </c>
    </row>
    <row r="9" spans="1:27" ht="18" customHeight="1">
      <c r="A9" s="253" t="s">
        <v>457</v>
      </c>
      <c r="B9" s="567">
        <v>891.75354429835352</v>
      </c>
      <c r="C9" s="567">
        <v>820.18265351928676</v>
      </c>
      <c r="D9" s="567">
        <v>596.16620575661648</v>
      </c>
      <c r="E9" s="567">
        <v>1126.6125827579244</v>
      </c>
      <c r="F9" s="567">
        <v>1357.2042515757055</v>
      </c>
      <c r="G9" s="567">
        <v>1440.6838529521553</v>
      </c>
      <c r="H9" s="567">
        <v>1543.7857143414847</v>
      </c>
      <c r="I9" s="567">
        <v>2206.6292017919372</v>
      </c>
      <c r="J9" s="567">
        <v>3543.7912184475499</v>
      </c>
      <c r="K9" s="567">
        <v>2889.8932857518853</v>
      </c>
      <c r="L9" s="567">
        <v>2356.1871674072477</v>
      </c>
      <c r="M9" s="567">
        <v>2619.8872600115892</v>
      </c>
      <c r="N9" s="567">
        <v>2247.685677691125</v>
      </c>
      <c r="O9" s="567">
        <f>O5-O7</f>
        <v>2452.117010267521</v>
      </c>
      <c r="P9" s="567">
        <f t="shared" ref="P9:X9" si="1">P5-P7</f>
        <v>3043.895050610332</v>
      </c>
      <c r="Q9" s="567">
        <f t="shared" si="1"/>
        <v>2663.6306646131015</v>
      </c>
      <c r="R9" s="567">
        <f t="shared" si="1"/>
        <v>2697.4180151729424</v>
      </c>
      <c r="S9" s="567">
        <f t="shared" si="1"/>
        <v>3381.3167619387336</v>
      </c>
      <c r="T9" s="567">
        <f t="shared" si="1"/>
        <v>3588.4537201865282</v>
      </c>
      <c r="U9" s="567">
        <f t="shared" si="1"/>
        <v>3501.8500968970338</v>
      </c>
      <c r="V9" s="567">
        <f t="shared" si="1"/>
        <v>2902.174318599753</v>
      </c>
      <c r="W9" s="567">
        <f t="shared" si="1"/>
        <v>3882.0262705217788</v>
      </c>
      <c r="X9" s="567">
        <f t="shared" si="1"/>
        <v>5187.8025437893657</v>
      </c>
    </row>
    <row r="10" spans="1:27" ht="18" customHeight="1">
      <c r="A10" s="253"/>
      <c r="B10" s="293"/>
      <c r="C10" s="293"/>
      <c r="D10" s="293"/>
      <c r="E10" s="293"/>
      <c r="F10" s="293"/>
      <c r="G10" s="293"/>
      <c r="H10" s="293"/>
      <c r="I10" s="293"/>
      <c r="J10" s="293"/>
      <c r="K10" s="293"/>
      <c r="L10" s="293"/>
      <c r="M10" s="293"/>
      <c r="N10" s="293"/>
      <c r="O10" s="293"/>
      <c r="P10" s="293"/>
      <c r="Q10" s="293"/>
      <c r="R10" s="293"/>
      <c r="S10" s="293"/>
      <c r="T10" s="293"/>
      <c r="U10" s="293"/>
      <c r="V10" s="293"/>
      <c r="W10" s="293"/>
      <c r="X10" s="293"/>
    </row>
    <row r="11" spans="1:27" ht="18" customHeight="1">
      <c r="A11" s="254" t="s">
        <v>458</v>
      </c>
      <c r="B11" s="293"/>
      <c r="C11" s="293"/>
      <c r="D11" s="293"/>
      <c r="E11" s="293"/>
      <c r="F11" s="293"/>
      <c r="G11" s="293"/>
      <c r="H11" s="293"/>
      <c r="I11" s="293"/>
      <c r="J11" s="293"/>
      <c r="K11" s="293"/>
      <c r="L11" s="293"/>
      <c r="M11" s="293"/>
      <c r="N11" s="293"/>
      <c r="O11" s="293"/>
      <c r="P11" s="293"/>
      <c r="Q11" s="293"/>
      <c r="R11" s="293"/>
      <c r="S11" s="293"/>
      <c r="T11" s="293"/>
      <c r="U11" s="293"/>
      <c r="V11" s="293"/>
      <c r="W11" s="293"/>
      <c r="X11" s="293"/>
    </row>
    <row r="12" spans="1:27" ht="18" customHeight="1">
      <c r="A12" s="255" t="s">
        <v>13</v>
      </c>
      <c r="B12" s="293"/>
      <c r="C12" s="293"/>
      <c r="D12" s="293"/>
      <c r="E12" s="293"/>
      <c r="F12" s="293"/>
      <c r="G12" s="293"/>
      <c r="H12" s="293"/>
      <c r="I12" s="293"/>
      <c r="J12" s="293"/>
      <c r="K12" s="293"/>
      <c r="L12" s="293">
        <v>4.6246685866543832E-2</v>
      </c>
      <c r="M12" s="293">
        <v>0.18710844524780548</v>
      </c>
      <c r="N12" s="293">
        <v>0</v>
      </c>
      <c r="O12" s="293">
        <v>0</v>
      </c>
      <c r="P12" s="293">
        <v>1.4872052070755591E-2</v>
      </c>
      <c r="Q12" s="293">
        <v>0.14587468523207642</v>
      </c>
      <c r="R12" s="293"/>
      <c r="S12" s="293">
        <v>2.2359902089717533E-2</v>
      </c>
      <c r="T12" s="293">
        <v>1.458561486618923E-2</v>
      </c>
      <c r="U12" s="293">
        <v>2.2399956564663537E-2</v>
      </c>
      <c r="V12" s="293">
        <v>5.3291665802795388E-2</v>
      </c>
      <c r="W12" s="293">
        <v>3.3730904871964174E-2</v>
      </c>
      <c r="X12" s="293">
        <v>6.0678019999999999E-2</v>
      </c>
      <c r="AA12"/>
    </row>
    <row r="13" spans="1:27" ht="18" customHeight="1">
      <c r="A13" s="255" t="s">
        <v>12</v>
      </c>
      <c r="B13" s="293"/>
      <c r="C13" s="293"/>
      <c r="D13" s="293"/>
      <c r="E13" s="293"/>
      <c r="F13" s="293"/>
      <c r="G13" s="293"/>
      <c r="H13" s="293"/>
      <c r="I13" s="293"/>
      <c r="J13" s="293"/>
      <c r="K13" s="293"/>
      <c r="L13" s="293">
        <v>1.1594631050578739</v>
      </c>
      <c r="M13" s="293">
        <v>4.8915869598489876E-2</v>
      </c>
      <c r="N13" s="293">
        <v>0.31376452625542683</v>
      </c>
      <c r="O13" s="293">
        <v>0.15028829319406398</v>
      </c>
      <c r="P13" s="293">
        <v>0.12124051153372528</v>
      </c>
      <c r="Q13" s="293">
        <v>6.4982992506463097E-2</v>
      </c>
      <c r="R13" s="293">
        <v>6.7754408751030009E-4</v>
      </c>
      <c r="S13" s="293">
        <v>3.0437291036030959E-3</v>
      </c>
      <c r="T13" s="293">
        <v>0.26783621142766822</v>
      </c>
      <c r="U13" s="293">
        <v>1.5545396309095539E-2</v>
      </c>
      <c r="V13" s="293">
        <v>6.5073000973842575E-3</v>
      </c>
      <c r="W13" s="293">
        <v>3.3919559600330937E-3</v>
      </c>
      <c r="X13" s="293">
        <v>9.8028309999999997E-3</v>
      </c>
      <c r="AA13"/>
    </row>
    <row r="14" spans="1:27" ht="18" customHeight="1">
      <c r="A14" s="255" t="s">
        <v>513</v>
      </c>
      <c r="B14" s="293"/>
      <c r="C14" s="293"/>
      <c r="D14" s="293"/>
      <c r="E14" s="293"/>
      <c r="F14" s="293"/>
      <c r="G14" s="293"/>
      <c r="H14" s="293"/>
      <c r="I14" s="293"/>
      <c r="J14" s="293"/>
      <c r="K14" s="293"/>
      <c r="L14" s="293"/>
      <c r="M14" s="293"/>
      <c r="N14" s="293"/>
      <c r="O14" s="293"/>
      <c r="P14" s="293">
        <v>7.0501937739508973</v>
      </c>
      <c r="Q14" s="293">
        <v>5.1239530375590663</v>
      </c>
      <c r="R14" s="293">
        <v>5.9893538436094742</v>
      </c>
      <c r="S14" s="293">
        <v>5.7431022135624223</v>
      </c>
      <c r="T14" s="293">
        <v>9.8613822441210566</v>
      </c>
      <c r="U14" s="293">
        <v>8.3809258340181341</v>
      </c>
      <c r="V14" s="293">
        <v>9.0055071446983863</v>
      </c>
      <c r="W14" s="293">
        <v>7.3590655883645351</v>
      </c>
      <c r="X14" s="293">
        <v>6.7660817819999997</v>
      </c>
      <c r="AA14"/>
    </row>
    <row r="15" spans="1:27" ht="18" customHeight="1">
      <c r="A15" s="255" t="s">
        <v>459</v>
      </c>
      <c r="B15" s="293"/>
      <c r="C15" s="293"/>
      <c r="D15" s="293"/>
      <c r="E15" s="293"/>
      <c r="F15" s="293"/>
      <c r="G15" s="293"/>
      <c r="H15" s="293"/>
      <c r="I15" s="293"/>
      <c r="J15" s="293"/>
      <c r="K15" s="293"/>
      <c r="L15" s="293">
        <v>1.3214505262077034</v>
      </c>
      <c r="M15" s="293">
        <v>7.0068314722012068E-2</v>
      </c>
      <c r="N15" s="293">
        <v>7.8735020475919917E-2</v>
      </c>
      <c r="O15" s="293">
        <v>2.2048103615345767E-2</v>
      </c>
      <c r="P15" s="293">
        <v>5.3983219916271849E-2</v>
      </c>
      <c r="Q15" s="293">
        <v>0.25873458149754702</v>
      </c>
      <c r="R15" s="293">
        <v>2.5883614178531383E-2</v>
      </c>
      <c r="S15" s="293">
        <v>5.3276852884038287E-2</v>
      </c>
      <c r="T15" s="293">
        <v>3.3557519271150388E-2</v>
      </c>
      <c r="U15" s="293">
        <v>0.16800284617773753</v>
      </c>
      <c r="V15" s="293">
        <v>7.3528669575890354E-2</v>
      </c>
      <c r="W15" s="293">
        <v>1.2186719627779358E-2</v>
      </c>
      <c r="X15" s="293">
        <v>9.0864759999999989E-2</v>
      </c>
      <c r="AA15"/>
    </row>
    <row r="16" spans="1:27" ht="18" customHeight="1">
      <c r="A16" s="255" t="s">
        <v>512</v>
      </c>
      <c r="B16" s="293"/>
      <c r="C16" s="293"/>
      <c r="D16" s="293"/>
      <c r="E16" s="293"/>
      <c r="F16" s="293"/>
      <c r="G16" s="293"/>
      <c r="H16" s="293"/>
      <c r="I16" s="293"/>
      <c r="J16" s="293"/>
      <c r="K16" s="293"/>
      <c r="L16" s="293">
        <v>8.5768757637005033E-2</v>
      </c>
      <c r="M16" s="293">
        <v>1.4755667061551729</v>
      </c>
      <c r="N16" s="293">
        <v>0</v>
      </c>
      <c r="O16" s="293">
        <v>0</v>
      </c>
      <c r="P16" s="293">
        <v>9.3423674820689084E-2</v>
      </c>
      <c r="Q16" s="293">
        <v>3.1872633766759514E-2</v>
      </c>
      <c r="R16" s="293">
        <v>6.2798376960881697E-2</v>
      </c>
      <c r="S16" s="293">
        <v>1.0393244844668139</v>
      </c>
      <c r="T16" s="293">
        <v>2.3887750639571027E-2</v>
      </c>
      <c r="U16" s="293">
        <v>1.6555624931626736E-2</v>
      </c>
      <c r="V16" s="293">
        <v>5.1920015060851156E-3</v>
      </c>
      <c r="W16" s="293"/>
      <c r="X16" s="293">
        <v>0</v>
      </c>
      <c r="AA16"/>
    </row>
    <row r="17" spans="1:27" ht="18" customHeight="1">
      <c r="A17" s="255" t="s">
        <v>11</v>
      </c>
      <c r="B17" s="293"/>
      <c r="C17" s="293"/>
      <c r="D17" s="293"/>
      <c r="E17" s="293"/>
      <c r="F17" s="293"/>
      <c r="G17" s="293"/>
      <c r="H17" s="293"/>
      <c r="I17" s="293"/>
      <c r="J17" s="293"/>
      <c r="K17" s="293"/>
      <c r="L17" s="293">
        <v>2.7306439074799029E-3</v>
      </c>
      <c r="M17" s="293">
        <v>0</v>
      </c>
      <c r="N17" s="293">
        <v>0</v>
      </c>
      <c r="O17" s="293">
        <v>3.8600764491310308E-2</v>
      </c>
      <c r="P17" s="293"/>
      <c r="Q17" s="293"/>
      <c r="R17" s="293"/>
      <c r="S17" s="293">
        <v>4.8872578403181599E-2</v>
      </c>
      <c r="T17" s="293"/>
      <c r="U17" s="293">
        <v>0.38845471320874586</v>
      </c>
      <c r="V17" s="293"/>
      <c r="W17" s="293"/>
      <c r="X17" s="293">
        <v>4.5294040000000008E-3</v>
      </c>
      <c r="AA17"/>
    </row>
    <row r="18" spans="1:27" ht="18" customHeight="1">
      <c r="A18" s="255" t="s">
        <v>9</v>
      </c>
      <c r="B18" s="293"/>
      <c r="C18" s="293"/>
      <c r="D18" s="293"/>
      <c r="E18" s="293"/>
      <c r="F18" s="293"/>
      <c r="G18" s="293"/>
      <c r="H18" s="293"/>
      <c r="I18" s="293"/>
      <c r="J18" s="293"/>
      <c r="K18" s="293"/>
      <c r="L18" s="293">
        <v>0</v>
      </c>
      <c r="M18" s="293">
        <v>0.40105870529887966</v>
      </c>
      <c r="N18" s="293">
        <v>0.16193726075681955</v>
      </c>
      <c r="O18" s="293">
        <v>0</v>
      </c>
      <c r="P18" s="293">
        <v>0.17127405499445339</v>
      </c>
      <c r="Q18" s="293"/>
      <c r="R18" s="293">
        <v>3.7412466627853381E-3</v>
      </c>
      <c r="S18" s="293">
        <v>4.4922802435425598E-3</v>
      </c>
      <c r="T18" s="293">
        <v>1.0049189359159307E-2</v>
      </c>
      <c r="U18" s="293">
        <v>0.13495919388977079</v>
      </c>
      <c r="V18" s="293">
        <v>7.9629408039463459E-2</v>
      </c>
      <c r="W18" s="293">
        <v>0.69267653851451216</v>
      </c>
      <c r="X18" s="293">
        <v>1.7793922390000001</v>
      </c>
      <c r="AA18"/>
    </row>
    <row r="19" spans="1:27" ht="18" customHeight="1">
      <c r="A19" s="255" t="s">
        <v>8</v>
      </c>
      <c r="B19" s="293"/>
      <c r="C19" s="293"/>
      <c r="D19" s="293"/>
      <c r="E19" s="293"/>
      <c r="F19" s="293"/>
      <c r="G19" s="293"/>
      <c r="H19" s="293"/>
      <c r="I19" s="293"/>
      <c r="J19" s="293"/>
      <c r="K19" s="293"/>
      <c r="L19" s="293">
        <v>24.832491533385724</v>
      </c>
      <c r="M19" s="293">
        <v>17.723133288301575</v>
      </c>
      <c r="N19" s="293">
        <v>16.867269771400956</v>
      </c>
      <c r="O19" s="293">
        <v>23.598853723449196</v>
      </c>
      <c r="P19" s="293">
        <v>31.577173131329285</v>
      </c>
      <c r="Q19" s="293">
        <v>29.540551442620984</v>
      </c>
      <c r="R19" s="293">
        <v>51.882789523059721</v>
      </c>
      <c r="S19" s="293">
        <v>76.06514138721657</v>
      </c>
      <c r="T19" s="293">
        <v>64.83923385610926</v>
      </c>
      <c r="U19" s="293">
        <v>43.505848854352529</v>
      </c>
      <c r="V19" s="293">
        <v>19.880106117957176</v>
      </c>
      <c r="W19" s="293">
        <v>28.990112635713128</v>
      </c>
      <c r="X19" s="293">
        <v>38.404035106999999</v>
      </c>
      <c r="AA19"/>
    </row>
    <row r="20" spans="1:27" ht="18" customHeight="1">
      <c r="A20" s="255" t="s">
        <v>6</v>
      </c>
      <c r="B20" s="293"/>
      <c r="C20" s="293"/>
      <c r="D20" s="293"/>
      <c r="E20" s="293"/>
      <c r="F20" s="293"/>
      <c r="G20" s="293"/>
      <c r="H20" s="293"/>
      <c r="I20" s="293"/>
      <c r="J20" s="293"/>
      <c r="K20" s="293"/>
      <c r="L20" s="293">
        <v>0.31265440885171913</v>
      </c>
      <c r="M20" s="293">
        <v>0.10768821771117529</v>
      </c>
      <c r="N20" s="293">
        <v>0.21421866455525351</v>
      </c>
      <c r="O20" s="293">
        <v>4.899930347587814</v>
      </c>
      <c r="P20" s="293">
        <v>2.7700719789322212</v>
      </c>
      <c r="Q20" s="293">
        <v>4.2087055039831887</v>
      </c>
      <c r="R20" s="293">
        <v>9.1605680587307265</v>
      </c>
      <c r="S20" s="293">
        <v>6.528024651949738</v>
      </c>
      <c r="T20" s="293">
        <v>3.5483838778808225</v>
      </c>
      <c r="U20" s="293">
        <v>3.1331537955187634</v>
      </c>
      <c r="V20" s="293">
        <v>0.97375117195895045</v>
      </c>
      <c r="W20" s="293">
        <v>2.7122707725626158</v>
      </c>
      <c r="X20" s="293">
        <v>0.45177329399999999</v>
      </c>
      <c r="AA20"/>
    </row>
    <row r="21" spans="1:27" ht="18" customHeight="1">
      <c r="A21" s="255" t="s">
        <v>18</v>
      </c>
      <c r="B21" s="293"/>
      <c r="C21" s="293"/>
      <c r="D21" s="293"/>
      <c r="E21" s="293"/>
      <c r="F21" s="293"/>
      <c r="G21" s="293"/>
      <c r="H21" s="293"/>
      <c r="I21" s="293"/>
      <c r="J21" s="293"/>
      <c r="K21" s="293"/>
      <c r="L21" s="293">
        <v>3.8356271887644934E-2</v>
      </c>
      <c r="M21" s="293">
        <v>1.4105050340440918E-4</v>
      </c>
      <c r="N21" s="293">
        <v>0</v>
      </c>
      <c r="O21" s="293">
        <v>7.7033698544660398E-2</v>
      </c>
      <c r="P21" s="293">
        <v>8.568483005957547E-3</v>
      </c>
      <c r="Q21" s="293">
        <v>1.7395603552988134E-3</v>
      </c>
      <c r="R21" s="293">
        <v>9.8196277700547865E-3</v>
      </c>
      <c r="S21" s="293"/>
      <c r="T21" s="293">
        <v>9.1391545114606219E-4</v>
      </c>
      <c r="U21" s="293"/>
      <c r="V21" s="293">
        <v>4.5773810447877048E-4</v>
      </c>
      <c r="W21" s="293">
        <v>4.5377674493148491E-4</v>
      </c>
      <c r="X21" s="293">
        <v>3.2261900000000001E-4</v>
      </c>
      <c r="AA21"/>
    </row>
    <row r="22" spans="1:27" ht="18" customHeight="1">
      <c r="A22" s="255" t="s">
        <v>4</v>
      </c>
      <c r="B22" s="293"/>
      <c r="C22" s="293"/>
      <c r="D22" s="293"/>
      <c r="E22" s="293"/>
      <c r="F22" s="293"/>
      <c r="G22" s="293"/>
      <c r="H22" s="293"/>
      <c r="I22" s="293"/>
      <c r="J22" s="293"/>
      <c r="K22" s="293"/>
      <c r="L22" s="293">
        <v>5.3401193717008191</v>
      </c>
      <c r="M22" s="293">
        <v>4.0755445835533672</v>
      </c>
      <c r="N22" s="293">
        <v>4.6205677625784425</v>
      </c>
      <c r="O22" s="293">
        <v>5.4370414230337385</v>
      </c>
      <c r="P22" s="293">
        <v>3.1913277118874639</v>
      </c>
      <c r="Q22" s="293">
        <v>4.8159902934439591</v>
      </c>
      <c r="R22" s="293">
        <v>7.6864710855938645</v>
      </c>
      <c r="S22" s="293">
        <v>4.5444000604787629</v>
      </c>
      <c r="T22" s="293">
        <v>5.073973181699599</v>
      </c>
      <c r="U22" s="293">
        <v>4.3948668400053101</v>
      </c>
      <c r="V22" s="293">
        <v>1.7686777720862903</v>
      </c>
      <c r="W22" s="293">
        <v>2.2751640342989687</v>
      </c>
      <c r="X22" s="293">
        <v>3.3410434260000001</v>
      </c>
      <c r="AA22"/>
    </row>
    <row r="23" spans="1:27" ht="18" customHeight="1">
      <c r="A23" s="255" t="s">
        <v>3</v>
      </c>
      <c r="B23" s="293"/>
      <c r="C23" s="293"/>
      <c r="D23" s="293"/>
      <c r="E23" s="293"/>
      <c r="F23" s="293"/>
      <c r="G23" s="293"/>
      <c r="H23" s="293"/>
      <c r="I23" s="293"/>
      <c r="J23" s="293"/>
      <c r="K23" s="293"/>
      <c r="L23" s="293">
        <v>26.597056321437993</v>
      </c>
      <c r="M23" s="293">
        <v>33.876288412703914</v>
      </c>
      <c r="N23" s="293">
        <v>36.332834500235684</v>
      </c>
      <c r="O23" s="293">
        <v>73.017826361664632</v>
      </c>
      <c r="P23" s="293">
        <v>96.644686092217285</v>
      </c>
      <c r="Q23" s="293">
        <v>86.227414210692416</v>
      </c>
      <c r="R23" s="293">
        <v>79.282317763286926</v>
      </c>
      <c r="S23" s="293">
        <v>83.640319714812634</v>
      </c>
      <c r="T23" s="293">
        <v>102.83858918299275</v>
      </c>
      <c r="U23" s="293">
        <v>87.360991616060929</v>
      </c>
      <c r="V23" s="293">
        <v>58.222395157804307</v>
      </c>
      <c r="W23" s="293">
        <v>90.079285025995063</v>
      </c>
      <c r="X23" s="293">
        <v>111.480769929</v>
      </c>
      <c r="AA23"/>
    </row>
    <row r="24" spans="1:27" s="40" customFormat="1" ht="18" customHeight="1">
      <c r="A24" s="255" t="s">
        <v>460</v>
      </c>
      <c r="B24" s="293"/>
      <c r="C24" s="293"/>
      <c r="D24" s="293"/>
      <c r="E24" s="293"/>
      <c r="F24" s="293"/>
      <c r="G24" s="293"/>
      <c r="H24" s="293"/>
      <c r="I24" s="293"/>
      <c r="J24" s="293"/>
      <c r="K24" s="293"/>
      <c r="L24" s="293">
        <v>3.6742624701025552</v>
      </c>
      <c r="M24" s="293">
        <v>1.9165026580555682</v>
      </c>
      <c r="N24" s="293">
        <v>2.2693972721354609</v>
      </c>
      <c r="O24" s="293">
        <v>1.8358952507198227</v>
      </c>
      <c r="P24" s="293">
        <v>2.9819445140832146</v>
      </c>
      <c r="Q24" s="293">
        <v>3.0982487833977457</v>
      </c>
      <c r="R24" s="293">
        <v>2.824917422383737</v>
      </c>
      <c r="S24" s="293">
        <v>4.138278820817745</v>
      </c>
      <c r="T24" s="293">
        <v>3.436744969463978</v>
      </c>
      <c r="U24" s="293">
        <v>2.4970984607536599</v>
      </c>
      <c r="V24" s="293">
        <v>1.3168339758072527</v>
      </c>
      <c r="W24" s="293">
        <v>4.9782884644535601</v>
      </c>
      <c r="X24" s="293">
        <v>7.5947086830000003</v>
      </c>
      <c r="AA24"/>
    </row>
    <row r="25" spans="1:27" ht="18" customHeight="1">
      <c r="A25" s="255" t="s">
        <v>1</v>
      </c>
      <c r="B25" s="293"/>
      <c r="C25" s="293"/>
      <c r="D25" s="293"/>
      <c r="E25" s="293"/>
      <c r="F25" s="293"/>
      <c r="G25" s="293"/>
      <c r="H25" s="293"/>
      <c r="I25" s="293"/>
      <c r="J25" s="293"/>
      <c r="K25" s="293"/>
      <c r="L25" s="293">
        <v>6.3627810190215101E-2</v>
      </c>
      <c r="M25" s="293">
        <v>0.5302963965298958</v>
      </c>
      <c r="N25" s="293">
        <v>7.3865385670131456E-2</v>
      </c>
      <c r="O25" s="293">
        <v>6.4831526941873233E-2</v>
      </c>
      <c r="P25" s="293">
        <v>1.3535475217624573E-2</v>
      </c>
      <c r="Q25" s="293">
        <v>3.2577315848689614E-2</v>
      </c>
      <c r="R25" s="293">
        <v>0.10077348453042163</v>
      </c>
      <c r="S25" s="293">
        <v>5.5525223131746536E-2</v>
      </c>
      <c r="T25" s="293">
        <v>1.2013894573833754E-2</v>
      </c>
      <c r="U25" s="293">
        <v>0.28927625583975786</v>
      </c>
      <c r="V25" s="293">
        <v>1.2287748142049295E-2</v>
      </c>
      <c r="W25" s="293">
        <v>0.1976334104029383</v>
      </c>
      <c r="X25" s="293">
        <v>0.46959991299999998</v>
      </c>
      <c r="AA25"/>
    </row>
    <row r="26" spans="1:27" ht="18" customHeight="1">
      <c r="A26" s="255" t="s">
        <v>24</v>
      </c>
      <c r="B26" s="293"/>
      <c r="C26" s="293"/>
      <c r="D26" s="293"/>
      <c r="E26" s="293"/>
      <c r="F26" s="293"/>
      <c r="G26" s="293"/>
      <c r="H26" s="293"/>
      <c r="I26" s="293"/>
      <c r="J26" s="293"/>
      <c r="K26" s="293"/>
      <c r="L26" s="293">
        <v>5.1357339184961034E-2</v>
      </c>
      <c r="M26" s="293">
        <v>0.2173926655528545</v>
      </c>
      <c r="N26" s="293">
        <v>6.0784683792834311E-3</v>
      </c>
      <c r="O26" s="293">
        <v>0.36621699874612001</v>
      </c>
      <c r="P26" s="293">
        <v>0.66047587429178489</v>
      </c>
      <c r="Q26" s="293">
        <v>0.49390452639372845</v>
      </c>
      <c r="R26" s="293">
        <v>4.2850610898212314E-2</v>
      </c>
      <c r="S26" s="293">
        <v>0.92229336135669993</v>
      </c>
      <c r="T26" s="293">
        <v>0.25507804809354229</v>
      </c>
      <c r="U26" s="293">
        <v>0.46961287346605696</v>
      </c>
      <c r="V26" s="293">
        <v>1.2145461604589212</v>
      </c>
      <c r="W26" s="293">
        <v>1.2844838098407065</v>
      </c>
      <c r="X26" s="293">
        <v>2.9325553719999999</v>
      </c>
      <c r="AA26"/>
    </row>
    <row r="27" spans="1:27" ht="18" customHeight="1">
      <c r="A27" s="253"/>
      <c r="B27" s="293"/>
      <c r="C27" s="293"/>
      <c r="D27" s="293"/>
      <c r="E27" s="293"/>
      <c r="F27" s="293"/>
      <c r="G27" s="293"/>
      <c r="H27" s="293"/>
      <c r="I27" s="293"/>
      <c r="J27" s="293"/>
      <c r="K27" s="293"/>
      <c r="L27" s="293"/>
      <c r="M27" s="293"/>
      <c r="N27" s="293"/>
      <c r="O27" s="293"/>
      <c r="P27" s="293"/>
      <c r="Q27" s="293"/>
      <c r="R27" s="293"/>
      <c r="S27" s="293"/>
      <c r="T27" s="293"/>
      <c r="U27" s="293"/>
      <c r="V27" s="293"/>
      <c r="W27" s="293"/>
      <c r="X27" s="293"/>
    </row>
    <row r="28" spans="1:27" ht="18" customHeight="1">
      <c r="A28" s="254" t="s">
        <v>461</v>
      </c>
      <c r="B28" s="293"/>
      <c r="C28" s="293"/>
      <c r="D28" s="293"/>
      <c r="E28" s="293"/>
      <c r="F28" s="293"/>
      <c r="G28" s="293"/>
      <c r="H28" s="293"/>
      <c r="I28" s="293"/>
      <c r="J28" s="293"/>
      <c r="K28" s="293"/>
      <c r="L28" s="293"/>
      <c r="M28" s="293"/>
      <c r="N28" s="293"/>
      <c r="O28" s="293"/>
      <c r="P28" s="293"/>
      <c r="Q28" s="293"/>
      <c r="R28" s="293"/>
      <c r="S28" s="293"/>
      <c r="T28" s="293"/>
      <c r="U28" s="293"/>
      <c r="V28" s="293"/>
      <c r="W28" s="293"/>
      <c r="X28" s="293"/>
    </row>
    <row r="29" spans="1:27" ht="18" customHeight="1">
      <c r="A29" s="255" t="s">
        <v>13</v>
      </c>
      <c r="B29" s="293"/>
      <c r="C29" s="293"/>
      <c r="D29" s="293"/>
      <c r="E29" s="293"/>
      <c r="F29" s="293"/>
      <c r="G29" s="293"/>
      <c r="H29" s="293"/>
      <c r="I29" s="293"/>
      <c r="J29" s="293"/>
      <c r="K29" s="293"/>
      <c r="L29" s="293">
        <v>4.2067187675468602E-3</v>
      </c>
      <c r="M29" s="293">
        <v>4.261005954860389E-2</v>
      </c>
      <c r="N29" s="293">
        <v>4.7228515618142977</v>
      </c>
      <c r="O29" s="293">
        <v>1.4823573663346554</v>
      </c>
      <c r="P29" s="293">
        <v>0.43783133488202292</v>
      </c>
      <c r="Q29" s="293"/>
      <c r="R29" s="293"/>
      <c r="S29" s="293">
        <v>1.060490271737278E-2</v>
      </c>
      <c r="T29" s="293"/>
      <c r="U29" s="293">
        <v>1.1347371126615371E-2</v>
      </c>
      <c r="V29" s="293"/>
      <c r="W29" s="293">
        <v>0.10157524371231438</v>
      </c>
      <c r="X29" s="293">
        <v>0</v>
      </c>
      <c r="AA29"/>
    </row>
    <row r="30" spans="1:27" ht="18" customHeight="1">
      <c r="A30" s="255" t="s">
        <v>12</v>
      </c>
      <c r="B30" s="293"/>
      <c r="C30" s="293"/>
      <c r="D30" s="293"/>
      <c r="E30" s="293"/>
      <c r="F30" s="293"/>
      <c r="G30" s="293"/>
      <c r="H30" s="293"/>
      <c r="I30" s="293"/>
      <c r="J30" s="293"/>
      <c r="K30" s="293"/>
      <c r="L30" s="293">
        <v>1.7936635882413656E-4</v>
      </c>
      <c r="M30" s="293">
        <v>4.9400426760630846E-4</v>
      </c>
      <c r="N30" s="293">
        <v>9.4599343649690981E-3</v>
      </c>
      <c r="O30" s="293">
        <v>0</v>
      </c>
      <c r="P30" s="293">
        <v>5.3541714567266075E-3</v>
      </c>
      <c r="Q30" s="293">
        <v>3.9644320408530609E-3</v>
      </c>
      <c r="R30" s="293"/>
      <c r="S30" s="293">
        <v>1.0593946785618027E-2</v>
      </c>
      <c r="T30" s="293">
        <v>2.6459760881579307E-4</v>
      </c>
      <c r="U30" s="293">
        <v>3.9625731821138679E-3</v>
      </c>
      <c r="V30" s="293"/>
      <c r="W30" s="293">
        <v>6.2625877010217381E-3</v>
      </c>
      <c r="X30" s="293">
        <v>4.1952997000000006E-2</v>
      </c>
      <c r="AA30"/>
    </row>
    <row r="31" spans="1:27" ht="18" customHeight="1">
      <c r="A31" s="255" t="s">
        <v>513</v>
      </c>
      <c r="B31" s="293"/>
      <c r="C31" s="293"/>
      <c r="D31" s="293"/>
      <c r="E31" s="293"/>
      <c r="F31" s="293"/>
      <c r="G31" s="293"/>
      <c r="H31" s="293"/>
      <c r="I31" s="293"/>
      <c r="J31" s="293"/>
      <c r="K31" s="293"/>
      <c r="L31" s="293"/>
      <c r="M31" s="293"/>
      <c r="N31" s="293"/>
      <c r="O31" s="293"/>
      <c r="P31" s="293">
        <v>0.27864242324107796</v>
      </c>
      <c r="Q31" s="293">
        <v>0.13788754607810635</v>
      </c>
      <c r="R31" s="293">
        <v>1.7292631723274211E-2</v>
      </c>
      <c r="S31" s="293">
        <v>2.7728837361355001E-2</v>
      </c>
      <c r="T31" s="293">
        <v>0.54588635299231925</v>
      </c>
      <c r="U31" s="293">
        <v>0.56704557988780124</v>
      </c>
      <c r="V31" s="293">
        <v>2.251196506045503</v>
      </c>
      <c r="W31" s="293">
        <v>3.599724654603123</v>
      </c>
      <c r="X31" s="293">
        <v>2.5476697999999999E-2</v>
      </c>
      <c r="AA31"/>
    </row>
    <row r="32" spans="1:27" ht="18" customHeight="1">
      <c r="A32" s="255" t="s">
        <v>459</v>
      </c>
      <c r="B32" s="293"/>
      <c r="C32" s="293"/>
      <c r="D32" s="293"/>
      <c r="E32" s="293"/>
      <c r="F32" s="293"/>
      <c r="G32" s="293"/>
      <c r="H32" s="293"/>
      <c r="I32" s="293"/>
      <c r="J32" s="293"/>
      <c r="K32" s="293"/>
      <c r="L32" s="293">
        <v>4.1105005388197273E-2</v>
      </c>
      <c r="M32" s="293">
        <v>3.1263584193470105E-2</v>
      </c>
      <c r="N32" s="293">
        <v>6.7200246281515191E-2</v>
      </c>
      <c r="O32" s="293">
        <v>2.9300392598320554E-2</v>
      </c>
      <c r="P32" s="293">
        <v>2.7275606027222753E-3</v>
      </c>
      <c r="Q32" s="293">
        <v>3.2008326213290493E-2</v>
      </c>
      <c r="R32" s="293">
        <v>5.7202903606439801E-2</v>
      </c>
      <c r="S32" s="293">
        <v>1.5640435072280624E-2</v>
      </c>
      <c r="T32" s="293">
        <v>7.0417135526279914E-2</v>
      </c>
      <c r="U32" s="293">
        <v>0.21184880172553042</v>
      </c>
      <c r="V32" s="293">
        <v>3.0100943703748172E-2</v>
      </c>
      <c r="W32" s="293">
        <v>0.82980721693837967</v>
      </c>
      <c r="X32" s="293">
        <v>3.4157587009999997</v>
      </c>
      <c r="AA32"/>
    </row>
    <row r="33" spans="1:27" ht="18" customHeight="1">
      <c r="A33" s="255" t="s">
        <v>512</v>
      </c>
      <c r="B33" s="293"/>
      <c r="C33" s="293"/>
      <c r="D33" s="293"/>
      <c r="E33" s="293"/>
      <c r="F33" s="293"/>
      <c r="G33" s="293"/>
      <c r="H33" s="293"/>
      <c r="I33" s="293"/>
      <c r="J33" s="293"/>
      <c r="K33" s="293"/>
      <c r="L33" s="293">
        <v>11.661994927243173</v>
      </c>
      <c r="M33" s="293">
        <v>7.3532548194273968</v>
      </c>
      <c r="N33" s="293">
        <v>7.1791674866163993</v>
      </c>
      <c r="O33" s="293">
        <v>5.1064009517828683</v>
      </c>
      <c r="P33" s="293">
        <v>7.5471702654410029</v>
      </c>
      <c r="Q33" s="293">
        <v>10.114836505659223</v>
      </c>
      <c r="R33" s="293">
        <v>10.478076815074907</v>
      </c>
      <c r="S33" s="293">
        <v>11.268955019343361</v>
      </c>
      <c r="T33" s="293">
        <v>1.9479363009523591</v>
      </c>
      <c r="U33" s="293">
        <v>0.89223701132322519</v>
      </c>
      <c r="V33" s="293">
        <v>0.7257309591036798</v>
      </c>
      <c r="W33" s="293">
        <v>1.3505204148388223</v>
      </c>
      <c r="X33" s="293">
        <v>4.079386371</v>
      </c>
      <c r="AA33"/>
    </row>
    <row r="34" spans="1:27" ht="18" customHeight="1">
      <c r="A34" s="255" t="s">
        <v>11</v>
      </c>
      <c r="B34" s="293"/>
      <c r="C34" s="293"/>
      <c r="D34" s="293"/>
      <c r="E34" s="293"/>
      <c r="F34" s="293"/>
      <c r="G34" s="293"/>
      <c r="H34" s="293"/>
      <c r="I34" s="293"/>
      <c r="J34" s="293"/>
      <c r="K34" s="293"/>
      <c r="L34" s="293">
        <v>0.36182854013811605</v>
      </c>
      <c r="M34" s="293">
        <v>0.15673001671240511</v>
      </c>
      <c r="N34" s="293">
        <v>2.6911550807262969E-3</v>
      </c>
      <c r="O34" s="293">
        <v>0</v>
      </c>
      <c r="P34" s="293">
        <v>4.0902893039903578E-4</v>
      </c>
      <c r="Q34" s="293">
        <v>5.1729585260792499E-5</v>
      </c>
      <c r="R34" s="293">
        <v>9.9561677549046296E-2</v>
      </c>
      <c r="S34" s="293">
        <v>0.59221279781866154</v>
      </c>
      <c r="T34" s="293">
        <v>0.26374178419668493</v>
      </c>
      <c r="U34" s="293"/>
      <c r="V34" s="293"/>
      <c r="W34" s="293">
        <v>5.2090386073454037E-2</v>
      </c>
      <c r="X34" s="293">
        <v>0.118206796</v>
      </c>
      <c r="AA34"/>
    </row>
    <row r="35" spans="1:27" ht="18" customHeight="1">
      <c r="A35" s="255" t="s">
        <v>9</v>
      </c>
      <c r="B35" s="293"/>
      <c r="C35" s="293"/>
      <c r="D35" s="293"/>
      <c r="E35" s="293"/>
      <c r="F35" s="293"/>
      <c r="G35" s="293"/>
      <c r="H35" s="293"/>
      <c r="I35" s="293"/>
      <c r="J35" s="293"/>
      <c r="K35" s="293"/>
      <c r="L35" s="293">
        <v>0.31758571765205551</v>
      </c>
      <c r="M35" s="293">
        <v>1.962073679893905E-2</v>
      </c>
      <c r="N35" s="293">
        <v>0.11476749325818582</v>
      </c>
      <c r="O35" s="293">
        <v>0.1310386598395665</v>
      </c>
      <c r="P35" s="293">
        <v>7.3435211454728908E-2</v>
      </c>
      <c r="Q35" s="293">
        <v>9.5355506611241675E-2</v>
      </c>
      <c r="R35" s="293">
        <v>7.3890097171827263E-2</v>
      </c>
      <c r="S35" s="293">
        <v>0.75219230133227122</v>
      </c>
      <c r="T35" s="293"/>
      <c r="U35" s="293">
        <v>1.7058125411493298E-2</v>
      </c>
      <c r="V35" s="293">
        <v>0.15079467209524014</v>
      </c>
      <c r="W35" s="293">
        <v>0.46285906451686348</v>
      </c>
      <c r="X35" s="293">
        <v>1.4310902620000001</v>
      </c>
      <c r="AA35"/>
    </row>
    <row r="36" spans="1:27" ht="18" customHeight="1">
      <c r="A36" s="255" t="s">
        <v>8</v>
      </c>
      <c r="B36" s="293"/>
      <c r="C36" s="293"/>
      <c r="D36" s="293"/>
      <c r="E36" s="293"/>
      <c r="F36" s="293"/>
      <c r="G36" s="293"/>
      <c r="H36" s="293"/>
      <c r="I36" s="293"/>
      <c r="J36" s="293"/>
      <c r="K36" s="293"/>
      <c r="L36" s="293">
        <v>76.822963892122004</v>
      </c>
      <c r="M36" s="293">
        <v>99.395243771826401</v>
      </c>
      <c r="N36" s="293">
        <v>75.000516252005212</v>
      </c>
      <c r="O36" s="293">
        <v>85.492108834815852</v>
      </c>
      <c r="P36" s="293">
        <v>110.51948106420681</v>
      </c>
      <c r="Q36" s="293">
        <v>105.98491142981796</v>
      </c>
      <c r="R36" s="293">
        <v>99.144425285354046</v>
      </c>
      <c r="S36" s="293">
        <v>95.231526775101642</v>
      </c>
      <c r="T36" s="293">
        <v>166.60159397123738</v>
      </c>
      <c r="U36" s="293">
        <v>171.19553406145934</v>
      </c>
      <c r="V36" s="293">
        <v>155.30538165364439</v>
      </c>
      <c r="W36" s="293">
        <v>244.35724839778067</v>
      </c>
      <c r="X36" s="293">
        <v>152.93113747799998</v>
      </c>
      <c r="AA36"/>
    </row>
    <row r="37" spans="1:27" ht="18" customHeight="1">
      <c r="A37" s="255" t="s">
        <v>6</v>
      </c>
      <c r="B37" s="293"/>
      <c r="C37" s="293"/>
      <c r="D37" s="293"/>
      <c r="E37" s="293"/>
      <c r="F37" s="293"/>
      <c r="G37" s="293"/>
      <c r="H37" s="293"/>
      <c r="I37" s="293"/>
      <c r="J37" s="293"/>
      <c r="K37" s="293"/>
      <c r="L37" s="293">
        <v>0.81049185465824281</v>
      </c>
      <c r="M37" s="293">
        <v>0.67716453578962277</v>
      </c>
      <c r="N37" s="293">
        <v>2.2691436649779155</v>
      </c>
      <c r="O37" s="293">
        <v>1.225909096337866</v>
      </c>
      <c r="P37" s="293">
        <v>0.75301784811617911</v>
      </c>
      <c r="Q37" s="293">
        <v>3.0621617482900843</v>
      </c>
      <c r="R37" s="293">
        <v>0.32594888317366366</v>
      </c>
      <c r="S37" s="293">
        <v>2.4004300832501166</v>
      </c>
      <c r="T37" s="293">
        <v>9.319953998069181</v>
      </c>
      <c r="U37" s="293">
        <v>17.635691180027095</v>
      </c>
      <c r="V37" s="293">
        <v>13.653806569733817</v>
      </c>
      <c r="W37" s="293">
        <v>13.051815650944963</v>
      </c>
      <c r="X37" s="293">
        <v>1.616017292</v>
      </c>
      <c r="AA37"/>
    </row>
    <row r="38" spans="1:27" ht="18" customHeight="1">
      <c r="A38" s="255" t="s">
        <v>18</v>
      </c>
      <c r="B38" s="293"/>
      <c r="C38" s="293"/>
      <c r="D38" s="293"/>
      <c r="E38" s="293"/>
      <c r="F38" s="293"/>
      <c r="G38" s="293"/>
      <c r="H38" s="293"/>
      <c r="I38" s="293"/>
      <c r="J38" s="293"/>
      <c r="K38" s="293"/>
      <c r="L38" s="293">
        <v>3.3003160341887064E-4</v>
      </c>
      <c r="M38" s="293">
        <v>4.6539965794829462E-2</v>
      </c>
      <c r="N38" s="293">
        <v>1.3554189855893187E-3</v>
      </c>
      <c r="O38" s="293">
        <v>0</v>
      </c>
      <c r="P38" s="293">
        <v>6.5307269325823088E-3</v>
      </c>
      <c r="Q38" s="293">
        <v>4.3149425641968572E-3</v>
      </c>
      <c r="R38" s="293"/>
      <c r="S38" s="293">
        <v>0.11727044965672398</v>
      </c>
      <c r="T38" s="293">
        <v>1.365746391408513E-3</v>
      </c>
      <c r="U38" s="293"/>
      <c r="V38" s="293">
        <v>2.1863873472906213E-3</v>
      </c>
      <c r="W38" s="293">
        <v>6.6530732572558787E-2</v>
      </c>
      <c r="X38" s="293">
        <v>2.6345989E-2</v>
      </c>
      <c r="AA38"/>
    </row>
    <row r="39" spans="1:27" ht="18" customHeight="1">
      <c r="A39" s="255" t="s">
        <v>4</v>
      </c>
      <c r="B39" s="293"/>
      <c r="C39" s="293"/>
      <c r="D39" s="293"/>
      <c r="E39" s="293"/>
      <c r="F39" s="293"/>
      <c r="G39" s="293"/>
      <c r="H39" s="293"/>
      <c r="I39" s="293"/>
      <c r="J39" s="293"/>
      <c r="K39" s="293"/>
      <c r="L39" s="293">
        <v>7.1817424885814649</v>
      </c>
      <c r="M39" s="293">
        <v>19.085176290171297</v>
      </c>
      <c r="N39" s="293">
        <v>9.9675533022147356</v>
      </c>
      <c r="O39" s="293">
        <v>6.2875341185409228</v>
      </c>
      <c r="P39" s="293">
        <v>5.5060702160872754</v>
      </c>
      <c r="Q39" s="293">
        <v>4.1371526188361702</v>
      </c>
      <c r="R39" s="293">
        <v>10.685618951491957</v>
      </c>
      <c r="S39" s="293">
        <v>18.536187312594521</v>
      </c>
      <c r="T39" s="293">
        <v>6.3839766888087883</v>
      </c>
      <c r="U39" s="293">
        <v>22.547160323720192</v>
      </c>
      <c r="V39" s="293">
        <v>9.8606081999614776</v>
      </c>
      <c r="W39" s="293">
        <v>16.311380350975124</v>
      </c>
      <c r="X39" s="293">
        <v>2.4642695940000001</v>
      </c>
      <c r="AA39"/>
    </row>
    <row r="40" spans="1:27" ht="18" customHeight="1">
      <c r="A40" s="255" t="s">
        <v>3</v>
      </c>
      <c r="B40" s="293"/>
      <c r="C40" s="293"/>
      <c r="D40" s="293"/>
      <c r="E40" s="293"/>
      <c r="F40" s="293"/>
      <c r="G40" s="293"/>
      <c r="H40" s="293"/>
      <c r="I40" s="293"/>
      <c r="J40" s="293"/>
      <c r="K40" s="293"/>
      <c r="L40" s="293">
        <v>184.54065652143677</v>
      </c>
      <c r="M40" s="293">
        <v>167.19281159759953</v>
      </c>
      <c r="N40" s="293">
        <v>136.63046925894739</v>
      </c>
      <c r="O40" s="293">
        <v>145.84415844849553</v>
      </c>
      <c r="P40" s="293">
        <v>152.04096545406711</v>
      </c>
      <c r="Q40" s="293">
        <v>137.72704670827682</v>
      </c>
      <c r="R40" s="293">
        <v>148.58199996106882</v>
      </c>
      <c r="S40" s="293">
        <v>192.82594967282549</v>
      </c>
      <c r="T40" s="293">
        <v>269.34439470910121</v>
      </c>
      <c r="U40" s="293">
        <v>209.50933262809758</v>
      </c>
      <c r="V40" s="293">
        <v>157.19046406738806</v>
      </c>
      <c r="W40" s="293">
        <v>234.02106911704891</v>
      </c>
      <c r="X40" s="293">
        <v>268.38948676199999</v>
      </c>
      <c r="AA40"/>
    </row>
    <row r="41" spans="1:27" ht="18" customHeight="1">
      <c r="A41" s="255" t="s">
        <v>460</v>
      </c>
      <c r="B41" s="293"/>
      <c r="C41" s="293"/>
      <c r="D41" s="293"/>
      <c r="E41" s="293"/>
      <c r="F41" s="293"/>
      <c r="G41" s="293"/>
      <c r="H41" s="293"/>
      <c r="I41" s="293"/>
      <c r="J41" s="293"/>
      <c r="K41" s="293"/>
      <c r="L41" s="293">
        <v>6.5424808600716311</v>
      </c>
      <c r="M41" s="293">
        <v>14.967783616800048</v>
      </c>
      <c r="N41" s="293">
        <v>7.1338018457122505</v>
      </c>
      <c r="O41" s="293">
        <v>1.3554270346566126</v>
      </c>
      <c r="P41" s="293">
        <v>3.4341626455969294</v>
      </c>
      <c r="Q41" s="293">
        <v>3.947027263097</v>
      </c>
      <c r="R41" s="293">
        <v>1.0068885038925401</v>
      </c>
      <c r="S41" s="293">
        <v>3.4335549500317288</v>
      </c>
      <c r="T41" s="293">
        <v>15.567555360486727</v>
      </c>
      <c r="U41" s="293">
        <v>13.537597179909262</v>
      </c>
      <c r="V41" s="293">
        <v>8.7493530679140505</v>
      </c>
      <c r="W41" s="293">
        <v>13.506747530681752</v>
      </c>
      <c r="X41" s="293">
        <v>2.13938301</v>
      </c>
      <c r="AA41"/>
    </row>
    <row r="42" spans="1:27" ht="18" customHeight="1">
      <c r="A42" s="255" t="s">
        <v>1</v>
      </c>
      <c r="B42" s="293"/>
      <c r="C42" s="293"/>
      <c r="D42" s="293"/>
      <c r="E42" s="293"/>
      <c r="F42" s="293"/>
      <c r="G42" s="293"/>
      <c r="H42" s="293"/>
      <c r="I42" s="293"/>
      <c r="J42" s="293"/>
      <c r="K42" s="293"/>
      <c r="L42" s="293">
        <v>5.397291783691912E-3</v>
      </c>
      <c r="M42" s="293">
        <v>0.26087407865427559</v>
      </c>
      <c r="N42" s="293">
        <v>0.6364390974759111</v>
      </c>
      <c r="O42" s="293">
        <v>6.3660307638505331E-2</v>
      </c>
      <c r="P42" s="293">
        <v>0.24825397091977497</v>
      </c>
      <c r="Q42" s="293">
        <v>0.18452330735364669</v>
      </c>
      <c r="R42" s="293">
        <v>0.21419627864883364</v>
      </c>
      <c r="S42" s="293">
        <v>6.8533256524082736E-2</v>
      </c>
      <c r="T42" s="293">
        <v>9.1088710397527403E-2</v>
      </c>
      <c r="U42" s="293">
        <v>0.24639746155098843</v>
      </c>
      <c r="V42" s="293">
        <v>6.3746405609638292E-3</v>
      </c>
      <c r="W42" s="293">
        <v>4.8917921649191766E-2</v>
      </c>
      <c r="X42" s="293">
        <v>1.252712812</v>
      </c>
      <c r="AA42"/>
    </row>
    <row r="43" spans="1:27" ht="18" customHeight="1">
      <c r="A43" s="255" t="s">
        <v>24</v>
      </c>
      <c r="B43" s="293"/>
      <c r="C43" s="293"/>
      <c r="D43" s="293"/>
      <c r="E43" s="293"/>
      <c r="F43" s="293"/>
      <c r="G43" s="293"/>
      <c r="H43" s="293"/>
      <c r="I43" s="293"/>
      <c r="J43" s="293"/>
      <c r="K43" s="293"/>
      <c r="L43" s="293">
        <v>2.2976945723708463E-2</v>
      </c>
      <c r="M43" s="293">
        <v>3.2654417645443329E-2</v>
      </c>
      <c r="N43" s="293">
        <v>2.4183679288472686E-2</v>
      </c>
      <c r="O43" s="293">
        <v>0.64108424186314483</v>
      </c>
      <c r="P43" s="293">
        <v>0.46178502468527521</v>
      </c>
      <c r="Q43" s="293">
        <v>1.1454711323568947</v>
      </c>
      <c r="R43" s="293">
        <v>1.5174296079874747</v>
      </c>
      <c r="S43" s="293">
        <v>2.3460698486568692</v>
      </c>
      <c r="T43" s="293">
        <v>4.6442427262408988E-3</v>
      </c>
      <c r="U43" s="293">
        <v>1.4391203427017411E-2</v>
      </c>
      <c r="V43" s="293">
        <v>7.7149223837974913E-4</v>
      </c>
      <c r="W43" s="293">
        <v>1.1850725508630914E-3</v>
      </c>
      <c r="X43" s="293">
        <v>5.5375713019999999</v>
      </c>
      <c r="AA43"/>
    </row>
    <row r="44" spans="1:27" ht="18" customHeight="1">
      <c r="X44" s="75"/>
    </row>
    <row r="45" spans="1:27" ht="18" customHeight="1">
      <c r="A45" s="250" t="s">
        <v>3105</v>
      </c>
    </row>
    <row r="47" spans="1:27" ht="18" customHeight="1">
      <c r="A47" s="250" t="s">
        <v>3113</v>
      </c>
    </row>
  </sheetData>
  <hyperlinks>
    <hyperlink ref="Z3" location="Content!A1" display="Back to content page" xr:uid="{00000000-0004-0000-1900-000000000000}"/>
  </hyperlinks>
  <pageMargins left="0.7" right="0.7" top="0.75" bottom="0.75" header="0.3" footer="0.3"/>
  <pageSetup orientation="landscape"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Sheet285"/>
  <dimension ref="A1:AK30"/>
  <sheetViews>
    <sheetView topLeftCell="A16" zoomScale="81" zoomScaleNormal="81" workbookViewId="0">
      <selection activeCell="B4" sqref="B4:AF19"/>
    </sheetView>
  </sheetViews>
  <sheetFormatPr defaultRowHeight="14.4"/>
  <cols>
    <col min="1" max="1" width="34.77734375" customWidth="1"/>
    <col min="2" max="32" width="10.5546875" customWidth="1"/>
  </cols>
  <sheetData>
    <row r="1" spans="1:37">
      <c r="A1" s="18" t="s">
        <v>3365</v>
      </c>
      <c r="B1" s="13"/>
      <c r="C1" s="13"/>
      <c r="D1" s="13"/>
      <c r="E1" s="13"/>
      <c r="F1" s="13"/>
      <c r="G1" s="13"/>
      <c r="H1" s="13"/>
      <c r="I1" s="13"/>
      <c r="J1" s="13"/>
      <c r="K1" s="13"/>
      <c r="L1" s="13"/>
      <c r="M1" s="13"/>
      <c r="N1" s="13"/>
      <c r="O1" s="13"/>
      <c r="P1" s="13"/>
      <c r="Q1" s="13"/>
      <c r="R1" s="13"/>
      <c r="S1" s="13"/>
      <c r="T1" s="13"/>
      <c r="U1" s="62"/>
      <c r="V1" s="62"/>
      <c r="W1" s="62"/>
      <c r="X1" s="13"/>
      <c r="AE1" s="13"/>
      <c r="AF1" s="13"/>
    </row>
    <row r="2" spans="1:37">
      <c r="A2" s="13"/>
      <c r="B2" s="13"/>
      <c r="C2" s="13"/>
      <c r="D2" s="13"/>
      <c r="E2" s="13"/>
      <c r="F2" s="13"/>
      <c r="G2" s="13"/>
      <c r="H2" s="13"/>
      <c r="I2" s="13"/>
      <c r="J2" s="13"/>
      <c r="K2" s="13"/>
      <c r="L2" s="13"/>
      <c r="M2" s="13"/>
      <c r="N2" s="13"/>
      <c r="O2" s="13"/>
      <c r="P2" s="13"/>
      <c r="Q2" s="13"/>
      <c r="R2" s="13"/>
      <c r="S2" s="13"/>
      <c r="T2" s="13"/>
      <c r="U2" s="62"/>
      <c r="V2" s="62"/>
      <c r="W2" s="62"/>
      <c r="X2" s="13"/>
      <c r="AE2" s="13"/>
      <c r="AF2" s="13"/>
    </row>
    <row r="3" spans="1:37">
      <c r="A3" s="286" t="s">
        <v>14</v>
      </c>
      <c r="B3" s="239">
        <v>1991</v>
      </c>
      <c r="C3" s="239">
        <v>1992</v>
      </c>
      <c r="D3" s="239">
        <v>1993</v>
      </c>
      <c r="E3" s="239">
        <v>1994</v>
      </c>
      <c r="F3" s="239">
        <v>1995</v>
      </c>
      <c r="G3" s="239">
        <v>1996</v>
      </c>
      <c r="H3" s="239">
        <v>1997</v>
      </c>
      <c r="I3" s="239">
        <v>1998</v>
      </c>
      <c r="J3" s="239">
        <v>1999</v>
      </c>
      <c r="K3" s="239">
        <v>2000</v>
      </c>
      <c r="L3" s="239">
        <v>2001</v>
      </c>
      <c r="M3" s="239">
        <v>2002</v>
      </c>
      <c r="N3" s="239">
        <v>2003</v>
      </c>
      <c r="O3" s="239">
        <v>2004</v>
      </c>
      <c r="P3" s="239">
        <v>2005</v>
      </c>
      <c r="Q3" s="239">
        <v>2006</v>
      </c>
      <c r="R3" s="239">
        <v>2007</v>
      </c>
      <c r="S3" s="239">
        <v>2008</v>
      </c>
      <c r="T3" s="239">
        <v>2009</v>
      </c>
      <c r="U3" s="240">
        <v>2010</v>
      </c>
      <c r="V3" s="240">
        <v>2011</v>
      </c>
      <c r="W3" s="240">
        <v>2012</v>
      </c>
      <c r="X3" s="240">
        <v>2013</v>
      </c>
      <c r="Y3" s="21">
        <v>2014</v>
      </c>
      <c r="Z3" s="240">
        <v>2015</v>
      </c>
      <c r="AA3" s="240">
        <v>2016</v>
      </c>
      <c r="AB3" s="21">
        <v>2017</v>
      </c>
      <c r="AC3" s="240">
        <v>2018</v>
      </c>
      <c r="AD3" s="240">
        <v>2019</v>
      </c>
      <c r="AE3" s="21">
        <v>2020</v>
      </c>
      <c r="AF3" s="240">
        <v>2021</v>
      </c>
      <c r="AH3" s="1" t="s">
        <v>559</v>
      </c>
      <c r="AJ3" s="44"/>
      <c r="AK3" s="44"/>
    </row>
    <row r="4" spans="1:37">
      <c r="A4" s="93" t="s">
        <v>13</v>
      </c>
      <c r="B4" s="608"/>
      <c r="C4" s="608"/>
      <c r="D4" s="608"/>
      <c r="E4" s="608"/>
      <c r="F4" s="608"/>
      <c r="G4" s="608"/>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I4" s="324"/>
    </row>
    <row r="5" spans="1:37">
      <c r="A5" s="93" t="s">
        <v>12</v>
      </c>
      <c r="B5" s="608" t="s">
        <v>30</v>
      </c>
      <c r="C5" s="608" t="s">
        <v>30</v>
      </c>
      <c r="D5" s="608" t="s">
        <v>30</v>
      </c>
      <c r="E5" s="608" t="s">
        <v>30</v>
      </c>
      <c r="F5" s="608" t="s">
        <v>30</v>
      </c>
      <c r="G5" s="608" t="s">
        <v>30</v>
      </c>
      <c r="H5" s="608" t="s">
        <v>30</v>
      </c>
      <c r="I5" s="608" t="s">
        <v>30</v>
      </c>
      <c r="J5" s="608" t="s">
        <v>30</v>
      </c>
      <c r="K5" s="608" t="s">
        <v>30</v>
      </c>
      <c r="L5" s="608" t="s">
        <v>30</v>
      </c>
      <c r="M5" s="608" t="s">
        <v>30</v>
      </c>
      <c r="N5" s="608" t="s">
        <v>30</v>
      </c>
      <c r="O5" s="608" t="s">
        <v>30</v>
      </c>
      <c r="P5" s="608" t="s">
        <v>30</v>
      </c>
      <c r="Q5" s="608" t="s">
        <v>30</v>
      </c>
      <c r="R5" s="608" t="s">
        <v>30</v>
      </c>
      <c r="S5" s="608" t="s">
        <v>30</v>
      </c>
      <c r="T5" s="608" t="s">
        <v>30</v>
      </c>
      <c r="U5" s="608" t="s">
        <v>30</v>
      </c>
      <c r="V5" s="608" t="s">
        <v>30</v>
      </c>
      <c r="W5" s="608" t="s">
        <v>30</v>
      </c>
      <c r="X5" s="608" t="s">
        <v>30</v>
      </c>
      <c r="Y5" s="608" t="s">
        <v>30</v>
      </c>
      <c r="Z5" s="608" t="s">
        <v>105</v>
      </c>
      <c r="AA5" s="608" t="s">
        <v>105</v>
      </c>
      <c r="AB5" s="608" t="s">
        <v>105</v>
      </c>
      <c r="AC5" s="608" t="s">
        <v>105</v>
      </c>
      <c r="AD5" s="608" t="s">
        <v>105</v>
      </c>
      <c r="AE5" s="608" t="s">
        <v>105</v>
      </c>
      <c r="AF5" s="608" t="s">
        <v>105</v>
      </c>
      <c r="AH5" s="33"/>
      <c r="AI5" s="324"/>
    </row>
    <row r="6" spans="1:37">
      <c r="A6" s="93" t="s">
        <v>513</v>
      </c>
      <c r="B6" s="608" t="s">
        <v>105</v>
      </c>
      <c r="C6" s="608" t="s">
        <v>105</v>
      </c>
      <c r="D6" s="608" t="s">
        <v>105</v>
      </c>
      <c r="E6" s="608" t="s">
        <v>105</v>
      </c>
      <c r="F6" s="608" t="s">
        <v>105</v>
      </c>
      <c r="G6" s="608" t="s">
        <v>105</v>
      </c>
      <c r="H6" s="608" t="s">
        <v>105</v>
      </c>
      <c r="I6" s="608" t="s">
        <v>105</v>
      </c>
      <c r="J6" s="608" t="s">
        <v>105</v>
      </c>
      <c r="K6" s="608" t="s">
        <v>105</v>
      </c>
      <c r="L6" s="608" t="s">
        <v>105</v>
      </c>
      <c r="M6" s="608" t="s">
        <v>105</v>
      </c>
      <c r="N6" s="608" t="s">
        <v>105</v>
      </c>
      <c r="O6" s="608" t="s">
        <v>105</v>
      </c>
      <c r="P6" s="608" t="s">
        <v>105</v>
      </c>
      <c r="Q6" s="608" t="s">
        <v>105</v>
      </c>
      <c r="R6" s="608" t="s">
        <v>105</v>
      </c>
      <c r="S6" s="608" t="s">
        <v>105</v>
      </c>
      <c r="T6" s="608" t="s">
        <v>105</v>
      </c>
      <c r="U6" s="608" t="s">
        <v>105</v>
      </c>
      <c r="V6" s="608" t="s">
        <v>105</v>
      </c>
      <c r="W6" s="608" t="s">
        <v>105</v>
      </c>
      <c r="X6" s="608" t="s">
        <v>105</v>
      </c>
      <c r="Y6" s="608" t="s">
        <v>105</v>
      </c>
      <c r="Z6" s="608" t="s">
        <v>105</v>
      </c>
      <c r="AA6" s="608" t="s">
        <v>105</v>
      </c>
      <c r="AB6" s="608" t="s">
        <v>105</v>
      </c>
      <c r="AC6" s="608" t="s">
        <v>105</v>
      </c>
      <c r="AD6" s="608" t="s">
        <v>105</v>
      </c>
      <c r="AE6" s="608" t="s">
        <v>105</v>
      </c>
      <c r="AF6" s="608" t="s">
        <v>105</v>
      </c>
      <c r="AH6" s="33"/>
    </row>
    <row r="7" spans="1:37">
      <c r="A7" s="93" t="s">
        <v>100</v>
      </c>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8"/>
      <c r="AB7" s="608"/>
      <c r="AC7" s="608"/>
      <c r="AD7" s="608"/>
      <c r="AE7" s="608"/>
      <c r="AF7" s="608"/>
      <c r="AI7" s="324"/>
    </row>
    <row r="8" spans="1:37">
      <c r="A8" s="93" t="s">
        <v>512</v>
      </c>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608"/>
      <c r="AB8" s="608"/>
      <c r="AC8" s="608"/>
      <c r="AD8" s="608"/>
      <c r="AE8" s="608"/>
      <c r="AF8" s="608"/>
    </row>
    <row r="9" spans="1:37">
      <c r="A9" s="93" t="s">
        <v>11</v>
      </c>
      <c r="B9" s="608" t="s">
        <v>105</v>
      </c>
      <c r="C9" s="608" t="s">
        <v>105</v>
      </c>
      <c r="D9" s="608" t="s">
        <v>105</v>
      </c>
      <c r="E9" s="608" t="s">
        <v>105</v>
      </c>
      <c r="F9" s="608" t="s">
        <v>105</v>
      </c>
      <c r="G9" s="608" t="s">
        <v>105</v>
      </c>
      <c r="H9" s="608" t="s">
        <v>105</v>
      </c>
      <c r="I9" s="608" t="s">
        <v>105</v>
      </c>
      <c r="J9" s="608" t="s">
        <v>105</v>
      </c>
      <c r="K9" s="608" t="s">
        <v>105</v>
      </c>
      <c r="L9" s="608" t="s">
        <v>105</v>
      </c>
      <c r="M9" s="608" t="s">
        <v>105</v>
      </c>
      <c r="N9" s="608" t="s">
        <v>105</v>
      </c>
      <c r="O9" s="608" t="s">
        <v>105</v>
      </c>
      <c r="P9" s="608" t="s">
        <v>105</v>
      </c>
      <c r="Q9" s="608" t="s">
        <v>105</v>
      </c>
      <c r="R9" s="608" t="s">
        <v>105</v>
      </c>
      <c r="S9" s="608" t="s">
        <v>105</v>
      </c>
      <c r="T9" s="608" t="s">
        <v>105</v>
      </c>
      <c r="U9" s="608" t="s">
        <v>105</v>
      </c>
      <c r="V9" s="608" t="s">
        <v>105</v>
      </c>
      <c r="W9" s="608" t="s">
        <v>105</v>
      </c>
      <c r="X9" s="608" t="s">
        <v>105</v>
      </c>
      <c r="Y9" s="608" t="s">
        <v>105</v>
      </c>
      <c r="Z9" s="608" t="s">
        <v>105</v>
      </c>
      <c r="AA9" s="608" t="s">
        <v>105</v>
      </c>
      <c r="AB9" s="608" t="s">
        <v>105</v>
      </c>
      <c r="AC9" s="608" t="s">
        <v>105</v>
      </c>
      <c r="AD9" s="608" t="s">
        <v>105</v>
      </c>
      <c r="AE9" s="608" t="s">
        <v>105</v>
      </c>
      <c r="AF9" s="608" t="s">
        <v>105</v>
      </c>
    </row>
    <row r="10" spans="1:37">
      <c r="A10" s="93" t="s">
        <v>10</v>
      </c>
      <c r="B10" s="608">
        <v>119.9</v>
      </c>
      <c r="C10" s="608">
        <v>59</v>
      </c>
      <c r="D10" s="608">
        <v>73.2</v>
      </c>
      <c r="E10" s="608">
        <v>57.1</v>
      </c>
      <c r="F10" s="608">
        <v>49.2</v>
      </c>
      <c r="G10" s="608">
        <v>102.3</v>
      </c>
      <c r="H10" s="608">
        <v>89.3</v>
      </c>
      <c r="I10" s="608">
        <v>108.6</v>
      </c>
      <c r="J10" s="608">
        <v>79.599999999999994</v>
      </c>
      <c r="K10" s="608">
        <v>35.6</v>
      </c>
      <c r="L10" s="608">
        <v>27.5</v>
      </c>
      <c r="M10" s="608">
        <v>19.2</v>
      </c>
      <c r="N10" s="608">
        <v>17.8</v>
      </c>
      <c r="O10" s="608">
        <v>8.9</v>
      </c>
      <c r="P10" s="608">
        <v>9.1999999999999993</v>
      </c>
      <c r="Q10" s="608">
        <v>9</v>
      </c>
      <c r="R10" s="608">
        <v>12.6</v>
      </c>
      <c r="S10" s="608">
        <v>16.3</v>
      </c>
      <c r="T10" s="608">
        <v>14.4</v>
      </c>
      <c r="U10" s="608">
        <v>13.6</v>
      </c>
      <c r="V10" s="608">
        <v>15.9</v>
      </c>
      <c r="W10" s="608"/>
      <c r="X10" s="608"/>
      <c r="Y10" s="608" t="s">
        <v>7</v>
      </c>
      <c r="Z10" s="608"/>
      <c r="AA10" s="608"/>
      <c r="AB10" s="608"/>
      <c r="AC10" s="608"/>
      <c r="AD10" s="608"/>
      <c r="AE10" s="608"/>
      <c r="AF10" s="608"/>
      <c r="AI10" s="324"/>
    </row>
    <row r="11" spans="1:37">
      <c r="A11" s="93" t="s">
        <v>9</v>
      </c>
      <c r="B11" s="608">
        <v>713.4</v>
      </c>
      <c r="C11" s="608">
        <v>693.8</v>
      </c>
      <c r="D11" s="608">
        <v>567.79999999999995</v>
      </c>
      <c r="E11" s="608">
        <v>343.4</v>
      </c>
      <c r="F11" s="608">
        <v>327.10000000000002</v>
      </c>
      <c r="G11" s="608">
        <v>635</v>
      </c>
      <c r="H11" s="608">
        <v>929</v>
      </c>
      <c r="I11" s="608">
        <v>536.4</v>
      </c>
      <c r="J11" s="608">
        <v>630</v>
      </c>
      <c r="K11" s="608">
        <v>606.4</v>
      </c>
      <c r="L11" s="608">
        <v>862.4</v>
      </c>
      <c r="M11" s="608">
        <v>941.7</v>
      </c>
      <c r="N11" s="608">
        <v>929</v>
      </c>
      <c r="O11" s="608">
        <v>1040.8</v>
      </c>
      <c r="P11" s="608">
        <v>1064.8</v>
      </c>
      <c r="Q11" s="608">
        <v>1100.5999999999999</v>
      </c>
      <c r="R11" s="608">
        <v>1280.5999999999999</v>
      </c>
      <c r="S11" s="608">
        <v>1371.4</v>
      </c>
      <c r="T11" s="608">
        <v>1483</v>
      </c>
      <c r="U11" s="608"/>
      <c r="V11" s="608"/>
      <c r="W11" s="608"/>
      <c r="X11" s="608"/>
      <c r="Y11" s="608"/>
      <c r="Z11" s="608"/>
      <c r="AA11" s="608"/>
      <c r="AB11" s="608"/>
      <c r="AC11" s="608"/>
      <c r="AD11" s="608"/>
      <c r="AE11" s="608"/>
      <c r="AF11" s="608"/>
    </row>
    <row r="12" spans="1:37">
      <c r="A12" s="93" t="s">
        <v>8</v>
      </c>
      <c r="B12" s="608">
        <v>203.1</v>
      </c>
      <c r="C12" s="608">
        <v>257</v>
      </c>
      <c r="D12" s="608">
        <v>226.7</v>
      </c>
      <c r="E12" s="608">
        <v>222.7</v>
      </c>
      <c r="F12" s="608">
        <v>230.1</v>
      </c>
      <c r="G12" s="608">
        <v>310.3</v>
      </c>
      <c r="H12" s="608">
        <v>350.9</v>
      </c>
      <c r="I12" s="608">
        <v>368.4</v>
      </c>
      <c r="J12" s="608">
        <v>371.2</v>
      </c>
      <c r="K12" s="608">
        <v>366.1</v>
      </c>
      <c r="L12" s="608">
        <v>336.8</v>
      </c>
      <c r="M12" s="608">
        <v>331.8</v>
      </c>
      <c r="N12" s="608">
        <v>358.4</v>
      </c>
      <c r="O12" s="608">
        <v>362.5</v>
      </c>
      <c r="P12" s="608">
        <v>337.5</v>
      </c>
      <c r="Q12" s="608">
        <v>338.2</v>
      </c>
      <c r="R12" s="608">
        <v>377.91254388764764</v>
      </c>
      <c r="S12" s="608">
        <v>439.40990516332982</v>
      </c>
      <c r="T12" s="608">
        <v>393.55040701314965</v>
      </c>
      <c r="U12" s="608">
        <v>413.12114322832088</v>
      </c>
      <c r="V12" s="608">
        <v>451.41065830721004</v>
      </c>
      <c r="W12" s="608">
        <v>439.20942303853064</v>
      </c>
      <c r="X12" s="608">
        <v>433.20641145488952</v>
      </c>
      <c r="Y12" s="608">
        <v>443.14545098295343</v>
      </c>
      <c r="Z12" s="608">
        <v>404.71511649463656</v>
      </c>
      <c r="AA12" s="608">
        <v>432.73112991218767</v>
      </c>
      <c r="AB12" s="608">
        <v>493.58942755806635</v>
      </c>
      <c r="AC12" s="608">
        <v>538.38246569601461</v>
      </c>
      <c r="AD12" s="608">
        <v>538.42414219680336</v>
      </c>
      <c r="AE12" s="608">
        <v>506.77392901437469</v>
      </c>
      <c r="AF12" s="608">
        <v>489.54079266752154</v>
      </c>
      <c r="AI12" s="277"/>
    </row>
    <row r="13" spans="1:37">
      <c r="A13" s="93" t="s">
        <v>6</v>
      </c>
      <c r="B13" s="608">
        <v>1217.5999999999999</v>
      </c>
      <c r="C13" s="608">
        <v>1006.4</v>
      </c>
      <c r="D13" s="608">
        <v>987.1</v>
      </c>
      <c r="E13" s="608">
        <v>893.1</v>
      </c>
      <c r="F13" s="608">
        <v>651.9</v>
      </c>
      <c r="G13" s="608">
        <v>738</v>
      </c>
      <c r="H13" s="608">
        <v>84.9</v>
      </c>
      <c r="I13" s="608">
        <v>82.6</v>
      </c>
      <c r="J13" s="608">
        <v>4726.5</v>
      </c>
      <c r="K13" s="608">
        <v>3937.9</v>
      </c>
      <c r="L13" s="608">
        <v>3065.2</v>
      </c>
      <c r="M13" s="608">
        <v>2609.1999999999998</v>
      </c>
      <c r="N13" s="608">
        <v>2583</v>
      </c>
      <c r="O13" s="608">
        <v>653.5</v>
      </c>
      <c r="P13" s="608">
        <v>681.4</v>
      </c>
      <c r="Q13" s="608">
        <v>644.1</v>
      </c>
      <c r="R13" s="608">
        <v>734.4</v>
      </c>
      <c r="S13" s="608">
        <v>857.9</v>
      </c>
      <c r="T13" s="608">
        <v>774.1</v>
      </c>
      <c r="U13" s="608">
        <v>687.3</v>
      </c>
      <c r="V13" s="608">
        <v>997.2</v>
      </c>
      <c r="W13" s="608"/>
      <c r="X13" s="608"/>
      <c r="Y13" s="608"/>
      <c r="Z13" s="608"/>
      <c r="AA13" s="296"/>
      <c r="AB13" s="296"/>
      <c r="AC13" s="296"/>
      <c r="AD13" s="296"/>
      <c r="AE13" s="296"/>
      <c r="AF13" s="296"/>
    </row>
    <row r="14" spans="1:37">
      <c r="A14" s="93" t="s">
        <v>18</v>
      </c>
      <c r="B14" s="608" t="s">
        <v>105</v>
      </c>
      <c r="C14" s="608" t="s">
        <v>105</v>
      </c>
      <c r="D14" s="608" t="s">
        <v>105</v>
      </c>
      <c r="E14" s="608" t="s">
        <v>105</v>
      </c>
      <c r="F14" s="608" t="s">
        <v>105</v>
      </c>
      <c r="G14" s="608" t="s">
        <v>105</v>
      </c>
      <c r="H14" s="608" t="s">
        <v>105</v>
      </c>
      <c r="I14" s="608" t="s">
        <v>105</v>
      </c>
      <c r="J14" s="608" t="s">
        <v>105</v>
      </c>
      <c r="K14" s="608" t="s">
        <v>105</v>
      </c>
      <c r="L14" s="608" t="s">
        <v>105</v>
      </c>
      <c r="M14" s="608" t="s">
        <v>105</v>
      </c>
      <c r="N14" s="608" t="s">
        <v>105</v>
      </c>
      <c r="O14" s="608" t="s">
        <v>105</v>
      </c>
      <c r="P14" s="608" t="s">
        <v>105</v>
      </c>
      <c r="Q14" s="608" t="s">
        <v>105</v>
      </c>
      <c r="R14" s="608" t="s">
        <v>105</v>
      </c>
      <c r="S14" s="608" t="s">
        <v>105</v>
      </c>
      <c r="T14" s="608" t="s">
        <v>105</v>
      </c>
      <c r="U14" s="608" t="s">
        <v>105</v>
      </c>
      <c r="V14" s="608" t="s">
        <v>105</v>
      </c>
      <c r="W14" s="608" t="s">
        <v>105</v>
      </c>
      <c r="X14" s="608" t="s">
        <v>105</v>
      </c>
      <c r="Y14" s="608" t="s">
        <v>105</v>
      </c>
      <c r="Z14" s="608" t="s">
        <v>105</v>
      </c>
      <c r="AA14" s="608" t="s">
        <v>105</v>
      </c>
      <c r="AB14" s="608" t="s">
        <v>105</v>
      </c>
      <c r="AC14" s="608" t="s">
        <v>105</v>
      </c>
      <c r="AD14" s="608" t="s">
        <v>105</v>
      </c>
      <c r="AE14" s="608" t="s">
        <v>105</v>
      </c>
      <c r="AF14" s="608" t="s">
        <v>105</v>
      </c>
    </row>
    <row r="15" spans="1:37">
      <c r="A15" s="93" t="s">
        <v>4</v>
      </c>
      <c r="B15" s="608"/>
      <c r="C15" s="608"/>
      <c r="D15" s="608"/>
      <c r="E15" s="608"/>
      <c r="F15" s="608"/>
      <c r="G15" s="608"/>
      <c r="H15" s="608"/>
      <c r="I15" s="608"/>
      <c r="J15" s="608"/>
      <c r="K15" s="608"/>
      <c r="L15" s="608"/>
      <c r="M15" s="608"/>
      <c r="N15" s="608"/>
      <c r="O15" s="608"/>
      <c r="P15" s="608"/>
      <c r="Q15" s="608"/>
      <c r="R15" s="608"/>
      <c r="S15" s="608"/>
      <c r="T15" s="608"/>
      <c r="U15" s="608"/>
      <c r="V15" s="608"/>
      <c r="W15" s="608"/>
      <c r="X15" s="608"/>
      <c r="Y15" s="608">
        <v>12944.48</v>
      </c>
      <c r="Z15" s="608"/>
      <c r="AA15" s="608"/>
      <c r="AB15" s="608"/>
      <c r="AC15" s="608"/>
      <c r="AD15" s="608"/>
      <c r="AE15" s="608"/>
      <c r="AF15" s="608"/>
      <c r="AI15" s="277"/>
    </row>
    <row r="16" spans="1:37">
      <c r="A16" s="93" t="s">
        <v>3</v>
      </c>
      <c r="B16" s="608">
        <v>334.6</v>
      </c>
      <c r="C16" s="608">
        <v>366.5</v>
      </c>
      <c r="D16" s="608">
        <v>362.1</v>
      </c>
      <c r="E16" s="608">
        <v>356.3</v>
      </c>
      <c r="F16" s="608">
        <v>353.2</v>
      </c>
      <c r="G16" s="608">
        <v>320.89999999999998</v>
      </c>
      <c r="H16" s="608">
        <v>318.2</v>
      </c>
      <c r="I16" s="608">
        <v>265.3</v>
      </c>
      <c r="J16" s="608">
        <v>245.2</v>
      </c>
      <c r="K16" s="608">
        <v>182.5</v>
      </c>
      <c r="L16" s="608">
        <v>144.4</v>
      </c>
      <c r="M16" s="608">
        <v>139.4</v>
      </c>
      <c r="N16" s="608">
        <v>196</v>
      </c>
      <c r="O16" s="608">
        <v>187.6</v>
      </c>
      <c r="P16" s="608">
        <v>200.3</v>
      </c>
      <c r="Q16" s="608">
        <v>185.7</v>
      </c>
      <c r="R16" s="608">
        <v>177.7</v>
      </c>
      <c r="S16" s="608">
        <v>177.2</v>
      </c>
      <c r="T16" s="608">
        <v>226.9</v>
      </c>
      <c r="U16" s="608">
        <v>250</v>
      </c>
      <c r="V16" s="608">
        <v>263.7</v>
      </c>
      <c r="W16" s="608">
        <v>239.6</v>
      </c>
      <c r="X16" s="608">
        <v>209.4</v>
      </c>
      <c r="Y16" s="296">
        <v>1748.7</v>
      </c>
      <c r="Z16" s="296">
        <v>149.6</v>
      </c>
      <c r="AA16" s="296">
        <v>130.1</v>
      </c>
      <c r="AB16" s="296">
        <v>152.80000000000001</v>
      </c>
      <c r="AC16" s="296">
        <v>195.6</v>
      </c>
      <c r="AD16" s="608"/>
      <c r="AE16" s="608"/>
      <c r="AF16" s="608"/>
      <c r="AI16" s="324"/>
    </row>
    <row r="17" spans="1:35">
      <c r="A17" s="93" t="s">
        <v>33</v>
      </c>
      <c r="B17" s="608"/>
      <c r="C17" s="608"/>
      <c r="D17" s="608"/>
      <c r="E17" s="608"/>
      <c r="F17" s="608"/>
      <c r="G17" s="608"/>
      <c r="H17" s="608"/>
      <c r="I17" s="608"/>
      <c r="J17" s="608"/>
      <c r="K17" s="608"/>
      <c r="L17" s="608"/>
      <c r="M17" s="608"/>
      <c r="N17" s="608"/>
      <c r="O17" s="608"/>
      <c r="P17" s="608"/>
      <c r="Q17" s="608">
        <v>1384.9</v>
      </c>
      <c r="R17" s="608">
        <v>1334.8</v>
      </c>
      <c r="S17" s="608">
        <v>1511.2</v>
      </c>
      <c r="T17" s="608">
        <v>1538.7</v>
      </c>
      <c r="U17" s="608">
        <v>1948.9</v>
      </c>
      <c r="V17" s="608">
        <v>1739.7</v>
      </c>
      <c r="W17" s="608">
        <v>2061.1999999999998</v>
      </c>
      <c r="X17" s="608">
        <v>1977.9</v>
      </c>
      <c r="Y17" s="608"/>
      <c r="Z17" s="608"/>
      <c r="AA17" s="608"/>
      <c r="AB17" s="608"/>
      <c r="AC17" s="608"/>
      <c r="AD17" s="608"/>
      <c r="AE17" s="608"/>
      <c r="AF17" s="608"/>
      <c r="AI17" s="324"/>
    </row>
    <row r="18" spans="1:35">
      <c r="A18" s="93" t="s">
        <v>1</v>
      </c>
      <c r="B18" s="608"/>
      <c r="C18" s="608"/>
      <c r="D18" s="608"/>
      <c r="E18" s="608"/>
      <c r="F18" s="608"/>
      <c r="G18" s="608"/>
      <c r="H18" s="608"/>
      <c r="I18" s="608"/>
      <c r="J18" s="608"/>
      <c r="K18" s="608"/>
      <c r="L18" s="608"/>
      <c r="M18" s="608"/>
      <c r="N18" s="608"/>
      <c r="O18" s="608"/>
      <c r="P18" s="608"/>
      <c r="Q18" s="608"/>
      <c r="R18" s="608"/>
      <c r="S18" s="608"/>
      <c r="T18" s="608"/>
      <c r="U18" s="608"/>
      <c r="V18" s="608"/>
      <c r="W18" s="608"/>
      <c r="X18" s="608"/>
      <c r="Y18" s="608"/>
      <c r="Z18" s="608"/>
      <c r="AA18" s="608"/>
      <c r="AB18" s="608"/>
      <c r="AC18" s="608"/>
      <c r="AD18" s="608"/>
      <c r="AE18" s="608"/>
      <c r="AF18" s="608"/>
      <c r="AI18" s="324"/>
    </row>
    <row r="19" spans="1:35">
      <c r="A19" s="93" t="s">
        <v>24</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608"/>
      <c r="AA19" s="608"/>
      <c r="AB19" s="608"/>
      <c r="AC19" s="608"/>
      <c r="AD19" s="608"/>
      <c r="AE19" s="608"/>
      <c r="AF19" s="608"/>
    </row>
    <row r="20" spans="1:35">
      <c r="A20" s="17"/>
      <c r="B20" s="17"/>
      <c r="P20" s="17"/>
      <c r="Q20" s="17"/>
      <c r="R20" s="17"/>
      <c r="S20" s="17"/>
      <c r="T20" s="17"/>
      <c r="X20" s="17"/>
      <c r="AE20" s="195"/>
      <c r="AF20" s="195"/>
    </row>
    <row r="21" spans="1:35">
      <c r="A21" s="44" t="s">
        <v>19</v>
      </c>
      <c r="B21" s="13"/>
      <c r="D21" s="17"/>
      <c r="F21" s="17"/>
      <c r="G21" s="17"/>
      <c r="H21" s="17"/>
      <c r="I21" s="17"/>
      <c r="J21" s="17"/>
      <c r="K21" s="17"/>
      <c r="L21" s="17"/>
      <c r="M21" s="17"/>
      <c r="N21" s="17"/>
      <c r="O21" s="17"/>
      <c r="P21" s="17"/>
      <c r="Q21" s="17"/>
      <c r="R21" s="17"/>
      <c r="S21" s="17"/>
      <c r="T21" s="17"/>
      <c r="X21" s="17"/>
      <c r="AE21" s="13"/>
      <c r="AF21" s="13"/>
    </row>
    <row r="22" spans="1:35">
      <c r="A22" s="17"/>
      <c r="B22" s="17"/>
      <c r="D22" s="17"/>
      <c r="F22" s="17"/>
      <c r="G22" s="17"/>
      <c r="H22" s="17"/>
      <c r="I22" s="17"/>
      <c r="J22" s="17"/>
      <c r="K22" s="17"/>
      <c r="L22" s="17"/>
      <c r="M22" s="17"/>
      <c r="N22" s="17"/>
      <c r="O22" s="17"/>
      <c r="P22" s="17"/>
      <c r="Q22" s="17"/>
      <c r="R22" s="17"/>
      <c r="S22" s="17"/>
      <c r="T22" s="17"/>
      <c r="U22" s="13"/>
      <c r="V22" s="13"/>
      <c r="W22" s="13"/>
      <c r="X22" s="17"/>
      <c r="AE22" s="13"/>
      <c r="AF22" s="13"/>
    </row>
    <row r="23" spans="1:35">
      <c r="A23" s="13" t="s">
        <v>294</v>
      </c>
      <c r="B23" s="13"/>
      <c r="D23" s="17"/>
      <c r="F23" s="17"/>
      <c r="G23" s="17"/>
      <c r="H23" s="17"/>
      <c r="I23" s="17"/>
      <c r="J23" s="17"/>
      <c r="K23" s="17"/>
      <c r="L23" s="17"/>
      <c r="M23" s="17"/>
      <c r="N23" s="17"/>
      <c r="O23" s="17"/>
      <c r="P23" s="17"/>
      <c r="Q23" s="17"/>
      <c r="R23" s="17"/>
      <c r="S23" s="17"/>
      <c r="T23" s="17"/>
      <c r="X23" s="17"/>
      <c r="AE23" s="13"/>
      <c r="AF23" s="13"/>
    </row>
    <row r="24" spans="1:35">
      <c r="A24" s="17"/>
      <c r="B24" s="13"/>
      <c r="D24" s="17"/>
      <c r="F24" s="17"/>
      <c r="G24" s="17"/>
      <c r="H24" s="17"/>
      <c r="I24" s="17"/>
      <c r="J24" s="17"/>
      <c r="K24" s="17"/>
      <c r="L24" s="17"/>
      <c r="M24" s="17"/>
      <c r="N24" s="17"/>
      <c r="O24" s="17"/>
      <c r="P24" s="17"/>
      <c r="Q24" s="17"/>
      <c r="R24" s="17"/>
      <c r="S24" s="17"/>
      <c r="T24" s="17"/>
      <c r="X24" s="17"/>
      <c r="AE24" s="13"/>
      <c r="AF24" s="13"/>
    </row>
    <row r="25" spans="1:35">
      <c r="A25" s="13" t="s">
        <v>428</v>
      </c>
      <c r="B25" s="17"/>
      <c r="D25" s="17"/>
      <c r="F25" s="17"/>
      <c r="G25" s="17"/>
      <c r="H25" s="17"/>
      <c r="I25" s="17"/>
      <c r="J25" s="17"/>
      <c r="K25" s="17"/>
      <c r="L25" s="17"/>
      <c r="M25" s="17"/>
      <c r="N25" s="17"/>
      <c r="O25" s="17"/>
      <c r="P25" s="17"/>
      <c r="Q25" s="17"/>
      <c r="R25" s="17"/>
      <c r="S25" s="17"/>
      <c r="T25" s="17"/>
      <c r="U25" s="13"/>
      <c r="V25" s="13"/>
      <c r="W25" s="13"/>
      <c r="X25" s="17"/>
      <c r="AE25" s="13"/>
      <c r="AF25" s="13"/>
    </row>
    <row r="26" spans="1:35">
      <c r="A26" s="13"/>
      <c r="U26" s="13"/>
      <c r="V26" s="13"/>
      <c r="W26" s="13"/>
      <c r="AE26" s="13"/>
      <c r="AF26" s="13"/>
    </row>
    <row r="27" spans="1:35">
      <c r="A27" s="17" t="s">
        <v>3243</v>
      </c>
    </row>
    <row r="28" spans="1:35">
      <c r="A28" s="17"/>
    </row>
    <row r="29" spans="1:35">
      <c r="A29" s="53" t="s">
        <v>124</v>
      </c>
      <c r="AE29" s="13"/>
      <c r="AF29" s="13"/>
    </row>
    <row r="30" spans="1:35">
      <c r="AE30" s="13"/>
      <c r="AF30" s="13"/>
    </row>
  </sheetData>
  <conditionalFormatting sqref="U1:W2">
    <cfRule type="expression" dxfId="70" priority="1" stopIfTrue="1">
      <formula>#N/A</formula>
    </cfRule>
  </conditionalFormatting>
  <hyperlinks>
    <hyperlink ref="AH3" location="Content!A1" display="Back to content page" xr:uid="{00000000-0004-0000-1C01-000000000000}"/>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Sheet286"/>
  <dimension ref="A1:AL38"/>
  <sheetViews>
    <sheetView topLeftCell="A13" zoomScale="96" zoomScaleNormal="96" workbookViewId="0">
      <selection activeCell="A25" sqref="A25"/>
    </sheetView>
  </sheetViews>
  <sheetFormatPr defaultRowHeight="14.4"/>
  <cols>
    <col min="1" max="1" width="33.77734375" customWidth="1"/>
    <col min="2" max="33" width="7.77734375" customWidth="1"/>
  </cols>
  <sheetData>
    <row r="1" spans="1:38">
      <c r="A1" s="18" t="s">
        <v>3048</v>
      </c>
      <c r="B1" s="13"/>
      <c r="C1" s="13"/>
      <c r="D1" s="13"/>
      <c r="E1" s="13"/>
      <c r="F1" s="13"/>
      <c r="G1" s="13"/>
      <c r="H1" s="13"/>
      <c r="I1" s="13"/>
      <c r="J1" s="13"/>
      <c r="K1" s="13"/>
      <c r="L1" s="13"/>
      <c r="M1" s="13"/>
      <c r="N1" s="13"/>
      <c r="O1" s="13"/>
      <c r="P1" s="13"/>
      <c r="Q1" s="13"/>
      <c r="R1" s="13"/>
      <c r="S1" s="13"/>
      <c r="T1" s="13"/>
      <c r="U1" s="62"/>
      <c r="V1" s="62"/>
      <c r="W1" s="62"/>
      <c r="X1" s="13"/>
      <c r="AE1" s="13"/>
      <c r="AF1" s="13"/>
      <c r="AG1" s="13"/>
    </row>
    <row r="2" spans="1:38">
      <c r="A2" s="13"/>
      <c r="B2" s="13"/>
      <c r="C2" s="13"/>
      <c r="D2" s="13"/>
      <c r="E2" s="13"/>
      <c r="F2" s="13"/>
      <c r="G2" s="13"/>
      <c r="H2" s="13"/>
      <c r="I2" s="13"/>
      <c r="J2" s="13"/>
      <c r="K2" s="13"/>
      <c r="L2" s="13"/>
      <c r="M2" s="13"/>
      <c r="N2" s="13"/>
      <c r="O2" s="13"/>
      <c r="P2" s="13"/>
      <c r="Q2" s="13"/>
      <c r="R2" s="13"/>
      <c r="S2" s="13"/>
      <c r="T2" s="13"/>
      <c r="U2" s="62"/>
      <c r="V2" s="62"/>
      <c r="W2" s="62"/>
      <c r="X2" s="13"/>
      <c r="AE2" s="13"/>
      <c r="AF2" s="13"/>
      <c r="AG2" s="13"/>
    </row>
    <row r="3" spans="1:38">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G3" s="21">
        <v>2022</v>
      </c>
      <c r="AI3" s="1" t="s">
        <v>559</v>
      </c>
      <c r="AK3" s="44"/>
      <c r="AL3" s="44"/>
    </row>
    <row r="4" spans="1:38">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J4" s="324"/>
    </row>
    <row r="5" spans="1:38">
      <c r="A5" s="93" t="s">
        <v>12</v>
      </c>
      <c r="B5" s="296" t="s">
        <v>30</v>
      </c>
      <c r="C5" s="296" t="s">
        <v>30</v>
      </c>
      <c r="D5" s="296" t="s">
        <v>30</v>
      </c>
      <c r="E5" s="296" t="s">
        <v>30</v>
      </c>
      <c r="F5" s="296" t="s">
        <v>30</v>
      </c>
      <c r="G5" s="296" t="s">
        <v>30</v>
      </c>
      <c r="H5" s="296" t="s">
        <v>30</v>
      </c>
      <c r="I5" s="296" t="s">
        <v>30</v>
      </c>
      <c r="J5" s="296" t="s">
        <v>30</v>
      </c>
      <c r="K5" s="296" t="s">
        <v>30</v>
      </c>
      <c r="L5" s="296" t="s">
        <v>30</v>
      </c>
      <c r="M5" s="296" t="s">
        <v>30</v>
      </c>
      <c r="N5" s="296" t="s">
        <v>30</v>
      </c>
      <c r="O5" s="296" t="s">
        <v>30</v>
      </c>
      <c r="P5" s="296" t="s">
        <v>30</v>
      </c>
      <c r="Q5" s="296" t="s">
        <v>30</v>
      </c>
      <c r="R5" s="296" t="s">
        <v>30</v>
      </c>
      <c r="S5" s="296" t="s">
        <v>30</v>
      </c>
      <c r="T5" s="296" t="s">
        <v>30</v>
      </c>
      <c r="U5" s="296" t="s">
        <v>30</v>
      </c>
      <c r="V5" s="296" t="s">
        <v>30</v>
      </c>
      <c r="W5" s="296" t="s">
        <v>30</v>
      </c>
      <c r="X5" s="296" t="s">
        <v>30</v>
      </c>
      <c r="Y5" s="296" t="s">
        <v>30</v>
      </c>
      <c r="Z5" s="296" t="s">
        <v>105</v>
      </c>
      <c r="AA5" s="296" t="s">
        <v>105</v>
      </c>
      <c r="AB5" s="296" t="s">
        <v>105</v>
      </c>
      <c r="AC5" s="296" t="s">
        <v>105</v>
      </c>
      <c r="AD5" s="296" t="s">
        <v>105</v>
      </c>
      <c r="AE5" s="296" t="s">
        <v>105</v>
      </c>
      <c r="AF5" s="296" t="s">
        <v>105</v>
      </c>
      <c r="AG5" s="296" t="s">
        <v>105</v>
      </c>
      <c r="AI5" s="33"/>
      <c r="AJ5" s="324"/>
    </row>
    <row r="6" spans="1:38">
      <c r="A6" s="93" t="s">
        <v>513</v>
      </c>
      <c r="B6" s="296" t="s">
        <v>30</v>
      </c>
      <c r="C6" s="296" t="s">
        <v>30</v>
      </c>
      <c r="D6" s="296" t="s">
        <v>30</v>
      </c>
      <c r="E6" s="296" t="s">
        <v>30</v>
      </c>
      <c r="F6" s="296" t="s">
        <v>30</v>
      </c>
      <c r="G6" s="296" t="s">
        <v>30</v>
      </c>
      <c r="H6" s="296" t="s">
        <v>30</v>
      </c>
      <c r="I6" s="296" t="s">
        <v>30</v>
      </c>
      <c r="J6" s="296" t="s">
        <v>30</v>
      </c>
      <c r="K6" s="296" t="s">
        <v>30</v>
      </c>
      <c r="L6" s="296" t="s">
        <v>30</v>
      </c>
      <c r="M6" s="296" t="s">
        <v>30</v>
      </c>
      <c r="N6" s="296" t="s">
        <v>30</v>
      </c>
      <c r="O6" s="296" t="s">
        <v>30</v>
      </c>
      <c r="P6" s="296" t="s">
        <v>30</v>
      </c>
      <c r="Q6" s="296" t="s">
        <v>30</v>
      </c>
      <c r="R6" s="296" t="s">
        <v>30</v>
      </c>
      <c r="S6" s="296" t="s">
        <v>30</v>
      </c>
      <c r="T6" s="296" t="s">
        <v>30</v>
      </c>
      <c r="U6" s="296" t="s">
        <v>30</v>
      </c>
      <c r="V6" s="296" t="s">
        <v>30</v>
      </c>
      <c r="W6" s="296" t="s">
        <v>30</v>
      </c>
      <c r="X6" s="296" t="s">
        <v>30</v>
      </c>
      <c r="Y6" s="296" t="s">
        <v>30</v>
      </c>
      <c r="Z6" s="296" t="s">
        <v>30</v>
      </c>
      <c r="AA6" s="296" t="s">
        <v>30</v>
      </c>
      <c r="AB6" s="296" t="s">
        <v>30</v>
      </c>
      <c r="AC6" s="296" t="s">
        <v>30</v>
      </c>
      <c r="AD6" s="296" t="s">
        <v>30</v>
      </c>
      <c r="AE6" s="296" t="s">
        <v>30</v>
      </c>
      <c r="AF6" s="296" t="s">
        <v>30</v>
      </c>
      <c r="AG6" s="296" t="s">
        <v>30</v>
      </c>
      <c r="AI6" s="33"/>
    </row>
    <row r="7" spans="1:38">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J7" s="324"/>
    </row>
    <row r="8" spans="1:38">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row>
    <row r="9" spans="1:38">
      <c r="A9" s="93" t="s">
        <v>11</v>
      </c>
      <c r="B9" s="296" t="s">
        <v>105</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t="s">
        <v>105</v>
      </c>
      <c r="X9" s="296" t="s">
        <v>105</v>
      </c>
      <c r="Y9" s="296" t="s">
        <v>105</v>
      </c>
      <c r="Z9" s="296" t="s">
        <v>105</v>
      </c>
      <c r="AA9" s="296" t="s">
        <v>105</v>
      </c>
      <c r="AB9" s="296" t="s">
        <v>105</v>
      </c>
      <c r="AC9" s="296" t="s">
        <v>105</v>
      </c>
      <c r="AD9" s="296" t="s">
        <v>105</v>
      </c>
      <c r="AE9" s="296" t="s">
        <v>105</v>
      </c>
      <c r="AF9" s="296" t="s">
        <v>105</v>
      </c>
      <c r="AG9" s="296" t="s">
        <v>105</v>
      </c>
    </row>
    <row r="10" spans="1:38">
      <c r="A10" s="93" t="s">
        <v>10</v>
      </c>
      <c r="B10" s="296">
        <v>393.9</v>
      </c>
      <c r="C10" s="296">
        <v>437.2</v>
      </c>
      <c r="D10" s="296">
        <v>436.3</v>
      </c>
      <c r="E10" s="296">
        <v>309.7</v>
      </c>
      <c r="F10" s="296">
        <v>375.1</v>
      </c>
      <c r="G10" s="296">
        <v>474</v>
      </c>
      <c r="H10" s="296">
        <v>386</v>
      </c>
      <c r="I10" s="296">
        <v>390.5</v>
      </c>
      <c r="J10" s="296">
        <v>302.39999999999998</v>
      </c>
      <c r="K10" s="296">
        <v>284.39999999999998</v>
      </c>
      <c r="L10" s="296">
        <v>318.7</v>
      </c>
      <c r="M10" s="296">
        <v>241.5</v>
      </c>
      <c r="N10" s="296">
        <v>265.3</v>
      </c>
      <c r="O10" s="296">
        <v>133</v>
      </c>
      <c r="P10" s="296">
        <v>137.1</v>
      </c>
      <c r="Q10" s="296">
        <v>134.5</v>
      </c>
      <c r="R10" s="296">
        <v>186.6</v>
      </c>
      <c r="S10" s="296">
        <v>242.7</v>
      </c>
      <c r="T10" s="296">
        <v>213.4</v>
      </c>
      <c r="U10" s="296">
        <v>202.2</v>
      </c>
      <c r="V10" s="296">
        <v>235.7</v>
      </c>
      <c r="W10" s="296"/>
      <c r="X10" s="296"/>
      <c r="Y10" s="296"/>
      <c r="Z10" s="296"/>
      <c r="AA10" s="296"/>
      <c r="AB10" s="296"/>
      <c r="AC10" s="296"/>
      <c r="AD10" s="296"/>
      <c r="AE10" s="296"/>
      <c r="AF10" s="296"/>
      <c r="AG10" s="296"/>
      <c r="AJ10" s="324"/>
    </row>
    <row r="11" spans="1:38">
      <c r="A11" s="93" t="s">
        <v>9</v>
      </c>
      <c r="B11" s="296">
        <v>288.89999999999998</v>
      </c>
      <c r="C11" s="296">
        <v>249.8</v>
      </c>
      <c r="D11" s="296">
        <v>209</v>
      </c>
      <c r="E11" s="296">
        <v>114.5</v>
      </c>
      <c r="F11" s="296">
        <v>163.6</v>
      </c>
      <c r="G11" s="296">
        <v>317.5</v>
      </c>
      <c r="H11" s="296">
        <v>464.5</v>
      </c>
      <c r="I11" s="296">
        <v>268.2</v>
      </c>
      <c r="J11" s="296">
        <v>315</v>
      </c>
      <c r="K11" s="296">
        <v>303.2</v>
      </c>
      <c r="L11" s="296">
        <v>431.2</v>
      </c>
      <c r="M11" s="296">
        <v>470.8</v>
      </c>
      <c r="N11" s="296">
        <v>464.5</v>
      </c>
      <c r="O11" s="296">
        <v>375.7</v>
      </c>
      <c r="P11" s="296">
        <v>362.8</v>
      </c>
      <c r="Q11" s="296">
        <v>316.39999999999998</v>
      </c>
      <c r="R11" s="296">
        <v>357.1</v>
      </c>
      <c r="S11" s="296">
        <v>382.5</v>
      </c>
      <c r="T11" s="296">
        <v>413.6</v>
      </c>
      <c r="U11" s="296"/>
      <c r="V11" s="296"/>
      <c r="W11" s="296"/>
      <c r="X11" s="296"/>
      <c r="Y11" s="296"/>
      <c r="Z11" s="296"/>
      <c r="AA11" s="296"/>
      <c r="AB11" s="296"/>
      <c r="AC11" s="296"/>
      <c r="AD11" s="296"/>
      <c r="AE11" s="296"/>
      <c r="AF11" s="296"/>
      <c r="AG11" s="296"/>
    </row>
    <row r="12" spans="1:38">
      <c r="A12" s="93" t="s">
        <v>8</v>
      </c>
      <c r="B12" s="296" t="s">
        <v>105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t="s">
        <v>105</v>
      </c>
      <c r="X12" s="296" t="s">
        <v>105</v>
      </c>
      <c r="Y12" s="296" t="s">
        <v>105</v>
      </c>
      <c r="Z12" s="296" t="s">
        <v>105</v>
      </c>
      <c r="AA12" s="296" t="s">
        <v>105</v>
      </c>
      <c r="AB12" s="296" t="s">
        <v>105</v>
      </c>
      <c r="AC12" s="296" t="s">
        <v>105</v>
      </c>
      <c r="AD12" s="296" t="s">
        <v>105</v>
      </c>
      <c r="AE12" s="296" t="s">
        <v>105</v>
      </c>
      <c r="AF12" s="296" t="s">
        <v>105</v>
      </c>
      <c r="AG12" s="296" t="s">
        <v>105</v>
      </c>
      <c r="AJ12" s="277"/>
    </row>
    <row r="13" spans="1:38">
      <c r="A13" s="93" t="s">
        <v>6</v>
      </c>
      <c r="B13" s="296">
        <v>187.3</v>
      </c>
      <c r="C13" s="296">
        <v>154.80000000000001</v>
      </c>
      <c r="D13" s="296">
        <v>151.9</v>
      </c>
      <c r="E13" s="296">
        <v>156.4</v>
      </c>
      <c r="F13" s="296">
        <v>130.4</v>
      </c>
      <c r="G13" s="296">
        <v>299.5</v>
      </c>
      <c r="H13" s="296">
        <v>271.8</v>
      </c>
      <c r="I13" s="296">
        <v>264.2</v>
      </c>
      <c r="J13" s="296">
        <v>163.1</v>
      </c>
      <c r="K13" s="296">
        <v>207.2</v>
      </c>
      <c r="L13" s="296">
        <v>154.6</v>
      </c>
      <c r="M13" s="296">
        <v>135.1</v>
      </c>
      <c r="N13" s="296">
        <v>135.19999999999999</v>
      </c>
      <c r="O13" s="296">
        <v>158.9</v>
      </c>
      <c r="P13" s="296">
        <v>166.8</v>
      </c>
      <c r="Q13" s="296">
        <v>157.69999999999999</v>
      </c>
      <c r="R13" s="296">
        <v>166.1</v>
      </c>
      <c r="S13" s="296">
        <v>261.8</v>
      </c>
      <c r="T13" s="296">
        <v>236.2</v>
      </c>
      <c r="U13" s="296">
        <v>209.7</v>
      </c>
      <c r="V13" s="296">
        <v>304.3</v>
      </c>
      <c r="W13" s="296"/>
      <c r="X13" s="296"/>
      <c r="Y13" s="296"/>
      <c r="Z13" s="296"/>
      <c r="AA13" s="296"/>
      <c r="AB13" s="296"/>
      <c r="AC13" s="296"/>
      <c r="AD13" s="296"/>
      <c r="AE13" s="296"/>
      <c r="AF13" s="296"/>
      <c r="AG13" s="296"/>
    </row>
    <row r="14" spans="1:38">
      <c r="A14" s="93" t="s">
        <v>18</v>
      </c>
      <c r="B14" s="296">
        <v>411.4</v>
      </c>
      <c r="C14" s="296">
        <v>456.2</v>
      </c>
      <c r="D14" s="296">
        <v>456.3</v>
      </c>
      <c r="E14" s="296">
        <v>422.4</v>
      </c>
      <c r="F14" s="296">
        <v>565.20000000000005</v>
      </c>
      <c r="G14" s="296">
        <v>546.6</v>
      </c>
      <c r="H14" s="296">
        <v>520.79999999999995</v>
      </c>
      <c r="I14" s="296">
        <v>446.8</v>
      </c>
      <c r="J14" s="296">
        <v>425.6</v>
      </c>
      <c r="K14" s="296">
        <v>314.10000000000002</v>
      </c>
      <c r="L14" s="296">
        <v>589.5</v>
      </c>
      <c r="M14" s="296">
        <v>313.10000000000002</v>
      </c>
      <c r="N14" s="296">
        <v>482.5</v>
      </c>
      <c r="O14" s="296">
        <v>326</v>
      </c>
      <c r="P14" s="296">
        <v>362.5</v>
      </c>
      <c r="Q14" s="296">
        <v>373.3</v>
      </c>
      <c r="R14" s="296">
        <v>372.4</v>
      </c>
      <c r="S14" s="296">
        <v>342.2</v>
      </c>
      <c r="T14" s="296">
        <v>367.2</v>
      </c>
      <c r="U14" s="296">
        <v>726.7</v>
      </c>
      <c r="V14" s="296">
        <v>774.1</v>
      </c>
      <c r="W14" s="296" t="s">
        <v>7</v>
      </c>
      <c r="X14" s="296" t="s">
        <v>7</v>
      </c>
      <c r="Y14" s="296" t="s">
        <v>7</v>
      </c>
      <c r="Z14" s="296"/>
      <c r="AA14" s="296"/>
      <c r="AB14" s="296"/>
      <c r="AC14" s="296"/>
      <c r="AD14" s="296"/>
      <c r="AE14" s="296"/>
      <c r="AF14" s="296"/>
      <c r="AG14" s="296"/>
    </row>
    <row r="15" spans="1:38">
      <c r="A15" s="93" t="s">
        <v>4</v>
      </c>
      <c r="B15" s="296" t="s">
        <v>105</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Z15" s="296" t="s">
        <v>105</v>
      </c>
      <c r="AA15" s="296" t="s">
        <v>105</v>
      </c>
      <c r="AB15" s="296" t="s">
        <v>105</v>
      </c>
      <c r="AC15" s="296" t="s">
        <v>105</v>
      </c>
      <c r="AD15" s="296" t="s">
        <v>105</v>
      </c>
      <c r="AE15" s="296" t="s">
        <v>105</v>
      </c>
      <c r="AF15" s="296" t="s">
        <v>105</v>
      </c>
      <c r="AG15" s="296" t="s">
        <v>105</v>
      </c>
      <c r="AJ15" s="277"/>
    </row>
    <row r="16" spans="1:38">
      <c r="A16" s="93" t="s">
        <v>3</v>
      </c>
      <c r="B16" s="296">
        <v>461.7</v>
      </c>
      <c r="C16" s="296">
        <v>461.4</v>
      </c>
      <c r="D16" s="296">
        <v>433</v>
      </c>
      <c r="E16" s="296">
        <v>443</v>
      </c>
      <c r="F16" s="296">
        <v>525.20000000000005</v>
      </c>
      <c r="G16" s="296">
        <v>545.4</v>
      </c>
      <c r="H16" s="296">
        <v>542.1</v>
      </c>
      <c r="I16" s="296">
        <v>457.6</v>
      </c>
      <c r="J16" s="296">
        <v>422.3</v>
      </c>
      <c r="K16" s="296">
        <v>311.2</v>
      </c>
      <c r="L16" s="296">
        <v>295</v>
      </c>
      <c r="M16" s="296">
        <v>333</v>
      </c>
      <c r="N16" s="296">
        <v>487.8</v>
      </c>
      <c r="O16" s="296">
        <v>493.7</v>
      </c>
      <c r="P16" s="296">
        <v>346.7</v>
      </c>
      <c r="Q16" s="296">
        <v>342.1</v>
      </c>
      <c r="R16" s="296">
        <v>426.1</v>
      </c>
      <c r="S16" s="296">
        <v>570.1</v>
      </c>
      <c r="T16" s="296">
        <v>419.2</v>
      </c>
      <c r="U16" s="296">
        <v>595.1</v>
      </c>
      <c r="V16" s="296">
        <v>624.79999999999995</v>
      </c>
      <c r="W16" s="296">
        <v>619.9</v>
      </c>
      <c r="X16" s="296">
        <v>595.31204704518166</v>
      </c>
      <c r="Y16" s="296">
        <v>642.69600847106483</v>
      </c>
      <c r="Z16" s="296">
        <v>598.96179954745105</v>
      </c>
      <c r="AA16" s="296">
        <v>559.37306717234537</v>
      </c>
      <c r="AB16" s="296">
        <v>651.60762410948212</v>
      </c>
      <c r="AC16" s="296">
        <v>602.39599610480786</v>
      </c>
      <c r="AD16" s="296">
        <v>552.68873732412874</v>
      </c>
      <c r="AE16" s="296">
        <v>468.87052006972323</v>
      </c>
      <c r="AF16" s="296">
        <v>598.83072555844683</v>
      </c>
      <c r="AG16" s="296">
        <v>554.83626680998157</v>
      </c>
      <c r="AJ16" s="324"/>
    </row>
    <row r="17" spans="1:36">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J17" s="324"/>
    </row>
    <row r="18" spans="1:36">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J18" s="324"/>
    </row>
    <row r="19" spans="1:36">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v>340</v>
      </c>
      <c r="AA19" s="296">
        <v>258</v>
      </c>
      <c r="AB19" s="296">
        <v>258</v>
      </c>
      <c r="AC19" s="296">
        <v>570</v>
      </c>
      <c r="AD19" s="296"/>
      <c r="AE19" s="296"/>
      <c r="AF19" s="296"/>
      <c r="AG19" s="296"/>
    </row>
    <row r="20" spans="1:36">
      <c r="A20" s="17"/>
      <c r="B20" s="17"/>
      <c r="P20" s="17"/>
      <c r="Q20" s="17"/>
      <c r="R20" s="17"/>
      <c r="S20" s="17"/>
      <c r="T20" s="17"/>
      <c r="X20" s="17"/>
      <c r="AE20" s="195"/>
      <c r="AF20" s="195"/>
      <c r="AG20" s="195"/>
    </row>
    <row r="21" spans="1:36">
      <c r="A21" s="44" t="s">
        <v>19</v>
      </c>
      <c r="D21" s="17"/>
      <c r="F21" s="17"/>
      <c r="G21" s="17"/>
      <c r="H21" s="17"/>
      <c r="I21" s="17"/>
      <c r="J21" s="17"/>
      <c r="K21" s="17"/>
      <c r="L21" s="17"/>
      <c r="M21" s="17"/>
      <c r="N21" s="17"/>
      <c r="O21" s="17"/>
      <c r="P21" s="17"/>
      <c r="Q21" s="17"/>
      <c r="R21" s="17"/>
      <c r="S21" s="17"/>
      <c r="T21" s="17"/>
      <c r="X21" s="17"/>
      <c r="Z21" s="324"/>
      <c r="AA21" s="324"/>
      <c r="AB21" s="324"/>
      <c r="AC21" s="324"/>
      <c r="AI21" s="340"/>
    </row>
    <row r="22" spans="1:36">
      <c r="A22" s="17"/>
      <c r="D22" s="17"/>
      <c r="F22" s="17"/>
      <c r="G22" s="17"/>
      <c r="H22" s="17"/>
      <c r="I22" s="17"/>
      <c r="J22" s="17"/>
      <c r="K22" s="17"/>
      <c r="L22" s="17"/>
      <c r="M22" s="17"/>
      <c r="N22" s="17"/>
      <c r="O22" s="17"/>
      <c r="P22" s="17"/>
      <c r="Q22" s="17"/>
      <c r="R22" s="17"/>
      <c r="S22" s="17"/>
      <c r="T22" s="17"/>
      <c r="U22" s="13"/>
      <c r="V22" s="13"/>
      <c r="W22" s="13"/>
      <c r="X22" s="17"/>
      <c r="AE22" s="13"/>
      <c r="AF22" s="13"/>
      <c r="AG22" s="13"/>
      <c r="AI22" s="340"/>
    </row>
    <row r="23" spans="1:36">
      <c r="A23" s="13" t="s">
        <v>294</v>
      </c>
      <c r="D23" s="17"/>
      <c r="F23" s="17"/>
      <c r="G23" s="17"/>
      <c r="H23" s="17"/>
      <c r="I23" s="17"/>
      <c r="J23" s="17"/>
      <c r="K23" s="17"/>
      <c r="L23" s="17"/>
      <c r="M23" s="17"/>
      <c r="N23" s="17"/>
      <c r="O23" s="17"/>
      <c r="P23" s="17"/>
      <c r="Q23" s="17"/>
      <c r="R23" s="17"/>
      <c r="S23" s="17"/>
      <c r="T23" s="17"/>
      <c r="U23" s="13"/>
      <c r="V23" s="13"/>
      <c r="W23" s="13"/>
      <c r="X23" s="17"/>
      <c r="AE23" s="13"/>
      <c r="AF23" s="13"/>
      <c r="AG23" s="13"/>
      <c r="AI23" s="340"/>
    </row>
    <row r="24" spans="1:36">
      <c r="A24" s="17"/>
      <c r="U24" s="13"/>
      <c r="V24" s="13"/>
      <c r="W24" s="13"/>
      <c r="AE24" s="13"/>
      <c r="AF24" s="13"/>
      <c r="AG24" s="13"/>
    </row>
    <row r="25" spans="1:36">
      <c r="A25" s="17" t="s">
        <v>3242</v>
      </c>
      <c r="U25" s="13"/>
      <c r="V25" s="13"/>
      <c r="W25" s="13"/>
    </row>
    <row r="26" spans="1:36">
      <c r="A26" s="17"/>
      <c r="U26" s="13"/>
      <c r="V26" s="13"/>
      <c r="W26" s="13"/>
    </row>
    <row r="27" spans="1:36">
      <c r="A27" s="53" t="s">
        <v>124</v>
      </c>
      <c r="U27" s="13"/>
      <c r="V27" s="13"/>
      <c r="W27" s="13"/>
      <c r="AE27" s="13"/>
      <c r="AF27" s="13"/>
      <c r="AG27" s="13"/>
    </row>
    <row r="28" spans="1:36">
      <c r="U28" s="13"/>
      <c r="V28" s="13"/>
      <c r="W28" s="13"/>
      <c r="AE28" s="13"/>
      <c r="AF28" s="13"/>
      <c r="AG28" s="13"/>
    </row>
    <row r="29" spans="1:36">
      <c r="U29" s="13"/>
      <c r="V29" s="13"/>
      <c r="W29" s="13"/>
    </row>
    <row r="30" spans="1:36">
      <c r="U30" s="13"/>
      <c r="V30" s="13"/>
      <c r="W30" s="13"/>
    </row>
    <row r="31" spans="1:36">
      <c r="U31" s="13"/>
      <c r="V31" s="13"/>
      <c r="W31" s="13"/>
    </row>
    <row r="32" spans="1:36">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sheetData>
  <conditionalFormatting sqref="U1:W2">
    <cfRule type="expression" dxfId="69" priority="1" stopIfTrue="1">
      <formula>#N/A</formula>
    </cfRule>
  </conditionalFormatting>
  <hyperlinks>
    <hyperlink ref="AI3" location="Content!A1" display="Back to content page" xr:uid="{00000000-0004-0000-1D01-000000000000}"/>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Sheet287"/>
  <dimension ref="A1:AJ35"/>
  <sheetViews>
    <sheetView topLeftCell="A13" zoomScale="86" zoomScaleNormal="86" workbookViewId="0">
      <selection activeCell="B4" sqref="B4:AG19"/>
    </sheetView>
  </sheetViews>
  <sheetFormatPr defaultRowHeight="14.4"/>
  <cols>
    <col min="1" max="1" width="33.77734375" customWidth="1"/>
    <col min="2" max="33" width="10" customWidth="1"/>
  </cols>
  <sheetData>
    <row r="1" spans="1:36">
      <c r="A1" s="18" t="s">
        <v>3049</v>
      </c>
      <c r="B1" s="17"/>
      <c r="C1" s="17"/>
      <c r="D1" s="17"/>
      <c r="E1" s="17"/>
      <c r="F1" s="17"/>
      <c r="G1" s="17"/>
      <c r="H1" s="17"/>
      <c r="I1" s="17"/>
      <c r="J1" s="17"/>
      <c r="K1" s="17"/>
      <c r="L1" s="17"/>
      <c r="M1" s="17"/>
      <c r="N1" s="17"/>
      <c r="O1" s="17"/>
      <c r="P1" s="17"/>
      <c r="Q1" s="17"/>
      <c r="R1" s="17"/>
      <c r="S1" s="17"/>
      <c r="T1" s="17"/>
      <c r="U1" s="62"/>
      <c r="V1" s="62"/>
      <c r="W1" s="62"/>
      <c r="X1" s="17"/>
      <c r="AE1" s="13"/>
      <c r="AF1" s="13"/>
      <c r="AG1" s="13"/>
      <c r="AH1" s="17"/>
    </row>
    <row r="2" spans="1:36">
      <c r="A2" s="17"/>
      <c r="B2" s="17"/>
      <c r="C2" s="17"/>
      <c r="D2" s="17"/>
      <c r="E2" s="17"/>
      <c r="F2" s="17"/>
      <c r="G2" s="17"/>
      <c r="H2" s="17"/>
      <c r="I2" s="17"/>
      <c r="J2" s="17"/>
      <c r="K2" s="17"/>
      <c r="L2" s="17"/>
      <c r="M2" s="17"/>
      <c r="N2" s="17"/>
      <c r="O2" s="17"/>
      <c r="P2" s="17"/>
      <c r="Q2" s="17"/>
      <c r="R2" s="17"/>
      <c r="S2" s="17"/>
      <c r="T2" s="17"/>
      <c r="U2" s="62"/>
      <c r="V2" s="62"/>
      <c r="W2" s="62"/>
      <c r="X2" s="17"/>
      <c r="AE2" s="13"/>
      <c r="AF2" s="13"/>
      <c r="AG2" s="13"/>
      <c r="AH2" s="17"/>
    </row>
    <row r="3" spans="1:36">
      <c r="A3" s="286" t="s">
        <v>14</v>
      </c>
      <c r="B3" s="137">
        <v>1991</v>
      </c>
      <c r="C3" s="137">
        <v>1992</v>
      </c>
      <c r="D3" s="137">
        <v>1993</v>
      </c>
      <c r="E3" s="137">
        <v>1994</v>
      </c>
      <c r="F3" s="137">
        <v>1995</v>
      </c>
      <c r="G3" s="137">
        <v>1996</v>
      </c>
      <c r="H3" s="137">
        <v>1997</v>
      </c>
      <c r="I3" s="137">
        <v>1998</v>
      </c>
      <c r="J3" s="137">
        <v>1999</v>
      </c>
      <c r="K3" s="137">
        <v>2000</v>
      </c>
      <c r="L3" s="137">
        <v>2001</v>
      </c>
      <c r="M3" s="137">
        <v>2002</v>
      </c>
      <c r="N3" s="137">
        <v>2003</v>
      </c>
      <c r="O3" s="137">
        <v>2004</v>
      </c>
      <c r="P3" s="137">
        <v>2005</v>
      </c>
      <c r="Q3" s="137">
        <v>2006</v>
      </c>
      <c r="R3" s="137">
        <v>2007</v>
      </c>
      <c r="S3" s="137">
        <v>2008</v>
      </c>
      <c r="T3" s="137">
        <v>2009</v>
      </c>
      <c r="U3" s="194">
        <v>2010</v>
      </c>
      <c r="V3" s="186">
        <v>2011</v>
      </c>
      <c r="W3" s="186">
        <v>2012</v>
      </c>
      <c r="X3" s="186">
        <v>2013</v>
      </c>
      <c r="Y3" s="21">
        <v>2014</v>
      </c>
      <c r="Z3" s="186">
        <v>2015</v>
      </c>
      <c r="AA3" s="186">
        <v>2016</v>
      </c>
      <c r="AB3" s="21">
        <v>2017</v>
      </c>
      <c r="AC3" s="186">
        <v>2018</v>
      </c>
      <c r="AD3" s="186">
        <v>2019</v>
      </c>
      <c r="AE3" s="21">
        <v>2020</v>
      </c>
      <c r="AF3" s="186">
        <v>2021</v>
      </c>
      <c r="AG3" s="21">
        <v>2022</v>
      </c>
      <c r="AH3" s="17"/>
      <c r="AI3" s="1" t="s">
        <v>559</v>
      </c>
    </row>
    <row r="4" spans="1:36">
      <c r="A4" s="93" t="s">
        <v>13</v>
      </c>
      <c r="B4" s="608"/>
      <c r="C4" s="608"/>
      <c r="D4" s="608"/>
      <c r="E4" s="608"/>
      <c r="F4" s="608"/>
      <c r="G4" s="608"/>
      <c r="H4" s="608"/>
      <c r="I4" s="608"/>
      <c r="J4" s="608"/>
      <c r="K4" s="608"/>
      <c r="L4" s="608"/>
      <c r="M4" s="608"/>
      <c r="N4" s="608"/>
      <c r="O4" s="608"/>
      <c r="P4" s="608"/>
      <c r="Q4" s="608"/>
      <c r="R4" s="608"/>
      <c r="S4" s="608"/>
      <c r="T4" s="608"/>
      <c r="U4" s="608"/>
      <c r="V4" s="608"/>
      <c r="W4" s="608"/>
      <c r="X4" s="608"/>
      <c r="Y4" s="608"/>
      <c r="Z4" s="296"/>
      <c r="AA4" s="296"/>
      <c r="AB4" s="296"/>
      <c r="AC4" s="296"/>
      <c r="AD4" s="296"/>
      <c r="AE4" s="296"/>
      <c r="AF4" s="296"/>
      <c r="AG4" s="296"/>
      <c r="AH4" s="17"/>
      <c r="AJ4" s="324"/>
    </row>
    <row r="5" spans="1:36">
      <c r="A5" s="93" t="s">
        <v>12</v>
      </c>
      <c r="B5" s="608" t="s">
        <v>30</v>
      </c>
      <c r="C5" s="608" t="s">
        <v>30</v>
      </c>
      <c r="D5" s="608" t="s">
        <v>30</v>
      </c>
      <c r="E5" s="608" t="s">
        <v>30</v>
      </c>
      <c r="F5" s="608" t="s">
        <v>30</v>
      </c>
      <c r="G5" s="608" t="s">
        <v>30</v>
      </c>
      <c r="H5" s="608" t="s">
        <v>30</v>
      </c>
      <c r="I5" s="608" t="s">
        <v>30</v>
      </c>
      <c r="J5" s="608" t="s">
        <v>30</v>
      </c>
      <c r="K5" s="608" t="s">
        <v>30</v>
      </c>
      <c r="L5" s="608" t="s">
        <v>30</v>
      </c>
      <c r="M5" s="608" t="s">
        <v>30</v>
      </c>
      <c r="N5" s="608" t="s">
        <v>30</v>
      </c>
      <c r="O5" s="608" t="s">
        <v>30</v>
      </c>
      <c r="P5" s="608" t="s">
        <v>30</v>
      </c>
      <c r="Q5" s="608" t="s">
        <v>30</v>
      </c>
      <c r="R5" s="608" t="s">
        <v>30</v>
      </c>
      <c r="S5" s="608" t="s">
        <v>30</v>
      </c>
      <c r="T5" s="608" t="s">
        <v>30</v>
      </c>
      <c r="U5" s="608" t="s">
        <v>30</v>
      </c>
      <c r="V5" s="608" t="s">
        <v>30</v>
      </c>
      <c r="W5" s="608" t="s">
        <v>30</v>
      </c>
      <c r="X5" s="608" t="s">
        <v>30</v>
      </c>
      <c r="Y5" s="608" t="s">
        <v>30</v>
      </c>
      <c r="Z5" s="296" t="s">
        <v>105</v>
      </c>
      <c r="AA5" s="296" t="s">
        <v>105</v>
      </c>
      <c r="AB5" s="296" t="s">
        <v>105</v>
      </c>
      <c r="AC5" s="296" t="s">
        <v>105</v>
      </c>
      <c r="AD5" s="296" t="s">
        <v>105</v>
      </c>
      <c r="AE5" s="296" t="s">
        <v>105</v>
      </c>
      <c r="AF5" s="296" t="s">
        <v>105</v>
      </c>
      <c r="AG5" s="296" t="s">
        <v>105</v>
      </c>
      <c r="AI5" s="33"/>
      <c r="AJ5" s="324"/>
    </row>
    <row r="6" spans="1:36">
      <c r="A6" s="93" t="s">
        <v>513</v>
      </c>
      <c r="B6" s="608" t="s">
        <v>30</v>
      </c>
      <c r="C6" s="608" t="s">
        <v>30</v>
      </c>
      <c r="D6" s="608" t="s">
        <v>30</v>
      </c>
      <c r="E6" s="608" t="s">
        <v>30</v>
      </c>
      <c r="F6" s="608" t="s">
        <v>30</v>
      </c>
      <c r="G6" s="608" t="s">
        <v>30</v>
      </c>
      <c r="H6" s="608" t="s">
        <v>30</v>
      </c>
      <c r="I6" s="608" t="s">
        <v>30</v>
      </c>
      <c r="J6" s="608" t="s">
        <v>30</v>
      </c>
      <c r="K6" s="608" t="s">
        <v>30</v>
      </c>
      <c r="L6" s="608" t="s">
        <v>30</v>
      </c>
      <c r="M6" s="608" t="s">
        <v>30</v>
      </c>
      <c r="N6" s="608" t="s">
        <v>30</v>
      </c>
      <c r="O6" s="608" t="s">
        <v>30</v>
      </c>
      <c r="P6" s="608" t="s">
        <v>30</v>
      </c>
      <c r="Q6" s="608" t="s">
        <v>30</v>
      </c>
      <c r="R6" s="608" t="s">
        <v>30</v>
      </c>
      <c r="S6" s="608" t="s">
        <v>30</v>
      </c>
      <c r="T6" s="608" t="s">
        <v>30</v>
      </c>
      <c r="U6" s="608" t="s">
        <v>30</v>
      </c>
      <c r="V6" s="608" t="s">
        <v>30</v>
      </c>
      <c r="W6" s="608" t="s">
        <v>30</v>
      </c>
      <c r="X6" s="608" t="s">
        <v>30</v>
      </c>
      <c r="Y6" s="608" t="s">
        <v>30</v>
      </c>
      <c r="Z6" s="608" t="s">
        <v>30</v>
      </c>
      <c r="AA6" s="608" t="s">
        <v>30</v>
      </c>
      <c r="AB6" s="608" t="s">
        <v>30</v>
      </c>
      <c r="AC6" s="608" t="s">
        <v>30</v>
      </c>
      <c r="AD6" s="608" t="s">
        <v>30</v>
      </c>
      <c r="AE6" s="608" t="s">
        <v>30</v>
      </c>
      <c r="AF6" s="608" t="s">
        <v>30</v>
      </c>
      <c r="AG6" s="608" t="s">
        <v>30</v>
      </c>
      <c r="AI6" s="33"/>
    </row>
    <row r="7" spans="1:36">
      <c r="A7" s="93" t="s">
        <v>100</v>
      </c>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296"/>
      <c r="AB7" s="296"/>
      <c r="AC7" s="296"/>
      <c r="AD7" s="296"/>
      <c r="AE7" s="296"/>
      <c r="AF7" s="296"/>
      <c r="AG7" s="296"/>
      <c r="AH7" s="17"/>
      <c r="AJ7" s="324"/>
    </row>
    <row r="8" spans="1:36">
      <c r="A8" s="93" t="s">
        <v>512</v>
      </c>
      <c r="B8" s="608"/>
      <c r="C8" s="608"/>
      <c r="D8" s="608"/>
      <c r="E8" s="608"/>
      <c r="F8" s="608"/>
      <c r="G8" s="608"/>
      <c r="H8" s="608"/>
      <c r="I8" s="608"/>
      <c r="J8" s="608"/>
      <c r="K8" s="608"/>
      <c r="L8" s="608"/>
      <c r="M8" s="608"/>
      <c r="N8" s="608"/>
      <c r="O8" s="608"/>
      <c r="P8" s="608"/>
      <c r="Q8" s="608"/>
      <c r="R8" s="608"/>
      <c r="S8" s="608"/>
      <c r="T8" s="608"/>
      <c r="U8" s="608"/>
      <c r="V8" s="608"/>
      <c r="W8" s="608"/>
      <c r="X8" s="608"/>
      <c r="Y8" s="608"/>
      <c r="Z8" s="608"/>
      <c r="AA8" s="296"/>
      <c r="AB8" s="296"/>
      <c r="AC8" s="296"/>
      <c r="AD8" s="296"/>
      <c r="AE8" s="296"/>
      <c r="AF8" s="296"/>
      <c r="AG8" s="296"/>
    </row>
    <row r="9" spans="1:36">
      <c r="A9" s="93" t="s">
        <v>11</v>
      </c>
      <c r="B9" s="608" t="s">
        <v>105</v>
      </c>
      <c r="C9" s="608" t="s">
        <v>105</v>
      </c>
      <c r="D9" s="608" t="s">
        <v>105</v>
      </c>
      <c r="E9" s="608" t="s">
        <v>105</v>
      </c>
      <c r="F9" s="608" t="s">
        <v>105</v>
      </c>
      <c r="G9" s="608" t="s">
        <v>105</v>
      </c>
      <c r="H9" s="608" t="s">
        <v>105</v>
      </c>
      <c r="I9" s="608" t="s">
        <v>105</v>
      </c>
      <c r="J9" s="608" t="s">
        <v>105</v>
      </c>
      <c r="K9" s="608" t="s">
        <v>105</v>
      </c>
      <c r="L9" s="608" t="s">
        <v>105</v>
      </c>
      <c r="M9" s="608" t="s">
        <v>105</v>
      </c>
      <c r="N9" s="608" t="s">
        <v>105</v>
      </c>
      <c r="O9" s="608" t="s">
        <v>105</v>
      </c>
      <c r="P9" s="608" t="s">
        <v>105</v>
      </c>
      <c r="Q9" s="608" t="s">
        <v>105</v>
      </c>
      <c r="R9" s="608" t="s">
        <v>105</v>
      </c>
      <c r="S9" s="608" t="s">
        <v>105</v>
      </c>
      <c r="T9" s="608" t="s">
        <v>105</v>
      </c>
      <c r="U9" s="608" t="s">
        <v>105</v>
      </c>
      <c r="V9" s="608" t="s">
        <v>105</v>
      </c>
      <c r="W9" s="608" t="s">
        <v>105</v>
      </c>
      <c r="X9" s="608" t="s">
        <v>105</v>
      </c>
      <c r="Y9" s="608" t="s">
        <v>105</v>
      </c>
      <c r="Z9" s="608" t="s">
        <v>105</v>
      </c>
      <c r="AA9" s="608" t="s">
        <v>105</v>
      </c>
      <c r="AB9" s="608" t="s">
        <v>105</v>
      </c>
      <c r="AC9" s="608" t="s">
        <v>105</v>
      </c>
      <c r="AD9" s="608" t="s">
        <v>105</v>
      </c>
      <c r="AE9" s="608" t="s">
        <v>105</v>
      </c>
      <c r="AF9" s="608" t="s">
        <v>105</v>
      </c>
      <c r="AG9" s="608" t="s">
        <v>105</v>
      </c>
      <c r="AH9" s="17"/>
    </row>
    <row r="10" spans="1:36">
      <c r="A10" s="93" t="s">
        <v>10</v>
      </c>
      <c r="B10" s="608">
        <v>427.7</v>
      </c>
      <c r="C10" s="608">
        <v>536.5</v>
      </c>
      <c r="D10" s="608">
        <v>721.1</v>
      </c>
      <c r="E10" s="608">
        <v>547.70000000000005</v>
      </c>
      <c r="F10" s="608">
        <v>656.4</v>
      </c>
      <c r="G10" s="608">
        <v>861.8</v>
      </c>
      <c r="H10" s="608">
        <v>687.5</v>
      </c>
      <c r="I10" s="608">
        <v>680</v>
      </c>
      <c r="J10" s="608">
        <v>636.6</v>
      </c>
      <c r="K10" s="608">
        <v>664.9</v>
      </c>
      <c r="L10" s="608">
        <v>721</v>
      </c>
      <c r="M10" s="608">
        <v>695.3</v>
      </c>
      <c r="N10" s="608">
        <v>767.2</v>
      </c>
      <c r="O10" s="608">
        <v>508.3</v>
      </c>
      <c r="P10" s="608">
        <v>474.3</v>
      </c>
      <c r="Q10" s="608">
        <v>465.2</v>
      </c>
      <c r="R10" s="608">
        <v>645.6</v>
      </c>
      <c r="S10" s="608">
        <v>839.7</v>
      </c>
      <c r="T10" s="608">
        <v>738.4</v>
      </c>
      <c r="U10" s="608">
        <v>699.6</v>
      </c>
      <c r="V10" s="608">
        <v>815.5</v>
      </c>
      <c r="W10" s="608"/>
      <c r="X10" s="608"/>
      <c r="Y10" s="608"/>
      <c r="Z10" s="608"/>
      <c r="AA10" s="296"/>
      <c r="AB10" s="296"/>
      <c r="AC10" s="296"/>
      <c r="AD10" s="296"/>
      <c r="AE10" s="296"/>
      <c r="AF10" s="296"/>
      <c r="AG10" s="296"/>
      <c r="AH10" s="17"/>
      <c r="AJ10" s="324"/>
    </row>
    <row r="11" spans="1:36">
      <c r="A11" s="93" t="s">
        <v>9</v>
      </c>
      <c r="B11" s="608">
        <v>981</v>
      </c>
      <c r="C11" s="608">
        <v>763.2</v>
      </c>
      <c r="D11" s="608">
        <v>624.6</v>
      </c>
      <c r="E11" s="608">
        <v>393.5</v>
      </c>
      <c r="F11" s="608">
        <v>292.39999999999998</v>
      </c>
      <c r="G11" s="608">
        <v>567.5</v>
      </c>
      <c r="H11" s="608">
        <v>830.3</v>
      </c>
      <c r="I11" s="608">
        <v>479.4</v>
      </c>
      <c r="J11" s="608">
        <v>563.1</v>
      </c>
      <c r="K11" s="608">
        <v>542</v>
      </c>
      <c r="L11" s="608">
        <v>770.7</v>
      </c>
      <c r="M11" s="608">
        <v>841.6</v>
      </c>
      <c r="N11" s="608">
        <v>830.2</v>
      </c>
      <c r="O11" s="608">
        <v>930.2</v>
      </c>
      <c r="P11" s="608">
        <v>951.6</v>
      </c>
      <c r="Q11" s="608">
        <v>983.6</v>
      </c>
      <c r="R11" s="608">
        <v>1144.5</v>
      </c>
      <c r="S11" s="608">
        <v>1225.5999999999999</v>
      </c>
      <c r="T11" s="608">
        <v>1325.4</v>
      </c>
      <c r="U11" s="608"/>
      <c r="V11" s="608"/>
      <c r="W11" s="608"/>
      <c r="X11" s="608"/>
      <c r="Y11" s="608"/>
      <c r="Z11" s="608"/>
      <c r="AA11" s="608"/>
      <c r="AB11" s="608"/>
      <c r="AC11" s="608"/>
      <c r="AD11" s="608"/>
      <c r="AE11" s="608"/>
      <c r="AF11" s="608"/>
      <c r="AG11" s="608"/>
      <c r="AH11" s="17"/>
    </row>
    <row r="12" spans="1:36">
      <c r="A12" s="93" t="s">
        <v>8</v>
      </c>
      <c r="B12" s="608" t="s">
        <v>105</v>
      </c>
      <c r="C12" s="608" t="s">
        <v>105</v>
      </c>
      <c r="D12" s="608" t="s">
        <v>105</v>
      </c>
      <c r="E12" s="608" t="s">
        <v>105</v>
      </c>
      <c r="F12" s="608" t="s">
        <v>105</v>
      </c>
      <c r="G12" s="608" t="s">
        <v>105</v>
      </c>
      <c r="H12" s="608" t="s">
        <v>105</v>
      </c>
      <c r="I12" s="608" t="s">
        <v>105</v>
      </c>
      <c r="J12" s="608" t="s">
        <v>105</v>
      </c>
      <c r="K12" s="608" t="s">
        <v>105</v>
      </c>
      <c r="L12" s="608" t="s">
        <v>105</v>
      </c>
      <c r="M12" s="608" t="s">
        <v>105</v>
      </c>
      <c r="N12" s="608" t="s">
        <v>105</v>
      </c>
      <c r="O12" s="608" t="s">
        <v>105</v>
      </c>
      <c r="P12" s="608" t="s">
        <v>105</v>
      </c>
      <c r="Q12" s="608" t="s">
        <v>105</v>
      </c>
      <c r="R12" s="608" t="s">
        <v>105</v>
      </c>
      <c r="S12" s="608" t="s">
        <v>105</v>
      </c>
      <c r="T12" s="608" t="s">
        <v>105</v>
      </c>
      <c r="U12" s="608" t="s">
        <v>105</v>
      </c>
      <c r="V12" s="608" t="s">
        <v>105</v>
      </c>
      <c r="W12" s="608" t="s">
        <v>105</v>
      </c>
      <c r="X12" s="608">
        <v>5184.3999999999996</v>
      </c>
      <c r="Y12" s="608" t="s">
        <v>105</v>
      </c>
      <c r="Z12" s="608" t="s">
        <v>105</v>
      </c>
      <c r="AA12" s="608" t="s">
        <v>105</v>
      </c>
      <c r="AB12" s="608" t="s">
        <v>105</v>
      </c>
      <c r="AC12" s="608" t="s">
        <v>105</v>
      </c>
      <c r="AD12" s="608" t="s">
        <v>105</v>
      </c>
      <c r="AE12" s="608" t="s">
        <v>105</v>
      </c>
      <c r="AF12" s="608" t="s">
        <v>105</v>
      </c>
      <c r="AG12" s="608" t="s">
        <v>105</v>
      </c>
      <c r="AH12" s="74" t="s">
        <v>15</v>
      </c>
      <c r="AJ12" s="277"/>
    </row>
    <row r="13" spans="1:36">
      <c r="A13" s="93" t="s">
        <v>6</v>
      </c>
      <c r="B13" s="608">
        <v>1348.1</v>
      </c>
      <c r="C13" s="608">
        <v>1114.2</v>
      </c>
      <c r="D13" s="608">
        <v>1092.9000000000001</v>
      </c>
      <c r="E13" s="608">
        <v>995.9</v>
      </c>
      <c r="F13" s="608">
        <v>825.8</v>
      </c>
      <c r="G13" s="608">
        <v>1052.7</v>
      </c>
      <c r="H13" s="608">
        <v>1118.3</v>
      </c>
      <c r="I13" s="608">
        <v>1087.3</v>
      </c>
      <c r="J13" s="608">
        <v>1010.6</v>
      </c>
      <c r="K13" s="608">
        <v>852.4</v>
      </c>
      <c r="L13" s="608">
        <v>636</v>
      </c>
      <c r="M13" s="608">
        <v>556.1</v>
      </c>
      <c r="N13" s="608">
        <v>1192.9000000000001</v>
      </c>
      <c r="O13" s="608">
        <v>1498.2</v>
      </c>
      <c r="P13" s="608">
        <v>1671.9</v>
      </c>
      <c r="Q13" s="608">
        <v>1580.3</v>
      </c>
      <c r="R13" s="608">
        <v>1729.6</v>
      </c>
      <c r="S13" s="608">
        <v>2020.4</v>
      </c>
      <c r="T13" s="608">
        <v>1823.1</v>
      </c>
      <c r="U13" s="608">
        <v>1618.7</v>
      </c>
      <c r="V13" s="608">
        <v>2348.3000000000002</v>
      </c>
      <c r="W13" s="608"/>
      <c r="X13" s="608"/>
      <c r="Y13" s="608"/>
      <c r="Z13" s="608"/>
      <c r="AA13" s="296"/>
      <c r="AB13" s="296"/>
      <c r="AC13" s="296"/>
      <c r="AD13" s="296"/>
      <c r="AE13" s="296"/>
      <c r="AF13" s="296"/>
      <c r="AG13" s="296"/>
      <c r="AH13" s="17"/>
    </row>
    <row r="14" spans="1:36">
      <c r="A14" s="93" t="s">
        <v>18</v>
      </c>
      <c r="B14" s="608" t="s">
        <v>105</v>
      </c>
      <c r="C14" s="608" t="s">
        <v>105</v>
      </c>
      <c r="D14" s="608" t="s">
        <v>105</v>
      </c>
      <c r="E14" s="608" t="s">
        <v>105</v>
      </c>
      <c r="F14" s="608" t="s">
        <v>105</v>
      </c>
      <c r="G14" s="608" t="s">
        <v>105</v>
      </c>
      <c r="H14" s="608" t="s">
        <v>105</v>
      </c>
      <c r="I14" s="608" t="s">
        <v>105</v>
      </c>
      <c r="J14" s="608" t="s">
        <v>105</v>
      </c>
      <c r="K14" s="608" t="s">
        <v>105</v>
      </c>
      <c r="L14" s="608" t="s">
        <v>105</v>
      </c>
      <c r="M14" s="608" t="s">
        <v>105</v>
      </c>
      <c r="N14" s="608" t="s">
        <v>105</v>
      </c>
      <c r="O14" s="608" t="s">
        <v>105</v>
      </c>
      <c r="P14" s="608" t="s">
        <v>105</v>
      </c>
      <c r="Q14" s="608" t="s">
        <v>105</v>
      </c>
      <c r="R14" s="608" t="s">
        <v>105</v>
      </c>
      <c r="S14" s="608" t="s">
        <v>105</v>
      </c>
      <c r="T14" s="608" t="s">
        <v>105</v>
      </c>
      <c r="U14" s="608" t="s">
        <v>105</v>
      </c>
      <c r="V14" s="608" t="s">
        <v>105</v>
      </c>
      <c r="W14" s="608" t="s">
        <v>105</v>
      </c>
      <c r="X14" s="608" t="s">
        <v>105</v>
      </c>
      <c r="Y14" s="608" t="s">
        <v>105</v>
      </c>
      <c r="Z14" s="608" t="s">
        <v>105</v>
      </c>
      <c r="AA14" s="608" t="s">
        <v>105</v>
      </c>
      <c r="AB14" s="608" t="s">
        <v>105</v>
      </c>
      <c r="AC14" s="608" t="s">
        <v>105</v>
      </c>
      <c r="AD14" s="608" t="s">
        <v>105</v>
      </c>
      <c r="AE14" s="608" t="s">
        <v>105</v>
      </c>
      <c r="AF14" s="608" t="s">
        <v>105</v>
      </c>
      <c r="AG14" s="608" t="s">
        <v>105</v>
      </c>
      <c r="AH14" s="17"/>
    </row>
    <row r="15" spans="1:36">
      <c r="A15" s="93" t="s">
        <v>4</v>
      </c>
      <c r="B15" s="608" t="s">
        <v>105</v>
      </c>
      <c r="C15" s="608" t="s">
        <v>105</v>
      </c>
      <c r="D15" s="608" t="s">
        <v>105</v>
      </c>
      <c r="E15" s="608" t="s">
        <v>105</v>
      </c>
      <c r="F15" s="608" t="s">
        <v>105</v>
      </c>
      <c r="G15" s="608" t="s">
        <v>105</v>
      </c>
      <c r="H15" s="608" t="s">
        <v>105</v>
      </c>
      <c r="I15" s="608" t="s">
        <v>105</v>
      </c>
      <c r="J15" s="608" t="s">
        <v>105</v>
      </c>
      <c r="K15" s="608" t="s">
        <v>105</v>
      </c>
      <c r="L15" s="608" t="s">
        <v>105</v>
      </c>
      <c r="M15" s="608" t="s">
        <v>105</v>
      </c>
      <c r="N15" s="608" t="s">
        <v>105</v>
      </c>
      <c r="O15" s="608" t="s">
        <v>105</v>
      </c>
      <c r="P15" s="608" t="s">
        <v>105</v>
      </c>
      <c r="Q15" s="608" t="s">
        <v>105</v>
      </c>
      <c r="R15" s="608" t="s">
        <v>105</v>
      </c>
      <c r="S15" s="608" t="s">
        <v>105</v>
      </c>
      <c r="T15" s="608" t="s">
        <v>105</v>
      </c>
      <c r="U15" s="608" t="s">
        <v>105</v>
      </c>
      <c r="V15" s="608" t="s">
        <v>105</v>
      </c>
      <c r="W15" s="608" t="s">
        <v>105</v>
      </c>
      <c r="X15" s="608" t="s">
        <v>105</v>
      </c>
      <c r="Y15" s="608" t="s">
        <v>105</v>
      </c>
      <c r="Z15" s="608" t="s">
        <v>105</v>
      </c>
      <c r="AA15" s="608" t="s">
        <v>105</v>
      </c>
      <c r="AB15" s="608" t="s">
        <v>105</v>
      </c>
      <c r="AC15" s="608" t="s">
        <v>105</v>
      </c>
      <c r="AD15" s="608" t="s">
        <v>105</v>
      </c>
      <c r="AE15" s="608" t="s">
        <v>105</v>
      </c>
      <c r="AF15" s="608" t="s">
        <v>105</v>
      </c>
      <c r="AG15" s="608" t="s">
        <v>105</v>
      </c>
      <c r="AH15" s="17"/>
      <c r="AJ15" s="277"/>
    </row>
    <row r="16" spans="1:36">
      <c r="A16" s="93" t="s">
        <v>3</v>
      </c>
      <c r="B16" s="608">
        <v>3836.9</v>
      </c>
      <c r="C16" s="608">
        <v>4008.4</v>
      </c>
      <c r="D16" s="608">
        <v>2529</v>
      </c>
      <c r="E16" s="608">
        <v>2738.5</v>
      </c>
      <c r="F16" s="608">
        <v>2980.4</v>
      </c>
      <c r="G16" s="608">
        <v>3009.8</v>
      </c>
      <c r="H16" s="608">
        <v>3157.6</v>
      </c>
      <c r="I16" s="608">
        <v>3389.8</v>
      </c>
      <c r="J16" s="608">
        <v>2571.1</v>
      </c>
      <c r="K16" s="319">
        <v>1473.78</v>
      </c>
      <c r="L16" s="319">
        <v>1828.72</v>
      </c>
      <c r="M16" s="319">
        <v>1844.75</v>
      </c>
      <c r="N16" s="319">
        <v>2002.64</v>
      </c>
      <c r="O16" s="319">
        <v>1811.08</v>
      </c>
      <c r="P16" s="319">
        <v>1756.7</v>
      </c>
      <c r="Q16" s="319">
        <v>1489.4</v>
      </c>
      <c r="R16" s="319">
        <v>1791.77</v>
      </c>
      <c r="S16" s="319">
        <v>1489.4</v>
      </c>
      <c r="T16" s="319">
        <v>1745</v>
      </c>
      <c r="U16" s="319">
        <v>2238</v>
      </c>
      <c r="V16" s="319">
        <v>2426</v>
      </c>
      <c r="W16" s="319">
        <v>2549</v>
      </c>
      <c r="X16" s="319">
        <v>2367</v>
      </c>
      <c r="Y16" s="319">
        <v>3741.98</v>
      </c>
      <c r="Z16" s="319">
        <v>4121.67</v>
      </c>
      <c r="AA16" s="319">
        <v>4255.05</v>
      </c>
      <c r="AB16" s="319">
        <v>4899.72</v>
      </c>
      <c r="AC16" s="319">
        <v>4672.49</v>
      </c>
      <c r="AD16" s="319">
        <v>4690.71</v>
      </c>
      <c r="AE16" s="610">
        <v>4709.79</v>
      </c>
      <c r="AF16" s="611">
        <v>4664</v>
      </c>
      <c r="AG16" s="611">
        <v>4617</v>
      </c>
      <c r="AJ16" s="324"/>
    </row>
    <row r="17" spans="1:36">
      <c r="A17" s="93" t="s">
        <v>33</v>
      </c>
      <c r="B17" s="608"/>
      <c r="C17" s="608"/>
      <c r="D17" s="608"/>
      <c r="E17" s="608"/>
      <c r="F17" s="608"/>
      <c r="G17" s="608"/>
      <c r="H17" s="608"/>
      <c r="I17" s="608"/>
      <c r="J17" s="608"/>
      <c r="K17" s="608"/>
      <c r="L17" s="608"/>
      <c r="M17" s="608"/>
      <c r="N17" s="608"/>
      <c r="O17" s="608"/>
      <c r="P17" s="608"/>
      <c r="Q17" s="608">
        <v>2611.4</v>
      </c>
      <c r="R17" s="608">
        <v>2291.5</v>
      </c>
      <c r="S17" s="608">
        <v>3041.2</v>
      </c>
      <c r="T17" s="608">
        <v>3764</v>
      </c>
      <c r="U17" s="608">
        <v>4339.3</v>
      </c>
      <c r="V17" s="608">
        <v>3839.4</v>
      </c>
      <c r="W17" s="608">
        <v>3316</v>
      </c>
      <c r="X17" s="608">
        <v>4526.1000000000004</v>
      </c>
      <c r="Y17" s="608"/>
      <c r="Z17" s="608"/>
      <c r="AA17" s="296"/>
      <c r="AB17" s="296"/>
      <c r="AC17" s="296"/>
      <c r="AD17" s="296"/>
      <c r="AE17" s="296"/>
      <c r="AF17" s="296"/>
      <c r="AG17" s="296"/>
      <c r="AH17" s="17"/>
      <c r="AJ17" s="324"/>
    </row>
    <row r="18" spans="1:36">
      <c r="A18" s="93" t="s">
        <v>1</v>
      </c>
      <c r="B18" s="608"/>
      <c r="C18" s="608"/>
      <c r="D18" s="608"/>
      <c r="E18" s="608"/>
      <c r="F18" s="608"/>
      <c r="G18" s="608"/>
      <c r="H18" s="608"/>
      <c r="I18" s="608"/>
      <c r="J18" s="608"/>
      <c r="K18" s="608"/>
      <c r="L18" s="608"/>
      <c r="M18" s="608"/>
      <c r="N18" s="608"/>
      <c r="O18" s="608"/>
      <c r="P18" s="608"/>
      <c r="Q18" s="608"/>
      <c r="R18" s="608"/>
      <c r="S18" s="608"/>
      <c r="T18" s="608"/>
      <c r="U18" s="608"/>
      <c r="V18" s="608"/>
      <c r="W18" s="608"/>
      <c r="X18" s="608"/>
      <c r="Y18" s="608"/>
      <c r="Z18" s="608"/>
      <c r="AA18" s="296"/>
      <c r="AB18" s="296"/>
      <c r="AC18" s="296"/>
      <c r="AD18" s="296"/>
      <c r="AE18" s="296"/>
      <c r="AF18" s="296"/>
      <c r="AG18" s="296"/>
      <c r="AH18" s="17"/>
      <c r="AJ18" s="324"/>
    </row>
    <row r="19" spans="1:36">
      <c r="A19" s="93" t="s">
        <v>24</v>
      </c>
      <c r="B19" s="608"/>
      <c r="C19" s="608"/>
      <c r="D19" s="608"/>
      <c r="E19" s="608"/>
      <c r="F19" s="608"/>
      <c r="G19" s="608"/>
      <c r="H19" s="608"/>
      <c r="I19" s="608"/>
      <c r="J19" s="608"/>
      <c r="K19" s="608"/>
      <c r="L19" s="608"/>
      <c r="M19" s="608"/>
      <c r="N19" s="608"/>
      <c r="O19" s="608"/>
      <c r="P19" s="608"/>
      <c r="Q19" s="608"/>
      <c r="R19" s="608"/>
      <c r="S19" s="608"/>
      <c r="T19" s="608"/>
      <c r="U19" s="608">
        <v>2890</v>
      </c>
      <c r="V19" s="608">
        <v>2730</v>
      </c>
      <c r="W19" s="608">
        <v>3670</v>
      </c>
      <c r="X19" s="608">
        <v>3670</v>
      </c>
      <c r="Y19" s="608">
        <v>3670</v>
      </c>
      <c r="Z19" s="608">
        <v>3670</v>
      </c>
      <c r="AA19" s="296">
        <v>2950</v>
      </c>
      <c r="AB19" s="296">
        <v>2960</v>
      </c>
      <c r="AC19" s="296">
        <v>2920</v>
      </c>
      <c r="AD19" s="296"/>
      <c r="AE19" s="296"/>
      <c r="AF19" s="296"/>
      <c r="AG19" s="296"/>
      <c r="AH19" s="17"/>
    </row>
    <row r="20" spans="1:36">
      <c r="A20" s="17"/>
      <c r="B20" s="17"/>
      <c r="P20" s="17"/>
      <c r="Q20" s="17"/>
      <c r="R20" s="17"/>
      <c r="S20" s="17"/>
      <c r="T20" s="17"/>
      <c r="X20" s="17"/>
      <c r="AE20" s="195"/>
      <c r="AF20" s="195"/>
      <c r="AG20" s="195"/>
    </row>
    <row r="21" spans="1:36">
      <c r="A21" s="44" t="s">
        <v>19</v>
      </c>
      <c r="B21" s="13"/>
      <c r="D21" s="17"/>
      <c r="F21" s="17"/>
      <c r="G21" s="17"/>
      <c r="H21" s="17"/>
      <c r="I21" s="17"/>
      <c r="J21" s="17"/>
      <c r="K21" s="17"/>
      <c r="L21" s="17"/>
      <c r="M21" s="17"/>
      <c r="N21" s="17"/>
      <c r="O21" s="17"/>
      <c r="P21" s="17"/>
      <c r="Q21" s="17"/>
      <c r="R21" s="17"/>
      <c r="S21" s="17"/>
      <c r="T21" s="17"/>
      <c r="X21" s="17"/>
      <c r="AE21" s="13"/>
      <c r="AF21" s="13"/>
      <c r="AG21" s="13"/>
    </row>
    <row r="22" spans="1:36">
      <c r="A22" s="17"/>
      <c r="B22" s="17"/>
      <c r="D22" s="17"/>
      <c r="F22" s="17"/>
      <c r="G22" s="17"/>
      <c r="H22" s="17"/>
      <c r="I22" s="17"/>
      <c r="J22" s="17"/>
      <c r="K22" s="17"/>
      <c r="L22" s="17"/>
      <c r="M22" s="17"/>
      <c r="N22" s="17"/>
      <c r="O22" s="17"/>
      <c r="P22" s="17"/>
      <c r="Q22" s="17"/>
      <c r="R22" s="17"/>
      <c r="S22" s="17"/>
      <c r="T22" s="17"/>
      <c r="U22" s="13"/>
      <c r="V22" s="13"/>
      <c r="W22" s="13"/>
      <c r="X22" s="17"/>
    </row>
    <row r="23" spans="1:36">
      <c r="A23" s="13" t="s">
        <v>294</v>
      </c>
      <c r="B23" s="17"/>
      <c r="D23" s="17"/>
      <c r="F23" s="17"/>
      <c r="G23" s="17"/>
      <c r="H23" s="17"/>
      <c r="I23" s="17"/>
      <c r="J23" s="17"/>
      <c r="K23" s="17"/>
      <c r="L23" s="17"/>
      <c r="M23" s="17"/>
      <c r="N23" s="17"/>
      <c r="O23" s="17"/>
      <c r="P23" s="17"/>
      <c r="Q23" s="17"/>
      <c r="R23" s="17"/>
      <c r="S23" s="17"/>
      <c r="T23" s="17"/>
      <c r="U23" s="13"/>
      <c r="V23" s="13"/>
      <c r="W23" s="13"/>
      <c r="X23" s="17"/>
      <c r="AE23" s="13"/>
      <c r="AF23" s="13"/>
      <c r="AG23" s="13"/>
    </row>
    <row r="24" spans="1:36">
      <c r="A24" s="17"/>
      <c r="U24" s="13"/>
      <c r="V24" s="13"/>
      <c r="W24" s="13"/>
      <c r="AE24" s="13"/>
      <c r="AF24" s="13"/>
      <c r="AG24" s="13"/>
    </row>
    <row r="25" spans="1:36">
      <c r="A25" s="17" t="s">
        <v>3243</v>
      </c>
      <c r="U25" s="13"/>
      <c r="V25" s="13"/>
      <c r="W25" s="13"/>
    </row>
    <row r="26" spans="1:36">
      <c r="A26" s="17"/>
      <c r="U26" s="13"/>
      <c r="V26" s="13"/>
      <c r="W26" s="13"/>
    </row>
    <row r="27" spans="1:36">
      <c r="A27" s="53" t="s">
        <v>124</v>
      </c>
      <c r="U27" s="13"/>
      <c r="V27" s="13"/>
      <c r="W27" s="13"/>
      <c r="AE27" s="13"/>
      <c r="AF27" s="13"/>
      <c r="AG27" s="13"/>
    </row>
    <row r="28" spans="1:36">
      <c r="U28" s="13"/>
      <c r="V28" s="13"/>
      <c r="W28" s="13"/>
      <c r="AE28" s="13"/>
      <c r="AF28" s="13"/>
      <c r="AG28" s="13"/>
    </row>
    <row r="29" spans="1:36">
      <c r="A29" s="53" t="s">
        <v>2839</v>
      </c>
      <c r="U29" s="13"/>
      <c r="V29" s="13"/>
      <c r="W29" s="13"/>
    </row>
    <row r="30" spans="1:36">
      <c r="U30" s="13"/>
      <c r="V30" s="13"/>
      <c r="W30" s="13"/>
    </row>
    <row r="31" spans="1:36">
      <c r="U31" s="13"/>
      <c r="V31" s="13"/>
      <c r="W31" s="13"/>
    </row>
    <row r="32" spans="1:36">
      <c r="U32" s="13"/>
      <c r="V32" s="13"/>
      <c r="W32" s="13"/>
    </row>
    <row r="33" spans="21:23">
      <c r="U33" s="13"/>
      <c r="V33" s="13"/>
      <c r="W33" s="13"/>
    </row>
    <row r="34" spans="21:23">
      <c r="U34" s="13"/>
      <c r="V34" s="13"/>
      <c r="W34" s="13"/>
    </row>
    <row r="35" spans="21:23">
      <c r="U35" s="13"/>
      <c r="V35" s="13"/>
      <c r="W35" s="13"/>
    </row>
  </sheetData>
  <conditionalFormatting sqref="U1:W2">
    <cfRule type="expression" dxfId="68" priority="1" stopIfTrue="1">
      <formula>#N/A</formula>
    </cfRule>
  </conditionalFormatting>
  <hyperlinks>
    <hyperlink ref="AI3" location="Content!A1" display="Back to content page" xr:uid="{00000000-0004-0000-1E01-000000000000}"/>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Sheet288"/>
  <dimension ref="A1:AL40"/>
  <sheetViews>
    <sheetView topLeftCell="A10" zoomScale="89" zoomScaleNormal="89" workbookViewId="0">
      <selection activeCell="A25" sqref="A25"/>
    </sheetView>
  </sheetViews>
  <sheetFormatPr defaultRowHeight="14.4"/>
  <cols>
    <col min="1" max="1" width="33.77734375" customWidth="1"/>
    <col min="2" max="33" width="7.44140625" customWidth="1"/>
  </cols>
  <sheetData>
    <row r="1" spans="1:38">
      <c r="A1" s="18" t="s">
        <v>3050</v>
      </c>
      <c r="B1" s="17"/>
      <c r="C1" s="17"/>
      <c r="D1" s="17"/>
      <c r="E1" s="17"/>
      <c r="F1" s="17"/>
      <c r="G1" s="17"/>
      <c r="H1" s="17"/>
      <c r="I1" s="17"/>
      <c r="J1" s="17"/>
      <c r="K1" s="17"/>
      <c r="L1" s="17"/>
      <c r="M1" s="17"/>
      <c r="N1" s="17"/>
      <c r="O1" s="17"/>
      <c r="P1" s="17"/>
      <c r="Q1" s="17"/>
      <c r="R1" s="17"/>
      <c r="S1" s="17"/>
      <c r="T1" s="17"/>
      <c r="U1" s="62"/>
      <c r="V1" s="62"/>
      <c r="W1" s="62"/>
      <c r="AE1" s="13"/>
      <c r="AF1" s="13"/>
      <c r="AG1" s="13"/>
    </row>
    <row r="2" spans="1:38">
      <c r="A2" s="17"/>
      <c r="B2" s="17"/>
      <c r="C2" s="17"/>
      <c r="D2" s="17"/>
      <c r="E2" s="17"/>
      <c r="F2" s="17"/>
      <c r="G2" s="17"/>
      <c r="H2" s="17"/>
      <c r="I2" s="17"/>
      <c r="J2" s="17"/>
      <c r="K2" s="17"/>
      <c r="L2" s="17"/>
      <c r="M2" s="17"/>
      <c r="N2" s="17"/>
      <c r="O2" s="17"/>
      <c r="P2" s="17"/>
      <c r="Q2" s="17"/>
      <c r="R2" s="17"/>
      <c r="S2" s="17"/>
      <c r="T2" s="17"/>
      <c r="U2" s="62"/>
      <c r="V2" s="62"/>
      <c r="W2" s="62"/>
      <c r="AE2" s="13"/>
      <c r="AF2" s="13"/>
      <c r="AG2" s="13"/>
    </row>
    <row r="3" spans="1:38">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G3" s="21">
        <v>2022</v>
      </c>
      <c r="AI3" s="1" t="s">
        <v>559</v>
      </c>
      <c r="AK3" s="44"/>
      <c r="AL3" s="44"/>
    </row>
    <row r="4" spans="1:38">
      <c r="A4" s="93" t="s">
        <v>13</v>
      </c>
      <c r="B4" s="476"/>
      <c r="C4" s="476"/>
      <c r="D4" s="476"/>
      <c r="E4" s="476"/>
      <c r="F4" s="476"/>
      <c r="G4" s="476"/>
      <c r="H4" s="476"/>
      <c r="I4" s="476"/>
      <c r="J4" s="476"/>
      <c r="K4" s="476"/>
      <c r="L4" s="476"/>
      <c r="M4" s="476"/>
      <c r="N4" s="476"/>
      <c r="O4" s="476"/>
      <c r="P4" s="476"/>
      <c r="Q4" s="476"/>
      <c r="R4" s="476"/>
      <c r="S4" s="476"/>
      <c r="T4" s="476"/>
      <c r="U4" s="476"/>
      <c r="V4" s="476"/>
      <c r="W4" s="476"/>
      <c r="X4" s="476"/>
      <c r="Y4" s="476"/>
      <c r="Z4" s="320"/>
      <c r="AA4" s="320"/>
      <c r="AB4" s="320"/>
      <c r="AC4" s="320"/>
      <c r="AD4" s="320"/>
      <c r="AE4" s="320"/>
      <c r="AF4" s="320"/>
      <c r="AG4" s="320"/>
      <c r="AJ4" s="324"/>
    </row>
    <row r="5" spans="1:38">
      <c r="A5" s="93" t="s">
        <v>12</v>
      </c>
      <c r="B5" s="476" t="s">
        <v>30</v>
      </c>
      <c r="C5" s="476" t="s">
        <v>30</v>
      </c>
      <c r="D5" s="476" t="s">
        <v>30</v>
      </c>
      <c r="E5" s="476" t="s">
        <v>30</v>
      </c>
      <c r="F5" s="476" t="s">
        <v>30</v>
      </c>
      <c r="G5" s="476" t="s">
        <v>30</v>
      </c>
      <c r="H5" s="476" t="s">
        <v>30</v>
      </c>
      <c r="I5" s="476" t="s">
        <v>30</v>
      </c>
      <c r="J5" s="476" t="s">
        <v>30</v>
      </c>
      <c r="K5" s="476" t="s">
        <v>30</v>
      </c>
      <c r="L5" s="476" t="s">
        <v>30</v>
      </c>
      <c r="M5" s="476" t="s">
        <v>30</v>
      </c>
      <c r="N5" s="476" t="s">
        <v>30</v>
      </c>
      <c r="O5" s="476" t="s">
        <v>30</v>
      </c>
      <c r="P5" s="476" t="s">
        <v>30</v>
      </c>
      <c r="Q5" s="476" t="s">
        <v>30</v>
      </c>
      <c r="R5" s="476" t="s">
        <v>30</v>
      </c>
      <c r="S5" s="476" t="s">
        <v>30</v>
      </c>
      <c r="T5" s="476" t="s">
        <v>30</v>
      </c>
      <c r="U5" s="476" t="s">
        <v>30</v>
      </c>
      <c r="V5" s="476" t="s">
        <v>30</v>
      </c>
      <c r="W5" s="476" t="s">
        <v>30</v>
      </c>
      <c r="X5" s="476" t="s">
        <v>30</v>
      </c>
      <c r="Y5" s="476" t="s">
        <v>30</v>
      </c>
      <c r="Z5" s="612" t="s">
        <v>105</v>
      </c>
      <c r="AA5" s="612" t="s">
        <v>105</v>
      </c>
      <c r="AB5" s="612" t="s">
        <v>105</v>
      </c>
      <c r="AC5" s="612" t="s">
        <v>105</v>
      </c>
      <c r="AD5" s="612" t="s">
        <v>105</v>
      </c>
      <c r="AE5" s="612" t="s">
        <v>105</v>
      </c>
      <c r="AF5" s="612" t="s">
        <v>105</v>
      </c>
      <c r="AG5" s="612" t="s">
        <v>105</v>
      </c>
      <c r="AJ5" s="324"/>
    </row>
    <row r="6" spans="1:38">
      <c r="A6" s="93" t="s">
        <v>513</v>
      </c>
      <c r="B6" s="476" t="s">
        <v>30</v>
      </c>
      <c r="C6" s="476" t="s">
        <v>30</v>
      </c>
      <c r="D6" s="476" t="s">
        <v>30</v>
      </c>
      <c r="E6" s="476" t="s">
        <v>30</v>
      </c>
      <c r="F6" s="476" t="s">
        <v>30</v>
      </c>
      <c r="G6" s="476" t="s">
        <v>30</v>
      </c>
      <c r="H6" s="476" t="s">
        <v>30</v>
      </c>
      <c r="I6" s="476" t="s">
        <v>30</v>
      </c>
      <c r="J6" s="476" t="s">
        <v>30</v>
      </c>
      <c r="K6" s="476" t="s">
        <v>30</v>
      </c>
      <c r="L6" s="476" t="s">
        <v>30</v>
      </c>
      <c r="M6" s="476" t="s">
        <v>30</v>
      </c>
      <c r="N6" s="476" t="s">
        <v>30</v>
      </c>
      <c r="O6" s="476" t="s">
        <v>30</v>
      </c>
      <c r="P6" s="476" t="s">
        <v>30</v>
      </c>
      <c r="Q6" s="476" t="s">
        <v>30</v>
      </c>
      <c r="R6" s="476" t="s">
        <v>30</v>
      </c>
      <c r="S6" s="476" t="s">
        <v>30</v>
      </c>
      <c r="T6" s="476" t="s">
        <v>30</v>
      </c>
      <c r="U6" s="476" t="s">
        <v>30</v>
      </c>
      <c r="V6" s="476" t="s">
        <v>30</v>
      </c>
      <c r="W6" s="476" t="s">
        <v>30</v>
      </c>
      <c r="X6" s="476" t="s">
        <v>30</v>
      </c>
      <c r="Y6" s="476" t="s">
        <v>30</v>
      </c>
      <c r="Z6" s="476" t="s">
        <v>30</v>
      </c>
      <c r="AA6" s="476" t="s">
        <v>30</v>
      </c>
      <c r="AB6" s="476" t="s">
        <v>30</v>
      </c>
      <c r="AC6" s="476" t="s">
        <v>30</v>
      </c>
      <c r="AD6" s="476" t="s">
        <v>30</v>
      </c>
      <c r="AE6" s="476" t="s">
        <v>30</v>
      </c>
      <c r="AF6" s="476" t="s">
        <v>30</v>
      </c>
      <c r="AG6" s="476" t="s">
        <v>30</v>
      </c>
    </row>
    <row r="7" spans="1:38">
      <c r="A7" s="93" t="s">
        <v>100</v>
      </c>
      <c r="B7" s="476"/>
      <c r="C7" s="476"/>
      <c r="D7" s="476"/>
      <c r="E7" s="476"/>
      <c r="F7" s="476"/>
      <c r="G7" s="476"/>
      <c r="H7" s="476"/>
      <c r="I7" s="476"/>
      <c r="J7" s="476"/>
      <c r="K7" s="476"/>
      <c r="L7" s="476"/>
      <c r="M7" s="476"/>
      <c r="N7" s="476"/>
      <c r="O7" s="476"/>
      <c r="P7" s="476"/>
      <c r="Q7" s="476"/>
      <c r="R7" s="476"/>
      <c r="S7" s="476"/>
      <c r="T7" s="476"/>
      <c r="U7" s="476"/>
      <c r="V7" s="476"/>
      <c r="W7" s="476"/>
      <c r="X7" s="476"/>
      <c r="Y7" s="476"/>
      <c r="Z7" s="320"/>
      <c r="AA7" s="320"/>
      <c r="AB7" s="320"/>
      <c r="AC7" s="320"/>
      <c r="AD7" s="320"/>
      <c r="AE7" s="320"/>
      <c r="AF7" s="320"/>
      <c r="AG7" s="320"/>
      <c r="AJ7" s="324"/>
    </row>
    <row r="8" spans="1:38">
      <c r="A8" s="93" t="s">
        <v>512</v>
      </c>
      <c r="B8" s="476"/>
      <c r="C8" s="476"/>
      <c r="D8" s="476"/>
      <c r="E8" s="476"/>
      <c r="F8" s="476"/>
      <c r="G8" s="476"/>
      <c r="H8" s="476"/>
      <c r="I8" s="476"/>
      <c r="J8" s="476"/>
      <c r="K8" s="476"/>
      <c r="L8" s="476"/>
      <c r="M8" s="476"/>
      <c r="N8" s="476"/>
      <c r="O8" s="476"/>
      <c r="P8" s="476"/>
      <c r="Q8" s="476"/>
      <c r="R8" s="476"/>
      <c r="S8" s="476"/>
      <c r="T8" s="476"/>
      <c r="U8" s="476"/>
      <c r="V8" s="476"/>
      <c r="W8" s="476"/>
      <c r="X8" s="476"/>
      <c r="Y8" s="476"/>
      <c r="Z8" s="320"/>
      <c r="AA8" s="320"/>
      <c r="AB8" s="320"/>
      <c r="AC8" s="320"/>
      <c r="AD8" s="320"/>
      <c r="AE8" s="320"/>
      <c r="AF8" s="320"/>
      <c r="AG8" s="320"/>
    </row>
    <row r="9" spans="1:38">
      <c r="A9" s="93" t="s">
        <v>11</v>
      </c>
      <c r="B9" s="476" t="s">
        <v>105</v>
      </c>
      <c r="C9" s="476" t="s">
        <v>105</v>
      </c>
      <c r="D9" s="476" t="s">
        <v>105</v>
      </c>
      <c r="E9" s="476" t="s">
        <v>105</v>
      </c>
      <c r="F9" s="476" t="s">
        <v>105</v>
      </c>
      <c r="G9" s="476" t="s">
        <v>105</v>
      </c>
      <c r="H9" s="476" t="s">
        <v>105</v>
      </c>
      <c r="I9" s="476" t="s">
        <v>105</v>
      </c>
      <c r="J9" s="476" t="s">
        <v>105</v>
      </c>
      <c r="K9" s="476" t="s">
        <v>105</v>
      </c>
      <c r="L9" s="476" t="s">
        <v>105</v>
      </c>
      <c r="M9" s="476" t="s">
        <v>105</v>
      </c>
      <c r="N9" s="476" t="s">
        <v>105</v>
      </c>
      <c r="O9" s="476" t="s">
        <v>105</v>
      </c>
      <c r="P9" s="476" t="s">
        <v>105</v>
      </c>
      <c r="Q9" s="476" t="s">
        <v>105</v>
      </c>
      <c r="R9" s="476" t="s">
        <v>105</v>
      </c>
      <c r="S9" s="476" t="s">
        <v>105</v>
      </c>
      <c r="T9" s="476" t="s">
        <v>105</v>
      </c>
      <c r="U9" s="476" t="s">
        <v>105</v>
      </c>
      <c r="V9" s="476" t="s">
        <v>105</v>
      </c>
      <c r="W9" s="476" t="s">
        <v>105</v>
      </c>
      <c r="X9" s="476" t="s">
        <v>105</v>
      </c>
      <c r="Y9" s="476" t="s">
        <v>105</v>
      </c>
      <c r="Z9" s="289" t="s">
        <v>105</v>
      </c>
      <c r="AA9" s="289" t="s">
        <v>105</v>
      </c>
      <c r="AB9" s="289" t="s">
        <v>105</v>
      </c>
      <c r="AC9" s="289" t="s">
        <v>105</v>
      </c>
      <c r="AD9" s="289" t="s">
        <v>105</v>
      </c>
      <c r="AE9" s="289" t="s">
        <v>105</v>
      </c>
      <c r="AF9" s="289" t="s">
        <v>105</v>
      </c>
      <c r="AG9" s="289" t="s">
        <v>105</v>
      </c>
    </row>
    <row r="10" spans="1:38">
      <c r="A10" s="93" t="s">
        <v>10</v>
      </c>
      <c r="B10" s="476">
        <v>12.8</v>
      </c>
      <c r="C10" s="476">
        <v>13.4</v>
      </c>
      <c r="D10" s="476">
        <v>15.7</v>
      </c>
      <c r="E10" s="476">
        <v>14.7</v>
      </c>
      <c r="F10" s="476">
        <v>17.600000000000001</v>
      </c>
      <c r="G10" s="476">
        <v>23.4</v>
      </c>
      <c r="H10" s="476">
        <v>137.5</v>
      </c>
      <c r="I10" s="476">
        <v>137.80000000000001</v>
      </c>
      <c r="J10" s="476">
        <v>127.3</v>
      </c>
      <c r="K10" s="476">
        <v>62.8</v>
      </c>
      <c r="L10" s="476">
        <v>66.3</v>
      </c>
      <c r="M10" s="476">
        <v>53.7</v>
      </c>
      <c r="N10" s="476">
        <v>39.4</v>
      </c>
      <c r="O10" s="476">
        <v>12.9</v>
      </c>
      <c r="P10" s="476">
        <v>13.4</v>
      </c>
      <c r="Q10" s="476">
        <v>13.1</v>
      </c>
      <c r="R10" s="476">
        <v>18.2</v>
      </c>
      <c r="S10" s="476">
        <v>23.6</v>
      </c>
      <c r="T10" s="476">
        <v>20.8</v>
      </c>
      <c r="U10" s="476">
        <v>19.7</v>
      </c>
      <c r="V10" s="476">
        <v>23</v>
      </c>
      <c r="W10" s="476"/>
      <c r="X10" s="476"/>
      <c r="Y10" s="476"/>
      <c r="Z10" s="613"/>
      <c r="AA10" s="320"/>
      <c r="AB10" s="320"/>
      <c r="AC10" s="320"/>
      <c r="AD10" s="320"/>
      <c r="AE10" s="320"/>
      <c r="AF10" s="320"/>
      <c r="AG10" s="320"/>
      <c r="AJ10" s="324"/>
    </row>
    <row r="11" spans="1:38">
      <c r="A11" s="93" t="s">
        <v>9</v>
      </c>
      <c r="B11" s="476"/>
      <c r="C11" s="476"/>
      <c r="D11" s="476"/>
      <c r="E11" s="476"/>
      <c r="F11" s="476"/>
      <c r="G11" s="476"/>
      <c r="H11" s="476"/>
      <c r="I11" s="476"/>
      <c r="J11" s="476"/>
      <c r="K11" s="476"/>
      <c r="L11" s="476"/>
      <c r="M11" s="476"/>
      <c r="N11" s="476"/>
      <c r="O11" s="476"/>
      <c r="P11" s="476"/>
      <c r="Q11" s="476"/>
      <c r="R11" s="476"/>
      <c r="S11" s="476"/>
      <c r="T11" s="476"/>
      <c r="U11" s="476"/>
      <c r="V11" s="476"/>
      <c r="W11" s="476"/>
      <c r="X11" s="476"/>
      <c r="Y11" s="476"/>
      <c r="Z11" s="613"/>
      <c r="AA11" s="613"/>
      <c r="AB11" s="613"/>
      <c r="AC11" s="613"/>
      <c r="AD11" s="613"/>
      <c r="AE11" s="613"/>
      <c r="AF11" s="613"/>
      <c r="AG11" s="320"/>
    </row>
    <row r="12" spans="1:38">
      <c r="A12" s="93" t="s">
        <v>8</v>
      </c>
      <c r="B12" s="476">
        <v>52.8</v>
      </c>
      <c r="C12" s="476">
        <v>55.8</v>
      </c>
      <c r="D12" s="476">
        <v>49.1</v>
      </c>
      <c r="E12" s="476">
        <v>60.2</v>
      </c>
      <c r="F12" s="476">
        <v>69</v>
      </c>
      <c r="G12" s="476">
        <v>76.7</v>
      </c>
      <c r="H12" s="476">
        <v>60.6</v>
      </c>
      <c r="I12" s="476">
        <v>60</v>
      </c>
      <c r="J12" s="476">
        <v>47.4</v>
      </c>
      <c r="K12" s="476">
        <v>49.1</v>
      </c>
      <c r="L12" s="476">
        <v>49.1</v>
      </c>
      <c r="M12" s="476">
        <v>50.1</v>
      </c>
      <c r="N12" s="476">
        <v>56.3</v>
      </c>
      <c r="O12" s="476">
        <v>63.8</v>
      </c>
      <c r="P12" s="476">
        <v>62.3</v>
      </c>
      <c r="Q12" s="476">
        <v>59</v>
      </c>
      <c r="R12" s="476">
        <v>582.68432812001276</v>
      </c>
      <c r="S12" s="476">
        <v>633.07341060765714</v>
      </c>
      <c r="T12" s="476">
        <v>501.55510331872262</v>
      </c>
      <c r="U12" s="476">
        <v>457.09223773952584</v>
      </c>
      <c r="V12" s="476">
        <v>514.73145245559044</v>
      </c>
      <c r="W12" s="476">
        <v>558.89665269182149</v>
      </c>
      <c r="X12" s="476">
        <v>515.61334536322568</v>
      </c>
      <c r="Y12" s="476">
        <v>465.73541897981841</v>
      </c>
      <c r="Z12" s="476">
        <v>366.40408194696778</v>
      </c>
      <c r="AA12" s="476">
        <v>404.28370055455986</v>
      </c>
      <c r="AB12" s="476">
        <v>381.17603046218181</v>
      </c>
      <c r="AC12" s="476">
        <v>286.07646288871973</v>
      </c>
      <c r="AD12" s="476">
        <v>283.07663370869767</v>
      </c>
      <c r="AE12" s="476">
        <v>323.38259760187611</v>
      </c>
      <c r="AF12" s="476">
        <v>369.70187821203677</v>
      </c>
      <c r="AG12" s="320"/>
      <c r="AJ12" s="277"/>
    </row>
    <row r="13" spans="1:38">
      <c r="A13" s="93" t="s">
        <v>6</v>
      </c>
      <c r="B13" s="476">
        <v>15.3</v>
      </c>
      <c r="C13" s="476">
        <v>12.6</v>
      </c>
      <c r="D13" s="476">
        <v>12.4</v>
      </c>
      <c r="E13" s="476">
        <v>11.2</v>
      </c>
      <c r="F13" s="476">
        <v>7.8</v>
      </c>
      <c r="G13" s="476">
        <v>11.8</v>
      </c>
      <c r="H13" s="476">
        <v>12.5</v>
      </c>
      <c r="I13" s="476">
        <v>12.1</v>
      </c>
      <c r="J13" s="476">
        <v>11.3</v>
      </c>
      <c r="K13" s="476">
        <v>9.5</v>
      </c>
      <c r="L13" s="476">
        <v>7.1</v>
      </c>
      <c r="M13" s="476">
        <v>6.2</v>
      </c>
      <c r="N13" s="476">
        <v>9</v>
      </c>
      <c r="O13" s="476">
        <v>10.4</v>
      </c>
      <c r="P13" s="476">
        <v>10.9</v>
      </c>
      <c r="Q13" s="476">
        <v>10.3</v>
      </c>
      <c r="R13" s="476">
        <v>10.8</v>
      </c>
      <c r="S13" s="476">
        <v>12.7</v>
      </c>
      <c r="T13" s="476">
        <v>11.4</v>
      </c>
      <c r="U13" s="476">
        <v>10.1</v>
      </c>
      <c r="V13" s="476">
        <v>14.7</v>
      </c>
      <c r="W13" s="476"/>
      <c r="X13" s="476"/>
      <c r="Y13" s="476">
        <v>37.5</v>
      </c>
      <c r="Z13" s="320"/>
      <c r="AA13" s="320"/>
      <c r="AB13" s="320"/>
      <c r="AC13" s="320"/>
      <c r="AD13" s="320"/>
      <c r="AE13" s="320"/>
      <c r="AF13" s="320"/>
      <c r="AG13" s="320"/>
    </row>
    <row r="14" spans="1:38">
      <c r="A14" s="93" t="s">
        <v>18</v>
      </c>
      <c r="B14" s="476" t="s">
        <v>105</v>
      </c>
      <c r="C14" s="476" t="s">
        <v>105</v>
      </c>
      <c r="D14" s="476" t="s">
        <v>105</v>
      </c>
      <c r="E14" s="476" t="s">
        <v>105</v>
      </c>
      <c r="F14" s="476" t="s">
        <v>105</v>
      </c>
      <c r="G14" s="476" t="s">
        <v>105</v>
      </c>
      <c r="H14" s="476" t="s">
        <v>105</v>
      </c>
      <c r="I14" s="476" t="s">
        <v>105</v>
      </c>
      <c r="J14" s="476" t="s">
        <v>105</v>
      </c>
      <c r="K14" s="476" t="s">
        <v>105</v>
      </c>
      <c r="L14" s="476" t="s">
        <v>105</v>
      </c>
      <c r="M14" s="476" t="s">
        <v>105</v>
      </c>
      <c r="N14" s="476" t="s">
        <v>105</v>
      </c>
      <c r="O14" s="476" t="s">
        <v>105</v>
      </c>
      <c r="P14" s="476" t="s">
        <v>105</v>
      </c>
      <c r="Q14" s="476" t="s">
        <v>105</v>
      </c>
      <c r="R14" s="476" t="s">
        <v>105</v>
      </c>
      <c r="S14" s="476" t="s">
        <v>105</v>
      </c>
      <c r="T14" s="476" t="s">
        <v>105</v>
      </c>
      <c r="U14" s="476" t="s">
        <v>105</v>
      </c>
      <c r="V14" s="476" t="s">
        <v>105</v>
      </c>
      <c r="W14" s="476" t="s">
        <v>105</v>
      </c>
      <c r="X14" s="476" t="s">
        <v>105</v>
      </c>
      <c r="Y14" s="476" t="s">
        <v>105</v>
      </c>
      <c r="Z14" s="476" t="s">
        <v>105</v>
      </c>
      <c r="AA14" s="476" t="s">
        <v>105</v>
      </c>
      <c r="AB14" s="476" t="s">
        <v>105</v>
      </c>
      <c r="AC14" s="476" t="s">
        <v>105</v>
      </c>
      <c r="AD14" s="476" t="s">
        <v>105</v>
      </c>
      <c r="AE14" s="476" t="s">
        <v>105</v>
      </c>
      <c r="AF14" s="476" t="s">
        <v>105</v>
      </c>
      <c r="AG14" s="476" t="s">
        <v>105</v>
      </c>
    </row>
    <row r="15" spans="1:38">
      <c r="A15" s="93" t="s">
        <v>4</v>
      </c>
      <c r="B15" s="476" t="s">
        <v>105</v>
      </c>
      <c r="C15" s="476" t="s">
        <v>105</v>
      </c>
      <c r="D15" s="476" t="s">
        <v>105</v>
      </c>
      <c r="E15" s="476" t="s">
        <v>105</v>
      </c>
      <c r="F15" s="476" t="s">
        <v>105</v>
      </c>
      <c r="G15" s="476" t="s">
        <v>105</v>
      </c>
      <c r="H15" s="476" t="s">
        <v>105</v>
      </c>
      <c r="I15" s="476" t="s">
        <v>105</v>
      </c>
      <c r="J15" s="476" t="s">
        <v>105</v>
      </c>
      <c r="K15" s="476" t="s">
        <v>105</v>
      </c>
      <c r="L15" s="476" t="s">
        <v>105</v>
      </c>
      <c r="M15" s="476" t="s">
        <v>105</v>
      </c>
      <c r="N15" s="476" t="s">
        <v>105</v>
      </c>
      <c r="O15" s="476" t="s">
        <v>105</v>
      </c>
      <c r="P15" s="476" t="s">
        <v>105</v>
      </c>
      <c r="Q15" s="476" t="s">
        <v>105</v>
      </c>
      <c r="R15" s="476" t="s">
        <v>105</v>
      </c>
      <c r="S15" s="476" t="s">
        <v>105</v>
      </c>
      <c r="T15" s="476" t="s">
        <v>105</v>
      </c>
      <c r="U15" s="476" t="s">
        <v>105</v>
      </c>
      <c r="V15" s="476" t="s">
        <v>105</v>
      </c>
      <c r="W15" s="476" t="s">
        <v>105</v>
      </c>
      <c r="X15" s="476" t="s">
        <v>105</v>
      </c>
      <c r="Y15" s="476" t="s">
        <v>105</v>
      </c>
      <c r="Z15" s="289" t="s">
        <v>105</v>
      </c>
      <c r="AA15" s="289" t="s">
        <v>105</v>
      </c>
      <c r="AB15" s="289" t="s">
        <v>105</v>
      </c>
      <c r="AC15" s="289" t="s">
        <v>105</v>
      </c>
      <c r="AD15" s="289" t="s">
        <v>105</v>
      </c>
      <c r="AE15" s="289" t="s">
        <v>105</v>
      </c>
      <c r="AF15" s="289" t="s">
        <v>105</v>
      </c>
      <c r="AG15" s="289" t="s">
        <v>105</v>
      </c>
      <c r="AJ15" s="277"/>
    </row>
    <row r="16" spans="1:38">
      <c r="A16" s="93" t="s">
        <v>3</v>
      </c>
      <c r="B16" s="476">
        <v>20.6</v>
      </c>
      <c r="C16" s="476">
        <v>33.299999999999997</v>
      </c>
      <c r="D16" s="476">
        <v>30.6</v>
      </c>
      <c r="E16" s="476">
        <v>29.3</v>
      </c>
      <c r="F16" s="476">
        <v>28.9</v>
      </c>
      <c r="G16" s="476">
        <v>25.4</v>
      </c>
      <c r="H16" s="476">
        <v>25.8</v>
      </c>
      <c r="I16" s="476">
        <v>22.8</v>
      </c>
      <c r="J16" s="476">
        <v>19.8</v>
      </c>
      <c r="K16" s="476">
        <v>18.816777933182415</v>
      </c>
      <c r="L16" s="476">
        <v>18.621194685636574</v>
      </c>
      <c r="M16" s="476">
        <v>16.336233537773975</v>
      </c>
      <c r="N16" s="476">
        <v>22.351183787856758</v>
      </c>
      <c r="O16" s="476">
        <v>24.73681762507946</v>
      </c>
      <c r="P16" s="476">
        <v>27.286302618755698</v>
      </c>
      <c r="Q16" s="476">
        <v>29.374039484572645</v>
      </c>
      <c r="R16" s="476">
        <v>29.601383533681105</v>
      </c>
      <c r="S16" s="476">
        <v>30.417974477986355</v>
      </c>
      <c r="T16" s="476">
        <v>33.67823448537429</v>
      </c>
      <c r="U16" s="476">
        <v>42.548687552921251</v>
      </c>
      <c r="V16" s="476">
        <v>48.583364354551847</v>
      </c>
      <c r="W16" s="476">
        <v>47.329878597669271</v>
      </c>
      <c r="X16" s="476">
        <v>40.857042282685221</v>
      </c>
      <c r="Y16" s="476">
        <v>39.952120068136821</v>
      </c>
      <c r="Z16" s="289">
        <v>35.782682565905368</v>
      </c>
      <c r="AA16" s="289">
        <v>38.360214505637913</v>
      </c>
      <c r="AB16" s="289">
        <v>39.221073651179729</v>
      </c>
      <c r="AC16" s="289">
        <v>34.088970416166553</v>
      </c>
      <c r="AD16" s="289">
        <v>35.819625638116847</v>
      </c>
      <c r="AE16" s="289">
        <v>37.247268464813452</v>
      </c>
      <c r="AF16" s="476">
        <v>43.569328512047584</v>
      </c>
      <c r="AG16" s="476">
        <v>38.663873654896122</v>
      </c>
      <c r="AJ16" s="324"/>
    </row>
    <row r="17" spans="1:36">
      <c r="A17" s="93" t="s">
        <v>33</v>
      </c>
      <c r="B17" s="476"/>
      <c r="C17" s="476"/>
      <c r="D17" s="476"/>
      <c r="E17" s="476"/>
      <c r="F17" s="476"/>
      <c r="G17" s="476"/>
      <c r="H17" s="476"/>
      <c r="I17" s="476"/>
      <c r="J17" s="476"/>
      <c r="K17" s="476">
        <v>15.611340077432246</v>
      </c>
      <c r="L17" s="476">
        <v>15.974440894568691</v>
      </c>
      <c r="M17" s="476">
        <v>15.206372194062274</v>
      </c>
      <c r="N17" s="476">
        <v>14.445300462249614</v>
      </c>
      <c r="O17" s="476">
        <v>15.42133284376721</v>
      </c>
      <c r="P17" s="476">
        <v>18.320121136545826</v>
      </c>
      <c r="Q17" s="476">
        <v>17.879223580158158</v>
      </c>
      <c r="R17" s="476">
        <v>23.523685918234914</v>
      </c>
      <c r="S17" s="476">
        <v>27.390286717378586</v>
      </c>
      <c r="T17" s="476">
        <v>24.82011664015754</v>
      </c>
      <c r="U17" s="476">
        <v>29.834669694174412</v>
      </c>
      <c r="V17" s="476">
        <v>28.165532297418775</v>
      </c>
      <c r="W17" s="476">
        <v>31.070178787300375</v>
      </c>
      <c r="X17" s="476">
        <v>32.632928812711121</v>
      </c>
      <c r="Y17" s="476"/>
      <c r="Z17" s="614"/>
      <c r="AA17" s="614"/>
      <c r="AB17" s="614"/>
      <c r="AC17" s="614"/>
      <c r="AD17" s="614"/>
      <c r="AE17" s="614"/>
      <c r="AF17" s="614"/>
      <c r="AG17" s="320"/>
      <c r="AJ17" s="324"/>
    </row>
    <row r="18" spans="1:36">
      <c r="A18" s="93" t="s">
        <v>1</v>
      </c>
      <c r="B18" s="476"/>
      <c r="C18" s="476"/>
      <c r="D18" s="476"/>
      <c r="E18" s="476"/>
      <c r="F18" s="476"/>
      <c r="G18" s="476"/>
      <c r="H18" s="476"/>
      <c r="I18" s="476"/>
      <c r="J18" s="476"/>
      <c r="K18" s="476"/>
      <c r="L18" s="476"/>
      <c r="M18" s="476"/>
      <c r="N18" s="476"/>
      <c r="O18" s="476"/>
      <c r="P18" s="476"/>
      <c r="Q18" s="476"/>
      <c r="R18" s="476"/>
      <c r="S18" s="476"/>
      <c r="T18" s="476"/>
      <c r="U18" s="476"/>
      <c r="V18" s="476"/>
      <c r="W18" s="476"/>
      <c r="X18" s="476"/>
      <c r="Y18" s="476"/>
      <c r="Z18" s="320"/>
      <c r="AA18" s="320"/>
      <c r="AB18" s="320"/>
      <c r="AC18" s="320"/>
      <c r="AD18" s="320"/>
      <c r="AE18" s="320"/>
      <c r="AF18" s="320"/>
      <c r="AG18" s="320"/>
      <c r="AJ18" s="324"/>
    </row>
    <row r="19" spans="1:36">
      <c r="A19" s="93" t="s">
        <v>24</v>
      </c>
      <c r="B19" s="476"/>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320">
        <v>536</v>
      </c>
      <c r="AA19" s="320">
        <v>550</v>
      </c>
      <c r="AB19" s="320">
        <v>574</v>
      </c>
      <c r="AC19" s="320"/>
      <c r="AD19" s="320"/>
      <c r="AE19" s="320"/>
      <c r="AF19" s="320"/>
      <c r="AG19" s="320"/>
    </row>
    <row r="20" spans="1:36">
      <c r="A20" s="17"/>
      <c r="B20" s="17"/>
      <c r="P20" s="17"/>
      <c r="Q20" s="17"/>
      <c r="R20" s="17"/>
      <c r="S20" s="17"/>
      <c r="T20" s="17"/>
      <c r="X20" s="17"/>
      <c r="AE20" s="195"/>
      <c r="AF20" s="195"/>
      <c r="AG20" s="195"/>
    </row>
    <row r="21" spans="1:36">
      <c r="A21" s="44" t="s">
        <v>19</v>
      </c>
      <c r="B21" s="13"/>
      <c r="D21" s="17"/>
      <c r="F21" s="17"/>
      <c r="G21" s="17"/>
      <c r="H21" s="17"/>
      <c r="I21" s="17"/>
      <c r="J21" s="17"/>
      <c r="K21" s="17"/>
      <c r="L21" s="17"/>
      <c r="M21" s="17"/>
      <c r="N21" s="17"/>
      <c r="O21" s="17"/>
      <c r="P21" s="17"/>
      <c r="Q21" s="17"/>
      <c r="R21" s="17"/>
      <c r="S21" s="17"/>
      <c r="T21" s="17"/>
      <c r="X21" s="17"/>
      <c r="AE21" s="13"/>
      <c r="AF21" s="13"/>
      <c r="AG21" s="13"/>
    </row>
    <row r="22" spans="1:36">
      <c r="A22" s="17"/>
      <c r="B22" s="17"/>
      <c r="D22" s="17"/>
      <c r="F22" s="17"/>
      <c r="G22" s="17"/>
      <c r="H22" s="17"/>
      <c r="I22" s="17"/>
      <c r="J22" s="17"/>
      <c r="K22" s="17"/>
      <c r="L22" s="17"/>
      <c r="M22" s="17"/>
      <c r="N22" s="17"/>
      <c r="O22" s="17"/>
      <c r="P22" s="17"/>
      <c r="Q22" s="17"/>
      <c r="R22" s="17"/>
      <c r="S22" s="17"/>
      <c r="T22" s="17"/>
      <c r="U22" s="13"/>
      <c r="V22" s="13"/>
      <c r="W22" s="13"/>
      <c r="X22" s="17"/>
      <c r="AE22" s="13"/>
      <c r="AF22" s="13"/>
      <c r="AG22" s="13"/>
    </row>
    <row r="23" spans="1:36">
      <c r="A23" s="13" t="s">
        <v>294</v>
      </c>
      <c r="B23" s="17"/>
      <c r="D23" s="17"/>
      <c r="F23" s="17"/>
      <c r="G23" s="17"/>
      <c r="H23" s="17"/>
      <c r="I23" s="17"/>
      <c r="J23" s="17"/>
      <c r="K23" s="17"/>
      <c r="L23" s="17"/>
      <c r="M23" s="17"/>
      <c r="N23" s="17"/>
      <c r="O23" s="17"/>
      <c r="P23" s="17"/>
      <c r="Q23" s="17"/>
      <c r="R23" s="17"/>
      <c r="S23" s="17"/>
      <c r="T23" s="17"/>
      <c r="U23" s="13"/>
      <c r="V23" s="13"/>
      <c r="W23" s="13"/>
      <c r="X23" s="17"/>
    </row>
    <row r="24" spans="1:36">
      <c r="A24" s="17"/>
      <c r="U24" s="13"/>
      <c r="V24" s="13"/>
      <c r="W24" s="13"/>
      <c r="AE24" s="13"/>
      <c r="AF24" s="13"/>
      <c r="AG24" s="13"/>
    </row>
    <row r="25" spans="1:36">
      <c r="A25" s="17" t="s">
        <v>3243</v>
      </c>
      <c r="U25" s="13"/>
      <c r="V25" s="13"/>
      <c r="W25" s="13"/>
      <c r="AE25" s="13"/>
      <c r="AF25" s="13"/>
      <c r="AG25" s="13"/>
    </row>
    <row r="26" spans="1:36">
      <c r="A26" s="17"/>
      <c r="U26" s="13"/>
      <c r="V26" s="13"/>
      <c r="W26" s="13"/>
      <c r="AE26" s="13"/>
      <c r="AF26" s="13"/>
      <c r="AG26" s="13"/>
    </row>
    <row r="27" spans="1:36">
      <c r="A27" s="53" t="s">
        <v>124</v>
      </c>
      <c r="F27" s="17"/>
      <c r="G27" s="17"/>
      <c r="H27" s="17"/>
      <c r="I27" s="17"/>
      <c r="J27" s="17"/>
      <c r="K27" s="17"/>
      <c r="L27" s="17"/>
      <c r="M27" s="17"/>
      <c r="N27" s="17"/>
      <c r="O27" s="17"/>
      <c r="P27" s="17"/>
      <c r="Q27" s="17"/>
      <c r="R27" s="17"/>
      <c r="S27" s="17"/>
      <c r="T27" s="17"/>
      <c r="U27" s="13"/>
      <c r="V27" s="13"/>
      <c r="W27" s="13"/>
      <c r="X27" s="17"/>
      <c r="AE27" s="13"/>
      <c r="AF27" s="13"/>
      <c r="AG27" s="13"/>
    </row>
    <row r="28" spans="1:36">
      <c r="E28" s="17"/>
      <c r="F28" s="17"/>
      <c r="G28" s="17"/>
      <c r="H28" s="17"/>
      <c r="I28" s="17"/>
      <c r="J28" s="17"/>
      <c r="K28" s="17"/>
      <c r="L28" s="17"/>
      <c r="M28" s="17"/>
      <c r="N28" s="17"/>
      <c r="O28" s="17"/>
      <c r="P28" s="17"/>
      <c r="Q28" s="17"/>
      <c r="R28" s="17"/>
      <c r="S28" s="17"/>
      <c r="T28" s="17"/>
      <c r="U28" s="13"/>
      <c r="V28" s="13"/>
      <c r="W28" s="13"/>
      <c r="AE28" s="13"/>
      <c r="AF28" s="13"/>
      <c r="AG28" s="13"/>
    </row>
    <row r="29" spans="1:36">
      <c r="A29" s="53" t="s">
        <v>2839</v>
      </c>
      <c r="B29" s="17"/>
      <c r="C29" s="17"/>
      <c r="D29" s="17"/>
      <c r="E29" s="17"/>
      <c r="F29" s="17"/>
      <c r="G29" s="17"/>
      <c r="H29" s="17"/>
      <c r="I29" s="17"/>
      <c r="J29" s="17"/>
      <c r="K29" s="17"/>
      <c r="L29" s="17"/>
      <c r="M29" s="17"/>
      <c r="N29" s="17"/>
      <c r="O29" s="17"/>
      <c r="P29" s="17"/>
      <c r="Q29" s="17"/>
      <c r="R29" s="17"/>
      <c r="S29" s="17"/>
      <c r="T29" s="17"/>
      <c r="U29" s="13"/>
      <c r="V29" s="13"/>
      <c r="W29" s="13"/>
    </row>
    <row r="30" spans="1:36">
      <c r="U30" s="13"/>
      <c r="V30" s="13"/>
      <c r="W30" s="13"/>
    </row>
    <row r="31" spans="1:36">
      <c r="U31" s="13"/>
      <c r="V31" s="13"/>
      <c r="W31" s="13"/>
    </row>
    <row r="32" spans="1:36">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sheetData>
  <conditionalFormatting sqref="U1:W2">
    <cfRule type="expression" dxfId="67" priority="1" stopIfTrue="1">
      <formula>#N/A</formula>
    </cfRule>
  </conditionalFormatting>
  <hyperlinks>
    <hyperlink ref="AI3" location="Content!A1" display="Back to content page" xr:uid="{00000000-0004-0000-1F01-000000000000}"/>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Sheet289"/>
  <dimension ref="A1:AF38"/>
  <sheetViews>
    <sheetView topLeftCell="A18" zoomScaleNormal="100" workbookViewId="0">
      <selection activeCell="A29" sqref="A29"/>
    </sheetView>
  </sheetViews>
  <sheetFormatPr defaultRowHeight="14.4"/>
  <cols>
    <col min="1" max="1" width="33.77734375" customWidth="1"/>
    <col min="2" max="29" width="10.44140625" customWidth="1"/>
  </cols>
  <sheetData>
    <row r="1" spans="1:32">
      <c r="A1" s="18" t="s">
        <v>3051</v>
      </c>
      <c r="B1" s="13"/>
      <c r="C1" s="13"/>
      <c r="D1" s="13"/>
      <c r="E1" s="13"/>
      <c r="F1" s="13"/>
      <c r="G1" s="13"/>
      <c r="H1" s="13"/>
      <c r="I1" s="13"/>
      <c r="J1" s="13"/>
      <c r="K1" s="13"/>
      <c r="L1" s="13"/>
      <c r="M1" s="13"/>
      <c r="N1" s="13"/>
      <c r="O1" s="13"/>
      <c r="P1" s="13"/>
      <c r="Q1" s="13"/>
      <c r="R1" s="13"/>
      <c r="S1" s="13"/>
      <c r="T1" s="13"/>
      <c r="U1" s="62"/>
      <c r="V1" s="62"/>
      <c r="W1" s="62"/>
      <c r="X1" s="13"/>
    </row>
    <row r="2" spans="1:32">
      <c r="A2" s="13"/>
      <c r="B2" s="13"/>
      <c r="C2" s="13"/>
      <c r="D2" s="13"/>
      <c r="E2" s="13"/>
      <c r="F2" s="13"/>
      <c r="G2" s="13"/>
      <c r="H2" s="13"/>
      <c r="I2" s="13"/>
      <c r="J2" s="13"/>
      <c r="K2" s="13"/>
      <c r="L2" s="13"/>
      <c r="M2" s="13"/>
      <c r="N2" s="13"/>
      <c r="O2" s="13"/>
      <c r="P2" s="13"/>
      <c r="Q2" s="13"/>
      <c r="R2" s="13"/>
      <c r="S2" s="13"/>
      <c r="T2" s="13"/>
      <c r="U2" s="62"/>
      <c r="V2" s="62"/>
      <c r="W2" s="62"/>
      <c r="X2" s="13"/>
    </row>
    <row r="3" spans="1:32">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E3" s="1" t="s">
        <v>559</v>
      </c>
    </row>
    <row r="4" spans="1:32">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F4" s="324"/>
    </row>
    <row r="5" spans="1:32">
      <c r="A5" s="93" t="s">
        <v>12</v>
      </c>
      <c r="B5" s="296"/>
      <c r="C5" s="296"/>
      <c r="D5" s="296"/>
      <c r="E5" s="296"/>
      <c r="F5" s="296"/>
      <c r="G5" s="296"/>
      <c r="H5" s="296"/>
      <c r="I5" s="296"/>
      <c r="J5" s="296"/>
      <c r="K5" s="296"/>
      <c r="L5" s="296"/>
      <c r="M5" s="296"/>
      <c r="N5" s="296"/>
      <c r="O5" s="296"/>
      <c r="P5" s="296"/>
      <c r="Q5" s="296"/>
      <c r="R5" s="296"/>
      <c r="S5" s="296"/>
      <c r="T5" s="296"/>
      <c r="U5" s="296"/>
      <c r="V5" s="296"/>
      <c r="W5" s="296"/>
      <c r="X5" s="296"/>
      <c r="Y5" s="296">
        <v>1741.63</v>
      </c>
      <c r="Z5" s="296">
        <v>1845.3</v>
      </c>
      <c r="AA5" s="296"/>
      <c r="AB5" s="296"/>
      <c r="AC5" s="296"/>
      <c r="AE5" s="33"/>
      <c r="AF5" s="324"/>
    </row>
    <row r="6" spans="1:32">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E6" s="33"/>
    </row>
    <row r="7" spans="1:32">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F7" s="324"/>
    </row>
    <row r="8" spans="1:32">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row>
    <row r="9" spans="1:32">
      <c r="A9" s="93" t="s">
        <v>11</v>
      </c>
      <c r="B9" s="296"/>
      <c r="C9" s="296"/>
      <c r="D9" s="296"/>
      <c r="E9" s="296"/>
      <c r="F9" s="296"/>
      <c r="G9" s="296"/>
      <c r="H9" s="296"/>
      <c r="I9" s="296"/>
      <c r="J9" s="296"/>
      <c r="K9" s="296"/>
      <c r="L9" s="296"/>
      <c r="M9" s="296"/>
      <c r="N9" s="296"/>
      <c r="O9" s="296"/>
      <c r="P9" s="296"/>
      <c r="Q9" s="296"/>
      <c r="R9" s="296"/>
      <c r="S9" s="296"/>
      <c r="T9" s="296"/>
      <c r="U9" s="296"/>
      <c r="V9" s="296">
        <v>1008</v>
      </c>
      <c r="W9" s="296">
        <v>1008</v>
      </c>
      <c r="X9" s="296">
        <v>1008</v>
      </c>
      <c r="Y9" s="296">
        <v>1008</v>
      </c>
      <c r="Z9" s="296">
        <v>1008</v>
      </c>
      <c r="AA9" s="296"/>
      <c r="AB9" s="296"/>
      <c r="AC9" s="296"/>
    </row>
    <row r="10" spans="1:32">
      <c r="A10" s="93" t="s">
        <v>10</v>
      </c>
      <c r="B10" s="296">
        <v>762.7</v>
      </c>
      <c r="C10" s="296">
        <v>912</v>
      </c>
      <c r="D10" s="296">
        <v>1018.9</v>
      </c>
      <c r="E10" s="296">
        <v>766.1</v>
      </c>
      <c r="F10" s="296">
        <v>586</v>
      </c>
      <c r="G10" s="296">
        <v>615.5</v>
      </c>
      <c r="H10" s="296">
        <v>628.5</v>
      </c>
      <c r="I10" s="296">
        <v>735.1</v>
      </c>
      <c r="J10" s="296">
        <v>716.1</v>
      </c>
      <c r="K10" s="296">
        <v>738.8</v>
      </c>
      <c r="L10" s="296">
        <v>758.9</v>
      </c>
      <c r="M10" s="296">
        <v>914.8</v>
      </c>
      <c r="N10" s="296">
        <v>1009.4</v>
      </c>
      <c r="O10" s="296">
        <v>717</v>
      </c>
      <c r="P10" s="296">
        <v>723.9</v>
      </c>
      <c r="Q10" s="296">
        <v>710</v>
      </c>
      <c r="R10" s="296">
        <v>1105.7</v>
      </c>
      <c r="S10" s="296">
        <v>2107.1999999999998</v>
      </c>
      <c r="T10" s="296">
        <v>1687.5</v>
      </c>
      <c r="U10" s="296">
        <v>1628.6</v>
      </c>
      <c r="V10" s="296">
        <v>1680.7</v>
      </c>
      <c r="W10" s="296"/>
      <c r="X10" s="296"/>
      <c r="Y10" s="296"/>
      <c r="Z10" s="296"/>
      <c r="AA10" s="296"/>
      <c r="AB10" s="296"/>
      <c r="AC10" s="296"/>
      <c r="AF10" s="324"/>
    </row>
    <row r="11" spans="1:32" ht="14.1" customHeight="1">
      <c r="A11" s="93" t="s">
        <v>9</v>
      </c>
      <c r="B11" s="296">
        <v>559.29999999999995</v>
      </c>
      <c r="C11" s="296">
        <v>569.79999999999995</v>
      </c>
      <c r="D11" s="296">
        <v>518.1</v>
      </c>
      <c r="E11" s="296">
        <v>386</v>
      </c>
      <c r="F11" s="296">
        <v>420.6</v>
      </c>
      <c r="G11" s="296">
        <v>816.5</v>
      </c>
      <c r="H11" s="296">
        <v>1194.5</v>
      </c>
      <c r="I11" s="296">
        <v>689.6</v>
      </c>
      <c r="J11" s="296">
        <v>642.6</v>
      </c>
      <c r="K11" s="296">
        <v>616.1</v>
      </c>
      <c r="L11" s="296">
        <v>634.79999999999995</v>
      </c>
      <c r="M11" s="296">
        <v>626.9</v>
      </c>
      <c r="N11" s="296">
        <v>650.79999999999995</v>
      </c>
      <c r="O11" s="296">
        <v>812.5</v>
      </c>
      <c r="P11" s="296">
        <v>1056.7</v>
      </c>
      <c r="Q11" s="296">
        <v>975</v>
      </c>
      <c r="R11" s="296">
        <v>1106</v>
      </c>
      <c r="S11" s="296">
        <v>1369.8</v>
      </c>
      <c r="T11" s="296">
        <v>1627.2</v>
      </c>
      <c r="U11" s="296">
        <v>1600.98</v>
      </c>
      <c r="V11" s="296">
        <v>1661.39</v>
      </c>
      <c r="W11" s="296">
        <v>1120.8900000000001</v>
      </c>
      <c r="X11" s="296">
        <v>1266.68</v>
      </c>
      <c r="Y11" s="296">
        <v>1442.57</v>
      </c>
      <c r="Z11" s="296">
        <v>1268.3</v>
      </c>
      <c r="AA11" s="296">
        <v>1051</v>
      </c>
      <c r="AB11" s="296">
        <v>1519.3</v>
      </c>
      <c r="AC11" s="296"/>
      <c r="AE11" s="7"/>
    </row>
    <row r="12" spans="1:32">
      <c r="A12" s="93" t="s">
        <v>8</v>
      </c>
      <c r="B12" s="296">
        <v>5642.9</v>
      </c>
      <c r="C12" s="296">
        <v>5818</v>
      </c>
      <c r="D12" s="296">
        <v>5487.8</v>
      </c>
      <c r="E12" s="296">
        <v>5727.1</v>
      </c>
      <c r="F12" s="296">
        <v>7074.5</v>
      </c>
      <c r="G12" s="296">
        <v>6942.2</v>
      </c>
      <c r="H12" s="296">
        <v>5615.6</v>
      </c>
      <c r="I12" s="296">
        <v>4307.5</v>
      </c>
      <c r="J12" s="296">
        <v>3939.7</v>
      </c>
      <c r="K12" s="296">
        <v>3764.8</v>
      </c>
      <c r="L12" s="296">
        <v>3470.7</v>
      </c>
      <c r="M12" s="296">
        <v>3407.6</v>
      </c>
      <c r="N12" s="296">
        <v>3659.3</v>
      </c>
      <c r="O12" s="296">
        <v>3719.9</v>
      </c>
      <c r="P12" s="296">
        <v>4070.5</v>
      </c>
      <c r="Q12" s="296">
        <v>4413.5</v>
      </c>
      <c r="R12" s="296">
        <v>4795.6000000000004</v>
      </c>
      <c r="S12" s="296">
        <v>5374</v>
      </c>
      <c r="T12" s="296">
        <v>5123.8999999999996</v>
      </c>
      <c r="U12" s="296"/>
      <c r="V12" s="296">
        <v>6113.1</v>
      </c>
      <c r="W12" s="296">
        <v>6348.5</v>
      </c>
      <c r="X12" s="296">
        <v>2966.5</v>
      </c>
      <c r="Y12" s="296">
        <v>3076</v>
      </c>
      <c r="Z12" s="296">
        <v>2756.7</v>
      </c>
      <c r="AA12" s="608"/>
      <c r="AB12" s="608"/>
      <c r="AC12" s="608"/>
      <c r="AF12" s="277"/>
    </row>
    <row r="13" spans="1:32">
      <c r="A13" s="93" t="s">
        <v>6</v>
      </c>
      <c r="B13" s="296">
        <v>678.8</v>
      </c>
      <c r="C13" s="296">
        <v>561</v>
      </c>
      <c r="D13" s="296">
        <v>550.29999999999995</v>
      </c>
      <c r="E13" s="296">
        <v>510.6</v>
      </c>
      <c r="F13" s="296">
        <v>443.3</v>
      </c>
      <c r="G13" s="296">
        <v>550.4</v>
      </c>
      <c r="H13" s="296">
        <v>619.29999999999995</v>
      </c>
      <c r="I13" s="296">
        <v>602</v>
      </c>
      <c r="J13" s="296">
        <v>1667.4</v>
      </c>
      <c r="K13" s="296">
        <v>1572.3</v>
      </c>
      <c r="L13" s="296">
        <v>1279.0999999999999</v>
      </c>
      <c r="M13" s="296">
        <v>1242.2</v>
      </c>
      <c r="N13" s="296">
        <v>1380.4</v>
      </c>
      <c r="O13" s="296">
        <v>1604.7</v>
      </c>
      <c r="P13" s="296">
        <v>1678.6</v>
      </c>
      <c r="Q13" s="296">
        <v>1586.7</v>
      </c>
      <c r="R13" s="296">
        <v>2814.1</v>
      </c>
      <c r="S13" s="296">
        <v>3384.6</v>
      </c>
      <c r="T13" s="296">
        <v>3768</v>
      </c>
      <c r="U13" s="296"/>
      <c r="V13" s="296"/>
      <c r="W13" s="296">
        <v>2026.6</v>
      </c>
      <c r="X13" s="296">
        <v>1989</v>
      </c>
      <c r="Y13" s="296">
        <v>2161.9</v>
      </c>
      <c r="Z13" s="296">
        <v>1661.5</v>
      </c>
      <c r="AA13" s="296">
        <v>1100</v>
      </c>
      <c r="AB13" s="296">
        <v>1824.3</v>
      </c>
      <c r="AC13" s="296">
        <v>1989.2</v>
      </c>
    </row>
    <row r="14" spans="1:32">
      <c r="A14" s="93" t="s">
        <v>18</v>
      </c>
      <c r="B14" s="296">
        <v>1021.3</v>
      </c>
      <c r="C14" s="296">
        <v>768.2</v>
      </c>
      <c r="D14" s="296">
        <v>932.4</v>
      </c>
      <c r="E14" s="296">
        <v>1239.2</v>
      </c>
      <c r="F14" s="296">
        <v>1135.9000000000001</v>
      </c>
      <c r="G14" s="296">
        <v>826.9</v>
      </c>
      <c r="H14" s="296">
        <v>831</v>
      </c>
      <c r="I14" s="296">
        <v>710.3</v>
      </c>
      <c r="J14" s="296">
        <v>637.9</v>
      </c>
      <c r="K14" s="296">
        <v>683</v>
      </c>
      <c r="L14" s="296">
        <v>605.5</v>
      </c>
      <c r="M14" s="296">
        <v>657.2</v>
      </c>
      <c r="N14" s="296">
        <v>839.4</v>
      </c>
      <c r="O14" s="296">
        <v>1056.9000000000001</v>
      </c>
      <c r="P14" s="296">
        <v>1115.5999999999999</v>
      </c>
      <c r="Q14" s="296">
        <v>1148.9000000000001</v>
      </c>
      <c r="R14" s="296">
        <v>1196.2</v>
      </c>
      <c r="S14" s="296">
        <v>1031.5999999999999</v>
      </c>
      <c r="T14" s="296">
        <v>1107</v>
      </c>
      <c r="U14" s="296"/>
      <c r="V14" s="296"/>
      <c r="W14" s="296"/>
      <c r="X14" s="296"/>
      <c r="Y14" s="296"/>
      <c r="Z14" s="296"/>
      <c r="AA14" s="296"/>
      <c r="AB14" s="296"/>
      <c r="AC14" s="296"/>
    </row>
    <row r="15" spans="1:32">
      <c r="A15" s="93" t="s">
        <v>4</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v>1136.7</v>
      </c>
      <c r="AB15" s="296">
        <v>1892.1</v>
      </c>
      <c r="AC15" s="296">
        <v>2333.4</v>
      </c>
      <c r="AF15" s="277"/>
    </row>
    <row r="16" spans="1:32">
      <c r="A16" s="93" t="s">
        <v>3</v>
      </c>
      <c r="B16" s="296">
        <v>903.1</v>
      </c>
      <c r="C16" s="296">
        <v>879.3</v>
      </c>
      <c r="D16" s="296">
        <v>810</v>
      </c>
      <c r="E16" s="296">
        <v>1058.9000000000001</v>
      </c>
      <c r="F16" s="296">
        <v>1041.5999999999999</v>
      </c>
      <c r="G16" s="296">
        <v>935.4</v>
      </c>
      <c r="H16" s="296">
        <v>903.8</v>
      </c>
      <c r="I16" s="296">
        <v>713.6</v>
      </c>
      <c r="J16" s="296">
        <v>661.4</v>
      </c>
      <c r="K16" s="296">
        <v>689</v>
      </c>
      <c r="L16" s="296">
        <v>584.20000000000005</v>
      </c>
      <c r="M16" s="296">
        <v>628.20000000000005</v>
      </c>
      <c r="N16" s="296">
        <v>934.7</v>
      </c>
      <c r="O16" s="296">
        <v>1215.7</v>
      </c>
      <c r="P16" s="296">
        <v>1314.9</v>
      </c>
      <c r="Q16" s="296">
        <v>1572.1</v>
      </c>
      <c r="R16" s="296">
        <v>1572.8</v>
      </c>
      <c r="S16" s="296">
        <v>1449.1</v>
      </c>
      <c r="T16" s="296">
        <v>1492.3</v>
      </c>
      <c r="U16" s="296">
        <v>1757.5</v>
      </c>
      <c r="V16" s="296">
        <v>2154.1999999999998</v>
      </c>
      <c r="W16" s="296">
        <v>1954.2</v>
      </c>
      <c r="X16" s="296">
        <v>1632.3</v>
      </c>
      <c r="Y16" s="296">
        <v>1628.6</v>
      </c>
      <c r="Z16" s="296">
        <v>1469.2550000000001</v>
      </c>
      <c r="AA16" s="296">
        <v>1535.1</v>
      </c>
      <c r="AB16" s="296">
        <v>2059.6</v>
      </c>
      <c r="AC16" s="296">
        <v>2114.4</v>
      </c>
      <c r="AF16" s="324"/>
    </row>
    <row r="17" spans="1:32">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F17" s="324"/>
    </row>
    <row r="18" spans="1:32">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F18" s="324"/>
    </row>
    <row r="19" spans="1:32">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v>1250</v>
      </c>
      <c r="Y19" s="296">
        <v>1250</v>
      </c>
      <c r="Z19" s="296">
        <v>1250</v>
      </c>
      <c r="AA19" s="296">
        <v>1114.2</v>
      </c>
      <c r="AB19" s="296">
        <v>974.9</v>
      </c>
      <c r="AC19" s="296"/>
    </row>
    <row r="20" spans="1:32">
      <c r="A20" s="17"/>
      <c r="B20" s="17"/>
      <c r="P20" s="17"/>
      <c r="Q20" s="17"/>
      <c r="R20" s="17"/>
      <c r="S20" s="17"/>
      <c r="T20" s="17"/>
      <c r="X20" s="17"/>
    </row>
    <row r="21" spans="1:32">
      <c r="A21" s="44" t="s">
        <v>19</v>
      </c>
      <c r="B21" s="13"/>
      <c r="D21" s="17"/>
      <c r="F21" s="17"/>
      <c r="G21" s="17"/>
      <c r="H21" s="17"/>
      <c r="I21" s="17"/>
      <c r="J21" s="17"/>
      <c r="K21" s="17"/>
      <c r="L21" s="17"/>
      <c r="M21" s="17"/>
      <c r="N21" s="17"/>
      <c r="O21" s="17"/>
      <c r="P21" s="17"/>
      <c r="Q21" s="17"/>
      <c r="R21" s="17"/>
      <c r="S21" s="17"/>
      <c r="T21" s="17"/>
      <c r="X21" s="17"/>
    </row>
    <row r="22" spans="1:32">
      <c r="A22" s="17"/>
      <c r="B22" s="17"/>
      <c r="D22" s="17"/>
      <c r="F22" s="17"/>
      <c r="G22" s="17"/>
      <c r="H22" s="17"/>
      <c r="I22" s="17"/>
      <c r="J22" s="17"/>
      <c r="K22" s="17"/>
      <c r="L22" s="17"/>
      <c r="M22" s="17"/>
      <c r="N22" s="17"/>
      <c r="O22" s="17"/>
      <c r="P22" s="17"/>
      <c r="Q22" s="17"/>
      <c r="R22" s="17"/>
      <c r="S22" s="17"/>
      <c r="T22" s="17"/>
      <c r="U22" s="13"/>
      <c r="V22" s="13"/>
      <c r="W22" s="13"/>
      <c r="X22" s="17"/>
    </row>
    <row r="23" spans="1:32">
      <c r="A23" s="13" t="s">
        <v>401</v>
      </c>
      <c r="B23" s="13"/>
      <c r="D23" s="17"/>
      <c r="F23" s="17"/>
      <c r="G23" s="17"/>
      <c r="H23" s="17"/>
      <c r="I23" s="17"/>
      <c r="J23" s="17"/>
      <c r="K23" s="17"/>
      <c r="L23" s="17"/>
      <c r="M23" s="17"/>
      <c r="N23" s="17"/>
      <c r="O23" s="17"/>
      <c r="P23" s="17"/>
      <c r="Q23" s="17"/>
      <c r="R23" s="17"/>
      <c r="S23" s="17"/>
      <c r="T23" s="17"/>
      <c r="X23" s="17"/>
    </row>
    <row r="24" spans="1:32">
      <c r="A24" s="17"/>
      <c r="B24" s="13"/>
      <c r="D24" s="17"/>
      <c r="F24" s="17"/>
      <c r="G24" s="17"/>
      <c r="H24" s="17"/>
      <c r="I24" s="17"/>
      <c r="J24" s="17"/>
      <c r="K24" s="17"/>
      <c r="L24" s="17"/>
      <c r="M24" s="17"/>
      <c r="N24" s="17"/>
      <c r="O24" s="17"/>
      <c r="P24" s="17"/>
      <c r="Q24" s="17"/>
      <c r="R24" s="17"/>
      <c r="S24" s="17"/>
      <c r="T24" s="17"/>
      <c r="X24" s="17"/>
    </row>
    <row r="25" spans="1:32">
      <c r="A25" s="13" t="s">
        <v>429</v>
      </c>
      <c r="B25" s="17"/>
      <c r="D25" s="17"/>
      <c r="F25" s="17"/>
      <c r="G25" s="17"/>
      <c r="H25" s="17"/>
      <c r="I25" s="17"/>
      <c r="J25" s="17"/>
      <c r="K25" s="17"/>
      <c r="L25" s="17"/>
      <c r="M25" s="17"/>
      <c r="N25" s="17"/>
      <c r="O25" s="17"/>
      <c r="P25" s="17"/>
      <c r="Q25" s="17"/>
      <c r="R25" s="17"/>
      <c r="S25" s="17"/>
      <c r="T25" s="17"/>
      <c r="U25" s="13"/>
      <c r="V25" s="13"/>
      <c r="W25" s="13"/>
      <c r="X25" s="17"/>
    </row>
    <row r="26" spans="1:32">
      <c r="A26" s="13"/>
      <c r="U26" s="13"/>
      <c r="V26" s="13"/>
      <c r="W26" s="13"/>
    </row>
    <row r="27" spans="1:32">
      <c r="A27" s="17" t="s">
        <v>2838</v>
      </c>
      <c r="U27" s="13"/>
      <c r="V27" s="13"/>
      <c r="W27" s="13"/>
    </row>
    <row r="28" spans="1:32">
      <c r="A28" s="17"/>
      <c r="U28" s="13"/>
      <c r="V28" s="13"/>
      <c r="W28" s="13"/>
    </row>
    <row r="29" spans="1:32">
      <c r="A29" s="17" t="s">
        <v>3389</v>
      </c>
      <c r="U29" s="13"/>
      <c r="V29" s="13"/>
      <c r="W29" s="13"/>
    </row>
    <row r="30" spans="1:32">
      <c r="A30" s="17"/>
      <c r="U30" s="13"/>
      <c r="V30" s="13"/>
      <c r="W30" s="13"/>
    </row>
    <row r="31" spans="1:32">
      <c r="A31" s="53" t="s">
        <v>124</v>
      </c>
      <c r="U31" s="13"/>
      <c r="V31" s="13"/>
      <c r="W31" s="13"/>
    </row>
    <row r="32" spans="1:32">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sheetData>
  <conditionalFormatting sqref="U1:W2">
    <cfRule type="expression" dxfId="66" priority="1" stopIfTrue="1">
      <formula>#N/A</formula>
    </cfRule>
  </conditionalFormatting>
  <hyperlinks>
    <hyperlink ref="AE3" location="Content!A1" display="Back to content page" xr:uid="{00000000-0004-0000-2001-000000000000}"/>
  </hyperlinks>
  <pageMargins left="0.7" right="0.7" top="0.75" bottom="0.75" header="0.3" footer="0.3"/>
  <pageSetup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Sheet290"/>
  <dimension ref="A1:AL36"/>
  <sheetViews>
    <sheetView topLeftCell="A19" zoomScale="95" zoomScaleNormal="95" workbookViewId="0">
      <selection activeCell="A29" sqref="A29"/>
    </sheetView>
  </sheetViews>
  <sheetFormatPr defaultRowHeight="14.4"/>
  <cols>
    <col min="1" max="1" width="33.77734375" customWidth="1"/>
    <col min="2" max="32" width="10.21875" customWidth="1"/>
  </cols>
  <sheetData>
    <row r="1" spans="1:38">
      <c r="A1" s="18" t="s">
        <v>635</v>
      </c>
      <c r="B1" s="17"/>
      <c r="C1" s="17"/>
      <c r="D1" s="17"/>
      <c r="E1" s="17"/>
      <c r="F1" s="17"/>
      <c r="G1" s="17"/>
      <c r="H1" s="17"/>
      <c r="I1" s="17"/>
      <c r="J1" s="17"/>
      <c r="K1" s="17"/>
      <c r="L1" s="17"/>
      <c r="M1" s="17"/>
      <c r="N1" s="17"/>
      <c r="O1" s="17"/>
      <c r="P1" s="17"/>
      <c r="Q1" s="17"/>
      <c r="R1" s="17"/>
      <c r="S1" s="17"/>
      <c r="T1" s="17"/>
      <c r="U1" s="62"/>
      <c r="V1" s="62"/>
      <c r="W1" s="62"/>
      <c r="X1" s="17"/>
      <c r="AE1" s="13"/>
      <c r="AF1" s="13"/>
    </row>
    <row r="2" spans="1:38">
      <c r="A2" s="17"/>
      <c r="B2" s="17"/>
      <c r="C2" s="17"/>
      <c r="D2" s="17"/>
      <c r="E2" s="17"/>
      <c r="F2" s="17"/>
      <c r="G2" s="17"/>
      <c r="H2" s="17"/>
      <c r="I2" s="17"/>
      <c r="J2" s="17"/>
      <c r="K2" s="17"/>
      <c r="L2" s="17"/>
      <c r="M2" s="17"/>
      <c r="N2" s="17"/>
      <c r="O2" s="17"/>
      <c r="P2" s="17"/>
      <c r="Q2" s="17"/>
      <c r="R2" s="17"/>
      <c r="S2" s="17"/>
      <c r="T2" s="17"/>
      <c r="U2" s="62"/>
      <c r="V2" s="62"/>
      <c r="W2" s="62"/>
      <c r="X2" s="17"/>
      <c r="AE2" s="13"/>
      <c r="AF2" s="13"/>
    </row>
    <row r="3" spans="1:38">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H3" s="1" t="s">
        <v>559</v>
      </c>
      <c r="AK3" s="44"/>
      <c r="AL3" s="44"/>
    </row>
    <row r="4" spans="1:38">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I4" s="324"/>
    </row>
    <row r="5" spans="1:38">
      <c r="A5" s="93" t="s">
        <v>12</v>
      </c>
      <c r="B5" s="296"/>
      <c r="C5" s="296"/>
      <c r="D5" s="296"/>
      <c r="E5" s="296"/>
      <c r="F5" s="296"/>
      <c r="G5" s="296"/>
      <c r="H5" s="296"/>
      <c r="I5" s="296"/>
      <c r="J5" s="296"/>
      <c r="K5" s="296"/>
      <c r="L5" s="296"/>
      <c r="M5" s="296"/>
      <c r="N5" s="296"/>
      <c r="O5" s="296"/>
      <c r="P5" s="296"/>
      <c r="Q5" s="296"/>
      <c r="R5" s="296"/>
      <c r="S5" s="296"/>
      <c r="T5" s="296"/>
      <c r="U5" s="296"/>
      <c r="V5" s="296"/>
      <c r="W5" s="296"/>
      <c r="X5" s="296">
        <v>2540.9</v>
      </c>
      <c r="Y5" s="296">
        <v>2576.6999999999998</v>
      </c>
      <c r="Z5" s="296">
        <v>2685.2</v>
      </c>
      <c r="AA5" s="296"/>
      <c r="AB5" s="296"/>
      <c r="AC5" s="296"/>
      <c r="AD5" s="296"/>
      <c r="AE5" s="296"/>
      <c r="AF5" s="296"/>
      <c r="AH5" s="33"/>
      <c r="AI5" s="324"/>
    </row>
    <row r="6" spans="1:38">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H6" s="33"/>
    </row>
    <row r="7" spans="1:38">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I7" s="324"/>
    </row>
    <row r="8" spans="1:38">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row>
    <row r="9" spans="1:38">
      <c r="A9" s="93" t="s">
        <v>11</v>
      </c>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row>
    <row r="10" spans="1:38">
      <c r="A10" s="93" t="s">
        <v>10</v>
      </c>
      <c r="B10" s="296">
        <v>1525.6</v>
      </c>
      <c r="C10" s="296">
        <v>1958.2</v>
      </c>
      <c r="D10" s="296">
        <v>2394.9</v>
      </c>
      <c r="E10" s="296">
        <v>1698</v>
      </c>
      <c r="F10" s="296">
        <v>1221</v>
      </c>
      <c r="G10" s="296">
        <v>1282.4000000000001</v>
      </c>
      <c r="H10" s="296">
        <v>1064</v>
      </c>
      <c r="I10" s="296">
        <v>995.5</v>
      </c>
      <c r="J10" s="296">
        <v>862</v>
      </c>
      <c r="K10" s="296">
        <v>800.4</v>
      </c>
      <c r="L10" s="296">
        <v>822.1</v>
      </c>
      <c r="M10" s="296">
        <v>1614.4</v>
      </c>
      <c r="N10" s="296">
        <v>2018.9</v>
      </c>
      <c r="O10" s="296">
        <v>1308.8</v>
      </c>
      <c r="P10" s="296">
        <v>1521.7</v>
      </c>
      <c r="Q10" s="296">
        <v>1492.4</v>
      </c>
      <c r="R10" s="296">
        <v>2211.4</v>
      </c>
      <c r="S10" s="296">
        <v>4214.5</v>
      </c>
      <c r="T10" s="296">
        <v>3068.2</v>
      </c>
      <c r="U10" s="296">
        <v>2874</v>
      </c>
      <c r="V10" s="296">
        <v>2966</v>
      </c>
      <c r="W10" s="296">
        <v>2670.22</v>
      </c>
      <c r="X10" s="296">
        <v>2840.52</v>
      </c>
      <c r="Y10" s="296"/>
      <c r="Z10" s="296"/>
      <c r="AA10" s="296"/>
      <c r="AB10" s="296"/>
      <c r="AC10" s="296"/>
      <c r="AD10" s="296"/>
      <c r="AE10" s="296"/>
      <c r="AF10" s="296"/>
      <c r="AI10" s="324"/>
    </row>
    <row r="11" spans="1:38">
      <c r="A11" s="93" t="s">
        <v>9</v>
      </c>
      <c r="B11" s="296">
        <v>1119</v>
      </c>
      <c r="C11" s="296">
        <v>1139.5</v>
      </c>
      <c r="D11" s="296">
        <v>1036.4000000000001</v>
      </c>
      <c r="E11" s="296">
        <v>771.9</v>
      </c>
      <c r="F11" s="296">
        <v>841.3</v>
      </c>
      <c r="G11" s="296">
        <v>1650</v>
      </c>
      <c r="H11" s="296">
        <v>1788.4</v>
      </c>
      <c r="I11" s="296">
        <v>1137.9000000000001</v>
      </c>
      <c r="J11" s="296">
        <v>1285.0999999999999</v>
      </c>
      <c r="K11" s="296">
        <v>1232.2</v>
      </c>
      <c r="L11" s="296">
        <v>1269.5</v>
      </c>
      <c r="M11" s="296">
        <v>1253.8</v>
      </c>
      <c r="N11" s="296">
        <v>1301.5</v>
      </c>
      <c r="O11" s="296">
        <v>1595</v>
      </c>
      <c r="P11" s="296">
        <v>1832.4</v>
      </c>
      <c r="Q11" s="296">
        <v>1826.6</v>
      </c>
      <c r="R11" s="296">
        <v>2109.3000000000002</v>
      </c>
      <c r="S11" s="296">
        <v>2810.9</v>
      </c>
      <c r="T11" s="296">
        <v>3254.4</v>
      </c>
      <c r="U11" s="296">
        <v>3391.03</v>
      </c>
      <c r="V11" s="296">
        <v>3514.21</v>
      </c>
      <c r="W11" s="296">
        <v>3299.92</v>
      </c>
      <c r="X11" s="296">
        <v>3089.78</v>
      </c>
      <c r="Y11" s="296">
        <v>3781.56</v>
      </c>
      <c r="Z11" s="296">
        <v>3009.4</v>
      </c>
      <c r="AA11" s="296">
        <v>2328.3000000000002</v>
      </c>
      <c r="AB11" s="296">
        <v>3190.5</v>
      </c>
      <c r="AC11" s="296"/>
      <c r="AD11" s="296"/>
      <c r="AE11" s="296"/>
      <c r="AF11" s="296"/>
    </row>
    <row r="12" spans="1:38">
      <c r="A12" s="93" t="s">
        <v>8</v>
      </c>
      <c r="B12" s="296">
        <v>4905.2</v>
      </c>
      <c r="C12" s="296">
        <v>5057.3042015168003</v>
      </c>
      <c r="D12" s="296">
        <v>4770.1863335024</v>
      </c>
      <c r="E12" s="296">
        <v>4977.9690011444</v>
      </c>
      <c r="F12" s="296">
        <v>6149.4224955321006</v>
      </c>
      <c r="G12" s="296">
        <v>5841.2115385298002</v>
      </c>
      <c r="H12" s="296">
        <v>5230.4564245518004</v>
      </c>
      <c r="I12" s="296">
        <v>4420.104020748</v>
      </c>
      <c r="J12" s="296">
        <v>4044.2062856501998</v>
      </c>
      <c r="K12" s="296">
        <v>3864.1279736938004</v>
      </c>
      <c r="L12" s="296">
        <v>3566.9357945210004</v>
      </c>
      <c r="M12" s="296">
        <v>3500.8231275440003</v>
      </c>
      <c r="N12" s="296">
        <v>3988.7975742790004</v>
      </c>
      <c r="O12" s="296">
        <v>4054.5954190323005</v>
      </c>
      <c r="P12" s="296">
        <v>4431.7524430249005</v>
      </c>
      <c r="Q12" s="296">
        <v>4150.6161972608006</v>
      </c>
      <c r="R12" s="296">
        <v>5106.9262687519949</v>
      </c>
      <c r="S12" s="296">
        <v>5707.7625570776254</v>
      </c>
      <c r="T12" s="296">
        <v>5400.7514088916714</v>
      </c>
      <c r="U12" s="296">
        <v>5683.6635271191944</v>
      </c>
      <c r="V12" s="296">
        <v>6443.7478230581673</v>
      </c>
      <c r="W12" s="296">
        <v>6694.2836228122715</v>
      </c>
      <c r="X12" s="296">
        <v>6757.3685804835623</v>
      </c>
      <c r="Y12" s="296">
        <v>6993.9912481222655</v>
      </c>
      <c r="Z12" s="296">
        <v>6266.9522584472516</v>
      </c>
      <c r="AA12" s="296">
        <v>6693.8272508067994</v>
      </c>
      <c r="AB12" s="296">
        <v>7664.846398566212</v>
      </c>
      <c r="AC12" s="296">
        <v>7896.5708446940898</v>
      </c>
      <c r="AD12" s="296">
        <v>7595.1631744546976</v>
      </c>
      <c r="AE12" s="296">
        <v>6761.8992755047411</v>
      </c>
      <c r="AF12" s="296">
        <v>6574.6215912834068</v>
      </c>
      <c r="AG12" s="8" t="s">
        <v>15</v>
      </c>
      <c r="AI12" s="277"/>
    </row>
    <row r="13" spans="1:38">
      <c r="A13" s="93" t="s">
        <v>6</v>
      </c>
      <c r="B13" s="296"/>
      <c r="C13" s="296"/>
      <c r="D13" s="296">
        <v>1078.9000000000001</v>
      </c>
      <c r="E13" s="296">
        <v>1001.2</v>
      </c>
      <c r="F13" s="296">
        <v>869.2</v>
      </c>
      <c r="G13" s="296">
        <v>1079.2</v>
      </c>
      <c r="H13" s="296">
        <v>4806</v>
      </c>
      <c r="I13" s="296">
        <v>4722.3999999999996</v>
      </c>
      <c r="J13" s="296">
        <v>4219.8999999999996</v>
      </c>
      <c r="K13" s="296">
        <v>4033.1</v>
      </c>
      <c r="L13" s="296">
        <v>3204.2</v>
      </c>
      <c r="M13" s="296">
        <v>3092.7</v>
      </c>
      <c r="N13" s="296">
        <v>3592.1</v>
      </c>
      <c r="O13" s="296">
        <v>4502.3</v>
      </c>
      <c r="P13" s="296">
        <v>4727.8999999999996</v>
      </c>
      <c r="Q13" s="296">
        <v>5031.2</v>
      </c>
      <c r="R13" s="296">
        <v>5517.8</v>
      </c>
      <c r="S13" s="296"/>
      <c r="T13" s="296"/>
      <c r="U13" s="296"/>
      <c r="V13" s="296">
        <v>8543.67</v>
      </c>
      <c r="W13" s="296">
        <v>9577.27</v>
      </c>
      <c r="X13" s="296">
        <v>8927.51</v>
      </c>
      <c r="Y13" s="296">
        <v>5246.8</v>
      </c>
      <c r="Z13" s="296">
        <v>4160.3</v>
      </c>
      <c r="AA13" s="296">
        <v>2733.6</v>
      </c>
      <c r="AB13" s="296">
        <v>3444.1</v>
      </c>
      <c r="AC13" s="296"/>
      <c r="AD13" s="296"/>
      <c r="AE13" s="296"/>
      <c r="AF13" s="296"/>
    </row>
    <row r="14" spans="1:38">
      <c r="A14" s="93" t="s">
        <v>18</v>
      </c>
      <c r="B14" s="296">
        <v>1838.3</v>
      </c>
      <c r="C14" s="296">
        <v>1382.5</v>
      </c>
      <c r="D14" s="296">
        <v>1678.5</v>
      </c>
      <c r="E14" s="296">
        <v>1855.9</v>
      </c>
      <c r="F14" s="296">
        <v>2106.4</v>
      </c>
      <c r="G14" s="296">
        <v>1653.7</v>
      </c>
      <c r="H14" s="296">
        <v>1661.7</v>
      </c>
      <c r="I14" s="296">
        <v>1420.9</v>
      </c>
      <c r="J14" s="296">
        <v>1358.5</v>
      </c>
      <c r="K14" s="296">
        <v>1305.5</v>
      </c>
      <c r="L14" s="296">
        <v>1145.3</v>
      </c>
      <c r="M14" s="296">
        <v>1225.7</v>
      </c>
      <c r="N14" s="296">
        <v>1435.6</v>
      </c>
      <c r="O14" s="296">
        <v>1777.8</v>
      </c>
      <c r="P14" s="296">
        <v>1852.7</v>
      </c>
      <c r="Q14" s="296">
        <v>1908</v>
      </c>
      <c r="R14" s="296">
        <v>2136.1999999999998</v>
      </c>
      <c r="S14" s="296">
        <v>1842.2</v>
      </c>
      <c r="T14" s="296">
        <v>1976.7</v>
      </c>
      <c r="U14" s="296">
        <v>3748.89</v>
      </c>
      <c r="V14" s="296">
        <v>3993.69</v>
      </c>
      <c r="W14" s="296">
        <v>3437.28</v>
      </c>
      <c r="X14" s="296">
        <v>2464.46</v>
      </c>
      <c r="Y14" s="296"/>
      <c r="Z14" s="296"/>
      <c r="AA14" s="296">
        <v>2004.2</v>
      </c>
      <c r="AB14" s="296">
        <v>2651.6</v>
      </c>
      <c r="AC14" s="296">
        <v>3083.7</v>
      </c>
      <c r="AD14" s="296"/>
      <c r="AE14" s="296"/>
      <c r="AF14" s="296"/>
    </row>
    <row r="15" spans="1:38">
      <c r="A15" s="93" t="s">
        <v>4</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I15" s="277"/>
    </row>
    <row r="16" spans="1:38">
      <c r="A16" s="93" t="s">
        <v>3</v>
      </c>
      <c r="B16" s="296">
        <v>1806.3</v>
      </c>
      <c r="C16" s="296">
        <v>1759.1</v>
      </c>
      <c r="D16" s="296">
        <v>1597.1</v>
      </c>
      <c r="E16" s="296">
        <v>2339.4</v>
      </c>
      <c r="F16" s="296">
        <v>2006.8</v>
      </c>
      <c r="G16" s="296">
        <v>1830.7</v>
      </c>
      <c r="H16" s="296">
        <v>1763.2</v>
      </c>
      <c r="I16" s="296">
        <v>1422.3</v>
      </c>
      <c r="J16" s="296">
        <v>1323.3</v>
      </c>
      <c r="K16" s="296">
        <v>1237.7</v>
      </c>
      <c r="L16" s="296">
        <v>1064.7</v>
      </c>
      <c r="M16" s="296">
        <v>1117.3</v>
      </c>
      <c r="N16" s="296">
        <v>1677.3</v>
      </c>
      <c r="O16" s="296">
        <v>2163.3000000000002</v>
      </c>
      <c r="P16" s="296">
        <v>2339.9</v>
      </c>
      <c r="Q16" s="296">
        <v>2797.4</v>
      </c>
      <c r="R16" s="296">
        <v>2798.7</v>
      </c>
      <c r="S16" s="296">
        <v>2578.1</v>
      </c>
      <c r="T16" s="296">
        <v>2654.9</v>
      </c>
      <c r="U16" s="296">
        <v>3126.8</v>
      </c>
      <c r="V16" s="296">
        <v>3832.7</v>
      </c>
      <c r="W16" s="296">
        <v>3476</v>
      </c>
      <c r="X16" s="296">
        <v>2903.1</v>
      </c>
      <c r="Y16" s="296">
        <v>2896.6</v>
      </c>
      <c r="Z16" s="296">
        <v>2615.922</v>
      </c>
      <c r="AA16" s="296">
        <v>2489.1999999999998</v>
      </c>
      <c r="AB16" s="296">
        <v>3339.6</v>
      </c>
      <c r="AC16" s="296">
        <v>3428.5</v>
      </c>
      <c r="AD16" s="296">
        <v>3157.2</v>
      </c>
      <c r="AE16" s="296">
        <v>3046.7</v>
      </c>
      <c r="AF16" s="296">
        <v>3769.1</v>
      </c>
      <c r="AH16" s="340"/>
      <c r="AI16" s="324"/>
    </row>
    <row r="17" spans="1:35">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I17" s="324"/>
    </row>
    <row r="18" spans="1:35">
      <c r="A18" s="93" t="s">
        <v>1</v>
      </c>
      <c r="B18" s="296"/>
      <c r="C18" s="296"/>
      <c r="D18" s="296"/>
      <c r="E18" s="296"/>
      <c r="F18" s="296"/>
      <c r="G18" s="296"/>
      <c r="H18" s="296"/>
      <c r="I18" s="296"/>
      <c r="J18" s="296"/>
      <c r="K18" s="296"/>
      <c r="L18" s="296"/>
      <c r="M18" s="296"/>
      <c r="N18" s="296"/>
      <c r="O18" s="296"/>
      <c r="P18" s="296"/>
      <c r="Q18" s="296"/>
      <c r="R18" s="296"/>
      <c r="S18" s="296"/>
      <c r="T18" s="296"/>
      <c r="U18" s="296">
        <v>4103.2</v>
      </c>
      <c r="V18" s="296">
        <v>4792.7</v>
      </c>
      <c r="W18" s="296">
        <v>4858.3</v>
      </c>
      <c r="X18" s="296">
        <v>4797.8</v>
      </c>
      <c r="Y18" s="296">
        <v>4487.8</v>
      </c>
      <c r="Z18" s="296">
        <v>3475.3</v>
      </c>
      <c r="AA18" s="296"/>
      <c r="AB18" s="296"/>
      <c r="AC18" s="296">
        <v>3372.9</v>
      </c>
      <c r="AD18" s="296">
        <v>2791.6</v>
      </c>
      <c r="AE18" s="296"/>
      <c r="AF18" s="296"/>
      <c r="AI18" s="324"/>
    </row>
    <row r="19" spans="1:35">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v>1300</v>
      </c>
      <c r="Y19" s="296">
        <v>1300</v>
      </c>
      <c r="Z19" s="296">
        <v>1300</v>
      </c>
      <c r="AA19" s="296"/>
      <c r="AB19" s="296"/>
      <c r="AC19" s="296"/>
      <c r="AD19" s="296"/>
      <c r="AE19" s="296"/>
      <c r="AF19" s="296"/>
    </row>
    <row r="20" spans="1:35">
      <c r="A20" s="17"/>
      <c r="B20" s="17"/>
      <c r="P20" s="17"/>
      <c r="Q20" s="17"/>
      <c r="R20" s="17"/>
      <c r="S20" s="17"/>
      <c r="T20" s="17"/>
      <c r="X20" s="17"/>
      <c r="AE20" s="195"/>
      <c r="AF20" s="195"/>
    </row>
    <row r="21" spans="1:35">
      <c r="A21" s="44" t="s">
        <v>19</v>
      </c>
      <c r="B21" s="13"/>
      <c r="D21" s="17"/>
      <c r="F21" s="17"/>
      <c r="G21" s="17"/>
      <c r="H21" s="17"/>
      <c r="I21" s="17"/>
      <c r="J21" s="17"/>
      <c r="K21" s="17"/>
      <c r="L21" s="17"/>
      <c r="M21" s="17"/>
      <c r="N21" s="17"/>
      <c r="O21" s="17"/>
      <c r="P21" s="17"/>
      <c r="Q21" s="17"/>
      <c r="R21" s="17"/>
      <c r="S21" s="17"/>
      <c r="T21" s="17"/>
      <c r="X21" s="17"/>
      <c r="AE21" s="13"/>
      <c r="AF21" s="13"/>
    </row>
    <row r="22" spans="1:35">
      <c r="A22" s="17"/>
      <c r="B22" s="17"/>
      <c r="D22" s="17"/>
      <c r="F22" s="17"/>
      <c r="G22" s="17"/>
      <c r="H22" s="17"/>
      <c r="I22" s="17"/>
      <c r="J22" s="17"/>
      <c r="K22" s="17"/>
      <c r="L22" s="17"/>
      <c r="M22" s="17"/>
      <c r="N22" s="17"/>
      <c r="O22" s="17"/>
      <c r="P22" s="17"/>
      <c r="Q22" s="17"/>
      <c r="R22" s="17"/>
      <c r="S22" s="17"/>
      <c r="T22" s="17"/>
      <c r="U22" s="13"/>
      <c r="V22" s="13"/>
      <c r="W22" s="13"/>
      <c r="X22" s="17"/>
      <c r="AE22" s="8"/>
      <c r="AF22" s="8"/>
    </row>
    <row r="23" spans="1:35">
      <c r="A23" s="13" t="s">
        <v>399</v>
      </c>
      <c r="B23" s="13"/>
      <c r="D23" s="17"/>
      <c r="F23" s="17"/>
      <c r="G23" s="17"/>
      <c r="H23" s="17"/>
      <c r="I23" s="17"/>
      <c r="J23" s="17"/>
      <c r="K23" s="17"/>
      <c r="L23" s="17"/>
      <c r="M23" s="17"/>
      <c r="N23" s="17"/>
      <c r="O23" s="17"/>
      <c r="P23" s="17"/>
      <c r="Q23" s="17"/>
      <c r="R23" s="17"/>
      <c r="S23" s="17"/>
      <c r="T23" s="17"/>
      <c r="X23" s="17"/>
      <c r="AE23" s="13"/>
      <c r="AF23" s="13"/>
    </row>
    <row r="24" spans="1:35">
      <c r="A24" s="17"/>
      <c r="B24" s="13"/>
      <c r="D24" s="17"/>
      <c r="F24" s="17"/>
      <c r="G24" s="17"/>
      <c r="H24" s="17"/>
      <c r="I24" s="17"/>
      <c r="J24" s="17"/>
      <c r="K24" s="17"/>
      <c r="L24" s="17"/>
      <c r="M24" s="17"/>
      <c r="N24" s="17"/>
      <c r="O24" s="17"/>
      <c r="P24" s="17"/>
      <c r="Q24" s="17"/>
      <c r="R24" s="17"/>
      <c r="S24" s="17"/>
      <c r="T24" s="17"/>
      <c r="X24" s="17"/>
      <c r="AE24" s="13"/>
      <c r="AF24" s="13"/>
    </row>
    <row r="25" spans="1:35">
      <c r="A25" s="13" t="s">
        <v>430</v>
      </c>
      <c r="B25" s="17"/>
      <c r="D25" s="17"/>
      <c r="F25" s="17"/>
      <c r="G25" s="17"/>
      <c r="H25" s="17"/>
      <c r="I25" s="17"/>
      <c r="J25" s="17"/>
      <c r="K25" s="17"/>
      <c r="L25" s="17"/>
      <c r="M25" s="17"/>
      <c r="N25" s="17"/>
      <c r="O25" s="17"/>
      <c r="P25" s="17"/>
      <c r="Q25" s="17"/>
      <c r="R25" s="17"/>
      <c r="S25" s="17"/>
      <c r="T25" s="17"/>
      <c r="U25" s="13"/>
      <c r="V25" s="13"/>
      <c r="W25" s="13"/>
      <c r="X25" s="17"/>
      <c r="AE25" s="13"/>
      <c r="AF25" s="13"/>
    </row>
    <row r="26" spans="1:35">
      <c r="A26" s="13"/>
      <c r="U26" s="13"/>
      <c r="V26" s="13"/>
      <c r="W26" s="13"/>
      <c r="AE26" s="13"/>
      <c r="AF26" s="13"/>
    </row>
    <row r="27" spans="1:35">
      <c r="A27" s="17" t="s">
        <v>2838</v>
      </c>
      <c r="U27" s="13"/>
      <c r="V27" s="13"/>
      <c r="W27" s="13"/>
      <c r="AE27" s="13"/>
      <c r="AF27" s="13"/>
    </row>
    <row r="28" spans="1:35">
      <c r="A28" s="13"/>
      <c r="U28" s="13"/>
      <c r="V28" s="13"/>
      <c r="W28" s="13"/>
      <c r="AE28" s="13"/>
      <c r="AF28" s="13"/>
    </row>
    <row r="29" spans="1:35">
      <c r="A29" s="17" t="s">
        <v>3389</v>
      </c>
      <c r="U29" s="13"/>
      <c r="V29" s="13"/>
      <c r="W29" s="13"/>
    </row>
    <row r="30" spans="1:35">
      <c r="U30" s="13"/>
      <c r="V30" s="13"/>
      <c r="W30" s="13"/>
    </row>
    <row r="31" spans="1:35">
      <c r="A31" s="53" t="s">
        <v>124</v>
      </c>
      <c r="U31" s="13"/>
      <c r="V31" s="13"/>
      <c r="W31" s="13"/>
    </row>
    <row r="32" spans="1:35">
      <c r="U32" s="13"/>
      <c r="V32" s="13"/>
      <c r="W32" s="13"/>
    </row>
    <row r="33" spans="21:23">
      <c r="U33" s="13"/>
      <c r="V33" s="13"/>
      <c r="W33" s="13"/>
    </row>
    <row r="34" spans="21:23">
      <c r="U34" s="13"/>
      <c r="V34" s="13"/>
      <c r="W34" s="13"/>
    </row>
    <row r="35" spans="21:23">
      <c r="U35" s="13"/>
      <c r="V35" s="13"/>
      <c r="W35" s="13"/>
    </row>
    <row r="36" spans="21:23">
      <c r="U36" s="13"/>
      <c r="V36" s="13"/>
      <c r="W36" s="13"/>
    </row>
  </sheetData>
  <conditionalFormatting sqref="U1:W2">
    <cfRule type="expression" dxfId="65" priority="1" stopIfTrue="1">
      <formula>#N/A</formula>
    </cfRule>
  </conditionalFormatting>
  <hyperlinks>
    <hyperlink ref="AH3" location="Content!A1" display="Back to content page" xr:uid="{00000000-0004-0000-2101-000000000000}"/>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Sheet291"/>
  <dimension ref="A1:AK35"/>
  <sheetViews>
    <sheetView topLeftCell="A17" zoomScale="95" zoomScaleNormal="95" workbookViewId="0">
      <selection activeCell="A27" sqref="A27"/>
    </sheetView>
  </sheetViews>
  <sheetFormatPr defaultRowHeight="14.4"/>
  <cols>
    <col min="1" max="1" width="33.77734375" customWidth="1"/>
    <col min="2" max="32" width="8.77734375" customWidth="1"/>
  </cols>
  <sheetData>
    <row r="1" spans="1:37">
      <c r="A1" s="18" t="s">
        <v>3053</v>
      </c>
      <c r="B1" s="17"/>
      <c r="C1" s="17"/>
      <c r="D1" s="17"/>
      <c r="E1" s="17"/>
      <c r="F1" s="17"/>
      <c r="G1" s="17"/>
      <c r="H1" s="17"/>
      <c r="I1" s="17"/>
      <c r="J1" s="17"/>
      <c r="K1" s="17"/>
      <c r="L1" s="17"/>
      <c r="M1" s="17"/>
      <c r="N1" s="17"/>
      <c r="O1" s="17"/>
      <c r="P1" s="17"/>
      <c r="Q1" s="17"/>
      <c r="R1" s="17"/>
      <c r="S1" s="17"/>
      <c r="T1" s="17"/>
      <c r="U1" s="62"/>
      <c r="V1" s="62"/>
      <c r="W1" s="62"/>
      <c r="X1" s="17"/>
      <c r="AE1" s="13"/>
      <c r="AF1" s="13"/>
    </row>
    <row r="2" spans="1:37">
      <c r="A2" s="17"/>
      <c r="B2" s="17"/>
      <c r="C2" s="17"/>
      <c r="D2" s="17"/>
      <c r="E2" s="17"/>
      <c r="F2" s="17"/>
      <c r="G2" s="17"/>
      <c r="H2" s="17"/>
      <c r="I2" s="17"/>
      <c r="J2" s="17"/>
      <c r="K2" s="17"/>
      <c r="L2" s="17"/>
      <c r="M2" s="17"/>
      <c r="N2" s="17"/>
      <c r="O2" s="17"/>
      <c r="P2" s="17"/>
      <c r="Q2" s="17"/>
      <c r="R2" s="17"/>
      <c r="S2" s="17"/>
      <c r="T2" s="17"/>
      <c r="U2" s="62"/>
      <c r="V2" s="62"/>
      <c r="W2" s="62"/>
      <c r="X2" s="17"/>
      <c r="AE2" s="13"/>
      <c r="AF2" s="13"/>
    </row>
    <row r="3" spans="1:37">
      <c r="A3" s="286" t="s">
        <v>14</v>
      </c>
      <c r="B3" s="137">
        <v>1991</v>
      </c>
      <c r="C3" s="137">
        <v>1992</v>
      </c>
      <c r="D3" s="137">
        <v>1993</v>
      </c>
      <c r="E3" s="137">
        <v>1994</v>
      </c>
      <c r="F3" s="137">
        <v>1995</v>
      </c>
      <c r="G3" s="137">
        <v>1996</v>
      </c>
      <c r="H3" s="137">
        <v>1997</v>
      </c>
      <c r="I3" s="137">
        <v>1998</v>
      </c>
      <c r="J3" s="137">
        <v>1999</v>
      </c>
      <c r="K3" s="137">
        <v>2000</v>
      </c>
      <c r="L3" s="137">
        <v>2001</v>
      </c>
      <c r="M3" s="137">
        <v>2002</v>
      </c>
      <c r="N3" s="137">
        <v>2003</v>
      </c>
      <c r="O3" s="137">
        <v>2004</v>
      </c>
      <c r="P3" s="137">
        <v>2005</v>
      </c>
      <c r="Q3" s="137">
        <v>2006</v>
      </c>
      <c r="R3" s="137">
        <v>2007</v>
      </c>
      <c r="S3" s="137">
        <v>2008</v>
      </c>
      <c r="T3" s="137">
        <v>2009</v>
      </c>
      <c r="U3" s="194">
        <v>2010</v>
      </c>
      <c r="V3" s="186">
        <v>2011</v>
      </c>
      <c r="W3" s="186">
        <v>2012</v>
      </c>
      <c r="X3" s="186">
        <v>2013</v>
      </c>
      <c r="Y3" s="186">
        <v>2014</v>
      </c>
      <c r="Z3" s="186">
        <v>2015</v>
      </c>
      <c r="AA3" s="186">
        <v>2016</v>
      </c>
      <c r="AB3" s="186">
        <v>2017</v>
      </c>
      <c r="AC3" s="186">
        <v>2018</v>
      </c>
      <c r="AD3" s="186">
        <v>2019</v>
      </c>
      <c r="AE3" s="186">
        <v>2020</v>
      </c>
      <c r="AF3" s="186">
        <v>2021</v>
      </c>
      <c r="AH3" s="1" t="s">
        <v>559</v>
      </c>
      <c r="AJ3" s="44"/>
      <c r="AK3" s="44"/>
    </row>
    <row r="4" spans="1:37">
      <c r="A4" s="93" t="s">
        <v>13</v>
      </c>
      <c r="B4" s="296"/>
      <c r="C4" s="296"/>
      <c r="D4" s="296"/>
      <c r="E4" s="296"/>
      <c r="F4" s="296"/>
      <c r="G4" s="296"/>
      <c r="H4" s="296"/>
      <c r="I4" s="296"/>
      <c r="J4" s="296"/>
      <c r="K4" s="296"/>
      <c r="L4" s="296"/>
      <c r="M4" s="296"/>
      <c r="N4" s="296"/>
      <c r="O4" s="296"/>
      <c r="P4" s="296"/>
      <c r="Q4" s="296"/>
      <c r="R4" s="296"/>
      <c r="S4" s="296"/>
      <c r="T4" s="296"/>
      <c r="U4" s="296"/>
      <c r="V4" s="296"/>
      <c r="W4" s="296"/>
      <c r="X4" s="296">
        <v>518.05999999999995</v>
      </c>
      <c r="Y4" s="296">
        <v>508.74</v>
      </c>
      <c r="Z4" s="296"/>
      <c r="AA4" s="296"/>
      <c r="AB4" s="296"/>
      <c r="AC4" s="296"/>
      <c r="AD4" s="296"/>
      <c r="AE4" s="296"/>
      <c r="AF4" s="296"/>
      <c r="AI4" s="324"/>
    </row>
    <row r="5" spans="1:37">
      <c r="A5" s="93" t="s">
        <v>12</v>
      </c>
      <c r="B5" s="296">
        <v>478.3</v>
      </c>
      <c r="C5" s="296">
        <v>458.3</v>
      </c>
      <c r="D5" s="296">
        <v>399</v>
      </c>
      <c r="E5" s="296"/>
      <c r="F5" s="296"/>
      <c r="G5" s="296"/>
      <c r="H5" s="296"/>
      <c r="I5" s="296"/>
      <c r="J5" s="296"/>
      <c r="K5" s="296"/>
      <c r="L5" s="296"/>
      <c r="M5" s="296"/>
      <c r="N5" s="296"/>
      <c r="O5" s="296"/>
      <c r="P5" s="296"/>
      <c r="Q5" s="296"/>
      <c r="R5" s="296"/>
      <c r="S5" s="296"/>
      <c r="T5" s="296"/>
      <c r="U5" s="296"/>
      <c r="V5" s="296"/>
      <c r="W5" s="296"/>
      <c r="X5" s="296">
        <v>450.1</v>
      </c>
      <c r="Y5" s="296">
        <v>498.5</v>
      </c>
      <c r="Z5" s="296">
        <v>586.20000000000005</v>
      </c>
      <c r="AA5" s="296"/>
      <c r="AB5" s="296"/>
      <c r="AC5" s="296"/>
      <c r="AD5" s="296"/>
      <c r="AE5" s="296"/>
      <c r="AF5" s="296"/>
      <c r="AI5" s="324"/>
    </row>
    <row r="6" spans="1:37">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row>
    <row r="7" spans="1:37">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I7" s="324"/>
    </row>
    <row r="8" spans="1:37">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row>
    <row r="9" spans="1:37">
      <c r="A9" s="93" t="s">
        <v>11</v>
      </c>
      <c r="B9" s="296">
        <v>322.3</v>
      </c>
      <c r="C9" s="296">
        <v>312.10000000000002</v>
      </c>
      <c r="D9" s="296">
        <v>272.39999999999998</v>
      </c>
      <c r="E9" s="296">
        <v>250.6</v>
      </c>
      <c r="F9" s="296">
        <v>275.7</v>
      </c>
      <c r="G9" s="296">
        <v>279.10000000000002</v>
      </c>
      <c r="H9" s="296">
        <v>260.39999999999998</v>
      </c>
      <c r="I9" s="296">
        <v>224.3</v>
      </c>
      <c r="J9" s="296">
        <v>277.2</v>
      </c>
      <c r="K9" s="296">
        <v>277.2</v>
      </c>
      <c r="L9" s="296">
        <v>277.2</v>
      </c>
      <c r="M9" s="296">
        <v>277.2</v>
      </c>
      <c r="N9" s="296">
        <v>346.5</v>
      </c>
      <c r="O9" s="296">
        <v>346.5</v>
      </c>
      <c r="P9" s="296">
        <v>346.5</v>
      </c>
      <c r="Q9" s="296">
        <v>346.5</v>
      </c>
      <c r="R9" s="296">
        <v>346.5</v>
      </c>
      <c r="S9" s="296">
        <v>346.5</v>
      </c>
      <c r="T9" s="296">
        <v>346.5</v>
      </c>
      <c r="U9" s="296">
        <v>346.5</v>
      </c>
      <c r="V9" s="296">
        <v>415.8</v>
      </c>
      <c r="W9" s="296">
        <v>415.8</v>
      </c>
      <c r="X9" s="296">
        <v>415.8</v>
      </c>
      <c r="Y9" s="296">
        <v>415.8</v>
      </c>
      <c r="Z9" s="296">
        <v>415.8</v>
      </c>
      <c r="AA9" s="296"/>
      <c r="AB9" s="296"/>
      <c r="AC9" s="296"/>
      <c r="AD9" s="296"/>
      <c r="AE9" s="296"/>
      <c r="AF9" s="296"/>
    </row>
    <row r="10" spans="1:37">
      <c r="A10" s="93" t="s">
        <v>10</v>
      </c>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I10" s="324"/>
    </row>
    <row r="11" spans="1:37">
      <c r="A11" s="93" t="s">
        <v>9</v>
      </c>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row>
    <row r="12" spans="1:37">
      <c r="A12" s="93" t="s">
        <v>8</v>
      </c>
      <c r="B12" s="296">
        <v>268.3</v>
      </c>
      <c r="C12" s="296">
        <v>334.1</v>
      </c>
      <c r="D12" s="296">
        <v>425</v>
      </c>
      <c r="E12" s="296">
        <v>434.3</v>
      </c>
      <c r="F12" s="296">
        <v>460.1</v>
      </c>
      <c r="G12" s="296">
        <v>445.7</v>
      </c>
      <c r="H12" s="296">
        <v>427.4</v>
      </c>
      <c r="I12" s="296">
        <v>375.1</v>
      </c>
      <c r="J12" s="296">
        <v>357.3</v>
      </c>
      <c r="K12" s="296">
        <v>342.9</v>
      </c>
      <c r="L12" s="296">
        <v>309</v>
      </c>
      <c r="M12" s="296">
        <v>317.10000000000002</v>
      </c>
      <c r="N12" s="296">
        <v>340.5</v>
      </c>
      <c r="O12" s="296">
        <v>346.1</v>
      </c>
      <c r="P12" s="296">
        <v>322.3</v>
      </c>
      <c r="Q12" s="296">
        <v>300</v>
      </c>
      <c r="R12" s="296">
        <v>363.7</v>
      </c>
      <c r="S12" s="296">
        <v>632.6</v>
      </c>
      <c r="T12" s="296">
        <v>658.4</v>
      </c>
      <c r="U12" s="296">
        <f>21000/30.89</f>
        <v>679.83166073162829</v>
      </c>
      <c r="V12" s="296">
        <f>21000/28.8</f>
        <v>729.16666666666663</v>
      </c>
      <c r="W12" s="296">
        <f>21000/29.9</f>
        <v>702.34113712374585</v>
      </c>
      <c r="X12" s="296">
        <v>684</v>
      </c>
      <c r="Y12" s="296">
        <v>693.99085564990196</v>
      </c>
      <c r="Z12" s="296">
        <v>612.19000000000005</v>
      </c>
      <c r="AA12" s="296">
        <v>604.9</v>
      </c>
      <c r="AB12" s="296">
        <v>623.5</v>
      </c>
      <c r="AC12" s="296">
        <v>725.7</v>
      </c>
      <c r="AD12" s="296">
        <v>747</v>
      </c>
      <c r="AE12" s="296">
        <v>599.4</v>
      </c>
      <c r="AF12" s="296">
        <v>575.6</v>
      </c>
      <c r="AI12" s="277"/>
    </row>
    <row r="13" spans="1:37">
      <c r="A13" s="93" t="s">
        <v>6</v>
      </c>
      <c r="B13" s="296">
        <v>285</v>
      </c>
      <c r="C13" s="296">
        <v>235.6</v>
      </c>
      <c r="D13" s="296">
        <v>231</v>
      </c>
      <c r="E13" s="296">
        <v>214.5</v>
      </c>
      <c r="F13" s="296">
        <v>195.5</v>
      </c>
      <c r="G13" s="296">
        <v>231.2</v>
      </c>
      <c r="H13" s="296">
        <v>260.10000000000002</v>
      </c>
      <c r="I13" s="296">
        <v>252.9</v>
      </c>
      <c r="J13" s="296">
        <v>537.20000000000005</v>
      </c>
      <c r="K13" s="296">
        <v>475.8</v>
      </c>
      <c r="L13" s="296">
        <v>401.2</v>
      </c>
      <c r="M13" s="296">
        <v>385.8</v>
      </c>
      <c r="N13" s="296">
        <v>426.3</v>
      </c>
      <c r="O13" s="296">
        <v>497.2</v>
      </c>
      <c r="P13" s="296">
        <v>518.5</v>
      </c>
      <c r="Q13" s="296">
        <v>490.1</v>
      </c>
      <c r="R13" s="296">
        <v>538.1</v>
      </c>
      <c r="S13" s="296">
        <v>628.6</v>
      </c>
      <c r="T13" s="296">
        <v>567.20000000000005</v>
      </c>
      <c r="U13" s="296"/>
      <c r="V13" s="296"/>
      <c r="W13" s="296"/>
      <c r="X13" s="296"/>
      <c r="Y13" s="296"/>
      <c r="Z13" s="296"/>
      <c r="AA13" s="296"/>
      <c r="AB13" s="296"/>
      <c r="AC13" s="296"/>
      <c r="AD13" s="296">
        <v>815.4</v>
      </c>
      <c r="AE13" s="296">
        <v>849.3</v>
      </c>
      <c r="AF13" s="296">
        <v>901.2</v>
      </c>
    </row>
    <row r="14" spans="1:37" ht="15" customHeight="1">
      <c r="A14" s="93" t="s">
        <v>18</v>
      </c>
      <c r="B14" s="296">
        <v>391.1</v>
      </c>
      <c r="C14" s="296">
        <v>378.6</v>
      </c>
      <c r="D14" s="296">
        <v>376.4</v>
      </c>
      <c r="E14" s="296">
        <v>377.3</v>
      </c>
      <c r="F14" s="296">
        <v>385.9</v>
      </c>
      <c r="G14" s="296">
        <v>358.1</v>
      </c>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row>
    <row r="15" spans="1:37">
      <c r="A15" s="93" t="s">
        <v>4</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t="s">
        <v>7</v>
      </c>
      <c r="AA15" s="296"/>
      <c r="AB15" s="296"/>
      <c r="AC15" s="296"/>
      <c r="AD15" s="296"/>
      <c r="AE15" s="296"/>
      <c r="AF15" s="296"/>
      <c r="AI15" s="277"/>
    </row>
    <row r="16" spans="1:37">
      <c r="A16" s="93" t="s">
        <v>3</v>
      </c>
      <c r="B16" s="296">
        <v>217.2</v>
      </c>
      <c r="C16" s="296">
        <v>258</v>
      </c>
      <c r="D16" s="296">
        <v>238.3</v>
      </c>
      <c r="E16" s="296">
        <v>227.8</v>
      </c>
      <c r="F16" s="296">
        <v>247.8</v>
      </c>
      <c r="G16" s="296">
        <v>225.1</v>
      </c>
      <c r="H16" s="296">
        <v>270.39999999999998</v>
      </c>
      <c r="I16" s="296">
        <v>212.7</v>
      </c>
      <c r="J16" s="296">
        <v>191.3</v>
      </c>
      <c r="K16" s="296">
        <v>191.7</v>
      </c>
      <c r="L16" s="296">
        <v>175.5</v>
      </c>
      <c r="M16" s="296">
        <v>174.6</v>
      </c>
      <c r="N16" s="296">
        <v>265.3</v>
      </c>
      <c r="O16" s="296">
        <v>302.39999999999998</v>
      </c>
      <c r="P16" s="296">
        <v>298.8</v>
      </c>
      <c r="Q16" s="296">
        <v>289.8</v>
      </c>
      <c r="R16" s="296">
        <v>370.6</v>
      </c>
      <c r="S16" s="296">
        <v>417.3</v>
      </c>
      <c r="T16" s="296">
        <v>402.9</v>
      </c>
      <c r="U16" s="296">
        <v>418</v>
      </c>
      <c r="V16" s="296">
        <v>415.2</v>
      </c>
      <c r="W16" s="296">
        <v>431.3</v>
      </c>
      <c r="X16" s="296">
        <v>399.2</v>
      </c>
      <c r="Y16" s="296">
        <v>380.49</v>
      </c>
      <c r="Z16" s="296">
        <v>317.64710000000002</v>
      </c>
      <c r="AA16" s="296">
        <v>296.89999999999998</v>
      </c>
      <c r="AB16" s="296">
        <v>356.5</v>
      </c>
      <c r="AC16" s="296">
        <v>330.9</v>
      </c>
      <c r="AD16" s="296">
        <v>303.60000000000002</v>
      </c>
      <c r="AE16" s="296">
        <v>304.10000000000002</v>
      </c>
      <c r="AF16" s="296">
        <v>382</v>
      </c>
      <c r="AI16" s="324"/>
    </row>
    <row r="17" spans="1:35">
      <c r="A17" s="93" t="s">
        <v>33</v>
      </c>
      <c r="B17" s="296"/>
      <c r="C17" s="296"/>
      <c r="D17" s="296"/>
      <c r="E17" s="296"/>
      <c r="F17" s="296"/>
      <c r="G17" s="296"/>
      <c r="H17" s="296">
        <v>395.3</v>
      </c>
      <c r="I17" s="296">
        <v>374.6</v>
      </c>
      <c r="J17" s="296">
        <v>330.3</v>
      </c>
      <c r="K17" s="296">
        <v>348.6</v>
      </c>
      <c r="L17" s="296">
        <v>295.5</v>
      </c>
      <c r="M17" s="296">
        <v>257.60000000000002</v>
      </c>
      <c r="N17" s="296">
        <v>242.7</v>
      </c>
      <c r="O17" s="296">
        <v>149.69999999999999</v>
      </c>
      <c r="P17" s="296"/>
      <c r="Q17" s="296"/>
      <c r="R17" s="296"/>
      <c r="S17" s="296"/>
      <c r="T17" s="296"/>
      <c r="U17" s="296"/>
      <c r="V17" s="296"/>
      <c r="W17" s="296"/>
      <c r="X17" s="296"/>
      <c r="Y17" s="296"/>
      <c r="Z17" s="296"/>
      <c r="AA17" s="296"/>
      <c r="AB17" s="296"/>
      <c r="AC17" s="296"/>
      <c r="AD17" s="296"/>
      <c r="AE17" s="296"/>
      <c r="AF17" s="296"/>
      <c r="AI17" s="324"/>
    </row>
    <row r="18" spans="1:35">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v>1484.4</v>
      </c>
      <c r="Z18" s="296"/>
      <c r="AA18" s="296"/>
      <c r="AB18" s="296"/>
      <c r="AC18" s="296">
        <v>1221.5</v>
      </c>
      <c r="AD18" s="296">
        <v>1357.6</v>
      </c>
      <c r="AE18" s="296">
        <v>988.9</v>
      </c>
      <c r="AF18" s="296">
        <v>1433.7</v>
      </c>
      <c r="AI18" s="324"/>
    </row>
    <row r="19" spans="1:35">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v>450</v>
      </c>
      <c r="Z19" s="296">
        <v>450</v>
      </c>
      <c r="AA19" s="296">
        <v>468.7</v>
      </c>
      <c r="AB19" s="296">
        <v>580.5</v>
      </c>
      <c r="AC19" s="296"/>
      <c r="AD19" s="296"/>
      <c r="AE19" s="296"/>
      <c r="AF19" s="296"/>
    </row>
    <row r="20" spans="1:35">
      <c r="A20" s="17"/>
      <c r="B20" s="13"/>
      <c r="C20" s="13"/>
      <c r="D20" s="13"/>
      <c r="E20" s="13"/>
      <c r="F20" s="13"/>
      <c r="G20" s="13"/>
      <c r="H20" s="13"/>
      <c r="I20" s="13"/>
      <c r="J20" s="13"/>
      <c r="K20" s="13"/>
      <c r="L20" s="13"/>
      <c r="M20" s="13"/>
      <c r="N20" s="13"/>
      <c r="O20" s="13"/>
      <c r="P20" s="13"/>
      <c r="Q20" s="13"/>
      <c r="R20" s="13"/>
      <c r="S20" s="13"/>
      <c r="T20" s="13"/>
      <c r="U20" s="321"/>
      <c r="V20" s="321"/>
      <c r="W20" s="321"/>
      <c r="X20" s="13"/>
      <c r="Y20" s="321"/>
      <c r="Z20" s="321"/>
      <c r="AA20" s="321"/>
      <c r="AB20" s="321"/>
      <c r="AC20" s="321"/>
      <c r="AD20" s="321"/>
      <c r="AE20" s="195"/>
      <c r="AF20" s="195"/>
    </row>
    <row r="21" spans="1:35">
      <c r="A21" s="44" t="s">
        <v>19</v>
      </c>
      <c r="B21" s="13"/>
      <c r="C21" s="321"/>
      <c r="D21" s="13"/>
      <c r="E21" s="321"/>
      <c r="F21" s="13"/>
      <c r="G21" s="13"/>
      <c r="H21" s="13"/>
      <c r="I21" s="13"/>
      <c r="J21" s="13"/>
      <c r="K21" s="13"/>
      <c r="L21" s="13"/>
      <c r="M21" s="13"/>
      <c r="N21" s="13"/>
      <c r="O21" s="13"/>
      <c r="P21" s="13"/>
      <c r="Q21" s="13"/>
      <c r="R21" s="13"/>
      <c r="S21" s="13"/>
      <c r="T21" s="13"/>
      <c r="U21" s="321"/>
      <c r="V21" s="321"/>
      <c r="W21" s="321"/>
      <c r="X21" s="13"/>
      <c r="Y21" s="321"/>
      <c r="Z21" s="321"/>
      <c r="AA21" s="321"/>
      <c r="AB21" s="321"/>
      <c r="AC21" s="321"/>
      <c r="AD21" s="321"/>
      <c r="AE21" s="13"/>
      <c r="AF21" s="13"/>
    </row>
    <row r="22" spans="1:35">
      <c r="A22" s="17"/>
      <c r="B22" s="17"/>
      <c r="D22" s="17"/>
      <c r="F22" s="17"/>
      <c r="G22" s="17"/>
      <c r="H22" s="17"/>
      <c r="I22" s="17"/>
      <c r="J22" s="17"/>
      <c r="K22" s="17"/>
      <c r="L22" s="17"/>
      <c r="M22" s="17"/>
      <c r="N22" s="17"/>
      <c r="O22" s="17"/>
      <c r="P22" s="17"/>
      <c r="Q22" s="17"/>
      <c r="R22" s="17"/>
      <c r="S22" s="17"/>
      <c r="T22" s="17"/>
      <c r="U22" s="13"/>
      <c r="V22" s="13"/>
      <c r="W22" s="13"/>
      <c r="X22" s="17"/>
      <c r="AE22" s="13"/>
      <c r="AF22" s="13"/>
    </row>
    <row r="23" spans="1:35">
      <c r="A23" s="13" t="s">
        <v>399</v>
      </c>
      <c r="B23" s="13"/>
      <c r="D23" s="17"/>
      <c r="F23" s="17"/>
      <c r="G23" s="17"/>
      <c r="H23" s="17"/>
      <c r="I23" s="17"/>
      <c r="J23" s="17"/>
      <c r="K23" s="17"/>
      <c r="L23" s="17"/>
      <c r="M23" s="17"/>
      <c r="N23" s="17"/>
      <c r="O23" s="17"/>
      <c r="P23" s="17"/>
      <c r="Q23" s="17"/>
      <c r="R23" s="17"/>
      <c r="S23" s="17"/>
      <c r="T23" s="17"/>
      <c r="X23" s="17"/>
      <c r="AE23" s="13"/>
      <c r="AF23" s="13"/>
    </row>
    <row r="24" spans="1:35">
      <c r="A24" s="17"/>
      <c r="B24" s="13"/>
      <c r="D24" s="17"/>
      <c r="F24" s="17"/>
      <c r="G24" s="17"/>
      <c r="H24" s="17"/>
      <c r="I24" s="17"/>
      <c r="J24" s="17"/>
      <c r="K24" s="17"/>
      <c r="L24" s="17"/>
      <c r="M24" s="17"/>
      <c r="N24" s="17"/>
      <c r="O24" s="17"/>
      <c r="P24" s="17"/>
      <c r="Q24" s="17"/>
      <c r="R24" s="17"/>
      <c r="S24" s="17"/>
      <c r="T24" s="17"/>
      <c r="X24" s="17"/>
      <c r="AE24" s="13"/>
      <c r="AF24" s="13"/>
    </row>
    <row r="25" spans="1:35">
      <c r="A25" s="13" t="s">
        <v>620</v>
      </c>
      <c r="B25" s="17"/>
      <c r="D25" s="17"/>
      <c r="F25" s="17"/>
      <c r="G25" s="17"/>
      <c r="H25" s="17"/>
      <c r="I25" s="17"/>
      <c r="J25" s="17"/>
      <c r="K25" s="17"/>
      <c r="L25" s="17"/>
      <c r="M25" s="17"/>
      <c r="N25" s="17"/>
      <c r="O25" s="17"/>
      <c r="P25" s="17"/>
      <c r="Q25" s="17"/>
      <c r="R25" s="17"/>
      <c r="S25" s="17"/>
      <c r="T25" s="17"/>
      <c r="U25" s="13"/>
      <c r="V25" s="13"/>
      <c r="W25" s="13"/>
      <c r="X25" s="17"/>
      <c r="AE25" s="8"/>
      <c r="AF25" s="8"/>
    </row>
    <row r="26" spans="1:35">
      <c r="A26" s="13"/>
      <c r="U26" s="13"/>
      <c r="V26" s="13"/>
      <c r="W26" s="13"/>
      <c r="AE26" s="13"/>
      <c r="AF26" s="13"/>
    </row>
    <row r="27" spans="1:35">
      <c r="A27" s="17" t="s">
        <v>3389</v>
      </c>
      <c r="U27" s="13"/>
      <c r="V27" s="13"/>
      <c r="W27" s="13"/>
      <c r="AE27" s="13"/>
      <c r="AF27" s="13"/>
    </row>
    <row r="28" spans="1:35">
      <c r="A28" s="17"/>
      <c r="U28" s="13"/>
      <c r="V28" s="13"/>
      <c r="W28" s="13"/>
      <c r="AE28" s="13"/>
      <c r="AF28" s="13"/>
    </row>
    <row r="29" spans="1:35">
      <c r="A29" s="53" t="s">
        <v>124</v>
      </c>
      <c r="U29" s="13"/>
      <c r="V29" s="13"/>
      <c r="W29" s="13"/>
      <c r="AE29" s="13"/>
      <c r="AF29" s="13"/>
    </row>
    <row r="30" spans="1:35">
      <c r="U30" s="13"/>
      <c r="V30" s="13"/>
      <c r="W30" s="13"/>
      <c r="AE30" s="13"/>
      <c r="AF30" s="13"/>
    </row>
    <row r="31" spans="1:35">
      <c r="U31" s="13"/>
      <c r="V31" s="13"/>
      <c r="W31" s="13"/>
    </row>
    <row r="32" spans="1:35">
      <c r="U32" s="13"/>
      <c r="V32" s="13"/>
      <c r="W32" s="13"/>
    </row>
    <row r="33" spans="21:23">
      <c r="U33" s="13"/>
      <c r="V33" s="13"/>
      <c r="W33" s="13"/>
    </row>
    <row r="34" spans="21:23">
      <c r="U34" s="13"/>
      <c r="V34" s="13"/>
      <c r="W34" s="13"/>
    </row>
    <row r="35" spans="21:23">
      <c r="U35" s="13"/>
      <c r="V35" s="13"/>
      <c r="W35" s="13"/>
    </row>
  </sheetData>
  <conditionalFormatting sqref="U1:W2">
    <cfRule type="expression" dxfId="64" priority="1" stopIfTrue="1">
      <formula>#N/A</formula>
    </cfRule>
  </conditionalFormatting>
  <hyperlinks>
    <hyperlink ref="AH3" location="Content!A1" display="Back to content page" xr:uid="{00000000-0004-0000-2201-000000000000}"/>
  </hyperlinks>
  <pageMargins left="0.7" right="0.7" top="0.75" bottom="0.75" header="0.3" footer="0.3"/>
  <pageSetup paperSize="9" orientation="portrait" horizontalDpi="4294967295" verticalDpi="4294967295"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Sheet292"/>
  <dimension ref="A1:AH33"/>
  <sheetViews>
    <sheetView topLeftCell="A16" zoomScale="95" zoomScaleNormal="95" workbookViewId="0">
      <selection activeCell="A27" sqref="A27"/>
    </sheetView>
  </sheetViews>
  <sheetFormatPr defaultRowHeight="14.4"/>
  <cols>
    <col min="1" max="1" width="33.77734375" customWidth="1"/>
    <col min="2" max="29" width="9.5546875" customWidth="1"/>
  </cols>
  <sheetData>
    <row r="1" spans="1:34">
      <c r="A1" s="18" t="s">
        <v>2827</v>
      </c>
      <c r="B1" s="17"/>
      <c r="C1" s="17"/>
      <c r="D1" s="17"/>
      <c r="E1" s="17"/>
      <c r="F1" s="17"/>
      <c r="G1" s="17"/>
      <c r="H1" s="17"/>
      <c r="I1" s="17"/>
      <c r="J1" s="17"/>
      <c r="K1" s="17"/>
      <c r="L1" s="17"/>
      <c r="M1" s="17"/>
      <c r="N1" s="17"/>
      <c r="O1" s="17"/>
      <c r="P1" s="17"/>
      <c r="Q1" s="17"/>
      <c r="R1" s="17"/>
      <c r="S1" s="17"/>
      <c r="T1" s="17"/>
      <c r="U1" s="62"/>
      <c r="V1" s="62"/>
      <c r="W1" s="62"/>
      <c r="X1" s="17"/>
    </row>
    <row r="2" spans="1:34">
      <c r="A2" s="17"/>
      <c r="B2" s="17"/>
      <c r="C2" s="17"/>
      <c r="D2" s="17"/>
      <c r="E2" s="17"/>
      <c r="F2" s="17"/>
      <c r="G2" s="17"/>
      <c r="H2" s="17"/>
      <c r="I2" s="17"/>
      <c r="J2" s="17"/>
      <c r="K2" s="17"/>
      <c r="L2" s="17"/>
      <c r="M2" s="17"/>
      <c r="N2" s="17"/>
      <c r="O2" s="17"/>
      <c r="P2" s="17"/>
      <c r="Q2" s="17"/>
      <c r="R2" s="17"/>
      <c r="S2" s="17"/>
      <c r="T2" s="17"/>
      <c r="U2" s="62"/>
      <c r="V2" s="62"/>
      <c r="W2" s="62"/>
      <c r="X2" s="17"/>
    </row>
    <row r="3" spans="1:34">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E3" s="1" t="s">
        <v>559</v>
      </c>
      <c r="AG3" s="44"/>
      <c r="AH3" s="44"/>
    </row>
    <row r="4" spans="1:34">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F4" s="324"/>
    </row>
    <row r="5" spans="1:34">
      <c r="A5" s="93" t="s">
        <v>12</v>
      </c>
      <c r="B5" s="296"/>
      <c r="C5" s="296"/>
      <c r="D5" s="296"/>
      <c r="E5" s="296"/>
      <c r="F5" s="296"/>
      <c r="G5" s="296"/>
      <c r="H5" s="296"/>
      <c r="I5" s="296"/>
      <c r="J5" s="296"/>
      <c r="K5" s="296"/>
      <c r="L5" s="296"/>
      <c r="M5" s="296"/>
      <c r="N5" s="296"/>
      <c r="O5" s="296"/>
      <c r="P5" s="296"/>
      <c r="Q5" s="296"/>
      <c r="R5" s="296"/>
      <c r="S5" s="296"/>
      <c r="T5" s="296"/>
      <c r="U5" s="296"/>
      <c r="V5" s="296"/>
      <c r="W5" s="296"/>
      <c r="X5" s="296">
        <v>2146.84</v>
      </c>
      <c r="Y5" s="296">
        <v>2254.63</v>
      </c>
      <c r="Z5" s="296">
        <v>2648.9</v>
      </c>
      <c r="AA5" s="296"/>
      <c r="AB5" s="296"/>
      <c r="AC5" s="296"/>
      <c r="AE5" s="33"/>
      <c r="AF5" s="324"/>
    </row>
    <row r="6" spans="1:34">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E6" s="33"/>
    </row>
    <row r="7" spans="1:34">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F7" s="324"/>
    </row>
    <row r="8" spans="1:34">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row>
    <row r="9" spans="1:34">
      <c r="A9" s="93" t="s">
        <v>11</v>
      </c>
      <c r="B9" s="296"/>
      <c r="C9" s="296"/>
      <c r="D9" s="296"/>
      <c r="E9" s="296"/>
      <c r="F9" s="296"/>
      <c r="G9" s="296"/>
      <c r="H9" s="296"/>
      <c r="I9" s="296"/>
      <c r="J9" s="296"/>
      <c r="K9" s="296">
        <v>2500</v>
      </c>
      <c r="L9" s="296">
        <v>2500</v>
      </c>
      <c r="M9" s="296">
        <v>2500</v>
      </c>
      <c r="N9" s="296">
        <v>2500</v>
      </c>
      <c r="O9" s="296">
        <v>2500</v>
      </c>
      <c r="P9" s="296">
        <v>2500</v>
      </c>
      <c r="Q9" s="296">
        <v>2500</v>
      </c>
      <c r="R9" s="296">
        <v>2500</v>
      </c>
      <c r="S9" s="296">
        <v>2500</v>
      </c>
      <c r="T9" s="296">
        <v>2500</v>
      </c>
      <c r="U9" s="296">
        <v>2500</v>
      </c>
      <c r="V9" s="296">
        <v>2425.5</v>
      </c>
      <c r="W9" s="296">
        <v>2425.5</v>
      </c>
      <c r="X9" s="296">
        <v>2425.5</v>
      </c>
      <c r="Y9" s="296">
        <v>2425.5</v>
      </c>
      <c r="Z9" s="296">
        <v>2425.5</v>
      </c>
      <c r="AA9" s="296"/>
      <c r="AB9" s="296"/>
      <c r="AC9" s="296"/>
    </row>
    <row r="10" spans="1:34">
      <c r="A10" s="93" t="s">
        <v>10</v>
      </c>
      <c r="B10" s="296">
        <v>926.2</v>
      </c>
      <c r="C10" s="296">
        <v>1180.2</v>
      </c>
      <c r="D10" s="296">
        <v>1306.3</v>
      </c>
      <c r="E10" s="296">
        <v>1141</v>
      </c>
      <c r="F10" s="296">
        <v>820.5</v>
      </c>
      <c r="G10" s="296">
        <v>861.8</v>
      </c>
      <c r="H10" s="296">
        <v>883.9</v>
      </c>
      <c r="I10" s="296">
        <v>918.8</v>
      </c>
      <c r="J10" s="296">
        <v>716.1</v>
      </c>
      <c r="K10" s="296">
        <v>738.8</v>
      </c>
      <c r="L10" s="296">
        <v>834.7</v>
      </c>
      <c r="M10" s="296">
        <v>1039.2</v>
      </c>
      <c r="N10" s="296">
        <v>1194.4000000000001</v>
      </c>
      <c r="O10" s="296">
        <v>1615.9</v>
      </c>
      <c r="P10" s="296">
        <v>1756.8</v>
      </c>
      <c r="Q10" s="296">
        <v>1723.1</v>
      </c>
      <c r="R10" s="296">
        <v>1898</v>
      </c>
      <c r="S10" s="296">
        <v>3512.1</v>
      </c>
      <c r="T10" s="296">
        <v>3170.5</v>
      </c>
      <c r="U10" s="296">
        <v>2969.8</v>
      </c>
      <c r="V10" s="296">
        <v>3064.9</v>
      </c>
      <c r="W10" s="296"/>
      <c r="X10" s="296"/>
      <c r="Y10" s="296"/>
      <c r="Z10" s="296"/>
      <c r="AA10" s="296"/>
      <c r="AB10" s="296"/>
      <c r="AC10" s="296"/>
      <c r="AF10" s="324"/>
    </row>
    <row r="11" spans="1:34">
      <c r="A11" s="93" t="s">
        <v>9</v>
      </c>
      <c r="B11" s="296">
        <v>356.7</v>
      </c>
      <c r="C11" s="296">
        <v>363.3</v>
      </c>
      <c r="D11" s="296">
        <v>330.5</v>
      </c>
      <c r="E11" s="296">
        <v>221.9</v>
      </c>
      <c r="F11" s="296">
        <v>190.3</v>
      </c>
      <c r="G11" s="296">
        <v>710.5</v>
      </c>
      <c r="H11" s="296">
        <v>764.8</v>
      </c>
      <c r="I11" s="296">
        <v>490.4</v>
      </c>
      <c r="J11" s="296">
        <v>567.6</v>
      </c>
      <c r="K11" s="296">
        <v>536.4</v>
      </c>
      <c r="L11" s="296">
        <v>562.79999999999995</v>
      </c>
      <c r="M11" s="296">
        <v>542.9</v>
      </c>
      <c r="N11" s="296">
        <v>566.9</v>
      </c>
      <c r="O11" s="296">
        <v>751.9</v>
      </c>
      <c r="P11" s="296">
        <v>947.1</v>
      </c>
      <c r="Q11" s="296">
        <v>852.6</v>
      </c>
      <c r="R11" s="296">
        <v>982</v>
      </c>
      <c r="S11" s="296">
        <v>1051.7</v>
      </c>
      <c r="T11" s="296">
        <v>1137.3</v>
      </c>
      <c r="U11" s="296"/>
      <c r="V11" s="296"/>
      <c r="W11" s="296"/>
      <c r="X11" s="296">
        <v>3941.2</v>
      </c>
      <c r="Y11" s="296"/>
      <c r="Z11" s="296"/>
      <c r="AA11" s="296"/>
      <c r="AB11" s="296"/>
      <c r="AC11" s="296"/>
    </row>
    <row r="12" spans="1:34">
      <c r="A12" s="93" t="s">
        <v>8</v>
      </c>
      <c r="B12" s="296">
        <v>999</v>
      </c>
      <c r="C12" s="296">
        <v>1030</v>
      </c>
      <c r="D12" s="296">
        <v>922.1</v>
      </c>
      <c r="E12" s="296">
        <v>948.6</v>
      </c>
      <c r="F12" s="296">
        <v>1018</v>
      </c>
      <c r="G12" s="296">
        <v>991.8</v>
      </c>
      <c r="H12" s="296">
        <v>847.7</v>
      </c>
      <c r="I12" s="296">
        <v>744</v>
      </c>
      <c r="J12" s="296">
        <v>898.6</v>
      </c>
      <c r="K12" s="296">
        <v>754.5</v>
      </c>
      <c r="L12" s="296">
        <v>687.8</v>
      </c>
      <c r="M12" s="296">
        <v>669.7</v>
      </c>
      <c r="N12" s="296">
        <v>736.8</v>
      </c>
      <c r="O12" s="296">
        <v>761.5</v>
      </c>
      <c r="P12" s="296">
        <v>709</v>
      </c>
      <c r="Q12" s="296">
        <v>768</v>
      </c>
      <c r="R12" s="296">
        <v>931.3</v>
      </c>
      <c r="S12" s="296">
        <v>1255.4000000000001</v>
      </c>
      <c r="T12" s="296">
        <v>1217.0999999999999</v>
      </c>
      <c r="U12" s="296">
        <v>1967.8</v>
      </c>
      <c r="V12" s="296">
        <v>2255.4</v>
      </c>
      <c r="W12" s="296">
        <v>2152.8000000000002</v>
      </c>
      <c r="X12" s="296">
        <v>1662.1</v>
      </c>
      <c r="Y12" s="296">
        <v>1663.3</v>
      </c>
      <c r="Z12" s="296">
        <v>1464.3</v>
      </c>
      <c r="AA12" s="608"/>
      <c r="AB12" s="608"/>
      <c r="AC12" s="608"/>
      <c r="AF12" s="277"/>
    </row>
    <row r="13" spans="1:34">
      <c r="A13" s="93" t="s">
        <v>6</v>
      </c>
      <c r="B13" s="296">
        <v>927.2</v>
      </c>
      <c r="C13" s="296">
        <v>766.3</v>
      </c>
      <c r="D13" s="296">
        <v>750.9</v>
      </c>
      <c r="E13" s="296">
        <v>696.9</v>
      </c>
      <c r="F13" s="296">
        <v>601.70000000000005</v>
      </c>
      <c r="G13" s="296">
        <v>751.1</v>
      </c>
      <c r="H13" s="296">
        <v>845.1</v>
      </c>
      <c r="I13" s="296">
        <v>822.4</v>
      </c>
      <c r="J13" s="296">
        <v>2245.8000000000002</v>
      </c>
      <c r="K13" s="296">
        <v>1988.9</v>
      </c>
      <c r="L13" s="296">
        <v>1676.9</v>
      </c>
      <c r="M13" s="296">
        <v>1612.8</v>
      </c>
      <c r="N13" s="296">
        <v>1781.9</v>
      </c>
      <c r="O13" s="296">
        <v>2078.5</v>
      </c>
      <c r="P13" s="296">
        <v>2167.3000000000002</v>
      </c>
      <c r="Q13" s="296">
        <v>2048.6</v>
      </c>
      <c r="R13" s="296">
        <v>2253</v>
      </c>
      <c r="S13" s="296">
        <v>2629.5</v>
      </c>
      <c r="T13" s="296">
        <v>2519.5</v>
      </c>
      <c r="U13" s="296"/>
      <c r="V13" s="296"/>
      <c r="W13" s="296"/>
      <c r="X13" s="296">
        <v>4089.4</v>
      </c>
      <c r="Y13" s="296">
        <v>4044.3</v>
      </c>
      <c r="Z13" s="296">
        <v>3312.9</v>
      </c>
      <c r="AA13" s="296">
        <v>2391</v>
      </c>
      <c r="AB13" s="296">
        <v>2280.4</v>
      </c>
      <c r="AC13" s="296">
        <v>2353.9</v>
      </c>
    </row>
    <row r="14" spans="1:34">
      <c r="A14" s="93" t="s">
        <v>18</v>
      </c>
      <c r="B14" s="296">
        <v>1116.0999999999999</v>
      </c>
      <c r="C14" s="296">
        <v>1299.4000000000001</v>
      </c>
      <c r="D14" s="296">
        <v>1247.9000000000001</v>
      </c>
      <c r="E14" s="296">
        <v>1398.8</v>
      </c>
      <c r="F14" s="296">
        <v>1378.5</v>
      </c>
      <c r="G14" s="296">
        <v>1003.2</v>
      </c>
      <c r="H14" s="296">
        <v>1008</v>
      </c>
      <c r="I14" s="296">
        <v>861.8</v>
      </c>
      <c r="J14" s="296">
        <v>773.7</v>
      </c>
      <c r="K14" s="296">
        <v>828.6</v>
      </c>
      <c r="L14" s="296">
        <v>734.6</v>
      </c>
      <c r="M14" s="296">
        <v>797.2</v>
      </c>
      <c r="N14" s="296">
        <v>933.7</v>
      </c>
      <c r="O14" s="296">
        <v>1161.7</v>
      </c>
      <c r="P14" s="296">
        <v>1213.4000000000001</v>
      </c>
      <c r="Q14" s="296">
        <v>1249.5999999999999</v>
      </c>
      <c r="R14" s="296">
        <v>1291.3</v>
      </c>
      <c r="S14" s="296">
        <v>1113.5999999999999</v>
      </c>
      <c r="T14" s="296">
        <v>1194.9000000000001</v>
      </c>
      <c r="U14" s="296"/>
      <c r="V14" s="296"/>
      <c r="W14" s="296"/>
      <c r="X14" s="296"/>
      <c r="Y14" s="296"/>
      <c r="Z14" s="296"/>
      <c r="AA14" s="296"/>
      <c r="AB14" s="296"/>
      <c r="AC14" s="296"/>
    </row>
    <row r="15" spans="1:34">
      <c r="A15" s="93" t="s">
        <v>4</v>
      </c>
      <c r="B15" s="296"/>
      <c r="C15" s="296"/>
      <c r="D15" s="296"/>
      <c r="E15" s="296"/>
      <c r="F15" s="296"/>
      <c r="G15" s="296"/>
      <c r="H15" s="296"/>
      <c r="I15" s="296"/>
      <c r="J15" s="296"/>
      <c r="K15" s="296"/>
      <c r="L15" s="296"/>
      <c r="M15" s="296"/>
      <c r="N15" s="296"/>
      <c r="O15" s="296"/>
      <c r="P15" s="296"/>
      <c r="Q15" s="296"/>
      <c r="R15" s="296"/>
      <c r="S15" s="296">
        <v>2823.2</v>
      </c>
      <c r="T15" s="296">
        <v>3704.7</v>
      </c>
      <c r="U15" s="296"/>
      <c r="V15" s="296"/>
      <c r="W15" s="296"/>
      <c r="X15" s="296"/>
      <c r="Y15" s="296"/>
      <c r="Z15" s="296"/>
      <c r="AA15" s="296"/>
      <c r="AB15" s="296"/>
      <c r="AC15" s="296"/>
      <c r="AF15" s="277"/>
    </row>
    <row r="16" spans="1:34">
      <c r="A16" s="93" t="s">
        <v>3</v>
      </c>
      <c r="B16" s="296">
        <v>1337.4</v>
      </c>
      <c r="C16" s="296">
        <v>1374.1</v>
      </c>
      <c r="D16" s="296">
        <v>1393.6</v>
      </c>
      <c r="E16" s="296">
        <v>1481.3</v>
      </c>
      <c r="F16" s="296">
        <v>1561.3</v>
      </c>
      <c r="G16" s="296">
        <v>1366.7</v>
      </c>
      <c r="H16" s="296">
        <v>1462</v>
      </c>
      <c r="I16" s="296">
        <v>1297.0999999999999</v>
      </c>
      <c r="J16" s="296">
        <v>957.8</v>
      </c>
      <c r="K16" s="296">
        <v>883.7</v>
      </c>
      <c r="L16" s="296">
        <v>809.8</v>
      </c>
      <c r="M16" s="296">
        <v>778.8</v>
      </c>
      <c r="N16" s="296">
        <v>1115.4000000000001</v>
      </c>
      <c r="O16" s="296">
        <v>1310.8</v>
      </c>
      <c r="P16" s="296">
        <v>1327.3</v>
      </c>
      <c r="Q16" s="296">
        <v>1340.5</v>
      </c>
      <c r="R16" s="296">
        <v>1450.1</v>
      </c>
      <c r="S16" s="296">
        <v>1339.7</v>
      </c>
      <c r="T16" s="296">
        <v>1499.2</v>
      </c>
      <c r="U16" s="296">
        <v>1468.1</v>
      </c>
      <c r="V16" s="296">
        <v>1525.3</v>
      </c>
      <c r="W16" s="296">
        <v>1756.7</v>
      </c>
      <c r="X16" s="296">
        <v>1854.4</v>
      </c>
      <c r="Y16" s="296">
        <v>2014.08</v>
      </c>
      <c r="Z16" s="296">
        <v>1370.7</v>
      </c>
      <c r="AA16" s="296"/>
      <c r="AB16" s="296"/>
      <c r="AC16" s="296"/>
      <c r="AF16" s="324"/>
    </row>
    <row r="17" spans="1:32">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F17" s="324"/>
    </row>
    <row r="18" spans="1:32">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F18" s="324"/>
    </row>
    <row r="19" spans="1:32">
      <c r="A19" s="93" t="s">
        <v>24</v>
      </c>
      <c r="B19" s="296"/>
      <c r="C19" s="296"/>
      <c r="D19" s="296"/>
      <c r="E19" s="296"/>
      <c r="F19" s="296"/>
      <c r="G19" s="296"/>
      <c r="H19" s="296"/>
      <c r="I19" s="296"/>
      <c r="J19" s="296"/>
      <c r="K19" s="296"/>
      <c r="L19" s="296"/>
      <c r="M19" s="296"/>
      <c r="N19" s="296"/>
      <c r="O19" s="296"/>
      <c r="P19" s="296"/>
      <c r="Q19" s="296"/>
      <c r="R19" s="296"/>
      <c r="S19" s="296"/>
      <c r="T19" s="296"/>
      <c r="U19" s="296"/>
      <c r="V19" s="296">
        <f>4.5*1000</f>
        <v>4500</v>
      </c>
      <c r="W19" s="296">
        <f>4.5*1000</f>
        <v>4500</v>
      </c>
      <c r="X19" s="296">
        <f>4.5*1000</f>
        <v>4500</v>
      </c>
      <c r="Y19" s="296">
        <f>4.5*1000</f>
        <v>4500</v>
      </c>
      <c r="Z19" s="296">
        <f>4.5*1000</f>
        <v>4500</v>
      </c>
      <c r="AA19" s="296">
        <v>6391</v>
      </c>
      <c r="AB19" s="296">
        <v>6280.4</v>
      </c>
      <c r="AC19" s="296">
        <v>7020.6</v>
      </c>
    </row>
    <row r="20" spans="1:32">
      <c r="A20" s="17"/>
      <c r="B20" s="17"/>
      <c r="C20" s="13"/>
      <c r="D20" s="13"/>
      <c r="E20" s="13"/>
      <c r="F20" s="13"/>
      <c r="G20" s="13"/>
      <c r="H20" s="13"/>
      <c r="I20" s="13"/>
      <c r="J20" s="13"/>
      <c r="K20" s="13"/>
      <c r="L20" s="13"/>
      <c r="M20" s="13"/>
      <c r="N20" s="13"/>
      <c r="O20" s="13"/>
      <c r="P20" s="17"/>
      <c r="Q20" s="17"/>
      <c r="R20" s="17"/>
      <c r="S20" s="17"/>
      <c r="T20" s="17"/>
      <c r="X20" s="17"/>
    </row>
    <row r="21" spans="1:32">
      <c r="A21" s="44" t="s">
        <v>19</v>
      </c>
      <c r="B21" s="13"/>
      <c r="D21" s="17"/>
      <c r="F21" s="17"/>
      <c r="G21" s="17"/>
      <c r="H21" s="17"/>
      <c r="I21" s="17"/>
      <c r="J21" s="17"/>
      <c r="K21" s="17"/>
      <c r="L21" s="17"/>
      <c r="M21" s="17"/>
      <c r="N21" s="17"/>
      <c r="O21" s="17"/>
      <c r="P21" s="17"/>
      <c r="Q21" s="17"/>
      <c r="R21" s="17"/>
      <c r="S21" s="17"/>
      <c r="T21" s="17"/>
      <c r="X21" s="17"/>
    </row>
    <row r="22" spans="1:32">
      <c r="A22" s="17"/>
      <c r="B22" s="17"/>
      <c r="D22" s="17"/>
      <c r="F22" s="17"/>
      <c r="G22" s="17"/>
      <c r="H22" s="17"/>
      <c r="I22" s="17"/>
      <c r="J22" s="17"/>
      <c r="K22" s="17"/>
      <c r="L22" s="17"/>
      <c r="M22" s="17"/>
      <c r="N22" s="17"/>
      <c r="O22" s="17"/>
      <c r="P22" s="17"/>
      <c r="Q22" s="17"/>
      <c r="R22" s="17"/>
      <c r="S22" s="17"/>
      <c r="T22" s="17"/>
      <c r="U22" s="13"/>
      <c r="V22" s="13"/>
      <c r="W22" s="13"/>
      <c r="X22" s="17"/>
    </row>
    <row r="23" spans="1:32">
      <c r="A23" s="13" t="s">
        <v>294</v>
      </c>
      <c r="B23" s="17"/>
      <c r="D23" s="17"/>
      <c r="F23" s="17"/>
      <c r="G23" s="17"/>
      <c r="H23" s="17"/>
      <c r="I23" s="17"/>
      <c r="J23" s="17"/>
      <c r="K23" s="17"/>
      <c r="L23" s="17"/>
      <c r="M23" s="17"/>
      <c r="N23" s="17"/>
      <c r="O23" s="17"/>
      <c r="P23" s="17"/>
      <c r="Q23" s="17"/>
      <c r="R23" s="17"/>
      <c r="S23" s="17"/>
      <c r="T23" s="17"/>
      <c r="U23" s="13"/>
      <c r="V23" s="13"/>
      <c r="W23" s="13"/>
      <c r="X23" s="17"/>
    </row>
    <row r="24" spans="1:32">
      <c r="A24" s="17"/>
      <c r="U24" s="13"/>
      <c r="V24" s="13"/>
      <c r="W24" s="13"/>
    </row>
    <row r="25" spans="1:32">
      <c r="A25" s="17" t="s">
        <v>585</v>
      </c>
      <c r="U25" s="13"/>
      <c r="V25" s="13"/>
      <c r="W25" s="13"/>
    </row>
    <row r="26" spans="1:32">
      <c r="A26" s="17"/>
      <c r="U26" s="13"/>
      <c r="V26" s="13"/>
      <c r="W26" s="13"/>
    </row>
    <row r="27" spans="1:32">
      <c r="A27" s="17" t="s">
        <v>3389</v>
      </c>
      <c r="U27" s="13"/>
      <c r="V27" s="13"/>
      <c r="W27" s="13"/>
    </row>
    <row r="28" spans="1:32">
      <c r="U28" s="13"/>
      <c r="V28" s="13"/>
      <c r="W28" s="13"/>
    </row>
    <row r="29" spans="1:32">
      <c r="A29" s="53" t="s">
        <v>124</v>
      </c>
      <c r="U29" s="13"/>
      <c r="V29" s="13"/>
      <c r="W29" s="13"/>
    </row>
    <row r="30" spans="1:32">
      <c r="U30" s="13"/>
      <c r="V30" s="13"/>
      <c r="W30" s="13"/>
    </row>
    <row r="31" spans="1:32">
      <c r="U31" s="13"/>
      <c r="V31" s="13"/>
      <c r="W31" s="13"/>
    </row>
    <row r="32" spans="1:32">
      <c r="U32" s="13"/>
      <c r="V32" s="13"/>
      <c r="W32" s="13"/>
    </row>
    <row r="33" spans="21:23">
      <c r="U33" s="13"/>
      <c r="V33" s="13"/>
      <c r="W33" s="13"/>
    </row>
  </sheetData>
  <conditionalFormatting sqref="U1:W2">
    <cfRule type="expression" dxfId="63" priority="1" stopIfTrue="1">
      <formula>#N/A</formula>
    </cfRule>
  </conditionalFormatting>
  <hyperlinks>
    <hyperlink ref="AE3" location="Content!A1" display="Back to content page" xr:uid="{00000000-0004-0000-2301-000000000000}"/>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Sheet293"/>
  <dimension ref="A1:AH37"/>
  <sheetViews>
    <sheetView topLeftCell="A19" zoomScale="95" zoomScaleNormal="95" workbookViewId="0">
      <selection activeCell="A29" sqref="A29"/>
    </sheetView>
  </sheetViews>
  <sheetFormatPr defaultRowHeight="14.4"/>
  <cols>
    <col min="1" max="1" width="33.77734375" customWidth="1"/>
    <col min="2" max="32" width="9.77734375" customWidth="1"/>
  </cols>
  <sheetData>
    <row r="1" spans="1:34">
      <c r="A1" s="18" t="s">
        <v>636</v>
      </c>
      <c r="B1" s="17"/>
      <c r="C1" s="17"/>
      <c r="D1" s="17"/>
      <c r="E1" s="17"/>
      <c r="F1" s="17"/>
      <c r="G1" s="17"/>
      <c r="H1" s="17"/>
      <c r="I1" s="17"/>
      <c r="J1" s="17"/>
      <c r="K1" s="17"/>
      <c r="L1" s="17"/>
      <c r="M1" s="17"/>
      <c r="N1" s="17"/>
      <c r="O1" s="17"/>
      <c r="P1" s="17"/>
      <c r="Q1" s="17"/>
      <c r="R1" s="17"/>
      <c r="S1" s="17"/>
      <c r="T1" s="17"/>
      <c r="U1" s="62"/>
      <c r="V1" s="62"/>
      <c r="W1" s="62"/>
      <c r="X1" s="17"/>
      <c r="AE1" s="13"/>
      <c r="AF1" s="13"/>
    </row>
    <row r="2" spans="1:34">
      <c r="A2" s="17"/>
      <c r="B2" s="17"/>
      <c r="C2" s="17"/>
      <c r="D2" s="17"/>
      <c r="E2" s="17"/>
      <c r="F2" s="17"/>
      <c r="G2" s="17"/>
      <c r="H2" s="17"/>
      <c r="I2" s="17"/>
      <c r="J2" s="17"/>
      <c r="K2" s="17"/>
      <c r="L2" s="17"/>
      <c r="M2" s="17"/>
      <c r="N2" s="17"/>
      <c r="O2" s="17"/>
      <c r="P2" s="17"/>
      <c r="Q2" s="17"/>
      <c r="R2" s="17"/>
      <c r="S2" s="17"/>
      <c r="T2" s="17"/>
      <c r="U2" s="62"/>
      <c r="V2" s="62"/>
      <c r="W2" s="62"/>
      <c r="X2" s="17"/>
      <c r="AE2" s="13"/>
      <c r="AF2" s="13"/>
    </row>
    <row r="3" spans="1:34">
      <c r="A3" s="286" t="s">
        <v>14</v>
      </c>
      <c r="B3" s="178">
        <v>1991</v>
      </c>
      <c r="C3" s="178">
        <v>1992</v>
      </c>
      <c r="D3" s="178">
        <v>1993</v>
      </c>
      <c r="E3" s="178">
        <v>1994</v>
      </c>
      <c r="F3" s="178">
        <v>1995</v>
      </c>
      <c r="G3" s="178">
        <v>1996</v>
      </c>
      <c r="H3" s="178">
        <v>1997</v>
      </c>
      <c r="I3" s="178">
        <v>1998</v>
      </c>
      <c r="J3" s="178">
        <v>1999</v>
      </c>
      <c r="K3" s="178">
        <v>2000</v>
      </c>
      <c r="L3" s="178">
        <v>2001</v>
      </c>
      <c r="M3" s="178">
        <v>2002</v>
      </c>
      <c r="N3" s="178">
        <v>2003</v>
      </c>
      <c r="O3" s="178">
        <v>2004</v>
      </c>
      <c r="P3" s="178">
        <v>2005</v>
      </c>
      <c r="Q3" s="178">
        <v>2006</v>
      </c>
      <c r="R3" s="178">
        <v>2007</v>
      </c>
      <c r="S3" s="178">
        <v>2008</v>
      </c>
      <c r="T3" s="178">
        <v>2009</v>
      </c>
      <c r="U3" s="186">
        <v>2010</v>
      </c>
      <c r="V3" s="186">
        <v>2011</v>
      </c>
      <c r="W3" s="186">
        <v>2012</v>
      </c>
      <c r="X3" s="186">
        <v>2013</v>
      </c>
      <c r="Y3" s="21">
        <v>2014</v>
      </c>
      <c r="Z3" s="186">
        <v>2015</v>
      </c>
      <c r="AA3" s="186">
        <v>2016</v>
      </c>
      <c r="AB3" s="21">
        <v>2017</v>
      </c>
      <c r="AC3" s="186">
        <v>2018</v>
      </c>
      <c r="AD3" s="186">
        <v>2019</v>
      </c>
      <c r="AE3" s="21">
        <v>2020</v>
      </c>
      <c r="AF3" s="186">
        <v>2021</v>
      </c>
      <c r="AH3" s="1" t="s">
        <v>559</v>
      </c>
    </row>
    <row r="4" spans="1:34">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row>
    <row r="5" spans="1:34">
      <c r="A5" s="93" t="s">
        <v>12</v>
      </c>
      <c r="B5" s="296"/>
      <c r="C5" s="296"/>
      <c r="D5" s="296"/>
      <c r="E5" s="296"/>
      <c r="F5" s="296"/>
      <c r="G5" s="296"/>
      <c r="H5" s="296"/>
      <c r="I5" s="296"/>
      <c r="J5" s="296"/>
      <c r="K5" s="296"/>
      <c r="L5" s="296"/>
      <c r="M5" s="296"/>
      <c r="N5" s="296"/>
      <c r="O5" s="296"/>
      <c r="P5" s="296"/>
      <c r="Q5" s="296"/>
      <c r="R5" s="296"/>
      <c r="S5" s="296"/>
      <c r="T5" s="296"/>
      <c r="U5" s="296"/>
      <c r="V5" s="296"/>
      <c r="W5" s="296"/>
      <c r="X5" s="296">
        <v>1994.21</v>
      </c>
      <c r="Y5" s="296">
        <v>2052</v>
      </c>
      <c r="Z5" s="296">
        <v>2387.1</v>
      </c>
      <c r="AA5" s="296"/>
      <c r="AB5" s="296"/>
      <c r="AC5" s="296"/>
      <c r="AD5" s="296"/>
      <c r="AE5" s="296"/>
      <c r="AF5" s="296"/>
      <c r="AH5" s="33"/>
    </row>
    <row r="6" spans="1:34">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H6" s="33"/>
    </row>
    <row r="7" spans="1:34">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row>
    <row r="8" spans="1:34">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row>
    <row r="9" spans="1:34">
      <c r="A9" s="93" t="s">
        <v>11</v>
      </c>
      <c r="B9" s="296"/>
      <c r="C9" s="296"/>
      <c r="D9" s="296"/>
      <c r="E9" s="296"/>
      <c r="F9" s="296"/>
      <c r="G9" s="296"/>
      <c r="H9" s="296"/>
      <c r="I9" s="296"/>
      <c r="J9" s="296"/>
      <c r="K9" s="296">
        <v>1666.67</v>
      </c>
      <c r="L9" s="296">
        <v>1666.67</v>
      </c>
      <c r="M9" s="296">
        <v>1666.67</v>
      </c>
      <c r="N9" s="296">
        <v>1666.67</v>
      </c>
      <c r="O9" s="296">
        <v>1666.67</v>
      </c>
      <c r="P9" s="296">
        <v>1666.67</v>
      </c>
      <c r="Q9" s="296">
        <v>1666.67</v>
      </c>
      <c r="R9" s="296">
        <v>1666.67</v>
      </c>
      <c r="S9" s="296">
        <v>1666.67</v>
      </c>
      <c r="T9" s="296">
        <v>1666.67</v>
      </c>
      <c r="U9" s="296">
        <v>1666.67</v>
      </c>
      <c r="V9" s="296">
        <v>1540</v>
      </c>
      <c r="W9" s="296">
        <v>1540</v>
      </c>
      <c r="X9" s="296">
        <v>1540</v>
      </c>
      <c r="Y9" s="296">
        <v>1540</v>
      </c>
      <c r="Z9" s="296">
        <v>1540</v>
      </c>
      <c r="AA9" s="296"/>
      <c r="AB9" s="296"/>
      <c r="AC9" s="296"/>
      <c r="AD9" s="296"/>
      <c r="AE9" s="296"/>
      <c r="AF9" s="296"/>
    </row>
    <row r="10" spans="1:34">
      <c r="A10" s="93" t="s">
        <v>10</v>
      </c>
      <c r="B10" s="296">
        <v>1304.5999999999999</v>
      </c>
      <c r="C10" s="296">
        <v>1662.4</v>
      </c>
      <c r="D10" s="296">
        <v>1839.9</v>
      </c>
      <c r="E10" s="296">
        <v>1607.1</v>
      </c>
      <c r="F10" s="296">
        <v>1155.7</v>
      </c>
      <c r="G10" s="296">
        <v>1213.8</v>
      </c>
      <c r="H10" s="296">
        <v>1245</v>
      </c>
      <c r="I10" s="296">
        <v>1294.2</v>
      </c>
      <c r="J10" s="296">
        <v>1193.5</v>
      </c>
      <c r="K10" s="296">
        <v>1182.0999999999999</v>
      </c>
      <c r="L10" s="296">
        <v>1441.9</v>
      </c>
      <c r="M10" s="296">
        <v>1463.7</v>
      </c>
      <c r="N10" s="296">
        <v>1938.1</v>
      </c>
      <c r="O10" s="296">
        <v>1284.2</v>
      </c>
      <c r="P10" s="296">
        <v>1198.2</v>
      </c>
      <c r="Q10" s="296">
        <v>1248.5999999999999</v>
      </c>
      <c r="R10" s="296">
        <v>1572.3</v>
      </c>
      <c r="S10" s="296">
        <v>2915.1</v>
      </c>
      <c r="T10" s="296">
        <v>2788.5</v>
      </c>
      <c r="U10" s="296">
        <v>4182.92</v>
      </c>
      <c r="V10" s="296">
        <v>4316.8100000000004</v>
      </c>
      <c r="W10" s="296">
        <v>3886.24</v>
      </c>
      <c r="X10" s="296">
        <v>4134.09</v>
      </c>
      <c r="Y10" s="296"/>
      <c r="Z10" s="296"/>
      <c r="AA10" s="296"/>
      <c r="AB10" s="296"/>
      <c r="AC10" s="296"/>
      <c r="AD10" s="296"/>
      <c r="AE10" s="296"/>
      <c r="AF10" s="296"/>
    </row>
    <row r="11" spans="1:34">
      <c r="A11" s="93" t="s">
        <v>9</v>
      </c>
      <c r="B11" s="296">
        <v>463.7</v>
      </c>
      <c r="C11" s="296">
        <v>472.3</v>
      </c>
      <c r="D11" s="296">
        <v>429.5</v>
      </c>
      <c r="E11" s="296">
        <v>288.7</v>
      </c>
      <c r="F11" s="296">
        <v>247.5</v>
      </c>
      <c r="G11" s="296">
        <v>986.8</v>
      </c>
      <c r="H11" s="296">
        <v>1062.2</v>
      </c>
      <c r="I11" s="296">
        <v>681.1</v>
      </c>
      <c r="J11" s="296">
        <v>788.4</v>
      </c>
      <c r="K11" s="296">
        <v>744.9</v>
      </c>
      <c r="L11" s="296">
        <v>781.7</v>
      </c>
      <c r="M11" s="296">
        <v>754</v>
      </c>
      <c r="N11" s="296">
        <v>787.3</v>
      </c>
      <c r="O11" s="296">
        <v>1044.3</v>
      </c>
      <c r="P11" s="296">
        <v>1315.4</v>
      </c>
      <c r="Q11" s="296">
        <v>1184.2</v>
      </c>
      <c r="R11" s="296">
        <v>1363.9</v>
      </c>
      <c r="S11" s="296">
        <v>1460.6</v>
      </c>
      <c r="T11" s="296">
        <v>1579.6</v>
      </c>
      <c r="U11" s="296"/>
      <c r="V11" s="296"/>
      <c r="W11" s="296"/>
      <c r="X11" s="296">
        <v>5478.2</v>
      </c>
      <c r="Y11" s="296"/>
      <c r="Z11" s="296"/>
      <c r="AA11" s="296"/>
      <c r="AB11" s="296"/>
      <c r="AC11" s="296"/>
      <c r="AD11" s="296"/>
      <c r="AE11" s="296"/>
      <c r="AF11" s="296"/>
    </row>
    <row r="12" spans="1:34">
      <c r="A12" s="93" t="s">
        <v>8</v>
      </c>
      <c r="B12" s="296">
        <v>1427.2</v>
      </c>
      <c r="C12" s="296">
        <v>1471.4</v>
      </c>
      <c r="D12" s="296">
        <v>1317.3</v>
      </c>
      <c r="E12" s="296">
        <v>1355.2</v>
      </c>
      <c r="F12" s="296">
        <v>1442.7</v>
      </c>
      <c r="G12" s="296">
        <v>1445.5</v>
      </c>
      <c r="H12" s="296">
        <v>1243.0999999999999</v>
      </c>
      <c r="I12" s="296">
        <v>1230.5</v>
      </c>
      <c r="J12" s="296">
        <v>1182.4000000000001</v>
      </c>
      <c r="K12" s="296">
        <v>992.8</v>
      </c>
      <c r="L12" s="296">
        <v>905</v>
      </c>
      <c r="M12" s="296">
        <v>881.1</v>
      </c>
      <c r="N12" s="296">
        <v>969.5</v>
      </c>
      <c r="O12" s="296">
        <v>1001.9</v>
      </c>
      <c r="P12" s="296">
        <v>932.8</v>
      </c>
      <c r="Q12" s="296">
        <v>1010.5</v>
      </c>
      <c r="R12" s="296">
        <v>1416.8528566868818</v>
      </c>
      <c r="S12" s="296">
        <v>1899.5433789954338</v>
      </c>
      <c r="T12" s="296">
        <v>1823.1058234189104</v>
      </c>
      <c r="U12" s="296">
        <v>1975.6414420266321</v>
      </c>
      <c r="V12" s="296">
        <v>2251.1320097526991</v>
      </c>
      <c r="W12" s="296">
        <v>2132.1621082052307</v>
      </c>
      <c r="X12" s="296">
        <v>2173.1978776143028</v>
      </c>
      <c r="Y12" s="296">
        <v>2169.0288028215009</v>
      </c>
      <c r="Z12" s="296">
        <v>1910.0614060356456</v>
      </c>
      <c r="AA12" s="296">
        <v>1910.1506118165423</v>
      </c>
      <c r="AB12" s="296">
        <v>1901.5663199167102</v>
      </c>
      <c r="AC12" s="296">
        <v>2018.860576071919</v>
      </c>
      <c r="AD12" s="296">
        <v>1848.6835206945741</v>
      </c>
      <c r="AE12" s="296">
        <v>1674.5904805795963</v>
      </c>
      <c r="AF12" s="296">
        <v>1678.9738112065904</v>
      </c>
    </row>
    <row r="13" spans="1:34">
      <c r="A13" s="93" t="s">
        <v>6</v>
      </c>
      <c r="B13" s="296">
        <v>1204.2</v>
      </c>
      <c r="C13" s="296">
        <v>995.3</v>
      </c>
      <c r="D13" s="296">
        <v>976.1</v>
      </c>
      <c r="E13" s="296">
        <v>905.9</v>
      </c>
      <c r="F13" s="296">
        <v>782.3</v>
      </c>
      <c r="G13" s="296">
        <v>976.4</v>
      </c>
      <c r="H13" s="296">
        <v>3161.5</v>
      </c>
      <c r="I13" s="296">
        <v>2985.9</v>
      </c>
      <c r="J13" s="296">
        <v>2730.1</v>
      </c>
      <c r="K13" s="296">
        <v>2376.4</v>
      </c>
      <c r="L13" s="296">
        <v>1899.1</v>
      </c>
      <c r="M13" s="296">
        <v>1886.5</v>
      </c>
      <c r="N13" s="296">
        <v>2324.8000000000002</v>
      </c>
      <c r="O13" s="296">
        <v>2951.9</v>
      </c>
      <c r="P13" s="296">
        <v>2703.2</v>
      </c>
      <c r="Q13" s="296">
        <v>3051.8</v>
      </c>
      <c r="R13" s="296">
        <v>3104</v>
      </c>
      <c r="S13" s="296">
        <v>3602.1</v>
      </c>
      <c r="T13" s="296">
        <v>3460.8</v>
      </c>
      <c r="U13" s="296"/>
      <c r="V13" s="296">
        <v>4457.95</v>
      </c>
      <c r="W13" s="296">
        <v>4997.26</v>
      </c>
      <c r="X13" s="296">
        <v>4658.2299999999996</v>
      </c>
      <c r="Y13" s="296">
        <v>4678.7</v>
      </c>
      <c r="Z13" s="296">
        <v>3769.1</v>
      </c>
      <c r="AA13" s="296">
        <v>2885.8</v>
      </c>
      <c r="AB13" s="296"/>
      <c r="AC13" s="296"/>
      <c r="AD13" s="296"/>
      <c r="AE13" s="296"/>
      <c r="AF13" s="296"/>
    </row>
    <row r="14" spans="1:34">
      <c r="A14" s="93" t="s">
        <v>18</v>
      </c>
      <c r="B14" s="296">
        <v>1518.1</v>
      </c>
      <c r="C14" s="296">
        <v>1767.1</v>
      </c>
      <c r="D14" s="296">
        <v>1697.2</v>
      </c>
      <c r="E14" s="296">
        <v>1902.3</v>
      </c>
      <c r="F14" s="296">
        <v>1874.7</v>
      </c>
      <c r="G14" s="296">
        <v>1364.9</v>
      </c>
      <c r="H14" s="296">
        <v>1371.3</v>
      </c>
      <c r="I14" s="296">
        <v>1172.5</v>
      </c>
      <c r="J14" s="296">
        <v>1052.8</v>
      </c>
      <c r="K14" s="296">
        <v>1127.3</v>
      </c>
      <c r="L14" s="296">
        <v>999.4</v>
      </c>
      <c r="M14" s="296">
        <v>1084.5999999999999</v>
      </c>
      <c r="N14" s="296">
        <v>1270.4000000000001</v>
      </c>
      <c r="O14" s="296">
        <v>1580.6</v>
      </c>
      <c r="P14" s="296">
        <v>1651</v>
      </c>
      <c r="Q14" s="296">
        <v>1700.3</v>
      </c>
      <c r="R14" s="296">
        <v>1793.5</v>
      </c>
      <c r="S14" s="296">
        <v>1546.7</v>
      </c>
      <c r="T14" s="296">
        <v>1659.6</v>
      </c>
      <c r="U14" s="296"/>
      <c r="V14" s="296"/>
      <c r="W14" s="296"/>
      <c r="X14" s="296"/>
      <c r="Y14" s="296"/>
      <c r="Z14" s="296"/>
      <c r="AA14" s="296"/>
      <c r="AB14" s="296"/>
      <c r="AC14" s="296"/>
      <c r="AD14" s="296"/>
      <c r="AE14" s="296"/>
      <c r="AF14" s="296"/>
    </row>
    <row r="15" spans="1:34">
      <c r="A15" s="93" t="s">
        <v>4</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row>
    <row r="16" spans="1:34">
      <c r="A16" s="93" t="s">
        <v>3</v>
      </c>
      <c r="B16" s="296">
        <v>1337.4</v>
      </c>
      <c r="C16" s="296">
        <v>1374.1</v>
      </c>
      <c r="D16" s="296">
        <v>1393.6</v>
      </c>
      <c r="E16" s="296">
        <v>1481.3</v>
      </c>
      <c r="F16" s="296">
        <v>1561.3</v>
      </c>
      <c r="G16" s="296">
        <v>1366.7</v>
      </c>
      <c r="H16" s="296">
        <v>1462</v>
      </c>
      <c r="I16" s="296">
        <v>1297.0999999999999</v>
      </c>
      <c r="J16" s="296">
        <v>957.8</v>
      </c>
      <c r="K16" s="296">
        <v>883.7</v>
      </c>
      <c r="L16" s="296">
        <v>809.8</v>
      </c>
      <c r="M16" s="296">
        <v>778.8</v>
      </c>
      <c r="N16" s="296">
        <v>1115.4000000000001</v>
      </c>
      <c r="O16" s="296">
        <v>1310.8</v>
      </c>
      <c r="P16" s="296">
        <v>1327.3</v>
      </c>
      <c r="Q16" s="296">
        <v>1340.5</v>
      </c>
      <c r="R16" s="296">
        <v>1450.1</v>
      </c>
      <c r="S16" s="296">
        <v>1693.81</v>
      </c>
      <c r="T16" s="296">
        <v>1783.1</v>
      </c>
      <c r="U16" s="296">
        <v>1951.8</v>
      </c>
      <c r="V16" s="296">
        <v>2103.4</v>
      </c>
      <c r="W16" s="296">
        <v>2016.97</v>
      </c>
      <c r="X16" s="296">
        <v>1901.14</v>
      </c>
      <c r="Y16" s="296">
        <v>1837.5</v>
      </c>
      <c r="Z16" s="296">
        <v>1714.588</v>
      </c>
      <c r="AA16" s="296">
        <v>1505.6</v>
      </c>
      <c r="AB16" s="296">
        <v>2015.1</v>
      </c>
      <c r="AC16" s="296">
        <v>2081.6999999999998</v>
      </c>
      <c r="AD16" s="296">
        <v>1921.2</v>
      </c>
      <c r="AE16" s="296">
        <v>1713.1</v>
      </c>
      <c r="AF16" s="296">
        <v>2134.6</v>
      </c>
    </row>
    <row r="17" spans="1:32">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row>
    <row r="18" spans="1:32">
      <c r="A18" s="93" t="s">
        <v>1</v>
      </c>
      <c r="B18" s="296"/>
      <c r="C18" s="296"/>
      <c r="D18" s="296"/>
      <c r="E18" s="296"/>
      <c r="F18" s="296"/>
      <c r="G18" s="296"/>
      <c r="H18" s="296"/>
      <c r="I18" s="296"/>
      <c r="J18" s="296"/>
      <c r="K18" s="296"/>
      <c r="L18" s="296"/>
      <c r="M18" s="296"/>
      <c r="N18" s="296"/>
      <c r="O18" s="296"/>
      <c r="P18" s="296"/>
      <c r="Q18" s="296"/>
      <c r="R18" s="296"/>
      <c r="S18" s="296"/>
      <c r="T18" s="296"/>
      <c r="U18" s="296">
        <v>3534.7</v>
      </c>
      <c r="V18" s="296">
        <v>3147.2</v>
      </c>
      <c r="W18" s="296">
        <v>3466.3</v>
      </c>
      <c r="X18" s="296">
        <v>3471.1</v>
      </c>
      <c r="Y18" s="296">
        <v>3219.8</v>
      </c>
      <c r="Z18" s="296">
        <v>2050.1999999999998</v>
      </c>
      <c r="AA18" s="296"/>
      <c r="AB18" s="296"/>
      <c r="AC18" s="296">
        <v>2595.6999999999998</v>
      </c>
      <c r="AD18" s="296">
        <v>2285.9</v>
      </c>
      <c r="AE18" s="296"/>
      <c r="AF18" s="296"/>
    </row>
    <row r="19" spans="1:32">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f>6*1000</f>
        <v>6000</v>
      </c>
      <c r="X19" s="296">
        <f>6*1000</f>
        <v>6000</v>
      </c>
      <c r="Y19" s="296">
        <f>6*1000</f>
        <v>6000</v>
      </c>
      <c r="Z19" s="296">
        <f>6*1000</f>
        <v>6000</v>
      </c>
      <c r="AA19" s="296"/>
      <c r="AB19" s="296"/>
      <c r="AC19" s="296"/>
      <c r="AD19" s="296"/>
      <c r="AE19" s="296"/>
      <c r="AF19" s="296"/>
    </row>
    <row r="20" spans="1:32">
      <c r="C20" s="13"/>
      <c r="D20" s="13"/>
      <c r="E20" s="13"/>
      <c r="F20" s="13"/>
      <c r="G20" s="13"/>
      <c r="H20" s="13"/>
      <c r="I20" s="13"/>
      <c r="J20" s="13"/>
      <c r="K20" s="13"/>
      <c r="L20" s="13"/>
      <c r="M20" s="13"/>
      <c r="N20" s="13"/>
      <c r="O20" s="13"/>
      <c r="X20" s="17"/>
      <c r="AE20" s="195"/>
      <c r="AF20" s="195"/>
    </row>
    <row r="21" spans="1:32">
      <c r="A21" s="44" t="s">
        <v>19</v>
      </c>
      <c r="B21" s="13"/>
      <c r="D21" s="17"/>
      <c r="F21" s="17"/>
      <c r="G21" s="17"/>
      <c r="H21" s="17"/>
      <c r="I21" s="17"/>
      <c r="J21" s="17"/>
      <c r="K21" s="17"/>
      <c r="L21" s="17"/>
      <c r="M21" s="17"/>
      <c r="N21" s="17"/>
      <c r="O21" s="17"/>
      <c r="P21" s="17"/>
      <c r="Q21" s="17"/>
      <c r="R21" s="17"/>
      <c r="S21" s="17"/>
      <c r="T21" s="17"/>
      <c r="X21" s="17"/>
      <c r="AE21" s="13"/>
      <c r="AF21" s="13"/>
    </row>
    <row r="22" spans="1:32">
      <c r="A22" s="17"/>
      <c r="B22" s="17"/>
      <c r="D22" s="17"/>
      <c r="F22" s="17"/>
      <c r="G22" s="17"/>
      <c r="H22" s="17"/>
      <c r="I22" s="17"/>
      <c r="J22" s="17"/>
      <c r="K22" s="17"/>
      <c r="L22" s="17"/>
      <c r="M22" s="17"/>
      <c r="N22" s="17"/>
      <c r="O22" s="17"/>
      <c r="P22" s="17"/>
      <c r="Q22" s="17"/>
      <c r="R22" s="17"/>
      <c r="S22" s="17"/>
      <c r="T22" s="17"/>
      <c r="U22" s="13"/>
      <c r="V22" s="13"/>
      <c r="W22" s="13"/>
      <c r="X22" s="17"/>
      <c r="AE22" s="13"/>
      <c r="AF22" s="13"/>
    </row>
    <row r="23" spans="1:32">
      <c r="A23" s="13" t="s">
        <v>294</v>
      </c>
      <c r="B23" s="13"/>
      <c r="D23" s="17"/>
      <c r="F23" s="17"/>
      <c r="G23" s="17"/>
      <c r="H23" s="17"/>
      <c r="I23" s="17"/>
      <c r="J23" s="17"/>
      <c r="K23" s="17"/>
      <c r="L23" s="17"/>
      <c r="M23" s="17"/>
      <c r="N23" s="17"/>
      <c r="O23" s="17"/>
      <c r="P23" s="17"/>
      <c r="Q23" s="17"/>
      <c r="R23" s="17"/>
      <c r="S23" s="17"/>
      <c r="T23" s="17"/>
      <c r="X23" s="17"/>
      <c r="AE23" s="13"/>
      <c r="AF23" s="13"/>
    </row>
    <row r="24" spans="1:32">
      <c r="A24" s="17"/>
      <c r="B24" s="13"/>
      <c r="D24" s="17"/>
      <c r="F24" s="17"/>
      <c r="G24" s="17"/>
      <c r="H24" s="17"/>
      <c r="I24" s="17"/>
      <c r="J24" s="17"/>
      <c r="K24" s="17"/>
      <c r="L24" s="17"/>
      <c r="M24" s="17"/>
      <c r="N24" s="17"/>
      <c r="O24" s="17"/>
      <c r="P24" s="17"/>
      <c r="Q24" s="17"/>
      <c r="R24" s="17"/>
      <c r="S24" s="17"/>
      <c r="T24" s="17"/>
      <c r="X24" s="17"/>
      <c r="AE24" s="13"/>
      <c r="AF24" s="13"/>
    </row>
    <row r="25" spans="1:32">
      <c r="A25" s="13" t="s">
        <v>431</v>
      </c>
      <c r="B25" s="17"/>
      <c r="D25" s="17"/>
      <c r="F25" s="17"/>
      <c r="G25" s="17"/>
      <c r="H25" s="17"/>
      <c r="I25" s="17"/>
      <c r="J25" s="17"/>
      <c r="K25" s="17"/>
      <c r="L25" s="17"/>
      <c r="M25" s="17"/>
      <c r="N25" s="17"/>
      <c r="O25" s="17"/>
      <c r="P25" s="17"/>
      <c r="Q25" s="17"/>
      <c r="R25" s="17"/>
      <c r="S25" s="17"/>
      <c r="T25" s="17"/>
      <c r="U25" s="13"/>
      <c r="V25" s="13"/>
      <c r="W25" s="13"/>
      <c r="X25" s="17"/>
      <c r="AE25" s="13"/>
      <c r="AF25" s="13"/>
    </row>
    <row r="26" spans="1:32">
      <c r="A26" s="13"/>
      <c r="U26" s="13"/>
      <c r="V26" s="13"/>
      <c r="W26" s="13"/>
      <c r="AE26" s="13"/>
      <c r="AF26" s="13"/>
    </row>
    <row r="27" spans="1:32">
      <c r="A27" s="17" t="s">
        <v>2840</v>
      </c>
      <c r="E27" s="17"/>
      <c r="F27" s="17"/>
      <c r="G27" s="17"/>
      <c r="H27" s="17"/>
      <c r="I27" s="17"/>
      <c r="J27" s="17"/>
      <c r="K27" s="17"/>
      <c r="L27" s="17"/>
      <c r="M27" s="17"/>
      <c r="N27" s="17"/>
      <c r="O27" s="17"/>
      <c r="P27" s="17"/>
      <c r="Q27" s="17"/>
      <c r="R27" s="17"/>
      <c r="S27" s="17"/>
      <c r="T27" s="17"/>
      <c r="U27" s="13"/>
      <c r="V27" s="13"/>
      <c r="W27" s="13"/>
      <c r="X27" s="17"/>
    </row>
    <row r="28" spans="1:32">
      <c r="A28" s="17"/>
      <c r="E28" s="17"/>
      <c r="F28" s="17"/>
      <c r="G28" s="17"/>
      <c r="H28" s="17"/>
      <c r="I28" s="17"/>
      <c r="J28" s="17"/>
      <c r="K28" s="17"/>
      <c r="L28" s="17"/>
      <c r="M28" s="17"/>
      <c r="N28" s="17"/>
      <c r="O28" s="17"/>
      <c r="P28" s="17"/>
      <c r="Q28" s="17"/>
      <c r="R28" s="17"/>
      <c r="S28" s="17"/>
      <c r="T28" s="17"/>
      <c r="U28" s="13"/>
      <c r="V28" s="13"/>
      <c r="W28" s="13"/>
      <c r="X28" s="17"/>
    </row>
    <row r="29" spans="1:32">
      <c r="A29" s="17" t="s">
        <v>3389</v>
      </c>
      <c r="U29" s="13"/>
      <c r="V29" s="13"/>
      <c r="W29" s="13"/>
    </row>
    <row r="30" spans="1:32">
      <c r="U30" s="13"/>
      <c r="V30" s="13"/>
      <c r="W30" s="13"/>
    </row>
    <row r="31" spans="1:32">
      <c r="A31" s="53" t="s">
        <v>124</v>
      </c>
      <c r="U31" s="13"/>
      <c r="V31" s="13"/>
      <c r="W31" s="13"/>
    </row>
    <row r="32" spans="1:32">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sheetData>
  <conditionalFormatting sqref="U1:W2">
    <cfRule type="expression" dxfId="62" priority="1" stopIfTrue="1">
      <formula>#N/A</formula>
    </cfRule>
  </conditionalFormatting>
  <hyperlinks>
    <hyperlink ref="AH3" location="Content!A1" display="Back to content page" xr:uid="{00000000-0004-0000-2401-000000000000}"/>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Sheet294"/>
  <dimension ref="A1:AE31"/>
  <sheetViews>
    <sheetView topLeftCell="A19" zoomScale="95" zoomScaleNormal="95" workbookViewId="0">
      <selection activeCell="A27" sqref="A27"/>
    </sheetView>
  </sheetViews>
  <sheetFormatPr defaultRowHeight="14.4"/>
  <cols>
    <col min="1" max="1" width="33.77734375" customWidth="1"/>
    <col min="2" max="29" width="9.77734375" customWidth="1"/>
  </cols>
  <sheetData>
    <row r="1" spans="1:31">
      <c r="A1" s="18" t="s">
        <v>3249</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E3" s="1" t="s">
        <v>559</v>
      </c>
    </row>
    <row r="4" spans="1:31">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row>
    <row r="5" spans="1:31">
      <c r="A5" s="93" t="s">
        <v>12</v>
      </c>
      <c r="B5" s="296"/>
      <c r="C5" s="296"/>
      <c r="D5" s="296"/>
      <c r="E5" s="296"/>
      <c r="F5" s="296"/>
      <c r="G5" s="296"/>
      <c r="H5" s="296"/>
      <c r="I5" s="296"/>
      <c r="J5" s="296"/>
      <c r="K5" s="296"/>
      <c r="L5" s="296"/>
      <c r="M5" s="296"/>
      <c r="N5" s="296"/>
      <c r="O5" s="296"/>
      <c r="P5" s="296"/>
      <c r="Q5" s="296"/>
      <c r="R5" s="296"/>
      <c r="S5" s="296"/>
      <c r="T5" s="296"/>
      <c r="U5" s="296"/>
      <c r="V5" s="296"/>
      <c r="W5" s="296"/>
      <c r="X5" s="296">
        <v>2516.1999999999998</v>
      </c>
      <c r="Y5" s="296">
        <v>2714.3</v>
      </c>
      <c r="Z5" s="296">
        <v>2963.4</v>
      </c>
      <c r="AA5" s="296"/>
      <c r="AB5" s="296"/>
      <c r="AC5" s="296"/>
      <c r="AE5" s="33"/>
    </row>
    <row r="6" spans="1:31">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E6" s="33"/>
    </row>
    <row r="7" spans="1:31">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row>
    <row r="8" spans="1:31">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row>
    <row r="9" spans="1:31">
      <c r="A9" s="93" t="s">
        <v>11</v>
      </c>
      <c r="B9" s="296"/>
      <c r="C9" s="296"/>
      <c r="D9" s="296"/>
      <c r="E9" s="296"/>
      <c r="F9" s="296"/>
      <c r="G9" s="296"/>
      <c r="H9" s="296"/>
      <c r="I9" s="296"/>
      <c r="J9" s="296"/>
      <c r="K9" s="296">
        <v>700</v>
      </c>
      <c r="L9" s="296">
        <v>700</v>
      </c>
      <c r="M9" s="296">
        <v>700</v>
      </c>
      <c r="N9" s="296">
        <v>700</v>
      </c>
      <c r="O9" s="296">
        <v>700</v>
      </c>
      <c r="P9" s="296">
        <v>700</v>
      </c>
      <c r="Q9" s="296">
        <v>700</v>
      </c>
      <c r="R9" s="296">
        <v>700</v>
      </c>
      <c r="S9" s="296">
        <v>700</v>
      </c>
      <c r="T9" s="296">
        <v>700</v>
      </c>
      <c r="U9" s="296">
        <v>700</v>
      </c>
      <c r="V9" s="296">
        <v>693</v>
      </c>
      <c r="W9" s="296">
        <v>693</v>
      </c>
      <c r="X9" s="296">
        <v>693</v>
      </c>
      <c r="Y9" s="296">
        <v>693</v>
      </c>
      <c r="Z9" s="296">
        <v>693</v>
      </c>
      <c r="AA9" s="296"/>
      <c r="AB9" s="296"/>
      <c r="AC9" s="296"/>
    </row>
    <row r="10" spans="1:31">
      <c r="A10" s="93" t="s">
        <v>10</v>
      </c>
      <c r="B10" s="296">
        <v>790</v>
      </c>
      <c r="C10" s="296">
        <v>939.9</v>
      </c>
      <c r="D10" s="296">
        <v>1149.5</v>
      </c>
      <c r="E10" s="296">
        <v>815</v>
      </c>
      <c r="F10" s="296">
        <v>586</v>
      </c>
      <c r="G10" s="296">
        <v>615.5</v>
      </c>
      <c r="H10" s="296">
        <v>510.7</v>
      </c>
      <c r="I10" s="296">
        <v>477.8</v>
      </c>
      <c r="J10" s="296">
        <v>413.7</v>
      </c>
      <c r="K10" s="296">
        <v>384.1</v>
      </c>
      <c r="L10" s="296">
        <v>394.6</v>
      </c>
      <c r="M10" s="296">
        <v>774.8</v>
      </c>
      <c r="N10" s="296">
        <v>1082.0999999999999</v>
      </c>
      <c r="O10" s="296">
        <v>717</v>
      </c>
      <c r="P10" s="296">
        <v>668.9</v>
      </c>
      <c r="Q10" s="296">
        <v>697.2</v>
      </c>
      <c r="R10" s="296">
        <v>903.3</v>
      </c>
      <c r="S10" s="296">
        <v>1079.4000000000001</v>
      </c>
      <c r="T10" s="296">
        <v>1028.5</v>
      </c>
      <c r="U10" s="296"/>
      <c r="V10" s="296"/>
      <c r="W10" s="296"/>
      <c r="X10" s="296"/>
      <c r="Y10" s="296"/>
      <c r="Z10" s="296"/>
      <c r="AA10" s="296"/>
      <c r="AB10" s="296"/>
      <c r="AC10" s="296"/>
    </row>
    <row r="11" spans="1:31">
      <c r="A11" s="93" t="s">
        <v>9</v>
      </c>
      <c r="B11" s="296">
        <v>275.7</v>
      </c>
      <c r="C11" s="296">
        <v>281.10000000000002</v>
      </c>
      <c r="D11" s="296">
        <v>255.5</v>
      </c>
      <c r="E11" s="296">
        <v>171.7</v>
      </c>
      <c r="F11" s="296">
        <v>147.19999999999999</v>
      </c>
      <c r="G11" s="296">
        <v>826.1</v>
      </c>
      <c r="H11" s="296">
        <v>889.3</v>
      </c>
      <c r="I11" s="296">
        <v>570.20000000000005</v>
      </c>
      <c r="J11" s="296">
        <v>660.1</v>
      </c>
      <c r="K11" s="296">
        <v>623.70000000000005</v>
      </c>
      <c r="L11" s="296">
        <v>654.5</v>
      </c>
      <c r="M11" s="296">
        <v>631.29999999999995</v>
      </c>
      <c r="N11" s="296">
        <v>659.1</v>
      </c>
      <c r="O11" s="296">
        <v>874.3</v>
      </c>
      <c r="P11" s="296">
        <v>1101.2</v>
      </c>
      <c r="Q11" s="296">
        <v>991.4</v>
      </c>
      <c r="R11" s="296">
        <v>1141.9000000000001</v>
      </c>
      <c r="S11" s="296">
        <v>1411.6</v>
      </c>
      <c r="T11" s="296">
        <v>1660.9</v>
      </c>
      <c r="U11" s="296">
        <v>1635.56</v>
      </c>
      <c r="V11" s="296">
        <v>1645.81</v>
      </c>
      <c r="W11" s="296">
        <v>1110.3800000000001</v>
      </c>
      <c r="X11" s="296">
        <v>1528.93</v>
      </c>
      <c r="Y11" s="296">
        <v>1589.7</v>
      </c>
      <c r="Z11" s="296">
        <v>1619.6</v>
      </c>
      <c r="AA11" s="296">
        <v>1263.5999999999999</v>
      </c>
      <c r="AB11" s="296">
        <v>1464.5</v>
      </c>
      <c r="AC11" s="296"/>
    </row>
    <row r="12" spans="1:31">
      <c r="A12" s="93" t="s">
        <v>8</v>
      </c>
      <c r="B12" s="296">
        <v>4225.8</v>
      </c>
      <c r="C12" s="296">
        <v>4356.7</v>
      </c>
      <c r="D12" s="296">
        <v>4110.8999999999996</v>
      </c>
      <c r="E12" s="296">
        <v>4362.7</v>
      </c>
      <c r="F12" s="296">
        <v>5147.7</v>
      </c>
      <c r="G12" s="296">
        <v>5376.6</v>
      </c>
      <c r="H12" s="296">
        <v>4743.7</v>
      </c>
      <c r="I12" s="296">
        <v>4671.2</v>
      </c>
      <c r="J12" s="296">
        <v>4449.8999999999996</v>
      </c>
      <c r="K12" s="296">
        <v>4269.6000000000004</v>
      </c>
      <c r="L12" s="296">
        <v>3847.5</v>
      </c>
      <c r="M12" s="296">
        <v>3740.6</v>
      </c>
      <c r="N12" s="296">
        <v>4016.8</v>
      </c>
      <c r="O12" s="296">
        <v>4083.3</v>
      </c>
      <c r="P12" s="296">
        <v>3991.6</v>
      </c>
      <c r="Q12" s="296">
        <v>3716</v>
      </c>
      <c r="R12" s="296">
        <v>3782.3</v>
      </c>
      <c r="S12" s="296">
        <v>5215</v>
      </c>
      <c r="T12" s="296">
        <v>4943.7</v>
      </c>
      <c r="U12" s="296">
        <v>5502.2</v>
      </c>
      <c r="V12" s="296">
        <v>6300.3</v>
      </c>
      <c r="W12" s="296">
        <v>6290.1</v>
      </c>
      <c r="X12" s="296">
        <v>3033.6</v>
      </c>
      <c r="Y12" s="296">
        <v>3201.5</v>
      </c>
      <c r="Z12" s="296">
        <v>2906.4</v>
      </c>
      <c r="AA12" s="608"/>
      <c r="AB12" s="608"/>
      <c r="AC12" s="608"/>
    </row>
    <row r="13" spans="1:31">
      <c r="A13" s="93" t="s">
        <v>6</v>
      </c>
      <c r="B13" s="296">
        <v>1318.7</v>
      </c>
      <c r="C13" s="296">
        <v>1089.9000000000001</v>
      </c>
      <c r="D13" s="296">
        <v>1069</v>
      </c>
      <c r="E13" s="296">
        <v>992</v>
      </c>
      <c r="F13" s="296">
        <v>861.3</v>
      </c>
      <c r="G13" s="296">
        <v>1069.4000000000001</v>
      </c>
      <c r="H13" s="296">
        <v>1203.0999999999999</v>
      </c>
      <c r="I13" s="296">
        <v>1169.5999999999999</v>
      </c>
      <c r="J13" s="296">
        <v>2661.7</v>
      </c>
      <c r="K13" s="296">
        <v>2357.1999999999998</v>
      </c>
      <c r="L13" s="296">
        <v>1917.1</v>
      </c>
      <c r="M13" s="296">
        <v>1783.1</v>
      </c>
      <c r="N13" s="296">
        <v>1856.2</v>
      </c>
      <c r="O13" s="296">
        <v>2047.8</v>
      </c>
      <c r="P13" s="296">
        <v>2063.8000000000002</v>
      </c>
      <c r="Q13" s="296">
        <v>2104.6999999999998</v>
      </c>
      <c r="R13" s="296">
        <v>2313.3000000000002</v>
      </c>
      <c r="S13" s="296">
        <v>2646.2</v>
      </c>
      <c r="T13" s="296">
        <v>2565.5</v>
      </c>
      <c r="U13" s="296"/>
      <c r="V13" s="296"/>
      <c r="W13" s="296"/>
      <c r="X13" s="296">
        <v>2784.5</v>
      </c>
      <c r="Y13" s="296">
        <v>2668.9</v>
      </c>
      <c r="Z13" s="296">
        <v>2136.5</v>
      </c>
      <c r="AA13" s="296">
        <v>1420.6</v>
      </c>
      <c r="AB13" s="296">
        <v>1446.9</v>
      </c>
      <c r="AC13" s="296">
        <v>1657.7</v>
      </c>
    </row>
    <row r="14" spans="1:31">
      <c r="A14" s="93" t="s">
        <v>18</v>
      </c>
      <c r="B14" s="296">
        <v>1049.5</v>
      </c>
      <c r="C14" s="296">
        <v>1045.9000000000001</v>
      </c>
      <c r="D14" s="296">
        <v>1177.5</v>
      </c>
      <c r="E14" s="296">
        <v>1295.4000000000001</v>
      </c>
      <c r="F14" s="296">
        <v>1323.3</v>
      </c>
      <c r="G14" s="296">
        <v>1069.9000000000001</v>
      </c>
      <c r="H14" s="296">
        <v>1075.0999999999999</v>
      </c>
      <c r="I14" s="296">
        <v>919.2</v>
      </c>
      <c r="J14" s="296">
        <v>918.2</v>
      </c>
      <c r="K14" s="296">
        <v>822.7</v>
      </c>
      <c r="L14" s="296">
        <v>702.7</v>
      </c>
      <c r="M14" s="296">
        <v>632.70000000000005</v>
      </c>
      <c r="N14" s="296">
        <v>979.5</v>
      </c>
      <c r="O14" s="296">
        <v>1219.5</v>
      </c>
      <c r="P14" s="296">
        <v>1282.8</v>
      </c>
      <c r="Q14" s="296">
        <v>1321</v>
      </c>
      <c r="R14" s="296">
        <v>1362</v>
      </c>
      <c r="S14" s="296">
        <v>1174.5</v>
      </c>
      <c r="T14" s="296">
        <v>1260.3</v>
      </c>
      <c r="U14" s="296">
        <v>1300</v>
      </c>
      <c r="V14" s="296">
        <v>1300</v>
      </c>
      <c r="W14" s="296">
        <v>1400</v>
      </c>
      <c r="X14" s="296">
        <v>1300</v>
      </c>
      <c r="Y14" s="296"/>
      <c r="Z14" s="296"/>
      <c r="AA14" s="296">
        <v>1146.3</v>
      </c>
      <c r="AB14" s="296">
        <v>1718.8</v>
      </c>
      <c r="AC14" s="296">
        <v>1665.4</v>
      </c>
    </row>
    <row r="15" spans="1:31">
      <c r="A15" s="93" t="s">
        <v>4</v>
      </c>
      <c r="B15" s="296"/>
      <c r="C15" s="296"/>
      <c r="D15" s="296"/>
      <c r="E15" s="296"/>
      <c r="F15" s="296"/>
      <c r="G15" s="296"/>
      <c r="H15" s="296"/>
      <c r="I15" s="296"/>
      <c r="J15" s="296"/>
      <c r="K15" s="296"/>
      <c r="L15" s="296"/>
      <c r="M15" s="296"/>
      <c r="N15" s="296"/>
      <c r="O15" s="296"/>
      <c r="P15" s="296"/>
      <c r="Q15" s="296"/>
      <c r="R15" s="296"/>
      <c r="S15" s="296">
        <v>8196.9</v>
      </c>
      <c r="T15" s="296">
        <v>7837.7</v>
      </c>
      <c r="U15" s="296"/>
      <c r="V15" s="296"/>
      <c r="W15" s="296"/>
      <c r="X15" s="296"/>
      <c r="Y15" s="296"/>
      <c r="Z15" s="296"/>
      <c r="AA15" s="296"/>
      <c r="AB15" s="296"/>
      <c r="AC15" s="296"/>
    </row>
    <row r="16" spans="1:31">
      <c r="A16" s="93" t="s">
        <v>3</v>
      </c>
      <c r="B16" s="296">
        <v>1111.8</v>
      </c>
      <c r="C16" s="296">
        <v>1221.2</v>
      </c>
      <c r="D16" s="296">
        <v>1221.3</v>
      </c>
      <c r="E16" s="296">
        <v>1543.9</v>
      </c>
      <c r="F16" s="296">
        <v>1485.8</v>
      </c>
      <c r="G16" s="296">
        <v>1296.7</v>
      </c>
      <c r="H16" s="296">
        <v>1369.4</v>
      </c>
      <c r="I16" s="296">
        <v>1100</v>
      </c>
      <c r="J16" s="296">
        <v>1008.8</v>
      </c>
      <c r="K16" s="296">
        <v>909.8</v>
      </c>
      <c r="L16" s="296">
        <v>821.2</v>
      </c>
      <c r="M16" s="296">
        <v>692.3</v>
      </c>
      <c r="N16" s="296">
        <v>1295.5</v>
      </c>
      <c r="O16" s="296">
        <v>1603.4</v>
      </c>
      <c r="P16" s="296">
        <v>1713.6</v>
      </c>
      <c r="Q16" s="296">
        <v>1933.9</v>
      </c>
      <c r="R16" s="296">
        <v>1995.1</v>
      </c>
      <c r="S16" s="296">
        <v>1832.2</v>
      </c>
      <c r="T16" s="296">
        <v>1846.9</v>
      </c>
      <c r="U16" s="296">
        <v>2162.6999999999998</v>
      </c>
      <c r="V16" s="296">
        <v>2737.9</v>
      </c>
      <c r="W16" s="296">
        <v>2595.6</v>
      </c>
      <c r="X16" s="296">
        <v>2441.3000000000002</v>
      </c>
      <c r="Y16" s="296">
        <v>2490.1</v>
      </c>
      <c r="Z16" s="296">
        <v>1999.6</v>
      </c>
      <c r="AA16" s="296"/>
      <c r="AB16" s="296"/>
      <c r="AC16" s="296"/>
    </row>
    <row r="17" spans="1:29">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row>
    <row r="18" spans="1:29">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row>
    <row r="19" spans="1:29">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v>1458.3</v>
      </c>
      <c r="Z19" s="296">
        <v>1250</v>
      </c>
      <c r="AA19" s="296">
        <v>1250</v>
      </c>
      <c r="AB19" s="296">
        <v>1250</v>
      </c>
      <c r="AC19" s="296">
        <v>1250</v>
      </c>
    </row>
    <row r="20" spans="1:29">
      <c r="A20" s="40"/>
      <c r="B20" s="143"/>
      <c r="C20" s="143"/>
      <c r="D20" s="143"/>
      <c r="E20" s="143"/>
      <c r="F20" s="143"/>
      <c r="G20" s="143"/>
      <c r="H20" s="143"/>
      <c r="I20" s="143"/>
      <c r="J20" s="143"/>
      <c r="K20" s="143"/>
      <c r="L20" s="143"/>
      <c r="M20" s="143"/>
      <c r="N20" s="143"/>
      <c r="O20" s="143"/>
      <c r="P20" s="143"/>
      <c r="Q20" s="143"/>
      <c r="R20" s="143"/>
      <c r="S20" s="143"/>
      <c r="T20" s="143"/>
      <c r="U20" s="144"/>
      <c r="V20" s="144"/>
      <c r="W20" s="144"/>
      <c r="X20" s="17"/>
    </row>
    <row r="21" spans="1:29">
      <c r="A21" s="44" t="s">
        <v>19</v>
      </c>
      <c r="D21" s="17"/>
      <c r="F21" s="17"/>
      <c r="G21" s="17"/>
      <c r="H21" s="17"/>
      <c r="I21" s="17"/>
      <c r="J21" s="17"/>
      <c r="K21" s="17"/>
      <c r="L21" s="17"/>
      <c r="M21" s="17"/>
      <c r="N21" s="17"/>
      <c r="O21" s="17"/>
      <c r="P21" s="17"/>
      <c r="Q21" s="17"/>
      <c r="R21" s="17"/>
      <c r="S21" s="17"/>
      <c r="T21" s="17"/>
      <c r="X21" s="17"/>
    </row>
    <row r="22" spans="1:29">
      <c r="A22" s="17"/>
      <c r="D22" s="17"/>
      <c r="F22" s="17"/>
      <c r="G22" s="17"/>
      <c r="H22" s="17"/>
      <c r="I22" s="17"/>
      <c r="J22" s="17"/>
      <c r="K22" s="17"/>
      <c r="L22" s="17"/>
      <c r="M22" s="17"/>
      <c r="N22" s="17"/>
      <c r="O22" s="17"/>
      <c r="P22" s="17"/>
      <c r="Q22" s="17"/>
      <c r="R22" s="17"/>
      <c r="S22" s="17"/>
      <c r="T22" s="17"/>
      <c r="U22" s="13"/>
      <c r="V22" s="13"/>
      <c r="W22" s="13"/>
      <c r="X22" s="17"/>
    </row>
    <row r="23" spans="1:29">
      <c r="A23" s="13" t="s">
        <v>402</v>
      </c>
      <c r="D23" s="17"/>
      <c r="F23" s="17"/>
      <c r="G23" s="17"/>
      <c r="H23" s="17"/>
      <c r="I23" s="17"/>
      <c r="J23" s="17"/>
      <c r="K23" s="17"/>
      <c r="L23" s="17"/>
      <c r="M23" s="17"/>
      <c r="N23" s="17"/>
      <c r="O23" s="17"/>
      <c r="P23" s="17"/>
      <c r="Q23" s="17"/>
      <c r="R23" s="17"/>
      <c r="S23" s="17"/>
      <c r="T23" s="17"/>
      <c r="U23" s="13"/>
      <c r="V23" s="13"/>
      <c r="W23" s="13"/>
      <c r="X23" s="17"/>
    </row>
    <row r="24" spans="1:29">
      <c r="A24" s="17"/>
      <c r="U24" s="13"/>
      <c r="V24" s="13"/>
      <c r="W24" s="13"/>
    </row>
    <row r="25" spans="1:29">
      <c r="A25" s="17" t="s">
        <v>595</v>
      </c>
      <c r="U25" s="13"/>
      <c r="V25" s="13"/>
      <c r="W25" s="13"/>
    </row>
    <row r="26" spans="1:29">
      <c r="A26" s="17"/>
      <c r="U26" s="13"/>
      <c r="V26" s="13"/>
      <c r="W26" s="13"/>
    </row>
    <row r="27" spans="1:29">
      <c r="A27" s="17" t="s">
        <v>3389</v>
      </c>
    </row>
    <row r="28" spans="1:29">
      <c r="U28" s="13"/>
      <c r="V28" s="13"/>
      <c r="W28" s="13"/>
    </row>
    <row r="29" spans="1:29">
      <c r="A29" s="53" t="s">
        <v>124</v>
      </c>
      <c r="U29" s="13"/>
      <c r="V29" s="13"/>
      <c r="W29" s="13"/>
    </row>
    <row r="30" spans="1:29">
      <c r="U30" s="13"/>
      <c r="V30" s="13"/>
      <c r="W30" s="13"/>
    </row>
    <row r="31" spans="1:29">
      <c r="U31" s="13"/>
      <c r="V31" s="13"/>
      <c r="W31" s="13"/>
    </row>
  </sheetData>
  <conditionalFormatting sqref="U1:W2">
    <cfRule type="expression" dxfId="61" priority="1" stopIfTrue="1">
      <formula>#N/A</formula>
    </cfRule>
  </conditionalFormatting>
  <hyperlinks>
    <hyperlink ref="AE3" location="Content!A1" display="Back to content page" xr:uid="{00000000-0004-0000-2501-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A47"/>
  <sheetViews>
    <sheetView topLeftCell="J1" zoomScale="89" zoomScaleNormal="89" workbookViewId="0">
      <selection activeCell="G20" sqref="G20"/>
    </sheetView>
  </sheetViews>
  <sheetFormatPr defaultColWidth="9.21875" defaultRowHeight="16.05" customHeight="1"/>
  <cols>
    <col min="1" max="1" width="36.5546875" style="17" customWidth="1"/>
    <col min="2" max="24" width="11.77734375" style="17" customWidth="1"/>
    <col min="25" max="25" width="12.21875" style="17" customWidth="1"/>
    <col min="26" max="26" width="15.21875" style="17" customWidth="1"/>
    <col min="27" max="16384" width="9.21875" style="17"/>
  </cols>
  <sheetData>
    <row r="1" spans="1:27" ht="16.05" customHeight="1">
      <c r="A1" s="44" t="s">
        <v>2918</v>
      </c>
      <c r="B1" s="43"/>
      <c r="C1" s="43"/>
      <c r="D1" s="43"/>
      <c r="E1" s="43"/>
      <c r="F1" s="43"/>
      <c r="G1" s="43"/>
      <c r="H1" s="43"/>
      <c r="I1" s="43"/>
      <c r="J1" s="43"/>
      <c r="K1" s="43"/>
      <c r="L1" s="43"/>
      <c r="M1" s="43"/>
      <c r="N1" s="43"/>
    </row>
    <row r="2" spans="1:27" ht="16.05" customHeight="1">
      <c r="A2" s="44"/>
      <c r="B2" s="43"/>
      <c r="C2" s="43"/>
      <c r="D2" s="43"/>
      <c r="E2" s="43"/>
      <c r="F2" s="43"/>
      <c r="G2" s="43"/>
      <c r="H2" s="43"/>
      <c r="I2" s="43"/>
      <c r="J2" s="43"/>
      <c r="K2" s="43"/>
      <c r="L2" s="43"/>
      <c r="M2" s="43"/>
      <c r="N2" s="43"/>
    </row>
    <row r="3" spans="1:27" ht="16.05"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7" ht="16.05" customHeight="1">
      <c r="A4" s="253" t="s">
        <v>452</v>
      </c>
      <c r="B4" s="567">
        <v>316.15459099999998</v>
      </c>
      <c r="C4" s="567">
        <v>453.12545499999999</v>
      </c>
      <c r="D4" s="567">
        <v>404.94263100000001</v>
      </c>
      <c r="E4" s="567">
        <v>523.88645499999996</v>
      </c>
      <c r="F4" s="567">
        <v>483.51480299999997</v>
      </c>
      <c r="G4" s="567">
        <v>504.778504</v>
      </c>
      <c r="H4" s="567">
        <v>682.67412276000005</v>
      </c>
      <c r="I4" s="567">
        <v>873.66741024999999</v>
      </c>
      <c r="J4" s="567">
        <v>879.3154305700001</v>
      </c>
      <c r="K4" s="567">
        <v>1189.0064742</v>
      </c>
      <c r="L4" s="567">
        <v>1095.83125049</v>
      </c>
      <c r="M4" s="567">
        <v>1507.0584962463545</v>
      </c>
      <c r="N4" s="567">
        <v>1285.092647013978</v>
      </c>
      <c r="O4" s="567">
        <v>1184.860523396</v>
      </c>
      <c r="P4" s="567">
        <v>1361.8611663440001</v>
      </c>
      <c r="Q4" s="567">
        <v>997.26837863699996</v>
      </c>
      <c r="R4" s="567">
        <v>969.22217065999996</v>
      </c>
      <c r="S4" s="567">
        <v>787.99834595699997</v>
      </c>
      <c r="T4" s="567">
        <v>816.30544443200006</v>
      </c>
      <c r="U4" s="567">
        <v>865.43028100399999</v>
      </c>
      <c r="V4" s="567">
        <v>718.744565212</v>
      </c>
      <c r="W4" s="567">
        <v>953.44943177999994</v>
      </c>
      <c r="X4" s="567">
        <v>860.74728457599997</v>
      </c>
    </row>
    <row r="5" spans="1:27" ht="16.05" customHeight="1">
      <c r="A5" s="253" t="s">
        <v>453</v>
      </c>
      <c r="B5" s="567">
        <v>437.859084</v>
      </c>
      <c r="C5" s="567">
        <v>567.31282299999998</v>
      </c>
      <c r="D5" s="567">
        <v>691.75198399999999</v>
      </c>
      <c r="E5" s="567">
        <v>784.771614</v>
      </c>
      <c r="F5" s="567">
        <v>926.98205800000005</v>
      </c>
      <c r="G5" s="567">
        <v>1188.9998892200001</v>
      </c>
      <c r="H5" s="567">
        <v>1281.6427553199999</v>
      </c>
      <c r="I5" s="567">
        <v>1389.2420615800002</v>
      </c>
      <c r="J5" s="567">
        <v>2033.2592193899998</v>
      </c>
      <c r="K5" s="567">
        <v>2108.0475845800001</v>
      </c>
      <c r="L5" s="567">
        <v>2139.2212061700002</v>
      </c>
      <c r="M5" s="567">
        <v>2425.7150000000001</v>
      </c>
      <c r="N5" s="567">
        <v>2334.3050000000003</v>
      </c>
      <c r="O5" s="567">
        <v>2804.0745646119999</v>
      </c>
      <c r="P5" s="567">
        <v>2765.230946057</v>
      </c>
      <c r="Q5" s="567">
        <v>2264.478412513</v>
      </c>
      <c r="R5" s="567">
        <v>2249.2587326739999</v>
      </c>
      <c r="S5" s="567">
        <v>2560.6356840349999</v>
      </c>
      <c r="T5" s="567">
        <v>2701.9580805260002</v>
      </c>
      <c r="U5" s="567">
        <v>2888.9209645240003</v>
      </c>
      <c r="V5" s="567">
        <v>2636.2650792249997</v>
      </c>
      <c r="W5" s="567">
        <v>3064.9674168490001</v>
      </c>
      <c r="X5" s="567">
        <v>1563.828149098</v>
      </c>
    </row>
    <row r="6" spans="1:27" ht="16.05" customHeight="1">
      <c r="A6" s="253" t="s">
        <v>454</v>
      </c>
      <c r="B6" s="567">
        <v>36.430774999999997</v>
      </c>
      <c r="C6" s="567">
        <v>45.467435999999999</v>
      </c>
      <c r="D6" s="567">
        <v>45.470773999999999</v>
      </c>
      <c r="E6" s="567">
        <v>66.103913000000006</v>
      </c>
      <c r="F6" s="567">
        <v>73.191726000000003</v>
      </c>
      <c r="G6" s="567">
        <v>76.225294000000005</v>
      </c>
      <c r="H6" s="567">
        <v>86.743962460000006</v>
      </c>
      <c r="I6" s="567">
        <v>115.17805608999998</v>
      </c>
      <c r="J6" s="567">
        <v>108.18502493999999</v>
      </c>
      <c r="K6" s="567">
        <v>164.85415585999999</v>
      </c>
      <c r="L6" s="567">
        <v>155.03517274999999</v>
      </c>
      <c r="M6" s="567">
        <v>227.96866461999997</v>
      </c>
      <c r="N6" s="567">
        <v>144.91250506999998</v>
      </c>
      <c r="O6" s="567">
        <v>251.97914103299999</v>
      </c>
      <c r="P6" s="567">
        <v>394.87105548699998</v>
      </c>
      <c r="Q6" s="567">
        <v>311.82221784899997</v>
      </c>
      <c r="R6" s="567">
        <v>300.26875478300002</v>
      </c>
      <c r="S6" s="567">
        <v>149.61609996200002</v>
      </c>
      <c r="T6" s="567">
        <v>174.05522923699999</v>
      </c>
      <c r="U6" s="567">
        <v>169.491205433</v>
      </c>
      <c r="V6" s="567">
        <v>159.93624833700002</v>
      </c>
      <c r="W6" s="567">
        <v>229.88643339700002</v>
      </c>
      <c r="X6" s="567">
        <v>255.02578243299999</v>
      </c>
    </row>
    <row r="7" spans="1:27" ht="16.05" customHeight="1">
      <c r="A7" s="253" t="s">
        <v>455</v>
      </c>
      <c r="B7" s="567">
        <v>154.621814</v>
      </c>
      <c r="C7" s="567">
        <v>194.27091899999999</v>
      </c>
      <c r="D7" s="567">
        <v>226.31983500000001</v>
      </c>
      <c r="E7" s="567">
        <v>274.764004</v>
      </c>
      <c r="F7" s="567">
        <v>301.10661099999999</v>
      </c>
      <c r="G7" s="567">
        <v>416.03538153999995</v>
      </c>
      <c r="H7" s="567">
        <v>497.79965551999999</v>
      </c>
      <c r="I7" s="567">
        <v>428.93013609000002</v>
      </c>
      <c r="J7" s="567">
        <v>674.18701425999996</v>
      </c>
      <c r="K7" s="567">
        <v>756.39477549000003</v>
      </c>
      <c r="L7" s="567">
        <v>541.63462348000007</v>
      </c>
      <c r="M7" s="567">
        <v>552.28146998999989</v>
      </c>
      <c r="N7" s="567">
        <v>552.77397710000002</v>
      </c>
      <c r="O7" s="567">
        <v>1194.318278706</v>
      </c>
      <c r="P7" s="567">
        <v>1116.106948121</v>
      </c>
      <c r="Q7" s="567">
        <v>719.23713739100003</v>
      </c>
      <c r="R7" s="567">
        <v>688.92664896500003</v>
      </c>
      <c r="S7" s="567">
        <v>697.95851129599998</v>
      </c>
      <c r="T7" s="567">
        <v>731.86254466399998</v>
      </c>
      <c r="U7" s="567">
        <v>734.83843215699994</v>
      </c>
      <c r="V7" s="567">
        <v>841.50087784000004</v>
      </c>
      <c r="W7" s="567">
        <v>824.74013835800008</v>
      </c>
      <c r="X7" s="567">
        <v>342.24701866000004</v>
      </c>
    </row>
    <row r="8" spans="1:27" ht="16.05" customHeight="1">
      <c r="A8" s="253" t="s">
        <v>456</v>
      </c>
      <c r="B8" s="567">
        <f>B4-B6</f>
        <v>279.723816</v>
      </c>
      <c r="C8" s="567">
        <f t="shared" ref="C8:X8" si="0">C4-C6</f>
        <v>407.65801899999997</v>
      </c>
      <c r="D8" s="567">
        <f t="shared" si="0"/>
        <v>359.471857</v>
      </c>
      <c r="E8" s="567">
        <f t="shared" si="0"/>
        <v>457.78254199999992</v>
      </c>
      <c r="F8" s="567">
        <f t="shared" si="0"/>
        <v>410.32307699999996</v>
      </c>
      <c r="G8" s="567">
        <f t="shared" si="0"/>
        <v>428.55320999999998</v>
      </c>
      <c r="H8" s="567">
        <f t="shared" si="0"/>
        <v>595.93016030000001</v>
      </c>
      <c r="I8" s="567">
        <f t="shared" si="0"/>
        <v>758.48935415999995</v>
      </c>
      <c r="J8" s="567">
        <f t="shared" si="0"/>
        <v>771.13040563000015</v>
      </c>
      <c r="K8" s="567">
        <f t="shared" si="0"/>
        <v>1024.15231834</v>
      </c>
      <c r="L8" s="567">
        <f t="shared" si="0"/>
        <v>940.79607773999999</v>
      </c>
      <c r="M8" s="567">
        <f t="shared" si="0"/>
        <v>1279.0898316263545</v>
      </c>
      <c r="N8" s="567">
        <f t="shared" si="0"/>
        <v>1140.180141943978</v>
      </c>
      <c r="O8" s="567">
        <f t="shared" si="0"/>
        <v>932.88138236299994</v>
      </c>
      <c r="P8" s="567">
        <f t="shared" si="0"/>
        <v>966.99011085700022</v>
      </c>
      <c r="Q8" s="567">
        <f t="shared" si="0"/>
        <v>685.44616078800004</v>
      </c>
      <c r="R8" s="567">
        <f t="shared" si="0"/>
        <v>668.953415877</v>
      </c>
      <c r="S8" s="567">
        <f t="shared" si="0"/>
        <v>638.38224599499995</v>
      </c>
      <c r="T8" s="567">
        <f t="shared" si="0"/>
        <v>642.25021519500001</v>
      </c>
      <c r="U8" s="567">
        <f t="shared" si="0"/>
        <v>695.93907557099999</v>
      </c>
      <c r="V8" s="567">
        <f t="shared" si="0"/>
        <v>558.80831687499995</v>
      </c>
      <c r="W8" s="567">
        <f t="shared" si="0"/>
        <v>723.56299838299992</v>
      </c>
      <c r="X8" s="567">
        <f t="shared" si="0"/>
        <v>605.72150214299995</v>
      </c>
    </row>
    <row r="9" spans="1:27" ht="16.05" customHeight="1">
      <c r="A9" s="253" t="s">
        <v>457</v>
      </c>
      <c r="B9" s="567">
        <f>B5-B7</f>
        <v>283.23726999999997</v>
      </c>
      <c r="C9" s="567">
        <f t="shared" ref="C9:X9" si="1">C5-C7</f>
        <v>373.04190399999999</v>
      </c>
      <c r="D9" s="567">
        <f t="shared" si="1"/>
        <v>465.43214899999998</v>
      </c>
      <c r="E9" s="567">
        <f t="shared" si="1"/>
        <v>510.00761</v>
      </c>
      <c r="F9" s="567">
        <f t="shared" si="1"/>
        <v>625.87544700000012</v>
      </c>
      <c r="G9" s="567">
        <f t="shared" si="1"/>
        <v>772.96450768000022</v>
      </c>
      <c r="H9" s="567">
        <f t="shared" si="1"/>
        <v>783.84309979999989</v>
      </c>
      <c r="I9" s="567">
        <f t="shared" si="1"/>
        <v>960.31192549000014</v>
      </c>
      <c r="J9" s="567">
        <f t="shared" si="1"/>
        <v>1359.0722051299999</v>
      </c>
      <c r="K9" s="567">
        <f t="shared" si="1"/>
        <v>1351.6528090900001</v>
      </c>
      <c r="L9" s="567">
        <f t="shared" si="1"/>
        <v>1597.5865826900001</v>
      </c>
      <c r="M9" s="567">
        <f t="shared" si="1"/>
        <v>1873.4335300100001</v>
      </c>
      <c r="N9" s="567">
        <f t="shared" si="1"/>
        <v>1781.5310229000002</v>
      </c>
      <c r="O9" s="567">
        <f t="shared" si="1"/>
        <v>1609.7562859059999</v>
      </c>
      <c r="P9" s="567">
        <f t="shared" si="1"/>
        <v>1649.123997936</v>
      </c>
      <c r="Q9" s="567">
        <f t="shared" si="1"/>
        <v>1545.2412751219999</v>
      </c>
      <c r="R9" s="567">
        <f t="shared" si="1"/>
        <v>1560.332083709</v>
      </c>
      <c r="S9" s="567">
        <f t="shared" si="1"/>
        <v>1862.6771727390001</v>
      </c>
      <c r="T9" s="567">
        <f t="shared" si="1"/>
        <v>1970.0955358620004</v>
      </c>
      <c r="U9" s="567">
        <f t="shared" si="1"/>
        <v>2154.0825323670006</v>
      </c>
      <c r="V9" s="567">
        <f t="shared" si="1"/>
        <v>1794.7642013849995</v>
      </c>
      <c r="W9" s="567">
        <f t="shared" si="1"/>
        <v>2240.2272784910001</v>
      </c>
      <c r="X9" s="567">
        <f t="shared" si="1"/>
        <v>1221.5811304379999</v>
      </c>
    </row>
    <row r="10" spans="1:27" ht="16.05" customHeight="1">
      <c r="A10" s="253"/>
      <c r="B10" s="206"/>
      <c r="C10" s="206"/>
      <c r="D10" s="206"/>
      <c r="E10" s="206"/>
      <c r="F10" s="206"/>
      <c r="G10" s="206"/>
      <c r="H10" s="206"/>
      <c r="I10" s="206"/>
      <c r="J10" s="206"/>
      <c r="K10" s="206"/>
      <c r="L10" s="206"/>
      <c r="M10" s="206"/>
      <c r="N10" s="206"/>
      <c r="O10" s="206"/>
      <c r="P10" s="206"/>
      <c r="Q10" s="206"/>
      <c r="R10" s="206"/>
      <c r="S10" s="206"/>
      <c r="T10" s="206"/>
      <c r="U10" s="206"/>
      <c r="V10" s="293"/>
      <c r="W10" s="293"/>
      <c r="X10" s="293"/>
    </row>
    <row r="11" spans="1:27" ht="16.05" customHeight="1">
      <c r="A11" s="254" t="s">
        <v>458</v>
      </c>
      <c r="B11" s="206"/>
      <c r="C11" s="206"/>
      <c r="D11" s="206"/>
      <c r="E11" s="206"/>
      <c r="F11" s="206"/>
      <c r="G11" s="206"/>
      <c r="H11" s="206"/>
      <c r="I11" s="206"/>
      <c r="J11" s="206"/>
      <c r="K11" s="206"/>
      <c r="L11" s="206"/>
      <c r="M11" s="206"/>
      <c r="N11" s="206"/>
      <c r="O11" s="206"/>
      <c r="P11" s="206"/>
      <c r="Q11" s="206"/>
      <c r="R11" s="206"/>
      <c r="S11" s="206"/>
      <c r="T11" s="206"/>
      <c r="U11" s="206"/>
      <c r="V11" s="293"/>
      <c r="W11" s="293"/>
      <c r="X11" s="293"/>
    </row>
    <row r="12" spans="1:27" ht="16.05" customHeight="1">
      <c r="A12" s="255" t="s">
        <v>13</v>
      </c>
      <c r="B12" s="293">
        <v>0</v>
      </c>
      <c r="C12" s="293">
        <v>6.7279999999999996E-3</v>
      </c>
      <c r="D12" s="293">
        <v>2.2742999999999999E-2</v>
      </c>
      <c r="E12" s="293">
        <v>5.5500000000000005E-4</v>
      </c>
      <c r="F12" s="293">
        <v>4.5485999999999999E-2</v>
      </c>
      <c r="G12" s="293">
        <v>2.4560999999999999E-2</v>
      </c>
      <c r="H12" s="293">
        <v>0</v>
      </c>
      <c r="I12" s="293">
        <v>0.38929978999999998</v>
      </c>
      <c r="J12" s="293">
        <v>0</v>
      </c>
      <c r="K12" s="293">
        <v>8.68313E-2</v>
      </c>
      <c r="L12" s="293">
        <v>1.0783129999999998E-2</v>
      </c>
      <c r="M12" s="293">
        <v>2.0297700000000002E-2</v>
      </c>
      <c r="N12" s="293">
        <v>5.696735E-2</v>
      </c>
      <c r="O12" s="293">
        <v>6.7511744000000012E-2</v>
      </c>
      <c r="P12" s="293">
        <v>1.5702444999999999E-2</v>
      </c>
      <c r="Q12" s="293">
        <v>4.6807818000000001E-2</v>
      </c>
      <c r="R12" s="293">
        <v>0</v>
      </c>
      <c r="S12" s="293">
        <v>0.140119625</v>
      </c>
      <c r="T12" s="293">
        <v>5.6675320000000003E-3</v>
      </c>
      <c r="U12" s="293">
        <v>1.643284631</v>
      </c>
      <c r="V12" s="293">
        <v>1.100902378</v>
      </c>
      <c r="W12" s="293">
        <v>0.41317960200000003</v>
      </c>
      <c r="X12" s="293">
        <v>5.2719093999999994E-2</v>
      </c>
      <c r="AA12"/>
    </row>
    <row r="13" spans="1:27" ht="16.05" customHeight="1">
      <c r="A13" s="255" t="s">
        <v>12</v>
      </c>
      <c r="B13" s="293">
        <v>1.2035819999999999</v>
      </c>
      <c r="C13" s="293">
        <v>0.577067</v>
      </c>
      <c r="D13" s="293">
        <v>0.75036400000000003</v>
      </c>
      <c r="E13" s="293">
        <v>1.0597970000000001</v>
      </c>
      <c r="F13" s="293">
        <v>1.7572570000000001</v>
      </c>
      <c r="G13" s="293">
        <v>1.4872890000000001</v>
      </c>
      <c r="H13" s="293">
        <v>1.278832</v>
      </c>
      <c r="I13" s="293">
        <v>1.5536174199999999</v>
      </c>
      <c r="J13" s="293">
        <v>2.3893400599999999</v>
      </c>
      <c r="K13" s="293">
        <v>1.8245874</v>
      </c>
      <c r="L13" s="293">
        <v>2.1025598599999999</v>
      </c>
      <c r="M13" s="293">
        <v>1.84941708</v>
      </c>
      <c r="N13" s="293">
        <v>1.3199307300000001</v>
      </c>
      <c r="O13" s="293">
        <v>6.8901757830000001</v>
      </c>
      <c r="P13" s="293">
        <v>3.5975827000000002</v>
      </c>
      <c r="Q13" s="293">
        <v>1.729967292</v>
      </c>
      <c r="R13" s="293">
        <v>9.4107227309999999</v>
      </c>
      <c r="S13" s="293">
        <v>2.4909451469999997</v>
      </c>
      <c r="T13" s="293">
        <v>1.5826953640000001</v>
      </c>
      <c r="U13" s="293">
        <v>2.848140049</v>
      </c>
      <c r="V13" s="293">
        <v>1.71257678</v>
      </c>
      <c r="W13" s="293">
        <v>1.5618002320000002</v>
      </c>
      <c r="X13" s="293">
        <v>1.7480520460000002</v>
      </c>
      <c r="AA13"/>
    </row>
    <row r="14" spans="1:27" ht="16.05" customHeight="1">
      <c r="A14" s="255" t="s">
        <v>513</v>
      </c>
      <c r="B14" s="293"/>
      <c r="C14" s="293"/>
      <c r="D14" s="293"/>
      <c r="E14" s="293"/>
      <c r="F14" s="293"/>
      <c r="G14" s="293"/>
      <c r="H14" s="293"/>
      <c r="I14" s="293"/>
      <c r="J14" s="293"/>
      <c r="K14" s="293"/>
      <c r="L14" s="293"/>
      <c r="M14" s="293"/>
      <c r="N14" s="293"/>
      <c r="O14" s="293">
        <v>0</v>
      </c>
      <c r="P14" s="293">
        <v>0</v>
      </c>
      <c r="Q14" s="293">
        <v>0</v>
      </c>
      <c r="R14" s="293">
        <v>0</v>
      </c>
      <c r="S14" s="293">
        <v>0</v>
      </c>
      <c r="T14" s="293">
        <v>0</v>
      </c>
      <c r="U14" s="293">
        <v>8.0048800000000002E-4</v>
      </c>
      <c r="V14" s="293">
        <v>0</v>
      </c>
      <c r="W14" s="293">
        <v>0</v>
      </c>
      <c r="X14" s="293">
        <v>0</v>
      </c>
      <c r="AA14"/>
    </row>
    <row r="15" spans="1:27" ht="16.05" customHeight="1">
      <c r="A15" s="255" t="s">
        <v>459</v>
      </c>
      <c r="B15" s="293">
        <v>1.0220999999999999E-2</v>
      </c>
      <c r="C15" s="293">
        <v>0</v>
      </c>
      <c r="D15" s="293">
        <v>7.0636000000000004E-2</v>
      </c>
      <c r="E15" s="293">
        <v>5.3540000000000003E-3</v>
      </c>
      <c r="F15" s="293">
        <v>0</v>
      </c>
      <c r="G15" s="293">
        <v>4.3636000000000001E-2</v>
      </c>
      <c r="H15" s="293">
        <v>2.0303999999999999E-2</v>
      </c>
      <c r="I15" s="293">
        <v>0.16570409</v>
      </c>
      <c r="J15" s="293">
        <v>7.0478679199999998</v>
      </c>
      <c r="K15" s="293">
        <v>4.4259724900000004</v>
      </c>
      <c r="L15" s="293">
        <v>0.76144385999999997</v>
      </c>
      <c r="M15" s="293">
        <v>2.8456378</v>
      </c>
      <c r="N15" s="293">
        <v>0.34376496999999995</v>
      </c>
      <c r="O15" s="293">
        <v>7.9166782680000001</v>
      </c>
      <c r="P15" s="293">
        <v>1.4100196740000002</v>
      </c>
      <c r="Q15" s="293">
        <v>1.753944851</v>
      </c>
      <c r="R15" s="293">
        <v>13.478664692000001</v>
      </c>
      <c r="S15" s="293">
        <v>0.51311602000000001</v>
      </c>
      <c r="T15" s="293">
        <v>0.22010881800000001</v>
      </c>
      <c r="U15" s="293">
        <v>3.613320962</v>
      </c>
      <c r="V15" s="293">
        <v>2.5656433160000001</v>
      </c>
      <c r="W15" s="293">
        <v>7.4629305839999995</v>
      </c>
      <c r="X15" s="293">
        <v>4.6956750969999996</v>
      </c>
      <c r="AA15"/>
    </row>
    <row r="16" spans="1:27" ht="16.05" customHeight="1">
      <c r="A16" s="255" t="s">
        <v>512</v>
      </c>
      <c r="B16" s="293">
        <v>4.2737509999999999</v>
      </c>
      <c r="C16" s="293">
        <v>5.9292480000000003</v>
      </c>
      <c r="D16" s="293">
        <v>3.1465700000000001</v>
      </c>
      <c r="E16" s="293">
        <v>0.29744199999999998</v>
      </c>
      <c r="F16" s="293">
        <v>3.1922839999999999</v>
      </c>
      <c r="G16" s="293">
        <v>0.83733100000000005</v>
      </c>
      <c r="H16" s="293">
        <v>4.4892409500000001</v>
      </c>
      <c r="I16" s="293">
        <v>5.0422630999999996</v>
      </c>
      <c r="J16" s="293">
        <v>24.990767949999999</v>
      </c>
      <c r="K16" s="293">
        <v>8.8745606400000003</v>
      </c>
      <c r="L16" s="293">
        <v>8.7205953100000002</v>
      </c>
      <c r="M16" s="293">
        <v>27.015419219999998</v>
      </c>
      <c r="N16" s="293">
        <v>16.5551697</v>
      </c>
      <c r="O16" s="293">
        <v>1.559392033</v>
      </c>
      <c r="P16" s="293">
        <v>0.37935900099999997</v>
      </c>
      <c r="Q16" s="293">
        <v>0.973616276</v>
      </c>
      <c r="R16" s="293">
        <v>8.7033340000000001E-3</v>
      </c>
      <c r="S16" s="293">
        <v>0.14927329199999997</v>
      </c>
      <c r="T16" s="293">
        <v>0.15467851500000002</v>
      </c>
      <c r="U16" s="293">
        <v>5.9475372000000006E-2</v>
      </c>
      <c r="V16" s="293">
        <v>0.116425537</v>
      </c>
      <c r="W16" s="293">
        <v>1.103479871</v>
      </c>
      <c r="X16" s="293">
        <v>0.27446728300000001</v>
      </c>
      <c r="AA16"/>
    </row>
    <row r="17" spans="1:27" ht="16.05" customHeight="1">
      <c r="A17" s="255" t="s">
        <v>11</v>
      </c>
      <c r="B17" s="293">
        <v>2.0300000000000001E-3</v>
      </c>
      <c r="C17" s="293">
        <v>1.0159E-2</v>
      </c>
      <c r="D17" s="293">
        <v>1.6230000000000001E-3</v>
      </c>
      <c r="E17" s="293">
        <v>3.4870000000000001E-3</v>
      </c>
      <c r="F17" s="293">
        <v>0.32662200000000002</v>
      </c>
      <c r="G17" s="293">
        <v>2.0459000000000001E-2</v>
      </c>
      <c r="H17" s="293">
        <v>5.8E-5</v>
      </c>
      <c r="I17" s="293">
        <v>4.0899980000000002E-2</v>
      </c>
      <c r="J17" s="293">
        <v>1.163953E-2</v>
      </c>
      <c r="K17" s="293">
        <v>0</v>
      </c>
      <c r="L17" s="293">
        <v>9.5821800000000009E-3</v>
      </c>
      <c r="M17" s="293">
        <v>4.5339410000000004E-2</v>
      </c>
      <c r="N17" s="293">
        <v>1.2763E-4</v>
      </c>
      <c r="O17" s="293">
        <v>0</v>
      </c>
      <c r="P17" s="293">
        <v>0.31547752000000001</v>
      </c>
      <c r="Q17" s="293">
        <v>2.0015699999999998E-3</v>
      </c>
      <c r="R17" s="293">
        <v>3.7621375999999998E-2</v>
      </c>
      <c r="S17" s="293">
        <v>4.3723349999999998E-3</v>
      </c>
      <c r="T17" s="293">
        <v>0</v>
      </c>
      <c r="U17" s="293">
        <v>4.0239000000000004E-3</v>
      </c>
      <c r="V17" s="293">
        <v>1.1807295000000001E-2</v>
      </c>
      <c r="W17" s="293">
        <v>0</v>
      </c>
      <c r="X17" s="293">
        <v>0.35375494199999996</v>
      </c>
      <c r="AA17"/>
    </row>
    <row r="18" spans="1:27" ht="16.05" customHeight="1">
      <c r="A18" s="255" t="s">
        <v>10</v>
      </c>
      <c r="B18" s="293">
        <v>0</v>
      </c>
      <c r="C18" s="293">
        <v>2.33E-4</v>
      </c>
      <c r="D18" s="293">
        <v>0.89664500000000003</v>
      </c>
      <c r="E18" s="293">
        <v>4.8529900000000001</v>
      </c>
      <c r="F18" s="293">
        <v>1.3282639999999999</v>
      </c>
      <c r="G18" s="293">
        <v>0</v>
      </c>
      <c r="H18" s="293">
        <v>1.0454019999999999</v>
      </c>
      <c r="I18" s="293">
        <v>2.2764141099999997</v>
      </c>
      <c r="J18" s="293">
        <v>1.7081099999999999E-3</v>
      </c>
      <c r="K18" s="293">
        <v>1.076E-5</v>
      </c>
      <c r="L18" s="293">
        <v>0.34571953999999999</v>
      </c>
      <c r="M18" s="293">
        <v>6.6186700000000001E-3</v>
      </c>
      <c r="N18" s="293">
        <v>0</v>
      </c>
      <c r="O18" s="293">
        <v>6.5356363000000001E-2</v>
      </c>
      <c r="P18" s="293">
        <v>1.5933453E-2</v>
      </c>
      <c r="Q18" s="293">
        <v>4.2397150000000002E-2</v>
      </c>
      <c r="R18" s="293">
        <v>3.1996395000000004E-2</v>
      </c>
      <c r="S18" s="293">
        <v>0.58874003000000008</v>
      </c>
      <c r="T18" s="293">
        <v>0.91915153300000008</v>
      </c>
      <c r="U18" s="293">
        <v>0.26935140800000001</v>
      </c>
      <c r="V18" s="293">
        <v>0.13460201800000002</v>
      </c>
      <c r="W18" s="293">
        <v>1.426940128</v>
      </c>
      <c r="X18" s="293">
        <v>1.1550543359999998</v>
      </c>
      <c r="AA18"/>
    </row>
    <row r="19" spans="1:27" ht="16.05" customHeight="1">
      <c r="A19" s="255" t="s">
        <v>8</v>
      </c>
      <c r="B19" s="293">
        <v>0.11881700000000001</v>
      </c>
      <c r="C19" s="293">
        <v>0.188891</v>
      </c>
      <c r="D19" s="293">
        <v>7.2535000000000002E-2</v>
      </c>
      <c r="E19" s="293">
        <v>0.25765500000000002</v>
      </c>
      <c r="F19" s="293">
        <v>0.51385199999999998</v>
      </c>
      <c r="G19" s="293">
        <v>3.6750999999999999E-2</v>
      </c>
      <c r="H19" s="293">
        <v>5.2391E-2</v>
      </c>
      <c r="I19" s="293">
        <v>0.21413951000000001</v>
      </c>
      <c r="J19" s="293">
        <v>0.13163267000000001</v>
      </c>
      <c r="K19" s="293">
        <v>0.13339045000000002</v>
      </c>
      <c r="L19" s="293">
        <v>4.4378319999999999E-2</v>
      </c>
      <c r="M19" s="293">
        <v>0.17243748</v>
      </c>
      <c r="N19" s="293">
        <v>0.14354957999999998</v>
      </c>
      <c r="O19" s="293">
        <v>0.271267753</v>
      </c>
      <c r="P19" s="293">
        <v>0.161338598</v>
      </c>
      <c r="Q19" s="293">
        <v>0.74082384699999992</v>
      </c>
      <c r="R19" s="293">
        <v>2.3178822390000002</v>
      </c>
      <c r="S19" s="293">
        <v>1.2600536910000002</v>
      </c>
      <c r="T19" s="293">
        <v>2.1234698250000004</v>
      </c>
      <c r="U19" s="293">
        <v>0.17554277400000001</v>
      </c>
      <c r="V19" s="293">
        <v>0.32716789899999998</v>
      </c>
      <c r="W19" s="293">
        <v>0.14473739999999999</v>
      </c>
      <c r="X19" s="293">
        <v>0.40067603499999999</v>
      </c>
      <c r="AA19"/>
    </row>
    <row r="20" spans="1:27" ht="16.05" customHeight="1">
      <c r="A20" s="255" t="s">
        <v>6</v>
      </c>
      <c r="B20" s="293">
        <v>6.5048279999999998</v>
      </c>
      <c r="C20" s="293">
        <v>7.3155700000000001</v>
      </c>
      <c r="D20" s="293">
        <v>6.0618610000000004</v>
      </c>
      <c r="E20" s="293">
        <v>8.3370479999999993</v>
      </c>
      <c r="F20" s="293">
        <v>12.647709000000001</v>
      </c>
      <c r="G20" s="293">
        <v>7.5937590000000004</v>
      </c>
      <c r="H20" s="293">
        <v>7.5261040000000001</v>
      </c>
      <c r="I20" s="293">
        <v>13.222743039999999</v>
      </c>
      <c r="J20" s="293">
        <v>11.392701560000001</v>
      </c>
      <c r="K20" s="293">
        <v>28.525423829999998</v>
      </c>
      <c r="L20" s="293">
        <v>12.6513916</v>
      </c>
      <c r="M20" s="293">
        <v>17.20862378</v>
      </c>
      <c r="N20" s="293">
        <v>14.070874980000001</v>
      </c>
      <c r="O20" s="293">
        <v>33.443801389999997</v>
      </c>
      <c r="P20" s="293">
        <v>130.63944152599998</v>
      </c>
      <c r="Q20" s="293">
        <v>92.112457481999996</v>
      </c>
      <c r="R20" s="293">
        <v>78.902882893000012</v>
      </c>
      <c r="S20" s="293">
        <v>19.035243761</v>
      </c>
      <c r="T20" s="293">
        <v>14.842235311000001</v>
      </c>
      <c r="U20" s="293">
        <v>16.572809057000001</v>
      </c>
      <c r="V20" s="293">
        <v>14.458178276</v>
      </c>
      <c r="W20" s="293">
        <v>22.039509614</v>
      </c>
      <c r="X20" s="293">
        <v>18.714860548999997</v>
      </c>
      <c r="AA20"/>
    </row>
    <row r="21" spans="1:27" ht="16.05" customHeight="1">
      <c r="A21" s="255" t="s">
        <v>18</v>
      </c>
      <c r="B21" s="293">
        <v>2.6570000000000001E-3</v>
      </c>
      <c r="C21" s="293">
        <v>7.9047999999999993E-2</v>
      </c>
      <c r="D21" s="293">
        <v>1.2300000000000001E-4</v>
      </c>
      <c r="E21" s="293">
        <v>2.1014000000000001E-2</v>
      </c>
      <c r="F21" s="293">
        <v>3.993E-3</v>
      </c>
      <c r="G21" s="293">
        <v>0</v>
      </c>
      <c r="H21" s="293">
        <v>0</v>
      </c>
      <c r="I21" s="293">
        <v>2.614052E-2</v>
      </c>
      <c r="J21" s="293">
        <v>9.1181600000000002E-3</v>
      </c>
      <c r="K21" s="293">
        <v>1.1467079999999999E-2</v>
      </c>
      <c r="L21" s="293">
        <v>6.7249699999999996E-2</v>
      </c>
      <c r="M21" s="293">
        <v>1.02099E-3</v>
      </c>
      <c r="N21" s="293">
        <v>2.2148330000000001E-2</v>
      </c>
      <c r="O21" s="293">
        <v>0.17382730700000001</v>
      </c>
      <c r="P21" s="293">
        <v>2.9605537000000001E-2</v>
      </c>
      <c r="Q21" s="293">
        <v>0.118528968</v>
      </c>
      <c r="R21" s="293">
        <v>0.104223068</v>
      </c>
      <c r="S21" s="293">
        <v>0.175792526</v>
      </c>
      <c r="T21" s="293">
        <v>8.4944667000000001E-2</v>
      </c>
      <c r="U21" s="293">
        <v>0.12562583900000002</v>
      </c>
      <c r="V21" s="293">
        <v>0.47775495099999998</v>
      </c>
      <c r="W21" s="293">
        <v>2.6888796E-2</v>
      </c>
      <c r="X21" s="293">
        <v>0.25834390200000001</v>
      </c>
      <c r="AA21"/>
    </row>
    <row r="22" spans="1:27" ht="16.05" customHeight="1">
      <c r="A22" s="255" t="s">
        <v>4</v>
      </c>
      <c r="B22" s="293">
        <v>0</v>
      </c>
      <c r="C22" s="293">
        <v>1.4859999999999999E-3</v>
      </c>
      <c r="D22" s="293">
        <v>0</v>
      </c>
      <c r="E22" s="293">
        <v>0</v>
      </c>
      <c r="F22" s="293">
        <v>1.7179999999999999E-3</v>
      </c>
      <c r="G22" s="293">
        <v>0</v>
      </c>
      <c r="H22" s="293">
        <v>0</v>
      </c>
      <c r="I22" s="293">
        <v>0</v>
      </c>
      <c r="J22" s="293">
        <v>0</v>
      </c>
      <c r="K22" s="293">
        <v>6.5618889999999999E-2</v>
      </c>
      <c r="L22" s="293">
        <v>0</v>
      </c>
      <c r="M22" s="293">
        <v>0</v>
      </c>
      <c r="N22" s="293">
        <v>0</v>
      </c>
      <c r="O22" s="293">
        <v>7.2847759000000012E-2</v>
      </c>
      <c r="P22" s="293">
        <v>7.0630124000000002E-2</v>
      </c>
      <c r="Q22" s="293">
        <v>7.9581035000000008E-2</v>
      </c>
      <c r="R22" s="293">
        <v>0.10584791499999999</v>
      </c>
      <c r="S22" s="293">
        <v>7.7214139000000001E-2</v>
      </c>
      <c r="T22" s="293">
        <v>0.13644250899999999</v>
      </c>
      <c r="U22" s="293">
        <v>0.13928895999999999</v>
      </c>
      <c r="V22" s="293">
        <v>6.1784320000000002E-3</v>
      </c>
      <c r="W22" s="293">
        <v>0.13486159099999998</v>
      </c>
      <c r="X22" s="293">
        <v>0.12908494000000001</v>
      </c>
      <c r="AA22"/>
    </row>
    <row r="23" spans="1:27" ht="16.05" customHeight="1">
      <c r="A23" s="255" t="s">
        <v>3</v>
      </c>
      <c r="B23" s="293">
        <v>6.9999999999999994E-5</v>
      </c>
      <c r="C23" s="293">
        <v>2.039E-3</v>
      </c>
      <c r="D23" s="293">
        <v>1.4963000000000001E-2</v>
      </c>
      <c r="E23" s="293">
        <v>5.0899999999999999E-3</v>
      </c>
      <c r="F23" s="293">
        <v>0.338474</v>
      </c>
      <c r="G23" s="293">
        <v>2.5010000000000002E-3</v>
      </c>
      <c r="H23" s="293">
        <v>0.133988</v>
      </c>
      <c r="I23" s="293">
        <v>3.1094610000000002E-2</v>
      </c>
      <c r="J23" s="293">
        <v>0.31844638000000003</v>
      </c>
      <c r="K23" s="293">
        <v>0.19438932</v>
      </c>
      <c r="L23" s="293">
        <v>1.6429000499999999</v>
      </c>
      <c r="M23" s="293">
        <v>0.17495369</v>
      </c>
      <c r="N23" s="293">
        <v>2.9123130000000001E-2</v>
      </c>
      <c r="O23" s="293">
        <v>92.014073663000005</v>
      </c>
      <c r="P23" s="293">
        <v>105.7326182</v>
      </c>
      <c r="Q23" s="293">
        <v>81.013946583000006</v>
      </c>
      <c r="R23" s="293">
        <v>84.824264842999995</v>
      </c>
      <c r="S23" s="293">
        <v>62.456013966</v>
      </c>
      <c r="T23" s="293">
        <v>82.794008450000007</v>
      </c>
      <c r="U23" s="293">
        <v>60.50410187</v>
      </c>
      <c r="V23" s="293">
        <v>49.418814054999999</v>
      </c>
      <c r="W23" s="293">
        <v>66.860056317000002</v>
      </c>
      <c r="X23" s="293">
        <v>58.020734943000001</v>
      </c>
      <c r="AA23"/>
    </row>
    <row r="24" spans="1:27" s="40" customFormat="1" ht="16.05" customHeight="1">
      <c r="A24" s="255" t="s">
        <v>460</v>
      </c>
      <c r="B24" s="293">
        <v>16.122730000000001</v>
      </c>
      <c r="C24" s="293">
        <v>22.333347</v>
      </c>
      <c r="D24" s="293">
        <v>28.136599</v>
      </c>
      <c r="E24" s="293">
        <v>42.321420000000003</v>
      </c>
      <c r="F24" s="293">
        <v>43.446876000000003</v>
      </c>
      <c r="G24" s="293">
        <v>58.380130000000001</v>
      </c>
      <c r="H24" s="293">
        <v>58.110955420000003</v>
      </c>
      <c r="I24" s="293">
        <v>55.788273969999999</v>
      </c>
      <c r="J24" s="293">
        <v>46.12812572</v>
      </c>
      <c r="K24" s="293">
        <v>83.863101029999996</v>
      </c>
      <c r="L24" s="293">
        <v>55.05375583</v>
      </c>
      <c r="M24" s="293">
        <v>94.23467685</v>
      </c>
      <c r="N24" s="293">
        <v>67.970944219999993</v>
      </c>
      <c r="O24" s="293">
        <v>28.334776064</v>
      </c>
      <c r="P24" s="293">
        <v>27.293611992999999</v>
      </c>
      <c r="Q24" s="293">
        <v>19.742761243</v>
      </c>
      <c r="R24" s="293">
        <v>28.817543670999999</v>
      </c>
      <c r="S24" s="293">
        <v>17.210333519999999</v>
      </c>
      <c r="T24" s="293">
        <v>15.917287746</v>
      </c>
      <c r="U24" s="293">
        <v>31.347974035</v>
      </c>
      <c r="V24" s="293">
        <v>32.908661201000001</v>
      </c>
      <c r="W24" s="293">
        <v>70.742549432999994</v>
      </c>
      <c r="X24" s="293">
        <v>84.788590701000004</v>
      </c>
      <c r="AA24"/>
    </row>
    <row r="25" spans="1:27" ht="16.05" customHeight="1">
      <c r="A25" s="255" t="s">
        <v>1</v>
      </c>
      <c r="B25" s="293">
        <v>4.6064280000000002</v>
      </c>
      <c r="C25" s="293">
        <v>4.3809009999999997</v>
      </c>
      <c r="D25" s="293">
        <v>1.9256439999999999</v>
      </c>
      <c r="E25" s="293">
        <v>5.9830189999999996</v>
      </c>
      <c r="F25" s="293">
        <v>4.2375249999999998</v>
      </c>
      <c r="G25" s="293">
        <v>5.2296379999999996</v>
      </c>
      <c r="H25" s="293">
        <v>10.462369189999999</v>
      </c>
      <c r="I25" s="293">
        <v>11.301337589999999</v>
      </c>
      <c r="J25" s="293">
        <v>11.788645769999999</v>
      </c>
      <c r="K25" s="293">
        <v>12.447052730000001</v>
      </c>
      <c r="L25" s="293">
        <v>30.34463998</v>
      </c>
      <c r="M25" s="293">
        <v>26.69514676</v>
      </c>
      <c r="N25" s="293">
        <v>15.37184811</v>
      </c>
      <c r="O25" s="293">
        <v>39.310492306</v>
      </c>
      <c r="P25" s="293">
        <v>45.550470494999999</v>
      </c>
      <c r="Q25" s="293">
        <v>19.363397024000001</v>
      </c>
      <c r="R25" s="293">
        <v>39.585241909999993</v>
      </c>
      <c r="S25" s="293">
        <v>28.588326664</v>
      </c>
      <c r="T25" s="293">
        <v>23.212741193999999</v>
      </c>
      <c r="U25" s="293">
        <v>31.741077924999999</v>
      </c>
      <c r="V25" s="293">
        <v>26.439479638000002</v>
      </c>
      <c r="W25" s="293">
        <v>25.838051234999998</v>
      </c>
      <c r="X25" s="293">
        <v>39.249757803000001</v>
      </c>
      <c r="AA25"/>
    </row>
    <row r="26" spans="1:27" ht="16.05" customHeight="1">
      <c r="A26" s="255" t="s">
        <v>24</v>
      </c>
      <c r="B26" s="293">
        <v>3.585661</v>
      </c>
      <c r="C26" s="293">
        <v>4.6427189999999996</v>
      </c>
      <c r="D26" s="293">
        <v>4.3704679999999998</v>
      </c>
      <c r="E26" s="293">
        <v>2.9590420000000002</v>
      </c>
      <c r="F26" s="293">
        <v>5.3516659999999998</v>
      </c>
      <c r="G26" s="293">
        <v>2.5692390000000001</v>
      </c>
      <c r="H26" s="293">
        <v>3.6243178999999999</v>
      </c>
      <c r="I26" s="293">
        <v>25.126128359999999</v>
      </c>
      <c r="J26" s="293">
        <v>3.9750311099999998</v>
      </c>
      <c r="K26" s="293">
        <v>24.401749940000002</v>
      </c>
      <c r="L26" s="293">
        <v>43.280173390000002</v>
      </c>
      <c r="M26" s="293">
        <v>57.699075189999995</v>
      </c>
      <c r="N26" s="293">
        <v>29.028056339999999</v>
      </c>
      <c r="O26" s="293">
        <v>48.041875146999999</v>
      </c>
      <c r="P26" s="293">
        <v>89.307442172999998</v>
      </c>
      <c r="Q26" s="293">
        <v>100.09518517000001</v>
      </c>
      <c r="R26" s="293">
        <v>46.269719585000004</v>
      </c>
      <c r="S26" s="293">
        <v>28.512235403000002</v>
      </c>
      <c r="T26" s="293">
        <v>33.999269210000001</v>
      </c>
      <c r="U26" s="293">
        <v>22.863627136999998</v>
      </c>
      <c r="V26" s="293">
        <v>35.027712154</v>
      </c>
      <c r="W26" s="293">
        <v>36.469077798000001</v>
      </c>
      <c r="X26" s="293">
        <v>47.915816307999997</v>
      </c>
      <c r="AA26"/>
    </row>
    <row r="27" spans="1:27" ht="16.05" customHeight="1">
      <c r="A27" s="253"/>
      <c r="B27" s="293"/>
      <c r="C27" s="293"/>
      <c r="D27" s="293"/>
      <c r="E27" s="293"/>
      <c r="F27" s="293"/>
      <c r="G27" s="293"/>
      <c r="H27" s="293"/>
      <c r="I27" s="293"/>
      <c r="J27" s="293"/>
      <c r="K27" s="293"/>
      <c r="L27" s="293"/>
      <c r="M27" s="293"/>
      <c r="N27" s="293"/>
      <c r="O27" s="293"/>
      <c r="P27" s="293"/>
      <c r="Q27" s="293"/>
      <c r="R27" s="293"/>
      <c r="S27" s="293"/>
      <c r="T27" s="293"/>
      <c r="U27" s="293"/>
      <c r="V27" s="293"/>
      <c r="W27" s="293"/>
      <c r="X27" s="293"/>
    </row>
    <row r="28" spans="1:27" ht="16.05" customHeight="1">
      <c r="A28" s="254" t="s">
        <v>461</v>
      </c>
      <c r="B28" s="293"/>
      <c r="C28" s="293"/>
      <c r="D28" s="293"/>
      <c r="E28" s="293"/>
      <c r="F28" s="293"/>
      <c r="G28" s="293"/>
      <c r="H28" s="293"/>
      <c r="I28" s="293"/>
      <c r="J28" s="293"/>
      <c r="K28" s="293"/>
      <c r="L28" s="293"/>
      <c r="M28" s="293"/>
      <c r="N28" s="293"/>
      <c r="O28" s="293"/>
      <c r="P28" s="293"/>
      <c r="Q28" s="293"/>
      <c r="R28" s="293"/>
      <c r="S28" s="293"/>
      <c r="T28" s="293"/>
      <c r="U28" s="293"/>
      <c r="V28" s="293"/>
      <c r="W28" s="293"/>
      <c r="X28" s="293"/>
    </row>
    <row r="29" spans="1:27" ht="16.05" customHeight="1">
      <c r="A29" s="255" t="s">
        <v>13</v>
      </c>
      <c r="B29" s="293">
        <v>0</v>
      </c>
      <c r="C29" s="293">
        <v>0</v>
      </c>
      <c r="D29" s="293">
        <v>0</v>
      </c>
      <c r="E29" s="293">
        <v>3.3199999999999999E-4</v>
      </c>
      <c r="F29" s="293">
        <v>0</v>
      </c>
      <c r="G29" s="293">
        <v>4.1279999999999997E-3</v>
      </c>
      <c r="H29" s="293">
        <v>0</v>
      </c>
      <c r="I29" s="293">
        <v>0</v>
      </c>
      <c r="J29" s="293">
        <v>0</v>
      </c>
      <c r="K29" s="293">
        <v>0</v>
      </c>
      <c r="L29" s="293">
        <v>1.4361899999999999E-3</v>
      </c>
      <c r="M29" s="293">
        <v>5.429842E-2</v>
      </c>
      <c r="N29" s="293">
        <v>5.7936000000000001E-4</v>
      </c>
      <c r="O29" s="293">
        <v>4.6570709999999996E-3</v>
      </c>
      <c r="P29" s="293">
        <v>0</v>
      </c>
      <c r="Q29" s="293">
        <v>0</v>
      </c>
      <c r="R29" s="293">
        <v>1.7501599999999998E-4</v>
      </c>
      <c r="S29" s="293">
        <v>0.21333367</v>
      </c>
      <c r="T29" s="293">
        <v>7.5299999999999998E-4</v>
      </c>
      <c r="U29" s="293">
        <v>0.810198949</v>
      </c>
      <c r="V29" s="293">
        <v>4.0351193E-2</v>
      </c>
      <c r="W29" s="293">
        <v>1.1063343000000002E-2</v>
      </c>
      <c r="X29" s="293">
        <v>1.2210783999999999E-2</v>
      </c>
      <c r="AA29"/>
    </row>
    <row r="30" spans="1:27" ht="16.05" customHeight="1">
      <c r="A30" s="255" t="s">
        <v>12</v>
      </c>
      <c r="B30" s="293">
        <v>0.95806800000000003</v>
      </c>
      <c r="C30" s="293">
        <v>1.6029089999999999</v>
      </c>
      <c r="D30" s="293">
        <v>1.5317970000000001</v>
      </c>
      <c r="E30" s="293">
        <v>1.1089</v>
      </c>
      <c r="F30" s="293">
        <v>0.83170699999999997</v>
      </c>
      <c r="G30" s="293">
        <v>0.82022899999999999</v>
      </c>
      <c r="H30" s="293">
        <v>0.83635559999999998</v>
      </c>
      <c r="I30" s="293">
        <v>1.2772896899999999</v>
      </c>
      <c r="J30" s="293">
        <v>2.2263567400000004</v>
      </c>
      <c r="K30" s="293">
        <v>2.21867619</v>
      </c>
      <c r="L30" s="293">
        <v>2.3735064500000003</v>
      </c>
      <c r="M30" s="293">
        <v>2.3257356699999998</v>
      </c>
      <c r="N30" s="293">
        <v>1.41080509</v>
      </c>
      <c r="O30" s="293">
        <v>8.275474955</v>
      </c>
      <c r="P30" s="293">
        <v>8.080874562</v>
      </c>
      <c r="Q30" s="293">
        <v>8.4042729339999998</v>
      </c>
      <c r="R30" s="293">
        <v>6.8138355900000001</v>
      </c>
      <c r="S30" s="293">
        <v>9.8837579309999999</v>
      </c>
      <c r="T30" s="293">
        <v>9.5030091119999991</v>
      </c>
      <c r="U30" s="293">
        <v>8.3298783820000004</v>
      </c>
      <c r="V30" s="293">
        <v>7.8218351890000006</v>
      </c>
      <c r="W30" s="293">
        <v>9.3799655709999996</v>
      </c>
      <c r="X30" s="293">
        <v>2.1819775380000004</v>
      </c>
      <c r="AA30"/>
    </row>
    <row r="31" spans="1:27" ht="16.05" customHeight="1">
      <c r="A31" s="255" t="s">
        <v>513</v>
      </c>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AA31"/>
    </row>
    <row r="32" spans="1:27" ht="16.05" customHeight="1">
      <c r="A32" s="255" t="s">
        <v>459</v>
      </c>
      <c r="B32" s="293">
        <v>3.0040000000000002E-3</v>
      </c>
      <c r="C32" s="293">
        <v>3.2448999999999999E-2</v>
      </c>
      <c r="D32" s="293">
        <v>0.14256199999999999</v>
      </c>
      <c r="E32" s="293">
        <v>0.28448200000000001</v>
      </c>
      <c r="F32" s="293">
        <v>7.8480000000000008E-3</v>
      </c>
      <c r="G32" s="293">
        <v>1.2960000000000001E-3</v>
      </c>
      <c r="H32" s="293">
        <v>6.6150000000000002E-3</v>
      </c>
      <c r="I32" s="293">
        <v>1.9450799999999999E-3</v>
      </c>
      <c r="J32" s="293">
        <v>3.4355199999999995E-2</v>
      </c>
      <c r="K32" s="293">
        <v>5.54843E-2</v>
      </c>
      <c r="L32" s="293">
        <v>3.9393289999999997E-2</v>
      </c>
      <c r="M32" s="293">
        <v>7.2148970000000007E-2</v>
      </c>
      <c r="N32" s="293">
        <v>8.0104130000000009E-2</v>
      </c>
      <c r="O32" s="293">
        <v>0.109904793</v>
      </c>
      <c r="P32" s="293">
        <v>3.0469999999999998E-4</v>
      </c>
      <c r="Q32" s="293">
        <v>0.473735291</v>
      </c>
      <c r="R32" s="293">
        <v>4.4498584000000001E-2</v>
      </c>
      <c r="S32" s="293">
        <v>7.033267E-2</v>
      </c>
      <c r="T32" s="293">
        <v>0.38422939099999998</v>
      </c>
      <c r="U32" s="293">
        <v>0.66675107300000003</v>
      </c>
      <c r="V32" s="293">
        <v>0.21822635200000001</v>
      </c>
      <c r="W32" s="293">
        <v>5.0022656000000006E-2</v>
      </c>
      <c r="X32" s="293">
        <v>5.4549500000000001E-4</v>
      </c>
      <c r="AA32"/>
    </row>
    <row r="33" spans="1:27" ht="16.05" customHeight="1">
      <c r="A33" s="255" t="s">
        <v>512</v>
      </c>
      <c r="B33" s="293">
        <v>5.583647</v>
      </c>
      <c r="C33" s="293">
        <v>3.6400429999999999</v>
      </c>
      <c r="D33" s="293">
        <v>1.7211110000000001</v>
      </c>
      <c r="E33" s="293">
        <v>6.1964569999999997</v>
      </c>
      <c r="F33" s="293">
        <v>15.274848</v>
      </c>
      <c r="G33" s="293">
        <v>32.54094929</v>
      </c>
      <c r="H33" s="293">
        <v>20.257932539999999</v>
      </c>
      <c r="I33" s="293">
        <v>36.586875479999996</v>
      </c>
      <c r="J33" s="293">
        <v>73.417854329999997</v>
      </c>
      <c r="K33" s="293">
        <v>34.537335770000006</v>
      </c>
      <c r="L33" s="293">
        <v>29.779884320000001</v>
      </c>
      <c r="M33" s="293">
        <v>64.862495260000003</v>
      </c>
      <c r="N33" s="293">
        <v>30.350809530000003</v>
      </c>
      <c r="O33" s="293">
        <v>9.8500104999999998</v>
      </c>
      <c r="P33" s="293">
        <v>16.536568622000001</v>
      </c>
      <c r="Q33" s="293">
        <v>22.450209219000001</v>
      </c>
      <c r="R33" s="293">
        <v>15.662868961999999</v>
      </c>
      <c r="S33" s="293">
        <v>9.4235063159999992</v>
      </c>
      <c r="T33" s="293">
        <v>3.9652358720000001</v>
      </c>
      <c r="U33" s="293">
        <v>5.0115970990000003</v>
      </c>
      <c r="V33" s="293">
        <v>2.4299060419999998</v>
      </c>
      <c r="W33" s="293">
        <v>3.5608558280000002</v>
      </c>
      <c r="X33" s="293">
        <v>4.5982451720000004</v>
      </c>
      <c r="AA33"/>
    </row>
    <row r="34" spans="1:27" ht="16.05" customHeight="1">
      <c r="A34" s="255" t="s">
        <v>11</v>
      </c>
      <c r="B34" s="293">
        <v>0</v>
      </c>
      <c r="C34" s="293">
        <v>0</v>
      </c>
      <c r="D34" s="293">
        <v>0</v>
      </c>
      <c r="E34" s="293">
        <v>0.39507700000000001</v>
      </c>
      <c r="F34" s="293">
        <v>1.2999999999999999E-3</v>
      </c>
      <c r="G34" s="293">
        <v>2.2190000000000001E-3</v>
      </c>
      <c r="H34" s="293">
        <v>1.7503000000000001E-2</v>
      </c>
      <c r="I34" s="293">
        <v>0</v>
      </c>
      <c r="J34" s="293">
        <v>6.76109E-3</v>
      </c>
      <c r="K34" s="293">
        <v>8.5750699999999989E-3</v>
      </c>
      <c r="L34" s="293">
        <v>7.2848389999999999E-2</v>
      </c>
      <c r="M34" s="293">
        <v>7.6980190000000004E-2</v>
      </c>
      <c r="N34" s="293">
        <v>0.10592172</v>
      </c>
      <c r="O34" s="293">
        <v>0.30490576600000002</v>
      </c>
      <c r="P34" s="293">
        <v>0.45450237399999999</v>
      </c>
      <c r="Q34" s="293">
        <v>0.342158982</v>
      </c>
      <c r="R34" s="293">
        <v>0.18079514999999999</v>
      </c>
      <c r="S34" s="293">
        <v>5.5985512000000001E-2</v>
      </c>
      <c r="T34" s="293">
        <v>3.3159525000000002E-2</v>
      </c>
      <c r="U34" s="293">
        <v>5.7954582000000004E-2</v>
      </c>
      <c r="V34" s="293">
        <v>3.9948220999999999E-2</v>
      </c>
      <c r="W34" s="293">
        <v>2.7459710999999998E-2</v>
      </c>
      <c r="X34" s="293">
        <v>1.321949E-3</v>
      </c>
      <c r="AA34"/>
    </row>
    <row r="35" spans="1:27" ht="16.05" customHeight="1">
      <c r="A35" s="255" t="s">
        <v>10</v>
      </c>
      <c r="B35" s="293">
        <v>0</v>
      </c>
      <c r="C35" s="293">
        <v>1.1756000000000001E-2</v>
      </c>
      <c r="D35" s="293">
        <v>0</v>
      </c>
      <c r="E35" s="293">
        <v>0</v>
      </c>
      <c r="F35" s="293">
        <v>0</v>
      </c>
      <c r="G35" s="293">
        <v>0</v>
      </c>
      <c r="H35" s="293">
        <v>2.1930000000000001E-3</v>
      </c>
      <c r="I35" s="293">
        <v>0</v>
      </c>
      <c r="J35" s="293">
        <v>3.0926180000000001E-2</v>
      </c>
      <c r="K35" s="293">
        <v>1.1215649999999999E-2</v>
      </c>
      <c r="L35" s="293">
        <v>1.0347500000000001E-3</v>
      </c>
      <c r="M35" s="293">
        <v>2.4293240000000001E-2</v>
      </c>
      <c r="N35" s="293">
        <v>0</v>
      </c>
      <c r="O35" s="293">
        <v>5.2062004160000006</v>
      </c>
      <c r="P35" s="293">
        <v>3.0664511800000001</v>
      </c>
      <c r="Q35" s="293">
        <v>5.0181187089999995</v>
      </c>
      <c r="R35" s="293">
        <v>1.4367647350000001</v>
      </c>
      <c r="S35" s="293">
        <v>1.976546296</v>
      </c>
      <c r="T35" s="293">
        <v>1.2796604790000001</v>
      </c>
      <c r="U35" s="293">
        <v>2.6434902409999999</v>
      </c>
      <c r="V35" s="293">
        <v>1.897842832</v>
      </c>
      <c r="W35" s="293">
        <v>1.957923793</v>
      </c>
      <c r="X35" s="293">
        <v>6.5496700719999996</v>
      </c>
      <c r="AA35"/>
    </row>
    <row r="36" spans="1:27" ht="16.05" customHeight="1">
      <c r="A36" s="255" t="s">
        <v>8</v>
      </c>
      <c r="B36" s="293">
        <v>2.3699999999999999E-2</v>
      </c>
      <c r="C36" s="293">
        <v>0.169794</v>
      </c>
      <c r="D36" s="293">
        <v>1.2054689999999999</v>
      </c>
      <c r="E36" s="293">
        <v>2.4339650000000002</v>
      </c>
      <c r="F36" s="293">
        <v>1.3494109999999999</v>
      </c>
      <c r="G36" s="293">
        <v>0.57116199999999995</v>
      </c>
      <c r="H36" s="293">
        <v>0.30670130000000001</v>
      </c>
      <c r="I36" s="293">
        <v>1.4352526299999999</v>
      </c>
      <c r="J36" s="293">
        <v>2.91617602</v>
      </c>
      <c r="K36" s="293">
        <v>6.4494821900000003</v>
      </c>
      <c r="L36" s="293">
        <v>5.7936784900000005</v>
      </c>
      <c r="M36" s="293">
        <v>4.2614031900000002</v>
      </c>
      <c r="N36" s="293">
        <v>12.13079068</v>
      </c>
      <c r="O36" s="293">
        <v>9.3968935929999997</v>
      </c>
      <c r="P36" s="293">
        <v>20.11129309</v>
      </c>
      <c r="Q36" s="293">
        <v>21.888781890000001</v>
      </c>
      <c r="R36" s="293">
        <v>3.0667178870000003</v>
      </c>
      <c r="S36" s="293">
        <v>10.055567826999999</v>
      </c>
      <c r="T36" s="293">
        <v>7.286683322</v>
      </c>
      <c r="U36" s="293">
        <v>2.672356449</v>
      </c>
      <c r="V36" s="293">
        <v>1.456517112</v>
      </c>
      <c r="W36" s="293">
        <v>2.2385931910000001</v>
      </c>
      <c r="X36" s="293">
        <v>2.8020661800000002</v>
      </c>
      <c r="AA36"/>
    </row>
    <row r="37" spans="1:27" ht="16.05" customHeight="1">
      <c r="A37" s="255" t="s">
        <v>6</v>
      </c>
      <c r="B37" s="293">
        <v>0.80690899999999999</v>
      </c>
      <c r="C37" s="293">
        <v>1.4016660000000001</v>
      </c>
      <c r="D37" s="293">
        <v>2.7117079999999998</v>
      </c>
      <c r="E37" s="293">
        <v>3.286419</v>
      </c>
      <c r="F37" s="293">
        <v>18.548311999999999</v>
      </c>
      <c r="G37" s="293">
        <v>16.719525999999998</v>
      </c>
      <c r="H37" s="293">
        <v>13.273508609999999</v>
      </c>
      <c r="I37" s="293">
        <v>26.620440200000001</v>
      </c>
      <c r="J37" s="293">
        <v>81.59084501000001</v>
      </c>
      <c r="K37" s="293">
        <v>81.55423137999999</v>
      </c>
      <c r="L37" s="293">
        <v>7.0386455400000001</v>
      </c>
      <c r="M37" s="293">
        <v>8.2885006800000003</v>
      </c>
      <c r="N37" s="293">
        <v>74.634263709999999</v>
      </c>
      <c r="O37" s="293">
        <v>339.47316706699996</v>
      </c>
      <c r="P37" s="293">
        <v>325.13549999500003</v>
      </c>
      <c r="Q37" s="293">
        <v>70.634279199000005</v>
      </c>
      <c r="R37" s="293">
        <v>31.112427716999999</v>
      </c>
      <c r="S37" s="293">
        <v>39.581268685000005</v>
      </c>
      <c r="T37" s="293">
        <v>38.335194180000002</v>
      </c>
      <c r="U37" s="293">
        <v>37.380213402999999</v>
      </c>
      <c r="V37" s="293">
        <v>100.55844117299999</v>
      </c>
      <c r="W37" s="293">
        <v>53.003308058000002</v>
      </c>
      <c r="X37" s="293">
        <v>24.429300931</v>
      </c>
      <c r="AA37"/>
    </row>
    <row r="38" spans="1:27" ht="16.05" customHeight="1">
      <c r="A38" s="255" t="s">
        <v>18</v>
      </c>
      <c r="B38" s="293">
        <v>4.7229E-2</v>
      </c>
      <c r="C38" s="293">
        <v>4.5230079999999999</v>
      </c>
      <c r="D38" s="293">
        <v>8.4191000000000002E-2</v>
      </c>
      <c r="E38" s="293">
        <v>0.12173100000000001</v>
      </c>
      <c r="F38" s="293">
        <v>8.2641999999999993E-2</v>
      </c>
      <c r="G38" s="293">
        <v>5.4385999999999997E-2</v>
      </c>
      <c r="H38" s="293">
        <v>9.5766000000000004E-2</v>
      </c>
      <c r="I38" s="293">
        <v>0.35343859000000005</v>
      </c>
      <c r="J38" s="293">
        <v>0.47553384999999998</v>
      </c>
      <c r="K38" s="293">
        <v>0.80657736000000002</v>
      </c>
      <c r="L38" s="293">
        <v>18.331127160000001</v>
      </c>
      <c r="M38" s="293">
        <v>1.48476498</v>
      </c>
      <c r="N38" s="293">
        <v>2.0215668099999999</v>
      </c>
      <c r="O38" s="293">
        <v>2.7994532319999998</v>
      </c>
      <c r="P38" s="293">
        <v>4.3051750049999997</v>
      </c>
      <c r="Q38" s="293">
        <v>4.6959143389999998</v>
      </c>
      <c r="R38" s="293">
        <v>0.53891120800000003</v>
      </c>
      <c r="S38" s="293">
        <v>0.6645956409999999</v>
      </c>
      <c r="T38" s="293">
        <v>0.90680968799999995</v>
      </c>
      <c r="U38" s="293">
        <v>0.97428392900000005</v>
      </c>
      <c r="V38" s="293">
        <v>0.73259449300000001</v>
      </c>
      <c r="W38" s="293">
        <v>1.2000579359999999</v>
      </c>
      <c r="X38" s="293">
        <v>0.584515644</v>
      </c>
      <c r="AA38"/>
    </row>
    <row r="39" spans="1:27" ht="16.05" customHeight="1">
      <c r="A39" s="255" t="s">
        <v>4</v>
      </c>
      <c r="B39" s="293">
        <v>0</v>
      </c>
      <c r="C39" s="293">
        <v>0</v>
      </c>
      <c r="D39" s="293">
        <v>9.6000000000000002E-4</v>
      </c>
      <c r="E39" s="293">
        <v>0</v>
      </c>
      <c r="F39" s="293">
        <v>1.1274900000000001</v>
      </c>
      <c r="G39" s="293">
        <v>2.8944640000000001</v>
      </c>
      <c r="H39" s="293">
        <v>2.7664650000000002</v>
      </c>
      <c r="I39" s="293">
        <v>1.6943531999999999</v>
      </c>
      <c r="J39" s="293">
        <v>1.39028887</v>
      </c>
      <c r="K39" s="293">
        <v>0</v>
      </c>
      <c r="L39" s="293">
        <v>0.43891302000000004</v>
      </c>
      <c r="M39" s="293">
        <v>0.10769313999999999</v>
      </c>
      <c r="N39" s="293">
        <v>7.6550320000000005E-2</v>
      </c>
      <c r="O39" s="293">
        <v>0.423354799</v>
      </c>
      <c r="P39" s="293">
        <v>1.7828559739999998</v>
      </c>
      <c r="Q39" s="293">
        <v>0.79356562600000002</v>
      </c>
      <c r="R39" s="293">
        <v>2.0296653999999997E-2</v>
      </c>
      <c r="S39" s="293">
        <v>0.12609382399999999</v>
      </c>
      <c r="T39" s="293">
        <v>7.2977747000000009E-2</v>
      </c>
      <c r="U39" s="293">
        <v>0.704520586</v>
      </c>
      <c r="V39" s="293">
        <v>0</v>
      </c>
      <c r="W39" s="293">
        <v>0.39778216900000002</v>
      </c>
      <c r="X39" s="293">
        <v>0.39978259300000002</v>
      </c>
      <c r="AA39"/>
    </row>
    <row r="40" spans="1:27" ht="16.05" customHeight="1">
      <c r="A40" s="255" t="s">
        <v>3</v>
      </c>
      <c r="B40" s="293">
        <v>3.515361</v>
      </c>
      <c r="C40" s="293">
        <v>2.7781280000000002</v>
      </c>
      <c r="D40" s="293">
        <v>4.0900169999999996</v>
      </c>
      <c r="E40" s="293">
        <v>4.0738409999999998</v>
      </c>
      <c r="F40" s="293">
        <v>5.1091889999999998</v>
      </c>
      <c r="G40" s="293">
        <v>4.7841709999999997</v>
      </c>
      <c r="H40" s="293">
        <v>6.0409029699999994</v>
      </c>
      <c r="I40" s="293">
        <v>5.8595378600000005</v>
      </c>
      <c r="J40" s="293">
        <v>6.4365606500000005</v>
      </c>
      <c r="K40" s="293">
        <v>1.9032010500000001</v>
      </c>
      <c r="L40" s="293">
        <v>17.024339690000001</v>
      </c>
      <c r="M40" s="293">
        <v>13.678771810000001</v>
      </c>
      <c r="N40" s="293">
        <v>9.6198820200000004</v>
      </c>
      <c r="O40" s="293">
        <v>616.40159455700007</v>
      </c>
      <c r="P40" s="293">
        <v>522.05153020700004</v>
      </c>
      <c r="Q40" s="293">
        <v>411.16592091000001</v>
      </c>
      <c r="R40" s="293">
        <v>399.092762908</v>
      </c>
      <c r="S40" s="293">
        <v>452.70234051599999</v>
      </c>
      <c r="T40" s="293">
        <v>496.537695294</v>
      </c>
      <c r="U40" s="293">
        <v>483.04539613700001</v>
      </c>
      <c r="V40" s="293">
        <v>548.75182528999994</v>
      </c>
      <c r="W40" s="293">
        <v>546.19671227900005</v>
      </c>
      <c r="X40" s="293">
        <v>222.09109625799999</v>
      </c>
      <c r="AA40"/>
    </row>
    <row r="41" spans="1:27" ht="16.05" customHeight="1">
      <c r="A41" s="255" t="s">
        <v>460</v>
      </c>
      <c r="B41" s="293">
        <v>119.71223500000001</v>
      </c>
      <c r="C41" s="293">
        <v>149.276374</v>
      </c>
      <c r="D41" s="293">
        <v>177.711285</v>
      </c>
      <c r="E41" s="293">
        <v>206.97462899999999</v>
      </c>
      <c r="F41" s="293">
        <v>218.438819</v>
      </c>
      <c r="G41" s="293">
        <v>275.76875477999999</v>
      </c>
      <c r="H41" s="293">
        <v>350.25282848000001</v>
      </c>
      <c r="I41" s="293">
        <v>312.81102012000002</v>
      </c>
      <c r="J41" s="293">
        <v>456.94747298999999</v>
      </c>
      <c r="K41" s="293">
        <v>569.51374678999991</v>
      </c>
      <c r="L41" s="293">
        <v>380.77783943999998</v>
      </c>
      <c r="M41" s="293">
        <v>363.67498307</v>
      </c>
      <c r="N41" s="293">
        <v>351.92738925999998</v>
      </c>
      <c r="O41" s="293">
        <v>46.534499519000001</v>
      </c>
      <c r="P41" s="293">
        <v>62.567853882999998</v>
      </c>
      <c r="Q41" s="293">
        <v>39.031738082000004</v>
      </c>
      <c r="R41" s="293">
        <v>27.949995002000001</v>
      </c>
      <c r="S41" s="293">
        <v>43.474132357000002</v>
      </c>
      <c r="T41" s="293">
        <v>56.978010005999998</v>
      </c>
      <c r="U41" s="293">
        <v>61.823419063000003</v>
      </c>
      <c r="V41" s="293">
        <v>40.150137931000003</v>
      </c>
      <c r="W41" s="293">
        <v>51.297982339000001</v>
      </c>
      <c r="X41" s="293">
        <v>25.121897666999999</v>
      </c>
      <c r="AA41"/>
    </row>
    <row r="42" spans="1:27" ht="16.05" customHeight="1">
      <c r="A42" s="255" t="s">
        <v>1</v>
      </c>
      <c r="B42" s="293">
        <v>3.6279409999999999</v>
      </c>
      <c r="C42" s="293">
        <v>5.4628040000000002</v>
      </c>
      <c r="D42" s="293">
        <v>6.33765</v>
      </c>
      <c r="E42" s="293">
        <v>8.7053670000000007</v>
      </c>
      <c r="F42" s="293">
        <v>8.0283230000000003</v>
      </c>
      <c r="G42" s="293">
        <v>9.6341324700000008</v>
      </c>
      <c r="H42" s="293">
        <v>67.767593209999987</v>
      </c>
      <c r="I42" s="293">
        <v>8.248437860000001</v>
      </c>
      <c r="J42" s="293">
        <v>18.787487329999998</v>
      </c>
      <c r="K42" s="293">
        <v>27.529709629999999</v>
      </c>
      <c r="L42" s="293">
        <v>52.908569499999999</v>
      </c>
      <c r="M42" s="293">
        <v>67.010354730000003</v>
      </c>
      <c r="N42" s="293">
        <v>46.331131990000003</v>
      </c>
      <c r="O42" s="293">
        <v>129.01283992399999</v>
      </c>
      <c r="P42" s="293">
        <v>110.49166375599999</v>
      </c>
      <c r="Q42" s="293">
        <v>112.338367476</v>
      </c>
      <c r="R42" s="293">
        <v>194.53210555899997</v>
      </c>
      <c r="S42" s="293">
        <v>113.449231469</v>
      </c>
      <c r="T42" s="293">
        <v>86.774158246000013</v>
      </c>
      <c r="U42" s="293">
        <v>105.815102686</v>
      </c>
      <c r="V42" s="293">
        <v>118.658010546</v>
      </c>
      <c r="W42" s="293">
        <v>130.02142679299999</v>
      </c>
      <c r="X42" s="293">
        <v>41.779306508000005</v>
      </c>
      <c r="AA42"/>
    </row>
    <row r="43" spans="1:27" ht="16.05" customHeight="1">
      <c r="A43" s="255" t="s">
        <v>24</v>
      </c>
      <c r="B43" s="206">
        <v>20.343720000000001</v>
      </c>
      <c r="C43" s="206">
        <v>25.371988000000002</v>
      </c>
      <c r="D43" s="206">
        <v>30.783085</v>
      </c>
      <c r="E43" s="206">
        <v>41.182803999999997</v>
      </c>
      <c r="F43" s="206">
        <v>32.306722000000001</v>
      </c>
      <c r="G43" s="206">
        <v>72.239964000000001</v>
      </c>
      <c r="H43" s="206">
        <v>36.17529081</v>
      </c>
      <c r="I43" s="206">
        <v>34.041545380000002</v>
      </c>
      <c r="J43" s="206">
        <v>29.926396</v>
      </c>
      <c r="K43" s="206">
        <v>31.80654011</v>
      </c>
      <c r="L43" s="206">
        <v>27.053407249999999</v>
      </c>
      <c r="M43" s="206">
        <v>26.359046639999999</v>
      </c>
      <c r="N43" s="206">
        <v>24.084182479999999</v>
      </c>
      <c r="O43" s="206">
        <v>36.558038998999997</v>
      </c>
      <c r="P43" s="206">
        <v>32.304132658</v>
      </c>
      <c r="Q43" s="206">
        <v>24.777067381999998</v>
      </c>
      <c r="R43" s="206">
        <v>17.927783888</v>
      </c>
      <c r="S43" s="206">
        <v>18.543172682000002</v>
      </c>
      <c r="T43" s="206">
        <v>26.224455224</v>
      </c>
      <c r="U43" s="206">
        <v>26.900898722000001</v>
      </c>
      <c r="V43" s="293">
        <v>30.262765802000001</v>
      </c>
      <c r="W43" s="293">
        <v>28.423634888999999</v>
      </c>
      <c r="X43" s="293">
        <v>11.362786349</v>
      </c>
      <c r="AA43"/>
    </row>
    <row r="45" spans="1:27" ht="16.05" customHeight="1">
      <c r="A45" s="17" t="s">
        <v>3106</v>
      </c>
    </row>
    <row r="47" spans="1:27" ht="16.05" customHeight="1">
      <c r="A47" s="250" t="s">
        <v>3115</v>
      </c>
    </row>
  </sheetData>
  <hyperlinks>
    <hyperlink ref="Z3" location="Content!A1" display="Back to content page" xr:uid="{00000000-0004-0000-1A00-000000000000}"/>
  </hyperlinks>
  <pageMargins left="0.7" right="0.7" top="0.75" bottom="0.75" header="0.3" footer="0.3"/>
  <pageSetup paperSize="9" orientation="landscape"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Sheet295"/>
  <dimension ref="A1:AH34"/>
  <sheetViews>
    <sheetView topLeftCell="A25" zoomScale="99" zoomScaleNormal="99" workbookViewId="0">
      <selection activeCell="A29" sqref="A29:A31"/>
    </sheetView>
  </sheetViews>
  <sheetFormatPr defaultRowHeight="14.4"/>
  <cols>
    <col min="1" max="1" width="33.77734375" bestFit="1" customWidth="1"/>
    <col min="2" max="32" width="9.5546875" customWidth="1"/>
  </cols>
  <sheetData>
    <row r="1" spans="1:34">
      <c r="A1" s="18" t="s">
        <v>637</v>
      </c>
      <c r="B1" s="17"/>
      <c r="C1" s="17"/>
      <c r="D1" s="17"/>
      <c r="E1" s="17"/>
      <c r="F1" s="17"/>
      <c r="G1" s="17"/>
      <c r="H1" s="17"/>
      <c r="I1" s="17"/>
      <c r="J1" s="17"/>
      <c r="K1" s="17"/>
      <c r="L1" s="17"/>
      <c r="M1" s="17"/>
      <c r="N1" s="17"/>
      <c r="O1" s="17"/>
      <c r="P1" s="17"/>
      <c r="Q1" s="17"/>
      <c r="R1" s="17"/>
      <c r="S1" s="17"/>
      <c r="T1" s="17"/>
      <c r="U1" s="62"/>
      <c r="V1" s="62"/>
      <c r="W1" s="62"/>
      <c r="X1" s="17"/>
      <c r="AE1" s="13"/>
      <c r="AF1" s="13"/>
    </row>
    <row r="2" spans="1:34">
      <c r="A2" s="17"/>
      <c r="B2" s="17"/>
      <c r="C2" s="17"/>
      <c r="D2" s="17"/>
      <c r="E2" s="17"/>
      <c r="F2" s="17"/>
      <c r="G2" s="17"/>
      <c r="H2" s="17"/>
      <c r="I2" s="17"/>
      <c r="J2" s="17"/>
      <c r="K2" s="17"/>
      <c r="L2" s="17"/>
      <c r="M2" s="17"/>
      <c r="N2" s="17"/>
      <c r="O2" s="17"/>
      <c r="P2" s="17"/>
      <c r="Q2" s="17"/>
      <c r="R2" s="17"/>
      <c r="S2" s="17"/>
      <c r="T2" s="17"/>
      <c r="U2" s="62"/>
      <c r="V2" s="62"/>
      <c r="W2" s="62"/>
      <c r="X2" s="17"/>
      <c r="AE2" s="13"/>
      <c r="AF2" s="13"/>
    </row>
    <row r="3" spans="1:34">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H3" s="1" t="s">
        <v>559</v>
      </c>
    </row>
    <row r="4" spans="1:34">
      <c r="A4" s="93" t="s">
        <v>13</v>
      </c>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row>
    <row r="5" spans="1:34">
      <c r="A5" s="93" t="s">
        <v>12</v>
      </c>
      <c r="B5" s="289"/>
      <c r="C5" s="289"/>
      <c r="D5" s="289"/>
      <c r="E5" s="289"/>
      <c r="F5" s="289"/>
      <c r="G5" s="289"/>
      <c r="H5" s="289"/>
      <c r="I5" s="289"/>
      <c r="J5" s="289"/>
      <c r="K5" s="289"/>
      <c r="L5" s="289"/>
      <c r="M5" s="289"/>
      <c r="N5" s="289"/>
      <c r="O5" s="289"/>
      <c r="P5" s="289"/>
      <c r="Q5" s="289"/>
      <c r="R5" s="289"/>
      <c r="S5" s="289"/>
      <c r="T5" s="289"/>
      <c r="U5" s="289"/>
      <c r="V5" s="289"/>
      <c r="W5" s="289"/>
      <c r="X5" s="289">
        <v>3670.2</v>
      </c>
      <c r="Y5" s="289">
        <v>3675.4</v>
      </c>
      <c r="Z5" s="289">
        <v>3785.2</v>
      </c>
      <c r="AA5" s="289"/>
      <c r="AB5" s="289"/>
      <c r="AC5" s="289"/>
      <c r="AD5" s="289"/>
      <c r="AE5" s="289"/>
      <c r="AF5" s="289"/>
      <c r="AH5" s="33"/>
    </row>
    <row r="6" spans="1:34">
      <c r="A6" s="93" t="s">
        <v>513</v>
      </c>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H6" s="33"/>
    </row>
    <row r="7" spans="1:34">
      <c r="A7" s="93" t="s">
        <v>100</v>
      </c>
      <c r="B7" s="289"/>
      <c r="C7" s="289"/>
      <c r="D7" s="289"/>
      <c r="E7" s="289"/>
      <c r="F7" s="289"/>
      <c r="G7" s="289"/>
      <c r="H7" s="289"/>
      <c r="I7" s="289"/>
      <c r="J7" s="289"/>
      <c r="K7" s="289"/>
      <c r="L7" s="289"/>
      <c r="M7" s="289"/>
      <c r="N7" s="289"/>
      <c r="O7" s="289"/>
      <c r="P7" s="289"/>
      <c r="Q7" s="289"/>
      <c r="R7" s="289"/>
      <c r="S7" s="289"/>
      <c r="T7" s="289"/>
      <c r="U7" s="289"/>
      <c r="V7" s="289"/>
      <c r="W7" s="289"/>
      <c r="X7" s="289"/>
      <c r="Y7" s="289"/>
      <c r="Z7" s="289"/>
      <c r="AA7" s="289"/>
      <c r="AB7" s="289"/>
      <c r="AC7" s="289"/>
      <c r="AD7" s="289"/>
      <c r="AE7" s="289"/>
      <c r="AF7" s="289"/>
    </row>
    <row r="8" spans="1:34">
      <c r="A8" s="93" t="s">
        <v>512</v>
      </c>
      <c r="B8" s="289"/>
      <c r="C8" s="289"/>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row>
    <row r="9" spans="1:34">
      <c r="A9" s="93" t="s">
        <v>11</v>
      </c>
      <c r="B9" s="289"/>
      <c r="C9" s="289"/>
      <c r="D9" s="289"/>
      <c r="E9" s="289"/>
      <c r="F9" s="289"/>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row>
    <row r="10" spans="1:34">
      <c r="A10" s="93" t="s">
        <v>10</v>
      </c>
      <c r="B10" s="289">
        <v>1089.7</v>
      </c>
      <c r="C10" s="289">
        <v>1180.3</v>
      </c>
      <c r="D10" s="289">
        <v>1306.3</v>
      </c>
      <c r="E10" s="289">
        <v>978</v>
      </c>
      <c r="F10" s="289">
        <v>1008.1</v>
      </c>
      <c r="G10" s="289">
        <v>1058.8</v>
      </c>
      <c r="H10" s="289">
        <v>844.6</v>
      </c>
      <c r="I10" s="289">
        <v>1047.5</v>
      </c>
      <c r="J10" s="289">
        <v>954.8</v>
      </c>
      <c r="K10" s="289">
        <v>886.6</v>
      </c>
      <c r="L10" s="289">
        <v>910.7</v>
      </c>
      <c r="M10" s="289">
        <v>1829.6</v>
      </c>
      <c r="N10" s="289">
        <v>2099.6</v>
      </c>
      <c r="O10" s="289">
        <v>1498.2</v>
      </c>
      <c r="P10" s="289">
        <v>1397.9</v>
      </c>
      <c r="Q10" s="289">
        <v>1456.7</v>
      </c>
      <c r="R10" s="289">
        <v>1963.8</v>
      </c>
      <c r="S10" s="289">
        <v>2346.6</v>
      </c>
      <c r="T10" s="289">
        <v>2235.8000000000002</v>
      </c>
      <c r="U10" s="289">
        <v>2062.12</v>
      </c>
      <c r="V10" s="289">
        <v>2403.64</v>
      </c>
      <c r="W10" s="289">
        <v>2163.9</v>
      </c>
      <c r="X10" s="289">
        <v>2301.9</v>
      </c>
      <c r="Y10" s="289"/>
      <c r="Z10" s="289"/>
      <c r="AA10" s="289"/>
      <c r="AB10" s="289"/>
      <c r="AC10" s="289"/>
      <c r="AD10" s="289"/>
      <c r="AE10" s="289"/>
      <c r="AF10" s="289"/>
    </row>
    <row r="11" spans="1:34">
      <c r="A11" s="93" t="s">
        <v>9</v>
      </c>
      <c r="B11" s="289">
        <v>495.5</v>
      </c>
      <c r="C11" s="289">
        <v>504.5</v>
      </c>
      <c r="D11" s="289">
        <v>458.8</v>
      </c>
      <c r="E11" s="289">
        <v>308.3</v>
      </c>
      <c r="F11" s="289">
        <v>264.3</v>
      </c>
      <c r="G11" s="289">
        <v>1529.8</v>
      </c>
      <c r="H11" s="289">
        <v>1646.7</v>
      </c>
      <c r="I11" s="289">
        <v>1055.9000000000001</v>
      </c>
      <c r="J11" s="289">
        <v>1222.3</v>
      </c>
      <c r="K11" s="289">
        <v>1154.9000000000001</v>
      </c>
      <c r="L11" s="289">
        <v>1211.9000000000001</v>
      </c>
      <c r="M11" s="289">
        <v>1169</v>
      </c>
      <c r="N11" s="289">
        <v>1220.5999999999999</v>
      </c>
      <c r="O11" s="289">
        <v>1483.4</v>
      </c>
      <c r="P11" s="289">
        <v>1705.7</v>
      </c>
      <c r="Q11" s="289">
        <v>1730.8</v>
      </c>
      <c r="R11" s="289">
        <v>2016.4</v>
      </c>
      <c r="S11" s="289">
        <v>2668.6</v>
      </c>
      <c r="T11" s="289">
        <v>3075.7</v>
      </c>
      <c r="U11" s="289">
        <v>3243.26</v>
      </c>
      <c r="V11" s="289">
        <v>3371.24</v>
      </c>
      <c r="W11" s="289">
        <v>3124.83</v>
      </c>
      <c r="X11" s="289">
        <v>2862.45</v>
      </c>
      <c r="Y11" s="289">
        <v>3090.86</v>
      </c>
      <c r="Z11" s="289">
        <v>2571.5</v>
      </c>
      <c r="AA11" s="289">
        <v>2200.4</v>
      </c>
      <c r="AB11" s="289">
        <v>2562.9</v>
      </c>
      <c r="AC11" s="289"/>
      <c r="AD11" s="289"/>
      <c r="AE11" s="289"/>
      <c r="AF11" s="289"/>
    </row>
    <row r="12" spans="1:34">
      <c r="A12" s="93" t="s">
        <v>8</v>
      </c>
      <c r="B12" s="289">
        <v>2986.2</v>
      </c>
      <c r="C12" s="289">
        <v>3078.7</v>
      </c>
      <c r="D12" s="289">
        <v>2905.1</v>
      </c>
      <c r="E12" s="289">
        <v>3082.9</v>
      </c>
      <c r="F12" s="289">
        <v>3636.4</v>
      </c>
      <c r="G12" s="289">
        <v>2674.4</v>
      </c>
      <c r="H12" s="289">
        <v>2370.4</v>
      </c>
      <c r="I12" s="289">
        <v>2334</v>
      </c>
      <c r="J12" s="289">
        <v>2223.5</v>
      </c>
      <c r="K12" s="289">
        <v>2133.4</v>
      </c>
      <c r="L12" s="289">
        <v>1922.5</v>
      </c>
      <c r="M12" s="289">
        <v>1869</v>
      </c>
      <c r="N12" s="289">
        <v>2007.1</v>
      </c>
      <c r="O12" s="289">
        <v>2076.6999999999998</v>
      </c>
      <c r="P12" s="289">
        <v>1933.5</v>
      </c>
      <c r="Q12" s="289">
        <v>1800</v>
      </c>
      <c r="R12" s="289">
        <v>3709.2243855729334</v>
      </c>
      <c r="S12" s="289">
        <v>5211.450649806814</v>
      </c>
      <c r="T12" s="289">
        <v>4954.6023794614903</v>
      </c>
      <c r="U12" s="289">
        <v>5496.9145826567064</v>
      </c>
      <c r="V12" s="289">
        <v>6313.1313131313127</v>
      </c>
      <c r="W12" s="289">
        <v>6301.6570173687369</v>
      </c>
      <c r="X12" s="289">
        <v>6320.253539752388</v>
      </c>
      <c r="Y12" s="289">
        <v>6658.9380184181309</v>
      </c>
      <c r="Z12" s="289">
        <v>6044.4872895495655</v>
      </c>
      <c r="AA12" s="289">
        <v>6204.2614731428157</v>
      </c>
      <c r="AB12" s="289">
        <v>7017.5540352820735</v>
      </c>
      <c r="AC12" s="289">
        <v>7578.0205187951351</v>
      </c>
      <c r="AD12" s="289">
        <v>7353.8589515644026</v>
      </c>
      <c r="AE12" s="289">
        <v>6599.7519501731604</v>
      </c>
      <c r="AF12" s="289">
        <v>6419.4364404475973</v>
      </c>
      <c r="AG12" s="8" t="s">
        <v>15</v>
      </c>
    </row>
    <row r="13" spans="1:34">
      <c r="A13" s="93" t="s">
        <v>6</v>
      </c>
      <c r="B13" s="289">
        <v>2637.4</v>
      </c>
      <c r="C13" s="289">
        <v>2179.8000000000002</v>
      </c>
      <c r="D13" s="289">
        <v>2138</v>
      </c>
      <c r="E13" s="289">
        <v>1984.1</v>
      </c>
      <c r="F13" s="289">
        <v>1722.5</v>
      </c>
      <c r="G13" s="289">
        <v>2138.6999999999998</v>
      </c>
      <c r="H13" s="289">
        <v>5663.1</v>
      </c>
      <c r="I13" s="289">
        <v>5530</v>
      </c>
      <c r="J13" s="289">
        <v>5117.2</v>
      </c>
      <c r="K13" s="289">
        <v>4232.5</v>
      </c>
      <c r="L13" s="289">
        <v>3834.1</v>
      </c>
      <c r="M13" s="289">
        <v>3566.1</v>
      </c>
      <c r="N13" s="289">
        <v>3712.4</v>
      </c>
      <c r="O13" s="289">
        <v>4095.5</v>
      </c>
      <c r="P13" s="289">
        <v>4127.6000000000004</v>
      </c>
      <c r="Q13" s="289">
        <v>4209.3999999999996</v>
      </c>
      <c r="R13" s="289">
        <v>4626.6000000000004</v>
      </c>
      <c r="S13" s="289">
        <v>5292.3</v>
      </c>
      <c r="T13" s="289">
        <v>5130.8999999999996</v>
      </c>
      <c r="U13" s="289">
        <v>4555.72</v>
      </c>
      <c r="V13" s="289">
        <v>6609.33</v>
      </c>
      <c r="W13" s="289">
        <v>7408.91</v>
      </c>
      <c r="X13" s="289">
        <v>6906.26</v>
      </c>
      <c r="Y13" s="289">
        <v>4284.2</v>
      </c>
      <c r="Z13" s="289">
        <v>3614.3</v>
      </c>
      <c r="AA13" s="289">
        <v>2555.6999999999998</v>
      </c>
      <c r="AB13" s="289">
        <v>3003.8</v>
      </c>
      <c r="AC13" s="289"/>
      <c r="AD13" s="289"/>
      <c r="AE13" s="289"/>
      <c r="AF13" s="289"/>
    </row>
    <row r="14" spans="1:34">
      <c r="A14" s="93" t="s">
        <v>18</v>
      </c>
      <c r="B14" s="289">
        <v>2414</v>
      </c>
      <c r="C14" s="289">
        <v>2405.3000000000002</v>
      </c>
      <c r="D14" s="289">
        <v>2708.2</v>
      </c>
      <c r="E14" s="289">
        <v>1774.2</v>
      </c>
      <c r="F14" s="289">
        <v>1725.9</v>
      </c>
      <c r="G14" s="289">
        <v>2140</v>
      </c>
      <c r="H14" s="289">
        <v>2150.1</v>
      </c>
      <c r="I14" s="289">
        <v>1838.5</v>
      </c>
      <c r="J14" s="289">
        <v>1757.9</v>
      </c>
      <c r="K14" s="289">
        <v>1707.5</v>
      </c>
      <c r="L14" s="289">
        <v>1356.6</v>
      </c>
      <c r="M14" s="289">
        <v>1345.2</v>
      </c>
      <c r="N14" s="289">
        <v>1788.5</v>
      </c>
      <c r="O14" s="289">
        <v>2185</v>
      </c>
      <c r="P14" s="289">
        <v>2288.3000000000002</v>
      </c>
      <c r="Q14" s="289">
        <v>2356.6</v>
      </c>
      <c r="R14" s="289">
        <v>2432.1</v>
      </c>
      <c r="S14" s="289">
        <v>2097.4</v>
      </c>
      <c r="T14" s="289">
        <v>2250.5</v>
      </c>
      <c r="U14" s="289">
        <v>4268.17</v>
      </c>
      <c r="V14" s="289">
        <v>4546.88</v>
      </c>
      <c r="W14" s="289">
        <v>3913.4</v>
      </c>
      <c r="X14" s="289">
        <v>2805.83</v>
      </c>
      <c r="Y14" s="289"/>
      <c r="Z14" s="289"/>
      <c r="AA14" s="289"/>
      <c r="AB14" s="289"/>
      <c r="AC14" s="289"/>
      <c r="AD14" s="289"/>
      <c r="AE14" s="289"/>
      <c r="AF14" s="289"/>
    </row>
    <row r="15" spans="1:34">
      <c r="A15" s="93" t="s">
        <v>4</v>
      </c>
      <c r="B15" s="289"/>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row>
    <row r="16" spans="1:34">
      <c r="A16" s="93" t="s">
        <v>3</v>
      </c>
      <c r="B16" s="289">
        <v>1991.8</v>
      </c>
      <c r="C16" s="289">
        <v>2220.5</v>
      </c>
      <c r="D16" s="289">
        <v>1686.4</v>
      </c>
      <c r="E16" s="289">
        <v>2187.4</v>
      </c>
      <c r="F16" s="289">
        <v>2077.6999999999998</v>
      </c>
      <c r="G16" s="289">
        <v>1630.4</v>
      </c>
      <c r="H16" s="289">
        <v>1836.6</v>
      </c>
      <c r="I16" s="289">
        <v>1456.1</v>
      </c>
      <c r="J16" s="289">
        <v>1310.9</v>
      </c>
      <c r="K16" s="289">
        <v>1331.8</v>
      </c>
      <c r="L16" s="289">
        <v>1192.4000000000001</v>
      </c>
      <c r="M16" s="289">
        <v>1144.3</v>
      </c>
      <c r="N16" s="289">
        <v>2355.4</v>
      </c>
      <c r="O16" s="289">
        <v>2915.2</v>
      </c>
      <c r="P16" s="289">
        <v>3115.7</v>
      </c>
      <c r="Q16" s="289">
        <v>3516.1</v>
      </c>
      <c r="R16" s="289">
        <v>3627.4</v>
      </c>
      <c r="S16" s="289">
        <v>3331.3</v>
      </c>
      <c r="T16" s="289">
        <v>3357.9</v>
      </c>
      <c r="U16" s="289">
        <v>4491.6000000000004</v>
      </c>
      <c r="V16" s="289">
        <v>5733.4</v>
      </c>
      <c r="W16" s="289">
        <v>4799.8</v>
      </c>
      <c r="X16" s="289">
        <v>3839.7</v>
      </c>
      <c r="Y16" s="289">
        <v>3916.5</v>
      </c>
      <c r="Z16" s="289">
        <v>3641.8040000000001</v>
      </c>
      <c r="AA16" s="289"/>
      <c r="AB16" s="289"/>
      <c r="AC16" s="289"/>
      <c r="AD16" s="289"/>
      <c r="AE16" s="289"/>
      <c r="AF16" s="289"/>
    </row>
    <row r="17" spans="1:32">
      <c r="A17" s="93" t="s">
        <v>33</v>
      </c>
      <c r="B17" s="289"/>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row>
    <row r="18" spans="1:32">
      <c r="A18" s="93" t="s">
        <v>1</v>
      </c>
      <c r="B18" s="289"/>
      <c r="C18" s="289"/>
      <c r="D18" s="289"/>
      <c r="E18" s="289"/>
      <c r="F18" s="289"/>
      <c r="G18" s="289"/>
      <c r="H18" s="289"/>
      <c r="I18" s="289"/>
      <c r="J18" s="289"/>
      <c r="K18" s="289"/>
      <c r="L18" s="289"/>
      <c r="M18" s="289"/>
      <c r="N18" s="289"/>
      <c r="O18" s="289"/>
      <c r="P18" s="289"/>
      <c r="Q18" s="289"/>
      <c r="R18" s="289"/>
      <c r="S18" s="289"/>
      <c r="T18" s="289"/>
      <c r="U18" s="289">
        <v>2166.8000000000002</v>
      </c>
      <c r="V18" s="289">
        <v>3137.4</v>
      </c>
      <c r="W18" s="289">
        <v>3386</v>
      </c>
      <c r="X18" s="289">
        <v>4009.7</v>
      </c>
      <c r="Y18" s="289">
        <v>4128.6000000000004</v>
      </c>
      <c r="Z18" s="289">
        <v>3013.8</v>
      </c>
      <c r="AA18" s="289"/>
      <c r="AB18" s="289"/>
      <c r="AC18" s="289">
        <v>3190</v>
      </c>
      <c r="AD18" s="289">
        <v>2563.1999999999998</v>
      </c>
      <c r="AE18" s="289"/>
      <c r="AF18" s="289"/>
    </row>
    <row r="19" spans="1:32">
      <c r="A19" s="93" t="s">
        <v>24</v>
      </c>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row>
    <row r="20" spans="1:32">
      <c r="A20" s="17"/>
      <c r="B20" s="17"/>
      <c r="C20" s="13"/>
      <c r="D20" s="13"/>
      <c r="E20" s="13"/>
      <c r="F20" s="13"/>
      <c r="G20" s="13"/>
      <c r="H20" s="13"/>
      <c r="I20" s="13"/>
      <c r="J20" s="13"/>
      <c r="K20" s="13"/>
      <c r="L20" s="13"/>
      <c r="M20" s="13"/>
      <c r="N20" s="13"/>
      <c r="O20" s="13"/>
      <c r="P20" s="17"/>
      <c r="Q20" s="17"/>
      <c r="R20" s="17"/>
      <c r="S20" s="17"/>
      <c r="T20" s="17"/>
      <c r="X20" s="17"/>
      <c r="AE20" s="195"/>
      <c r="AF20" s="195"/>
    </row>
    <row r="21" spans="1:32">
      <c r="A21" s="44" t="s">
        <v>19</v>
      </c>
      <c r="B21" s="13"/>
      <c r="D21" s="17"/>
      <c r="F21" s="17"/>
      <c r="G21" s="17"/>
      <c r="H21" s="17"/>
      <c r="I21" s="17"/>
      <c r="J21" s="17"/>
      <c r="K21" s="17"/>
      <c r="L21" s="17"/>
      <c r="M21" s="17"/>
      <c r="N21" s="17"/>
      <c r="O21" s="17"/>
      <c r="P21" s="17"/>
      <c r="Q21" s="17"/>
      <c r="R21" s="17"/>
      <c r="S21" s="17"/>
      <c r="T21" s="17"/>
      <c r="X21" s="17"/>
      <c r="AE21" s="13"/>
      <c r="AF21" s="13"/>
    </row>
    <row r="22" spans="1:32">
      <c r="A22" s="17"/>
      <c r="B22" s="17"/>
      <c r="D22" s="17"/>
      <c r="F22" s="17"/>
      <c r="G22" s="17"/>
      <c r="H22" s="17"/>
      <c r="I22" s="17"/>
      <c r="J22" s="17"/>
      <c r="K22" s="17"/>
      <c r="L22" s="17"/>
      <c r="M22" s="17"/>
      <c r="N22" s="17"/>
      <c r="O22" s="17"/>
      <c r="P22" s="17"/>
      <c r="Q22" s="17"/>
      <c r="R22" s="17"/>
      <c r="S22" s="17"/>
      <c r="T22" s="17"/>
      <c r="U22" s="13"/>
      <c r="V22" s="13"/>
      <c r="W22" s="13"/>
      <c r="X22" s="17"/>
      <c r="AE22" s="8"/>
      <c r="AF22" s="8"/>
    </row>
    <row r="23" spans="1:32">
      <c r="A23" s="13" t="s">
        <v>399</v>
      </c>
      <c r="B23" s="13"/>
      <c r="D23" s="17"/>
      <c r="F23" s="17"/>
      <c r="G23" s="17"/>
      <c r="H23" s="17"/>
      <c r="I23" s="17"/>
      <c r="J23" s="17"/>
      <c r="K23" s="17"/>
      <c r="L23" s="17"/>
      <c r="M23" s="17"/>
      <c r="N23" s="17"/>
      <c r="O23" s="17"/>
      <c r="P23" s="17"/>
      <c r="Q23" s="17"/>
      <c r="R23" s="17"/>
      <c r="S23" s="17"/>
      <c r="T23" s="17"/>
      <c r="X23" s="17"/>
      <c r="AE23" s="13"/>
      <c r="AF23" s="13"/>
    </row>
    <row r="24" spans="1:32">
      <c r="A24" s="17"/>
      <c r="B24" s="13"/>
      <c r="D24" s="17"/>
      <c r="F24" s="17"/>
      <c r="G24" s="17"/>
      <c r="H24" s="17"/>
      <c r="I24" s="17"/>
      <c r="J24" s="17"/>
      <c r="K24" s="17"/>
      <c r="L24" s="17"/>
      <c r="M24" s="17"/>
      <c r="N24" s="17"/>
      <c r="O24" s="17"/>
      <c r="P24" s="17"/>
      <c r="Q24" s="17"/>
      <c r="R24" s="17"/>
      <c r="S24" s="17"/>
      <c r="T24" s="17"/>
      <c r="X24" s="17"/>
      <c r="AE24" s="13"/>
      <c r="AF24" s="13"/>
    </row>
    <row r="25" spans="1:32">
      <c r="A25" s="13" t="s">
        <v>432</v>
      </c>
      <c r="B25" s="17"/>
      <c r="D25" s="17"/>
      <c r="F25" s="17"/>
      <c r="G25" s="17"/>
      <c r="H25" s="17"/>
      <c r="I25" s="17"/>
      <c r="J25" s="17"/>
      <c r="K25" s="17"/>
      <c r="L25" s="17"/>
      <c r="M25" s="17"/>
      <c r="N25" s="17"/>
      <c r="O25" s="17"/>
      <c r="P25" s="17"/>
      <c r="Q25" s="17"/>
      <c r="R25" s="17"/>
      <c r="S25" s="17"/>
      <c r="T25" s="17"/>
      <c r="U25" s="13"/>
      <c r="V25" s="13"/>
      <c r="W25" s="13"/>
      <c r="X25" s="17"/>
      <c r="AE25" s="13"/>
      <c r="AF25" s="13"/>
    </row>
    <row r="26" spans="1:32">
      <c r="A26" s="13"/>
      <c r="U26" s="13"/>
      <c r="V26" s="13"/>
      <c r="W26" s="13"/>
      <c r="AE26" s="13"/>
      <c r="AF26" s="13"/>
    </row>
    <row r="27" spans="1:32">
      <c r="A27" s="17" t="s">
        <v>743</v>
      </c>
      <c r="U27" s="13"/>
      <c r="V27" s="13"/>
      <c r="W27" s="13"/>
      <c r="AE27" s="13"/>
      <c r="AF27" s="13"/>
    </row>
    <row r="28" spans="1:32">
      <c r="A28" s="13"/>
      <c r="U28" s="13"/>
      <c r="V28" s="13"/>
      <c r="W28" s="13"/>
      <c r="AE28" s="13"/>
      <c r="AF28" s="13"/>
    </row>
    <row r="29" spans="1:32">
      <c r="A29" s="17" t="s">
        <v>3389</v>
      </c>
      <c r="U29" s="13"/>
      <c r="V29" s="13"/>
      <c r="W29" s="13"/>
      <c r="AE29" s="13"/>
      <c r="AF29" s="13"/>
    </row>
    <row r="30" spans="1:32">
      <c r="U30" s="13"/>
      <c r="V30" s="13"/>
      <c r="W30" s="13"/>
    </row>
    <row r="31" spans="1:32">
      <c r="A31" s="53" t="s">
        <v>124</v>
      </c>
      <c r="U31" s="13"/>
      <c r="V31" s="13"/>
      <c r="W31" s="13"/>
    </row>
    <row r="32" spans="1:32">
      <c r="U32" s="13"/>
      <c r="V32" s="13"/>
      <c r="W32" s="13"/>
    </row>
    <row r="33" spans="21:23">
      <c r="U33" s="13"/>
      <c r="V33" s="13"/>
      <c r="W33" s="13"/>
    </row>
    <row r="34" spans="21:23">
      <c r="U34" s="13"/>
      <c r="V34" s="13"/>
      <c r="W34" s="13"/>
    </row>
  </sheetData>
  <conditionalFormatting sqref="U1:W2">
    <cfRule type="expression" dxfId="60" priority="1" stopIfTrue="1">
      <formula>#N/A</formula>
    </cfRule>
  </conditionalFormatting>
  <hyperlinks>
    <hyperlink ref="AH3" location="Content!A1" display="Back to content page" xr:uid="{00000000-0004-0000-2601-000000000000}"/>
  </hyperlinks>
  <pageMargins left="0.7" right="0.7" top="0.75" bottom="0.75" header="0.3" footer="0.3"/>
  <pageSetup paperSize="9" orientation="portrait" horizontalDpi="4294967295" verticalDpi="4294967295" r:id="rId1"/>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Sheet296"/>
  <dimension ref="A1:AE40"/>
  <sheetViews>
    <sheetView topLeftCell="A22" zoomScale="99" zoomScaleNormal="99" workbookViewId="0">
      <selection activeCell="A29" sqref="A29:A31"/>
    </sheetView>
  </sheetViews>
  <sheetFormatPr defaultRowHeight="14.4"/>
  <cols>
    <col min="1" max="1" width="34.21875" customWidth="1"/>
    <col min="2" max="29" width="9.21875" customWidth="1"/>
  </cols>
  <sheetData>
    <row r="1" spans="1:31">
      <c r="A1" s="18" t="s">
        <v>3366</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E3" s="1" t="s">
        <v>559</v>
      </c>
    </row>
    <row r="4" spans="1:31">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row>
    <row r="5" spans="1:31">
      <c r="A5" s="93" t="s">
        <v>12</v>
      </c>
      <c r="B5" s="296"/>
      <c r="C5" s="296"/>
      <c r="D5" s="296"/>
      <c r="E5" s="296"/>
      <c r="F5" s="296"/>
      <c r="G5" s="296"/>
      <c r="H5" s="296"/>
      <c r="I5" s="296"/>
      <c r="J5" s="296"/>
      <c r="K5" s="296"/>
      <c r="L5" s="296"/>
      <c r="M5" s="296"/>
      <c r="N5" s="296"/>
      <c r="O5" s="296"/>
      <c r="P5" s="296"/>
      <c r="Q5" s="296"/>
      <c r="R5" s="296"/>
      <c r="S5" s="296"/>
      <c r="T5" s="296"/>
      <c r="U5" s="296"/>
      <c r="V5" s="296"/>
      <c r="W5" s="296"/>
      <c r="X5" s="296">
        <v>1730.2</v>
      </c>
      <c r="Y5" s="296">
        <v>1810.6</v>
      </c>
      <c r="Z5" s="296">
        <v>1876.2</v>
      </c>
      <c r="AA5" s="296"/>
      <c r="AB5" s="296"/>
      <c r="AC5" s="296"/>
      <c r="AE5" s="33"/>
    </row>
    <row r="6" spans="1:31">
      <c r="A6" s="93" t="s">
        <v>513</v>
      </c>
      <c r="B6" s="296"/>
      <c r="C6" s="296"/>
      <c r="D6" s="296"/>
      <c r="E6" s="296"/>
      <c r="F6" s="296"/>
      <c r="G6" s="296"/>
      <c r="H6" s="296"/>
      <c r="I6" s="296"/>
      <c r="J6" s="296"/>
      <c r="K6" s="608" t="s">
        <v>105</v>
      </c>
      <c r="L6" s="608" t="s">
        <v>105</v>
      </c>
      <c r="M6" s="608" t="s">
        <v>105</v>
      </c>
      <c r="N6" s="608" t="s">
        <v>105</v>
      </c>
      <c r="O6" s="608" t="s">
        <v>105</v>
      </c>
      <c r="P6" s="608" t="s">
        <v>105</v>
      </c>
      <c r="Q6" s="608" t="s">
        <v>105</v>
      </c>
      <c r="R6" s="608" t="s">
        <v>105</v>
      </c>
      <c r="S6" s="608" t="s">
        <v>105</v>
      </c>
      <c r="T6" s="608" t="s">
        <v>105</v>
      </c>
      <c r="U6" s="608" t="s">
        <v>105</v>
      </c>
      <c r="V6" s="608" t="s">
        <v>105</v>
      </c>
      <c r="W6" s="608" t="s">
        <v>105</v>
      </c>
      <c r="X6" s="608" t="s">
        <v>105</v>
      </c>
      <c r="Y6" s="608" t="s">
        <v>105</v>
      </c>
      <c r="Z6" s="608" t="s">
        <v>105</v>
      </c>
      <c r="AA6" s="608" t="s">
        <v>105</v>
      </c>
      <c r="AB6" s="608" t="s">
        <v>105</v>
      </c>
      <c r="AC6" s="608" t="s">
        <v>105</v>
      </c>
      <c r="AE6" s="33"/>
    </row>
    <row r="7" spans="1:31">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row>
    <row r="8" spans="1:31">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row>
    <row r="9" spans="1:31">
      <c r="A9" s="93" t="s">
        <v>11</v>
      </c>
      <c r="B9" s="296"/>
      <c r="C9" s="296"/>
      <c r="D9" s="296"/>
      <c r="E9" s="296"/>
      <c r="F9" s="296"/>
      <c r="G9" s="296"/>
      <c r="H9" s="296"/>
      <c r="I9" s="296"/>
      <c r="J9" s="296"/>
      <c r="K9" s="296">
        <v>1538.46</v>
      </c>
      <c r="L9" s="296">
        <v>1538.46</v>
      </c>
      <c r="M9" s="296">
        <v>1538.46</v>
      </c>
      <c r="N9" s="296">
        <v>1538.46</v>
      </c>
      <c r="O9" s="296">
        <v>1538.46</v>
      </c>
      <c r="P9" s="296">
        <v>1538.46</v>
      </c>
      <c r="Q9" s="296">
        <v>1538.46</v>
      </c>
      <c r="R9" s="296">
        <v>1538.46</v>
      </c>
      <c r="S9" s="296">
        <v>1538.46</v>
      </c>
      <c r="T9" s="296">
        <v>1538.46</v>
      </c>
      <c r="U9" s="296">
        <v>1538.46</v>
      </c>
      <c r="V9" s="296">
        <v>1599.23</v>
      </c>
      <c r="W9" s="296">
        <v>1599.23</v>
      </c>
      <c r="X9" s="296">
        <v>1599.23</v>
      </c>
      <c r="Y9" s="296">
        <v>1599.23</v>
      </c>
      <c r="Z9" s="296">
        <v>1599.23</v>
      </c>
      <c r="AA9" s="296"/>
      <c r="AB9" s="296"/>
      <c r="AC9" s="296"/>
    </row>
    <row r="10" spans="1:31">
      <c r="A10" s="93" t="s">
        <v>10</v>
      </c>
      <c r="B10" s="296">
        <v>1253.0999999999999</v>
      </c>
      <c r="C10" s="296">
        <v>1475.3</v>
      </c>
      <c r="D10" s="296">
        <v>1567.5</v>
      </c>
      <c r="E10" s="296">
        <v>1669.2</v>
      </c>
      <c r="F10" s="296">
        <v>1200.2</v>
      </c>
      <c r="G10" s="296">
        <v>1403.5</v>
      </c>
      <c r="H10" s="296">
        <v>1001.7</v>
      </c>
      <c r="I10" s="296">
        <v>1562.1</v>
      </c>
      <c r="J10" s="296">
        <v>1830.1</v>
      </c>
      <c r="K10" s="296">
        <v>1699.3</v>
      </c>
      <c r="L10" s="296">
        <v>1745.4</v>
      </c>
      <c r="M10" s="296">
        <v>1683.2</v>
      </c>
      <c r="N10" s="296">
        <v>1938.1</v>
      </c>
      <c r="O10" s="296">
        <v>1284.2</v>
      </c>
      <c r="P10" s="296">
        <v>1298</v>
      </c>
      <c r="Q10" s="296">
        <v>1362.5</v>
      </c>
      <c r="R10" s="296">
        <v>1729.6</v>
      </c>
      <c r="S10" s="296">
        <v>2136.5</v>
      </c>
      <c r="T10" s="296">
        <v>1840.9</v>
      </c>
      <c r="U10" s="296">
        <v>1724.4</v>
      </c>
      <c r="V10" s="296">
        <v>1779.6</v>
      </c>
      <c r="W10" s="296"/>
      <c r="X10" s="296"/>
      <c r="Y10" s="296"/>
      <c r="Z10" s="296"/>
      <c r="AA10" s="296"/>
      <c r="AB10" s="296"/>
      <c r="AC10" s="296"/>
    </row>
    <row r="11" spans="1:31">
      <c r="A11" s="93" t="s">
        <v>9</v>
      </c>
      <c r="B11" s="296">
        <v>367.8</v>
      </c>
      <c r="C11" s="296">
        <v>374.7</v>
      </c>
      <c r="D11" s="296">
        <v>340.7</v>
      </c>
      <c r="E11" s="296">
        <v>228.9</v>
      </c>
      <c r="F11" s="296">
        <v>196.3</v>
      </c>
      <c r="G11" s="296">
        <v>380.9</v>
      </c>
      <c r="H11" s="296">
        <v>1143</v>
      </c>
      <c r="I11" s="296">
        <v>601.29999999999995</v>
      </c>
      <c r="J11" s="296">
        <v>836.7</v>
      </c>
      <c r="K11" s="296">
        <v>786.3</v>
      </c>
      <c r="L11" s="296">
        <v>785.4</v>
      </c>
      <c r="M11" s="296">
        <v>785.9</v>
      </c>
      <c r="N11" s="296">
        <v>830.8</v>
      </c>
      <c r="O11" s="296">
        <v>971.9</v>
      </c>
      <c r="P11" s="296">
        <v>1122.5999999999999</v>
      </c>
      <c r="Q11" s="296">
        <v>1128</v>
      </c>
      <c r="R11" s="296">
        <v>1290.9000000000001</v>
      </c>
      <c r="S11" s="296">
        <v>1565</v>
      </c>
      <c r="T11" s="296">
        <v>1859.5</v>
      </c>
      <c r="U11" s="296">
        <v>807.83</v>
      </c>
      <c r="V11" s="296">
        <v>872.87</v>
      </c>
      <c r="W11" s="296">
        <v>588.9</v>
      </c>
      <c r="X11" s="296">
        <v>800.88</v>
      </c>
      <c r="Y11" s="296">
        <v>1060.48</v>
      </c>
      <c r="Z11" s="296">
        <v>1079.2</v>
      </c>
      <c r="AA11" s="296">
        <v>761.4</v>
      </c>
      <c r="AB11" s="296">
        <v>866</v>
      </c>
      <c r="AC11" s="296"/>
    </row>
    <row r="12" spans="1:31">
      <c r="A12" s="93" t="s">
        <v>8</v>
      </c>
      <c r="B12" s="296">
        <v>1215.3</v>
      </c>
      <c r="C12" s="296">
        <v>1253</v>
      </c>
      <c r="D12" s="296">
        <v>1241.2</v>
      </c>
      <c r="E12" s="296">
        <v>1219.5999999999999</v>
      </c>
      <c r="F12" s="296">
        <v>1265.4000000000001</v>
      </c>
      <c r="G12" s="296">
        <v>1236.9000000000001</v>
      </c>
      <c r="H12" s="296">
        <v>1056.5999999999999</v>
      </c>
      <c r="I12" s="296">
        <v>958.6</v>
      </c>
      <c r="J12" s="296">
        <v>1140.3</v>
      </c>
      <c r="K12" s="296">
        <v>899.4</v>
      </c>
      <c r="L12" s="296">
        <v>1094.7</v>
      </c>
      <c r="M12" s="296">
        <v>1240.5</v>
      </c>
      <c r="N12" s="296">
        <v>1439.6</v>
      </c>
      <c r="O12" s="296">
        <v>1486.5</v>
      </c>
      <c r="P12" s="296">
        <v>1411.1</v>
      </c>
      <c r="Q12" s="296">
        <v>2096.9</v>
      </c>
      <c r="R12" s="296">
        <v>2355.6999999999998</v>
      </c>
      <c r="S12" s="296">
        <v>3157.5</v>
      </c>
      <c r="T12" s="296">
        <v>3010.5</v>
      </c>
      <c r="U12" s="296">
        <v>2118.8000000000002</v>
      </c>
      <c r="V12" s="296">
        <v>1799.2</v>
      </c>
      <c r="W12" s="296">
        <v>1908</v>
      </c>
      <c r="X12" s="296">
        <v>1834.1</v>
      </c>
      <c r="Y12" s="296">
        <v>1721.2</v>
      </c>
      <c r="Z12" s="296">
        <v>1398.1</v>
      </c>
      <c r="AA12" s="608"/>
      <c r="AB12" s="608"/>
      <c r="AC12" s="608"/>
    </row>
    <row r="13" spans="1:31">
      <c r="A13" s="93" t="s">
        <v>6</v>
      </c>
      <c r="B13" s="296">
        <v>1024.8</v>
      </c>
      <c r="C13" s="296">
        <v>847</v>
      </c>
      <c r="D13" s="296">
        <v>829.8</v>
      </c>
      <c r="E13" s="296">
        <v>770.1</v>
      </c>
      <c r="F13" s="296">
        <v>668.6</v>
      </c>
      <c r="G13" s="296">
        <v>830.1</v>
      </c>
      <c r="H13" s="296">
        <v>934</v>
      </c>
      <c r="I13" s="296">
        <v>908.9</v>
      </c>
      <c r="J13" s="296">
        <v>1625.3</v>
      </c>
      <c r="K13" s="296">
        <v>1439.3</v>
      </c>
      <c r="L13" s="296">
        <v>1549.7</v>
      </c>
      <c r="M13" s="296">
        <v>1463.4</v>
      </c>
      <c r="N13" s="296">
        <v>1687.9</v>
      </c>
      <c r="O13" s="296">
        <v>2070.6999999999998</v>
      </c>
      <c r="P13" s="296">
        <v>2153.6999999999998</v>
      </c>
      <c r="Q13" s="296">
        <v>2035.7</v>
      </c>
      <c r="R13" s="296">
        <v>2178.9</v>
      </c>
      <c r="S13" s="296">
        <v>2498.6</v>
      </c>
      <c r="T13" s="296">
        <v>2365.1</v>
      </c>
      <c r="U13" s="296">
        <v>5317.18</v>
      </c>
      <c r="V13" s="296"/>
      <c r="W13" s="296"/>
      <c r="X13" s="296">
        <v>1693.2</v>
      </c>
      <c r="Y13" s="296">
        <v>1865.2</v>
      </c>
      <c r="Z13" s="296">
        <v>1701.6</v>
      </c>
      <c r="AA13" s="296">
        <v>965.7</v>
      </c>
      <c r="AB13" s="296">
        <v>1179.5</v>
      </c>
      <c r="AC13" s="296">
        <v>1359.3</v>
      </c>
    </row>
    <row r="14" spans="1:31">
      <c r="A14" s="93" t="s">
        <v>18</v>
      </c>
      <c r="B14" s="296">
        <v>1303.7</v>
      </c>
      <c r="C14" s="296">
        <v>1502.8</v>
      </c>
      <c r="D14" s="296">
        <v>1135.5999999999999</v>
      </c>
      <c r="E14" s="296">
        <v>1140.5</v>
      </c>
      <c r="F14" s="296">
        <v>1130.3</v>
      </c>
      <c r="G14" s="296">
        <v>982.7</v>
      </c>
      <c r="H14" s="296">
        <v>987.4</v>
      </c>
      <c r="I14" s="296">
        <v>844.2</v>
      </c>
      <c r="J14" s="296">
        <v>758</v>
      </c>
      <c r="K14" s="296">
        <v>811.7</v>
      </c>
      <c r="L14" s="296">
        <v>719.6</v>
      </c>
      <c r="M14" s="296">
        <v>781</v>
      </c>
      <c r="N14" s="296">
        <v>914.6</v>
      </c>
      <c r="O14" s="296">
        <v>1138</v>
      </c>
      <c r="P14" s="296">
        <v>1188.5999999999999</v>
      </c>
      <c r="Q14" s="296">
        <v>1224.0999999999999</v>
      </c>
      <c r="R14" s="296">
        <v>1265</v>
      </c>
      <c r="S14" s="296">
        <v>1090.9000000000001</v>
      </c>
      <c r="T14" s="296">
        <v>1170.5999999999999</v>
      </c>
      <c r="U14" s="296"/>
      <c r="V14" s="296"/>
      <c r="W14" s="296"/>
      <c r="X14" s="296"/>
      <c r="Y14" s="296"/>
      <c r="Z14" s="296"/>
      <c r="AA14" s="296"/>
      <c r="AB14" s="296"/>
      <c r="AC14" s="296"/>
    </row>
    <row r="15" spans="1:31">
      <c r="A15" s="93" t="s">
        <v>4</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row>
    <row r="16" spans="1:31">
      <c r="A16" s="93" t="s">
        <v>3</v>
      </c>
      <c r="B16" s="296">
        <v>1081</v>
      </c>
      <c r="C16" s="296">
        <v>1203.3</v>
      </c>
      <c r="D16" s="296">
        <v>1081.0999999999999</v>
      </c>
      <c r="E16" s="296">
        <v>1284.2</v>
      </c>
      <c r="F16" s="296">
        <v>1176.7</v>
      </c>
      <c r="G16" s="296">
        <v>1018.7</v>
      </c>
      <c r="H16" s="296">
        <v>1223.5</v>
      </c>
      <c r="I16" s="296">
        <v>1019.8</v>
      </c>
      <c r="J16" s="296">
        <v>895.1</v>
      </c>
      <c r="K16" s="296">
        <v>940.3</v>
      </c>
      <c r="L16" s="296">
        <v>785.3</v>
      </c>
      <c r="M16" s="296">
        <v>829.6</v>
      </c>
      <c r="N16" s="296">
        <v>1089.5</v>
      </c>
      <c r="O16" s="296">
        <v>1278.4000000000001</v>
      </c>
      <c r="P16" s="296">
        <v>1260.5999999999999</v>
      </c>
      <c r="Q16" s="296">
        <v>1243.0999999999999</v>
      </c>
      <c r="R16" s="296">
        <v>1423.3</v>
      </c>
      <c r="S16" s="296">
        <v>1409.6</v>
      </c>
      <c r="T16" s="296">
        <v>1448.3</v>
      </c>
      <c r="U16" s="296">
        <v>1563.4</v>
      </c>
      <c r="V16" s="296">
        <v>1771.9</v>
      </c>
      <c r="W16" s="296">
        <v>1713.5</v>
      </c>
      <c r="X16" s="296">
        <v>1520.9</v>
      </c>
      <c r="Y16" s="296">
        <v>1500.1</v>
      </c>
      <c r="Z16" s="296">
        <v>1361.6469999999999</v>
      </c>
      <c r="AA16" s="296">
        <v>1291.5999999999999</v>
      </c>
      <c r="AB16" s="296">
        <v>1606.1</v>
      </c>
      <c r="AC16" s="296">
        <v>1415.1</v>
      </c>
    </row>
    <row r="17" spans="1:29">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row>
    <row r="18" spans="1:29">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row>
    <row r="19" spans="1:29">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row>
    <row r="20" spans="1:29">
      <c r="A20" s="17"/>
      <c r="B20" s="17"/>
      <c r="C20" s="13"/>
      <c r="D20" s="13"/>
      <c r="E20" s="13"/>
      <c r="F20" s="13"/>
      <c r="G20" s="13"/>
      <c r="H20" s="13"/>
      <c r="I20" s="13"/>
      <c r="J20" s="13"/>
      <c r="K20" s="13"/>
      <c r="L20" s="13"/>
      <c r="M20" s="13"/>
      <c r="N20" s="13"/>
      <c r="O20" s="13"/>
      <c r="P20" s="17"/>
      <c r="Q20" s="17"/>
      <c r="R20" s="17"/>
      <c r="S20" s="17"/>
      <c r="T20" s="17"/>
      <c r="U20" s="13"/>
      <c r="V20" s="13"/>
      <c r="W20" s="13"/>
      <c r="X20" s="17"/>
    </row>
    <row r="21" spans="1:29">
      <c r="A21" s="44" t="s">
        <v>19</v>
      </c>
      <c r="B21" s="13"/>
      <c r="D21" s="17"/>
      <c r="F21" s="17"/>
      <c r="G21" s="17"/>
      <c r="H21" s="17"/>
      <c r="I21" s="17"/>
      <c r="J21" s="17"/>
      <c r="K21" s="17"/>
      <c r="L21" s="17"/>
      <c r="M21" s="17"/>
      <c r="N21" s="17"/>
      <c r="O21" s="17"/>
      <c r="P21" s="17"/>
      <c r="Q21" s="17"/>
      <c r="R21" s="17"/>
      <c r="S21" s="17"/>
      <c r="T21" s="17"/>
      <c r="X21" s="17"/>
    </row>
    <row r="22" spans="1:29">
      <c r="A22" s="17"/>
      <c r="B22" s="17"/>
      <c r="D22" s="17"/>
      <c r="F22" s="17"/>
      <c r="G22" s="17"/>
      <c r="H22" s="17"/>
      <c r="I22" s="17"/>
      <c r="J22" s="17"/>
      <c r="K22" s="17"/>
      <c r="L22" s="17"/>
      <c r="M22" s="17"/>
      <c r="N22" s="17"/>
      <c r="O22" s="17"/>
      <c r="P22" s="17"/>
      <c r="Q22" s="17"/>
      <c r="R22" s="17"/>
      <c r="S22" s="17"/>
      <c r="T22" s="17"/>
      <c r="U22" s="13"/>
      <c r="V22" s="13"/>
      <c r="W22" s="13"/>
      <c r="X22" s="17"/>
    </row>
    <row r="23" spans="1:29">
      <c r="A23" s="13" t="s">
        <v>399</v>
      </c>
      <c r="B23" s="13"/>
      <c r="D23" s="17"/>
      <c r="F23" s="17"/>
      <c r="G23" s="17"/>
      <c r="H23" s="17"/>
      <c r="I23" s="17"/>
      <c r="J23" s="17"/>
      <c r="K23" s="17"/>
      <c r="L23" s="17"/>
      <c r="M23" s="17"/>
      <c r="N23" s="17"/>
      <c r="O23" s="17"/>
      <c r="P23" s="17"/>
      <c r="Q23" s="17"/>
      <c r="R23" s="17"/>
      <c r="S23" s="17"/>
      <c r="T23" s="17"/>
      <c r="X23" s="17"/>
    </row>
    <row r="24" spans="1:29">
      <c r="A24" s="17"/>
      <c r="B24" s="13"/>
      <c r="D24" s="17"/>
      <c r="F24" s="17"/>
      <c r="G24" s="17"/>
      <c r="H24" s="17"/>
      <c r="I24" s="17"/>
      <c r="J24" s="17"/>
      <c r="K24" s="17"/>
      <c r="L24" s="17"/>
      <c r="M24" s="17"/>
      <c r="N24" s="17"/>
      <c r="O24" s="17"/>
      <c r="P24" s="17"/>
      <c r="Q24" s="17"/>
      <c r="R24" s="17"/>
      <c r="S24" s="17"/>
      <c r="T24" s="17"/>
      <c r="X24" s="17"/>
    </row>
    <row r="25" spans="1:29">
      <c r="A25" s="13" t="s">
        <v>433</v>
      </c>
      <c r="B25" s="17"/>
      <c r="D25" s="17"/>
      <c r="F25" s="17"/>
      <c r="G25" s="17"/>
      <c r="H25" s="17"/>
      <c r="I25" s="17"/>
      <c r="J25" s="17"/>
      <c r="K25" s="17"/>
      <c r="L25" s="17"/>
      <c r="M25" s="17"/>
      <c r="N25" s="17"/>
      <c r="O25" s="17"/>
      <c r="P25" s="17"/>
      <c r="Q25" s="17"/>
      <c r="R25" s="17"/>
      <c r="S25" s="17"/>
      <c r="T25" s="17"/>
      <c r="U25" s="13"/>
      <c r="V25" s="13"/>
      <c r="W25" s="13"/>
      <c r="X25" s="17"/>
    </row>
    <row r="26" spans="1:29">
      <c r="A26" s="13"/>
      <c r="F26" s="17"/>
      <c r="G26" s="17"/>
      <c r="H26" s="17"/>
      <c r="I26" s="17"/>
      <c r="J26" s="17"/>
      <c r="K26" s="17"/>
      <c r="L26" s="17"/>
      <c r="M26" s="17"/>
      <c r="N26" s="17"/>
      <c r="O26" s="17"/>
      <c r="P26" s="17"/>
      <c r="Q26" s="17"/>
      <c r="R26" s="17"/>
      <c r="S26" s="17"/>
      <c r="T26" s="17"/>
      <c r="U26" s="13"/>
      <c r="V26" s="13"/>
      <c r="W26" s="13"/>
      <c r="X26" s="17"/>
    </row>
    <row r="27" spans="1:29">
      <c r="A27" s="17" t="s">
        <v>596</v>
      </c>
      <c r="F27" s="17"/>
      <c r="G27" s="17"/>
      <c r="H27" s="17"/>
      <c r="I27" s="17"/>
      <c r="J27" s="17"/>
      <c r="K27" s="17"/>
      <c r="L27" s="17"/>
      <c r="M27" s="17"/>
      <c r="N27" s="17"/>
      <c r="O27" s="17"/>
      <c r="P27" s="17"/>
      <c r="Q27" s="17"/>
      <c r="R27" s="17"/>
      <c r="S27" s="17"/>
      <c r="T27" s="17"/>
      <c r="U27" s="13"/>
      <c r="V27" s="13"/>
      <c r="W27" s="13"/>
      <c r="X27" s="17"/>
    </row>
    <row r="28" spans="1:29">
      <c r="A28" s="13"/>
      <c r="F28" s="17"/>
      <c r="G28" s="17"/>
      <c r="H28" s="17"/>
      <c r="I28" s="17"/>
      <c r="J28" s="17"/>
      <c r="K28" s="17"/>
      <c r="L28" s="17"/>
      <c r="M28" s="17"/>
      <c r="N28" s="17"/>
      <c r="O28" s="17"/>
      <c r="P28" s="17"/>
      <c r="Q28" s="17"/>
      <c r="R28" s="17"/>
      <c r="S28" s="17"/>
      <c r="T28" s="17"/>
      <c r="U28" s="13"/>
      <c r="V28" s="13"/>
      <c r="W28" s="13"/>
      <c r="X28" s="17"/>
    </row>
    <row r="29" spans="1:29">
      <c r="A29" s="17" t="s">
        <v>3389</v>
      </c>
      <c r="U29" s="13"/>
      <c r="V29" s="13"/>
      <c r="W29" s="13"/>
    </row>
    <row r="30" spans="1:29">
      <c r="U30" s="13"/>
      <c r="V30" s="13"/>
      <c r="W30" s="13"/>
    </row>
    <row r="31" spans="1:29">
      <c r="A31" s="53" t="s">
        <v>124</v>
      </c>
      <c r="U31" s="13"/>
      <c r="V31" s="13"/>
      <c r="W31" s="13"/>
    </row>
    <row r="32" spans="1:29">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sheetData>
  <conditionalFormatting sqref="U1:W2">
    <cfRule type="expression" dxfId="59" priority="1" stopIfTrue="1">
      <formula>#N/A</formula>
    </cfRule>
  </conditionalFormatting>
  <hyperlinks>
    <hyperlink ref="AE3" location="Content!A1" display="Back to content page" xr:uid="{00000000-0004-0000-2701-000000000000}"/>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Sheet297"/>
  <dimension ref="A1:AH43"/>
  <sheetViews>
    <sheetView topLeftCell="A22" zoomScale="99" zoomScaleNormal="99" workbookViewId="0">
      <selection activeCell="A29" sqref="A29:A31"/>
    </sheetView>
  </sheetViews>
  <sheetFormatPr defaultRowHeight="14.4"/>
  <cols>
    <col min="1" max="1" width="34.21875" customWidth="1"/>
    <col min="2" max="32" width="9.44140625" customWidth="1"/>
  </cols>
  <sheetData>
    <row r="1" spans="1:34">
      <c r="A1" s="18" t="s">
        <v>638</v>
      </c>
      <c r="B1" s="17"/>
      <c r="C1" s="17"/>
      <c r="D1" s="17"/>
      <c r="E1" s="17"/>
      <c r="F1" s="17"/>
      <c r="G1" s="17"/>
      <c r="H1" s="17"/>
      <c r="I1" s="17"/>
      <c r="J1" s="17"/>
      <c r="K1" s="17"/>
      <c r="L1" s="17"/>
      <c r="M1" s="17"/>
      <c r="N1" s="17"/>
      <c r="O1" s="17"/>
      <c r="P1" s="17"/>
      <c r="Q1" s="17"/>
      <c r="R1" s="17"/>
      <c r="S1" s="17"/>
      <c r="T1" s="17"/>
      <c r="U1" s="62"/>
      <c r="V1" s="62"/>
      <c r="W1" s="62"/>
      <c r="X1" s="17"/>
      <c r="AE1" s="13"/>
      <c r="AF1" s="13"/>
    </row>
    <row r="2" spans="1:34">
      <c r="A2" s="17"/>
      <c r="B2" s="17"/>
      <c r="C2" s="17"/>
      <c r="D2" s="17"/>
      <c r="E2" s="17"/>
      <c r="F2" s="17"/>
      <c r="G2" s="17"/>
      <c r="H2" s="17"/>
      <c r="I2" s="17"/>
      <c r="J2" s="17"/>
      <c r="K2" s="17"/>
      <c r="L2" s="17"/>
      <c r="M2" s="17"/>
      <c r="N2" s="17"/>
      <c r="O2" s="17"/>
      <c r="P2" s="17"/>
      <c r="Q2" s="17"/>
      <c r="R2" s="17"/>
      <c r="S2" s="17"/>
      <c r="T2" s="17"/>
      <c r="U2" s="62"/>
      <c r="V2" s="62"/>
      <c r="W2" s="62"/>
      <c r="X2" s="17"/>
      <c r="AE2" s="13"/>
      <c r="AF2" s="13"/>
    </row>
    <row r="3" spans="1:34">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H3" s="1" t="s">
        <v>559</v>
      </c>
    </row>
    <row r="4" spans="1:34">
      <c r="A4" s="93" t="s">
        <v>13</v>
      </c>
      <c r="B4" s="608"/>
      <c r="C4" s="608"/>
      <c r="D4" s="608"/>
      <c r="E4" s="608"/>
      <c r="F4" s="608"/>
      <c r="G4" s="608"/>
      <c r="H4" s="608"/>
      <c r="I4" s="608"/>
      <c r="J4" s="608"/>
      <c r="K4" s="608"/>
      <c r="L4" s="608"/>
      <c r="M4" s="608"/>
      <c r="N4" s="608"/>
      <c r="O4" s="608"/>
      <c r="P4" s="608"/>
      <c r="Q4" s="608"/>
      <c r="R4" s="608"/>
      <c r="S4" s="608"/>
      <c r="T4" s="608"/>
      <c r="U4" s="608"/>
      <c r="V4" s="608"/>
      <c r="W4" s="608"/>
      <c r="X4" s="608"/>
      <c r="Y4" s="608"/>
      <c r="Z4" s="296"/>
      <c r="AA4" s="296"/>
      <c r="AB4" s="296"/>
      <c r="AC4" s="296"/>
      <c r="AD4" s="296"/>
      <c r="AE4" s="296"/>
      <c r="AF4" s="296"/>
    </row>
    <row r="5" spans="1:34">
      <c r="A5" s="93" t="s">
        <v>12</v>
      </c>
      <c r="B5" s="608"/>
      <c r="C5" s="608"/>
      <c r="D5" s="608"/>
      <c r="E5" s="608"/>
      <c r="F5" s="608"/>
      <c r="G5" s="608"/>
      <c r="H5" s="608"/>
      <c r="I5" s="608"/>
      <c r="J5" s="608"/>
      <c r="K5" s="608"/>
      <c r="L5" s="608"/>
      <c r="M5" s="608"/>
      <c r="N5" s="608"/>
      <c r="O5" s="608"/>
      <c r="P5" s="608"/>
      <c r="Q5" s="608"/>
      <c r="R5" s="608"/>
      <c r="S5" s="608"/>
      <c r="T5" s="608"/>
      <c r="U5" s="608"/>
      <c r="V5" s="608"/>
      <c r="W5" s="608"/>
      <c r="X5" s="608">
        <v>2261.3000000000002</v>
      </c>
      <c r="Y5" s="608">
        <v>2351.6999999999998</v>
      </c>
      <c r="Z5" s="296">
        <v>2456.9</v>
      </c>
      <c r="AA5" s="296"/>
      <c r="AB5" s="296"/>
      <c r="AC5" s="296"/>
      <c r="AD5" s="296"/>
      <c r="AE5" s="296"/>
      <c r="AF5" s="296"/>
      <c r="AH5" s="33"/>
    </row>
    <row r="6" spans="1:34">
      <c r="A6" s="93" t="s">
        <v>513</v>
      </c>
      <c r="B6" s="608"/>
      <c r="C6" s="608"/>
      <c r="D6" s="608"/>
      <c r="E6" s="608"/>
      <c r="F6" s="608"/>
      <c r="G6" s="608"/>
      <c r="H6" s="608"/>
      <c r="I6" s="608"/>
      <c r="J6" s="608"/>
      <c r="K6" s="608" t="s">
        <v>105</v>
      </c>
      <c r="L6" s="608" t="s">
        <v>105</v>
      </c>
      <c r="M6" s="608" t="s">
        <v>105</v>
      </c>
      <c r="N6" s="608" t="s">
        <v>105</v>
      </c>
      <c r="O6" s="608" t="s">
        <v>105</v>
      </c>
      <c r="P6" s="608" t="s">
        <v>105</v>
      </c>
      <c r="Q6" s="608" t="s">
        <v>105</v>
      </c>
      <c r="R6" s="608" t="s">
        <v>105</v>
      </c>
      <c r="S6" s="608" t="s">
        <v>105</v>
      </c>
      <c r="T6" s="608" t="s">
        <v>105</v>
      </c>
      <c r="U6" s="608" t="s">
        <v>105</v>
      </c>
      <c r="V6" s="608" t="s">
        <v>105</v>
      </c>
      <c r="W6" s="608" t="s">
        <v>105</v>
      </c>
      <c r="X6" s="608" t="s">
        <v>105</v>
      </c>
      <c r="Y6" s="608" t="s">
        <v>105</v>
      </c>
      <c r="Z6" s="608" t="s">
        <v>105</v>
      </c>
      <c r="AA6" s="608" t="s">
        <v>105</v>
      </c>
      <c r="AB6" s="608" t="s">
        <v>105</v>
      </c>
      <c r="AC6" s="608" t="s">
        <v>105</v>
      </c>
      <c r="AD6" s="608" t="s">
        <v>105</v>
      </c>
      <c r="AE6" s="608" t="s">
        <v>105</v>
      </c>
      <c r="AF6" s="608" t="s">
        <v>105</v>
      </c>
      <c r="AH6" s="33"/>
    </row>
    <row r="7" spans="1:34">
      <c r="A7" s="93" t="s">
        <v>100</v>
      </c>
      <c r="B7" s="608"/>
      <c r="C7" s="608"/>
      <c r="D7" s="608"/>
      <c r="E7" s="608"/>
      <c r="F7" s="608"/>
      <c r="G7" s="608"/>
      <c r="H7" s="608"/>
      <c r="I7" s="608"/>
      <c r="J7" s="608"/>
      <c r="K7" s="608"/>
      <c r="L7" s="608"/>
      <c r="M7" s="608"/>
      <c r="N7" s="608"/>
      <c r="O7" s="608"/>
      <c r="P7" s="608"/>
      <c r="Q7" s="608"/>
      <c r="R7" s="608"/>
      <c r="S7" s="608"/>
      <c r="T7" s="608"/>
      <c r="U7" s="608"/>
      <c r="V7" s="608"/>
      <c r="W7" s="608"/>
      <c r="X7" s="608"/>
      <c r="Y7" s="608"/>
      <c r="Z7" s="296"/>
      <c r="AA7" s="296"/>
      <c r="AB7" s="296"/>
      <c r="AC7" s="296"/>
      <c r="AD7" s="296"/>
      <c r="AE7" s="296"/>
      <c r="AF7" s="296"/>
    </row>
    <row r="8" spans="1:34">
      <c r="A8" s="93" t="s">
        <v>512</v>
      </c>
      <c r="B8" s="608"/>
      <c r="C8" s="608"/>
      <c r="D8" s="608"/>
      <c r="E8" s="608"/>
      <c r="F8" s="608"/>
      <c r="G8" s="608"/>
      <c r="H8" s="608"/>
      <c r="I8" s="608"/>
      <c r="J8" s="608"/>
      <c r="K8" s="608"/>
      <c r="L8" s="608"/>
      <c r="M8" s="608"/>
      <c r="N8" s="608"/>
      <c r="O8" s="608"/>
      <c r="P8" s="608"/>
      <c r="Q8" s="608"/>
      <c r="R8" s="608"/>
      <c r="S8" s="608"/>
      <c r="T8" s="608"/>
      <c r="U8" s="608"/>
      <c r="V8" s="608"/>
      <c r="W8" s="608"/>
      <c r="X8" s="608"/>
      <c r="Y8" s="608"/>
      <c r="Z8" s="296"/>
      <c r="AA8" s="296"/>
      <c r="AB8" s="296"/>
      <c r="AC8" s="296"/>
      <c r="AD8" s="296"/>
      <c r="AE8" s="296"/>
      <c r="AF8" s="296"/>
    </row>
    <row r="9" spans="1:34">
      <c r="A9" s="93" t="s">
        <v>11</v>
      </c>
      <c r="B9" s="608"/>
      <c r="C9" s="608"/>
      <c r="D9" s="608"/>
      <c r="E9" s="608"/>
      <c r="F9" s="608"/>
      <c r="G9" s="608"/>
      <c r="H9" s="608"/>
      <c r="I9" s="608"/>
      <c r="J9" s="608"/>
      <c r="K9" s="296">
        <v>100</v>
      </c>
      <c r="L9" s="296">
        <v>100</v>
      </c>
      <c r="M9" s="296">
        <v>100</v>
      </c>
      <c r="N9" s="296">
        <v>100</v>
      </c>
      <c r="O9" s="296">
        <v>100</v>
      </c>
      <c r="P9" s="296">
        <v>100</v>
      </c>
      <c r="Q9" s="296">
        <v>100</v>
      </c>
      <c r="R9" s="296">
        <v>100</v>
      </c>
      <c r="S9" s="296">
        <v>100</v>
      </c>
      <c r="T9" s="296">
        <v>100</v>
      </c>
      <c r="U9" s="296"/>
      <c r="V9" s="296">
        <v>69.3</v>
      </c>
      <c r="W9" s="296">
        <v>69.3</v>
      </c>
      <c r="X9" s="296">
        <v>69.3</v>
      </c>
      <c r="Y9" s="296">
        <v>69.3</v>
      </c>
      <c r="Z9" s="296">
        <v>69.3</v>
      </c>
      <c r="AA9" s="296"/>
      <c r="AB9" s="296"/>
      <c r="AC9" s="296"/>
      <c r="AD9" s="296"/>
      <c r="AE9" s="296"/>
      <c r="AF9" s="296"/>
      <c r="AG9" s="133" t="s">
        <v>15</v>
      </c>
    </row>
    <row r="10" spans="1:34">
      <c r="A10" s="93" t="s">
        <v>10</v>
      </c>
      <c r="B10" s="608">
        <v>1634.5</v>
      </c>
      <c r="C10" s="608">
        <v>1891.4</v>
      </c>
      <c r="D10" s="608">
        <v>2009.7</v>
      </c>
      <c r="E10" s="608">
        <v>2140</v>
      </c>
      <c r="F10" s="608">
        <v>1538.8</v>
      </c>
      <c r="G10" s="608">
        <v>1799.3</v>
      </c>
      <c r="H10" s="608">
        <v>1284.3</v>
      </c>
      <c r="I10" s="608">
        <v>2002.6</v>
      </c>
      <c r="J10" s="608">
        <v>2346.3000000000002</v>
      </c>
      <c r="K10" s="608">
        <v>2178.5</v>
      </c>
      <c r="L10" s="608">
        <v>2237.6999999999998</v>
      </c>
      <c r="M10" s="608">
        <v>2158</v>
      </c>
      <c r="N10" s="608">
        <v>2484.6999999999998</v>
      </c>
      <c r="O10" s="608">
        <v>1634.1</v>
      </c>
      <c r="P10" s="608">
        <v>2008.9</v>
      </c>
      <c r="Q10" s="608">
        <v>1908.1</v>
      </c>
      <c r="R10" s="608">
        <v>2217.5</v>
      </c>
      <c r="S10" s="608">
        <v>2739.1</v>
      </c>
      <c r="T10" s="608">
        <v>3579.6</v>
      </c>
      <c r="U10" s="608">
        <v>3353</v>
      </c>
      <c r="V10" s="608">
        <v>3460.4</v>
      </c>
      <c r="W10" s="296">
        <v>3115.26</v>
      </c>
      <c r="X10" s="296">
        <v>3313.94</v>
      </c>
      <c r="Y10" s="608" t="s">
        <v>7</v>
      </c>
      <c r="Z10" s="296"/>
      <c r="AA10" s="296"/>
      <c r="AB10" s="296"/>
      <c r="AC10" s="296"/>
      <c r="AD10" s="296"/>
      <c r="AE10" s="296"/>
      <c r="AF10" s="296"/>
    </row>
    <row r="11" spans="1:34">
      <c r="A11" s="93" t="s">
        <v>9</v>
      </c>
      <c r="B11" s="608">
        <v>513.70000000000005</v>
      </c>
      <c r="C11" s="608">
        <v>523.1</v>
      </c>
      <c r="D11" s="608">
        <v>475.8</v>
      </c>
      <c r="E11" s="608">
        <v>319.7</v>
      </c>
      <c r="F11" s="608">
        <v>274.10000000000002</v>
      </c>
      <c r="G11" s="608">
        <v>1454.7</v>
      </c>
      <c r="H11" s="608">
        <v>1656.5</v>
      </c>
      <c r="I11" s="608">
        <v>871.5</v>
      </c>
      <c r="J11" s="608">
        <v>1212.5</v>
      </c>
      <c r="K11" s="608">
        <v>1139.5</v>
      </c>
      <c r="L11" s="608">
        <v>1138.2</v>
      </c>
      <c r="M11" s="608">
        <v>1138.9000000000001</v>
      </c>
      <c r="N11" s="608">
        <v>1204</v>
      </c>
      <c r="O11" s="608">
        <v>1408.5</v>
      </c>
      <c r="P11" s="608">
        <v>1629.7</v>
      </c>
      <c r="Q11" s="608">
        <v>1642.4</v>
      </c>
      <c r="R11" s="608">
        <v>1873.4</v>
      </c>
      <c r="S11" s="608">
        <v>2426.6</v>
      </c>
      <c r="T11" s="608">
        <v>2695</v>
      </c>
      <c r="U11" s="608">
        <v>2979.96</v>
      </c>
      <c r="V11" s="608">
        <v>3117.23</v>
      </c>
      <c r="W11" s="608">
        <v>2870.4</v>
      </c>
      <c r="X11" s="608">
        <v>2560.0500000000002</v>
      </c>
      <c r="Y11" s="296">
        <v>2799.84</v>
      </c>
      <c r="Z11" s="296">
        <v>2856.8</v>
      </c>
      <c r="AA11" s="296">
        <v>2007.4</v>
      </c>
      <c r="AB11" s="296">
        <v>2294.8000000000002</v>
      </c>
      <c r="AC11" s="296"/>
      <c r="AD11" s="296"/>
      <c r="AE11" s="296"/>
      <c r="AF11" s="296"/>
    </row>
    <row r="12" spans="1:34">
      <c r="A12" s="93" t="s">
        <v>8</v>
      </c>
      <c r="B12" s="608">
        <v>1869.7</v>
      </c>
      <c r="C12" s="608">
        <v>1927.6</v>
      </c>
      <c r="D12" s="608">
        <v>1909.6</v>
      </c>
      <c r="E12" s="608">
        <v>1876.4</v>
      </c>
      <c r="F12" s="608">
        <v>2013.1</v>
      </c>
      <c r="G12" s="608">
        <v>1955.6</v>
      </c>
      <c r="H12" s="608">
        <v>1683.5</v>
      </c>
      <c r="I12" s="608">
        <v>1740.5</v>
      </c>
      <c r="J12" s="608">
        <v>1425.4</v>
      </c>
      <c r="K12" s="608">
        <v>1124.2</v>
      </c>
      <c r="L12" s="608">
        <v>1368.4</v>
      </c>
      <c r="M12" s="608">
        <v>1550.6</v>
      </c>
      <c r="N12" s="608">
        <v>1799.5</v>
      </c>
      <c r="O12" s="608">
        <v>1858.1</v>
      </c>
      <c r="P12" s="608">
        <v>1763.9</v>
      </c>
      <c r="Q12" s="608">
        <v>2621.1</v>
      </c>
      <c r="R12" s="608">
        <v>1730.9288222151295</v>
      </c>
      <c r="S12" s="608">
        <v>2270.1088865472425</v>
      </c>
      <c r="T12" s="608">
        <v>2272.0726361928614</v>
      </c>
      <c r="U12" s="608">
        <v>2070.4774277362781</v>
      </c>
      <c r="V12" s="608">
        <v>1765.2385928247998</v>
      </c>
      <c r="W12" s="608">
        <v>1838.6903573567579</v>
      </c>
      <c r="X12" s="608">
        <v>2208.7012602072227</v>
      </c>
      <c r="Y12" s="608">
        <v>2083.7959636862388</v>
      </c>
      <c r="Z12" s="608">
        <v>1710.4133570249016</v>
      </c>
      <c r="AA12" s="608">
        <v>1223.9144441599585</v>
      </c>
      <c r="AB12" s="608">
        <v>1430.5973244088962</v>
      </c>
      <c r="AC12" s="608">
        <v>1895.6838543089555</v>
      </c>
      <c r="AD12" s="608">
        <v>1766.6513608101397</v>
      </c>
      <c r="AE12" s="608">
        <v>1683.7398594384315</v>
      </c>
      <c r="AF12" s="608">
        <v>1728.6234653379852</v>
      </c>
    </row>
    <row r="13" spans="1:34">
      <c r="A13" s="93" t="s">
        <v>6</v>
      </c>
      <c r="B13" s="608">
        <v>1330.9</v>
      </c>
      <c r="C13" s="608">
        <v>1100</v>
      </c>
      <c r="D13" s="608">
        <v>1078.9000000000001</v>
      </c>
      <c r="E13" s="608">
        <v>1001.2</v>
      </c>
      <c r="F13" s="608">
        <v>869.2</v>
      </c>
      <c r="G13" s="608">
        <v>1079.2</v>
      </c>
      <c r="H13" s="608">
        <v>6084.4</v>
      </c>
      <c r="I13" s="608">
        <v>5930.5</v>
      </c>
      <c r="J13" s="608">
        <v>5256.9</v>
      </c>
      <c r="K13" s="608">
        <v>4716</v>
      </c>
      <c r="L13" s="608">
        <v>4615.6000000000004</v>
      </c>
      <c r="M13" s="608">
        <v>4487.3</v>
      </c>
      <c r="N13" s="608">
        <v>5756.3</v>
      </c>
      <c r="O13" s="608">
        <v>6637.7</v>
      </c>
      <c r="P13" s="608">
        <v>6832.6</v>
      </c>
      <c r="Q13" s="608">
        <v>6694.7</v>
      </c>
      <c r="R13" s="608">
        <v>7263</v>
      </c>
      <c r="S13" s="608">
        <v>8328.5</v>
      </c>
      <c r="T13" s="608">
        <v>7984.7</v>
      </c>
      <c r="U13" s="608"/>
      <c r="V13" s="296">
        <v>10285.370000000001</v>
      </c>
      <c r="W13" s="296">
        <v>11529.67</v>
      </c>
      <c r="X13" s="296">
        <v>10747.46</v>
      </c>
      <c r="Y13" s="296">
        <v>3793.6</v>
      </c>
      <c r="Z13" s="296">
        <v>3489</v>
      </c>
      <c r="AA13" s="296">
        <v>2453.8000000000002</v>
      </c>
      <c r="AB13" s="296">
        <v>2787.1</v>
      </c>
      <c r="AC13" s="296"/>
      <c r="AD13" s="296"/>
      <c r="AE13" s="296"/>
      <c r="AF13" s="296"/>
    </row>
    <row r="14" spans="1:34">
      <c r="A14" s="93" t="s">
        <v>18</v>
      </c>
      <c r="B14" s="608">
        <v>1810.7</v>
      </c>
      <c r="C14" s="608">
        <v>2103.6999999999998</v>
      </c>
      <c r="D14" s="608">
        <v>1590</v>
      </c>
      <c r="E14" s="608">
        <v>1915</v>
      </c>
      <c r="F14" s="608">
        <v>1874.7</v>
      </c>
      <c r="G14" s="608">
        <v>1364.9</v>
      </c>
      <c r="H14" s="608">
        <v>1371.3</v>
      </c>
      <c r="I14" s="608">
        <v>1172.5</v>
      </c>
      <c r="J14" s="608">
        <v>1052.8</v>
      </c>
      <c r="K14" s="608">
        <v>1127.3</v>
      </c>
      <c r="L14" s="608">
        <v>999.4</v>
      </c>
      <c r="M14" s="608">
        <v>1084.5999999999999</v>
      </c>
      <c r="N14" s="608">
        <v>1270.4000000000001</v>
      </c>
      <c r="O14" s="608">
        <v>1580.6</v>
      </c>
      <c r="P14" s="608">
        <v>1651</v>
      </c>
      <c r="Q14" s="608">
        <v>1700.3</v>
      </c>
      <c r="R14" s="608">
        <v>1756.9</v>
      </c>
      <c r="S14" s="608">
        <v>1515.2</v>
      </c>
      <c r="T14" s="608">
        <v>1625.8</v>
      </c>
      <c r="U14" s="608">
        <v>3083.29</v>
      </c>
      <c r="V14" s="296">
        <v>3284.63</v>
      </c>
      <c r="W14" s="296">
        <v>2827.01</v>
      </c>
      <c r="X14" s="296">
        <v>2026.91</v>
      </c>
      <c r="Y14" s="608" t="s">
        <v>7</v>
      </c>
      <c r="Z14" s="296"/>
      <c r="AA14" s="296">
        <v>2230.6</v>
      </c>
      <c r="AB14" s="296">
        <v>2820.6</v>
      </c>
      <c r="AC14" s="296">
        <v>2600.9</v>
      </c>
      <c r="AD14" s="296"/>
      <c r="AE14" s="296"/>
      <c r="AF14" s="296"/>
    </row>
    <row r="15" spans="1:34">
      <c r="A15" s="93" t="s">
        <v>4</v>
      </c>
      <c r="B15" s="608"/>
      <c r="C15" s="608"/>
      <c r="D15" s="608"/>
      <c r="E15" s="608"/>
      <c r="F15" s="608"/>
      <c r="G15" s="608"/>
      <c r="H15" s="608"/>
      <c r="I15" s="608"/>
      <c r="J15" s="608"/>
      <c r="K15" s="608"/>
      <c r="L15" s="608"/>
      <c r="M15" s="608"/>
      <c r="N15" s="608"/>
      <c r="O15" s="608"/>
      <c r="P15" s="608"/>
      <c r="Q15" s="608"/>
      <c r="R15" s="608"/>
      <c r="S15" s="608"/>
      <c r="T15" s="608"/>
      <c r="U15" s="608"/>
      <c r="V15" s="608"/>
      <c r="W15" s="608"/>
      <c r="X15" s="608"/>
      <c r="Y15" s="608"/>
      <c r="Z15" s="296"/>
      <c r="AA15" s="296"/>
      <c r="AB15" s="296"/>
      <c r="AC15" s="296"/>
      <c r="AD15" s="296"/>
      <c r="AE15" s="296"/>
      <c r="AF15" s="296"/>
    </row>
    <row r="16" spans="1:34">
      <c r="A16" s="93" t="s">
        <v>3</v>
      </c>
      <c r="B16" s="608">
        <v>1405.1</v>
      </c>
      <c r="C16" s="608">
        <v>1564.5</v>
      </c>
      <c r="D16" s="608">
        <v>1393.6</v>
      </c>
      <c r="E16" s="608">
        <v>1739.6</v>
      </c>
      <c r="F16" s="608">
        <v>1463.9</v>
      </c>
      <c r="G16" s="608">
        <v>1445.5</v>
      </c>
      <c r="H16" s="608">
        <v>1718.3</v>
      </c>
      <c r="I16" s="608">
        <v>1323.2</v>
      </c>
      <c r="J16" s="608">
        <v>1162.4000000000001</v>
      </c>
      <c r="K16" s="608">
        <v>1220.5999999999999</v>
      </c>
      <c r="L16" s="608">
        <v>1018.9</v>
      </c>
      <c r="M16" s="608">
        <v>1076.7</v>
      </c>
      <c r="N16" s="608">
        <v>1426.4</v>
      </c>
      <c r="O16" s="608">
        <v>1655.7</v>
      </c>
      <c r="P16" s="608">
        <v>1632.6</v>
      </c>
      <c r="Q16" s="608">
        <v>1609.6</v>
      </c>
      <c r="R16" s="608">
        <v>1843.3</v>
      </c>
      <c r="S16" s="608">
        <v>1825.5</v>
      </c>
      <c r="T16" s="608">
        <v>1875.6</v>
      </c>
      <c r="U16" s="608">
        <v>2024.7</v>
      </c>
      <c r="V16" s="608">
        <v>2294.6</v>
      </c>
      <c r="W16" s="608">
        <v>2219.1</v>
      </c>
      <c r="X16" s="608">
        <v>1969.7</v>
      </c>
      <c r="Y16" s="608">
        <v>1942.8</v>
      </c>
      <c r="Z16" s="296">
        <v>1763.451</v>
      </c>
      <c r="AA16" s="296">
        <v>1599.1</v>
      </c>
      <c r="AB16" s="296">
        <v>1988.6</v>
      </c>
      <c r="AC16" s="296">
        <v>1752.9</v>
      </c>
      <c r="AD16" s="296">
        <v>1518.9</v>
      </c>
      <c r="AE16" s="296">
        <v>1396.4</v>
      </c>
      <c r="AF16" s="296">
        <v>1671</v>
      </c>
    </row>
    <row r="17" spans="1:32">
      <c r="A17" s="93" t="s">
        <v>33</v>
      </c>
      <c r="B17" s="608"/>
      <c r="C17" s="608"/>
      <c r="D17" s="608"/>
      <c r="E17" s="608"/>
      <c r="F17" s="608"/>
      <c r="G17" s="608"/>
      <c r="H17" s="608"/>
      <c r="I17" s="608"/>
      <c r="J17" s="608"/>
      <c r="K17" s="608"/>
      <c r="L17" s="608"/>
      <c r="M17" s="608"/>
      <c r="N17" s="608"/>
      <c r="O17" s="608"/>
      <c r="P17" s="608"/>
      <c r="Q17" s="608"/>
      <c r="R17" s="608"/>
      <c r="S17" s="608"/>
      <c r="T17" s="608"/>
      <c r="U17" s="608"/>
      <c r="V17" s="608"/>
      <c r="W17" s="608"/>
      <c r="X17" s="608"/>
      <c r="Y17" s="608"/>
      <c r="Z17" s="296"/>
      <c r="AA17" s="296"/>
      <c r="AB17" s="296"/>
      <c r="AC17" s="296"/>
      <c r="AD17" s="296"/>
      <c r="AE17" s="296"/>
      <c r="AF17" s="296"/>
    </row>
    <row r="18" spans="1:32">
      <c r="A18" s="93" t="s">
        <v>1</v>
      </c>
      <c r="B18" s="608"/>
      <c r="C18" s="608"/>
      <c r="D18" s="608"/>
      <c r="E18" s="608"/>
      <c r="F18" s="608"/>
      <c r="G18" s="608"/>
      <c r="H18" s="608"/>
      <c r="I18" s="608"/>
      <c r="J18" s="608"/>
      <c r="K18" s="608"/>
      <c r="L18" s="608"/>
      <c r="M18" s="608"/>
      <c r="N18" s="608"/>
      <c r="O18" s="608"/>
      <c r="P18" s="608"/>
      <c r="Q18" s="608"/>
      <c r="R18" s="608"/>
      <c r="S18" s="608"/>
      <c r="T18" s="608"/>
      <c r="U18" s="296">
        <v>4619.8</v>
      </c>
      <c r="V18" s="296">
        <v>5023.5</v>
      </c>
      <c r="W18" s="296">
        <v>4965.6000000000004</v>
      </c>
      <c r="X18" s="296">
        <v>5289.5</v>
      </c>
      <c r="Y18" s="296">
        <v>5083.8999999999996</v>
      </c>
      <c r="Z18" s="296">
        <v>3714.8</v>
      </c>
      <c r="AA18" s="296"/>
      <c r="AB18" s="296"/>
      <c r="AC18" s="296">
        <v>4023.6</v>
      </c>
      <c r="AD18" s="296">
        <v>3441.2</v>
      </c>
      <c r="AE18" s="296"/>
      <c r="AF18" s="296"/>
    </row>
    <row r="19" spans="1:32">
      <c r="A19" s="93" t="s">
        <v>24</v>
      </c>
      <c r="B19" s="608"/>
      <c r="C19" s="608"/>
      <c r="D19" s="608"/>
      <c r="E19" s="608"/>
      <c r="F19" s="608"/>
      <c r="G19" s="608"/>
      <c r="H19" s="608"/>
      <c r="I19" s="608"/>
      <c r="J19" s="608"/>
      <c r="K19" s="608"/>
      <c r="L19" s="608"/>
      <c r="M19" s="608"/>
      <c r="N19" s="608"/>
      <c r="O19" s="608"/>
      <c r="P19" s="608"/>
      <c r="Q19" s="608"/>
      <c r="R19" s="608"/>
      <c r="S19" s="608"/>
      <c r="T19" s="608"/>
      <c r="U19" s="608"/>
      <c r="V19" s="608"/>
      <c r="W19" s="608"/>
      <c r="X19" s="608"/>
      <c r="Y19" s="608"/>
      <c r="Z19" s="296"/>
      <c r="AA19" s="296"/>
      <c r="AB19" s="296"/>
      <c r="AC19" s="296"/>
      <c r="AD19" s="296"/>
      <c r="AE19" s="296"/>
      <c r="AF19" s="296"/>
    </row>
    <row r="20" spans="1:32">
      <c r="C20" s="13"/>
      <c r="D20" s="13"/>
      <c r="E20" s="13"/>
      <c r="F20" s="13"/>
      <c r="G20" s="13"/>
      <c r="H20" s="13"/>
      <c r="I20" s="13"/>
      <c r="J20" s="13"/>
      <c r="K20" s="13"/>
      <c r="L20" s="13"/>
      <c r="M20" s="13"/>
      <c r="N20" s="13"/>
      <c r="O20" s="13"/>
      <c r="U20" s="13"/>
      <c r="V20" s="13"/>
      <c r="W20" s="13"/>
      <c r="AE20" s="195"/>
      <c r="AF20" s="195"/>
    </row>
    <row r="21" spans="1:32">
      <c r="A21" s="44" t="s">
        <v>19</v>
      </c>
      <c r="B21" s="13"/>
      <c r="D21" s="17"/>
      <c r="F21" s="17"/>
      <c r="G21" s="17"/>
      <c r="H21" s="17"/>
      <c r="I21" s="17"/>
      <c r="J21" s="17"/>
      <c r="K21" s="17"/>
      <c r="L21" s="17"/>
      <c r="M21" s="17"/>
      <c r="N21" s="17"/>
      <c r="O21" s="17"/>
      <c r="P21" s="17"/>
      <c r="Q21" s="17"/>
      <c r="R21" s="17"/>
      <c r="S21" s="17"/>
      <c r="T21" s="17"/>
      <c r="X21" s="17"/>
      <c r="AE21" s="13"/>
      <c r="AF21" s="13"/>
    </row>
    <row r="22" spans="1:32">
      <c r="A22" s="17"/>
      <c r="B22" s="17"/>
      <c r="D22" s="17"/>
      <c r="F22" s="17"/>
      <c r="G22" s="17"/>
      <c r="H22" s="17"/>
      <c r="I22" s="17"/>
      <c r="J22" s="17"/>
      <c r="K22" s="17"/>
      <c r="L22" s="17"/>
      <c r="M22" s="17"/>
      <c r="N22" s="17"/>
      <c r="O22" s="17"/>
      <c r="P22" s="17"/>
      <c r="Q22" s="17"/>
      <c r="R22" s="17"/>
      <c r="S22" s="17"/>
      <c r="T22" s="17"/>
      <c r="U22" s="13"/>
      <c r="V22" s="13"/>
      <c r="W22" s="13"/>
      <c r="X22" s="17"/>
      <c r="AE22" s="8"/>
      <c r="AF22" s="8"/>
    </row>
    <row r="23" spans="1:32">
      <c r="A23" s="13" t="s">
        <v>399</v>
      </c>
      <c r="B23" s="13"/>
      <c r="D23" s="17"/>
      <c r="F23" s="17"/>
      <c r="G23" s="17"/>
      <c r="H23" s="17"/>
      <c r="I23" s="17"/>
      <c r="J23" s="17"/>
      <c r="K23" s="17"/>
      <c r="L23" s="17"/>
      <c r="M23" s="17"/>
      <c r="N23" s="17"/>
      <c r="O23" s="17"/>
      <c r="P23" s="17"/>
      <c r="Q23" s="17"/>
      <c r="R23" s="17"/>
      <c r="S23" s="17"/>
      <c r="T23" s="17"/>
      <c r="X23" s="17"/>
      <c r="AE23" s="13"/>
      <c r="AF23" s="13"/>
    </row>
    <row r="24" spans="1:32">
      <c r="A24" s="17"/>
      <c r="B24" s="13"/>
      <c r="D24" s="17"/>
      <c r="F24" s="17"/>
      <c r="G24" s="17"/>
      <c r="H24" s="17"/>
      <c r="I24" s="17"/>
      <c r="J24" s="17"/>
      <c r="K24" s="17"/>
      <c r="L24" s="17"/>
      <c r="M24" s="17"/>
      <c r="N24" s="17"/>
      <c r="O24" s="17"/>
      <c r="P24" s="17"/>
      <c r="Q24" s="17"/>
      <c r="R24" s="17"/>
      <c r="S24" s="17"/>
      <c r="T24" s="17"/>
      <c r="X24" s="17"/>
      <c r="AE24" s="13"/>
      <c r="AF24" s="13"/>
    </row>
    <row r="25" spans="1:32">
      <c r="A25" s="13" t="s">
        <v>434</v>
      </c>
      <c r="B25" s="17"/>
      <c r="D25" s="17"/>
      <c r="F25" s="17"/>
      <c r="G25" s="17"/>
      <c r="H25" s="17"/>
      <c r="I25" s="17"/>
      <c r="J25" s="17"/>
      <c r="K25" s="17"/>
      <c r="L25" s="17"/>
      <c r="M25" s="17"/>
      <c r="N25" s="17"/>
      <c r="O25" s="17"/>
      <c r="P25" s="17"/>
      <c r="Q25" s="17"/>
      <c r="R25" s="17"/>
      <c r="S25" s="17"/>
      <c r="T25" s="17"/>
      <c r="U25" s="13"/>
      <c r="V25" s="13"/>
      <c r="W25" s="13"/>
      <c r="X25" s="17"/>
      <c r="AE25" s="13"/>
      <c r="AF25" s="13"/>
    </row>
    <row r="26" spans="1:32">
      <c r="A26" s="13"/>
      <c r="F26" s="17"/>
      <c r="G26" s="17"/>
      <c r="H26" s="17"/>
      <c r="I26" s="17"/>
      <c r="J26" s="17"/>
      <c r="K26" s="17"/>
      <c r="L26" s="17"/>
      <c r="M26" s="17"/>
      <c r="N26" s="17"/>
      <c r="O26" s="17"/>
      <c r="P26" s="17"/>
      <c r="Q26" s="17"/>
      <c r="R26" s="17"/>
      <c r="S26" s="17"/>
      <c r="T26" s="17"/>
      <c r="U26" s="13"/>
      <c r="V26" s="13"/>
      <c r="W26" s="13"/>
      <c r="X26" s="17"/>
      <c r="AE26" s="13"/>
      <c r="AF26" s="13"/>
    </row>
    <row r="27" spans="1:32">
      <c r="A27" s="17" t="s">
        <v>745</v>
      </c>
      <c r="F27" s="17"/>
      <c r="G27" s="17"/>
      <c r="H27" s="17"/>
      <c r="I27" s="17"/>
      <c r="J27" s="17"/>
      <c r="K27" s="17"/>
      <c r="L27" s="17"/>
      <c r="M27" s="17"/>
      <c r="N27" s="17"/>
      <c r="O27" s="17"/>
      <c r="P27" s="17"/>
      <c r="Q27" s="17"/>
      <c r="R27" s="17"/>
      <c r="S27" s="17"/>
      <c r="T27" s="17"/>
      <c r="U27" s="13"/>
      <c r="V27" s="13"/>
      <c r="W27" s="13"/>
      <c r="X27" s="17"/>
      <c r="AE27" s="13"/>
      <c r="AF27" s="13"/>
    </row>
    <row r="28" spans="1:32">
      <c r="A28" s="13"/>
      <c r="F28" s="17"/>
      <c r="G28" s="17"/>
      <c r="H28" s="17"/>
      <c r="I28" s="17"/>
      <c r="J28" s="17"/>
      <c r="K28" s="17"/>
      <c r="L28" s="17"/>
      <c r="M28" s="17"/>
      <c r="N28" s="17"/>
      <c r="O28" s="17"/>
      <c r="P28" s="17"/>
      <c r="Q28" s="17"/>
      <c r="R28" s="17"/>
      <c r="S28" s="17"/>
      <c r="T28" s="17"/>
      <c r="U28" s="13"/>
      <c r="V28" s="13"/>
      <c r="W28" s="13"/>
      <c r="X28" s="17"/>
      <c r="AE28" s="13"/>
      <c r="AF28" s="13"/>
    </row>
    <row r="29" spans="1:32">
      <c r="A29" s="17" t="s">
        <v>3389</v>
      </c>
      <c r="B29" s="17"/>
      <c r="C29" s="17"/>
      <c r="D29" s="17"/>
      <c r="E29" s="17"/>
      <c r="F29" s="17"/>
      <c r="G29" s="17"/>
      <c r="H29" s="17"/>
      <c r="I29" s="17"/>
      <c r="J29" s="17"/>
      <c r="K29" s="17"/>
      <c r="L29" s="17"/>
      <c r="M29" s="17"/>
      <c r="N29" s="17"/>
      <c r="O29" s="17"/>
      <c r="P29" s="17"/>
      <c r="Q29" s="17"/>
      <c r="R29" s="17"/>
      <c r="S29" s="17"/>
      <c r="T29" s="17"/>
      <c r="U29" s="13"/>
      <c r="V29" s="13"/>
      <c r="W29" s="13"/>
      <c r="X29" s="17"/>
      <c r="AE29" s="13"/>
      <c r="AF29" s="13"/>
    </row>
    <row r="30" spans="1:32">
      <c r="U30" s="13"/>
      <c r="V30" s="13"/>
      <c r="W30" s="13"/>
      <c r="AE30" s="13"/>
      <c r="AF30" s="13"/>
    </row>
    <row r="31" spans="1:32">
      <c r="A31" s="53" t="s">
        <v>124</v>
      </c>
      <c r="U31" s="13"/>
      <c r="V31" s="13"/>
      <c r="W31" s="13"/>
      <c r="AE31" s="13"/>
      <c r="AF31" s="13"/>
    </row>
    <row r="32" spans="1:32">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row r="41" spans="21:23">
      <c r="U41" s="13"/>
      <c r="V41" s="13"/>
      <c r="W41" s="13"/>
    </row>
    <row r="42" spans="21:23">
      <c r="U42" s="13"/>
      <c r="V42" s="13"/>
      <c r="W42" s="13"/>
    </row>
    <row r="43" spans="21:23">
      <c r="U43" s="13"/>
      <c r="V43" s="13"/>
      <c r="W43" s="13"/>
    </row>
  </sheetData>
  <conditionalFormatting sqref="U1:W2">
    <cfRule type="expression" dxfId="58" priority="1" stopIfTrue="1">
      <formula>#N/A</formula>
    </cfRule>
  </conditionalFormatting>
  <hyperlinks>
    <hyperlink ref="AH3" location="Content!A1" display="Back to content page" xr:uid="{00000000-0004-0000-2801-000000000000}"/>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Sheet298"/>
  <dimension ref="A1:AE41"/>
  <sheetViews>
    <sheetView topLeftCell="A22" zoomScale="96" zoomScaleNormal="96" workbookViewId="0">
      <selection activeCell="A29" sqref="A29:A31"/>
    </sheetView>
  </sheetViews>
  <sheetFormatPr defaultRowHeight="14.4"/>
  <cols>
    <col min="1" max="1" width="33.77734375" customWidth="1"/>
    <col min="2" max="29" width="11.21875" customWidth="1"/>
  </cols>
  <sheetData>
    <row r="1" spans="1:31">
      <c r="A1" s="18" t="s">
        <v>3250</v>
      </c>
      <c r="B1" s="17"/>
      <c r="C1" s="17"/>
      <c r="D1" s="17"/>
      <c r="E1" s="17"/>
      <c r="F1" s="17"/>
      <c r="G1" s="17"/>
      <c r="H1" s="17"/>
      <c r="I1" s="17"/>
      <c r="J1" s="17"/>
      <c r="K1" s="17"/>
      <c r="L1" s="17"/>
      <c r="M1" s="17"/>
      <c r="N1" s="17"/>
      <c r="O1" s="17"/>
      <c r="P1" s="17"/>
      <c r="Q1" s="17"/>
      <c r="R1" s="17"/>
      <c r="S1" s="17"/>
      <c r="T1" s="17"/>
      <c r="U1" s="62"/>
      <c r="V1" s="62"/>
      <c r="W1" s="62"/>
      <c r="X1" s="17"/>
    </row>
    <row r="2" spans="1:31">
      <c r="A2" s="17"/>
      <c r="B2" s="17"/>
      <c r="C2" s="17"/>
      <c r="D2" s="17"/>
      <c r="E2" s="17"/>
      <c r="F2" s="17"/>
      <c r="G2" s="17"/>
      <c r="H2" s="17"/>
      <c r="I2" s="17"/>
      <c r="J2" s="17"/>
      <c r="K2" s="17"/>
      <c r="L2" s="17"/>
      <c r="M2" s="17"/>
      <c r="N2" s="17"/>
      <c r="O2" s="17"/>
      <c r="P2" s="17"/>
      <c r="Q2" s="17"/>
      <c r="R2" s="17"/>
      <c r="S2" s="17"/>
      <c r="T2" s="17"/>
      <c r="U2" s="62"/>
      <c r="V2" s="62"/>
      <c r="W2" s="62"/>
      <c r="X2" s="17"/>
    </row>
    <row r="3" spans="1:31">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E3" s="1" t="s">
        <v>559</v>
      </c>
    </row>
    <row r="4" spans="1:31">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row>
    <row r="5" spans="1:31">
      <c r="A5" s="93" t="s">
        <v>12</v>
      </c>
      <c r="B5" s="296"/>
      <c r="C5" s="296"/>
      <c r="D5" s="296"/>
      <c r="E5" s="296"/>
      <c r="F5" s="296"/>
      <c r="G5" s="296"/>
      <c r="H5" s="296"/>
      <c r="I5" s="296"/>
      <c r="J5" s="296"/>
      <c r="K5" s="296"/>
      <c r="L5" s="296"/>
      <c r="M5" s="296"/>
      <c r="N5" s="296"/>
      <c r="O5" s="296"/>
      <c r="P5" s="296"/>
      <c r="Q5" s="296"/>
      <c r="R5" s="296"/>
      <c r="S5" s="296"/>
      <c r="T5" s="296"/>
      <c r="U5" s="296"/>
      <c r="V5" s="296"/>
      <c r="W5" s="296"/>
      <c r="X5" s="296">
        <v>2715.4</v>
      </c>
      <c r="Y5" s="296">
        <v>2915.6</v>
      </c>
      <c r="Z5" s="296">
        <v>2987.6</v>
      </c>
      <c r="AA5" s="296"/>
      <c r="AB5" s="296"/>
      <c r="AC5" s="296"/>
      <c r="AE5" s="33"/>
    </row>
    <row r="6" spans="1:31">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E6" s="33"/>
    </row>
    <row r="7" spans="1:31">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row>
    <row r="8" spans="1:31">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row>
    <row r="9" spans="1:31">
      <c r="A9" s="93" t="s">
        <v>11</v>
      </c>
      <c r="B9" s="296"/>
      <c r="C9" s="296"/>
      <c r="D9" s="296"/>
      <c r="E9" s="296"/>
      <c r="F9" s="296"/>
      <c r="G9" s="296"/>
      <c r="H9" s="296"/>
      <c r="I9" s="296"/>
      <c r="J9" s="296"/>
      <c r="K9" s="296">
        <v>1000</v>
      </c>
      <c r="L9" s="296">
        <v>1000</v>
      </c>
      <c r="M9" s="296">
        <v>1000</v>
      </c>
      <c r="N9" s="296">
        <v>1000</v>
      </c>
      <c r="O9" s="296">
        <v>1000</v>
      </c>
      <c r="P9" s="296">
        <v>1000</v>
      </c>
      <c r="Q9" s="296">
        <v>1000</v>
      </c>
      <c r="R9" s="296">
        <v>1000</v>
      </c>
      <c r="S9" s="296">
        <v>1000</v>
      </c>
      <c r="T9" s="296">
        <v>1000</v>
      </c>
      <c r="U9" s="296">
        <v>1000</v>
      </c>
      <c r="V9" s="296">
        <v>1039.5</v>
      </c>
      <c r="W9" s="296">
        <v>1039.5</v>
      </c>
      <c r="X9" s="296">
        <v>1039.5</v>
      </c>
      <c r="Y9" s="296">
        <v>1039.5</v>
      </c>
      <c r="Z9" s="296">
        <v>1039.5</v>
      </c>
      <c r="AA9" s="296"/>
      <c r="AB9" s="296"/>
      <c r="AC9" s="296"/>
    </row>
    <row r="10" spans="1:31">
      <c r="A10" s="93" t="s">
        <v>10</v>
      </c>
      <c r="B10" s="296">
        <v>790</v>
      </c>
      <c r="C10" s="296">
        <v>939.9</v>
      </c>
      <c r="D10" s="296">
        <v>1149.5</v>
      </c>
      <c r="E10" s="296">
        <v>815</v>
      </c>
      <c r="F10" s="296">
        <v>586</v>
      </c>
      <c r="G10" s="296">
        <v>615.5</v>
      </c>
      <c r="H10" s="296">
        <v>510.7</v>
      </c>
      <c r="I10" s="296">
        <v>477.8</v>
      </c>
      <c r="J10" s="296">
        <v>413.7</v>
      </c>
      <c r="K10" s="296">
        <v>384.1</v>
      </c>
      <c r="L10" s="296">
        <v>394.6</v>
      </c>
      <c r="M10" s="296">
        <v>774.8</v>
      </c>
      <c r="N10" s="296">
        <v>1082.0999999999999</v>
      </c>
      <c r="O10" s="296">
        <v>717</v>
      </c>
      <c r="P10" s="296">
        <v>668.9</v>
      </c>
      <c r="Q10" s="296">
        <v>697.2</v>
      </c>
      <c r="R10" s="296">
        <v>903.3</v>
      </c>
      <c r="S10" s="296">
        <v>1079.4000000000001</v>
      </c>
      <c r="T10" s="296">
        <v>1028.5</v>
      </c>
      <c r="U10" s="296"/>
      <c r="V10" s="296"/>
      <c r="W10" s="296"/>
      <c r="X10" s="296"/>
      <c r="Y10" s="296"/>
      <c r="Z10" s="296"/>
      <c r="AA10" s="296"/>
      <c r="AB10" s="296"/>
      <c r="AC10" s="296"/>
    </row>
    <row r="11" spans="1:31">
      <c r="A11" s="93" t="s">
        <v>9</v>
      </c>
      <c r="B11" s="296">
        <v>298.89999999999998</v>
      </c>
      <c r="C11" s="296">
        <v>304.39999999999998</v>
      </c>
      <c r="D11" s="296">
        <v>276.89999999999998</v>
      </c>
      <c r="E11" s="296">
        <v>186</v>
      </c>
      <c r="F11" s="296">
        <v>159.5</v>
      </c>
      <c r="G11" s="296">
        <v>1030.2</v>
      </c>
      <c r="H11" s="296">
        <v>1108.9000000000001</v>
      </c>
      <c r="I11" s="296">
        <v>711</v>
      </c>
      <c r="J11" s="296">
        <v>823.1</v>
      </c>
      <c r="K11" s="296">
        <v>777.7</v>
      </c>
      <c r="L11" s="296">
        <v>816.1</v>
      </c>
      <c r="M11" s="296">
        <v>787.2</v>
      </c>
      <c r="N11" s="296">
        <v>822</v>
      </c>
      <c r="O11" s="296">
        <v>998.9</v>
      </c>
      <c r="P11" s="296">
        <v>2285</v>
      </c>
      <c r="Q11" s="296">
        <v>892</v>
      </c>
      <c r="R11" s="296">
        <v>1028</v>
      </c>
      <c r="S11" s="296">
        <v>1162.5999999999999</v>
      </c>
      <c r="T11" s="296">
        <v>1178.5999999999999</v>
      </c>
      <c r="U11" s="296">
        <v>1618.67</v>
      </c>
      <c r="V11" s="296">
        <v>1261.1099999999999</v>
      </c>
      <c r="W11" s="296">
        <v>850.84</v>
      </c>
      <c r="X11" s="296">
        <v>1373.94</v>
      </c>
      <c r="Y11" s="296">
        <v>1286.0999999999999</v>
      </c>
      <c r="Z11" s="296">
        <v>1217.5</v>
      </c>
      <c r="AA11" s="296">
        <v>880.9</v>
      </c>
      <c r="AB11" s="296"/>
      <c r="AC11" s="296"/>
    </row>
    <row r="12" spans="1:31">
      <c r="A12" s="93" t="s">
        <v>8</v>
      </c>
      <c r="B12" s="296">
        <v>2239.6999999999998</v>
      </c>
      <c r="C12" s="296">
        <v>2309</v>
      </c>
      <c r="D12" s="296">
        <v>2178.9</v>
      </c>
      <c r="E12" s="296">
        <v>2312.1999999999998</v>
      </c>
      <c r="F12" s="296">
        <v>2727.3</v>
      </c>
      <c r="G12" s="296">
        <v>2005.8</v>
      </c>
      <c r="H12" s="296">
        <v>1777.8</v>
      </c>
      <c r="I12" s="296">
        <v>1750.5</v>
      </c>
      <c r="J12" s="296">
        <v>1667.6</v>
      </c>
      <c r="K12" s="296">
        <v>1600</v>
      </c>
      <c r="L12" s="296">
        <v>1441.8</v>
      </c>
      <c r="M12" s="296">
        <v>1401.8</v>
      </c>
      <c r="N12" s="296">
        <v>1505.3</v>
      </c>
      <c r="O12" s="296">
        <v>1557.6</v>
      </c>
      <c r="P12" s="296">
        <v>1450.1</v>
      </c>
      <c r="Q12" s="296">
        <v>1350</v>
      </c>
      <c r="R12" s="296">
        <v>1441.3</v>
      </c>
      <c r="S12" s="296">
        <v>1680.1</v>
      </c>
      <c r="T12" s="296">
        <v>1606.3</v>
      </c>
      <c r="U12" s="296">
        <v>4233.8999999999996</v>
      </c>
      <c r="V12" s="296">
        <v>4744.8</v>
      </c>
      <c r="W12" s="296">
        <v>4736.5</v>
      </c>
      <c r="X12" s="296">
        <v>4751.8999999999996</v>
      </c>
      <c r="Y12" s="296">
        <v>5006.8999999999996</v>
      </c>
      <c r="Z12" s="296">
        <v>4545.3999999999996</v>
      </c>
      <c r="AA12" s="608"/>
      <c r="AB12" s="608"/>
      <c r="AC12" s="608"/>
    </row>
    <row r="13" spans="1:31">
      <c r="A13" s="93" t="s">
        <v>6</v>
      </c>
      <c r="B13" s="296">
        <v>1138.0999999999999</v>
      </c>
      <c r="C13" s="296">
        <v>940.7</v>
      </c>
      <c r="D13" s="296">
        <v>922.6</v>
      </c>
      <c r="E13" s="296">
        <v>856.2</v>
      </c>
      <c r="F13" s="296">
        <v>743.3</v>
      </c>
      <c r="G13" s="296">
        <v>922.9</v>
      </c>
      <c r="H13" s="296">
        <v>1038.4000000000001</v>
      </c>
      <c r="I13" s="296">
        <v>1009.4</v>
      </c>
      <c r="J13" s="296">
        <v>2297.3000000000002</v>
      </c>
      <c r="K13" s="296">
        <v>2034.5</v>
      </c>
      <c r="L13" s="296">
        <v>2455.3000000000002</v>
      </c>
      <c r="M13" s="296">
        <v>2259.1999999999998</v>
      </c>
      <c r="N13" s="296">
        <v>2660.9</v>
      </c>
      <c r="O13" s="296">
        <v>3344.7</v>
      </c>
      <c r="P13" s="296">
        <v>3465.6</v>
      </c>
      <c r="Q13" s="296">
        <v>3275.8</v>
      </c>
      <c r="R13" s="296">
        <v>3519.7</v>
      </c>
      <c r="S13" s="296">
        <v>4111.5</v>
      </c>
      <c r="T13" s="296">
        <v>3709.8</v>
      </c>
      <c r="U13" s="296"/>
      <c r="V13" s="296"/>
      <c r="W13" s="296"/>
      <c r="X13" s="296">
        <v>3436.1</v>
      </c>
      <c r="Y13" s="296">
        <v>3310.8</v>
      </c>
      <c r="Z13" s="296">
        <v>2882</v>
      </c>
      <c r="AA13" s="296">
        <v>2195.6</v>
      </c>
      <c r="AB13" s="296">
        <v>1730</v>
      </c>
      <c r="AC13" s="296">
        <v>1823.4</v>
      </c>
    </row>
    <row r="14" spans="1:31">
      <c r="A14" s="93" t="s">
        <v>18</v>
      </c>
      <c r="B14" s="296">
        <v>1271.0999999999999</v>
      </c>
      <c r="C14" s="296">
        <v>1241.2</v>
      </c>
      <c r="D14" s="296">
        <v>1397.3</v>
      </c>
      <c r="E14" s="296">
        <v>1436.3</v>
      </c>
      <c r="F14" s="296">
        <v>1378.5</v>
      </c>
      <c r="G14" s="296">
        <v>1069.9000000000001</v>
      </c>
      <c r="H14" s="296">
        <v>1075.0999999999999</v>
      </c>
      <c r="I14" s="296">
        <v>919.3</v>
      </c>
      <c r="J14" s="296">
        <v>888.3</v>
      </c>
      <c r="K14" s="296">
        <v>823.7</v>
      </c>
      <c r="L14" s="296">
        <v>670.2</v>
      </c>
      <c r="M14" s="296">
        <v>657.4</v>
      </c>
      <c r="N14" s="296">
        <v>894.9</v>
      </c>
      <c r="O14" s="296">
        <v>1099.2</v>
      </c>
      <c r="P14" s="296">
        <v>1152</v>
      </c>
      <c r="Q14" s="296">
        <v>1186.4000000000001</v>
      </c>
      <c r="R14" s="296">
        <v>1214.9000000000001</v>
      </c>
      <c r="S14" s="296">
        <v>1047.7</v>
      </c>
      <c r="T14" s="296">
        <v>1124.2</v>
      </c>
      <c r="U14" s="296"/>
      <c r="V14" s="296"/>
      <c r="W14" s="296"/>
      <c r="X14" s="296"/>
      <c r="Y14" s="296"/>
      <c r="Z14" s="296"/>
      <c r="AA14" s="296">
        <v>1421.6</v>
      </c>
      <c r="AB14" s="296">
        <v>1959.8</v>
      </c>
      <c r="AC14" s="296">
        <v>2040.2</v>
      </c>
    </row>
    <row r="15" spans="1:31">
      <c r="A15" s="93" t="s">
        <v>4</v>
      </c>
      <c r="B15" s="296" t="s">
        <v>105</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Z15" s="296" t="s">
        <v>105</v>
      </c>
      <c r="AA15" s="296" t="s">
        <v>105</v>
      </c>
      <c r="AB15" s="296" t="s">
        <v>105</v>
      </c>
      <c r="AC15" s="296" t="s">
        <v>105</v>
      </c>
    </row>
    <row r="16" spans="1:31">
      <c r="A16" s="93" t="s">
        <v>3</v>
      </c>
      <c r="B16" s="296">
        <v>1014</v>
      </c>
      <c r="C16" s="296">
        <v>1113.9000000000001</v>
      </c>
      <c r="D16" s="296">
        <v>1113.9000000000001</v>
      </c>
      <c r="E16" s="296">
        <v>1408.1</v>
      </c>
      <c r="F16" s="296">
        <v>1355</v>
      </c>
      <c r="G16" s="296">
        <v>1182.7</v>
      </c>
      <c r="H16" s="296">
        <v>1248.9000000000001</v>
      </c>
      <c r="I16" s="296">
        <v>1003.2</v>
      </c>
      <c r="J16" s="296">
        <v>911.8</v>
      </c>
      <c r="K16" s="296">
        <v>1199.8</v>
      </c>
      <c r="L16" s="296">
        <v>988.4</v>
      </c>
      <c r="M16" s="296">
        <v>951</v>
      </c>
      <c r="N16" s="296">
        <v>1491.3</v>
      </c>
      <c r="O16" s="296">
        <v>1876.6</v>
      </c>
      <c r="P16" s="296">
        <v>2006</v>
      </c>
      <c r="Q16" s="296">
        <v>2263.8000000000002</v>
      </c>
      <c r="R16" s="296">
        <v>2334.5</v>
      </c>
      <c r="S16" s="296">
        <v>2144.3000000000002</v>
      </c>
      <c r="T16" s="296">
        <v>2161.5</v>
      </c>
      <c r="U16" s="296">
        <v>2892.2</v>
      </c>
      <c r="V16" s="296">
        <v>3205.2</v>
      </c>
      <c r="W16" s="296">
        <v>3088.1</v>
      </c>
      <c r="X16" s="296">
        <v>2470.4</v>
      </c>
      <c r="Y16" s="296">
        <v>2519.3000000000002</v>
      </c>
      <c r="Z16" s="296">
        <v>2377.7249999999999</v>
      </c>
      <c r="AA16" s="296">
        <v>2489.9</v>
      </c>
      <c r="AB16" s="296">
        <v>3387.4</v>
      </c>
      <c r="AC16" s="296">
        <v>3471.6</v>
      </c>
    </row>
    <row r="17" spans="1:29">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row>
    <row r="18" spans="1:29">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row>
    <row r="19" spans="1:29">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v>1607.14</v>
      </c>
      <c r="Z19" s="296">
        <v>1607.14</v>
      </c>
      <c r="AA19" s="296">
        <v>1785.7</v>
      </c>
      <c r="AB19" s="296">
        <v>1428.6</v>
      </c>
      <c r="AC19" s="296">
        <v>1428.6</v>
      </c>
    </row>
    <row r="20" spans="1:29">
      <c r="A20" s="17"/>
      <c r="B20" s="17"/>
      <c r="C20" s="13"/>
      <c r="D20" s="13"/>
      <c r="E20" s="13"/>
      <c r="F20" s="13"/>
      <c r="G20" s="13"/>
      <c r="H20" s="13"/>
      <c r="I20" s="13"/>
      <c r="J20" s="13"/>
      <c r="K20" s="13"/>
      <c r="L20" s="13"/>
      <c r="M20" s="13"/>
      <c r="N20" s="13"/>
      <c r="O20" s="13"/>
      <c r="P20" s="17"/>
      <c r="Q20" s="17"/>
      <c r="R20" s="17"/>
      <c r="S20" s="17"/>
      <c r="T20" s="17"/>
      <c r="U20" s="13"/>
      <c r="V20" s="13"/>
      <c r="W20" s="13"/>
      <c r="X20" s="17"/>
    </row>
    <row r="21" spans="1:29">
      <c r="A21" s="44" t="s">
        <v>19</v>
      </c>
      <c r="B21" s="13"/>
      <c r="D21" s="17"/>
      <c r="F21" s="17"/>
      <c r="G21" s="17"/>
      <c r="H21" s="17"/>
      <c r="I21" s="17"/>
      <c r="J21" s="17"/>
      <c r="K21" s="17"/>
      <c r="L21" s="17"/>
      <c r="M21" s="17"/>
      <c r="N21" s="17"/>
      <c r="O21" s="17"/>
      <c r="P21" s="17"/>
      <c r="Q21" s="17"/>
      <c r="R21" s="17"/>
      <c r="S21" s="17"/>
      <c r="T21" s="17"/>
      <c r="X21" s="17"/>
    </row>
    <row r="22" spans="1:29">
      <c r="A22" s="17"/>
      <c r="B22" s="17"/>
      <c r="D22" s="17"/>
      <c r="F22" s="17"/>
      <c r="G22" s="17"/>
      <c r="H22" s="17"/>
      <c r="I22" s="17"/>
      <c r="J22" s="17"/>
      <c r="K22" s="17"/>
      <c r="L22" s="17"/>
      <c r="M22" s="17"/>
      <c r="N22" s="17"/>
      <c r="O22" s="17"/>
      <c r="P22" s="17"/>
      <c r="Q22" s="17"/>
      <c r="R22" s="17"/>
      <c r="S22" s="17"/>
      <c r="T22" s="17"/>
      <c r="U22" s="13"/>
      <c r="V22" s="13"/>
      <c r="W22" s="13"/>
      <c r="X22" s="17"/>
    </row>
    <row r="23" spans="1:29">
      <c r="A23" s="13" t="s">
        <v>399</v>
      </c>
      <c r="B23" s="13"/>
      <c r="D23" s="17"/>
      <c r="F23" s="17"/>
      <c r="G23" s="17"/>
      <c r="H23" s="17"/>
      <c r="I23" s="17"/>
      <c r="J23" s="17"/>
      <c r="K23" s="17"/>
      <c r="L23" s="17"/>
      <c r="M23" s="17"/>
      <c r="N23" s="17"/>
      <c r="O23" s="17"/>
      <c r="P23" s="17"/>
      <c r="Q23" s="17"/>
      <c r="R23" s="17"/>
      <c r="S23" s="17"/>
      <c r="T23" s="17"/>
      <c r="X23" s="17"/>
    </row>
    <row r="24" spans="1:29">
      <c r="A24" s="17"/>
      <c r="B24" s="13"/>
      <c r="D24" s="17"/>
      <c r="F24" s="17"/>
      <c r="G24" s="17"/>
      <c r="H24" s="17"/>
      <c r="I24" s="17"/>
      <c r="J24" s="17"/>
      <c r="K24" s="17"/>
      <c r="L24" s="17"/>
      <c r="M24" s="17"/>
      <c r="N24" s="17"/>
      <c r="O24" s="17"/>
      <c r="P24" s="17"/>
      <c r="Q24" s="17"/>
      <c r="R24" s="17"/>
      <c r="S24" s="17"/>
      <c r="T24" s="17"/>
      <c r="X24" s="17"/>
    </row>
    <row r="25" spans="1:29">
      <c r="A25" s="13" t="s">
        <v>435</v>
      </c>
      <c r="B25" s="17"/>
      <c r="D25" s="17"/>
      <c r="F25" s="17"/>
      <c r="G25" s="17"/>
      <c r="H25" s="17"/>
      <c r="I25" s="17"/>
      <c r="J25" s="17"/>
      <c r="K25" s="17"/>
      <c r="L25" s="17"/>
      <c r="M25" s="17"/>
      <c r="N25" s="17"/>
      <c r="O25" s="17"/>
      <c r="P25" s="17"/>
      <c r="Q25" s="17"/>
      <c r="R25" s="17"/>
      <c r="S25" s="17"/>
      <c r="T25" s="17"/>
      <c r="U25" s="13"/>
      <c r="V25" s="13"/>
      <c r="W25" s="13"/>
      <c r="X25" s="17"/>
    </row>
    <row r="26" spans="1:29">
      <c r="A26" s="13"/>
      <c r="F26" s="17"/>
      <c r="G26" s="17"/>
      <c r="H26" s="17"/>
      <c r="I26" s="17"/>
      <c r="J26" s="17"/>
      <c r="K26" s="17"/>
      <c r="L26" s="17"/>
      <c r="M26" s="17"/>
      <c r="N26" s="17"/>
      <c r="O26" s="17"/>
      <c r="P26" s="17"/>
      <c r="Q26" s="17"/>
      <c r="R26" s="17"/>
      <c r="S26" s="17"/>
      <c r="T26" s="17"/>
      <c r="U26" s="13"/>
      <c r="V26" s="13"/>
      <c r="W26" s="13"/>
      <c r="X26" s="17"/>
    </row>
    <row r="27" spans="1:29">
      <c r="A27" s="17" t="s">
        <v>599</v>
      </c>
      <c r="F27" s="17"/>
      <c r="G27" s="17"/>
      <c r="H27" s="17"/>
      <c r="I27" s="17"/>
      <c r="J27" s="17"/>
      <c r="K27" s="17"/>
      <c r="L27" s="17"/>
      <c r="M27" s="17"/>
      <c r="N27" s="17"/>
      <c r="O27" s="17"/>
      <c r="P27" s="17"/>
      <c r="Q27" s="17"/>
      <c r="R27" s="17"/>
      <c r="S27" s="17"/>
      <c r="T27" s="17"/>
      <c r="U27" s="13"/>
      <c r="V27" s="13"/>
      <c r="W27" s="13"/>
      <c r="X27" s="17"/>
    </row>
    <row r="28" spans="1:29">
      <c r="A28" s="13"/>
      <c r="F28" s="17"/>
      <c r="G28" s="17"/>
      <c r="H28" s="17"/>
      <c r="I28" s="17"/>
      <c r="J28" s="17"/>
      <c r="K28" s="17"/>
      <c r="L28" s="17"/>
      <c r="M28" s="17"/>
      <c r="N28" s="17"/>
      <c r="O28" s="17"/>
      <c r="P28" s="17"/>
      <c r="Q28" s="17"/>
      <c r="R28" s="17"/>
      <c r="S28" s="17"/>
      <c r="T28" s="17"/>
      <c r="U28" s="13"/>
      <c r="V28" s="13"/>
      <c r="W28" s="13"/>
      <c r="X28" s="17"/>
    </row>
    <row r="29" spans="1:29">
      <c r="A29" s="17" t="s">
        <v>3389</v>
      </c>
      <c r="U29" s="13"/>
      <c r="V29" s="13"/>
      <c r="W29" s="13"/>
    </row>
    <row r="30" spans="1:29">
      <c r="U30" s="13"/>
      <c r="V30" s="13"/>
      <c r="W30" s="13"/>
    </row>
    <row r="31" spans="1:29">
      <c r="A31" s="53" t="s">
        <v>124</v>
      </c>
      <c r="U31" s="13"/>
      <c r="V31" s="13"/>
      <c r="W31" s="13"/>
    </row>
    <row r="32" spans="1:29">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row r="41" spans="21:23">
      <c r="U41" s="13"/>
      <c r="V41" s="13"/>
      <c r="W41" s="13"/>
    </row>
  </sheetData>
  <conditionalFormatting sqref="U1:W2">
    <cfRule type="expression" dxfId="57" priority="1" stopIfTrue="1">
      <formula>#N/A</formula>
    </cfRule>
  </conditionalFormatting>
  <hyperlinks>
    <hyperlink ref="AE3" location="Content!A1" display="Back to content page" xr:uid="{00000000-0004-0000-2901-000000000000}"/>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Sheet299"/>
  <dimension ref="A1:AH42"/>
  <sheetViews>
    <sheetView topLeftCell="A20" zoomScale="99" zoomScaleNormal="99" workbookViewId="0">
      <selection activeCell="A31" sqref="A31"/>
    </sheetView>
  </sheetViews>
  <sheetFormatPr defaultRowHeight="14.4"/>
  <cols>
    <col min="1" max="1" width="34.21875" customWidth="1"/>
    <col min="2" max="32" width="10.5546875" customWidth="1"/>
  </cols>
  <sheetData>
    <row r="1" spans="1:34">
      <c r="A1" s="18" t="s">
        <v>639</v>
      </c>
      <c r="B1" s="17"/>
      <c r="C1" s="17"/>
      <c r="D1" s="17"/>
      <c r="E1" s="17"/>
      <c r="F1" s="17"/>
      <c r="G1" s="17"/>
      <c r="H1" s="17"/>
      <c r="I1" s="17"/>
      <c r="J1" s="17"/>
      <c r="K1" s="17"/>
      <c r="L1" s="17"/>
      <c r="M1" s="17"/>
      <c r="N1" s="17"/>
      <c r="O1" s="17"/>
      <c r="P1" s="17"/>
      <c r="Q1" s="17"/>
      <c r="R1" s="17"/>
      <c r="S1" s="17"/>
      <c r="T1" s="17"/>
      <c r="U1" s="62"/>
      <c r="V1" s="62"/>
      <c r="W1" s="62"/>
      <c r="X1" s="17"/>
      <c r="AE1" s="13"/>
      <c r="AF1" s="13"/>
    </row>
    <row r="2" spans="1:34">
      <c r="A2" s="17"/>
      <c r="B2" s="17"/>
      <c r="C2" s="17"/>
      <c r="D2" s="17"/>
      <c r="E2" s="17"/>
      <c r="F2" s="17"/>
      <c r="G2" s="17"/>
      <c r="H2" s="17"/>
      <c r="I2" s="17"/>
      <c r="J2" s="17"/>
      <c r="K2" s="17"/>
      <c r="L2" s="17"/>
      <c r="M2" s="17"/>
      <c r="N2" s="17"/>
      <c r="O2" s="17"/>
      <c r="P2" s="17"/>
      <c r="Q2" s="17"/>
      <c r="R2" s="17"/>
      <c r="S2" s="17"/>
      <c r="T2" s="17"/>
      <c r="U2" s="62"/>
      <c r="V2" s="62"/>
      <c r="W2" s="62"/>
      <c r="X2" s="17"/>
      <c r="AE2" s="13"/>
      <c r="AF2" s="13"/>
    </row>
    <row r="3" spans="1:34">
      <c r="A3" s="286" t="s">
        <v>14</v>
      </c>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U3" s="96">
        <v>2010</v>
      </c>
      <c r="V3" s="21">
        <v>2011</v>
      </c>
      <c r="W3" s="21">
        <v>2012</v>
      </c>
      <c r="X3" s="21">
        <v>2013</v>
      </c>
      <c r="Y3" s="21">
        <v>2014</v>
      </c>
      <c r="Z3" s="21">
        <v>2015</v>
      </c>
      <c r="AA3" s="21">
        <v>2016</v>
      </c>
      <c r="AB3" s="21">
        <v>2017</v>
      </c>
      <c r="AC3" s="21">
        <v>2018</v>
      </c>
      <c r="AD3" s="21">
        <v>2019</v>
      </c>
      <c r="AE3" s="21">
        <v>2020</v>
      </c>
      <c r="AF3" s="21">
        <v>2021</v>
      </c>
      <c r="AH3" s="1" t="s">
        <v>559</v>
      </c>
    </row>
    <row r="4" spans="1:34">
      <c r="A4" s="93" t="s">
        <v>13</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row>
    <row r="5" spans="1:34">
      <c r="A5" s="93" t="s">
        <v>12</v>
      </c>
      <c r="B5" s="296"/>
      <c r="C5" s="296"/>
      <c r="D5" s="296"/>
      <c r="E5" s="296"/>
      <c r="F5" s="296"/>
      <c r="G5" s="296"/>
      <c r="H5" s="296"/>
      <c r="I5" s="296"/>
      <c r="J5" s="296"/>
      <c r="K5" s="296"/>
      <c r="L5" s="296"/>
      <c r="M5" s="296"/>
      <c r="N5" s="296"/>
      <c r="O5" s="296"/>
      <c r="P5" s="296"/>
      <c r="Q5" s="296"/>
      <c r="R5" s="296"/>
      <c r="S5" s="296"/>
      <c r="T5" s="296"/>
      <c r="U5" s="296"/>
      <c r="V5" s="296"/>
      <c r="W5" s="296"/>
      <c r="X5" s="296">
        <v>3550.6</v>
      </c>
      <c r="Y5" s="296">
        <v>3994.2</v>
      </c>
      <c r="Z5" s="296">
        <v>3421.3</v>
      </c>
      <c r="AA5" s="296"/>
      <c r="AB5" s="296"/>
      <c r="AC5" s="296"/>
      <c r="AD5" s="296"/>
      <c r="AE5" s="296"/>
      <c r="AF5" s="296"/>
      <c r="AH5" s="33"/>
    </row>
    <row r="6" spans="1:34">
      <c r="A6" s="93" t="s">
        <v>513</v>
      </c>
      <c r="B6" s="296"/>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H6" s="33"/>
    </row>
    <row r="7" spans="1:34">
      <c r="A7" s="93" t="s">
        <v>100</v>
      </c>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row>
    <row r="8" spans="1:34">
      <c r="A8" s="93" t="s">
        <v>512</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row>
    <row r="9" spans="1:34">
      <c r="A9" s="93" t="s">
        <v>11</v>
      </c>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row>
    <row r="10" spans="1:34">
      <c r="A10" s="93" t="s">
        <v>10</v>
      </c>
      <c r="B10" s="296">
        <v>1089.7</v>
      </c>
      <c r="C10" s="296">
        <v>1180.3</v>
      </c>
      <c r="D10" s="296">
        <v>1306.3</v>
      </c>
      <c r="E10" s="296">
        <v>978</v>
      </c>
      <c r="F10" s="296">
        <v>1008.1</v>
      </c>
      <c r="G10" s="296">
        <v>1058.8</v>
      </c>
      <c r="H10" s="296">
        <v>854.5</v>
      </c>
      <c r="I10" s="296">
        <v>1047.5</v>
      </c>
      <c r="J10" s="296">
        <v>954.8</v>
      </c>
      <c r="K10" s="296">
        <v>886.6</v>
      </c>
      <c r="L10" s="296">
        <v>910.7</v>
      </c>
      <c r="M10" s="296">
        <v>1788.2</v>
      </c>
      <c r="N10" s="296">
        <v>2254.4</v>
      </c>
      <c r="O10" s="296">
        <v>1493.8</v>
      </c>
      <c r="P10" s="296">
        <v>1393.7</v>
      </c>
      <c r="Q10" s="296">
        <v>1452.4</v>
      </c>
      <c r="R10" s="296">
        <v>1881.9</v>
      </c>
      <c r="S10" s="296">
        <v>2248.8000000000002</v>
      </c>
      <c r="T10" s="296">
        <v>2142.6</v>
      </c>
      <c r="U10" s="296"/>
      <c r="V10" s="296"/>
      <c r="W10" s="296"/>
      <c r="X10" s="296"/>
      <c r="Y10" s="296"/>
      <c r="Z10" s="296"/>
      <c r="AA10" s="296"/>
      <c r="AB10" s="296"/>
      <c r="AC10" s="296"/>
      <c r="AD10" s="296"/>
      <c r="AE10" s="296"/>
      <c r="AF10" s="296"/>
    </row>
    <row r="11" spans="1:34">
      <c r="A11" s="93" t="s">
        <v>9</v>
      </c>
      <c r="B11" s="296">
        <v>536.5</v>
      </c>
      <c r="C11" s="296">
        <v>546.4</v>
      </c>
      <c r="D11" s="296">
        <v>497</v>
      </c>
      <c r="E11" s="296">
        <v>333.9</v>
      </c>
      <c r="F11" s="296">
        <v>286.3</v>
      </c>
      <c r="G11" s="296">
        <v>1839.6</v>
      </c>
      <c r="H11" s="296">
        <v>1980.2</v>
      </c>
      <c r="I11" s="296">
        <v>1269.7</v>
      </c>
      <c r="J11" s="296">
        <v>1469.8</v>
      </c>
      <c r="K11" s="296">
        <v>1388.8</v>
      </c>
      <c r="L11" s="296">
        <v>1457.4</v>
      </c>
      <c r="M11" s="296">
        <v>1405.8</v>
      </c>
      <c r="N11" s="296">
        <v>1467.8</v>
      </c>
      <c r="O11" s="296">
        <v>1783.8</v>
      </c>
      <c r="P11" s="296">
        <v>4080.4</v>
      </c>
      <c r="Q11" s="296">
        <v>1592.9</v>
      </c>
      <c r="R11" s="296">
        <v>1835.8</v>
      </c>
      <c r="S11" s="296">
        <v>2076</v>
      </c>
      <c r="T11" s="296">
        <v>2104.6</v>
      </c>
      <c r="U11" s="296">
        <v>2890.3</v>
      </c>
      <c r="V11" s="296">
        <v>2247.6999999999998</v>
      </c>
      <c r="W11" s="296">
        <v>1412.3</v>
      </c>
      <c r="X11" s="296">
        <v>2437.9</v>
      </c>
      <c r="Y11" s="296">
        <v>2284.5</v>
      </c>
      <c r="Z11" s="296">
        <v>2174.1999999999998</v>
      </c>
      <c r="AA11" s="296">
        <v>1573</v>
      </c>
      <c r="AB11" s="296"/>
      <c r="AC11" s="296"/>
      <c r="AD11" s="296"/>
      <c r="AE11" s="296"/>
      <c r="AF11" s="296"/>
    </row>
    <row r="12" spans="1:34">
      <c r="A12" s="93" t="s">
        <v>8</v>
      </c>
      <c r="B12" s="296">
        <v>2986.2</v>
      </c>
      <c r="C12" s="296">
        <v>3078.7</v>
      </c>
      <c r="D12" s="296">
        <v>2905.1</v>
      </c>
      <c r="E12" s="296">
        <v>3082.9</v>
      </c>
      <c r="F12" s="296">
        <v>3636.4</v>
      </c>
      <c r="G12" s="296">
        <v>2674.4</v>
      </c>
      <c r="H12" s="296">
        <v>2370.4</v>
      </c>
      <c r="I12" s="296">
        <v>2334</v>
      </c>
      <c r="J12" s="296">
        <v>2223.5</v>
      </c>
      <c r="K12" s="296">
        <v>2133.4</v>
      </c>
      <c r="L12" s="296">
        <v>1922.5</v>
      </c>
      <c r="M12" s="296">
        <v>1869</v>
      </c>
      <c r="N12" s="296">
        <v>2007.1</v>
      </c>
      <c r="O12" s="296">
        <v>2076.6999999999998</v>
      </c>
      <c r="P12" s="296">
        <v>1933.5</v>
      </c>
      <c r="Q12" s="296">
        <v>1800</v>
      </c>
      <c r="R12" s="296">
        <v>1921.7</v>
      </c>
      <c r="S12" s="296">
        <v>2240.1</v>
      </c>
      <c r="T12" s="296">
        <v>2141.6999999999998</v>
      </c>
      <c r="U12" s="296"/>
      <c r="V12" s="296"/>
      <c r="W12" s="296"/>
      <c r="X12" s="296"/>
      <c r="Y12" s="296"/>
      <c r="Z12" s="296"/>
      <c r="AA12" s="608"/>
      <c r="AB12" s="608"/>
      <c r="AC12" s="608"/>
      <c r="AD12" s="608"/>
      <c r="AE12" s="608"/>
      <c r="AF12" s="296"/>
    </row>
    <row r="13" spans="1:34">
      <c r="A13" s="93" t="s">
        <v>6</v>
      </c>
      <c r="B13" s="296">
        <v>2276.1999999999998</v>
      </c>
      <c r="C13" s="296">
        <v>1881.3</v>
      </c>
      <c r="D13" s="296">
        <v>1845.3</v>
      </c>
      <c r="E13" s="296">
        <v>1712.4</v>
      </c>
      <c r="F13" s="296">
        <v>1486.7</v>
      </c>
      <c r="G13" s="296">
        <v>1845.9</v>
      </c>
      <c r="H13" s="296">
        <v>2076.6999999999998</v>
      </c>
      <c r="I13" s="296">
        <v>2018.8</v>
      </c>
      <c r="J13" s="296">
        <v>4594.5</v>
      </c>
      <c r="K13" s="296">
        <v>4068.9</v>
      </c>
      <c r="L13" s="296">
        <v>4910.5</v>
      </c>
      <c r="M13" s="296">
        <v>4518.3999999999996</v>
      </c>
      <c r="N13" s="296">
        <v>5321.7</v>
      </c>
      <c r="O13" s="296">
        <v>6689.3</v>
      </c>
      <c r="P13" s="296">
        <v>6931.1</v>
      </c>
      <c r="Q13" s="296">
        <v>6551.5</v>
      </c>
      <c r="R13" s="296">
        <v>7039.4</v>
      </c>
      <c r="S13" s="296">
        <v>8222.9</v>
      </c>
      <c r="T13" s="296">
        <v>7419.6</v>
      </c>
      <c r="U13" s="296"/>
      <c r="V13" s="296"/>
      <c r="W13" s="296"/>
      <c r="X13" s="296">
        <v>6872.2</v>
      </c>
      <c r="Y13" s="296">
        <v>6621.6</v>
      </c>
      <c r="Z13" s="296">
        <v>5764</v>
      </c>
      <c r="AA13" s="296">
        <v>4391.3</v>
      </c>
      <c r="AB13" s="296"/>
      <c r="AC13" s="296"/>
      <c r="AD13" s="296"/>
      <c r="AE13" s="296"/>
      <c r="AF13" s="296"/>
    </row>
    <row r="14" spans="1:34">
      <c r="A14" s="93" t="s">
        <v>18</v>
      </c>
      <c r="B14" s="296">
        <v>2414.1</v>
      </c>
      <c r="C14" s="296">
        <v>2405.3000000000002</v>
      </c>
      <c r="D14" s="296">
        <v>2708.3</v>
      </c>
      <c r="E14" s="296">
        <v>2709.3</v>
      </c>
      <c r="F14" s="296">
        <v>2696.4</v>
      </c>
      <c r="G14" s="296">
        <v>2140.1</v>
      </c>
      <c r="H14" s="296">
        <v>2150.1999999999998</v>
      </c>
      <c r="I14" s="296">
        <v>1838.5</v>
      </c>
      <c r="J14" s="296">
        <v>1757.9</v>
      </c>
      <c r="K14" s="296">
        <v>1707.5</v>
      </c>
      <c r="L14" s="296">
        <v>1356.7</v>
      </c>
      <c r="M14" s="296">
        <v>1345.3</v>
      </c>
      <c r="N14" s="296">
        <v>1788.6</v>
      </c>
      <c r="O14" s="296">
        <v>2185</v>
      </c>
      <c r="P14" s="296">
        <v>2288.3000000000002</v>
      </c>
      <c r="Q14" s="296">
        <v>2356.6</v>
      </c>
      <c r="R14" s="296">
        <v>2208.8000000000002</v>
      </c>
      <c r="S14" s="296">
        <v>1904.9</v>
      </c>
      <c r="T14" s="296">
        <v>2044</v>
      </c>
      <c r="U14" s="296">
        <v>3876.42</v>
      </c>
      <c r="V14" s="296">
        <v>4129.55</v>
      </c>
      <c r="W14" s="296">
        <v>3554.22</v>
      </c>
      <c r="X14" s="296">
        <v>2548.3000000000002</v>
      </c>
      <c r="Y14" s="296"/>
      <c r="Z14" s="296"/>
      <c r="AA14" s="296">
        <v>2442.8000000000002</v>
      </c>
      <c r="AB14" s="296">
        <v>3076.7</v>
      </c>
      <c r="AC14" s="296">
        <v>3317.2</v>
      </c>
      <c r="AD14" s="296"/>
      <c r="AE14" s="296"/>
      <c r="AF14" s="296"/>
    </row>
    <row r="15" spans="1:34">
      <c r="A15" s="93" t="s">
        <v>4</v>
      </c>
      <c r="B15" s="296" t="s">
        <v>105</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Z15" s="296" t="s">
        <v>105</v>
      </c>
      <c r="AA15" s="296" t="s">
        <v>105</v>
      </c>
      <c r="AB15" s="296" t="s">
        <v>105</v>
      </c>
      <c r="AC15" s="296" t="s">
        <v>105</v>
      </c>
      <c r="AD15" s="296" t="s">
        <v>105</v>
      </c>
      <c r="AE15" s="296" t="s">
        <v>105</v>
      </c>
      <c r="AF15" s="296" t="s">
        <v>105</v>
      </c>
    </row>
    <row r="16" spans="1:34" ht="15" customHeight="1">
      <c r="A16" s="93" t="s">
        <v>3</v>
      </c>
      <c r="B16" s="296">
        <v>2235.5</v>
      </c>
      <c r="C16" s="296">
        <v>2429.8000000000002</v>
      </c>
      <c r="D16" s="296">
        <v>2369.1999999999998</v>
      </c>
      <c r="E16" s="296">
        <v>2951.4</v>
      </c>
      <c r="F16" s="296">
        <v>2887.4</v>
      </c>
      <c r="G16" s="296">
        <v>2587.6</v>
      </c>
      <c r="H16" s="296">
        <v>2723.9</v>
      </c>
      <c r="I16" s="296">
        <v>2197</v>
      </c>
      <c r="J16" s="296">
        <v>2009.6</v>
      </c>
      <c r="K16" s="296">
        <v>2043.2</v>
      </c>
      <c r="L16" s="296">
        <v>1756.3</v>
      </c>
      <c r="M16" s="296">
        <v>1718.1</v>
      </c>
      <c r="N16" s="296">
        <v>2586.3000000000002</v>
      </c>
      <c r="O16" s="296">
        <v>3201</v>
      </c>
      <c r="P16" s="296">
        <v>3421.1</v>
      </c>
      <c r="Q16" s="296">
        <v>3860.8</v>
      </c>
      <c r="R16" s="296">
        <v>3983.1</v>
      </c>
      <c r="S16" s="296">
        <v>3658</v>
      </c>
      <c r="T16" s="296">
        <v>3687.3</v>
      </c>
      <c r="U16" s="296">
        <v>4932.1000000000004</v>
      </c>
      <c r="V16" s="296">
        <v>6295.6</v>
      </c>
      <c r="W16" s="296">
        <v>5270.4</v>
      </c>
      <c r="X16" s="296">
        <v>4365.8999999999996</v>
      </c>
      <c r="Y16" s="296">
        <v>4455.3</v>
      </c>
      <c r="Z16" s="296">
        <v>4050.3530000000001</v>
      </c>
      <c r="AA16" s="296">
        <v>3858.8</v>
      </c>
      <c r="AB16" s="296">
        <v>5249.7</v>
      </c>
      <c r="AC16" s="296">
        <v>5380.2</v>
      </c>
      <c r="AD16" s="296">
        <v>4959.2</v>
      </c>
      <c r="AE16" s="296">
        <v>4784.3999999999996</v>
      </c>
      <c r="AF16" s="296">
        <v>5764.3</v>
      </c>
    </row>
    <row r="17" spans="1:32">
      <c r="A17" s="93" t="s">
        <v>33</v>
      </c>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row>
    <row r="18" spans="1:32">
      <c r="A18" s="93" t="s">
        <v>1</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row>
    <row r="19" spans="1:32">
      <c r="A19" s="93" t="s">
        <v>24</v>
      </c>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row>
    <row r="20" spans="1:32">
      <c r="A20" s="17"/>
      <c r="B20" s="17"/>
      <c r="C20" s="13"/>
      <c r="D20" s="13"/>
      <c r="E20" s="13"/>
      <c r="F20" s="13"/>
      <c r="G20" s="13"/>
      <c r="H20" s="13"/>
      <c r="I20" s="13"/>
      <c r="J20" s="13"/>
      <c r="K20" s="13"/>
      <c r="L20" s="13"/>
      <c r="M20" s="13"/>
      <c r="N20" s="13"/>
      <c r="O20" s="13"/>
      <c r="P20" s="17"/>
      <c r="Q20" s="17"/>
      <c r="R20" s="17"/>
      <c r="S20" s="17"/>
      <c r="T20" s="17"/>
      <c r="X20" s="17"/>
      <c r="AE20" s="195"/>
      <c r="AF20" s="195"/>
    </row>
    <row r="21" spans="1:32">
      <c r="A21" s="44" t="s">
        <v>19</v>
      </c>
      <c r="B21" s="13"/>
      <c r="D21" s="17"/>
      <c r="F21" s="17"/>
      <c r="G21" s="17"/>
      <c r="H21" s="17"/>
      <c r="I21" s="17"/>
      <c r="J21" s="17"/>
      <c r="K21" s="17"/>
      <c r="L21" s="17"/>
      <c r="M21" s="17"/>
      <c r="N21" s="17"/>
      <c r="O21" s="17"/>
      <c r="P21" s="17"/>
      <c r="Q21" s="17"/>
      <c r="R21" s="17"/>
      <c r="S21" s="17"/>
      <c r="T21" s="17"/>
      <c r="U21" s="13"/>
      <c r="V21" s="13"/>
      <c r="W21" s="13"/>
      <c r="X21" s="17"/>
      <c r="AE21" s="8"/>
      <c r="AF21" s="8"/>
    </row>
    <row r="22" spans="1:32">
      <c r="A22" s="17"/>
      <c r="B22" s="17"/>
      <c r="D22" s="17"/>
      <c r="F22" s="17"/>
      <c r="G22" s="17"/>
      <c r="H22" s="17"/>
      <c r="I22" s="17"/>
      <c r="J22" s="17"/>
      <c r="K22" s="17"/>
      <c r="L22" s="17"/>
      <c r="M22" s="17"/>
      <c r="N22" s="17"/>
      <c r="O22" s="17"/>
      <c r="P22" s="17"/>
      <c r="Q22" s="17"/>
      <c r="R22" s="17"/>
      <c r="S22" s="17"/>
      <c r="T22" s="17"/>
      <c r="U22" s="13"/>
      <c r="V22" s="13"/>
      <c r="W22" s="13"/>
      <c r="X22" s="17"/>
      <c r="AE22" s="13"/>
      <c r="AF22" s="13"/>
    </row>
    <row r="23" spans="1:32">
      <c r="A23" s="13" t="s">
        <v>403</v>
      </c>
      <c r="B23" s="13"/>
      <c r="D23" s="17"/>
      <c r="F23" s="17"/>
      <c r="G23" s="17"/>
      <c r="H23" s="17"/>
      <c r="I23" s="17"/>
      <c r="J23" s="17"/>
      <c r="K23" s="17"/>
      <c r="L23" s="17"/>
      <c r="M23" s="17"/>
      <c r="N23" s="17"/>
      <c r="O23" s="17"/>
      <c r="P23" s="17"/>
      <c r="Q23" s="17"/>
      <c r="R23" s="17"/>
      <c r="S23" s="17"/>
      <c r="T23" s="17"/>
      <c r="X23" s="17"/>
      <c r="AE23" s="13"/>
      <c r="AF23" s="13"/>
    </row>
    <row r="24" spans="1:32">
      <c r="A24" s="17"/>
      <c r="B24" s="13"/>
      <c r="D24" s="17"/>
      <c r="F24" s="17"/>
      <c r="G24" s="17"/>
      <c r="H24" s="17"/>
      <c r="I24" s="17"/>
      <c r="J24" s="17"/>
      <c r="K24" s="17"/>
      <c r="L24" s="17"/>
      <c r="M24" s="17"/>
      <c r="N24" s="17"/>
      <c r="O24" s="17"/>
      <c r="P24" s="17"/>
      <c r="Q24" s="17"/>
      <c r="R24" s="17"/>
      <c r="S24" s="17"/>
      <c r="T24" s="17"/>
      <c r="X24" s="17"/>
      <c r="AE24" s="13"/>
      <c r="AF24" s="13"/>
    </row>
    <row r="25" spans="1:32">
      <c r="A25" s="13" t="s">
        <v>436</v>
      </c>
      <c r="B25" s="17"/>
      <c r="D25" s="17"/>
      <c r="F25" s="17"/>
      <c r="G25" s="17"/>
      <c r="H25" s="17"/>
      <c r="I25" s="17"/>
      <c r="J25" s="17"/>
      <c r="K25" s="17"/>
      <c r="L25" s="17"/>
      <c r="M25" s="17"/>
      <c r="N25" s="17"/>
      <c r="O25" s="17"/>
      <c r="P25" s="17"/>
      <c r="Q25" s="17"/>
      <c r="R25" s="17"/>
      <c r="S25" s="17"/>
      <c r="T25" s="17"/>
      <c r="U25" s="13"/>
      <c r="V25" s="13"/>
      <c r="W25" s="13"/>
      <c r="X25" s="17"/>
      <c r="AE25" s="13"/>
      <c r="AF25" s="13"/>
    </row>
    <row r="26" spans="1:32">
      <c r="A26" s="13"/>
      <c r="F26" s="17"/>
      <c r="G26" s="17"/>
      <c r="H26" s="17"/>
      <c r="I26" s="17"/>
      <c r="J26" s="17"/>
      <c r="K26" s="17"/>
      <c r="L26" s="17"/>
      <c r="M26" s="17"/>
      <c r="N26" s="17"/>
      <c r="O26" s="17"/>
      <c r="P26" s="17"/>
      <c r="Q26" s="17"/>
      <c r="R26" s="17"/>
      <c r="S26" s="17"/>
      <c r="T26" s="17"/>
      <c r="U26" s="13"/>
      <c r="V26" s="13"/>
      <c r="W26" s="13"/>
      <c r="X26" s="17"/>
      <c r="AE26" s="13"/>
      <c r="AF26" s="13"/>
    </row>
    <row r="27" spans="1:32">
      <c r="A27" s="17" t="s">
        <v>2841</v>
      </c>
      <c r="F27" s="17"/>
      <c r="G27" s="17"/>
      <c r="H27" s="17"/>
      <c r="I27" s="17"/>
      <c r="J27" s="17"/>
      <c r="K27" s="17"/>
      <c r="L27" s="17"/>
      <c r="M27" s="17"/>
      <c r="N27" s="17"/>
      <c r="O27" s="17"/>
      <c r="P27" s="17"/>
      <c r="Q27" s="17"/>
      <c r="R27" s="17"/>
      <c r="S27" s="17"/>
      <c r="T27" s="17"/>
      <c r="U27" s="13"/>
      <c r="V27" s="13"/>
      <c r="W27" s="13"/>
      <c r="X27" s="17"/>
      <c r="AE27" s="13"/>
      <c r="AF27" s="13"/>
    </row>
    <row r="28" spans="1:32">
      <c r="A28" s="13"/>
      <c r="F28" s="17"/>
      <c r="G28" s="17"/>
      <c r="H28" s="17"/>
      <c r="I28" s="17"/>
      <c r="J28" s="17"/>
      <c r="K28" s="17"/>
      <c r="L28" s="17"/>
      <c r="M28" s="17"/>
      <c r="N28" s="17"/>
      <c r="O28" s="17"/>
      <c r="P28" s="17"/>
      <c r="Q28" s="17"/>
      <c r="R28" s="17"/>
      <c r="S28" s="17"/>
      <c r="T28" s="17"/>
      <c r="U28" s="13"/>
      <c r="V28" s="13"/>
      <c r="W28" s="13"/>
      <c r="X28" s="17"/>
      <c r="AE28" s="13"/>
      <c r="AF28" s="13"/>
    </row>
    <row r="29" spans="1:32">
      <c r="A29" s="17" t="s">
        <v>3389</v>
      </c>
      <c r="B29" s="17"/>
      <c r="C29" s="17"/>
      <c r="D29" s="17"/>
      <c r="E29" s="17"/>
      <c r="F29" s="17"/>
      <c r="G29" s="17"/>
      <c r="H29" s="17"/>
      <c r="I29" s="17"/>
      <c r="J29" s="17"/>
      <c r="K29" s="17"/>
      <c r="L29" s="17"/>
      <c r="M29" s="17"/>
      <c r="N29" s="17"/>
      <c r="O29" s="17"/>
      <c r="P29" s="17"/>
      <c r="Q29" s="17"/>
      <c r="R29" s="17"/>
      <c r="S29" s="17"/>
      <c r="T29" s="17"/>
      <c r="U29" s="13"/>
      <c r="V29" s="13"/>
      <c r="W29" s="13"/>
      <c r="X29" s="17"/>
      <c r="AE29" s="13"/>
      <c r="AF29" s="13"/>
    </row>
    <row r="30" spans="1:32">
      <c r="B30" s="17"/>
      <c r="C30" s="17"/>
      <c r="D30" s="17"/>
      <c r="E30" s="17"/>
      <c r="F30" s="17"/>
      <c r="G30" s="17"/>
      <c r="H30" s="17"/>
      <c r="I30" s="17"/>
      <c r="J30" s="17"/>
      <c r="K30" s="17"/>
      <c r="L30" s="17"/>
      <c r="M30" s="17"/>
      <c r="N30" s="17"/>
      <c r="O30" s="17"/>
      <c r="P30" s="17"/>
      <c r="Q30" s="17"/>
      <c r="R30" s="17"/>
      <c r="S30" s="17"/>
      <c r="T30" s="17"/>
      <c r="U30" s="13"/>
      <c r="V30" s="13"/>
      <c r="W30" s="13"/>
      <c r="X30" s="17"/>
      <c r="AE30" s="13"/>
      <c r="AF30" s="13"/>
    </row>
    <row r="31" spans="1:32">
      <c r="A31" s="53" t="s">
        <v>124</v>
      </c>
      <c r="B31" s="17"/>
      <c r="D31" s="17"/>
      <c r="E31" s="17"/>
      <c r="F31" s="17"/>
      <c r="G31" s="17"/>
      <c r="H31" s="17"/>
      <c r="I31" s="17"/>
      <c r="J31" s="17"/>
      <c r="K31" s="17"/>
      <c r="L31" s="17"/>
      <c r="M31" s="17"/>
      <c r="N31" s="17"/>
      <c r="O31" s="17"/>
      <c r="P31" s="17"/>
      <c r="Q31" s="17"/>
      <c r="R31" s="17"/>
      <c r="S31" s="17"/>
      <c r="T31" s="17"/>
      <c r="U31" s="13"/>
      <c r="V31" s="13"/>
      <c r="W31" s="13"/>
      <c r="X31" s="17"/>
      <c r="AE31" s="13"/>
      <c r="AF31" s="13"/>
    </row>
    <row r="32" spans="1:32">
      <c r="U32" s="13"/>
      <c r="V32" s="13"/>
      <c r="W32" s="13"/>
    </row>
    <row r="33" spans="21:23">
      <c r="U33" s="13"/>
      <c r="V33" s="13"/>
      <c r="W33" s="13"/>
    </row>
    <row r="34" spans="21:23">
      <c r="U34" s="13"/>
      <c r="V34" s="13"/>
      <c r="W34" s="13"/>
    </row>
    <row r="35" spans="21:23">
      <c r="U35" s="13"/>
      <c r="V35" s="13"/>
      <c r="W35" s="13"/>
    </row>
    <row r="36" spans="21:23">
      <c r="U36" s="13"/>
      <c r="V36" s="13"/>
      <c r="W36" s="13"/>
    </row>
    <row r="37" spans="21:23">
      <c r="U37" s="13"/>
      <c r="V37" s="13"/>
      <c r="W37" s="13"/>
    </row>
    <row r="38" spans="21:23">
      <c r="U38" s="13"/>
      <c r="V38" s="13"/>
      <c r="W38" s="13"/>
    </row>
    <row r="39" spans="21:23">
      <c r="U39" s="13"/>
      <c r="V39" s="13"/>
      <c r="W39" s="13"/>
    </row>
    <row r="40" spans="21:23">
      <c r="U40" s="13"/>
      <c r="V40" s="13"/>
      <c r="W40" s="13"/>
    </row>
    <row r="41" spans="21:23">
      <c r="U41" s="13"/>
      <c r="V41" s="13"/>
      <c r="W41" s="13"/>
    </row>
    <row r="42" spans="21:23">
      <c r="U42" s="13"/>
      <c r="V42" s="13"/>
      <c r="W42" s="13"/>
    </row>
  </sheetData>
  <conditionalFormatting sqref="U1:W2">
    <cfRule type="expression" dxfId="56" priority="1" stopIfTrue="1">
      <formula>#N/A</formula>
    </cfRule>
  </conditionalFormatting>
  <hyperlinks>
    <hyperlink ref="AH3" location="Content!A1" display="Back to content page" xr:uid="{00000000-0004-0000-2A01-000000000000}"/>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Sheet300"/>
  <dimension ref="A1:AC82"/>
  <sheetViews>
    <sheetView topLeftCell="A74" zoomScale="95" zoomScaleNormal="95" workbookViewId="0">
      <selection activeCell="A80" sqref="A80:A82"/>
    </sheetView>
  </sheetViews>
  <sheetFormatPr defaultRowHeight="14.4"/>
  <cols>
    <col min="1" max="1" width="17.44140625" customWidth="1"/>
    <col min="2" max="2" width="27.21875" customWidth="1"/>
    <col min="3" max="13" width="12.77734375" style="23" customWidth="1"/>
    <col min="14" max="25" width="12.77734375" customWidth="1"/>
    <col min="28" max="28" width="8.77734375" customWidth="1"/>
  </cols>
  <sheetData>
    <row r="1" spans="1:29">
      <c r="A1" s="18" t="s">
        <v>3058</v>
      </c>
      <c r="B1" s="17"/>
      <c r="C1" s="43"/>
      <c r="D1" s="43"/>
      <c r="E1" s="43"/>
      <c r="F1" s="43"/>
      <c r="G1" s="43"/>
      <c r="H1" s="43"/>
      <c r="I1" s="43"/>
      <c r="J1" s="43"/>
      <c r="K1" s="43"/>
      <c r="L1" s="43"/>
      <c r="M1" s="43"/>
      <c r="N1" s="62"/>
      <c r="O1" s="62"/>
      <c r="P1" s="17"/>
      <c r="R1" s="13"/>
      <c r="S1" s="13"/>
      <c r="T1" s="13"/>
      <c r="U1" s="13"/>
      <c r="V1" s="13"/>
      <c r="W1" s="13"/>
      <c r="X1" s="13"/>
      <c r="Y1" s="13"/>
      <c r="Z1" s="17"/>
      <c r="AA1" s="17"/>
    </row>
    <row r="2" spans="1:29">
      <c r="A2" s="40"/>
      <c r="B2" s="40"/>
      <c r="C2" s="58"/>
      <c r="D2" s="58"/>
      <c r="E2" s="58"/>
      <c r="F2" s="43" t="s">
        <v>15</v>
      </c>
      <c r="G2" s="58"/>
      <c r="H2" s="58"/>
      <c r="I2" s="58"/>
      <c r="J2" s="58"/>
      <c r="K2" s="58"/>
      <c r="L2" s="58"/>
      <c r="M2" s="43"/>
      <c r="N2" s="62"/>
      <c r="O2" s="62"/>
      <c r="P2" s="17"/>
      <c r="R2" s="13"/>
      <c r="S2" s="13"/>
      <c r="T2" s="13"/>
      <c r="U2" s="13"/>
      <c r="V2" s="13"/>
      <c r="W2" s="13"/>
      <c r="X2" s="13"/>
      <c r="Y2" s="13"/>
      <c r="Z2" s="17"/>
      <c r="AA2" s="17"/>
    </row>
    <row r="3" spans="1:29">
      <c r="A3" s="223" t="s">
        <v>14</v>
      </c>
      <c r="B3" s="223"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17"/>
      <c r="AA3" s="1" t="s">
        <v>559</v>
      </c>
    </row>
    <row r="4" spans="1:29" s="5" customFormat="1" ht="15">
      <c r="A4" s="855" t="s">
        <v>13</v>
      </c>
      <c r="B4" s="93" t="s">
        <v>95</v>
      </c>
      <c r="C4" s="608">
        <v>394.60700000000003</v>
      </c>
      <c r="D4" s="608">
        <v>458.65899999999999</v>
      </c>
      <c r="E4" s="608">
        <v>546.85900000000004</v>
      </c>
      <c r="F4" s="608">
        <v>618.68399999999997</v>
      </c>
      <c r="G4" s="608">
        <v>530.601</v>
      </c>
      <c r="H4" s="608">
        <v>720.27300000000002</v>
      </c>
      <c r="I4" s="608">
        <v>526.08399999999995</v>
      </c>
      <c r="J4" s="608">
        <v>615.89400000000001</v>
      </c>
      <c r="K4" s="608">
        <v>702.38499999999999</v>
      </c>
      <c r="L4" s="608">
        <v>970.23099999999999</v>
      </c>
      <c r="M4" s="608">
        <v>1072.7370000000001</v>
      </c>
      <c r="N4" s="608">
        <v>1262.222</v>
      </c>
      <c r="O4" s="608">
        <v>454.34300000000002</v>
      </c>
      <c r="P4" s="296">
        <v>1548.75</v>
      </c>
      <c r="Q4" s="296">
        <v>1686.8689999999999</v>
      </c>
      <c r="R4" s="296">
        <v>1841.4760000000001</v>
      </c>
      <c r="S4" s="296">
        <v>2238.4560000000001</v>
      </c>
      <c r="T4" s="296">
        <v>2380.5219999999999</v>
      </c>
      <c r="U4" s="296">
        <v>2765.3159999999998</v>
      </c>
      <c r="V4" s="296">
        <v>2818.6840000000002</v>
      </c>
      <c r="W4" s="296">
        <v>2972.1770000000001</v>
      </c>
      <c r="X4" s="608">
        <v>2970.2080000000001</v>
      </c>
      <c r="Y4" s="296">
        <v>3089.902</v>
      </c>
      <c r="Z4" s="14"/>
      <c r="AA4" s="14"/>
      <c r="AB4" s="324"/>
      <c r="AC4" s="344"/>
    </row>
    <row r="5" spans="1:29" s="5" customFormat="1" ht="15.6">
      <c r="A5" s="855"/>
      <c r="B5" s="93" t="s">
        <v>59</v>
      </c>
      <c r="C5" s="608">
        <v>686853</v>
      </c>
      <c r="D5" s="608">
        <v>745169</v>
      </c>
      <c r="E5" s="608">
        <v>815429</v>
      </c>
      <c r="F5" s="608">
        <v>818448</v>
      </c>
      <c r="G5" s="608">
        <v>1067773</v>
      </c>
      <c r="H5" s="608">
        <v>1090249</v>
      </c>
      <c r="I5" s="608">
        <v>1122458</v>
      </c>
      <c r="J5" s="608">
        <v>1209857</v>
      </c>
      <c r="K5" s="608">
        <v>883943</v>
      </c>
      <c r="L5" s="608">
        <v>1544096</v>
      </c>
      <c r="M5" s="608">
        <v>1568226</v>
      </c>
      <c r="N5" s="608">
        <v>1721985</v>
      </c>
      <c r="O5" s="608">
        <v>1922590</v>
      </c>
      <c r="P5" s="296">
        <v>1942712</v>
      </c>
      <c r="Q5" s="296">
        <v>1932868</v>
      </c>
      <c r="R5" s="296">
        <v>2004976</v>
      </c>
      <c r="S5" s="296">
        <v>2287574</v>
      </c>
      <c r="T5" s="296">
        <v>2638714</v>
      </c>
      <c r="U5" s="296">
        <v>2639535</v>
      </c>
      <c r="V5" s="296">
        <v>2642691</v>
      </c>
      <c r="W5" s="296">
        <v>2703660</v>
      </c>
      <c r="X5" s="608">
        <v>2741091</v>
      </c>
      <c r="Y5" s="296">
        <v>2758105</v>
      </c>
      <c r="AA5"/>
      <c r="AB5" s="324"/>
      <c r="AC5" s="344"/>
    </row>
    <row r="6" spans="1:29" s="5" customFormat="1">
      <c r="A6" s="855"/>
      <c r="B6" s="93" t="s">
        <v>555</v>
      </c>
      <c r="C6" s="296">
        <v>686853</v>
      </c>
      <c r="D6" s="296">
        <v>745169</v>
      </c>
      <c r="E6" s="296">
        <v>815428</v>
      </c>
      <c r="F6" s="296">
        <v>818445</v>
      </c>
      <c r="G6" s="296">
        <v>1067772</v>
      </c>
      <c r="H6" s="296">
        <v>1090250</v>
      </c>
      <c r="I6" s="296">
        <v>1122456</v>
      </c>
      <c r="J6" s="296">
        <v>1209857</v>
      </c>
      <c r="K6" s="296">
        <v>883943</v>
      </c>
      <c r="L6" s="296">
        <v>1466891</v>
      </c>
      <c r="M6" s="296">
        <v>1489815</v>
      </c>
      <c r="N6" s="296">
        <v>1711142</v>
      </c>
      <c r="O6" s="296">
        <v>584732</v>
      </c>
      <c r="P6" s="296">
        <v>1635980</v>
      </c>
      <c r="Q6" s="296">
        <v>1624186</v>
      </c>
      <c r="R6" s="296">
        <v>1671922</v>
      </c>
      <c r="S6" s="296">
        <v>2287574</v>
      </c>
      <c r="T6" s="296">
        <v>2664361</v>
      </c>
      <c r="U6" s="296">
        <v>2639535</v>
      </c>
      <c r="V6" s="296">
        <v>2642691</v>
      </c>
      <c r="W6" s="296">
        <v>2703660</v>
      </c>
      <c r="X6" s="296">
        <v>2741091</v>
      </c>
      <c r="Y6" s="608"/>
      <c r="AA6"/>
      <c r="AB6"/>
    </row>
    <row r="7" spans="1:29" s="5" customFormat="1">
      <c r="A7" s="855"/>
      <c r="B7" s="93" t="s">
        <v>58</v>
      </c>
      <c r="C7" s="608">
        <v>574.51448854412808</v>
      </c>
      <c r="D7" s="608">
        <v>615.51003866237056</v>
      </c>
      <c r="E7" s="608">
        <v>670.63962650334975</v>
      </c>
      <c r="F7" s="608">
        <v>755.92340625183272</v>
      </c>
      <c r="G7" s="608">
        <v>496.92303513949128</v>
      </c>
      <c r="H7" s="608">
        <v>660.64999830313991</v>
      </c>
      <c r="I7" s="608">
        <v>468.68925162455963</v>
      </c>
      <c r="J7" s="608">
        <v>509.06346783132221</v>
      </c>
      <c r="K7" s="608">
        <v>794.60440322509487</v>
      </c>
      <c r="L7" s="608">
        <v>628.348885043417</v>
      </c>
      <c r="M7" s="608">
        <v>684.0449016914655</v>
      </c>
      <c r="N7" s="608">
        <v>733.00406217243471</v>
      </c>
      <c r="O7" s="608">
        <v>236.31819576716825</v>
      </c>
      <c r="P7" s="608">
        <v>797.21029159237185</v>
      </c>
      <c r="Q7" s="608">
        <v>872.72850499878939</v>
      </c>
      <c r="R7" s="608">
        <v>918.45288921164149</v>
      </c>
      <c r="S7" s="608">
        <v>978.52834487540076</v>
      </c>
      <c r="T7" s="608">
        <v>902.15233632746856</v>
      </c>
      <c r="U7" s="608">
        <v>1047.6527115571494</v>
      </c>
      <c r="V7" s="608">
        <v>1066.5961325028163</v>
      </c>
      <c r="W7" s="608">
        <v>1099.3161122330471</v>
      </c>
      <c r="X7" s="608">
        <v>1083.5860611705339</v>
      </c>
      <c r="Y7" s="608">
        <v>1120.2989008757825</v>
      </c>
      <c r="Z7" s="14"/>
      <c r="AA7"/>
      <c r="AB7" s="324"/>
    </row>
    <row r="8" spans="1:29" s="5" customFormat="1">
      <c r="A8" s="855" t="s">
        <v>12</v>
      </c>
      <c r="B8" s="93" t="s">
        <v>95</v>
      </c>
      <c r="C8" s="608">
        <v>9.3469999999999995</v>
      </c>
      <c r="D8" s="608">
        <v>2.419</v>
      </c>
      <c r="E8" s="608">
        <v>1.994</v>
      </c>
      <c r="F8" s="608">
        <v>1.2529999999999999</v>
      </c>
      <c r="G8" s="608">
        <v>6.22</v>
      </c>
      <c r="H8" s="608">
        <v>2.5859999999999999</v>
      </c>
      <c r="I8" s="608">
        <v>10.467000000000001</v>
      </c>
      <c r="J8" s="608">
        <v>0.873</v>
      </c>
      <c r="K8" s="608">
        <v>10.595000000000001</v>
      </c>
      <c r="L8" s="608">
        <v>16.571999999999999</v>
      </c>
      <c r="M8" s="608">
        <v>17.616</v>
      </c>
      <c r="N8" s="608">
        <v>35.299999999999997</v>
      </c>
      <c r="O8" s="608">
        <v>35.9</v>
      </c>
      <c r="P8" s="608">
        <v>15</v>
      </c>
      <c r="Q8" s="608">
        <v>36.4</v>
      </c>
      <c r="R8" s="608">
        <v>41.4</v>
      </c>
      <c r="S8" s="608">
        <v>11.861000000000001</v>
      </c>
      <c r="T8" s="608">
        <v>12.265000000000001</v>
      </c>
      <c r="U8" s="608">
        <v>24.632999999999999</v>
      </c>
      <c r="V8" s="608">
        <v>7.2779999999999996</v>
      </c>
      <c r="W8" s="608">
        <v>61.947000000000003</v>
      </c>
      <c r="X8" s="296">
        <v>67.436109999999999</v>
      </c>
      <c r="Y8" s="608"/>
      <c r="Z8" s="14"/>
      <c r="AA8"/>
      <c r="AB8" s="324"/>
    </row>
    <row r="9" spans="1:29" s="5" customFormat="1">
      <c r="A9" s="855"/>
      <c r="B9" s="93" t="s">
        <v>59</v>
      </c>
      <c r="C9" s="608">
        <v>83258</v>
      </c>
      <c r="D9" s="608">
        <v>26846</v>
      </c>
      <c r="E9" s="608">
        <v>36160</v>
      </c>
      <c r="F9" s="608">
        <v>8010</v>
      </c>
      <c r="G9" s="608">
        <v>33025</v>
      </c>
      <c r="H9" s="608">
        <v>22247</v>
      </c>
      <c r="I9" s="608">
        <v>46607</v>
      </c>
      <c r="J9" s="608">
        <v>17705</v>
      </c>
      <c r="K9" s="608">
        <v>37063</v>
      </c>
      <c r="L9" s="608">
        <v>128891</v>
      </c>
      <c r="M9" s="608">
        <v>143131</v>
      </c>
      <c r="N9" s="608">
        <v>151489</v>
      </c>
      <c r="O9" s="608">
        <v>165332</v>
      </c>
      <c r="P9" s="608">
        <v>87000</v>
      </c>
      <c r="Q9" s="608">
        <v>160883</v>
      </c>
      <c r="R9" s="608">
        <v>81787.179999999993</v>
      </c>
      <c r="S9" s="608"/>
      <c r="T9" s="608"/>
      <c r="U9" s="608"/>
      <c r="V9" s="608"/>
      <c r="W9" s="608"/>
      <c r="X9" s="608"/>
      <c r="Y9" s="608"/>
      <c r="Z9" s="14"/>
      <c r="AA9"/>
      <c r="AB9" s="324"/>
    </row>
    <row r="10" spans="1:29" s="5" customFormat="1">
      <c r="A10" s="855"/>
      <c r="B10" s="93" t="s">
        <v>555</v>
      </c>
      <c r="C10" s="296">
        <v>83258</v>
      </c>
      <c r="D10" s="296">
        <v>24977</v>
      </c>
      <c r="E10" s="296">
        <v>55803</v>
      </c>
      <c r="F10" s="296">
        <v>7617</v>
      </c>
      <c r="G10" s="296">
        <v>43208</v>
      </c>
      <c r="H10" s="296">
        <v>70000</v>
      </c>
      <c r="I10" s="296">
        <v>60373</v>
      </c>
      <c r="J10" s="296">
        <v>17705</v>
      </c>
      <c r="K10" s="296">
        <v>48633</v>
      </c>
      <c r="L10" s="296">
        <v>82710</v>
      </c>
      <c r="M10" s="296">
        <v>65388</v>
      </c>
      <c r="N10" s="296">
        <v>101425</v>
      </c>
      <c r="O10" s="296">
        <v>56051</v>
      </c>
      <c r="P10" s="296">
        <v>45267</v>
      </c>
      <c r="Q10" s="296">
        <v>104197</v>
      </c>
      <c r="R10" s="296">
        <v>14857</v>
      </c>
      <c r="S10" s="296">
        <v>53553</v>
      </c>
      <c r="T10" s="296">
        <v>51030</v>
      </c>
      <c r="U10" s="296">
        <v>76608</v>
      </c>
      <c r="V10" s="296">
        <v>35862</v>
      </c>
      <c r="W10" s="296">
        <v>92872</v>
      </c>
      <c r="X10" s="296">
        <v>84503</v>
      </c>
      <c r="Y10" s="608"/>
      <c r="Z10" s="14"/>
      <c r="AA10"/>
      <c r="AB10" s="324"/>
    </row>
    <row r="11" spans="1:29" s="5" customFormat="1">
      <c r="A11" s="855"/>
      <c r="B11" s="93" t="s">
        <v>58</v>
      </c>
      <c r="C11" s="608">
        <v>112.26548800115305</v>
      </c>
      <c r="D11" s="608">
        <v>90.106533561796923</v>
      </c>
      <c r="E11" s="608">
        <v>55.14380530973451</v>
      </c>
      <c r="F11" s="608">
        <v>156.42946317103622</v>
      </c>
      <c r="G11" s="608">
        <v>188.34216502649508</v>
      </c>
      <c r="H11" s="608">
        <v>116.2403919629613</v>
      </c>
      <c r="I11" s="608">
        <v>224.57999871263974</v>
      </c>
      <c r="J11" s="608">
        <v>49.308105055069191</v>
      </c>
      <c r="K11" s="608">
        <v>285.8646089091547</v>
      </c>
      <c r="L11" s="608">
        <v>128.57375611951184</v>
      </c>
      <c r="M11" s="608">
        <v>123.07606318687077</v>
      </c>
      <c r="N11" s="608">
        <v>233.02021928984942</v>
      </c>
      <c r="O11" s="608">
        <v>217.13884789393464</v>
      </c>
      <c r="P11" s="608">
        <v>172.41379310344828</v>
      </c>
      <c r="Q11" s="608">
        <v>226.25137522298814</v>
      </c>
      <c r="R11" s="608">
        <v>506.19180169801677</v>
      </c>
      <c r="S11" s="296">
        <v>221.5</v>
      </c>
      <c r="T11" s="296">
        <v>240.3</v>
      </c>
      <c r="U11" s="296">
        <v>321.5</v>
      </c>
      <c r="V11" s="296">
        <v>202.9</v>
      </c>
      <c r="W11" s="608">
        <v>667</v>
      </c>
      <c r="X11" s="296">
        <v>798</v>
      </c>
      <c r="Y11" s="608"/>
      <c r="Z11" s="14"/>
      <c r="AA11"/>
      <c r="AB11"/>
    </row>
    <row r="12" spans="1:29" s="5" customFormat="1" ht="15.6">
      <c r="A12" s="855" t="s">
        <v>513</v>
      </c>
      <c r="B12" s="93" t="s">
        <v>95</v>
      </c>
      <c r="C12" s="608">
        <v>3.7890000000000001</v>
      </c>
      <c r="D12" s="608">
        <v>3.8119999999999998</v>
      </c>
      <c r="E12" s="608">
        <v>3.835</v>
      </c>
      <c r="F12" s="608">
        <v>4</v>
      </c>
      <c r="G12" s="608">
        <v>4.1479999999999997</v>
      </c>
      <c r="H12" s="608">
        <v>4.25</v>
      </c>
      <c r="I12" s="608">
        <v>4.2619999999999996</v>
      </c>
      <c r="J12" s="608">
        <v>4.5439999999999996</v>
      </c>
      <c r="K12" s="608">
        <v>4.7409999999999997</v>
      </c>
      <c r="L12" s="608">
        <v>4.9660000000000002</v>
      </c>
      <c r="M12" s="608">
        <v>5.2140000000000004</v>
      </c>
      <c r="N12" s="608">
        <v>5.3929999999999998</v>
      </c>
      <c r="O12" s="608">
        <v>5.3630000000000004</v>
      </c>
      <c r="P12" s="608">
        <v>6.1539999999999999</v>
      </c>
      <c r="Q12" s="608">
        <v>6.2910000000000004</v>
      </c>
      <c r="R12" s="608">
        <v>6.2759999999999998</v>
      </c>
      <c r="S12" s="608">
        <v>6.5190000000000001</v>
      </c>
      <c r="T12" s="608">
        <v>6.7389999999999999</v>
      </c>
      <c r="U12" s="608">
        <v>6.9589999999999996</v>
      </c>
      <c r="V12" s="608">
        <v>7.1790000000000003</v>
      </c>
      <c r="W12" s="608">
        <v>6.2629999999999999</v>
      </c>
      <c r="X12" s="296">
        <v>3.0859999999999999</v>
      </c>
      <c r="Y12" s="608"/>
      <c r="Z12" s="14"/>
      <c r="AA12"/>
      <c r="AB12" s="277"/>
      <c r="AC12" s="344"/>
    </row>
    <row r="13" spans="1:29" s="5" customFormat="1" ht="15.6">
      <c r="A13" s="855"/>
      <c r="B13" s="93" t="s">
        <v>59</v>
      </c>
      <c r="C13" s="608"/>
      <c r="D13" s="608"/>
      <c r="E13" s="608"/>
      <c r="F13" s="608"/>
      <c r="G13" s="608"/>
      <c r="H13" s="608"/>
      <c r="I13" s="608"/>
      <c r="J13" s="608"/>
      <c r="K13" s="608"/>
      <c r="L13" s="608"/>
      <c r="M13" s="608"/>
      <c r="N13" s="608"/>
      <c r="O13" s="608"/>
      <c r="P13" s="608"/>
      <c r="Q13" s="608"/>
      <c r="R13" s="608"/>
      <c r="S13" s="608"/>
      <c r="T13" s="608"/>
      <c r="U13" s="608"/>
      <c r="V13" s="608"/>
      <c r="W13" s="608"/>
      <c r="X13" s="608"/>
      <c r="Y13" s="608"/>
      <c r="Z13" s="14"/>
      <c r="AA13"/>
      <c r="AB13"/>
      <c r="AC13" s="344"/>
    </row>
    <row r="14" spans="1:29" s="5" customFormat="1" ht="15.6">
      <c r="A14" s="855"/>
      <c r="B14" s="93" t="s">
        <v>555</v>
      </c>
      <c r="C14" s="296">
        <v>1723</v>
      </c>
      <c r="D14" s="296">
        <v>1742</v>
      </c>
      <c r="E14" s="296">
        <v>1762</v>
      </c>
      <c r="F14" s="296">
        <v>1847</v>
      </c>
      <c r="G14" s="296">
        <v>1926</v>
      </c>
      <c r="H14" s="296">
        <v>1984</v>
      </c>
      <c r="I14" s="296">
        <v>2000</v>
      </c>
      <c r="J14" s="296">
        <v>2144</v>
      </c>
      <c r="K14" s="296">
        <v>2249</v>
      </c>
      <c r="L14" s="296">
        <v>2368</v>
      </c>
      <c r="M14" s="296">
        <v>2500</v>
      </c>
      <c r="N14" s="296">
        <v>2600</v>
      </c>
      <c r="O14" s="296">
        <v>2600</v>
      </c>
      <c r="P14" s="296">
        <v>3000</v>
      </c>
      <c r="Q14" s="296">
        <v>3079</v>
      </c>
      <c r="R14" s="296">
        <v>3070</v>
      </c>
      <c r="S14" s="296">
        <v>3190</v>
      </c>
      <c r="T14" s="296">
        <v>3309</v>
      </c>
      <c r="U14" s="296">
        <v>3428</v>
      </c>
      <c r="V14" s="296">
        <v>3547</v>
      </c>
      <c r="W14" s="296">
        <v>3062</v>
      </c>
      <c r="X14" s="296">
        <v>3086</v>
      </c>
      <c r="Y14" s="608"/>
      <c r="Z14" s="14"/>
      <c r="AA14"/>
      <c r="AB14"/>
      <c r="AC14" s="344"/>
    </row>
    <row r="15" spans="1:29" s="5" customFormat="1">
      <c r="A15" s="855"/>
      <c r="B15" s="93" t="s">
        <v>58</v>
      </c>
      <c r="C15" s="296">
        <v>2199.1</v>
      </c>
      <c r="D15" s="296">
        <v>2188.3000000000002</v>
      </c>
      <c r="E15" s="296">
        <v>2176.5</v>
      </c>
      <c r="F15" s="296">
        <v>2165.7000000000003</v>
      </c>
      <c r="G15" s="296">
        <v>2153.7000000000003</v>
      </c>
      <c r="H15" s="296">
        <v>2142.1</v>
      </c>
      <c r="I15" s="296">
        <v>2131</v>
      </c>
      <c r="J15" s="296">
        <v>2119.4</v>
      </c>
      <c r="K15" s="296">
        <v>2108</v>
      </c>
      <c r="L15" s="296">
        <v>2097.1</v>
      </c>
      <c r="M15" s="296">
        <v>2085.6</v>
      </c>
      <c r="N15" s="296">
        <v>2074.2000000000003</v>
      </c>
      <c r="O15" s="296">
        <v>2062.7000000000003</v>
      </c>
      <c r="P15" s="296">
        <v>2051.3000000000002</v>
      </c>
      <c r="Q15" s="296">
        <v>2043.2</v>
      </c>
      <c r="R15" s="296">
        <v>2044.3000000000002</v>
      </c>
      <c r="S15" s="296">
        <v>2043.6000000000001</v>
      </c>
      <c r="T15" s="296">
        <v>2036.6000000000001</v>
      </c>
      <c r="U15" s="296">
        <v>2030</v>
      </c>
      <c r="V15" s="296">
        <v>2024</v>
      </c>
      <c r="W15" s="608">
        <v>2045.4</v>
      </c>
      <c r="X15" s="296">
        <v>2037.8000000000002</v>
      </c>
      <c r="Y15" s="608"/>
      <c r="Z15" s="14"/>
      <c r="AA15"/>
      <c r="AB15" s="277"/>
    </row>
    <row r="16" spans="1:29" s="5" customFormat="1" ht="15.6">
      <c r="A16" s="856" t="s">
        <v>100</v>
      </c>
      <c r="B16" s="93" t="s">
        <v>95</v>
      </c>
      <c r="C16" s="608">
        <v>1184</v>
      </c>
      <c r="D16" s="608">
        <v>1169.1880000000001</v>
      </c>
      <c r="E16" s="608">
        <v>1154.57</v>
      </c>
      <c r="F16" s="608">
        <v>1154.8</v>
      </c>
      <c r="G16" s="608">
        <v>1155.03</v>
      </c>
      <c r="H16" s="608">
        <v>1155.26</v>
      </c>
      <c r="I16" s="608">
        <v>1155.49</v>
      </c>
      <c r="J16" s="608">
        <v>1155.72</v>
      </c>
      <c r="K16" s="608">
        <v>1155.95</v>
      </c>
      <c r="L16" s="608">
        <v>1156.18</v>
      </c>
      <c r="M16" s="608">
        <v>1782.2729999999999</v>
      </c>
      <c r="N16" s="608">
        <v>1892.6569999999999</v>
      </c>
      <c r="O16" s="608">
        <v>1938.0440000000001</v>
      </c>
      <c r="P16" s="608">
        <v>1986.0989999999999</v>
      </c>
      <c r="Q16" s="608">
        <v>2015.345</v>
      </c>
      <c r="R16" s="608">
        <v>2039.008</v>
      </c>
      <c r="S16" s="608">
        <v>2078.1790000000001</v>
      </c>
      <c r="T16" s="608">
        <v>2186.3180000000002</v>
      </c>
      <c r="U16" s="608">
        <v>2186.0549999999998</v>
      </c>
      <c r="V16" s="608">
        <v>2138.962</v>
      </c>
      <c r="W16" s="608">
        <v>2186.15</v>
      </c>
      <c r="X16" s="608">
        <v>2234.6849999999999</v>
      </c>
      <c r="Y16" s="608">
        <v>2284.2910000000002</v>
      </c>
      <c r="Z16" s="14"/>
      <c r="AA16"/>
      <c r="AB16" s="324"/>
      <c r="AC16" s="344"/>
    </row>
    <row r="17" spans="1:29" s="5" customFormat="1">
      <c r="A17" s="856"/>
      <c r="B17" s="93" t="s">
        <v>59</v>
      </c>
      <c r="C17" s="608">
        <v>1481852</v>
      </c>
      <c r="D17" s="608">
        <v>1463314</v>
      </c>
      <c r="E17" s="608">
        <v>1482118</v>
      </c>
      <c r="F17" s="608">
        <v>1482413</v>
      </c>
      <c r="G17" s="608">
        <v>1482709</v>
      </c>
      <c r="H17" s="608">
        <v>1483004</v>
      </c>
      <c r="I17" s="608">
        <v>1483299</v>
      </c>
      <c r="J17" s="608">
        <v>1483594</v>
      </c>
      <c r="K17" s="608">
        <v>1483890</v>
      </c>
      <c r="L17" s="608">
        <v>1484185</v>
      </c>
      <c r="M17" s="608">
        <v>1484775</v>
      </c>
      <c r="N17" s="608">
        <v>1694586</v>
      </c>
      <c r="O17" s="608">
        <v>1725000</v>
      </c>
      <c r="P17" s="608">
        <v>1600000</v>
      </c>
      <c r="Q17" s="608"/>
      <c r="R17" s="608"/>
      <c r="S17" s="608"/>
      <c r="T17" s="608"/>
      <c r="U17" s="608"/>
      <c r="V17" s="608"/>
      <c r="W17" s="608"/>
      <c r="X17" s="608">
        <v>2702158</v>
      </c>
      <c r="Y17" s="296">
        <v>2762141</v>
      </c>
      <c r="Z17" s="14"/>
      <c r="AA17"/>
      <c r="AB17" s="324"/>
    </row>
    <row r="18" spans="1:29" s="5" customFormat="1">
      <c r="A18" s="856"/>
      <c r="B18" s="93" t="s">
        <v>555</v>
      </c>
      <c r="C18" s="296">
        <v>1481852</v>
      </c>
      <c r="D18" s="296">
        <v>1463314</v>
      </c>
      <c r="E18" s="296">
        <v>1482118</v>
      </c>
      <c r="F18" s="296">
        <v>1482413</v>
      </c>
      <c r="G18" s="296">
        <v>1482709</v>
      </c>
      <c r="H18" s="296">
        <v>1483004</v>
      </c>
      <c r="I18" s="296">
        <v>1483299</v>
      </c>
      <c r="J18" s="296">
        <v>1483594</v>
      </c>
      <c r="K18" s="296">
        <v>1483890</v>
      </c>
      <c r="L18" s="296">
        <v>1484185</v>
      </c>
      <c r="M18" s="296">
        <v>1484775</v>
      </c>
      <c r="N18" s="296">
        <v>1486150</v>
      </c>
      <c r="O18" s="296">
        <v>2490470</v>
      </c>
      <c r="P18" s="296">
        <v>2548431</v>
      </c>
      <c r="Q18" s="296">
        <v>2598038</v>
      </c>
      <c r="R18" s="296">
        <v>2629332</v>
      </c>
      <c r="S18" s="296">
        <v>2692949</v>
      </c>
      <c r="T18" s="296">
        <v>2818220</v>
      </c>
      <c r="U18" s="296">
        <v>2820710</v>
      </c>
      <c r="V18" s="296">
        <v>2762719</v>
      </c>
      <c r="W18" s="296">
        <v>2735473</v>
      </c>
      <c r="X18" s="296">
        <v>2903683</v>
      </c>
      <c r="Y18" s="608"/>
      <c r="Z18" s="14"/>
      <c r="AA18"/>
      <c r="AB18" s="324"/>
    </row>
    <row r="19" spans="1:29" s="5" customFormat="1" ht="15.6">
      <c r="A19" s="856"/>
      <c r="B19" s="93" t="s">
        <v>58</v>
      </c>
      <c r="C19" s="608">
        <v>799.00017005746861</v>
      </c>
      <c r="D19" s="608">
        <v>799.00007790535733</v>
      </c>
      <c r="E19" s="608">
        <v>779.00005262738864</v>
      </c>
      <c r="F19" s="608">
        <v>779.00018415920533</v>
      </c>
      <c r="G19" s="608">
        <v>778.99979024879462</v>
      </c>
      <c r="H19" s="608">
        <v>778.99992178038633</v>
      </c>
      <c r="I19" s="608">
        <v>779.00005325965969</v>
      </c>
      <c r="J19" s="608">
        <v>779.00018468664609</v>
      </c>
      <c r="K19" s="608">
        <v>778.99979108963601</v>
      </c>
      <c r="L19" s="608">
        <v>778.99992251639787</v>
      </c>
      <c r="M19" s="608">
        <v>778.84527958781632</v>
      </c>
      <c r="N19" s="608">
        <v>682.23507098488949</v>
      </c>
      <c r="O19" s="608">
        <v>1123.503768115942</v>
      </c>
      <c r="P19" s="608">
        <v>1241.3118750000001</v>
      </c>
      <c r="Q19" s="296">
        <v>775.7</v>
      </c>
      <c r="R19" s="296">
        <v>775.5</v>
      </c>
      <c r="S19" s="608">
        <v>540</v>
      </c>
      <c r="T19" s="608">
        <v>538.66</v>
      </c>
      <c r="U19" s="608">
        <v>709.85</v>
      </c>
      <c r="V19" s="296">
        <v>774.2</v>
      </c>
      <c r="W19" s="608">
        <v>772</v>
      </c>
      <c r="X19" s="608">
        <v>827.00012360491132</v>
      </c>
      <c r="Y19" s="608">
        <v>827.00014228093357</v>
      </c>
      <c r="Z19" s="14"/>
      <c r="AA19"/>
      <c r="AB19" s="344"/>
    </row>
    <row r="20" spans="1:29" s="5" customFormat="1" ht="15.6">
      <c r="A20" s="855" t="s">
        <v>512</v>
      </c>
      <c r="B20" s="93" t="s">
        <v>95</v>
      </c>
      <c r="C20" s="608">
        <v>112.779</v>
      </c>
      <c r="D20" s="608">
        <v>82.536000000000001</v>
      </c>
      <c r="E20" s="608">
        <v>67.938999999999993</v>
      </c>
      <c r="F20" s="608">
        <v>69.272999999999996</v>
      </c>
      <c r="G20" s="608">
        <v>77.540000000000006</v>
      </c>
      <c r="H20" s="608">
        <v>68.564999999999998</v>
      </c>
      <c r="I20" s="608">
        <v>65.835999999999999</v>
      </c>
      <c r="J20" s="608">
        <v>46.603999999999999</v>
      </c>
      <c r="K20" s="608">
        <v>61.994</v>
      </c>
      <c r="L20" s="608">
        <v>70.671999999999997</v>
      </c>
      <c r="M20" s="608">
        <v>75.067999999999998</v>
      </c>
      <c r="N20" s="608">
        <v>78.821786059587893</v>
      </c>
      <c r="O20" s="608">
        <v>66.999354613090148</v>
      </c>
      <c r="P20" s="608">
        <v>82</v>
      </c>
      <c r="Q20" s="608">
        <v>101</v>
      </c>
      <c r="R20" s="296">
        <v>82</v>
      </c>
      <c r="S20" s="296">
        <v>33</v>
      </c>
      <c r="T20" s="296">
        <v>84</v>
      </c>
      <c r="U20" s="296">
        <v>113</v>
      </c>
      <c r="V20" s="296">
        <v>95</v>
      </c>
      <c r="W20" s="608">
        <v>87</v>
      </c>
      <c r="X20" s="296">
        <v>100</v>
      </c>
      <c r="Y20" s="608"/>
      <c r="Z20" s="14"/>
      <c r="AA20"/>
      <c r="AB20" s="344"/>
      <c r="AC20" s="344"/>
    </row>
    <row r="21" spans="1:29" s="5" customFormat="1" ht="13.8">
      <c r="A21" s="855"/>
      <c r="B21" s="93" t="s">
        <v>59</v>
      </c>
      <c r="C21" s="608">
        <v>68533</v>
      </c>
      <c r="D21" s="608">
        <v>57851</v>
      </c>
      <c r="E21" s="608">
        <v>67898</v>
      </c>
      <c r="F21" s="608">
        <v>67682</v>
      </c>
      <c r="G21" s="608">
        <v>54470</v>
      </c>
      <c r="H21" s="608">
        <v>56265</v>
      </c>
      <c r="I21" s="608">
        <v>46973</v>
      </c>
      <c r="J21" s="608">
        <v>47409</v>
      </c>
      <c r="K21" s="608">
        <v>60355</v>
      </c>
      <c r="L21" s="608">
        <v>52455</v>
      </c>
      <c r="M21" s="608">
        <v>58334</v>
      </c>
      <c r="N21" s="608">
        <v>61251</v>
      </c>
      <c r="O21" s="608">
        <v>52064</v>
      </c>
      <c r="P21" s="608">
        <v>71000</v>
      </c>
      <c r="Q21" s="608">
        <v>86754</v>
      </c>
      <c r="R21" s="608"/>
      <c r="S21" s="608"/>
      <c r="T21" s="608"/>
      <c r="U21" s="608"/>
      <c r="V21" s="608"/>
      <c r="W21" s="608"/>
      <c r="X21" s="608"/>
      <c r="Y21" s="608"/>
      <c r="Z21" s="14"/>
      <c r="AA21" s="14"/>
    </row>
    <row r="22" spans="1:29" s="5" customFormat="1" ht="13.8">
      <c r="A22" s="855"/>
      <c r="B22" s="93" t="s">
        <v>555</v>
      </c>
      <c r="C22" s="296">
        <v>68533</v>
      </c>
      <c r="D22" s="296">
        <v>57851</v>
      </c>
      <c r="E22" s="296">
        <v>67898</v>
      </c>
      <c r="F22" s="296">
        <v>67682</v>
      </c>
      <c r="G22" s="296">
        <v>54470</v>
      </c>
      <c r="H22" s="296">
        <v>56425</v>
      </c>
      <c r="I22" s="296">
        <v>46973</v>
      </c>
      <c r="J22" s="296">
        <v>47409</v>
      </c>
      <c r="K22" s="296">
        <v>60355</v>
      </c>
      <c r="L22" s="296">
        <v>58334</v>
      </c>
      <c r="M22" s="296">
        <v>70334</v>
      </c>
      <c r="N22" s="296">
        <v>56064</v>
      </c>
      <c r="O22" s="296">
        <v>61260</v>
      </c>
      <c r="P22" s="296">
        <v>86754</v>
      </c>
      <c r="Q22" s="296">
        <v>87164</v>
      </c>
      <c r="R22" s="296">
        <v>65040</v>
      </c>
      <c r="S22" s="296">
        <v>27223</v>
      </c>
      <c r="T22" s="296">
        <v>69282</v>
      </c>
      <c r="U22" s="296">
        <v>93756</v>
      </c>
      <c r="V22" s="296">
        <v>79130</v>
      </c>
      <c r="W22" s="296">
        <v>68210</v>
      </c>
      <c r="X22" s="296">
        <v>70000</v>
      </c>
      <c r="Y22" s="608"/>
      <c r="Z22" s="14"/>
      <c r="AA22" s="14"/>
    </row>
    <row r="23" spans="1:29" s="5" customFormat="1" ht="13.8">
      <c r="A23" s="855"/>
      <c r="B23" s="93" t="s">
        <v>58</v>
      </c>
      <c r="C23" s="608">
        <v>1645.6159806224739</v>
      </c>
      <c r="D23" s="608">
        <v>1426.699624898446</v>
      </c>
      <c r="E23" s="608">
        <v>1000.6038469468909</v>
      </c>
      <c r="F23" s="608">
        <v>1023.5069885641677</v>
      </c>
      <c r="G23" s="608">
        <v>1423.5358913163209</v>
      </c>
      <c r="H23" s="608">
        <v>1218.6083711010397</v>
      </c>
      <c r="I23" s="608">
        <v>1401.5711153215677</v>
      </c>
      <c r="J23" s="608">
        <v>983.02010166845957</v>
      </c>
      <c r="K23" s="608">
        <v>1027.1559937039185</v>
      </c>
      <c r="L23" s="608">
        <v>1347.2881517491182</v>
      </c>
      <c r="M23" s="608">
        <v>1286.8652929680804</v>
      </c>
      <c r="N23" s="608">
        <v>1286.8652929680802</v>
      </c>
      <c r="O23" s="608">
        <v>1286.8652929680807</v>
      </c>
      <c r="P23" s="608">
        <v>1154.9295774647887</v>
      </c>
      <c r="Q23" s="608">
        <v>1164.2114484634715</v>
      </c>
      <c r="R23" s="296">
        <v>1260.8000000000002</v>
      </c>
      <c r="S23" s="296">
        <v>1212.2</v>
      </c>
      <c r="T23" s="296">
        <v>1212.4000000000001</v>
      </c>
      <c r="U23" s="296">
        <v>1205.3</v>
      </c>
      <c r="V23" s="296">
        <v>1200.6000000000001</v>
      </c>
      <c r="W23" s="608">
        <v>1275.5</v>
      </c>
      <c r="X23" s="296">
        <v>1428.6000000000001</v>
      </c>
      <c r="Y23" s="608"/>
      <c r="Z23" s="14"/>
      <c r="AA23" s="14"/>
    </row>
    <row r="24" spans="1:29" s="5" customFormat="1" ht="13.8">
      <c r="A24" s="855" t="s">
        <v>11</v>
      </c>
      <c r="B24" s="93" t="s">
        <v>95</v>
      </c>
      <c r="C24" s="608">
        <v>277.685</v>
      </c>
      <c r="D24" s="608">
        <v>158.18899999999999</v>
      </c>
      <c r="E24" s="608">
        <v>111.205</v>
      </c>
      <c r="F24" s="608">
        <v>85.031999999999996</v>
      </c>
      <c r="G24" s="608">
        <v>80.998000000000005</v>
      </c>
      <c r="H24" s="608">
        <v>100.723</v>
      </c>
      <c r="I24" s="608">
        <v>76.908000000000001</v>
      </c>
      <c r="J24" s="608">
        <v>60.311999999999998</v>
      </c>
      <c r="K24" s="608">
        <v>59.7</v>
      </c>
      <c r="L24" s="608">
        <v>57.1</v>
      </c>
      <c r="M24" s="608">
        <v>128.21299999999999</v>
      </c>
      <c r="N24" s="608">
        <v>73.39</v>
      </c>
      <c r="O24" s="608">
        <v>42.5</v>
      </c>
      <c r="P24" s="608">
        <v>86</v>
      </c>
      <c r="Q24" s="608">
        <v>90</v>
      </c>
      <c r="R24" s="608">
        <v>65.635999999999996</v>
      </c>
      <c r="S24" s="296">
        <v>19.181999999999999</v>
      </c>
      <c r="T24" s="296">
        <v>172.666</v>
      </c>
      <c r="U24" s="296">
        <v>109.91200000000001</v>
      </c>
      <c r="V24" s="296">
        <v>35</v>
      </c>
      <c r="W24" s="608">
        <v>70</v>
      </c>
      <c r="X24" s="608">
        <v>90</v>
      </c>
      <c r="Y24" s="608"/>
      <c r="Z24" s="14"/>
      <c r="AA24" s="14"/>
    </row>
    <row r="25" spans="1:29" s="5" customFormat="1" ht="13.8">
      <c r="A25" s="855"/>
      <c r="B25" s="93" t="s">
        <v>59</v>
      </c>
      <c r="C25" s="608">
        <v>170101</v>
      </c>
      <c r="D25" s="608">
        <v>195037</v>
      </c>
      <c r="E25" s="608">
        <v>145762</v>
      </c>
      <c r="F25" s="608">
        <v>137585</v>
      </c>
      <c r="G25" s="608">
        <v>129436</v>
      </c>
      <c r="H25" s="608">
        <v>120011</v>
      </c>
      <c r="I25" s="608">
        <v>132542</v>
      </c>
      <c r="J25" s="608">
        <v>149242</v>
      </c>
      <c r="K25" s="608">
        <v>146862</v>
      </c>
      <c r="L25" s="608">
        <v>141606</v>
      </c>
      <c r="M25" s="608">
        <v>151717</v>
      </c>
      <c r="N25" s="608">
        <v>153347</v>
      </c>
      <c r="O25" s="608">
        <v>97711</v>
      </c>
      <c r="P25" s="608">
        <v>114543</v>
      </c>
      <c r="Q25" s="608">
        <v>145665</v>
      </c>
      <c r="R25" s="608">
        <v>111640</v>
      </c>
      <c r="S25" s="296">
        <v>73506</v>
      </c>
      <c r="T25" s="296">
        <v>174500</v>
      </c>
      <c r="U25" s="296">
        <v>146313</v>
      </c>
      <c r="V25" s="296">
        <v>32026</v>
      </c>
      <c r="W25" s="296">
        <v>80000</v>
      </c>
      <c r="X25" s="608"/>
      <c r="Y25" s="608"/>
      <c r="Z25" s="14"/>
      <c r="AA25" s="14"/>
    </row>
    <row r="26" spans="1:29" s="5" customFormat="1" ht="13.8">
      <c r="A26" s="855"/>
      <c r="B26" s="93" t="s">
        <v>555</v>
      </c>
      <c r="C26" s="296">
        <v>157680</v>
      </c>
      <c r="D26" s="296">
        <v>177485</v>
      </c>
      <c r="E26" s="296">
        <v>137380</v>
      </c>
      <c r="F26" s="296">
        <v>127470</v>
      </c>
      <c r="G26" s="296">
        <v>127620</v>
      </c>
      <c r="H26" s="296">
        <v>112302</v>
      </c>
      <c r="I26" s="296">
        <v>168765</v>
      </c>
      <c r="J26" s="296">
        <v>123661</v>
      </c>
      <c r="K26" s="296">
        <v>137156</v>
      </c>
      <c r="L26" s="296">
        <v>137366</v>
      </c>
      <c r="M26" s="296">
        <v>141340</v>
      </c>
      <c r="N26" s="296">
        <v>115688</v>
      </c>
      <c r="O26" s="296">
        <v>126854</v>
      </c>
      <c r="P26" s="296">
        <v>104926</v>
      </c>
      <c r="Q26" s="296">
        <v>132727</v>
      </c>
      <c r="R26" s="296">
        <v>99884</v>
      </c>
      <c r="S26" s="296">
        <v>40981</v>
      </c>
      <c r="T26" s="296">
        <v>165882</v>
      </c>
      <c r="U26" s="296">
        <v>134933</v>
      </c>
      <c r="V26" s="296">
        <v>50202</v>
      </c>
      <c r="W26" s="296">
        <v>47669</v>
      </c>
      <c r="X26" s="296">
        <v>114831</v>
      </c>
      <c r="Y26" s="608"/>
      <c r="Z26" s="14"/>
      <c r="AA26" s="14"/>
    </row>
    <row r="27" spans="1:29" s="5" customFormat="1" ht="13.8">
      <c r="A27" s="855"/>
      <c r="B27" s="93" t="s">
        <v>58</v>
      </c>
      <c r="C27" s="608">
        <v>1632.4712964650414</v>
      </c>
      <c r="D27" s="608">
        <v>811.07174536113655</v>
      </c>
      <c r="E27" s="608">
        <v>762.92174915272847</v>
      </c>
      <c r="F27" s="608">
        <v>618.0324890067958</v>
      </c>
      <c r="G27" s="608">
        <v>625.77644550202422</v>
      </c>
      <c r="H27" s="608">
        <v>839.28139920507283</v>
      </c>
      <c r="I27" s="608">
        <v>580.25380634063163</v>
      </c>
      <c r="J27" s="608">
        <v>404.12216400209059</v>
      </c>
      <c r="K27" s="608">
        <v>406.5040650406504</v>
      </c>
      <c r="L27" s="608">
        <v>403.23150149004988</v>
      </c>
      <c r="M27" s="608">
        <v>845.07998444472275</v>
      </c>
      <c r="N27" s="608">
        <v>478.58777804586981</v>
      </c>
      <c r="O27" s="608">
        <v>434.95614618620215</v>
      </c>
      <c r="P27" s="608">
        <v>750.80973957378455</v>
      </c>
      <c r="Q27" s="608">
        <v>617.85603954278656</v>
      </c>
      <c r="R27" s="608">
        <v>587.92547474023638</v>
      </c>
      <c r="S27" s="608">
        <v>260.9582891192556</v>
      </c>
      <c r="T27" s="608">
        <v>989.48997134670492</v>
      </c>
      <c r="U27" s="608">
        <v>751.21144395918338</v>
      </c>
      <c r="V27" s="296">
        <v>697.2</v>
      </c>
      <c r="W27" s="608">
        <v>875</v>
      </c>
      <c r="X27" s="296">
        <v>783.80000000000007</v>
      </c>
      <c r="Y27" s="608"/>
      <c r="Z27" s="14"/>
      <c r="AA27" s="14"/>
    </row>
    <row r="28" spans="1:29" s="5" customFormat="1" ht="13.8">
      <c r="A28" s="855" t="s">
        <v>10</v>
      </c>
      <c r="B28" s="93" t="s">
        <v>95</v>
      </c>
      <c r="C28" s="608">
        <v>169.8</v>
      </c>
      <c r="D28" s="608">
        <v>179.55</v>
      </c>
      <c r="E28" s="608">
        <v>173.65299999999999</v>
      </c>
      <c r="F28" s="608">
        <v>317.86599999999999</v>
      </c>
      <c r="G28" s="608">
        <v>390.90199999999999</v>
      </c>
      <c r="H28" s="608">
        <v>390.90199999999999</v>
      </c>
      <c r="I28" s="608">
        <v>394.73500000000001</v>
      </c>
      <c r="J28" s="608">
        <v>453.38499999999999</v>
      </c>
      <c r="K28" s="608">
        <v>542.83500000000004</v>
      </c>
      <c r="L28" s="608">
        <v>473.59199999999998</v>
      </c>
      <c r="M28" s="608">
        <v>411.91300000000001</v>
      </c>
      <c r="N28" s="608">
        <v>429.31</v>
      </c>
      <c r="O28" s="608">
        <v>447.94799999999998</v>
      </c>
      <c r="P28" s="608">
        <v>380.84800000000001</v>
      </c>
      <c r="Q28" s="608">
        <v>366.17399999999998</v>
      </c>
      <c r="R28" s="608">
        <v>329.36700000000002</v>
      </c>
      <c r="S28" s="608">
        <v>316.33100000000002</v>
      </c>
      <c r="T28" s="608">
        <v>281.48700000000002</v>
      </c>
      <c r="U28" s="608">
        <v>215</v>
      </c>
      <c r="V28" s="608">
        <v>219.22</v>
      </c>
      <c r="W28" s="608">
        <v>224.88300000000001</v>
      </c>
      <c r="X28" s="608">
        <v>238.03299999999999</v>
      </c>
      <c r="Y28" s="608">
        <v>266.91377786067198</v>
      </c>
      <c r="Z28" s="14"/>
      <c r="AA28" s="14"/>
    </row>
    <row r="29" spans="1:29" s="5" customFormat="1" ht="13.8">
      <c r="A29" s="855"/>
      <c r="B29" s="93" t="s">
        <v>59</v>
      </c>
      <c r="C29" s="608">
        <v>192135</v>
      </c>
      <c r="D29" s="608">
        <v>193270</v>
      </c>
      <c r="E29" s="608">
        <v>194405</v>
      </c>
      <c r="F29" s="608">
        <v>195530</v>
      </c>
      <c r="G29" s="608">
        <v>196660</v>
      </c>
      <c r="H29" s="608">
        <v>252838</v>
      </c>
      <c r="I29" s="608">
        <v>253050</v>
      </c>
      <c r="J29" s="608">
        <v>255360</v>
      </c>
      <c r="K29" s="608">
        <v>258125</v>
      </c>
      <c r="L29" s="608">
        <v>237968</v>
      </c>
      <c r="M29" s="608">
        <v>264979</v>
      </c>
      <c r="N29" s="608">
        <v>265582</v>
      </c>
      <c r="O29" s="608">
        <v>311073.19244809949</v>
      </c>
      <c r="P29" s="608">
        <v>295642.37777473434</v>
      </c>
      <c r="Q29" s="608">
        <v>320437.8987162321</v>
      </c>
      <c r="R29" s="608">
        <v>288226</v>
      </c>
      <c r="S29" s="608">
        <v>283915.26639518712</v>
      </c>
      <c r="T29" s="608">
        <v>259117.028225722</v>
      </c>
      <c r="U29" s="608">
        <v>202986.28343080607</v>
      </c>
      <c r="V29" s="608">
        <v>212275.08614415617</v>
      </c>
      <c r="W29" s="608">
        <v>223339.78770169069</v>
      </c>
      <c r="X29" s="608">
        <v>242458.41584158415</v>
      </c>
      <c r="Y29" s="296">
        <v>227748.51485148515</v>
      </c>
      <c r="Z29" s="14"/>
      <c r="AA29" s="14"/>
    </row>
    <row r="30" spans="1:29" s="5" customFormat="1" ht="13.8">
      <c r="A30" s="855"/>
      <c r="B30" s="93" t="s">
        <v>555</v>
      </c>
      <c r="C30" s="296">
        <v>192135</v>
      </c>
      <c r="D30" s="296">
        <v>193270</v>
      </c>
      <c r="E30" s="296">
        <v>194405</v>
      </c>
      <c r="F30" s="608">
        <v>195530</v>
      </c>
      <c r="G30" s="296">
        <v>196660</v>
      </c>
      <c r="H30" s="296">
        <v>252838</v>
      </c>
      <c r="I30" s="608">
        <v>253050</v>
      </c>
      <c r="J30" s="608">
        <v>255360</v>
      </c>
      <c r="K30" s="608">
        <v>258125</v>
      </c>
      <c r="L30" s="608">
        <v>237968</v>
      </c>
      <c r="M30" s="296">
        <v>264429</v>
      </c>
      <c r="N30" s="608">
        <v>265582</v>
      </c>
      <c r="O30" s="296">
        <v>269997</v>
      </c>
      <c r="P30" s="296">
        <v>229684</v>
      </c>
      <c r="Q30" s="296">
        <v>217542</v>
      </c>
      <c r="R30" s="296">
        <v>192137</v>
      </c>
      <c r="S30" s="296">
        <v>186336</v>
      </c>
      <c r="T30" s="296">
        <v>164562</v>
      </c>
      <c r="U30" s="296">
        <v>124753</v>
      </c>
      <c r="V30" s="296">
        <v>126258</v>
      </c>
      <c r="W30" s="296">
        <v>127382</v>
      </c>
      <c r="X30" s="296">
        <v>126200</v>
      </c>
      <c r="Y30" s="608"/>
      <c r="Z30" s="14"/>
      <c r="AA30" s="14"/>
    </row>
    <row r="31" spans="1:29" s="5" customFormat="1" ht="13.8">
      <c r="A31" s="855"/>
      <c r="B31" s="93" t="s">
        <v>58</v>
      </c>
      <c r="C31" s="608">
        <v>883.75361074244677</v>
      </c>
      <c r="D31" s="608">
        <v>929.01122781600873</v>
      </c>
      <c r="E31" s="608">
        <v>893.25377433707979</v>
      </c>
      <c r="F31" s="608">
        <v>1625.6635810361581</v>
      </c>
      <c r="G31" s="608">
        <v>1987.7046679548459</v>
      </c>
      <c r="H31" s="608">
        <v>1546.0571591295611</v>
      </c>
      <c r="I31" s="608">
        <v>1559.9091088717644</v>
      </c>
      <c r="J31" s="608">
        <v>1775.4738408521303</v>
      </c>
      <c r="K31" s="608">
        <v>2102.9927360774818</v>
      </c>
      <c r="L31" s="608">
        <v>1990.1499361258657</v>
      </c>
      <c r="M31" s="608">
        <v>1554.511866978138</v>
      </c>
      <c r="N31" s="608">
        <v>1616.4875631631662</v>
      </c>
      <c r="O31" s="608">
        <v>1440.0083674029133</v>
      </c>
      <c r="P31" s="608">
        <v>1288.2050363232715</v>
      </c>
      <c r="Q31" s="608">
        <v>1142.7300000000002</v>
      </c>
      <c r="R31" s="608">
        <v>1142.7386842269607</v>
      </c>
      <c r="S31" s="608">
        <v>1114.1739717500529</v>
      </c>
      <c r="T31" s="608">
        <v>1086.3315387933173</v>
      </c>
      <c r="U31" s="608">
        <v>1059.1848688795228</v>
      </c>
      <c r="V31" s="608">
        <v>1032.716575373935</v>
      </c>
      <c r="W31" s="608">
        <v>1006.9097061217348</v>
      </c>
      <c r="X31" s="608">
        <v>981.74773259066581</v>
      </c>
      <c r="Y31" s="608">
        <v>1171.9671499712151</v>
      </c>
      <c r="Z31" s="14"/>
      <c r="AA31" s="14"/>
    </row>
    <row r="32" spans="1:29" s="188" customFormat="1" ht="13.8">
      <c r="A32" s="855" t="s">
        <v>9</v>
      </c>
      <c r="B32" s="93" t="s">
        <v>95</v>
      </c>
      <c r="C32" s="608">
        <v>2290.018</v>
      </c>
      <c r="D32" s="608">
        <v>1589.4369999999999</v>
      </c>
      <c r="E32" s="608">
        <v>1485.2719999999999</v>
      </c>
      <c r="F32" s="608">
        <v>1847.4760000000001</v>
      </c>
      <c r="G32" s="608">
        <v>1608.3486244607275</v>
      </c>
      <c r="H32" s="608">
        <v>1225.2339999999999</v>
      </c>
      <c r="I32" s="608">
        <v>2611.4859999999999</v>
      </c>
      <c r="J32" s="608">
        <v>3226.4180000000001</v>
      </c>
      <c r="K32" s="608">
        <v>2634.701</v>
      </c>
      <c r="L32" s="608">
        <v>3582.3409999999999</v>
      </c>
      <c r="M32" s="608">
        <v>3233.165</v>
      </c>
      <c r="N32" s="608">
        <v>3895.181</v>
      </c>
      <c r="O32" s="608">
        <v>3623.924</v>
      </c>
      <c r="P32" s="608">
        <v>2919.72</v>
      </c>
      <c r="Q32" s="608">
        <v>3978.123</v>
      </c>
      <c r="R32" s="608">
        <v>3623.924</v>
      </c>
      <c r="S32" s="608">
        <v>2369.4929999999999</v>
      </c>
      <c r="T32" s="608">
        <v>3464.1390000000001</v>
      </c>
      <c r="U32" s="608">
        <v>2697.9589999999998</v>
      </c>
      <c r="V32" s="608">
        <v>3391.924</v>
      </c>
      <c r="W32" s="608">
        <v>3785.7124829999998</v>
      </c>
      <c r="X32" s="296">
        <v>4581</v>
      </c>
      <c r="Y32" s="608"/>
      <c r="Z32" s="74" t="s">
        <v>15</v>
      </c>
      <c r="AA32" s="74"/>
    </row>
    <row r="33" spans="1:27" s="188" customFormat="1" ht="13.8">
      <c r="A33" s="855"/>
      <c r="B33" s="93" t="s">
        <v>59</v>
      </c>
      <c r="C33" s="296">
        <v>1435222</v>
      </c>
      <c r="D33" s="296">
        <v>1446264</v>
      </c>
      <c r="E33" s="296">
        <v>1437059</v>
      </c>
      <c r="F33" s="296">
        <v>1501891</v>
      </c>
      <c r="G33" s="296">
        <v>1478750</v>
      </c>
      <c r="H33" s="296">
        <v>1513929</v>
      </c>
      <c r="I33" s="296">
        <v>1624030</v>
      </c>
      <c r="J33" s="296">
        <v>1215366</v>
      </c>
      <c r="K33" s="296">
        <v>1596955</v>
      </c>
      <c r="L33" s="296">
        <v>1608945</v>
      </c>
      <c r="M33" s="296">
        <v>1640818</v>
      </c>
      <c r="N33" s="296">
        <v>1732371</v>
      </c>
      <c r="O33" s="296">
        <v>1733692</v>
      </c>
      <c r="P33" s="296">
        <v>1438529</v>
      </c>
      <c r="Q33" s="296">
        <v>1704528</v>
      </c>
      <c r="R33" s="296">
        <v>1733692</v>
      </c>
      <c r="S33" s="296">
        <v>1674076</v>
      </c>
      <c r="T33" s="296">
        <v>1725367</v>
      </c>
      <c r="U33" s="296">
        <v>1685347</v>
      </c>
      <c r="V33" s="296">
        <v>1732516</v>
      </c>
      <c r="W33" s="296">
        <v>1760646</v>
      </c>
      <c r="X33" s="608"/>
      <c r="Y33" s="608"/>
      <c r="Z33" s="74"/>
      <c r="AA33" s="74"/>
    </row>
    <row r="34" spans="1:27" s="188" customFormat="1" ht="13.8">
      <c r="A34" s="855"/>
      <c r="B34" s="93" t="s">
        <v>555</v>
      </c>
      <c r="C34" s="296">
        <v>1435220</v>
      </c>
      <c r="D34" s="296">
        <v>1446260</v>
      </c>
      <c r="E34" s="296">
        <v>1488449</v>
      </c>
      <c r="F34" s="296">
        <v>1617917</v>
      </c>
      <c r="G34" s="296">
        <v>1537650</v>
      </c>
      <c r="H34" s="296">
        <v>1513929</v>
      </c>
      <c r="I34" s="296">
        <v>1762839</v>
      </c>
      <c r="J34" s="296">
        <v>1215356</v>
      </c>
      <c r="K34" s="296">
        <v>1596955</v>
      </c>
      <c r="L34" s="296">
        <v>1608996</v>
      </c>
      <c r="M34" s="296">
        <v>1696270</v>
      </c>
      <c r="N34" s="296">
        <v>1675377</v>
      </c>
      <c r="O34" s="296">
        <v>1650000</v>
      </c>
      <c r="P34" s="296">
        <v>1676758</v>
      </c>
      <c r="Q34" s="296">
        <v>1704528</v>
      </c>
      <c r="R34" s="296">
        <v>1676213</v>
      </c>
      <c r="S34" s="296">
        <v>1674076</v>
      </c>
      <c r="T34" s="296">
        <v>1725367</v>
      </c>
      <c r="U34" s="296">
        <v>1685347</v>
      </c>
      <c r="V34" s="296">
        <v>1700000</v>
      </c>
      <c r="W34" s="296">
        <v>1761836</v>
      </c>
      <c r="X34" s="296">
        <v>1750000</v>
      </c>
      <c r="Y34" s="608"/>
      <c r="Z34" s="74"/>
      <c r="AA34" s="74"/>
    </row>
    <row r="35" spans="1:27" s="188" customFormat="1" ht="13.8">
      <c r="A35" s="855"/>
      <c r="B35" s="93" t="s">
        <v>58</v>
      </c>
      <c r="C35" s="608">
        <v>1595.5845158449356</v>
      </c>
      <c r="D35" s="608">
        <v>1098.9950659077458</v>
      </c>
      <c r="E35" s="608">
        <v>1033.5497707470604</v>
      </c>
      <c r="F35" s="608">
        <v>1230.0999206999709</v>
      </c>
      <c r="G35" s="608">
        <v>1087.6406589759779</v>
      </c>
      <c r="H35" s="608">
        <v>809.30743779926274</v>
      </c>
      <c r="I35" s="608">
        <v>1608.0281768193938</v>
      </c>
      <c r="J35" s="608">
        <v>2654.6883819359764</v>
      </c>
      <c r="K35" s="608">
        <v>1649.8279538246225</v>
      </c>
      <c r="L35" s="608">
        <v>2226.5155117173053</v>
      </c>
      <c r="M35" s="608">
        <v>1970.4592465465396</v>
      </c>
      <c r="N35" s="608">
        <v>2248.4681399076758</v>
      </c>
      <c r="O35" s="608">
        <v>2090.292854786202</v>
      </c>
      <c r="P35" s="608">
        <v>2029.6566840154073</v>
      </c>
      <c r="Q35" s="608">
        <v>2333.8560586860408</v>
      </c>
      <c r="R35" s="608">
        <v>2090.292854786202</v>
      </c>
      <c r="S35" s="608">
        <v>1415.4034822791796</v>
      </c>
      <c r="T35" s="608">
        <v>2007.7693615329376</v>
      </c>
      <c r="U35" s="608">
        <v>1600.8329441948749</v>
      </c>
      <c r="V35" s="608">
        <v>1957.802409905594</v>
      </c>
      <c r="W35" s="608">
        <v>2150.1837865192661</v>
      </c>
      <c r="X35" s="296">
        <v>2617.7000000000003</v>
      </c>
      <c r="Y35" s="608"/>
      <c r="Z35" s="74"/>
      <c r="AA35" s="74"/>
    </row>
    <row r="36" spans="1:27" s="188" customFormat="1" ht="13.8">
      <c r="A36" s="855" t="s">
        <v>8</v>
      </c>
      <c r="B36" s="93" t="s">
        <v>95</v>
      </c>
      <c r="C36" s="296">
        <v>0.6</v>
      </c>
      <c r="D36" s="296">
        <v>0.4</v>
      </c>
      <c r="E36" s="296">
        <v>0.3</v>
      </c>
      <c r="F36" s="296">
        <v>0.2</v>
      </c>
      <c r="G36" s="296">
        <v>0.4</v>
      </c>
      <c r="H36" s="296">
        <v>0.5</v>
      </c>
      <c r="I36" s="296">
        <v>0.5</v>
      </c>
      <c r="J36" s="296">
        <v>1</v>
      </c>
      <c r="K36" s="296">
        <v>0.5</v>
      </c>
      <c r="L36" s="296">
        <v>0.1</v>
      </c>
      <c r="M36" s="296">
        <v>0.3</v>
      </c>
      <c r="N36" s="296">
        <v>0.3</v>
      </c>
      <c r="O36" s="296">
        <v>0.4</v>
      </c>
      <c r="P36" s="296">
        <v>0.6</v>
      </c>
      <c r="Q36" s="296">
        <v>0.6</v>
      </c>
      <c r="R36" s="296">
        <v>0.5</v>
      </c>
      <c r="S36" s="296">
        <v>0.4</v>
      </c>
      <c r="T36" s="296">
        <v>0.4</v>
      </c>
      <c r="U36" s="296">
        <v>0.4</v>
      </c>
      <c r="V36" s="296">
        <v>0.5</v>
      </c>
      <c r="W36" s="296">
        <v>0.8</v>
      </c>
      <c r="X36" s="296">
        <v>1.1000000000000001</v>
      </c>
      <c r="Y36" s="608"/>
      <c r="Z36" s="74"/>
      <c r="AA36" s="74"/>
    </row>
    <row r="37" spans="1:27" s="5" customFormat="1" ht="13.8">
      <c r="A37" s="855"/>
      <c r="B37" s="93" t="s">
        <v>59</v>
      </c>
      <c r="C37" s="296">
        <v>70</v>
      </c>
      <c r="D37" s="296">
        <v>54</v>
      </c>
      <c r="E37" s="296">
        <v>38</v>
      </c>
      <c r="F37" s="296">
        <v>27</v>
      </c>
      <c r="G37" s="296">
        <v>57</v>
      </c>
      <c r="H37" s="296">
        <v>63</v>
      </c>
      <c r="I37" s="296">
        <v>58</v>
      </c>
      <c r="J37" s="296">
        <v>108</v>
      </c>
      <c r="K37" s="296">
        <v>61</v>
      </c>
      <c r="L37" s="296">
        <v>14</v>
      </c>
      <c r="M37" s="296">
        <v>48</v>
      </c>
      <c r="N37" s="296">
        <v>43</v>
      </c>
      <c r="O37" s="296">
        <v>58</v>
      </c>
      <c r="P37" s="296">
        <v>93</v>
      </c>
      <c r="Q37" s="296">
        <v>69</v>
      </c>
      <c r="R37" s="296">
        <v>71</v>
      </c>
      <c r="S37" s="296">
        <v>61</v>
      </c>
      <c r="T37" s="296">
        <v>59</v>
      </c>
      <c r="U37" s="296">
        <v>64</v>
      </c>
      <c r="V37" s="296">
        <v>69</v>
      </c>
      <c r="W37" s="296">
        <v>87</v>
      </c>
      <c r="X37" s="296">
        <v>128</v>
      </c>
      <c r="Y37" s="608"/>
      <c r="Z37" s="14"/>
      <c r="AA37" s="14"/>
    </row>
    <row r="38" spans="1:27" s="5" customFormat="1" ht="13.8">
      <c r="A38" s="855"/>
      <c r="B38" s="93" t="s">
        <v>555</v>
      </c>
      <c r="C38" s="296">
        <v>70</v>
      </c>
      <c r="D38" s="296">
        <v>54</v>
      </c>
      <c r="E38" s="296">
        <v>38</v>
      </c>
      <c r="F38" s="296">
        <v>27</v>
      </c>
      <c r="G38" s="296">
        <v>57</v>
      </c>
      <c r="H38" s="296">
        <v>63</v>
      </c>
      <c r="I38" s="296">
        <v>58</v>
      </c>
      <c r="J38" s="296">
        <v>108</v>
      </c>
      <c r="K38" s="296">
        <v>61</v>
      </c>
      <c r="L38" s="296">
        <v>14</v>
      </c>
      <c r="M38" s="296">
        <v>48</v>
      </c>
      <c r="N38" s="296">
        <v>43</v>
      </c>
      <c r="O38" s="296">
        <v>58</v>
      </c>
      <c r="P38" s="296">
        <v>93</v>
      </c>
      <c r="Q38" s="296">
        <v>69</v>
      </c>
      <c r="R38" s="296">
        <v>71</v>
      </c>
      <c r="S38" s="296">
        <v>61</v>
      </c>
      <c r="T38" s="296">
        <v>59</v>
      </c>
      <c r="U38" s="296">
        <v>64</v>
      </c>
      <c r="V38" s="296">
        <v>69</v>
      </c>
      <c r="W38" s="296">
        <v>87</v>
      </c>
      <c r="X38" s="296">
        <v>128</v>
      </c>
      <c r="Y38" s="608"/>
      <c r="Z38" s="14"/>
      <c r="AA38" s="14"/>
    </row>
    <row r="39" spans="1:27" s="5" customFormat="1" ht="13.8">
      <c r="A39" s="855"/>
      <c r="B39" s="93" t="s">
        <v>58</v>
      </c>
      <c r="C39" s="608">
        <v>8571.4285714285706</v>
      </c>
      <c r="D39" s="608">
        <v>7407.4074074074078</v>
      </c>
      <c r="E39" s="608">
        <v>7894.7368421052633</v>
      </c>
      <c r="F39" s="608">
        <v>7407.4074074074078</v>
      </c>
      <c r="G39" s="608">
        <v>7017.5438596491231</v>
      </c>
      <c r="H39" s="608">
        <v>7936.5079365079364</v>
      </c>
      <c r="I39" s="608">
        <v>8620.689655172413</v>
      </c>
      <c r="J39" s="608">
        <v>9259.2592592592591</v>
      </c>
      <c r="K39" s="608">
        <v>8196.7213114754104</v>
      </c>
      <c r="L39" s="608">
        <v>7142.8571428571431</v>
      </c>
      <c r="M39" s="608">
        <v>6250</v>
      </c>
      <c r="N39" s="608">
        <v>6976.7441860465115</v>
      </c>
      <c r="O39" s="608">
        <v>6896.5517241379312</v>
      </c>
      <c r="P39" s="608">
        <v>6451.6129032258068</v>
      </c>
      <c r="Q39" s="608">
        <v>8695.652173913044</v>
      </c>
      <c r="R39" s="608">
        <v>7042.2535211267605</v>
      </c>
      <c r="S39" s="608">
        <v>6557.377049180328</v>
      </c>
      <c r="T39" s="608">
        <v>6779.6610169491523</v>
      </c>
      <c r="U39" s="608">
        <v>6250</v>
      </c>
      <c r="V39" s="608">
        <v>7246.376811594203</v>
      </c>
      <c r="W39" s="608">
        <v>9195.4022988505749</v>
      </c>
      <c r="X39" s="608">
        <v>8593.75</v>
      </c>
      <c r="Y39" s="608"/>
      <c r="Z39" s="14"/>
      <c r="AA39" s="14"/>
    </row>
    <row r="40" spans="1:27" s="5" customFormat="1" ht="13.8">
      <c r="A40" s="855" t="s">
        <v>6</v>
      </c>
      <c r="B40" s="93" t="s">
        <v>95</v>
      </c>
      <c r="C40" s="296">
        <v>1019</v>
      </c>
      <c r="D40" s="296">
        <v>1143</v>
      </c>
      <c r="E40" s="296">
        <v>1115</v>
      </c>
      <c r="F40" s="296">
        <v>1178</v>
      </c>
      <c r="G40" s="296">
        <v>1060</v>
      </c>
      <c r="H40" s="296">
        <v>942</v>
      </c>
      <c r="I40" s="296">
        <v>1395</v>
      </c>
      <c r="J40" s="296">
        <v>1134</v>
      </c>
      <c r="K40" s="296">
        <v>1214</v>
      </c>
      <c r="L40" s="296" t="s">
        <v>105</v>
      </c>
      <c r="M40" s="296" t="s">
        <v>105</v>
      </c>
      <c r="N40" s="296" t="s">
        <v>105</v>
      </c>
      <c r="O40" s="296">
        <v>1177</v>
      </c>
      <c r="P40" s="296">
        <v>1173.7090000000001</v>
      </c>
      <c r="Q40" s="296">
        <v>1357.22</v>
      </c>
      <c r="R40" s="296">
        <v>1041.799</v>
      </c>
      <c r="S40" s="296">
        <v>1231.4680000000001</v>
      </c>
      <c r="T40" s="296">
        <v>1317.3720000000001</v>
      </c>
      <c r="U40" s="296">
        <v>1406.7929999999999</v>
      </c>
      <c r="V40" s="296">
        <v>1451.6859999999999</v>
      </c>
      <c r="W40" s="296">
        <v>1632.3209999999999</v>
      </c>
      <c r="X40" s="296">
        <v>2100</v>
      </c>
      <c r="Y40" s="608"/>
      <c r="Z40" s="14"/>
      <c r="AA40" s="14"/>
    </row>
    <row r="41" spans="1:27" s="5" customFormat="1" ht="13.8">
      <c r="A41" s="855"/>
      <c r="B41" s="93" t="s">
        <v>59</v>
      </c>
      <c r="C41" s="608" t="s">
        <v>7</v>
      </c>
      <c r="D41" s="296"/>
      <c r="E41" s="296">
        <v>1327000</v>
      </c>
      <c r="F41" s="296">
        <v>1356000</v>
      </c>
      <c r="G41" s="296">
        <v>1394000</v>
      </c>
      <c r="H41" s="296">
        <v>1440000</v>
      </c>
      <c r="I41" s="296"/>
      <c r="J41" s="296">
        <v>1664400</v>
      </c>
      <c r="K41" s="296">
        <v>1964600</v>
      </c>
      <c r="L41" s="296"/>
      <c r="M41" s="296">
        <v>1430784</v>
      </c>
      <c r="N41" s="296"/>
      <c r="O41" s="296">
        <v>1572000</v>
      </c>
      <c r="P41" s="296">
        <v>1608000</v>
      </c>
      <c r="Q41" s="296">
        <v>1703500</v>
      </c>
      <c r="R41" s="608">
        <v>1570526</v>
      </c>
      <c r="S41" s="296">
        <v>1655287</v>
      </c>
      <c r="T41" s="296">
        <v>1429086</v>
      </c>
      <c r="U41" s="296">
        <v>1613535</v>
      </c>
      <c r="V41" s="296">
        <v>1643827</v>
      </c>
      <c r="W41" s="608">
        <v>2286362</v>
      </c>
      <c r="X41" s="608"/>
      <c r="Y41" s="608"/>
      <c r="Z41" s="14"/>
      <c r="AA41" s="14"/>
    </row>
    <row r="42" spans="1:27" s="5" customFormat="1" ht="13.8">
      <c r="A42" s="855"/>
      <c r="B42" s="93" t="s">
        <v>555</v>
      </c>
      <c r="C42" s="296">
        <v>1255866</v>
      </c>
      <c r="D42" s="296">
        <v>1193380</v>
      </c>
      <c r="E42" s="296">
        <v>1577800</v>
      </c>
      <c r="F42" s="296">
        <v>1356000</v>
      </c>
      <c r="G42" s="296">
        <v>1311600</v>
      </c>
      <c r="H42" s="296">
        <v>1902200</v>
      </c>
      <c r="I42" s="296">
        <v>1663900</v>
      </c>
      <c r="J42" s="296">
        <v>1664300</v>
      </c>
      <c r="K42" s="296">
        <v>1964522</v>
      </c>
      <c r="L42" s="296">
        <v>1612000</v>
      </c>
      <c r="M42" s="296">
        <v>1738042</v>
      </c>
      <c r="N42" s="296">
        <v>1812717</v>
      </c>
      <c r="O42" s="296">
        <v>1572000</v>
      </c>
      <c r="P42" s="296">
        <v>1722500</v>
      </c>
      <c r="Q42" s="296">
        <v>1703500</v>
      </c>
      <c r="R42" s="296">
        <v>1570526</v>
      </c>
      <c r="S42" s="296">
        <v>1662000</v>
      </c>
      <c r="T42" s="296">
        <v>1654000</v>
      </c>
      <c r="U42" s="296">
        <v>3087945</v>
      </c>
      <c r="V42" s="296">
        <v>2619612</v>
      </c>
      <c r="W42" s="296">
        <v>2286362</v>
      </c>
      <c r="X42" s="296">
        <v>1870000</v>
      </c>
      <c r="Y42" s="608"/>
      <c r="Z42" s="14"/>
      <c r="AA42" s="14"/>
    </row>
    <row r="43" spans="1:27" s="5" customFormat="1" ht="13.8">
      <c r="A43" s="855"/>
      <c r="B43" s="93" t="s">
        <v>58</v>
      </c>
      <c r="C43" s="608" t="s">
        <v>7</v>
      </c>
      <c r="D43" s="608" t="s">
        <v>7</v>
      </c>
      <c r="E43" s="608">
        <v>840.24114544084398</v>
      </c>
      <c r="F43" s="608"/>
      <c r="G43" s="608"/>
      <c r="H43" s="608">
        <v>654.16666666666663</v>
      </c>
      <c r="I43" s="608" t="s">
        <v>7</v>
      </c>
      <c r="J43" s="608">
        <v>681.32660418168712</v>
      </c>
      <c r="K43" s="608">
        <v>617.93749363738164</v>
      </c>
      <c r="L43" s="608" t="s">
        <v>7</v>
      </c>
      <c r="M43" s="608" t="s">
        <v>7</v>
      </c>
      <c r="N43" s="608" t="s">
        <v>7</v>
      </c>
      <c r="O43" s="608">
        <v>748.7277353689567</v>
      </c>
      <c r="P43" s="608">
        <v>729.91853233830841</v>
      </c>
      <c r="Q43" s="608">
        <v>796.72439095978871</v>
      </c>
      <c r="R43" s="608">
        <v>663.34400067238619</v>
      </c>
      <c r="S43" s="608">
        <v>743.96041290724816</v>
      </c>
      <c r="T43" s="608">
        <v>921.82835742565533</v>
      </c>
      <c r="U43" s="608">
        <v>871.87014846284706</v>
      </c>
      <c r="V43" s="608">
        <v>883.11361232051786</v>
      </c>
      <c r="W43" s="608">
        <v>713.93812528374769</v>
      </c>
      <c r="X43" s="296">
        <v>1123</v>
      </c>
      <c r="Y43" s="608"/>
      <c r="Z43" s="14"/>
      <c r="AA43" s="14"/>
    </row>
    <row r="44" spans="1:27" s="5" customFormat="1" ht="13.8">
      <c r="A44" s="855" t="s">
        <v>5</v>
      </c>
      <c r="B44" s="93" t="s">
        <v>95</v>
      </c>
      <c r="C44" s="608">
        <v>49.183</v>
      </c>
      <c r="D44" s="608">
        <v>28.27</v>
      </c>
      <c r="E44" s="608">
        <v>27.643000000000001</v>
      </c>
      <c r="F44" s="608">
        <v>30.966999999999999</v>
      </c>
      <c r="G44" s="608">
        <v>64.795000000000002</v>
      </c>
      <c r="H44" s="608">
        <v>52.939</v>
      </c>
      <c r="I44" s="608">
        <v>63.633000000000003</v>
      </c>
      <c r="J44" s="608">
        <v>55.523000000000003</v>
      </c>
      <c r="K44" s="608">
        <v>58.100999999999999</v>
      </c>
      <c r="L44" s="608">
        <v>57.32</v>
      </c>
      <c r="M44" s="608">
        <v>58</v>
      </c>
      <c r="N44" s="608">
        <v>75</v>
      </c>
      <c r="O44" s="608">
        <v>88</v>
      </c>
      <c r="P44" s="608">
        <v>88</v>
      </c>
      <c r="Q44" s="296">
        <v>55.984999999999999</v>
      </c>
      <c r="R44" s="296">
        <v>55.871000000000002</v>
      </c>
      <c r="S44" s="296">
        <v>43.610999999999997</v>
      </c>
      <c r="T44" s="296">
        <v>71.037000000000006</v>
      </c>
      <c r="U44" s="296">
        <v>59.253</v>
      </c>
      <c r="V44" s="296">
        <v>45</v>
      </c>
      <c r="W44" s="608">
        <v>64</v>
      </c>
      <c r="X44" s="296">
        <v>91.869</v>
      </c>
      <c r="Y44" s="608"/>
      <c r="Z44" s="14"/>
      <c r="AA44" s="14"/>
    </row>
    <row r="45" spans="1:27" s="5" customFormat="1" ht="13.8">
      <c r="A45" s="855"/>
      <c r="B45" s="93" t="s">
        <v>59</v>
      </c>
      <c r="C45" s="608">
        <v>35397</v>
      </c>
      <c r="D45" s="608">
        <v>37245</v>
      </c>
      <c r="E45" s="608">
        <v>24124</v>
      </c>
      <c r="F45" s="608">
        <v>26328</v>
      </c>
      <c r="G45" s="608">
        <v>25308</v>
      </c>
      <c r="H45" s="608">
        <v>26315</v>
      </c>
      <c r="I45" s="608">
        <v>25553</v>
      </c>
      <c r="J45" s="608">
        <v>27356</v>
      </c>
      <c r="K45" s="608">
        <v>27694</v>
      </c>
      <c r="L45" s="608">
        <v>27127</v>
      </c>
      <c r="M45" s="608">
        <v>28000</v>
      </c>
      <c r="N45" s="608">
        <v>35000</v>
      </c>
      <c r="O45" s="608">
        <v>38000</v>
      </c>
      <c r="P45" s="608"/>
      <c r="Q45" s="608"/>
      <c r="R45" s="608"/>
      <c r="S45" s="608"/>
      <c r="T45" s="608"/>
      <c r="U45" s="608"/>
      <c r="V45" s="608"/>
      <c r="W45" s="608"/>
      <c r="X45" s="608"/>
      <c r="Y45" s="608"/>
      <c r="Z45" s="14"/>
      <c r="AA45" s="14"/>
    </row>
    <row r="46" spans="1:27" s="5" customFormat="1" ht="13.8">
      <c r="A46" s="855"/>
      <c r="B46" s="93" t="s">
        <v>555</v>
      </c>
      <c r="C46" s="296">
        <v>44000</v>
      </c>
      <c r="D46" s="296">
        <v>20900</v>
      </c>
      <c r="E46" s="296">
        <v>21000</v>
      </c>
      <c r="F46" s="296">
        <v>23400</v>
      </c>
      <c r="G46" s="296">
        <v>24992</v>
      </c>
      <c r="H46" s="296">
        <v>18014</v>
      </c>
      <c r="I46" s="296">
        <v>28904</v>
      </c>
      <c r="J46" s="296">
        <v>27356</v>
      </c>
      <c r="K46" s="296">
        <v>27694</v>
      </c>
      <c r="L46" s="296">
        <v>27127</v>
      </c>
      <c r="M46" s="296">
        <v>26814</v>
      </c>
      <c r="N46" s="296">
        <v>28038</v>
      </c>
      <c r="O46" s="296">
        <v>46471</v>
      </c>
      <c r="P46" s="296">
        <v>21632</v>
      </c>
      <c r="Q46" s="296">
        <v>34991</v>
      </c>
      <c r="R46" s="296">
        <v>30184</v>
      </c>
      <c r="S46" s="296">
        <v>22350</v>
      </c>
      <c r="T46" s="296">
        <v>30174</v>
      </c>
      <c r="U46" s="296">
        <v>25172</v>
      </c>
      <c r="V46" s="296">
        <v>35000</v>
      </c>
      <c r="W46" s="608">
        <v>35000</v>
      </c>
      <c r="X46" s="296">
        <v>46070</v>
      </c>
      <c r="Y46" s="608"/>
      <c r="Z46" s="14"/>
      <c r="AA46" s="14"/>
    </row>
    <row r="47" spans="1:27" s="5" customFormat="1" ht="13.8">
      <c r="A47" s="855"/>
      <c r="B47" s="93" t="s">
        <v>58</v>
      </c>
      <c r="C47" s="608">
        <v>1389.468034014182</v>
      </c>
      <c r="D47" s="608">
        <v>759.0280574573768</v>
      </c>
      <c r="E47" s="608">
        <v>1145.8713314541535</v>
      </c>
      <c r="F47" s="608">
        <v>1176.2002430872076</v>
      </c>
      <c r="G47" s="608">
        <v>2560.2576260470996</v>
      </c>
      <c r="H47" s="608">
        <v>2011.7423522705681</v>
      </c>
      <c r="I47" s="608">
        <v>2490.2359801197513</v>
      </c>
      <c r="J47" s="608">
        <v>2029.6461470975289</v>
      </c>
      <c r="K47" s="608">
        <v>2097.9634577886909</v>
      </c>
      <c r="L47" s="608">
        <v>2113.0239245032626</v>
      </c>
      <c r="M47" s="608">
        <v>2071.4285714285716</v>
      </c>
      <c r="N47" s="608">
        <v>2142.8571428571427</v>
      </c>
      <c r="O47" s="608">
        <v>2315.7894736842104</v>
      </c>
      <c r="P47" s="608"/>
      <c r="Q47" s="296">
        <v>1600</v>
      </c>
      <c r="R47" s="296">
        <v>1851</v>
      </c>
      <c r="S47" s="296">
        <v>1951.3000000000002</v>
      </c>
      <c r="T47" s="296">
        <v>2354.2000000000003</v>
      </c>
      <c r="U47" s="296">
        <v>2353.9</v>
      </c>
      <c r="V47" s="296">
        <v>1285.7</v>
      </c>
      <c r="W47" s="608">
        <v>1828.6000000000001</v>
      </c>
      <c r="X47" s="296">
        <v>1994.1000000000001</v>
      </c>
      <c r="Y47" s="608"/>
      <c r="Z47" s="14"/>
      <c r="AA47" s="14"/>
    </row>
    <row r="48" spans="1:27" s="5" customFormat="1" ht="13.8">
      <c r="A48" s="855" t="s">
        <v>4</v>
      </c>
      <c r="B48" s="93" t="s">
        <v>95</v>
      </c>
      <c r="C48" s="296">
        <v>13.584</v>
      </c>
      <c r="D48" s="296">
        <v>7.08</v>
      </c>
      <c r="E48" s="296">
        <v>8.4290000000000003</v>
      </c>
      <c r="F48" s="296">
        <v>8.06</v>
      </c>
      <c r="G48" s="296">
        <v>5.74</v>
      </c>
      <c r="H48" s="296">
        <v>7.9649999999999999</v>
      </c>
      <c r="I48" s="296">
        <v>8.9700000000000006</v>
      </c>
      <c r="J48" s="296">
        <v>7</v>
      </c>
      <c r="K48" s="608" t="s">
        <v>105</v>
      </c>
      <c r="L48" s="608" t="s">
        <v>105</v>
      </c>
      <c r="M48" s="608" t="s">
        <v>105</v>
      </c>
      <c r="N48" s="608" t="s">
        <v>105</v>
      </c>
      <c r="O48" s="608" t="s">
        <v>105</v>
      </c>
      <c r="P48" s="608" t="s">
        <v>105</v>
      </c>
      <c r="Q48" s="608" t="s">
        <v>105</v>
      </c>
      <c r="R48" s="608" t="s">
        <v>105</v>
      </c>
      <c r="S48" s="608" t="s">
        <v>105</v>
      </c>
      <c r="T48" s="608" t="s">
        <v>105</v>
      </c>
      <c r="U48" s="608" t="s">
        <v>105</v>
      </c>
      <c r="V48" s="296">
        <v>150</v>
      </c>
      <c r="W48" s="296">
        <v>150</v>
      </c>
      <c r="X48" s="608"/>
      <c r="Y48" s="608"/>
      <c r="Z48" s="14"/>
      <c r="AA48" s="14"/>
    </row>
    <row r="49" spans="1:27" s="5" customFormat="1" ht="13.8">
      <c r="A49" s="855"/>
      <c r="B49" s="93" t="s">
        <v>59</v>
      </c>
      <c r="C49" s="608" t="s">
        <v>105</v>
      </c>
      <c r="D49" s="608" t="s">
        <v>105</v>
      </c>
      <c r="E49" s="608" t="s">
        <v>105</v>
      </c>
      <c r="F49" s="608" t="s">
        <v>105</v>
      </c>
      <c r="G49" s="608" t="s">
        <v>105</v>
      </c>
      <c r="H49" s="608" t="s">
        <v>105</v>
      </c>
      <c r="I49" s="608" t="s">
        <v>105</v>
      </c>
      <c r="J49" s="608" t="s">
        <v>105</v>
      </c>
      <c r="K49" s="608" t="s">
        <v>105</v>
      </c>
      <c r="L49" s="608" t="s">
        <v>105</v>
      </c>
      <c r="M49" s="608" t="s">
        <v>105</v>
      </c>
      <c r="N49" s="608" t="s">
        <v>105</v>
      </c>
      <c r="O49" s="608" t="s">
        <v>105</v>
      </c>
      <c r="P49" s="608" t="s">
        <v>105</v>
      </c>
      <c r="Q49" s="608" t="s">
        <v>105</v>
      </c>
      <c r="R49" s="608" t="s">
        <v>105</v>
      </c>
      <c r="S49" s="608" t="s">
        <v>105</v>
      </c>
      <c r="T49" s="608" t="s">
        <v>105</v>
      </c>
      <c r="U49" s="608" t="s">
        <v>105</v>
      </c>
      <c r="V49" s="608"/>
      <c r="W49" s="608"/>
      <c r="X49" s="608"/>
      <c r="Y49" s="608"/>
      <c r="Z49" s="14"/>
      <c r="AA49" s="14"/>
    </row>
    <row r="50" spans="1:27" s="5" customFormat="1" ht="13.8">
      <c r="A50" s="855"/>
      <c r="B50" s="93" t="s">
        <v>555</v>
      </c>
      <c r="C50" s="608" t="s">
        <v>105</v>
      </c>
      <c r="D50" s="608" t="s">
        <v>105</v>
      </c>
      <c r="E50" s="608" t="s">
        <v>105</v>
      </c>
      <c r="F50" s="608" t="s">
        <v>105</v>
      </c>
      <c r="G50" s="608" t="s">
        <v>105</v>
      </c>
      <c r="H50" s="608" t="s">
        <v>105</v>
      </c>
      <c r="I50" s="608" t="s">
        <v>105</v>
      </c>
      <c r="J50" s="608" t="s">
        <v>105</v>
      </c>
      <c r="K50" s="608" t="s">
        <v>105</v>
      </c>
      <c r="L50" s="608" t="s">
        <v>105</v>
      </c>
      <c r="M50" s="608" t="s">
        <v>105</v>
      </c>
      <c r="N50" s="608" t="s">
        <v>105</v>
      </c>
      <c r="O50" s="608" t="s">
        <v>105</v>
      </c>
      <c r="P50" s="608" t="s">
        <v>105</v>
      </c>
      <c r="Q50" s="608" t="s">
        <v>105</v>
      </c>
      <c r="R50" s="608" t="s">
        <v>105</v>
      </c>
      <c r="S50" s="608" t="s">
        <v>105</v>
      </c>
      <c r="T50" s="608" t="s">
        <v>105</v>
      </c>
      <c r="U50" s="608" t="s">
        <v>105</v>
      </c>
      <c r="V50" s="608"/>
      <c r="W50" s="608"/>
      <c r="X50" s="608"/>
      <c r="Y50" s="608"/>
      <c r="Z50" s="14"/>
      <c r="AA50" s="14"/>
    </row>
    <row r="51" spans="1:27" s="5" customFormat="1" ht="13.8">
      <c r="A51" s="855"/>
      <c r="B51" s="93" t="s">
        <v>58</v>
      </c>
      <c r="C51" s="608" t="s">
        <v>105</v>
      </c>
      <c r="D51" s="608" t="s">
        <v>105</v>
      </c>
      <c r="E51" s="608" t="s">
        <v>105</v>
      </c>
      <c r="F51" s="608" t="s">
        <v>105</v>
      </c>
      <c r="G51" s="608" t="s">
        <v>105</v>
      </c>
      <c r="H51" s="608" t="s">
        <v>105</v>
      </c>
      <c r="I51" s="608" t="s">
        <v>105</v>
      </c>
      <c r="J51" s="608" t="s">
        <v>105</v>
      </c>
      <c r="K51" s="608" t="s">
        <v>105</v>
      </c>
      <c r="L51" s="608" t="s">
        <v>105</v>
      </c>
      <c r="M51" s="608" t="s">
        <v>105</v>
      </c>
      <c r="N51" s="608" t="s">
        <v>105</v>
      </c>
      <c r="O51" s="608" t="s">
        <v>105</v>
      </c>
      <c r="P51" s="608" t="s">
        <v>105</v>
      </c>
      <c r="Q51" s="608" t="s">
        <v>105</v>
      </c>
      <c r="R51" s="608" t="s">
        <v>105</v>
      </c>
      <c r="S51" s="608" t="s">
        <v>105</v>
      </c>
      <c r="T51" s="608" t="s">
        <v>105</v>
      </c>
      <c r="U51" s="608" t="s">
        <v>105</v>
      </c>
      <c r="V51" s="608"/>
      <c r="W51" s="608"/>
      <c r="X51" s="608"/>
      <c r="Y51" s="615"/>
      <c r="Z51" s="14"/>
      <c r="AA51" s="14"/>
    </row>
    <row r="52" spans="1:27" s="5" customFormat="1" ht="13.8">
      <c r="A52" s="855" t="s">
        <v>3</v>
      </c>
      <c r="B52" s="93" t="s">
        <v>95</v>
      </c>
      <c r="C52" s="608">
        <v>11000.8</v>
      </c>
      <c r="D52" s="608">
        <v>7486.84</v>
      </c>
      <c r="E52" s="608">
        <v>9731.83</v>
      </c>
      <c r="F52" s="608">
        <v>9391.4500000000007</v>
      </c>
      <c r="G52" s="608">
        <v>9482</v>
      </c>
      <c r="H52" s="608">
        <v>11450</v>
      </c>
      <c r="I52" s="608">
        <v>6618</v>
      </c>
      <c r="J52" s="608">
        <v>7125</v>
      </c>
      <c r="K52" s="608">
        <v>12700</v>
      </c>
      <c r="L52" s="608">
        <v>12050</v>
      </c>
      <c r="M52" s="608">
        <v>12815</v>
      </c>
      <c r="N52" s="608">
        <v>10360</v>
      </c>
      <c r="O52" s="608">
        <v>12120.656000000001</v>
      </c>
      <c r="P52" s="608">
        <v>11810.6</v>
      </c>
      <c r="Q52" s="608">
        <v>14250</v>
      </c>
      <c r="R52" s="608">
        <v>9955</v>
      </c>
      <c r="S52" s="608">
        <v>7778.5</v>
      </c>
      <c r="T52" s="608">
        <v>16820</v>
      </c>
      <c r="U52" s="608">
        <v>12510</v>
      </c>
      <c r="V52" s="608">
        <v>11275</v>
      </c>
      <c r="W52" s="608">
        <v>15300</v>
      </c>
      <c r="X52" s="296">
        <v>16315</v>
      </c>
      <c r="Y52" s="615">
        <v>15470</v>
      </c>
      <c r="Z52" s="14"/>
      <c r="AA52" s="14"/>
    </row>
    <row r="53" spans="1:27" s="5" customFormat="1" ht="13.8">
      <c r="A53" s="855"/>
      <c r="B53" s="93" t="s">
        <v>59</v>
      </c>
      <c r="C53" s="296">
        <v>3429440</v>
      </c>
      <c r="D53" s="296">
        <v>2673905</v>
      </c>
      <c r="E53" s="296">
        <v>3016880</v>
      </c>
      <c r="F53" s="296">
        <v>3184950</v>
      </c>
      <c r="G53" s="296">
        <v>2843300</v>
      </c>
      <c r="H53" s="296">
        <v>2810000</v>
      </c>
      <c r="I53" s="296">
        <v>1600200</v>
      </c>
      <c r="J53" s="296">
        <v>2551800</v>
      </c>
      <c r="K53" s="296">
        <v>2799000</v>
      </c>
      <c r="L53" s="296">
        <v>2427500</v>
      </c>
      <c r="M53" s="296">
        <v>2742400</v>
      </c>
      <c r="N53" s="296">
        <v>2372300</v>
      </c>
      <c r="O53" s="296">
        <v>2699200</v>
      </c>
      <c r="P53" s="296">
        <v>2781200</v>
      </c>
      <c r="Q53" s="296">
        <v>2688200</v>
      </c>
      <c r="R53" s="296">
        <v>2652850</v>
      </c>
      <c r="S53" s="296">
        <v>1946750</v>
      </c>
      <c r="T53" s="296">
        <v>2628600</v>
      </c>
      <c r="U53" s="296">
        <v>2318850</v>
      </c>
      <c r="V53" s="296">
        <v>2300500</v>
      </c>
      <c r="W53" s="296">
        <v>2610800</v>
      </c>
      <c r="X53" s="296">
        <v>2755400</v>
      </c>
      <c r="Y53" s="615">
        <v>2623000</v>
      </c>
      <c r="Z53" s="14"/>
      <c r="AA53" s="14"/>
    </row>
    <row r="54" spans="1:27" s="5" customFormat="1" ht="13.8">
      <c r="A54" s="855"/>
      <c r="B54" s="93" t="s">
        <v>555</v>
      </c>
      <c r="C54" s="296">
        <v>4012000</v>
      </c>
      <c r="D54" s="296">
        <v>3189000</v>
      </c>
      <c r="E54" s="296">
        <v>3533459</v>
      </c>
      <c r="F54" s="296">
        <v>3650904</v>
      </c>
      <c r="G54" s="296">
        <v>3204110</v>
      </c>
      <c r="H54" s="296">
        <v>3223000</v>
      </c>
      <c r="I54" s="296">
        <v>2032446</v>
      </c>
      <c r="J54" s="296">
        <v>2551800</v>
      </c>
      <c r="K54" s="296">
        <v>2799000</v>
      </c>
      <c r="L54" s="296">
        <v>2427500</v>
      </c>
      <c r="M54" s="296">
        <v>2742000</v>
      </c>
      <c r="N54" s="296">
        <v>2372300</v>
      </c>
      <c r="O54" s="296">
        <v>2699200</v>
      </c>
      <c r="P54" s="296">
        <v>2781200</v>
      </c>
      <c r="Q54" s="296">
        <v>2688200</v>
      </c>
      <c r="R54" s="296">
        <v>2652850</v>
      </c>
      <c r="S54" s="296">
        <v>1946750</v>
      </c>
      <c r="T54" s="296">
        <v>2628600</v>
      </c>
      <c r="U54" s="296">
        <v>2318850</v>
      </c>
      <c r="V54" s="296">
        <v>2300500</v>
      </c>
      <c r="W54" s="296">
        <v>2610800</v>
      </c>
      <c r="X54" s="296">
        <v>2755400</v>
      </c>
      <c r="Y54" s="608"/>
      <c r="Z54" s="14"/>
      <c r="AA54" s="14"/>
    </row>
    <row r="55" spans="1:27" s="5" customFormat="1" ht="13.8">
      <c r="A55" s="855"/>
      <c r="B55" s="93" t="s">
        <v>58</v>
      </c>
      <c r="C55" s="608">
        <v>3207.7540356443033</v>
      </c>
      <c r="D55" s="608">
        <v>2799.9648454227058</v>
      </c>
      <c r="E55" s="608">
        <v>3225.7928721062822</v>
      </c>
      <c r="F55" s="608">
        <v>2948.6962118714578</v>
      </c>
      <c r="G55" s="608">
        <v>3334.857384025604</v>
      </c>
      <c r="H55" s="608">
        <v>4074.7330960854092</v>
      </c>
      <c r="I55" s="608">
        <v>4135.7330333708287</v>
      </c>
      <c r="J55" s="608">
        <v>2792.1467199623794</v>
      </c>
      <c r="K55" s="608">
        <v>4537.3347624151484</v>
      </c>
      <c r="L55" s="608">
        <v>4963.9546858908343</v>
      </c>
      <c r="M55" s="608">
        <v>4672.9142357059509</v>
      </c>
      <c r="N55" s="608">
        <v>4367.0699321333723</v>
      </c>
      <c r="O55" s="608">
        <v>4490.4623592175458</v>
      </c>
      <c r="P55" s="608">
        <v>4246.5842082554291</v>
      </c>
      <c r="Q55" s="608">
        <v>5300.94487017335</v>
      </c>
      <c r="R55" s="608">
        <v>3752.5679929132821</v>
      </c>
      <c r="S55" s="608">
        <v>3995.6337485552845</v>
      </c>
      <c r="T55" s="608">
        <v>6398.8434908316212</v>
      </c>
      <c r="U55" s="608">
        <v>5394.9155831554435</v>
      </c>
      <c r="V55" s="608">
        <v>4901.1084546837646</v>
      </c>
      <c r="W55" s="608">
        <v>5860.2727133445687</v>
      </c>
      <c r="X55" s="608">
        <v>5921.1003846991362</v>
      </c>
      <c r="Y55" s="608">
        <v>5897.8269157453296</v>
      </c>
      <c r="Z55" s="14"/>
      <c r="AA55" s="14"/>
    </row>
    <row r="56" spans="1:27" s="5" customFormat="1" ht="13.8">
      <c r="A56" s="856" t="s">
        <v>33</v>
      </c>
      <c r="B56" s="93" t="s">
        <v>95</v>
      </c>
      <c r="C56" s="608">
        <v>1965.4</v>
      </c>
      <c r="D56" s="608">
        <v>2652.81</v>
      </c>
      <c r="E56" s="608">
        <v>4408.42</v>
      </c>
      <c r="F56" s="608">
        <v>2613.9699999999998</v>
      </c>
      <c r="G56" s="608">
        <v>4651.37</v>
      </c>
      <c r="H56" s="608">
        <v>3131.61</v>
      </c>
      <c r="I56" s="608">
        <v>3423.0250000000001</v>
      </c>
      <c r="J56" s="608">
        <v>5438.7759999999998</v>
      </c>
      <c r="K56" s="608">
        <v>5438.7755749999997</v>
      </c>
      <c r="L56" s="608">
        <v>3326.2</v>
      </c>
      <c r="M56" s="608">
        <v>4733.0730000000003</v>
      </c>
      <c r="N56" s="608">
        <v>4340.8230000000003</v>
      </c>
      <c r="O56" s="608">
        <v>5104.2479979999998</v>
      </c>
      <c r="P56" s="608">
        <v>5356.349561</v>
      </c>
      <c r="Q56" s="608">
        <v>7763.8530000000001</v>
      </c>
      <c r="R56" s="296">
        <v>5902.7759999999998</v>
      </c>
      <c r="S56" s="296">
        <v>5766.9840000000004</v>
      </c>
      <c r="T56" s="296">
        <v>6680.8</v>
      </c>
      <c r="U56" s="296">
        <v>6273.15</v>
      </c>
      <c r="V56" s="296">
        <v>5652</v>
      </c>
      <c r="W56" s="608">
        <v>6711</v>
      </c>
      <c r="X56" s="608">
        <v>7039</v>
      </c>
      <c r="Y56" s="296">
        <v>6417</v>
      </c>
      <c r="Z56" s="14"/>
      <c r="AA56" s="14"/>
    </row>
    <row r="57" spans="1:27" s="5" customFormat="1" ht="13.8">
      <c r="A57" s="856"/>
      <c r="B57" s="93" t="s">
        <v>59</v>
      </c>
      <c r="C57" s="608">
        <v>1017600</v>
      </c>
      <c r="D57" s="608">
        <v>845950</v>
      </c>
      <c r="E57" s="608">
        <v>1718200</v>
      </c>
      <c r="F57" s="608">
        <v>3462540</v>
      </c>
      <c r="G57" s="608">
        <v>3173070</v>
      </c>
      <c r="H57" s="608">
        <v>3109590</v>
      </c>
      <c r="I57" s="608">
        <v>2570990</v>
      </c>
      <c r="J57" s="608">
        <v>4086555</v>
      </c>
      <c r="K57" s="608">
        <v>3980966.7059999998</v>
      </c>
      <c r="L57" s="608">
        <v>2961330</v>
      </c>
      <c r="M57" s="608">
        <v>3050714</v>
      </c>
      <c r="N57" s="608">
        <v>3287846</v>
      </c>
      <c r="O57" s="608">
        <v>4118116.9959999998</v>
      </c>
      <c r="P57" s="608">
        <v>4120268.8930000002</v>
      </c>
      <c r="Q57" s="608">
        <v>7319629</v>
      </c>
      <c r="R57" s="608">
        <v>3787751</v>
      </c>
      <c r="S57" s="608">
        <v>6067996</v>
      </c>
      <c r="T57" s="608">
        <v>3817900</v>
      </c>
      <c r="U57" s="608">
        <v>3546446</v>
      </c>
      <c r="V57" s="608"/>
      <c r="W57" s="608">
        <v>3635692</v>
      </c>
      <c r="X57" s="608">
        <v>3755336</v>
      </c>
      <c r="Y57" s="296">
        <v>3825336</v>
      </c>
      <c r="Z57" s="14"/>
      <c r="AA57" s="14"/>
    </row>
    <row r="58" spans="1:27" s="5" customFormat="1" ht="13.5" customHeight="1">
      <c r="A58" s="856"/>
      <c r="B58" s="93" t="s">
        <v>555</v>
      </c>
      <c r="C58" s="296">
        <v>1017600</v>
      </c>
      <c r="D58" s="296">
        <v>845950</v>
      </c>
      <c r="E58" s="296">
        <v>1718200</v>
      </c>
      <c r="F58" s="296">
        <v>3462540</v>
      </c>
      <c r="G58" s="296">
        <v>3173070</v>
      </c>
      <c r="H58" s="296">
        <v>3109590</v>
      </c>
      <c r="I58" s="296">
        <v>2570147</v>
      </c>
      <c r="J58" s="296">
        <v>2600341</v>
      </c>
      <c r="K58" s="608">
        <v>3980966.7059999998</v>
      </c>
      <c r="L58" s="296">
        <v>2961334</v>
      </c>
      <c r="M58" s="296">
        <v>3050710</v>
      </c>
      <c r="N58" s="608">
        <v>3287846</v>
      </c>
      <c r="O58" s="296">
        <v>4118117</v>
      </c>
      <c r="P58" s="296">
        <v>4120269</v>
      </c>
      <c r="Q58" s="296">
        <v>4146000</v>
      </c>
      <c r="R58" s="296">
        <v>3787751</v>
      </c>
      <c r="S58" s="296">
        <v>3899749</v>
      </c>
      <c r="T58" s="296">
        <v>3817879</v>
      </c>
      <c r="U58" s="296">
        <v>3546448</v>
      </c>
      <c r="V58" s="296">
        <v>3428630</v>
      </c>
      <c r="W58" s="608">
        <v>4200000</v>
      </c>
      <c r="X58" s="296">
        <v>4400000</v>
      </c>
      <c r="Y58" s="608"/>
      <c r="Z58" s="14"/>
      <c r="AA58" s="14"/>
    </row>
    <row r="59" spans="1:27" s="5" customFormat="1" ht="13.8">
      <c r="A59" s="856"/>
      <c r="B59" s="93" t="s">
        <v>58</v>
      </c>
      <c r="C59" s="608">
        <v>1931.4072327044025</v>
      </c>
      <c r="D59" s="608">
        <v>3135.8945564158639</v>
      </c>
      <c r="E59" s="608">
        <v>2565.7199394715399</v>
      </c>
      <c r="F59" s="608">
        <v>754.92846292028401</v>
      </c>
      <c r="G59" s="608">
        <v>1465.8895013346696</v>
      </c>
      <c r="H59" s="608">
        <v>1007.0813194022363</v>
      </c>
      <c r="I59" s="608">
        <v>1331.4034671468967</v>
      </c>
      <c r="J59" s="608">
        <v>1330.8950937892675</v>
      </c>
      <c r="K59" s="608">
        <v>1366.1946900492367</v>
      </c>
      <c r="L59" s="608">
        <v>1123.2115299544462</v>
      </c>
      <c r="M59" s="608">
        <v>1551.46401793154</v>
      </c>
      <c r="N59" s="608">
        <v>1320.2634794938692</v>
      </c>
      <c r="O59" s="608">
        <v>1239.4616284476247</v>
      </c>
      <c r="P59" s="608">
        <v>1300.0000000242703</v>
      </c>
      <c r="Q59" s="608">
        <v>1060.6894147230687</v>
      </c>
      <c r="R59" s="608">
        <v>1558.3854376911258</v>
      </c>
      <c r="S59" s="608">
        <v>950.39350718095397</v>
      </c>
      <c r="T59" s="608">
        <v>1749.8624898504413</v>
      </c>
      <c r="U59" s="608">
        <v>1768.8553554741845</v>
      </c>
      <c r="V59" s="296">
        <v>1648.5</v>
      </c>
      <c r="W59" s="608">
        <v>1845.8659314375366</v>
      </c>
      <c r="X59" s="608">
        <v>1874.3995211080978</v>
      </c>
      <c r="Y59" s="608">
        <v>1677.4997019869627</v>
      </c>
      <c r="Z59" s="14"/>
      <c r="AA59" s="14"/>
    </row>
    <row r="60" spans="1:27" s="5" customFormat="1" ht="13.8">
      <c r="A60" s="855" t="s">
        <v>1</v>
      </c>
      <c r="B60" s="93" t="s">
        <v>95</v>
      </c>
      <c r="C60" s="608">
        <v>850.46600000000001</v>
      </c>
      <c r="D60" s="608">
        <v>801.87699999999995</v>
      </c>
      <c r="E60" s="608">
        <v>601.60599999999999</v>
      </c>
      <c r="F60" s="608">
        <v>1157.8610000000001</v>
      </c>
      <c r="G60" s="608">
        <v>1213.6007999999999</v>
      </c>
      <c r="H60" s="608">
        <v>866.18700000000001</v>
      </c>
      <c r="I60" s="608">
        <v>1424.4390000000001</v>
      </c>
      <c r="J60" s="608">
        <v>1366.1576299999999</v>
      </c>
      <c r="K60" s="608">
        <v>1211.566</v>
      </c>
      <c r="L60" s="608">
        <v>1887.01</v>
      </c>
      <c r="M60" s="608">
        <v>2795.48308</v>
      </c>
      <c r="N60" s="608">
        <v>3020.38</v>
      </c>
      <c r="O60" s="608">
        <v>2852.6869999999999</v>
      </c>
      <c r="P60" s="608">
        <v>3350.6713650000002</v>
      </c>
      <c r="Q60" s="296">
        <v>3350.6713650000002</v>
      </c>
      <c r="R60" s="296">
        <v>2618.2211499999999</v>
      </c>
      <c r="S60" s="296">
        <v>2873.0522900000001</v>
      </c>
      <c r="T60" s="296">
        <v>3606.549</v>
      </c>
      <c r="U60" s="296">
        <v>2394.9070000000002</v>
      </c>
      <c r="V60" s="296">
        <v>2004.3893630171121</v>
      </c>
      <c r="W60" s="608">
        <v>3387.4695673063311</v>
      </c>
      <c r="X60" s="608">
        <v>3620.2438999999999</v>
      </c>
      <c r="Y60" s="296">
        <v>2706.2434553114153</v>
      </c>
      <c r="Z60" s="14"/>
      <c r="AA60" s="14"/>
    </row>
    <row r="61" spans="1:27" s="5" customFormat="1" ht="13.8">
      <c r="A61" s="855"/>
      <c r="B61" s="93" t="s">
        <v>59</v>
      </c>
      <c r="C61" s="608">
        <v>561492</v>
      </c>
      <c r="D61" s="608">
        <v>583850.61</v>
      </c>
      <c r="E61" s="608">
        <v>575658</v>
      </c>
      <c r="F61" s="608">
        <v>699276</v>
      </c>
      <c r="G61" s="608">
        <v>631079.9</v>
      </c>
      <c r="H61" s="608">
        <v>834981</v>
      </c>
      <c r="I61" s="608">
        <v>784524</v>
      </c>
      <c r="J61" s="608">
        <v>872811.86</v>
      </c>
      <c r="K61" s="608">
        <v>928224</v>
      </c>
      <c r="L61" s="608">
        <v>1125466</v>
      </c>
      <c r="M61" s="608">
        <v>1242267.8500000001</v>
      </c>
      <c r="N61" s="608">
        <v>1355764</v>
      </c>
      <c r="O61" s="608">
        <v>1274983</v>
      </c>
      <c r="P61" s="608">
        <v>1419326.1910000001</v>
      </c>
      <c r="Q61" s="296">
        <v>1419326.1910000001</v>
      </c>
      <c r="R61" s="608">
        <v>1494451.233</v>
      </c>
      <c r="S61" s="608">
        <v>1364977.4</v>
      </c>
      <c r="T61" s="608">
        <v>1644741</v>
      </c>
      <c r="U61" s="608">
        <v>1392546</v>
      </c>
      <c r="V61" s="608">
        <v>1557313.9736016509</v>
      </c>
      <c r="W61" s="608">
        <v>1634872.7669127886</v>
      </c>
      <c r="X61" s="608">
        <v>1687929.069756564</v>
      </c>
      <c r="Y61" s="296">
        <v>1507440.9685266786</v>
      </c>
      <c r="Z61" s="14"/>
      <c r="AA61" s="14"/>
    </row>
    <row r="62" spans="1:27" s="5" customFormat="1" ht="13.8">
      <c r="A62" s="855"/>
      <c r="B62" s="93" t="s">
        <v>555</v>
      </c>
      <c r="C62" s="608">
        <v>561492</v>
      </c>
      <c r="D62" s="296">
        <v>582000</v>
      </c>
      <c r="E62" s="296">
        <v>430000</v>
      </c>
      <c r="F62" s="296">
        <v>671000</v>
      </c>
      <c r="G62" s="296">
        <v>631000</v>
      </c>
      <c r="H62" s="296">
        <v>465832</v>
      </c>
      <c r="I62" s="296">
        <v>750000</v>
      </c>
      <c r="J62" s="296">
        <v>585291</v>
      </c>
      <c r="K62" s="296">
        <v>539877</v>
      </c>
      <c r="L62" s="296">
        <v>911942</v>
      </c>
      <c r="M62" s="296">
        <v>1080556</v>
      </c>
      <c r="N62" s="296">
        <v>1101785</v>
      </c>
      <c r="O62" s="296">
        <v>1074658</v>
      </c>
      <c r="P62" s="296">
        <v>997880</v>
      </c>
      <c r="Q62" s="296">
        <v>1205202</v>
      </c>
      <c r="R62" s="296">
        <v>863818</v>
      </c>
      <c r="S62" s="296">
        <v>1157754</v>
      </c>
      <c r="T62" s="296">
        <v>1433944</v>
      </c>
      <c r="U62" s="296">
        <v>1086006</v>
      </c>
      <c r="V62" s="296">
        <v>841693</v>
      </c>
      <c r="W62" s="608">
        <v>1333519</v>
      </c>
      <c r="X62" s="296">
        <v>1410102</v>
      </c>
      <c r="Y62" s="608"/>
      <c r="Z62" s="14"/>
      <c r="AA62" s="14"/>
    </row>
    <row r="63" spans="1:27" s="5" customFormat="1" ht="13.8">
      <c r="A63" s="855"/>
      <c r="B63" s="93" t="s">
        <v>58</v>
      </c>
      <c r="C63" s="608">
        <v>1514.6538151923803</v>
      </c>
      <c r="D63" s="608">
        <v>1373.4283843601704</v>
      </c>
      <c r="E63" s="608">
        <v>1045.0753746147886</v>
      </c>
      <c r="F63" s="608">
        <v>1655.7997128458578</v>
      </c>
      <c r="G63" s="608">
        <v>1923.054117236185</v>
      </c>
      <c r="H63" s="608">
        <v>1037.3733055003647</v>
      </c>
      <c r="I63" s="608">
        <v>1815.6729430839591</v>
      </c>
      <c r="J63" s="608">
        <v>1565.2372436827336</v>
      </c>
      <c r="K63" s="608">
        <v>1305.2517495776881</v>
      </c>
      <c r="L63" s="608">
        <v>1676.6477174788042</v>
      </c>
      <c r="M63" s="608">
        <v>2250.306228242162</v>
      </c>
      <c r="N63" s="608">
        <v>2227.8066094098972</v>
      </c>
      <c r="O63" s="608">
        <v>2237.4314010461317</v>
      </c>
      <c r="P63" s="608">
        <v>2360.7479283104412</v>
      </c>
      <c r="Q63" s="608">
        <v>2360.7479283104412</v>
      </c>
      <c r="R63" s="608">
        <v>1751.9615844165855</v>
      </c>
      <c r="S63" s="608">
        <v>2104.8350617380188</v>
      </c>
      <c r="T63" s="608">
        <v>2192.7762486616434</v>
      </c>
      <c r="U63" s="608">
        <v>1719.8045881428693</v>
      </c>
      <c r="V63" s="608">
        <v>1287.0810876893986</v>
      </c>
      <c r="W63" s="608">
        <v>2072.0080705136816</v>
      </c>
      <c r="X63" s="608">
        <v>2144.7843780083235</v>
      </c>
      <c r="Y63" s="608">
        <v>1795.2566712820637</v>
      </c>
      <c r="Z63" s="14"/>
      <c r="AA63" s="14"/>
    </row>
    <row r="64" spans="1:27" s="5" customFormat="1" ht="13.8">
      <c r="A64" s="855" t="s">
        <v>0</v>
      </c>
      <c r="B64" s="93" t="s">
        <v>95</v>
      </c>
      <c r="C64" s="608">
        <v>1619.6510000000001</v>
      </c>
      <c r="D64" s="608">
        <v>1526.328</v>
      </c>
      <c r="E64" s="608">
        <v>604.75800000000004</v>
      </c>
      <c r="F64" s="608">
        <v>1058.7860000000001</v>
      </c>
      <c r="G64" s="296">
        <v>2357</v>
      </c>
      <c r="H64" s="296">
        <v>1255</v>
      </c>
      <c r="I64" s="296">
        <v>1998</v>
      </c>
      <c r="J64" s="296">
        <v>1509</v>
      </c>
      <c r="K64" s="608">
        <v>496</v>
      </c>
      <c r="L64" s="608">
        <v>700</v>
      </c>
      <c r="M64" s="608">
        <v>1192.4000000000001</v>
      </c>
      <c r="N64" s="296">
        <v>1010</v>
      </c>
      <c r="O64" s="296">
        <v>1096</v>
      </c>
      <c r="P64" s="296">
        <v>846</v>
      </c>
      <c r="Q64" s="296">
        <v>1088</v>
      </c>
      <c r="R64" s="296">
        <v>643</v>
      </c>
      <c r="S64" s="296">
        <v>440.5</v>
      </c>
      <c r="T64" s="296">
        <v>1533</v>
      </c>
      <c r="U64" s="296">
        <v>1560</v>
      </c>
      <c r="V64" s="296">
        <v>753</v>
      </c>
      <c r="W64" s="296">
        <v>1202</v>
      </c>
      <c r="X64" s="296">
        <v>1469.664</v>
      </c>
      <c r="Y64" s="608"/>
      <c r="Z64" s="14"/>
      <c r="AA64" s="14"/>
    </row>
    <row r="65" spans="1:27" s="5" customFormat="1" ht="13.8">
      <c r="A65" s="855"/>
      <c r="B65" s="93" t="s">
        <v>59</v>
      </c>
      <c r="C65" s="608">
        <v>1373117</v>
      </c>
      <c r="D65" s="608">
        <v>1239988</v>
      </c>
      <c r="E65" s="608">
        <v>1327854</v>
      </c>
      <c r="F65" s="608">
        <v>1352368</v>
      </c>
      <c r="G65" s="296">
        <v>1818038</v>
      </c>
      <c r="H65" s="296">
        <v>2027267.95</v>
      </c>
      <c r="I65" s="296">
        <v>2043941</v>
      </c>
      <c r="J65" s="296">
        <v>1744615</v>
      </c>
      <c r="K65" s="608">
        <v>1730000</v>
      </c>
      <c r="L65" s="608">
        <v>1508000</v>
      </c>
      <c r="M65" s="608">
        <v>1362560</v>
      </c>
      <c r="N65" s="296">
        <v>1538576.5939000002</v>
      </c>
      <c r="O65" s="296">
        <v>1385160.9982</v>
      </c>
      <c r="P65" s="296">
        <v>1260892.54</v>
      </c>
      <c r="Q65" s="296">
        <v>1158045.2381</v>
      </c>
      <c r="R65" s="296">
        <v>1107687.6264999998</v>
      </c>
      <c r="S65" s="608"/>
      <c r="T65" s="296">
        <v>1099945.3768279999</v>
      </c>
      <c r="U65" s="296">
        <v>1155074.6760999998</v>
      </c>
      <c r="V65" s="296">
        <v>922719.10345300008</v>
      </c>
      <c r="W65" s="296">
        <v>1018884.1564999999</v>
      </c>
      <c r="X65" s="608"/>
      <c r="Y65" s="608"/>
      <c r="Z65" s="14"/>
      <c r="AA65" s="14"/>
    </row>
    <row r="66" spans="1:27" s="5" customFormat="1" ht="13.8">
      <c r="A66" s="855"/>
      <c r="B66" s="93" t="s">
        <v>555</v>
      </c>
      <c r="C66" s="296">
        <v>1373117</v>
      </c>
      <c r="D66" s="296">
        <v>1239988</v>
      </c>
      <c r="E66" s="296">
        <v>1327854</v>
      </c>
      <c r="F66" s="296">
        <v>1352368</v>
      </c>
      <c r="G66" s="296">
        <v>1818038</v>
      </c>
      <c r="H66" s="296">
        <v>2027268</v>
      </c>
      <c r="I66" s="296">
        <v>2043941</v>
      </c>
      <c r="J66" s="296">
        <v>1744615</v>
      </c>
      <c r="K66" s="296">
        <v>1730000</v>
      </c>
      <c r="L66" s="296">
        <v>1508000</v>
      </c>
      <c r="M66" s="296">
        <v>1362563</v>
      </c>
      <c r="N66" s="296">
        <v>1538577</v>
      </c>
      <c r="O66" s="296">
        <v>1385161</v>
      </c>
      <c r="P66" s="296">
        <v>1260893</v>
      </c>
      <c r="Q66" s="296">
        <v>1048268</v>
      </c>
      <c r="R66" s="296">
        <v>1107688</v>
      </c>
      <c r="S66" s="296">
        <v>1161997</v>
      </c>
      <c r="T66" s="296">
        <v>1099945</v>
      </c>
      <c r="U66" s="296">
        <v>1155075</v>
      </c>
      <c r="V66" s="296">
        <v>875909</v>
      </c>
      <c r="W66" s="296">
        <v>1018884</v>
      </c>
      <c r="X66" s="296">
        <v>957793</v>
      </c>
      <c r="Y66" s="608"/>
      <c r="Z66" s="14"/>
      <c r="AA66" s="14"/>
    </row>
    <row r="67" spans="1:27" s="5" customFormat="1" ht="13.8">
      <c r="A67" s="855"/>
      <c r="B67" s="93" t="s">
        <v>58</v>
      </c>
      <c r="C67" s="608">
        <v>1179.5433309761659</v>
      </c>
      <c r="D67" s="608">
        <v>1230.9215895637699</v>
      </c>
      <c r="E67" s="608">
        <v>455.44013121924547</v>
      </c>
      <c r="F67" s="608">
        <v>782.91263916330468</v>
      </c>
      <c r="G67" s="608">
        <v>1296.4525493966573</v>
      </c>
      <c r="H67" s="608">
        <v>619.05975477982577</v>
      </c>
      <c r="I67" s="608">
        <v>977.52332381414135</v>
      </c>
      <c r="J67" s="608">
        <v>864.94728063211653</v>
      </c>
      <c r="K67" s="608">
        <v>286.70520231213874</v>
      </c>
      <c r="L67" s="608">
        <v>464.19098143236073</v>
      </c>
      <c r="M67" s="608">
        <v>875.11742602160643</v>
      </c>
      <c r="N67" s="608">
        <v>656.45090663952021</v>
      </c>
      <c r="O67" s="608">
        <v>791.24376258372763</v>
      </c>
      <c r="P67" s="608">
        <v>670.95329154695446</v>
      </c>
      <c r="Q67" s="608">
        <v>939.51424711618097</v>
      </c>
      <c r="R67" s="608">
        <v>580.48856430012688</v>
      </c>
      <c r="S67" s="608"/>
      <c r="T67" s="608">
        <v>1393.7055714719527</v>
      </c>
      <c r="U67" s="608">
        <v>1350.5620305582252</v>
      </c>
      <c r="V67" s="608">
        <v>816.06633826277448</v>
      </c>
      <c r="W67" s="296">
        <v>1180.1000000000001</v>
      </c>
      <c r="X67" s="296">
        <v>15344</v>
      </c>
      <c r="Y67" s="608"/>
      <c r="Z67" s="14"/>
      <c r="AA67" s="14"/>
    </row>
    <row r="68" spans="1:27" s="5" customFormat="1" ht="13.8">
      <c r="A68" s="322" t="s">
        <v>20</v>
      </c>
      <c r="B68" s="93" t="s">
        <v>95</v>
      </c>
      <c r="C68" s="616">
        <v>20960.709000000003</v>
      </c>
      <c r="D68" s="616">
        <v>17290.395</v>
      </c>
      <c r="E68" s="616">
        <v>20043.313000000002</v>
      </c>
      <c r="F68" s="616">
        <v>19537.678000000004</v>
      </c>
      <c r="G68" s="616">
        <v>22688.693424460726</v>
      </c>
      <c r="H68" s="616">
        <v>21373.994000000002</v>
      </c>
      <c r="I68" s="616">
        <v>19776.834999999999</v>
      </c>
      <c r="J68" s="616">
        <v>22200.206630000001</v>
      </c>
      <c r="K68" s="616">
        <v>26291.843574999999</v>
      </c>
      <c r="L68" s="616">
        <v>24352.284</v>
      </c>
      <c r="M68" s="616">
        <v>28320.45508</v>
      </c>
      <c r="N68" s="616">
        <v>26478.777786059589</v>
      </c>
      <c r="O68" s="616">
        <v>29054.012352613092</v>
      </c>
      <c r="P68" s="616">
        <v>29650.500926000001</v>
      </c>
      <c r="Q68" s="616">
        <v>36146.531364999995</v>
      </c>
      <c r="R68" s="616">
        <v>28246.254149999997</v>
      </c>
      <c r="S68" s="616">
        <v>25207.53629</v>
      </c>
      <c r="T68" s="616">
        <v>38617.294000000002</v>
      </c>
      <c r="U68" s="616">
        <v>32323.337</v>
      </c>
      <c r="V68" s="616">
        <v>30044.822363017109</v>
      </c>
      <c r="W68" s="616">
        <v>37841.723050306333</v>
      </c>
      <c r="X68" s="616">
        <v>40921.32501</v>
      </c>
      <c r="Y68" s="616">
        <v>30234.350233172088</v>
      </c>
      <c r="Z68" s="14"/>
      <c r="AA68" s="14"/>
    </row>
    <row r="69" spans="1:27">
      <c r="A69" s="17"/>
      <c r="B69" s="17"/>
      <c r="C69" s="43"/>
      <c r="D69" s="43"/>
      <c r="E69" s="43"/>
      <c r="F69" s="43"/>
      <c r="G69" s="43"/>
      <c r="H69" s="43"/>
      <c r="I69" s="43"/>
      <c r="J69" s="43"/>
      <c r="K69" s="43"/>
      <c r="L69" s="43"/>
      <c r="M69" s="43"/>
      <c r="P69" s="17"/>
      <c r="Z69" s="17"/>
      <c r="AA69" s="17"/>
    </row>
    <row r="70" spans="1:27" ht="14.7" customHeight="1">
      <c r="A70" s="44" t="s">
        <v>19</v>
      </c>
      <c r="B70" s="13"/>
      <c r="C70"/>
      <c r="D70" s="13"/>
      <c r="E70" s="13"/>
      <c r="F70" s="13"/>
      <c r="G70" s="13"/>
      <c r="H70" s="13"/>
      <c r="I70" s="13"/>
      <c r="J70" s="13"/>
      <c r="K70" s="13"/>
      <c r="L70" s="13"/>
      <c r="M70" s="13"/>
      <c r="P70" s="17"/>
      <c r="Z70" s="17"/>
      <c r="AA70" s="17"/>
    </row>
    <row r="71" spans="1:27">
      <c r="A71" s="17"/>
      <c r="B71" s="13"/>
      <c r="C71"/>
      <c r="D71" s="13"/>
      <c r="E71" s="13"/>
      <c r="F71" s="13"/>
      <c r="G71" s="13"/>
      <c r="H71" s="13"/>
      <c r="I71" s="13"/>
      <c r="J71" s="13"/>
      <c r="K71" s="13"/>
      <c r="L71" s="13"/>
      <c r="M71" s="13"/>
      <c r="P71" s="17"/>
      <c r="Z71" s="17"/>
      <c r="AA71" s="17"/>
    </row>
    <row r="72" spans="1:27" ht="14.7" customHeight="1">
      <c r="A72" s="13" t="s">
        <v>293</v>
      </c>
      <c r="B72" s="23"/>
      <c r="D72" s="17"/>
      <c r="E72" s="17"/>
      <c r="F72" s="17"/>
      <c r="G72" s="17"/>
      <c r="H72" s="17"/>
      <c r="I72" s="17"/>
      <c r="J72" s="17"/>
      <c r="K72" s="17"/>
      <c r="L72" s="17"/>
      <c r="M72" s="17"/>
      <c r="P72" s="17"/>
      <c r="Z72" s="17"/>
      <c r="AA72" s="17"/>
    </row>
    <row r="73" spans="1:27">
      <c r="A73" s="13"/>
      <c r="B73" s="23"/>
      <c r="D73" s="52"/>
      <c r="F73" s="43"/>
      <c r="G73" s="43"/>
      <c r="H73" s="43"/>
      <c r="I73" s="43"/>
      <c r="J73" s="43"/>
      <c r="K73" s="43"/>
      <c r="L73" s="43"/>
      <c r="M73" s="43"/>
      <c r="P73" s="17"/>
      <c r="Z73" s="17"/>
      <c r="AA73" s="17"/>
    </row>
    <row r="74" spans="1:27" ht="14.7" customHeight="1">
      <c r="A74" s="17" t="s">
        <v>129</v>
      </c>
      <c r="B74" s="23"/>
      <c r="D74" s="17"/>
      <c r="E74" s="17"/>
      <c r="F74" s="17"/>
      <c r="G74" s="17"/>
      <c r="H74" s="17"/>
      <c r="I74" s="17"/>
      <c r="J74" s="17"/>
      <c r="K74" s="17"/>
      <c r="L74" s="17"/>
      <c r="M74" s="17"/>
      <c r="P74" s="17"/>
      <c r="Z74" s="17"/>
      <c r="AA74" s="17"/>
    </row>
    <row r="75" spans="1:27">
      <c r="A75" s="23"/>
      <c r="B75" s="23"/>
      <c r="D75" s="43"/>
      <c r="F75" s="43"/>
      <c r="G75" s="43"/>
      <c r="H75" s="43"/>
      <c r="I75" s="43"/>
      <c r="J75" s="43"/>
      <c r="K75" s="43"/>
      <c r="L75" s="43"/>
      <c r="M75" s="43"/>
      <c r="P75" s="17"/>
      <c r="Z75" s="17"/>
      <c r="AA75" s="17"/>
    </row>
    <row r="76" spans="1:27" ht="14.7" customHeight="1">
      <c r="A76" s="17" t="s">
        <v>130</v>
      </c>
      <c r="B76" s="23"/>
      <c r="D76" s="42"/>
      <c r="E76" s="42"/>
      <c r="F76" s="42"/>
      <c r="G76" s="42"/>
      <c r="H76" s="42"/>
      <c r="I76" s="42"/>
      <c r="J76" s="42"/>
      <c r="K76" s="42"/>
      <c r="L76" s="42"/>
      <c r="M76" s="42"/>
      <c r="P76" s="17"/>
      <c r="Z76" s="17"/>
      <c r="AA76" s="17"/>
    </row>
    <row r="77" spans="1:27">
      <c r="A77" s="23"/>
      <c r="B77" s="17"/>
      <c r="C77" s="42"/>
      <c r="D77" s="42"/>
      <c r="E77" s="42"/>
      <c r="F77" s="42"/>
      <c r="G77" s="42"/>
      <c r="H77" s="42"/>
      <c r="I77" s="42"/>
      <c r="J77" s="42"/>
      <c r="K77" s="42"/>
      <c r="L77" s="42"/>
      <c r="M77" s="42"/>
      <c r="P77" s="17"/>
      <c r="Z77" s="17"/>
      <c r="AA77" s="17"/>
    </row>
    <row r="78" spans="1:27">
      <c r="A78" s="17" t="s">
        <v>2842</v>
      </c>
      <c r="B78" s="17"/>
      <c r="C78" s="42"/>
      <c r="D78" s="42"/>
      <c r="E78" s="42"/>
      <c r="F78" s="42"/>
      <c r="G78" s="42"/>
      <c r="H78" s="42"/>
      <c r="I78" s="42"/>
      <c r="J78" s="42"/>
      <c r="K78" s="42"/>
      <c r="L78" s="42"/>
      <c r="M78" s="42"/>
      <c r="P78" s="17"/>
      <c r="Z78" s="17"/>
      <c r="AA78" s="17"/>
    </row>
    <row r="79" spans="1:27">
      <c r="A79" s="23"/>
      <c r="B79" s="17"/>
      <c r="C79" s="42"/>
      <c r="D79" s="42"/>
      <c r="E79" s="42"/>
      <c r="F79" s="42"/>
      <c r="G79" s="42"/>
      <c r="H79" s="42"/>
      <c r="I79" s="42"/>
      <c r="J79" s="42"/>
      <c r="K79" s="42"/>
      <c r="L79" s="42"/>
      <c r="M79" s="42"/>
      <c r="P79" s="17"/>
      <c r="Z79" s="17"/>
      <c r="AA79" s="17"/>
    </row>
    <row r="80" spans="1:27">
      <c r="A80" s="17" t="s">
        <v>3389</v>
      </c>
      <c r="B80" s="17"/>
      <c r="C80" s="43"/>
      <c r="E80" s="43"/>
      <c r="F80" s="43"/>
      <c r="G80" s="43"/>
      <c r="H80" s="43"/>
      <c r="I80" s="43"/>
      <c r="J80" s="43"/>
      <c r="K80" s="43"/>
      <c r="L80" s="43"/>
      <c r="M80" s="43"/>
      <c r="P80" s="17"/>
      <c r="Z80" s="17"/>
      <c r="AA80" s="17"/>
    </row>
    <row r="81" spans="1:27">
      <c r="B81" s="17"/>
      <c r="D81" s="43"/>
      <c r="E81" s="43"/>
      <c r="F81" s="43"/>
      <c r="G81" s="43"/>
      <c r="H81" s="43"/>
      <c r="I81" s="43"/>
      <c r="J81" s="43"/>
      <c r="K81" s="43"/>
      <c r="L81" s="43"/>
      <c r="M81" s="43"/>
      <c r="P81" s="17"/>
      <c r="Z81" s="17"/>
      <c r="AA81" s="17"/>
    </row>
    <row r="82" spans="1:27">
      <c r="A82" s="53" t="s">
        <v>124</v>
      </c>
    </row>
  </sheetData>
  <protectedRanges>
    <protectedRange sqref="S25:U25" name="Plage1_9"/>
    <protectedRange sqref="C36:V36" name="Range1_1_3"/>
    <protectedRange sqref="C37:V37" name="Range1_1_1"/>
    <protectedRange sqref="W36" name="Range1_1_3_1"/>
    <protectedRange sqref="X28:Y28" name="Range1_1_6_1"/>
  </protectedRanges>
  <mergeCells count="16">
    <mergeCell ref="A56:A59"/>
    <mergeCell ref="A60:A63"/>
    <mergeCell ref="A64:A67"/>
    <mergeCell ref="A36:A39"/>
    <mergeCell ref="A40:A43"/>
    <mergeCell ref="A44:A47"/>
    <mergeCell ref="A48:A51"/>
    <mergeCell ref="A52:A55"/>
    <mergeCell ref="A32:A35"/>
    <mergeCell ref="A4:A7"/>
    <mergeCell ref="A8:A11"/>
    <mergeCell ref="A16:A19"/>
    <mergeCell ref="A24:A27"/>
    <mergeCell ref="A28:A31"/>
    <mergeCell ref="A12:A15"/>
    <mergeCell ref="A20:A23"/>
  </mergeCells>
  <conditionalFormatting sqref="C3:M3">
    <cfRule type="expression" dxfId="55" priority="2" stopIfTrue="1">
      <formula>ISNA(ACTIVECELL)</formula>
    </cfRule>
  </conditionalFormatting>
  <conditionalFormatting sqref="N1:O2">
    <cfRule type="expression" dxfId="54" priority="1" stopIfTrue="1">
      <formula>#N/A</formula>
    </cfRule>
  </conditionalFormatting>
  <hyperlinks>
    <hyperlink ref="AA3" location="Content!A1" display="Back to content page" xr:uid="{00000000-0004-0000-2B01-000000000000}"/>
  </hyperlinks>
  <pageMargins left="0.7" right="0.7" top="0.75" bottom="0.75" header="0.3" footer="0.3"/>
  <pageSetup orientation="portrait" r:id="rId1"/>
  <legacyDrawing r:id="rId2"/>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Sheet301"/>
  <dimension ref="A1:AC82"/>
  <sheetViews>
    <sheetView topLeftCell="A69" zoomScale="88" zoomScaleNormal="88" workbookViewId="0">
      <selection activeCell="A80" sqref="A80:A82"/>
    </sheetView>
  </sheetViews>
  <sheetFormatPr defaultRowHeight="14.4"/>
  <cols>
    <col min="1" max="1" width="16.77734375" customWidth="1"/>
    <col min="2" max="2" width="27.21875" customWidth="1"/>
    <col min="3" max="13" width="12.77734375" style="23" customWidth="1"/>
    <col min="14" max="17" width="12.77734375" customWidth="1"/>
    <col min="18" max="22" width="12.77734375" bestFit="1" customWidth="1"/>
    <col min="23" max="23" width="9.77734375" bestFit="1" customWidth="1"/>
    <col min="24" max="25" width="9.77734375" customWidth="1"/>
    <col min="27" max="27" width="16.21875" customWidth="1"/>
  </cols>
  <sheetData>
    <row r="1" spans="1:29">
      <c r="A1" s="18" t="s">
        <v>3059</v>
      </c>
      <c r="B1" s="17"/>
      <c r="C1" s="43"/>
      <c r="D1" s="43"/>
      <c r="E1" s="43"/>
      <c r="F1" s="43"/>
      <c r="G1" s="43"/>
      <c r="H1" s="43"/>
      <c r="I1" s="43"/>
      <c r="J1" s="43"/>
      <c r="K1" s="43"/>
      <c r="L1" s="43"/>
      <c r="M1" s="43"/>
      <c r="N1" s="62"/>
      <c r="O1" s="62"/>
      <c r="P1" s="17"/>
      <c r="R1" s="13"/>
      <c r="S1" s="13"/>
      <c r="T1" s="13"/>
      <c r="U1" s="13"/>
      <c r="V1" s="13"/>
      <c r="W1" s="13"/>
      <c r="X1" s="13"/>
      <c r="Y1" s="13"/>
      <c r="Z1" s="17"/>
    </row>
    <row r="2" spans="1:29">
      <c r="A2" s="40"/>
      <c r="B2" s="40"/>
      <c r="C2" s="58"/>
      <c r="D2" s="58"/>
      <c r="E2" s="43" t="s">
        <v>15</v>
      </c>
      <c r="F2" s="58"/>
      <c r="G2" s="58"/>
      <c r="H2" s="58"/>
      <c r="I2" s="58"/>
      <c r="J2" s="58"/>
      <c r="K2" s="58"/>
      <c r="L2" s="43"/>
      <c r="M2" s="43"/>
      <c r="N2" s="62"/>
      <c r="O2" s="62"/>
      <c r="P2" s="17"/>
      <c r="R2" s="13"/>
      <c r="S2" s="13"/>
      <c r="T2" s="13"/>
      <c r="U2" s="13"/>
      <c r="V2" s="13"/>
      <c r="W2" s="13"/>
      <c r="X2" s="13"/>
      <c r="Y2" s="13"/>
      <c r="Z2" s="17"/>
    </row>
    <row r="3" spans="1:29">
      <c r="A3" s="223" t="s">
        <v>14</v>
      </c>
      <c r="B3" s="223"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Z3" s="17"/>
      <c r="AA3" s="1" t="s">
        <v>559</v>
      </c>
    </row>
    <row r="4" spans="1:29" ht="15.6">
      <c r="A4" s="855" t="s">
        <v>13</v>
      </c>
      <c r="B4" s="93" t="s">
        <v>95</v>
      </c>
      <c r="C4" s="296">
        <v>10</v>
      </c>
      <c r="D4" s="296">
        <v>15</v>
      </c>
      <c r="E4" s="296">
        <v>17</v>
      </c>
      <c r="F4" s="296">
        <v>20</v>
      </c>
      <c r="G4" s="296">
        <v>25</v>
      </c>
      <c r="H4" s="296">
        <v>30</v>
      </c>
      <c r="I4" s="296">
        <v>45</v>
      </c>
      <c r="J4" s="296">
        <v>79.344999999999999</v>
      </c>
      <c r="K4" s="296">
        <v>12.757</v>
      </c>
      <c r="L4" s="296">
        <v>40.347999999999999</v>
      </c>
      <c r="M4" s="296">
        <v>46.786999999999999</v>
      </c>
      <c r="N4" s="296">
        <v>62.168999999999997</v>
      </c>
      <c r="O4" s="296">
        <v>11.491</v>
      </c>
      <c r="P4" s="296">
        <v>46.423000000000002</v>
      </c>
      <c r="Q4" s="296">
        <v>48.134</v>
      </c>
      <c r="R4" s="296">
        <v>49.192999999999998</v>
      </c>
      <c r="S4" s="296">
        <v>55.287999999999997</v>
      </c>
      <c r="T4" s="296">
        <v>33.463000000000001</v>
      </c>
      <c r="U4" s="296">
        <v>39.787999999999997</v>
      </c>
      <c r="V4" s="296">
        <v>32.256999999999998</v>
      </c>
      <c r="W4" s="296">
        <v>34.991</v>
      </c>
      <c r="X4" s="296">
        <v>34.447000000000003</v>
      </c>
      <c r="Y4" s="296">
        <v>35.551000000000002</v>
      </c>
      <c r="Z4" s="17"/>
      <c r="AA4" s="344"/>
      <c r="AB4" s="344"/>
      <c r="AC4" s="344"/>
    </row>
    <row r="5" spans="1:29" ht="15.6">
      <c r="A5" s="855"/>
      <c r="B5" s="93" t="s">
        <v>59</v>
      </c>
      <c r="C5" s="296">
        <v>30000</v>
      </c>
      <c r="D5" s="296">
        <v>42000</v>
      </c>
      <c r="E5" s="296">
        <v>50000</v>
      </c>
      <c r="F5" s="296">
        <v>68000</v>
      </c>
      <c r="G5" s="296">
        <v>75000</v>
      </c>
      <c r="H5" s="296">
        <v>90000</v>
      </c>
      <c r="I5" s="296">
        <v>110000</v>
      </c>
      <c r="J5" s="296">
        <v>196834</v>
      </c>
      <c r="K5" s="296">
        <v>137247</v>
      </c>
      <c r="L5" s="296">
        <v>162724</v>
      </c>
      <c r="M5" s="296">
        <v>166254</v>
      </c>
      <c r="N5" s="296">
        <v>187272</v>
      </c>
      <c r="O5" s="296">
        <v>115175</v>
      </c>
      <c r="P5" s="296">
        <v>226571</v>
      </c>
      <c r="Q5" s="296">
        <v>226089</v>
      </c>
      <c r="R5" s="296">
        <v>222640</v>
      </c>
      <c r="S5" s="296">
        <v>252106</v>
      </c>
      <c r="T5" s="296">
        <v>258449</v>
      </c>
      <c r="U5" s="296">
        <v>238147</v>
      </c>
      <c r="V5" s="296">
        <v>145862</v>
      </c>
      <c r="W5" s="296">
        <v>153097</v>
      </c>
      <c r="X5" s="296">
        <v>151829</v>
      </c>
      <c r="Y5" s="296">
        <v>152302</v>
      </c>
      <c r="AA5" s="344"/>
      <c r="AB5" s="344"/>
    </row>
    <row r="6" spans="1:29" ht="15.6">
      <c r="A6" s="855"/>
      <c r="B6" s="93" t="s">
        <v>555</v>
      </c>
      <c r="C6" s="296">
        <v>30000</v>
      </c>
      <c r="D6" s="296">
        <v>42000</v>
      </c>
      <c r="E6" s="296">
        <v>50000</v>
      </c>
      <c r="F6" s="296">
        <v>68000</v>
      </c>
      <c r="G6" s="296">
        <v>75000</v>
      </c>
      <c r="H6" s="296">
        <v>90000</v>
      </c>
      <c r="I6" s="296">
        <v>110000</v>
      </c>
      <c r="J6" s="296">
        <v>196834</v>
      </c>
      <c r="K6" s="296">
        <v>137247</v>
      </c>
      <c r="L6" s="296">
        <v>162724</v>
      </c>
      <c r="M6" s="296">
        <v>166254</v>
      </c>
      <c r="N6" s="296">
        <v>187272</v>
      </c>
      <c r="O6" s="296">
        <v>115175</v>
      </c>
      <c r="P6" s="296">
        <v>192214</v>
      </c>
      <c r="Q6" s="296">
        <v>198844</v>
      </c>
      <c r="R6" s="296">
        <v>196564</v>
      </c>
      <c r="S6" s="296">
        <v>252106</v>
      </c>
      <c r="T6" s="296">
        <v>147704</v>
      </c>
      <c r="U6" s="296">
        <v>146702</v>
      </c>
      <c r="V6" s="296">
        <v>145862</v>
      </c>
      <c r="W6" s="608">
        <v>283793</v>
      </c>
      <c r="X6" s="296"/>
      <c r="Y6" s="296"/>
      <c r="AA6" s="344"/>
    </row>
    <row r="7" spans="1:29" ht="15.6">
      <c r="A7" s="855"/>
      <c r="B7" s="93" t="s">
        <v>58</v>
      </c>
      <c r="C7" s="296">
        <v>333.33333333333331</v>
      </c>
      <c r="D7" s="296">
        <v>357.14285714285717</v>
      </c>
      <c r="E7" s="296">
        <v>340</v>
      </c>
      <c r="F7" s="296">
        <v>294.11764705882354</v>
      </c>
      <c r="G7" s="296">
        <v>333.33333333333331</v>
      </c>
      <c r="H7" s="296">
        <v>333.33333333333331</v>
      </c>
      <c r="I7" s="296">
        <v>409.09090909090907</v>
      </c>
      <c r="J7" s="296">
        <v>403.10617068189441</v>
      </c>
      <c r="K7" s="296">
        <v>92.949208361567102</v>
      </c>
      <c r="L7" s="296">
        <v>247.95359012806961</v>
      </c>
      <c r="M7" s="296">
        <v>281.4187929312979</v>
      </c>
      <c r="N7" s="296">
        <v>331.97167755991285</v>
      </c>
      <c r="O7" s="296">
        <v>99.769915346212287</v>
      </c>
      <c r="P7" s="296">
        <v>204.89383019009495</v>
      </c>
      <c r="Q7" s="296">
        <v>212.89846034083922</v>
      </c>
      <c r="R7" s="296">
        <v>220.95310815666548</v>
      </c>
      <c r="S7" s="296">
        <v>219.3045782329655</v>
      </c>
      <c r="T7" s="296">
        <v>129.47622161432236</v>
      </c>
      <c r="U7" s="296">
        <v>167.07327826930424</v>
      </c>
      <c r="V7" s="296">
        <v>221.1473858852888</v>
      </c>
      <c r="W7" s="296">
        <v>228.55444587418435</v>
      </c>
      <c r="X7" s="608">
        <v>226.88024027030409</v>
      </c>
      <c r="Y7" s="608">
        <v>233.42438050715026</v>
      </c>
      <c r="Z7" s="17"/>
      <c r="AA7" s="344"/>
    </row>
    <row r="8" spans="1:29" ht="15.6">
      <c r="A8" s="855" t="s">
        <v>12</v>
      </c>
      <c r="B8" s="93" t="s">
        <v>95</v>
      </c>
      <c r="C8" s="296">
        <v>11.321999999999999</v>
      </c>
      <c r="D8" s="296">
        <v>7.3540000000000001</v>
      </c>
      <c r="E8" s="296">
        <v>18.256</v>
      </c>
      <c r="F8" s="296">
        <v>32.298000000000002</v>
      </c>
      <c r="G8" s="296">
        <v>35.134</v>
      </c>
      <c r="H8" s="296">
        <v>21.048999999999999</v>
      </c>
      <c r="I8" s="296">
        <v>23.053999999999998</v>
      </c>
      <c r="J8" s="296">
        <v>26.125</v>
      </c>
      <c r="K8" s="296">
        <v>31.614000000000001</v>
      </c>
      <c r="L8" s="296">
        <v>37.893999999999998</v>
      </c>
      <c r="M8" s="296">
        <v>33.432000000000002</v>
      </c>
      <c r="N8" s="296">
        <v>32.6</v>
      </c>
      <c r="O8" s="296">
        <v>34.1</v>
      </c>
      <c r="P8" s="296">
        <v>23</v>
      </c>
      <c r="Q8" s="296">
        <v>33.5</v>
      </c>
      <c r="R8" s="296">
        <v>33.200000000000003</v>
      </c>
      <c r="S8" s="296">
        <v>23.265000000000001</v>
      </c>
      <c r="T8" s="296">
        <v>5.9749999999999996</v>
      </c>
      <c r="U8" s="296">
        <v>48.621000000000002</v>
      </c>
      <c r="V8" s="296">
        <v>35.960999999999999</v>
      </c>
      <c r="W8" s="608">
        <v>87.775000000000006</v>
      </c>
      <c r="X8" s="296"/>
      <c r="Y8" s="296"/>
      <c r="Z8" s="17"/>
      <c r="AA8" s="344"/>
    </row>
    <row r="9" spans="1:29" ht="15.6">
      <c r="A9" s="855"/>
      <c r="B9" s="93" t="s">
        <v>59</v>
      </c>
      <c r="C9" s="296">
        <v>100484</v>
      </c>
      <c r="D9" s="296">
        <v>16885</v>
      </c>
      <c r="E9" s="296">
        <v>41123</v>
      </c>
      <c r="F9" s="296">
        <v>20385</v>
      </c>
      <c r="G9" s="296">
        <v>45326</v>
      </c>
      <c r="H9" s="296">
        <v>31096</v>
      </c>
      <c r="I9" s="296">
        <v>47436</v>
      </c>
      <c r="J9" s="296">
        <v>26683</v>
      </c>
      <c r="K9" s="296">
        <v>31302</v>
      </c>
      <c r="L9" s="296">
        <v>76626</v>
      </c>
      <c r="M9" s="296">
        <v>77736</v>
      </c>
      <c r="N9" s="296">
        <v>70209</v>
      </c>
      <c r="O9" s="296">
        <v>78258</v>
      </c>
      <c r="P9" s="296">
        <v>50000</v>
      </c>
      <c r="Q9" s="296">
        <v>74623</v>
      </c>
      <c r="R9" s="296">
        <v>74076.600000000006</v>
      </c>
      <c r="S9" s="296"/>
      <c r="T9" s="296"/>
      <c r="U9" s="296"/>
      <c r="V9" s="296"/>
      <c r="W9" s="296"/>
      <c r="X9" s="296"/>
      <c r="Y9" s="296"/>
      <c r="Z9" s="17"/>
      <c r="AA9" s="344"/>
    </row>
    <row r="10" spans="1:29" ht="15.6">
      <c r="A10" s="855"/>
      <c r="B10" s="93" t="s">
        <v>555</v>
      </c>
      <c r="C10" s="296">
        <v>72000</v>
      </c>
      <c r="D10" s="296">
        <v>13000</v>
      </c>
      <c r="E10" s="296">
        <v>37474</v>
      </c>
      <c r="F10" s="296">
        <v>19216</v>
      </c>
      <c r="G10" s="296">
        <v>51000</v>
      </c>
      <c r="H10" s="296">
        <v>10000</v>
      </c>
      <c r="I10" s="296">
        <v>52000</v>
      </c>
      <c r="J10" s="296">
        <v>26683</v>
      </c>
      <c r="K10" s="296">
        <v>42914</v>
      </c>
      <c r="L10" s="296">
        <v>58661</v>
      </c>
      <c r="M10" s="296">
        <v>57475</v>
      </c>
      <c r="N10" s="296">
        <v>48719</v>
      </c>
      <c r="O10" s="296">
        <v>35434</v>
      </c>
      <c r="P10" s="296">
        <v>32295</v>
      </c>
      <c r="Q10" s="296">
        <v>50198</v>
      </c>
      <c r="R10" s="296">
        <v>25863</v>
      </c>
      <c r="S10" s="296">
        <v>31255</v>
      </c>
      <c r="T10" s="296">
        <v>16512</v>
      </c>
      <c r="U10" s="296">
        <v>55477</v>
      </c>
      <c r="V10" s="296">
        <v>28674</v>
      </c>
      <c r="W10" s="608">
        <v>49103</v>
      </c>
      <c r="X10" s="296"/>
      <c r="Y10" s="296"/>
      <c r="Z10" s="17"/>
      <c r="AA10" s="344"/>
    </row>
    <row r="11" spans="1:29" ht="15.6">
      <c r="A11" s="855"/>
      <c r="B11" s="93" t="s">
        <v>58</v>
      </c>
      <c r="C11" s="296">
        <v>112.67465467139047</v>
      </c>
      <c r="D11" s="296">
        <v>435.53449807521469</v>
      </c>
      <c r="E11" s="296">
        <v>443.93648323322714</v>
      </c>
      <c r="F11" s="296">
        <v>1584.4002943340693</v>
      </c>
      <c r="G11" s="296">
        <v>775.14009619203102</v>
      </c>
      <c r="H11" s="296">
        <v>676.90378183689222</v>
      </c>
      <c r="I11" s="296">
        <v>486.00219242769202</v>
      </c>
      <c r="J11" s="296">
        <v>979.08780871716078</v>
      </c>
      <c r="K11" s="296">
        <v>1009.9674142227334</v>
      </c>
      <c r="L11" s="296">
        <v>494.53188212878138</v>
      </c>
      <c r="M11" s="296">
        <v>430.07100957085527</v>
      </c>
      <c r="N11" s="296">
        <v>464.32793516500732</v>
      </c>
      <c r="O11" s="296">
        <v>435.73819928952952</v>
      </c>
      <c r="P11" s="296">
        <v>460</v>
      </c>
      <c r="Q11" s="296">
        <v>448.92325422456884</v>
      </c>
      <c r="R11" s="296">
        <v>448.18471690115371</v>
      </c>
      <c r="S11" s="296">
        <v>744.40000000000009</v>
      </c>
      <c r="T11" s="296">
        <v>361.90000000000003</v>
      </c>
      <c r="U11" s="296">
        <v>876.40000000000009</v>
      </c>
      <c r="V11" s="296">
        <v>1254.1000000000001</v>
      </c>
      <c r="W11" s="608">
        <v>1787.6000000000001</v>
      </c>
      <c r="X11" s="296"/>
      <c r="Y11" s="296"/>
      <c r="Z11" s="17"/>
      <c r="AA11" s="344"/>
      <c r="AB11" s="344"/>
      <c r="AC11" s="344"/>
    </row>
    <row r="12" spans="1:29" ht="15.6">
      <c r="A12" s="855" t="s">
        <v>513</v>
      </c>
      <c r="B12" s="93" t="s">
        <v>95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t="s">
        <v>105</v>
      </c>
      <c r="X12" s="296" t="s">
        <v>105</v>
      </c>
      <c r="Y12" s="296" t="s">
        <v>105</v>
      </c>
      <c r="Z12" s="17"/>
      <c r="AA12" s="344"/>
      <c r="AB12" s="344"/>
    </row>
    <row r="13" spans="1:29" ht="15.6">
      <c r="A13" s="855"/>
      <c r="B13" s="93" t="s">
        <v>59</v>
      </c>
      <c r="C13" s="296" t="s">
        <v>105</v>
      </c>
      <c r="D13" s="296" t="s">
        <v>105</v>
      </c>
      <c r="E13" s="296" t="s">
        <v>105</v>
      </c>
      <c r="F13" s="296" t="s">
        <v>105</v>
      </c>
      <c r="G13" s="296" t="s">
        <v>105</v>
      </c>
      <c r="H13" s="296" t="s">
        <v>105</v>
      </c>
      <c r="I13" s="296" t="s">
        <v>105</v>
      </c>
      <c r="J13" s="296" t="s">
        <v>105</v>
      </c>
      <c r="K13" s="296" t="s">
        <v>105</v>
      </c>
      <c r="L13" s="296" t="s">
        <v>105</v>
      </c>
      <c r="M13" s="296" t="s">
        <v>105</v>
      </c>
      <c r="N13" s="296" t="s">
        <v>105</v>
      </c>
      <c r="O13" s="296" t="s">
        <v>105</v>
      </c>
      <c r="P13" s="296" t="s">
        <v>105</v>
      </c>
      <c r="Q13" s="296" t="s">
        <v>105</v>
      </c>
      <c r="R13" s="296" t="s">
        <v>105</v>
      </c>
      <c r="S13" s="296" t="s">
        <v>105</v>
      </c>
      <c r="T13" s="296" t="s">
        <v>105</v>
      </c>
      <c r="U13" s="296" t="s">
        <v>105</v>
      </c>
      <c r="V13" s="296" t="s">
        <v>105</v>
      </c>
      <c r="W13" s="296" t="s">
        <v>105</v>
      </c>
      <c r="X13" s="296" t="s">
        <v>105</v>
      </c>
      <c r="Y13" s="296" t="s">
        <v>105</v>
      </c>
      <c r="Z13" s="17"/>
      <c r="AA13" s="344"/>
    </row>
    <row r="14" spans="1:29" ht="15.6">
      <c r="A14" s="855"/>
      <c r="B14" s="93" t="s">
        <v>555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t="s">
        <v>105</v>
      </c>
      <c r="X14" s="296" t="s">
        <v>105</v>
      </c>
      <c r="Y14" s="296" t="s">
        <v>105</v>
      </c>
      <c r="Z14" s="17"/>
      <c r="AA14" s="344"/>
      <c r="AB14" s="344"/>
    </row>
    <row r="15" spans="1:29" ht="15.6">
      <c r="A15" s="855"/>
      <c r="B15" s="93" t="s">
        <v>58</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Z15" s="17"/>
      <c r="AA15" s="344"/>
    </row>
    <row r="16" spans="1:29" ht="15.6">
      <c r="A16" s="856" t="s">
        <v>100</v>
      </c>
      <c r="B16" s="93" t="s">
        <v>95</v>
      </c>
      <c r="C16" s="296">
        <v>6.05</v>
      </c>
      <c r="D16" s="296">
        <v>6.22</v>
      </c>
      <c r="E16" s="296">
        <v>6.38</v>
      </c>
      <c r="F16" s="296">
        <v>6.35</v>
      </c>
      <c r="G16" s="296">
        <v>6.32</v>
      </c>
      <c r="H16" s="296">
        <v>6.29</v>
      </c>
      <c r="I16" s="296">
        <v>6.26</v>
      </c>
      <c r="J16" s="296">
        <v>6.23</v>
      </c>
      <c r="K16" s="296">
        <v>6.2</v>
      </c>
      <c r="L16" s="296">
        <v>6.17</v>
      </c>
      <c r="M16" s="296">
        <v>44.698</v>
      </c>
      <c r="N16" s="296">
        <v>45.136000000000003</v>
      </c>
      <c r="O16" s="296">
        <v>45.582999999999998</v>
      </c>
      <c r="P16" s="296">
        <v>46.033999999999999</v>
      </c>
      <c r="Q16" s="296">
        <v>46.08</v>
      </c>
      <c r="R16" s="296">
        <v>46.161999999999999</v>
      </c>
      <c r="S16" s="296">
        <v>46.689</v>
      </c>
      <c r="T16" s="296">
        <v>45.262</v>
      </c>
      <c r="U16" s="296">
        <v>45.442</v>
      </c>
      <c r="V16" s="296">
        <v>47.668999999999997</v>
      </c>
      <c r="W16" s="296"/>
      <c r="X16" s="296">
        <v>48.607999999999997</v>
      </c>
      <c r="Y16" s="296">
        <v>49.085000000000001</v>
      </c>
      <c r="Z16" s="17"/>
      <c r="AA16" s="344"/>
    </row>
    <row r="17" spans="1:29" ht="15.6">
      <c r="A17" s="856"/>
      <c r="B17" s="93" t="s">
        <v>59</v>
      </c>
      <c r="C17" s="296">
        <v>9153</v>
      </c>
      <c r="D17" s="296">
        <v>9406</v>
      </c>
      <c r="E17" s="296">
        <v>9552</v>
      </c>
      <c r="F17" s="296">
        <v>9607</v>
      </c>
      <c r="G17" s="296">
        <v>9561</v>
      </c>
      <c r="H17" s="296">
        <v>9516</v>
      </c>
      <c r="I17" s="296">
        <v>9470</v>
      </c>
      <c r="J17" s="296">
        <v>9425</v>
      </c>
      <c r="K17" s="296">
        <v>9380</v>
      </c>
      <c r="L17" s="296">
        <v>9334</v>
      </c>
      <c r="M17" s="296">
        <v>9288</v>
      </c>
      <c r="N17" s="296">
        <v>8100</v>
      </c>
      <c r="O17" s="296">
        <v>8200</v>
      </c>
      <c r="P17" s="296">
        <v>8400</v>
      </c>
      <c r="Q17" s="296"/>
      <c r="R17" s="296"/>
      <c r="S17" s="296"/>
      <c r="T17" s="296"/>
      <c r="U17" s="296"/>
      <c r="V17" s="296"/>
      <c r="W17" s="296"/>
      <c r="X17" s="296">
        <v>79424</v>
      </c>
      <c r="Y17" s="296">
        <v>80203</v>
      </c>
      <c r="Z17" s="17"/>
      <c r="AA17" s="344"/>
      <c r="AB17" s="344"/>
    </row>
    <row r="18" spans="1:29" ht="15.6">
      <c r="A18" s="856"/>
      <c r="B18" s="93" t="s">
        <v>555</v>
      </c>
      <c r="C18" s="296">
        <v>9153</v>
      </c>
      <c r="D18" s="296">
        <v>9406</v>
      </c>
      <c r="E18" s="296">
        <v>9552</v>
      </c>
      <c r="F18" s="296">
        <v>9607</v>
      </c>
      <c r="G18" s="296">
        <v>9561</v>
      </c>
      <c r="H18" s="296">
        <v>9516</v>
      </c>
      <c r="I18" s="296">
        <v>9470</v>
      </c>
      <c r="J18" s="296">
        <v>9425</v>
      </c>
      <c r="K18" s="296">
        <v>9380</v>
      </c>
      <c r="L18" s="296">
        <v>9334</v>
      </c>
      <c r="M18" s="296">
        <v>9288</v>
      </c>
      <c r="N18" s="296">
        <v>9285</v>
      </c>
      <c r="O18" s="296">
        <v>7673</v>
      </c>
      <c r="P18" s="296">
        <v>7331</v>
      </c>
      <c r="Q18" s="296">
        <v>7733</v>
      </c>
      <c r="R18" s="296">
        <v>8739</v>
      </c>
      <c r="S18" s="296">
        <v>8776</v>
      </c>
      <c r="T18" s="296">
        <v>8713</v>
      </c>
      <c r="U18" s="296">
        <v>8650</v>
      </c>
      <c r="V18" s="296">
        <v>8588</v>
      </c>
      <c r="W18" s="608">
        <v>8173</v>
      </c>
      <c r="X18" s="296"/>
      <c r="Y18" s="296"/>
      <c r="Z18" s="17"/>
      <c r="AA18" s="344"/>
      <c r="AB18" s="344"/>
      <c r="AC18" s="344"/>
    </row>
    <row r="19" spans="1:29">
      <c r="A19" s="856"/>
      <c r="B19" s="93" t="s">
        <v>58</v>
      </c>
      <c r="C19" s="296">
        <v>660.98546924505627</v>
      </c>
      <c r="D19" s="296">
        <v>661.28003402083777</v>
      </c>
      <c r="E19" s="296">
        <v>667.92294807370183</v>
      </c>
      <c r="F19" s="296">
        <v>660.9763713958572</v>
      </c>
      <c r="G19" s="296">
        <v>661.01872189101562</v>
      </c>
      <c r="H19" s="296">
        <v>660.99201345102983</v>
      </c>
      <c r="I19" s="296">
        <v>661.03484688489971</v>
      </c>
      <c r="J19" s="296">
        <v>661.0079575596817</v>
      </c>
      <c r="K19" s="296">
        <v>660.98081023454154</v>
      </c>
      <c r="L19" s="296">
        <v>661.02421255624597</v>
      </c>
      <c r="M19" s="296">
        <v>661.06804478897504</v>
      </c>
      <c r="N19" s="296">
        <v>864.19753086419757</v>
      </c>
      <c r="O19" s="296">
        <v>914.63414634146341</v>
      </c>
      <c r="P19" s="296">
        <v>904.76190476190482</v>
      </c>
      <c r="Q19" s="296">
        <v>668</v>
      </c>
      <c r="R19" s="296">
        <v>669.80000000000007</v>
      </c>
      <c r="S19" s="296">
        <v>668.40000000000009</v>
      </c>
      <c r="T19" s="296">
        <v>668.90000000000009</v>
      </c>
      <c r="U19" s="296">
        <v>669.40000000000009</v>
      </c>
      <c r="V19" s="296">
        <v>669.90000000000009</v>
      </c>
      <c r="W19" s="608">
        <v>668.7</v>
      </c>
      <c r="X19" s="608">
        <v>612.00644641418216</v>
      </c>
      <c r="Y19" s="608">
        <v>612.00952582821094</v>
      </c>
      <c r="Z19" s="17"/>
    </row>
    <row r="20" spans="1:29">
      <c r="A20" s="855" t="s">
        <v>512</v>
      </c>
      <c r="B20" s="93" t="s">
        <v>95</v>
      </c>
      <c r="C20" s="296">
        <v>0.6</v>
      </c>
      <c r="D20" s="296">
        <v>0.6</v>
      </c>
      <c r="E20" s="296">
        <v>0.6</v>
      </c>
      <c r="F20" s="296">
        <v>0.6</v>
      </c>
      <c r="G20" s="296">
        <v>0.6</v>
      </c>
      <c r="H20" s="296">
        <v>0.6</v>
      </c>
      <c r="I20" s="296">
        <v>0.6</v>
      </c>
      <c r="J20" s="296">
        <v>0.6</v>
      </c>
      <c r="K20" s="296">
        <v>0.36</v>
      </c>
      <c r="L20" s="296">
        <v>0.35</v>
      </c>
      <c r="M20" s="296">
        <v>0.37</v>
      </c>
      <c r="N20" s="296">
        <v>0.30599999999999999</v>
      </c>
      <c r="O20" s="296">
        <v>0.35</v>
      </c>
      <c r="P20" s="296">
        <v>1</v>
      </c>
      <c r="Q20" s="296">
        <v>1</v>
      </c>
      <c r="R20" s="296">
        <v>1</v>
      </c>
      <c r="S20" s="296">
        <v>1</v>
      </c>
      <c r="T20" s="296">
        <v>1</v>
      </c>
      <c r="U20" s="296">
        <v>1</v>
      </c>
      <c r="V20" s="296">
        <v>1</v>
      </c>
      <c r="W20" s="608">
        <v>1</v>
      </c>
      <c r="X20" s="296"/>
      <c r="Y20" s="296"/>
      <c r="Z20" s="17"/>
    </row>
    <row r="21" spans="1:29">
      <c r="A21" s="855"/>
      <c r="B21" s="93" t="s">
        <v>59</v>
      </c>
      <c r="C21" s="296">
        <v>1000</v>
      </c>
      <c r="D21" s="296">
        <v>1000</v>
      </c>
      <c r="E21" s="296">
        <v>1000</v>
      </c>
      <c r="F21" s="296">
        <v>1000</v>
      </c>
      <c r="G21" s="296">
        <v>1000</v>
      </c>
      <c r="H21" s="296">
        <v>1000</v>
      </c>
      <c r="I21" s="296">
        <v>1000</v>
      </c>
      <c r="J21" s="296">
        <v>1000</v>
      </c>
      <c r="K21" s="296">
        <v>877</v>
      </c>
      <c r="L21" s="296">
        <v>861</v>
      </c>
      <c r="M21" s="296">
        <v>900</v>
      </c>
      <c r="N21" s="296">
        <v>847</v>
      </c>
      <c r="O21" s="296">
        <v>850</v>
      </c>
      <c r="P21" s="296">
        <v>1300</v>
      </c>
      <c r="Q21" s="296">
        <v>1300</v>
      </c>
      <c r="R21" s="296"/>
      <c r="S21" s="296"/>
      <c r="T21" s="296"/>
      <c r="U21" s="296"/>
      <c r="V21" s="296"/>
      <c r="W21" s="296"/>
      <c r="X21" s="296"/>
      <c r="Y21" s="296"/>
      <c r="Z21" s="17"/>
    </row>
    <row r="22" spans="1:29">
      <c r="A22" s="855"/>
      <c r="B22" s="93" t="s">
        <v>555</v>
      </c>
      <c r="C22" s="296">
        <v>960</v>
      </c>
      <c r="D22" s="296">
        <v>919</v>
      </c>
      <c r="E22" s="296">
        <v>894</v>
      </c>
      <c r="F22" s="296">
        <v>901</v>
      </c>
      <c r="G22" s="296">
        <v>877</v>
      </c>
      <c r="H22" s="296">
        <v>848</v>
      </c>
      <c r="I22" s="296">
        <v>808</v>
      </c>
      <c r="J22" s="296">
        <v>739</v>
      </c>
      <c r="K22" s="296">
        <v>539</v>
      </c>
      <c r="L22" s="296">
        <v>520</v>
      </c>
      <c r="M22" s="296">
        <v>861</v>
      </c>
      <c r="N22" s="296">
        <v>991</v>
      </c>
      <c r="O22" s="296">
        <v>1120</v>
      </c>
      <c r="P22" s="296">
        <v>1438</v>
      </c>
      <c r="Q22" s="296">
        <v>1449</v>
      </c>
      <c r="R22" s="296">
        <v>1450</v>
      </c>
      <c r="S22" s="296">
        <v>1454</v>
      </c>
      <c r="T22" s="296">
        <v>1450</v>
      </c>
      <c r="U22" s="296">
        <v>1446</v>
      </c>
      <c r="V22" s="296">
        <v>1443</v>
      </c>
      <c r="W22" s="608">
        <v>1444</v>
      </c>
      <c r="X22" s="296"/>
      <c r="Y22" s="296"/>
      <c r="Z22" s="17"/>
    </row>
    <row r="23" spans="1:29">
      <c r="A23" s="855"/>
      <c r="B23" s="93" t="s">
        <v>58</v>
      </c>
      <c r="C23" s="296">
        <v>600</v>
      </c>
      <c r="D23" s="296">
        <v>600</v>
      </c>
      <c r="E23" s="296">
        <v>600</v>
      </c>
      <c r="F23" s="296">
        <v>600</v>
      </c>
      <c r="G23" s="296">
        <v>600</v>
      </c>
      <c r="H23" s="296">
        <v>600</v>
      </c>
      <c r="I23" s="296">
        <v>600</v>
      </c>
      <c r="J23" s="296">
        <v>600</v>
      </c>
      <c r="K23" s="296">
        <v>410.49030786773091</v>
      </c>
      <c r="L23" s="296">
        <v>406.5040650406504</v>
      </c>
      <c r="M23" s="296">
        <v>411.11111111111109</v>
      </c>
      <c r="N23" s="296">
        <v>361.27508854781581</v>
      </c>
      <c r="O23" s="296">
        <v>411.76470588235293</v>
      </c>
      <c r="P23" s="296">
        <v>769.23076923076928</v>
      </c>
      <c r="Q23" s="296">
        <v>769.23076923076928</v>
      </c>
      <c r="R23" s="296">
        <v>689.7</v>
      </c>
      <c r="S23" s="296">
        <v>687.80000000000007</v>
      </c>
      <c r="T23" s="296">
        <v>689.7</v>
      </c>
      <c r="U23" s="296">
        <v>691.6</v>
      </c>
      <c r="V23" s="296">
        <v>693</v>
      </c>
      <c r="W23" s="608">
        <v>692.5</v>
      </c>
      <c r="X23" s="296"/>
      <c r="Y23" s="296"/>
      <c r="Z23" s="17"/>
    </row>
    <row r="24" spans="1:29">
      <c r="A24" s="855" t="s">
        <v>11</v>
      </c>
      <c r="B24" s="93" t="s">
        <v>95</v>
      </c>
      <c r="C24" s="296">
        <v>26.806999999999999</v>
      </c>
      <c r="D24" s="296">
        <v>45.353999999999999</v>
      </c>
      <c r="E24" s="296">
        <v>11.919</v>
      </c>
      <c r="F24" s="296">
        <v>11.952999999999999</v>
      </c>
      <c r="G24" s="296">
        <v>11.481999999999999</v>
      </c>
      <c r="H24" s="296">
        <v>18.527000000000001</v>
      </c>
      <c r="I24" s="296">
        <v>12.188000000000001</v>
      </c>
      <c r="J24" s="296">
        <v>7.8369999999999997</v>
      </c>
      <c r="K24" s="296">
        <v>10.189</v>
      </c>
      <c r="L24" s="296">
        <v>10.515000000000001</v>
      </c>
      <c r="M24" s="296">
        <v>23.83</v>
      </c>
      <c r="N24" s="296">
        <v>9.6059999999999999</v>
      </c>
      <c r="O24" s="296">
        <v>4.5999999999999996</v>
      </c>
      <c r="P24" s="296">
        <v>24.6</v>
      </c>
      <c r="Q24" s="296">
        <v>9.8439999999999994</v>
      </c>
      <c r="R24" s="296">
        <v>9.5289999999999999</v>
      </c>
      <c r="S24" s="296">
        <v>1.159</v>
      </c>
      <c r="T24" s="296">
        <v>33.857999999999997</v>
      </c>
      <c r="U24" s="296">
        <v>40.335000000000001</v>
      </c>
      <c r="V24" s="608">
        <v>8.4120000000000008</v>
      </c>
      <c r="W24" s="608">
        <v>20</v>
      </c>
      <c r="X24" s="296"/>
      <c r="Y24" s="296"/>
      <c r="Z24" s="17"/>
    </row>
    <row r="25" spans="1:29">
      <c r="A25" s="855"/>
      <c r="B25" s="93" t="s">
        <v>59</v>
      </c>
      <c r="C25" s="296">
        <v>27802</v>
      </c>
      <c r="D25" s="296">
        <v>55082</v>
      </c>
      <c r="E25" s="296">
        <v>30035</v>
      </c>
      <c r="F25" s="296">
        <v>26442</v>
      </c>
      <c r="G25" s="296">
        <v>29378</v>
      </c>
      <c r="H25" s="296">
        <v>30643</v>
      </c>
      <c r="I25" s="296">
        <v>29037</v>
      </c>
      <c r="J25" s="296">
        <v>37352</v>
      </c>
      <c r="K25" s="296">
        <v>36572</v>
      </c>
      <c r="L25" s="296">
        <v>19090</v>
      </c>
      <c r="M25" s="296">
        <v>35614</v>
      </c>
      <c r="N25" s="296">
        <v>28298</v>
      </c>
      <c r="O25" s="296">
        <v>14151</v>
      </c>
      <c r="P25" s="296">
        <v>24661</v>
      </c>
      <c r="Q25" s="296">
        <v>24121</v>
      </c>
      <c r="R25" s="296">
        <v>17346</v>
      </c>
      <c r="S25" s="296">
        <v>10507</v>
      </c>
      <c r="T25" s="296">
        <v>46591</v>
      </c>
      <c r="U25" s="296">
        <v>88999</v>
      </c>
      <c r="V25" s="296"/>
      <c r="W25" s="296"/>
      <c r="X25" s="296"/>
      <c r="Y25" s="296"/>
      <c r="Z25" s="17"/>
    </row>
    <row r="26" spans="1:29">
      <c r="A26" s="855"/>
      <c r="B26" s="93" t="s">
        <v>555</v>
      </c>
      <c r="C26" s="296">
        <v>25831</v>
      </c>
      <c r="D26" s="296">
        <v>52490</v>
      </c>
      <c r="E26" s="296">
        <v>28210</v>
      </c>
      <c r="F26" s="296">
        <v>25204</v>
      </c>
      <c r="G26" s="296">
        <v>29192</v>
      </c>
      <c r="H26" s="296">
        <v>29689</v>
      </c>
      <c r="I26" s="296">
        <v>34421</v>
      </c>
      <c r="J26" s="296">
        <v>32175</v>
      </c>
      <c r="K26" s="296">
        <v>35556</v>
      </c>
      <c r="L26" s="296">
        <v>17585</v>
      </c>
      <c r="M26" s="296">
        <v>33146</v>
      </c>
      <c r="N26" s="296">
        <v>18864</v>
      </c>
      <c r="O26" s="296">
        <v>14151</v>
      </c>
      <c r="P26" s="296">
        <v>22944</v>
      </c>
      <c r="Q26" s="296">
        <v>21709</v>
      </c>
      <c r="R26" s="296">
        <v>15968</v>
      </c>
      <c r="S26" s="296">
        <v>4499</v>
      </c>
      <c r="T26" s="296">
        <v>44359</v>
      </c>
      <c r="U26" s="296">
        <v>69662</v>
      </c>
      <c r="V26" s="608">
        <v>14419</v>
      </c>
      <c r="W26" s="608">
        <v>22000</v>
      </c>
      <c r="X26" s="296"/>
      <c r="Y26" s="296"/>
      <c r="Z26" s="17"/>
    </row>
    <row r="27" spans="1:29">
      <c r="A27" s="855"/>
      <c r="B27" s="93" t="s">
        <v>58</v>
      </c>
      <c r="C27" s="296">
        <v>964.21120782677508</v>
      </c>
      <c r="D27" s="296">
        <v>823.39058131513013</v>
      </c>
      <c r="E27" s="296">
        <v>396.83702347261527</v>
      </c>
      <c r="F27" s="296">
        <v>452.04598744421753</v>
      </c>
      <c r="G27" s="296">
        <v>390.83668050922461</v>
      </c>
      <c r="H27" s="296">
        <v>604.60790392585579</v>
      </c>
      <c r="I27" s="296">
        <v>419.74033130144301</v>
      </c>
      <c r="J27" s="296">
        <v>209.81473548939815</v>
      </c>
      <c r="K27" s="296">
        <v>278.60111560756866</v>
      </c>
      <c r="L27" s="296">
        <v>550.81194342587742</v>
      </c>
      <c r="M27" s="296">
        <v>669.11888583141456</v>
      </c>
      <c r="N27" s="296">
        <v>339.45861898367377</v>
      </c>
      <c r="O27" s="296">
        <v>325.06536640520102</v>
      </c>
      <c r="P27" s="296">
        <v>997.52645878107137</v>
      </c>
      <c r="Q27" s="296">
        <v>408.109116537457</v>
      </c>
      <c r="R27" s="296">
        <v>549.34855298051423</v>
      </c>
      <c r="S27" s="296">
        <v>110.30741410488245</v>
      </c>
      <c r="T27" s="296">
        <v>726.70687471829319</v>
      </c>
      <c r="U27" s="296">
        <v>453.20733940830797</v>
      </c>
      <c r="V27" s="608">
        <v>583.4</v>
      </c>
      <c r="W27" s="608">
        <v>909.1</v>
      </c>
      <c r="X27" s="296"/>
      <c r="Y27" s="296"/>
      <c r="Z27" s="17"/>
    </row>
    <row r="28" spans="1:29">
      <c r="A28" s="855" t="s">
        <v>10</v>
      </c>
      <c r="B28" s="93" t="s">
        <v>95</v>
      </c>
      <c r="C28" s="296">
        <v>0.9</v>
      </c>
      <c r="D28" s="296">
        <v>1</v>
      </c>
      <c r="E28" s="296">
        <v>0.97699999999999998</v>
      </c>
      <c r="F28" s="296">
        <v>1.097</v>
      </c>
      <c r="G28" s="296">
        <v>1.1890000000000001</v>
      </c>
      <c r="H28" s="296">
        <v>1.331</v>
      </c>
      <c r="I28" s="296">
        <v>1.4</v>
      </c>
      <c r="J28" s="296">
        <v>1.2</v>
      </c>
      <c r="K28" s="296">
        <v>1</v>
      </c>
      <c r="L28" s="296">
        <v>1.143</v>
      </c>
      <c r="M28" s="296">
        <v>1.1850000000000001</v>
      </c>
      <c r="N28" s="296">
        <v>1.5089999999999999</v>
      </c>
      <c r="O28" s="296">
        <v>1.35</v>
      </c>
      <c r="P28" s="296">
        <v>1.3</v>
      </c>
      <c r="Q28" s="296">
        <v>1.343</v>
      </c>
      <c r="R28" s="296">
        <v>1.3160000000000001</v>
      </c>
      <c r="S28" s="296">
        <v>1.304</v>
      </c>
      <c r="T28" s="296">
        <v>1.3240000000000001</v>
      </c>
      <c r="U28" s="296">
        <v>1.335</v>
      </c>
      <c r="V28" s="296">
        <v>1.347</v>
      </c>
      <c r="W28" s="608">
        <v>1.37</v>
      </c>
      <c r="X28" s="296"/>
      <c r="Y28" s="296"/>
      <c r="Z28" s="17"/>
    </row>
    <row r="29" spans="1:29">
      <c r="A29" s="855"/>
      <c r="B29" s="93" t="s">
        <v>59</v>
      </c>
      <c r="C29" s="296">
        <v>2163</v>
      </c>
      <c r="D29" s="296">
        <v>2170</v>
      </c>
      <c r="E29" s="296">
        <v>2177</v>
      </c>
      <c r="F29" s="296">
        <v>2184</v>
      </c>
      <c r="G29" s="296">
        <v>2214</v>
      </c>
      <c r="H29" s="296">
        <v>2319</v>
      </c>
      <c r="I29" s="296">
        <v>2501</v>
      </c>
      <c r="J29" s="296">
        <v>2539</v>
      </c>
      <c r="K29" s="296">
        <v>2627</v>
      </c>
      <c r="L29" s="296">
        <v>2722</v>
      </c>
      <c r="M29" s="296">
        <v>2565</v>
      </c>
      <c r="N29" s="296">
        <v>2643</v>
      </c>
      <c r="O29" s="296">
        <v>2300</v>
      </c>
      <c r="P29" s="296">
        <v>2300</v>
      </c>
      <c r="Q29" s="296"/>
      <c r="R29" s="296"/>
      <c r="S29" s="296"/>
      <c r="T29" s="296"/>
      <c r="U29" s="296"/>
      <c r="V29" s="296"/>
      <c r="W29" s="296"/>
      <c r="X29" s="296"/>
      <c r="Y29" s="296"/>
      <c r="Z29" s="17"/>
    </row>
    <row r="30" spans="1:29">
      <c r="A30" s="855"/>
      <c r="B30" s="93" t="s">
        <v>555</v>
      </c>
      <c r="C30" s="296">
        <v>1578</v>
      </c>
      <c r="D30" s="296">
        <v>1773</v>
      </c>
      <c r="E30" s="296">
        <v>1855</v>
      </c>
      <c r="F30" s="296">
        <v>1905</v>
      </c>
      <c r="G30" s="296">
        <v>1943</v>
      </c>
      <c r="H30" s="296">
        <v>1966</v>
      </c>
      <c r="I30" s="296">
        <v>1988</v>
      </c>
      <c r="J30" s="296">
        <v>2172</v>
      </c>
      <c r="K30" s="296">
        <v>1806</v>
      </c>
      <c r="L30" s="296">
        <v>2019</v>
      </c>
      <c r="M30" s="296">
        <v>1994</v>
      </c>
      <c r="N30" s="296">
        <v>2030</v>
      </c>
      <c r="O30" s="296">
        <v>2300</v>
      </c>
      <c r="P30" s="296">
        <v>2300</v>
      </c>
      <c r="Q30" s="296">
        <v>2400</v>
      </c>
      <c r="R30" s="296">
        <v>2310</v>
      </c>
      <c r="S30" s="296">
        <v>2264</v>
      </c>
      <c r="T30" s="296">
        <v>2293</v>
      </c>
      <c r="U30" s="296">
        <v>2309</v>
      </c>
      <c r="V30" s="296">
        <v>2327</v>
      </c>
      <c r="W30" s="608">
        <v>2395</v>
      </c>
      <c r="X30" s="296"/>
      <c r="Y30" s="296"/>
      <c r="Z30" s="17"/>
    </row>
    <row r="31" spans="1:29">
      <c r="A31" s="855"/>
      <c r="B31" s="93" t="s">
        <v>58</v>
      </c>
      <c r="C31" s="296">
        <v>416.08876560332874</v>
      </c>
      <c r="D31" s="296">
        <v>460.82949308755758</v>
      </c>
      <c r="E31" s="296">
        <v>448.78272852549378</v>
      </c>
      <c r="F31" s="296">
        <v>502.28937728937728</v>
      </c>
      <c r="G31" s="296">
        <v>537.03703703703707</v>
      </c>
      <c r="H31" s="296">
        <v>573.95429064251834</v>
      </c>
      <c r="I31" s="296">
        <v>559.7760895641743</v>
      </c>
      <c r="J31" s="296">
        <v>472.62701851122489</v>
      </c>
      <c r="K31" s="296">
        <v>380.6623524933384</v>
      </c>
      <c r="L31" s="296">
        <v>419.91182953710506</v>
      </c>
      <c r="M31" s="296">
        <v>461.98830409356725</v>
      </c>
      <c r="N31" s="296">
        <v>570.94211123723039</v>
      </c>
      <c r="O31" s="296">
        <v>586.95652173913038</v>
      </c>
      <c r="P31" s="296">
        <v>565.21739130434787</v>
      </c>
      <c r="Q31" s="296">
        <v>559.6</v>
      </c>
      <c r="R31" s="296">
        <v>569.70000000000005</v>
      </c>
      <c r="S31" s="296">
        <v>576</v>
      </c>
      <c r="T31" s="296">
        <v>577.4</v>
      </c>
      <c r="U31" s="296">
        <v>578.20000000000005</v>
      </c>
      <c r="V31" s="296">
        <v>578.9</v>
      </c>
      <c r="W31" s="608">
        <v>572</v>
      </c>
      <c r="X31" s="296"/>
      <c r="Y31" s="296"/>
      <c r="Z31" s="17"/>
    </row>
    <row r="32" spans="1:29" s="8" customFormat="1">
      <c r="A32" s="855" t="s">
        <v>9</v>
      </c>
      <c r="B32" s="93" t="s">
        <v>95</v>
      </c>
      <c r="C32" s="296">
        <v>36.798999999999999</v>
      </c>
      <c r="D32" s="296">
        <v>36.805999999999997</v>
      </c>
      <c r="E32" s="296">
        <v>39.155000000000001</v>
      </c>
      <c r="F32" s="296">
        <v>45.438000000000002</v>
      </c>
      <c r="G32" s="296">
        <v>40.905000000000001</v>
      </c>
      <c r="H32" s="296">
        <v>40.905000000000001</v>
      </c>
      <c r="I32" s="296">
        <v>54.308999999999997</v>
      </c>
      <c r="J32" s="296">
        <v>63.698</v>
      </c>
      <c r="K32" s="296">
        <v>61.999000000000002</v>
      </c>
      <c r="L32" s="296">
        <v>60.024999999999999</v>
      </c>
      <c r="M32" s="296">
        <v>36.805999999999997</v>
      </c>
      <c r="N32" s="296">
        <v>73.33</v>
      </c>
      <c r="O32" s="296">
        <v>68.111000000000004</v>
      </c>
      <c r="P32" s="296">
        <v>86.182000000000002</v>
      </c>
      <c r="Q32" s="296">
        <v>93.165000000000006</v>
      </c>
      <c r="R32" s="296">
        <v>79.326999999999998</v>
      </c>
      <c r="S32" s="296">
        <v>58.192</v>
      </c>
      <c r="T32" s="296">
        <v>90.37</v>
      </c>
      <c r="U32" s="296">
        <v>82.852000000000004</v>
      </c>
      <c r="V32" s="296">
        <v>133.21199999999999</v>
      </c>
      <c r="W32" s="296">
        <v>128.73071899999999</v>
      </c>
      <c r="X32" s="296"/>
      <c r="Y32" s="296"/>
      <c r="Z32" s="74" t="s">
        <v>15</v>
      </c>
      <c r="AA32" s="41"/>
    </row>
    <row r="33" spans="1:27" s="8" customFormat="1">
      <c r="A33" s="855"/>
      <c r="B33" s="93" t="s">
        <v>59</v>
      </c>
      <c r="C33" s="296">
        <v>55030</v>
      </c>
      <c r="D33" s="296">
        <v>54098</v>
      </c>
      <c r="E33" s="296">
        <v>54404</v>
      </c>
      <c r="F33" s="296">
        <v>59627</v>
      </c>
      <c r="G33" s="296">
        <v>43523</v>
      </c>
      <c r="H33" s="296">
        <v>68419</v>
      </c>
      <c r="I33" s="296">
        <v>70644</v>
      </c>
      <c r="J33" s="296">
        <v>74131</v>
      </c>
      <c r="K33" s="296">
        <v>74569</v>
      </c>
      <c r="L33" s="296">
        <v>75332</v>
      </c>
      <c r="M33" s="296">
        <v>88468</v>
      </c>
      <c r="N33" s="296">
        <v>89602</v>
      </c>
      <c r="O33" s="296">
        <v>79782</v>
      </c>
      <c r="P33" s="296">
        <v>89355</v>
      </c>
      <c r="Q33" s="296">
        <v>92093</v>
      </c>
      <c r="R33" s="296">
        <v>93858</v>
      </c>
      <c r="S33" s="296">
        <v>98853</v>
      </c>
      <c r="T33" s="296">
        <v>103921</v>
      </c>
      <c r="U33" s="296">
        <v>106242</v>
      </c>
      <c r="V33" s="296">
        <v>114130</v>
      </c>
      <c r="W33" s="296">
        <v>117181</v>
      </c>
      <c r="X33" s="296"/>
      <c r="Y33" s="296"/>
      <c r="Z33" s="74"/>
      <c r="AA33" s="41"/>
    </row>
    <row r="34" spans="1:27" s="8" customFormat="1">
      <c r="A34" s="855"/>
      <c r="B34" s="93" t="s">
        <v>555</v>
      </c>
      <c r="C34" s="296">
        <v>55030</v>
      </c>
      <c r="D34" s="296">
        <v>54098</v>
      </c>
      <c r="E34" s="296">
        <v>54404</v>
      </c>
      <c r="F34" s="296">
        <v>59627</v>
      </c>
      <c r="G34" s="296">
        <v>63459</v>
      </c>
      <c r="H34" s="296">
        <v>68419</v>
      </c>
      <c r="I34" s="296">
        <v>70644</v>
      </c>
      <c r="J34" s="296">
        <v>74131</v>
      </c>
      <c r="K34" s="296">
        <v>74569</v>
      </c>
      <c r="L34" s="296">
        <v>75332</v>
      </c>
      <c r="M34" s="296">
        <v>88498</v>
      </c>
      <c r="N34" s="296">
        <v>89607</v>
      </c>
      <c r="O34" s="296">
        <v>79780</v>
      </c>
      <c r="P34" s="296">
        <v>89399</v>
      </c>
      <c r="Q34" s="296">
        <v>92093</v>
      </c>
      <c r="R34" s="296">
        <v>93858</v>
      </c>
      <c r="S34" s="296">
        <v>98853</v>
      </c>
      <c r="T34" s="296">
        <v>103921</v>
      </c>
      <c r="U34" s="296">
        <v>106242</v>
      </c>
      <c r="V34" s="296">
        <v>161490</v>
      </c>
      <c r="W34" s="608">
        <v>117132</v>
      </c>
      <c r="X34" s="296"/>
      <c r="Y34" s="296"/>
      <c r="Z34" s="74"/>
      <c r="AA34"/>
    </row>
    <row r="35" spans="1:27" s="8" customFormat="1">
      <c r="A35" s="855"/>
      <c r="B35" s="93" t="s">
        <v>58</v>
      </c>
      <c r="C35" s="296">
        <v>668.70797746683627</v>
      </c>
      <c r="D35" s="296">
        <v>680.35786905246039</v>
      </c>
      <c r="E35" s="296">
        <v>719.70810969781633</v>
      </c>
      <c r="F35" s="296">
        <v>762.03733208110418</v>
      </c>
      <c r="G35" s="296">
        <v>939.84789651448659</v>
      </c>
      <c r="H35" s="296">
        <v>597.86024349961269</v>
      </c>
      <c r="I35" s="296">
        <v>768.77017156446402</v>
      </c>
      <c r="J35" s="296">
        <v>859.26265664836569</v>
      </c>
      <c r="K35" s="296">
        <v>831.43129182368011</v>
      </c>
      <c r="L35" s="296">
        <v>796.80613816173741</v>
      </c>
      <c r="M35" s="296">
        <v>416.0374372654519</v>
      </c>
      <c r="N35" s="296">
        <v>818.39691078324142</v>
      </c>
      <c r="O35" s="296">
        <v>853.71387029655807</v>
      </c>
      <c r="P35" s="296">
        <v>964.48995579430357</v>
      </c>
      <c r="Q35" s="296">
        <v>1011.6404069799007</v>
      </c>
      <c r="R35" s="296">
        <v>845.18101813377655</v>
      </c>
      <c r="S35" s="296">
        <v>588.67206862715341</v>
      </c>
      <c r="T35" s="296">
        <v>869.60287141193794</v>
      </c>
      <c r="U35" s="296">
        <v>779.84224694565239</v>
      </c>
      <c r="V35" s="296">
        <v>1167.1953036011564</v>
      </c>
      <c r="W35" s="296">
        <v>1098.5630690982327</v>
      </c>
      <c r="X35" s="296"/>
      <c r="Y35" s="296"/>
      <c r="Z35" s="74"/>
      <c r="AA35"/>
    </row>
    <row r="36" spans="1:27">
      <c r="A36" s="855" t="s">
        <v>8</v>
      </c>
      <c r="B36" s="93" t="s">
        <v>95</v>
      </c>
      <c r="C36" s="296" t="s">
        <v>105</v>
      </c>
      <c r="D36" s="296" t="s">
        <v>105</v>
      </c>
      <c r="E36" s="296" t="s">
        <v>105</v>
      </c>
      <c r="F36" s="296" t="s">
        <v>105</v>
      </c>
      <c r="G36" s="296" t="s">
        <v>105</v>
      </c>
      <c r="H36" s="296" t="s">
        <v>105</v>
      </c>
      <c r="I36" s="296" t="s">
        <v>105</v>
      </c>
      <c r="J36" s="296" t="s">
        <v>105</v>
      </c>
      <c r="K36" s="296" t="s">
        <v>105</v>
      </c>
      <c r="L36" s="296" t="s">
        <v>105</v>
      </c>
      <c r="M36" s="296" t="s">
        <v>105</v>
      </c>
      <c r="N36" s="296" t="s">
        <v>105</v>
      </c>
      <c r="O36" s="296" t="s">
        <v>105</v>
      </c>
      <c r="P36" s="296" t="s">
        <v>105</v>
      </c>
      <c r="Q36" s="296" t="s">
        <v>105</v>
      </c>
      <c r="R36" s="296" t="s">
        <v>105</v>
      </c>
      <c r="S36" s="296" t="s">
        <v>105</v>
      </c>
      <c r="T36" s="296" t="s">
        <v>105</v>
      </c>
      <c r="U36" s="296" t="s">
        <v>105</v>
      </c>
      <c r="V36" s="296" t="s">
        <v>105</v>
      </c>
      <c r="W36" s="296" t="s">
        <v>105</v>
      </c>
      <c r="X36" s="296" t="s">
        <v>105</v>
      </c>
      <c r="Y36" s="296" t="s">
        <v>105</v>
      </c>
      <c r="Z36" s="17"/>
    </row>
    <row r="37" spans="1:27">
      <c r="A37" s="855"/>
      <c r="B37" s="93" t="s">
        <v>59</v>
      </c>
      <c r="C37" s="296" t="s">
        <v>105</v>
      </c>
      <c r="D37" s="296" t="s">
        <v>105</v>
      </c>
      <c r="E37" s="296" t="s">
        <v>105</v>
      </c>
      <c r="F37" s="296" t="s">
        <v>105</v>
      </c>
      <c r="G37" s="296" t="s">
        <v>105</v>
      </c>
      <c r="H37" s="296" t="s">
        <v>105</v>
      </c>
      <c r="I37" s="296" t="s">
        <v>105</v>
      </c>
      <c r="J37" s="296" t="s">
        <v>105</v>
      </c>
      <c r="K37" s="296" t="s">
        <v>105</v>
      </c>
      <c r="L37" s="296" t="s">
        <v>105</v>
      </c>
      <c r="M37" s="296" t="s">
        <v>105</v>
      </c>
      <c r="N37" s="296" t="s">
        <v>105</v>
      </c>
      <c r="O37" s="296" t="s">
        <v>105</v>
      </c>
      <c r="P37" s="296" t="s">
        <v>105</v>
      </c>
      <c r="Q37" s="296" t="s">
        <v>105</v>
      </c>
      <c r="R37" s="296" t="s">
        <v>105</v>
      </c>
      <c r="S37" s="296" t="s">
        <v>105</v>
      </c>
      <c r="T37" s="296" t="s">
        <v>105</v>
      </c>
      <c r="U37" s="296" t="s">
        <v>105</v>
      </c>
      <c r="V37" s="296" t="s">
        <v>105</v>
      </c>
      <c r="W37" s="296" t="s">
        <v>105</v>
      </c>
      <c r="X37" s="296" t="s">
        <v>105</v>
      </c>
      <c r="Y37" s="296" t="s">
        <v>105</v>
      </c>
      <c r="Z37" s="17"/>
    </row>
    <row r="38" spans="1:27">
      <c r="A38" s="855"/>
      <c r="B38" s="93" t="s">
        <v>555</v>
      </c>
      <c r="C38" s="296" t="s">
        <v>105</v>
      </c>
      <c r="D38" s="296" t="s">
        <v>105</v>
      </c>
      <c r="E38" s="296" t="s">
        <v>105</v>
      </c>
      <c r="F38" s="296" t="s">
        <v>105</v>
      </c>
      <c r="G38" s="296" t="s">
        <v>105</v>
      </c>
      <c r="H38" s="296" t="s">
        <v>105</v>
      </c>
      <c r="I38" s="296" t="s">
        <v>105</v>
      </c>
      <c r="J38" s="296" t="s">
        <v>105</v>
      </c>
      <c r="K38" s="296" t="s">
        <v>105</v>
      </c>
      <c r="L38" s="296" t="s">
        <v>105</v>
      </c>
      <c r="M38" s="296" t="s">
        <v>105</v>
      </c>
      <c r="N38" s="296" t="s">
        <v>105</v>
      </c>
      <c r="O38" s="296" t="s">
        <v>105</v>
      </c>
      <c r="P38" s="296" t="s">
        <v>105</v>
      </c>
      <c r="Q38" s="296" t="s">
        <v>105</v>
      </c>
      <c r="R38" s="296" t="s">
        <v>105</v>
      </c>
      <c r="S38" s="296" t="s">
        <v>105</v>
      </c>
      <c r="T38" s="296" t="s">
        <v>105</v>
      </c>
      <c r="U38" s="296" t="s">
        <v>105</v>
      </c>
      <c r="V38" s="296" t="s">
        <v>105</v>
      </c>
      <c r="W38" s="296" t="s">
        <v>105</v>
      </c>
      <c r="X38" s="296" t="s">
        <v>105</v>
      </c>
      <c r="Y38" s="296" t="s">
        <v>105</v>
      </c>
      <c r="Z38" s="17"/>
    </row>
    <row r="39" spans="1:27">
      <c r="A39" s="855"/>
      <c r="B39" s="93" t="s">
        <v>58</v>
      </c>
      <c r="C39" s="296" t="s">
        <v>105</v>
      </c>
      <c r="D39" s="296" t="s">
        <v>105</v>
      </c>
      <c r="E39" s="296" t="s">
        <v>105</v>
      </c>
      <c r="F39" s="296" t="s">
        <v>105</v>
      </c>
      <c r="G39" s="296" t="s">
        <v>105</v>
      </c>
      <c r="H39" s="296" t="s">
        <v>105</v>
      </c>
      <c r="I39" s="296" t="s">
        <v>105</v>
      </c>
      <c r="J39" s="296" t="s">
        <v>105</v>
      </c>
      <c r="K39" s="296" t="s">
        <v>105</v>
      </c>
      <c r="L39" s="296" t="s">
        <v>105</v>
      </c>
      <c r="M39" s="296" t="s">
        <v>105</v>
      </c>
      <c r="N39" s="296" t="s">
        <v>105</v>
      </c>
      <c r="O39" s="296" t="s">
        <v>105</v>
      </c>
      <c r="P39" s="296" t="s">
        <v>105</v>
      </c>
      <c r="Q39" s="296" t="s">
        <v>105</v>
      </c>
      <c r="R39" s="296" t="s">
        <v>105</v>
      </c>
      <c r="S39" s="296" t="s">
        <v>105</v>
      </c>
      <c r="T39" s="296" t="s">
        <v>105</v>
      </c>
      <c r="U39" s="296" t="s">
        <v>105</v>
      </c>
      <c r="V39" s="296" t="s">
        <v>105</v>
      </c>
      <c r="W39" s="296" t="s">
        <v>105</v>
      </c>
      <c r="X39" s="296" t="s">
        <v>105</v>
      </c>
      <c r="Y39" s="296" t="s">
        <v>105</v>
      </c>
      <c r="Z39" s="17"/>
    </row>
    <row r="40" spans="1:27">
      <c r="A40" s="855" t="s">
        <v>6</v>
      </c>
      <c r="B40" s="93" t="s">
        <v>95</v>
      </c>
      <c r="C40" s="296">
        <v>252</v>
      </c>
      <c r="D40" s="296">
        <v>314</v>
      </c>
      <c r="E40" s="296">
        <v>138</v>
      </c>
      <c r="F40" s="296">
        <v>191</v>
      </c>
      <c r="G40" s="296">
        <v>153</v>
      </c>
      <c r="H40" s="296">
        <v>115</v>
      </c>
      <c r="I40" s="296">
        <v>202</v>
      </c>
      <c r="J40" s="296">
        <v>167</v>
      </c>
      <c r="K40" s="296">
        <v>184</v>
      </c>
      <c r="L40" s="296" t="s">
        <v>7</v>
      </c>
      <c r="M40" s="296" t="s">
        <v>7</v>
      </c>
      <c r="N40" s="296" t="s">
        <v>7</v>
      </c>
      <c r="O40" s="296">
        <v>139.261</v>
      </c>
      <c r="P40" s="296">
        <v>132.077</v>
      </c>
      <c r="Q40" s="296">
        <v>155.16399999999999</v>
      </c>
      <c r="R40" s="296">
        <v>82.512</v>
      </c>
      <c r="S40" s="296">
        <v>126.879</v>
      </c>
      <c r="T40" s="296">
        <v>139.47</v>
      </c>
      <c r="U40" s="296">
        <v>148.13</v>
      </c>
      <c r="V40" s="296">
        <v>158.19200000000001</v>
      </c>
      <c r="W40" s="296">
        <v>142.00200000000001</v>
      </c>
      <c r="X40" s="296"/>
      <c r="Y40" s="296"/>
      <c r="Z40" s="29"/>
      <c r="AA40" s="41"/>
    </row>
    <row r="41" spans="1:27" ht="14.1" customHeight="1">
      <c r="A41" s="855"/>
      <c r="B41" s="93" t="s">
        <v>59</v>
      </c>
      <c r="C41" s="296">
        <v>333055</v>
      </c>
      <c r="D41" s="296">
        <v>420076</v>
      </c>
      <c r="E41" s="296">
        <v>507000</v>
      </c>
      <c r="F41" s="296">
        <v>515000</v>
      </c>
      <c r="G41" s="296">
        <v>530000</v>
      </c>
      <c r="H41" s="296">
        <v>530000</v>
      </c>
      <c r="I41" s="296">
        <v>406100</v>
      </c>
      <c r="J41" s="296">
        <v>406000</v>
      </c>
      <c r="K41" s="296">
        <v>384300</v>
      </c>
      <c r="L41" s="296" t="s">
        <v>7</v>
      </c>
      <c r="M41" s="296">
        <v>310925</v>
      </c>
      <c r="N41" s="296" t="s">
        <v>7</v>
      </c>
      <c r="O41" s="296">
        <v>307300</v>
      </c>
      <c r="P41" s="296">
        <v>314000</v>
      </c>
      <c r="Q41" s="296">
        <v>295300</v>
      </c>
      <c r="R41" s="296">
        <v>197420</v>
      </c>
      <c r="S41" s="296">
        <v>250276</v>
      </c>
      <c r="T41" s="296">
        <v>236503</v>
      </c>
      <c r="U41" s="296">
        <v>220217</v>
      </c>
      <c r="V41" s="296">
        <v>229194</v>
      </c>
      <c r="W41" s="296">
        <v>262579</v>
      </c>
      <c r="X41" s="296"/>
      <c r="Y41" s="296"/>
      <c r="Z41" s="17"/>
      <c r="AA41" s="41"/>
    </row>
    <row r="42" spans="1:27">
      <c r="A42" s="855"/>
      <c r="B42" s="93" t="s">
        <v>555</v>
      </c>
      <c r="C42" s="296">
        <v>333055</v>
      </c>
      <c r="D42" s="296">
        <v>305000</v>
      </c>
      <c r="E42" s="296">
        <v>349800</v>
      </c>
      <c r="F42" s="296">
        <v>330000</v>
      </c>
      <c r="G42" s="296">
        <v>270000</v>
      </c>
      <c r="H42" s="296">
        <v>384300</v>
      </c>
      <c r="I42" s="296">
        <v>406700</v>
      </c>
      <c r="J42" s="296">
        <v>386800</v>
      </c>
      <c r="K42" s="296">
        <v>383400</v>
      </c>
      <c r="L42" s="296">
        <v>617000</v>
      </c>
      <c r="M42" s="296">
        <v>638165</v>
      </c>
      <c r="N42" s="296">
        <v>639000</v>
      </c>
      <c r="O42" s="296">
        <v>307300</v>
      </c>
      <c r="P42" s="296">
        <v>369800</v>
      </c>
      <c r="Q42" s="296">
        <v>295300</v>
      </c>
      <c r="R42" s="296">
        <v>197420</v>
      </c>
      <c r="S42" s="296">
        <v>257000</v>
      </c>
      <c r="T42" s="296">
        <v>240000</v>
      </c>
      <c r="U42" s="296">
        <v>639346</v>
      </c>
      <c r="V42" s="296">
        <v>697392</v>
      </c>
      <c r="W42" s="608">
        <v>262579</v>
      </c>
      <c r="X42" s="296"/>
      <c r="Y42" s="296"/>
      <c r="Z42" s="17"/>
    </row>
    <row r="43" spans="1:27">
      <c r="A43" s="855"/>
      <c r="B43" s="93" t="s">
        <v>58</v>
      </c>
      <c r="C43" s="608">
        <v>756.63178754259809</v>
      </c>
      <c r="D43" s="608">
        <v>747.48378864776851</v>
      </c>
      <c r="E43" s="608">
        <v>272.18934911242604</v>
      </c>
      <c r="F43" s="608">
        <v>370.873786407767</v>
      </c>
      <c r="G43" s="608">
        <v>288.67924528301887</v>
      </c>
      <c r="H43" s="608">
        <v>216.98113207547169</v>
      </c>
      <c r="I43" s="608">
        <v>497.4144299433637</v>
      </c>
      <c r="J43" s="608">
        <v>411.33004926108373</v>
      </c>
      <c r="K43" s="608">
        <v>478.7926099401509</v>
      </c>
      <c r="L43" s="608" t="s">
        <v>7</v>
      </c>
      <c r="M43" s="608" t="s">
        <v>7</v>
      </c>
      <c r="N43" s="608" t="s">
        <v>7</v>
      </c>
      <c r="O43" s="608">
        <v>453.1760494630654</v>
      </c>
      <c r="P43" s="608">
        <v>420.62738853503186</v>
      </c>
      <c r="Q43" s="608">
        <v>525.44530985438541</v>
      </c>
      <c r="R43" s="608">
        <v>417.95157532164927</v>
      </c>
      <c r="S43" s="608">
        <v>506.9563202224744</v>
      </c>
      <c r="T43" s="608">
        <v>589.71767799985628</v>
      </c>
      <c r="U43" s="608">
        <v>672.65469968258583</v>
      </c>
      <c r="V43" s="608">
        <v>690.21004040245384</v>
      </c>
      <c r="W43" s="608">
        <v>540.79724578126968</v>
      </c>
      <c r="X43" s="296"/>
      <c r="Y43" s="296"/>
      <c r="Z43" s="17"/>
    </row>
    <row r="44" spans="1:27">
      <c r="A44" s="855" t="s">
        <v>5</v>
      </c>
      <c r="B44" s="93" t="s">
        <v>95</v>
      </c>
      <c r="C44" s="296">
        <v>11.554</v>
      </c>
      <c r="D44" s="296">
        <v>16.065000000000001</v>
      </c>
      <c r="E44" s="296">
        <v>4.3209999999999997</v>
      </c>
      <c r="F44" s="296">
        <v>8.51</v>
      </c>
      <c r="G44" s="296">
        <v>7.6289999999999996</v>
      </c>
      <c r="H44" s="296">
        <v>6.1289999999999996</v>
      </c>
      <c r="I44" s="296">
        <v>10.253</v>
      </c>
      <c r="J44" s="296">
        <v>4.0469999999999997</v>
      </c>
      <c r="K44" s="296">
        <v>4.3860000000000001</v>
      </c>
      <c r="L44" s="296">
        <v>4.6689999999999996</v>
      </c>
      <c r="M44" s="296">
        <v>5</v>
      </c>
      <c r="N44" s="296">
        <v>4.1369999999999996</v>
      </c>
      <c r="O44" s="296">
        <v>3.5</v>
      </c>
      <c r="P44" s="296">
        <v>7</v>
      </c>
      <c r="Q44" s="296">
        <v>8.7330000000000005</v>
      </c>
      <c r="R44" s="296">
        <v>5.0170000000000003</v>
      </c>
      <c r="S44" s="296">
        <v>1.5069999999999999</v>
      </c>
      <c r="T44" s="296">
        <v>2.7839999999999998</v>
      </c>
      <c r="U44" s="296">
        <v>4.0359999999999996</v>
      </c>
      <c r="V44" s="296">
        <v>1</v>
      </c>
      <c r="W44" s="608">
        <v>3.28</v>
      </c>
      <c r="X44" s="296"/>
      <c r="Y44" s="296"/>
      <c r="Z44" s="17"/>
    </row>
    <row r="45" spans="1:27">
      <c r="A45" s="855"/>
      <c r="B45" s="93" t="s">
        <v>59</v>
      </c>
      <c r="C45" s="296">
        <v>213638</v>
      </c>
      <c r="D45" s="296">
        <v>224061</v>
      </c>
      <c r="E45" s="296">
        <v>6630</v>
      </c>
      <c r="F45" s="296">
        <v>6595</v>
      </c>
      <c r="G45" s="296">
        <v>23480</v>
      </c>
      <c r="H45" s="296">
        <v>20838</v>
      </c>
      <c r="I45" s="296">
        <v>22908</v>
      </c>
      <c r="J45" s="296">
        <v>16867</v>
      </c>
      <c r="K45" s="296">
        <v>10917</v>
      </c>
      <c r="L45" s="296">
        <v>19602</v>
      </c>
      <c r="M45" s="296">
        <v>20000</v>
      </c>
      <c r="N45" s="296">
        <v>18812</v>
      </c>
      <c r="O45" s="296">
        <v>16000</v>
      </c>
      <c r="P45" s="296">
        <v>32000</v>
      </c>
      <c r="Q45" s="296"/>
      <c r="R45" s="296"/>
      <c r="S45" s="296"/>
      <c r="T45" s="296"/>
      <c r="U45" s="296"/>
      <c r="V45" s="296"/>
      <c r="W45" s="296"/>
      <c r="X45" s="296"/>
      <c r="Y45" s="296"/>
      <c r="Z45" s="17"/>
    </row>
    <row r="46" spans="1:27">
      <c r="A46" s="855"/>
      <c r="B46" s="93" t="s">
        <v>555</v>
      </c>
      <c r="C46" s="296">
        <v>22000</v>
      </c>
      <c r="D46" s="296">
        <v>21200</v>
      </c>
      <c r="E46" s="296">
        <v>21790</v>
      </c>
      <c r="F46" s="296">
        <v>20000</v>
      </c>
      <c r="G46" s="296">
        <v>23480</v>
      </c>
      <c r="H46" s="296">
        <v>20837</v>
      </c>
      <c r="I46" s="296">
        <v>22908</v>
      </c>
      <c r="J46" s="296">
        <v>16867</v>
      </c>
      <c r="K46" s="296">
        <v>10917</v>
      </c>
      <c r="L46" s="296">
        <v>19602</v>
      </c>
      <c r="M46" s="296">
        <v>20582</v>
      </c>
      <c r="N46" s="296">
        <v>21008</v>
      </c>
      <c r="O46" s="296">
        <v>26435</v>
      </c>
      <c r="P46" s="296">
        <v>22624</v>
      </c>
      <c r="Q46" s="296">
        <v>36441</v>
      </c>
      <c r="R46" s="296">
        <v>22268</v>
      </c>
      <c r="S46" s="296">
        <v>19957</v>
      </c>
      <c r="T46" s="296">
        <v>23015</v>
      </c>
      <c r="U46" s="296">
        <v>21782</v>
      </c>
      <c r="V46" s="296">
        <v>4982</v>
      </c>
      <c r="W46" s="608">
        <v>17842</v>
      </c>
      <c r="X46" s="296"/>
      <c r="Y46" s="296"/>
      <c r="Z46" s="17"/>
    </row>
    <row r="47" spans="1:27">
      <c r="A47" s="855"/>
      <c r="B47" s="93" t="s">
        <v>58</v>
      </c>
      <c r="C47" s="296">
        <v>54.082138945318718</v>
      </c>
      <c r="D47" s="296">
        <v>71.699224764684629</v>
      </c>
      <c r="E47" s="296">
        <v>651.73453996983403</v>
      </c>
      <c r="F47" s="296">
        <v>1290.3714935557241</v>
      </c>
      <c r="G47" s="296">
        <v>324.91482112436114</v>
      </c>
      <c r="H47" s="296">
        <v>294.12611575007196</v>
      </c>
      <c r="I47" s="296">
        <v>447.57290029683952</v>
      </c>
      <c r="J47" s="296">
        <v>239.93596964486866</v>
      </c>
      <c r="K47" s="296">
        <v>401.75872492442977</v>
      </c>
      <c r="L47" s="296">
        <v>238.18998061422303</v>
      </c>
      <c r="M47" s="296">
        <v>250</v>
      </c>
      <c r="N47" s="296">
        <v>219.91282160323195</v>
      </c>
      <c r="O47" s="296">
        <v>218.75</v>
      </c>
      <c r="P47" s="296">
        <v>218.75</v>
      </c>
      <c r="Q47" s="296">
        <v>239.60000000000002</v>
      </c>
      <c r="R47" s="296">
        <v>225.3</v>
      </c>
      <c r="S47" s="296">
        <v>75.5</v>
      </c>
      <c r="T47" s="296">
        <v>121</v>
      </c>
      <c r="U47" s="296">
        <v>185.3</v>
      </c>
      <c r="V47" s="296">
        <v>200.70000000000002</v>
      </c>
      <c r="W47" s="608">
        <v>183.8</v>
      </c>
      <c r="X47" s="296"/>
      <c r="Y47" s="296"/>
      <c r="Z47" s="17"/>
    </row>
    <row r="48" spans="1:27">
      <c r="A48" s="855" t="s">
        <v>4</v>
      </c>
      <c r="B48" s="93"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t="s">
        <v>105</v>
      </c>
      <c r="X48" s="296" t="s">
        <v>105</v>
      </c>
      <c r="Y48" s="296" t="s">
        <v>105</v>
      </c>
      <c r="Z48" s="17"/>
    </row>
    <row r="49" spans="1:27">
      <c r="A49" s="855"/>
      <c r="B49" s="93"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t="s">
        <v>105</v>
      </c>
      <c r="X49" s="296" t="s">
        <v>105</v>
      </c>
      <c r="Y49" s="296" t="s">
        <v>105</v>
      </c>
      <c r="Z49" s="17"/>
    </row>
    <row r="50" spans="1:27">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t="s">
        <v>105</v>
      </c>
      <c r="X50" s="296" t="s">
        <v>105</v>
      </c>
      <c r="Y50" s="296" t="s">
        <v>105</v>
      </c>
      <c r="Z50" s="17"/>
    </row>
    <row r="51" spans="1:27">
      <c r="A51" s="855"/>
      <c r="B51" s="93"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t="s">
        <v>105</v>
      </c>
      <c r="X51" s="296" t="s">
        <v>105</v>
      </c>
      <c r="Y51" s="296" t="s">
        <v>105</v>
      </c>
      <c r="Z51" s="17"/>
    </row>
    <row r="52" spans="1:27">
      <c r="A52" s="855" t="s">
        <v>3</v>
      </c>
      <c r="B52" s="93" t="s">
        <v>95</v>
      </c>
      <c r="C52" s="296">
        <v>352.45</v>
      </c>
      <c r="D52" s="296">
        <v>175.58</v>
      </c>
      <c r="E52" s="296">
        <v>197.27500000000001</v>
      </c>
      <c r="F52" s="296">
        <v>219.51400000000001</v>
      </c>
      <c r="G52" s="296">
        <v>373</v>
      </c>
      <c r="H52" s="296">
        <v>260</v>
      </c>
      <c r="I52" s="296">
        <v>96</v>
      </c>
      <c r="J52" s="296">
        <v>176</v>
      </c>
      <c r="K52" s="296">
        <v>255</v>
      </c>
      <c r="L52" s="296">
        <v>276.5</v>
      </c>
      <c r="M52" s="296">
        <v>196.5</v>
      </c>
      <c r="N52" s="296">
        <v>155</v>
      </c>
      <c r="O52" s="296">
        <v>135.5</v>
      </c>
      <c r="P52" s="296">
        <v>147.19999999999999</v>
      </c>
      <c r="Q52" s="296">
        <v>265</v>
      </c>
      <c r="R52" s="296">
        <v>120.5</v>
      </c>
      <c r="S52" s="296">
        <v>70.5</v>
      </c>
      <c r="T52" s="296">
        <v>152</v>
      </c>
      <c r="U52" s="296">
        <v>115</v>
      </c>
      <c r="V52" s="296">
        <v>127</v>
      </c>
      <c r="W52" s="296">
        <v>158</v>
      </c>
      <c r="X52" s="296">
        <v>215</v>
      </c>
      <c r="Y52" s="296">
        <v>103.1</v>
      </c>
      <c r="Z52" s="17"/>
      <c r="AA52" s="41"/>
    </row>
    <row r="53" spans="1:27">
      <c r="A53" s="855"/>
      <c r="B53" s="93" t="s">
        <v>59</v>
      </c>
      <c r="C53" s="296">
        <v>142200</v>
      </c>
      <c r="D53" s="296">
        <v>88300</v>
      </c>
      <c r="E53" s="296">
        <v>75250</v>
      </c>
      <c r="F53" s="296">
        <v>95497</v>
      </c>
      <c r="G53" s="296">
        <v>130000</v>
      </c>
      <c r="H53" s="296">
        <v>86500</v>
      </c>
      <c r="I53" s="296">
        <v>37150</v>
      </c>
      <c r="J53" s="296">
        <v>69000</v>
      </c>
      <c r="K53" s="296">
        <v>86800</v>
      </c>
      <c r="L53" s="296">
        <v>85500</v>
      </c>
      <c r="M53" s="296">
        <v>86675</v>
      </c>
      <c r="N53" s="296">
        <v>69200</v>
      </c>
      <c r="O53" s="296">
        <v>48550</v>
      </c>
      <c r="P53" s="296">
        <v>62620</v>
      </c>
      <c r="Q53" s="296">
        <v>78850</v>
      </c>
      <c r="R53" s="296">
        <v>70500</v>
      </c>
      <c r="S53" s="296">
        <v>48500</v>
      </c>
      <c r="T53" s="296">
        <v>42350</v>
      </c>
      <c r="U53" s="296">
        <v>28800</v>
      </c>
      <c r="V53" s="296">
        <v>50500</v>
      </c>
      <c r="W53" s="296">
        <v>42500</v>
      </c>
      <c r="X53" s="296">
        <v>49200</v>
      </c>
      <c r="Y53" s="296">
        <v>37200</v>
      </c>
      <c r="Z53" s="17"/>
      <c r="AA53" s="41"/>
    </row>
    <row r="54" spans="1:27">
      <c r="A54" s="855"/>
      <c r="B54" s="93" t="s">
        <v>555</v>
      </c>
      <c r="C54" s="296">
        <v>142200</v>
      </c>
      <c r="D54" s="296">
        <v>88000</v>
      </c>
      <c r="E54" s="296">
        <v>75250</v>
      </c>
      <c r="F54" s="296">
        <v>95497</v>
      </c>
      <c r="G54" s="296">
        <v>130000</v>
      </c>
      <c r="H54" s="296">
        <v>86500</v>
      </c>
      <c r="I54" s="296">
        <v>37150</v>
      </c>
      <c r="J54" s="296">
        <v>69000</v>
      </c>
      <c r="K54" s="296">
        <v>86800</v>
      </c>
      <c r="L54" s="296">
        <v>85500</v>
      </c>
      <c r="M54" s="296">
        <v>86675</v>
      </c>
      <c r="N54" s="296">
        <v>69200</v>
      </c>
      <c r="O54" s="296">
        <v>48550</v>
      </c>
      <c r="P54" s="296">
        <v>62620</v>
      </c>
      <c r="Q54" s="296">
        <v>78750</v>
      </c>
      <c r="R54" s="296">
        <v>70500</v>
      </c>
      <c r="S54" s="296">
        <v>48500</v>
      </c>
      <c r="T54" s="296">
        <v>42350</v>
      </c>
      <c r="U54" s="296">
        <v>28800</v>
      </c>
      <c r="V54" s="296">
        <v>50500</v>
      </c>
      <c r="W54" s="608">
        <v>42500</v>
      </c>
      <c r="X54" s="296"/>
      <c r="Y54" s="296"/>
      <c r="Z54" s="17"/>
    </row>
    <row r="55" spans="1:27">
      <c r="A55" s="855"/>
      <c r="B55" s="93" t="s">
        <v>58</v>
      </c>
      <c r="C55" s="296">
        <v>2478.5513361462727</v>
      </c>
      <c r="D55" s="296">
        <v>1988.4484711211778</v>
      </c>
      <c r="E55" s="296">
        <v>2621.5946843853822</v>
      </c>
      <c r="F55" s="296">
        <v>2298.6481250719917</v>
      </c>
      <c r="G55" s="296">
        <v>2869.2307692307691</v>
      </c>
      <c r="H55" s="296">
        <v>3005.7803468208094</v>
      </c>
      <c r="I55" s="296">
        <v>2584.1184387617764</v>
      </c>
      <c r="J55" s="296">
        <v>2550.7246376811595</v>
      </c>
      <c r="K55" s="296">
        <v>2937.7880184331798</v>
      </c>
      <c r="L55" s="296">
        <v>3233.9181286549706</v>
      </c>
      <c r="M55" s="296">
        <v>2267.0897029131816</v>
      </c>
      <c r="N55" s="296">
        <v>2239.884393063584</v>
      </c>
      <c r="O55" s="296">
        <v>2790.9371781668383</v>
      </c>
      <c r="P55" s="296">
        <v>2350.6866815713829</v>
      </c>
      <c r="Q55" s="296">
        <v>3360.8116677235257</v>
      </c>
      <c r="R55" s="296">
        <v>1709.2198581560283</v>
      </c>
      <c r="S55" s="296">
        <v>1453.6082474226805</v>
      </c>
      <c r="T55" s="296">
        <v>3589.1381345926802</v>
      </c>
      <c r="U55" s="296">
        <v>3993.0555555555557</v>
      </c>
      <c r="V55" s="296">
        <v>2514.8514851485147</v>
      </c>
      <c r="W55" s="296">
        <v>3717.6470588235293</v>
      </c>
      <c r="X55" s="296">
        <v>4369.9186991869919</v>
      </c>
      <c r="Y55" s="608">
        <v>2771.505376344086</v>
      </c>
      <c r="Z55" s="17"/>
    </row>
    <row r="56" spans="1:27">
      <c r="A56" s="856" t="s">
        <v>33</v>
      </c>
      <c r="B56" s="93" t="s">
        <v>95</v>
      </c>
      <c r="C56" s="296">
        <v>598.20000000000005</v>
      </c>
      <c r="D56" s="296">
        <v>691.69</v>
      </c>
      <c r="E56" s="296">
        <v>635.74</v>
      </c>
      <c r="F56" s="296">
        <v>198.87</v>
      </c>
      <c r="G56" s="296">
        <v>648.54</v>
      </c>
      <c r="H56" s="296">
        <v>729.74</v>
      </c>
      <c r="I56" s="296">
        <v>711.64</v>
      </c>
      <c r="J56" s="296">
        <v>971.19808479999995</v>
      </c>
      <c r="K56" s="296">
        <v>550.65441899999996</v>
      </c>
      <c r="L56" s="296">
        <v>709.31</v>
      </c>
      <c r="M56" s="296">
        <v>798.54350050000005</v>
      </c>
      <c r="N56" s="296">
        <v>806.57352660000004</v>
      </c>
      <c r="O56" s="296">
        <v>838.71753390000003</v>
      </c>
      <c r="P56" s="296">
        <v>832.08429799999999</v>
      </c>
      <c r="Q56" s="296">
        <v>883.19500000000005</v>
      </c>
      <c r="R56" s="296">
        <v>676.77200000000005</v>
      </c>
      <c r="S56" s="296">
        <v>465.07799999999997</v>
      </c>
      <c r="T56" s="296">
        <v>755.04</v>
      </c>
      <c r="U56" s="296">
        <v>672.23400000000004</v>
      </c>
      <c r="V56" s="296">
        <v>732</v>
      </c>
      <c r="W56" s="608">
        <v>601.47</v>
      </c>
      <c r="X56" s="296">
        <v>382.06599999999997</v>
      </c>
      <c r="Y56" s="296">
        <v>777.84</v>
      </c>
      <c r="Z56" s="17"/>
    </row>
    <row r="57" spans="1:27">
      <c r="A57" s="856"/>
      <c r="B57" s="93" t="s">
        <v>59</v>
      </c>
      <c r="C57" s="296">
        <v>736200</v>
      </c>
      <c r="D57" s="296">
        <v>691690</v>
      </c>
      <c r="E57" s="296">
        <v>655380</v>
      </c>
      <c r="F57" s="296">
        <v>449590</v>
      </c>
      <c r="G57" s="296">
        <v>697220</v>
      </c>
      <c r="H57" s="296">
        <v>737080</v>
      </c>
      <c r="I57" s="296">
        <v>715870</v>
      </c>
      <c r="J57" s="296">
        <v>817946</v>
      </c>
      <c r="K57" s="296">
        <v>566758.59149999998</v>
      </c>
      <c r="L57" s="296">
        <v>874220</v>
      </c>
      <c r="M57" s="296">
        <v>618368.6446</v>
      </c>
      <c r="N57" s="296">
        <v>811163.32310000004</v>
      </c>
      <c r="O57" s="296">
        <v>839423.99890000001</v>
      </c>
      <c r="P57" s="296">
        <v>711388.11399999994</v>
      </c>
      <c r="Q57" s="296">
        <v>851478</v>
      </c>
      <c r="R57" s="296">
        <v>755836</v>
      </c>
      <c r="S57" s="296">
        <v>835042</v>
      </c>
      <c r="T57" s="296">
        <v>752710</v>
      </c>
      <c r="U57" s="296">
        <v>609566</v>
      </c>
      <c r="V57" s="296" t="s">
        <v>647</v>
      </c>
      <c r="W57" s="296">
        <v>512890</v>
      </c>
      <c r="X57" s="296">
        <v>672500</v>
      </c>
      <c r="Y57" s="296">
        <v>569039</v>
      </c>
      <c r="Z57" s="17"/>
    </row>
    <row r="58" spans="1:27">
      <c r="A58" s="856"/>
      <c r="B58" s="93" t="s">
        <v>555</v>
      </c>
      <c r="C58" s="296">
        <v>736200</v>
      </c>
      <c r="D58" s="296">
        <v>691690</v>
      </c>
      <c r="E58" s="296">
        <v>655380</v>
      </c>
      <c r="F58" s="296">
        <v>449590</v>
      </c>
      <c r="G58" s="296">
        <v>697220</v>
      </c>
      <c r="H58" s="296">
        <v>737080</v>
      </c>
      <c r="I58" s="296">
        <v>715884</v>
      </c>
      <c r="J58" s="296">
        <v>817946</v>
      </c>
      <c r="K58" s="296">
        <v>566760</v>
      </c>
      <c r="L58" s="296">
        <v>874219</v>
      </c>
      <c r="M58" s="296">
        <v>618370</v>
      </c>
      <c r="N58" s="296">
        <v>811164</v>
      </c>
      <c r="O58" s="296">
        <v>839423</v>
      </c>
      <c r="P58" s="296">
        <v>711388</v>
      </c>
      <c r="Q58" s="296">
        <v>851478</v>
      </c>
      <c r="R58" s="296">
        <v>755836</v>
      </c>
      <c r="S58" s="296">
        <v>734482</v>
      </c>
      <c r="T58" s="296">
        <v>753708</v>
      </c>
      <c r="U58" s="296">
        <v>609567</v>
      </c>
      <c r="V58" s="296">
        <v>646868</v>
      </c>
      <c r="W58" s="608">
        <v>700000</v>
      </c>
      <c r="X58" s="296"/>
      <c r="Y58" s="296"/>
      <c r="Z58" s="17"/>
    </row>
    <row r="59" spans="1:27">
      <c r="A59" s="856"/>
      <c r="B59" s="93" t="s">
        <v>58</v>
      </c>
      <c r="C59" s="608">
        <v>812.55093724531378</v>
      </c>
      <c r="D59" s="608">
        <v>1000</v>
      </c>
      <c r="E59" s="608">
        <v>970.03265281210895</v>
      </c>
      <c r="F59" s="608">
        <v>442.33635089748435</v>
      </c>
      <c r="G59" s="608">
        <v>930.1798571469551</v>
      </c>
      <c r="H59" s="608">
        <v>990.04178650892709</v>
      </c>
      <c r="I59" s="608">
        <v>994.09110592705383</v>
      </c>
      <c r="J59" s="608">
        <v>1187.3621055668712</v>
      </c>
      <c r="K59" s="608">
        <v>971.58548147037664</v>
      </c>
      <c r="L59" s="608">
        <v>811.36327240282765</v>
      </c>
      <c r="M59" s="608">
        <v>1291.3712677274386</v>
      </c>
      <c r="N59" s="608">
        <v>994.34171101023242</v>
      </c>
      <c r="O59" s="608">
        <v>999.15839313514289</v>
      </c>
      <c r="P59" s="608">
        <v>1169.6629190518076</v>
      </c>
      <c r="Q59" s="608">
        <v>1037.2493476049881</v>
      </c>
      <c r="R59" s="608">
        <v>895.39529739255602</v>
      </c>
      <c r="S59" s="608">
        <v>556.95162638525971</v>
      </c>
      <c r="T59" s="608">
        <v>1003.0954816596033</v>
      </c>
      <c r="U59" s="608">
        <v>1102.8075712884249</v>
      </c>
      <c r="V59" s="296">
        <v>1131.4000000000001</v>
      </c>
      <c r="W59" s="608">
        <v>1172.7075981204546</v>
      </c>
      <c r="X59" s="608">
        <v>568.12788104089225</v>
      </c>
      <c r="Y59" s="608">
        <v>1366.9361853932683</v>
      </c>
      <c r="Z59" s="17"/>
    </row>
    <row r="60" spans="1:27">
      <c r="A60" s="855" t="s">
        <v>1</v>
      </c>
      <c r="B60" s="93" t="s">
        <v>95</v>
      </c>
      <c r="C60" s="296">
        <v>22.962</v>
      </c>
      <c r="D60" s="296">
        <v>30.244720000000001</v>
      </c>
      <c r="E60" s="296">
        <v>16.800999999999998</v>
      </c>
      <c r="F60" s="296">
        <v>20.300999999999998</v>
      </c>
      <c r="G60" s="296">
        <v>24.466999999999999</v>
      </c>
      <c r="H60" s="296">
        <v>18.713999999999999</v>
      </c>
      <c r="I60" s="296">
        <v>21.047000000000001</v>
      </c>
      <c r="J60" s="296">
        <v>12.77338</v>
      </c>
      <c r="K60" s="296">
        <v>9.9920000000000009</v>
      </c>
      <c r="L60" s="296">
        <v>21.829000000000001</v>
      </c>
      <c r="M60" s="296">
        <v>27.73207</v>
      </c>
      <c r="N60" s="296">
        <v>18.457999999999998</v>
      </c>
      <c r="O60" s="296">
        <v>15.379</v>
      </c>
      <c r="P60" s="296">
        <v>11.55741555</v>
      </c>
      <c r="Q60" s="296">
        <v>11.55741555</v>
      </c>
      <c r="R60" s="296">
        <v>8.1232436250000006</v>
      </c>
      <c r="S60" s="296">
        <v>14.106999999999999</v>
      </c>
      <c r="T60" s="296">
        <v>17.3368</v>
      </c>
      <c r="U60" s="296">
        <v>13.13</v>
      </c>
      <c r="V60" s="296">
        <v>6.6842511980549961</v>
      </c>
      <c r="W60" s="608">
        <v>20.011044159236413</v>
      </c>
      <c r="X60" s="296">
        <v>18.37247</v>
      </c>
      <c r="Y60" s="296">
        <v>14.842739417040582</v>
      </c>
      <c r="Z60" s="17"/>
    </row>
    <row r="61" spans="1:27">
      <c r="A61" s="855"/>
      <c r="B61" s="93" t="s">
        <v>59</v>
      </c>
      <c r="C61" s="296">
        <v>32504</v>
      </c>
      <c r="D61" s="296">
        <v>43353.37</v>
      </c>
      <c r="E61" s="296">
        <v>30035</v>
      </c>
      <c r="F61" s="296">
        <v>37054</v>
      </c>
      <c r="G61" s="296">
        <v>47389.5</v>
      </c>
      <c r="H61" s="296">
        <v>57432</v>
      </c>
      <c r="I61" s="296">
        <v>43627</v>
      </c>
      <c r="J61" s="296">
        <v>31595.72</v>
      </c>
      <c r="K61" s="296">
        <v>24349</v>
      </c>
      <c r="L61" s="296">
        <v>40485</v>
      </c>
      <c r="M61" s="296">
        <v>34251.199999999997</v>
      </c>
      <c r="N61" s="296">
        <v>26854</v>
      </c>
      <c r="O61" s="296">
        <v>18685</v>
      </c>
      <c r="P61" s="296">
        <v>17334.953870000001</v>
      </c>
      <c r="Q61" s="296">
        <v>17334.953870000001</v>
      </c>
      <c r="R61" s="296">
        <v>24330.887200000001</v>
      </c>
      <c r="S61" s="296">
        <v>33238</v>
      </c>
      <c r="T61" s="296">
        <v>33728.199999999997</v>
      </c>
      <c r="U61" s="296">
        <v>32308</v>
      </c>
      <c r="V61" s="296">
        <v>37829.955378929044</v>
      </c>
      <c r="W61" s="296">
        <v>51859.785256347161</v>
      </c>
      <c r="X61" s="296">
        <v>43892.565484255305</v>
      </c>
      <c r="Y61" s="296">
        <v>30135.985725565341</v>
      </c>
      <c r="Z61" s="17"/>
    </row>
    <row r="62" spans="1:27">
      <c r="A62" s="855"/>
      <c r="B62" s="93" t="s">
        <v>555</v>
      </c>
      <c r="C62" s="296">
        <v>39281</v>
      </c>
      <c r="D62" s="296">
        <v>21782</v>
      </c>
      <c r="E62" s="296">
        <v>22000</v>
      </c>
      <c r="F62" s="296">
        <v>37000</v>
      </c>
      <c r="G62" s="296">
        <v>42203</v>
      </c>
      <c r="H62" s="296">
        <v>21791</v>
      </c>
      <c r="I62" s="296">
        <v>35000</v>
      </c>
      <c r="J62" s="296">
        <v>19427</v>
      </c>
      <c r="K62" s="296">
        <v>33537</v>
      </c>
      <c r="L62" s="296">
        <v>32212</v>
      </c>
      <c r="M62" s="296">
        <v>28908</v>
      </c>
      <c r="N62" s="296">
        <v>22446</v>
      </c>
      <c r="O62" s="296">
        <v>15714</v>
      </c>
      <c r="P62" s="296">
        <v>23112</v>
      </c>
      <c r="Q62" s="296">
        <v>14035</v>
      </c>
      <c r="R62" s="296">
        <v>10099</v>
      </c>
      <c r="S62" s="296">
        <v>26673</v>
      </c>
      <c r="T62" s="296">
        <v>27469</v>
      </c>
      <c r="U62" s="296">
        <v>20159</v>
      </c>
      <c r="V62" s="296">
        <v>8309</v>
      </c>
      <c r="W62" s="608">
        <v>35222</v>
      </c>
      <c r="X62" s="296"/>
      <c r="Y62" s="296"/>
      <c r="Z62" s="17"/>
    </row>
    <row r="63" spans="1:27">
      <c r="A63" s="855"/>
      <c r="B63" s="93" t="s">
        <v>58</v>
      </c>
      <c r="C63" s="608">
        <v>706.4361309377307</v>
      </c>
      <c r="D63" s="608">
        <v>697.63250238678097</v>
      </c>
      <c r="E63" s="608">
        <v>559.38072249042784</v>
      </c>
      <c r="F63" s="608">
        <v>547.87607275867651</v>
      </c>
      <c r="G63" s="608">
        <v>516.29580392280991</v>
      </c>
      <c r="H63" s="608">
        <v>325.84621813623068</v>
      </c>
      <c r="I63" s="608">
        <v>482.43060490063493</v>
      </c>
      <c r="J63" s="608">
        <v>404.27564239713479</v>
      </c>
      <c r="K63" s="608">
        <v>410.36592878557639</v>
      </c>
      <c r="L63" s="608">
        <v>539.18735334074347</v>
      </c>
      <c r="M63" s="608">
        <v>809.66710655393103</v>
      </c>
      <c r="N63" s="608">
        <v>687.3463915990169</v>
      </c>
      <c r="O63" s="608">
        <v>823.06663098742308</v>
      </c>
      <c r="P63" s="608">
        <v>666.71164150031859</v>
      </c>
      <c r="Q63" s="608">
        <v>666.71164150031859</v>
      </c>
      <c r="R63" s="608">
        <v>333.86549196611298</v>
      </c>
      <c r="S63" s="608">
        <v>424.42385221734162</v>
      </c>
      <c r="T63" s="608">
        <v>514.01497856393166</v>
      </c>
      <c r="U63" s="608">
        <v>406.40089142008173</v>
      </c>
      <c r="V63" s="608">
        <v>176.69201909178213</v>
      </c>
      <c r="W63" s="608">
        <v>385.86824184327384</v>
      </c>
      <c r="X63" s="608">
        <v>418.57817599179492</v>
      </c>
      <c r="Y63" s="608">
        <v>492.52543295602243</v>
      </c>
      <c r="Z63" s="17"/>
    </row>
    <row r="64" spans="1:27">
      <c r="A64" s="855" t="s">
        <v>0</v>
      </c>
      <c r="B64" s="93" t="s">
        <v>95</v>
      </c>
      <c r="C64" s="296">
        <v>46</v>
      </c>
      <c r="D64" s="296">
        <v>56</v>
      </c>
      <c r="E64" s="296">
        <v>22</v>
      </c>
      <c r="F64" s="296">
        <v>71</v>
      </c>
      <c r="G64" s="296">
        <v>158</v>
      </c>
      <c r="H64" s="296">
        <v>49</v>
      </c>
      <c r="I64" s="296">
        <v>118</v>
      </c>
      <c r="J64" s="296">
        <v>96</v>
      </c>
      <c r="K64" s="296">
        <v>9.9920000000000009</v>
      </c>
      <c r="L64" s="296">
        <v>21.828988420000005</v>
      </c>
      <c r="M64" s="296">
        <v>74</v>
      </c>
      <c r="N64" s="296">
        <v>51</v>
      </c>
      <c r="O64" s="296">
        <v>44</v>
      </c>
      <c r="P64" s="296">
        <v>70</v>
      </c>
      <c r="Q64" s="296">
        <v>104</v>
      </c>
      <c r="R64" s="296">
        <v>35</v>
      </c>
      <c r="S64" s="296"/>
      <c r="T64" s="296">
        <v>127</v>
      </c>
      <c r="U64" s="296">
        <v>73</v>
      </c>
      <c r="V64" s="296">
        <v>37</v>
      </c>
      <c r="W64" s="296">
        <v>143</v>
      </c>
      <c r="X64" s="296"/>
      <c r="Y64" s="296"/>
      <c r="Z64" s="17"/>
      <c r="AA64" s="43"/>
    </row>
    <row r="65" spans="1:27">
      <c r="A65" s="855"/>
      <c r="B65" s="93" t="s">
        <v>59</v>
      </c>
      <c r="C65" s="296">
        <v>116248</v>
      </c>
      <c r="D65" s="296">
        <v>110138</v>
      </c>
      <c r="E65" s="296">
        <v>81513</v>
      </c>
      <c r="F65" s="296">
        <v>128530</v>
      </c>
      <c r="G65" s="296">
        <v>255827</v>
      </c>
      <c r="H65" s="296">
        <v>178421.43</v>
      </c>
      <c r="I65" s="296">
        <v>288973</v>
      </c>
      <c r="J65" s="296">
        <v>289859</v>
      </c>
      <c r="K65" s="296">
        <v>24349</v>
      </c>
      <c r="L65" s="296">
        <v>40485.49</v>
      </c>
      <c r="M65" s="296">
        <v>272678.95999999996</v>
      </c>
      <c r="N65" s="296">
        <v>222987.88</v>
      </c>
      <c r="O65" s="296">
        <v>216795.68427200001</v>
      </c>
      <c r="P65" s="296">
        <v>226843</v>
      </c>
      <c r="Q65" s="296">
        <v>226126.97902</v>
      </c>
      <c r="R65" s="296">
        <v>146363.16517000002</v>
      </c>
      <c r="S65" s="296"/>
      <c r="T65" s="296">
        <v>176009.14381999997</v>
      </c>
      <c r="U65" s="296">
        <v>113148.3689</v>
      </c>
      <c r="V65" s="296">
        <v>126964.783474</v>
      </c>
      <c r="W65" s="296">
        <v>224105.99099999998</v>
      </c>
      <c r="X65" s="296"/>
      <c r="Y65" s="296"/>
      <c r="Z65" s="17"/>
      <c r="AA65" s="43"/>
    </row>
    <row r="66" spans="1:27">
      <c r="A66" s="855"/>
      <c r="B66" s="93" t="s">
        <v>555</v>
      </c>
      <c r="C66" s="296">
        <v>116248</v>
      </c>
      <c r="D66" s="296">
        <v>110138</v>
      </c>
      <c r="E66" s="296">
        <v>81513</v>
      </c>
      <c r="F66" s="296">
        <v>128530</v>
      </c>
      <c r="G66" s="296">
        <v>255827</v>
      </c>
      <c r="H66" s="296">
        <v>178421</v>
      </c>
      <c r="I66" s="296">
        <v>288973</v>
      </c>
      <c r="J66" s="296">
        <v>289859</v>
      </c>
      <c r="K66" s="296">
        <v>291000</v>
      </c>
      <c r="L66" s="296">
        <v>215619</v>
      </c>
      <c r="M66" s="296">
        <v>272679</v>
      </c>
      <c r="N66" s="296">
        <v>222988</v>
      </c>
      <c r="O66" s="296">
        <v>216796</v>
      </c>
      <c r="P66" s="296">
        <v>226843</v>
      </c>
      <c r="Q66" s="296">
        <v>226127</v>
      </c>
      <c r="R66" s="296">
        <v>146363</v>
      </c>
      <c r="S66" s="296">
        <v>190398</v>
      </c>
      <c r="T66" s="296">
        <v>176213</v>
      </c>
      <c r="U66" s="296">
        <v>115914</v>
      </c>
      <c r="V66" s="296">
        <v>107649</v>
      </c>
      <c r="W66" s="608">
        <v>224106</v>
      </c>
      <c r="X66" s="296"/>
      <c r="Y66" s="296"/>
      <c r="Z66" s="17"/>
    </row>
    <row r="67" spans="1:27">
      <c r="A67" s="855"/>
      <c r="B67" s="93" t="s">
        <v>58</v>
      </c>
      <c r="C67" s="296">
        <v>395.70573257174317</v>
      </c>
      <c r="D67" s="296">
        <v>508.45303165120123</v>
      </c>
      <c r="E67" s="296">
        <v>269.89559947493041</v>
      </c>
      <c r="F67" s="296">
        <v>552.40021784797318</v>
      </c>
      <c r="G67" s="296">
        <v>617.60486578820849</v>
      </c>
      <c r="H67" s="296">
        <v>274.63068758052214</v>
      </c>
      <c r="I67" s="296">
        <v>408.34264792904526</v>
      </c>
      <c r="J67" s="296">
        <v>331.19551230080833</v>
      </c>
      <c r="K67" s="296">
        <v>410.36592878557639</v>
      </c>
      <c r="L67" s="296">
        <v>539.18054147300688</v>
      </c>
      <c r="M67" s="296">
        <v>271.38140764509302</v>
      </c>
      <c r="N67" s="296">
        <v>228.71198201444849</v>
      </c>
      <c r="O67" s="296">
        <v>202.95606966417259</v>
      </c>
      <c r="P67" s="296">
        <v>308.58346962436576</v>
      </c>
      <c r="Q67" s="296">
        <v>459.9185840217749</v>
      </c>
      <c r="R67" s="296">
        <v>239.13120462616186</v>
      </c>
      <c r="S67" s="296"/>
      <c r="T67" s="296">
        <v>721.55342184880828</v>
      </c>
      <c r="U67" s="296">
        <v>645.17059070040204</v>
      </c>
      <c r="V67" s="296">
        <v>291.41939195743129</v>
      </c>
      <c r="W67" s="296">
        <v>638.0909290372341</v>
      </c>
      <c r="X67" s="296"/>
      <c r="Y67" s="296"/>
      <c r="Z67" s="17"/>
    </row>
    <row r="68" spans="1:27">
      <c r="A68" s="227" t="s">
        <v>20</v>
      </c>
      <c r="B68" s="93" t="s">
        <v>95</v>
      </c>
      <c r="C68" s="616">
        <v>1375.644</v>
      </c>
      <c r="D68" s="616">
        <v>1395.91372</v>
      </c>
      <c r="E68" s="616">
        <v>1108.424</v>
      </c>
      <c r="F68" s="616">
        <v>826.93100000000004</v>
      </c>
      <c r="G68" s="616">
        <v>1485.2660000000001</v>
      </c>
      <c r="H68" s="616">
        <v>1297.2849999999999</v>
      </c>
      <c r="I68" s="616">
        <v>1301.751</v>
      </c>
      <c r="J68" s="616">
        <v>1612.0534648</v>
      </c>
      <c r="K68" s="616">
        <v>1138.143419</v>
      </c>
      <c r="L68" s="616">
        <v>1190.58198842</v>
      </c>
      <c r="M68" s="616">
        <v>1288.8835705000001</v>
      </c>
      <c r="N68" s="616">
        <v>1259.8245266000001</v>
      </c>
      <c r="O68" s="616">
        <v>1341.9425338999999</v>
      </c>
      <c r="P68" s="616">
        <v>1428.4577135500001</v>
      </c>
      <c r="Q68" s="616">
        <v>1660.71541555</v>
      </c>
      <c r="R68" s="616">
        <v>1147.651243625</v>
      </c>
      <c r="S68" s="616">
        <v>864.96799999999996</v>
      </c>
      <c r="T68" s="616">
        <v>1404.8827999999999</v>
      </c>
      <c r="U68" s="616">
        <v>1284.9030000000002</v>
      </c>
      <c r="V68" s="616">
        <v>1321.7342511980551</v>
      </c>
      <c r="W68" s="616">
        <v>1341.6297631592365</v>
      </c>
      <c r="X68" s="616">
        <v>698.49347</v>
      </c>
      <c r="Y68" s="616">
        <v>980.41873941704057</v>
      </c>
      <c r="Z68" s="17"/>
    </row>
    <row r="69" spans="1:27">
      <c r="A69" s="17"/>
      <c r="B69" s="17"/>
      <c r="C69" s="43"/>
      <c r="D69" s="43"/>
      <c r="E69" s="43"/>
      <c r="F69" s="43"/>
      <c r="G69" s="43"/>
      <c r="H69" s="43"/>
      <c r="I69" s="43"/>
      <c r="J69" s="43"/>
      <c r="K69" s="43"/>
      <c r="L69" s="43"/>
      <c r="M69" s="43"/>
      <c r="P69" s="17"/>
      <c r="Z69" s="17"/>
    </row>
    <row r="70" spans="1:27" ht="15" customHeight="1">
      <c r="A70" s="44" t="s">
        <v>19</v>
      </c>
      <c r="B70" s="13"/>
      <c r="D70" s="13"/>
      <c r="E70" s="13"/>
      <c r="F70" s="13"/>
      <c r="G70" s="13"/>
      <c r="H70" s="13"/>
      <c r="I70" s="13"/>
      <c r="J70" s="13"/>
      <c r="K70" s="13"/>
      <c r="L70" s="13"/>
      <c r="M70" s="43"/>
      <c r="P70" s="17"/>
      <c r="Z70" s="17"/>
    </row>
    <row r="71" spans="1:27">
      <c r="B71" s="17"/>
      <c r="C71"/>
      <c r="D71" s="43"/>
      <c r="E71" s="43"/>
      <c r="F71" s="43"/>
      <c r="G71" s="43"/>
      <c r="H71" s="43"/>
      <c r="I71" s="43"/>
      <c r="J71" s="43"/>
      <c r="K71" s="43"/>
      <c r="L71" s="43"/>
      <c r="M71" s="43"/>
      <c r="P71" s="17"/>
      <c r="Z71" s="17"/>
    </row>
    <row r="72" spans="1:27" ht="14.7" customHeight="1">
      <c r="A72" s="13" t="s">
        <v>404</v>
      </c>
      <c r="B72" s="17"/>
      <c r="D72" s="17"/>
      <c r="E72" s="17"/>
      <c r="F72" s="17"/>
      <c r="G72" s="17"/>
      <c r="H72" s="17"/>
      <c r="I72" s="17"/>
      <c r="J72" s="17"/>
      <c r="K72" s="17"/>
      <c r="L72" s="17"/>
      <c r="M72" s="43"/>
      <c r="P72" s="17"/>
      <c r="Z72" s="17"/>
    </row>
    <row r="73" spans="1:27">
      <c r="A73" s="43"/>
      <c r="B73" s="17"/>
      <c r="D73" s="41"/>
      <c r="E73" s="52"/>
      <c r="F73" s="43"/>
      <c r="G73" s="43"/>
      <c r="H73" s="43"/>
      <c r="I73" s="43"/>
      <c r="J73" s="43"/>
      <c r="K73" s="43"/>
      <c r="L73" s="43"/>
      <c r="M73" s="43"/>
      <c r="P73" s="17"/>
      <c r="Z73" s="17"/>
    </row>
    <row r="74" spans="1:27" ht="14.7" customHeight="1">
      <c r="A74" s="17" t="s">
        <v>131</v>
      </c>
      <c r="B74" s="17"/>
      <c r="D74" s="17"/>
      <c r="E74" s="17"/>
      <c r="F74" s="17"/>
      <c r="G74" s="17"/>
      <c r="H74" s="17"/>
      <c r="I74" s="17"/>
      <c r="J74" s="17"/>
      <c r="K74" s="17"/>
      <c r="L74" s="17"/>
      <c r="M74" s="43"/>
      <c r="P74" s="17"/>
      <c r="Z74" s="17"/>
    </row>
    <row r="75" spans="1:27">
      <c r="A75" s="23"/>
      <c r="B75" s="17"/>
      <c r="D75" s="41"/>
      <c r="E75" s="43"/>
      <c r="F75" s="43"/>
      <c r="G75" s="43"/>
      <c r="H75" s="43"/>
      <c r="I75" s="43"/>
      <c r="J75" s="43"/>
      <c r="K75" s="43"/>
      <c r="L75" s="43"/>
      <c r="M75" s="43"/>
      <c r="P75" s="17"/>
      <c r="Z75" s="17"/>
    </row>
    <row r="76" spans="1:27" ht="14.7" customHeight="1">
      <c r="A76" s="17" t="s">
        <v>132</v>
      </c>
      <c r="B76" s="57"/>
      <c r="D76" s="42"/>
      <c r="E76" s="42"/>
      <c r="F76" s="42"/>
      <c r="G76" s="42"/>
      <c r="H76" s="42"/>
      <c r="I76" s="42"/>
      <c r="J76" s="42"/>
      <c r="K76" s="42"/>
      <c r="L76" s="42"/>
      <c r="M76" s="43"/>
      <c r="P76" s="17"/>
      <c r="Z76" s="17"/>
    </row>
    <row r="77" spans="1:27">
      <c r="A77" s="23"/>
      <c r="B77" s="17"/>
      <c r="C77" s="42"/>
      <c r="D77" s="42"/>
      <c r="E77" s="42"/>
      <c r="F77" s="42"/>
      <c r="G77" s="42"/>
      <c r="H77" s="42"/>
      <c r="I77" s="42"/>
      <c r="J77" s="42"/>
      <c r="K77" s="42"/>
      <c r="L77" s="42"/>
      <c r="M77" s="43"/>
      <c r="P77" s="17"/>
      <c r="Z77" s="17"/>
    </row>
    <row r="78" spans="1:27">
      <c r="A78" s="17" t="s">
        <v>2843</v>
      </c>
      <c r="B78" s="17"/>
      <c r="C78" s="42"/>
      <c r="D78" s="42"/>
      <c r="E78" s="42"/>
      <c r="F78" s="42"/>
      <c r="G78" s="42"/>
      <c r="H78" s="42"/>
      <c r="I78" s="42"/>
      <c r="J78" s="42"/>
      <c r="K78" s="42"/>
      <c r="L78" s="42"/>
      <c r="M78" s="43"/>
      <c r="P78" s="17"/>
      <c r="Z78" s="17"/>
    </row>
    <row r="79" spans="1:27">
      <c r="A79" s="23"/>
      <c r="B79" s="17"/>
      <c r="C79" s="42"/>
      <c r="D79" s="42"/>
      <c r="E79" s="42"/>
      <c r="F79" s="42"/>
      <c r="G79" s="42"/>
      <c r="H79" s="42"/>
      <c r="I79" s="42"/>
      <c r="J79" s="42"/>
      <c r="K79" s="42"/>
      <c r="L79" s="42"/>
      <c r="M79" s="43"/>
      <c r="P79" s="17"/>
      <c r="Z79" s="17"/>
    </row>
    <row r="80" spans="1:27">
      <c r="A80" s="17" t="s">
        <v>3389</v>
      </c>
      <c r="B80" s="17"/>
      <c r="D80" s="43"/>
      <c r="E80" s="43"/>
      <c r="F80" s="43"/>
      <c r="G80" s="43"/>
      <c r="H80" s="43"/>
      <c r="I80" s="43"/>
      <c r="J80" s="43"/>
      <c r="K80" s="43"/>
      <c r="L80" s="43"/>
      <c r="M80" s="43"/>
      <c r="P80" s="17"/>
      <c r="Z80" s="17"/>
    </row>
    <row r="81" spans="1:26">
      <c r="B81" s="17"/>
      <c r="C81" s="43"/>
      <c r="D81" s="43"/>
      <c r="E81" s="43"/>
      <c r="F81" s="43"/>
      <c r="G81" s="43"/>
      <c r="H81" s="43"/>
      <c r="I81" s="43"/>
      <c r="J81" s="43"/>
      <c r="K81" s="43"/>
      <c r="L81" s="43"/>
      <c r="M81" s="43"/>
      <c r="P81" s="17"/>
      <c r="Z81" s="17"/>
    </row>
    <row r="82" spans="1:26">
      <c r="A82" s="53" t="s">
        <v>124</v>
      </c>
    </row>
  </sheetData>
  <protectedRanges>
    <protectedRange sqref="R25:U25" name="Plage1_10_1"/>
  </protectedRanges>
  <mergeCells count="16">
    <mergeCell ref="A52:A55"/>
    <mergeCell ref="A56:A59"/>
    <mergeCell ref="A60:A63"/>
    <mergeCell ref="A64:A67"/>
    <mergeCell ref="A4:A7"/>
    <mergeCell ref="A8:A11"/>
    <mergeCell ref="A16:A19"/>
    <mergeCell ref="A24:A27"/>
    <mergeCell ref="A28:A31"/>
    <mergeCell ref="A12:A15"/>
    <mergeCell ref="A20:A23"/>
    <mergeCell ref="A32:A35"/>
    <mergeCell ref="A36:A39"/>
    <mergeCell ref="A40:A43"/>
    <mergeCell ref="A44:A47"/>
    <mergeCell ref="A48:A51"/>
  </mergeCells>
  <conditionalFormatting sqref="C3:M3">
    <cfRule type="expression" dxfId="53" priority="2" stopIfTrue="1">
      <formula>ISNA(ACTIVECELL)</formula>
    </cfRule>
  </conditionalFormatting>
  <conditionalFormatting sqref="N1:O2">
    <cfRule type="expression" dxfId="52" priority="1" stopIfTrue="1">
      <formula>#N/A</formula>
    </cfRule>
  </conditionalFormatting>
  <hyperlinks>
    <hyperlink ref="AA3" location="Content!A1" display="Back to content page" xr:uid="{00000000-0004-0000-2C01-000000000000}"/>
  </hyperlinks>
  <pageMargins left="0.7" right="0.7" top="0.75" bottom="0.75" header="0.3" footer="0.3"/>
  <pageSetup orientation="portrait"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Sheet302"/>
  <dimension ref="A1:AC86"/>
  <sheetViews>
    <sheetView topLeftCell="A74" zoomScale="96" zoomScaleNormal="96" workbookViewId="0">
      <selection activeCell="A86" sqref="A86"/>
    </sheetView>
  </sheetViews>
  <sheetFormatPr defaultRowHeight="14.4"/>
  <cols>
    <col min="1" max="1" width="14.77734375" customWidth="1"/>
    <col min="2" max="2" width="27.21875" customWidth="1"/>
    <col min="3" max="13" width="12.77734375" style="5" customWidth="1"/>
    <col min="14" max="20" width="12.77734375" customWidth="1"/>
    <col min="21" max="22" width="12.88671875" bestFit="1" customWidth="1"/>
    <col min="23" max="23" width="11.44140625" bestFit="1" customWidth="1"/>
    <col min="24" max="25" width="12" customWidth="1"/>
    <col min="27" max="27" width="15.5546875" customWidth="1"/>
  </cols>
  <sheetData>
    <row r="1" spans="1:27">
      <c r="A1" s="50" t="s">
        <v>3060</v>
      </c>
      <c r="B1" s="17"/>
      <c r="C1" s="14"/>
      <c r="D1" s="14"/>
      <c r="E1" s="14"/>
      <c r="F1" s="14"/>
      <c r="G1" s="14"/>
      <c r="H1" s="14"/>
      <c r="I1" s="14"/>
      <c r="J1" s="14"/>
      <c r="K1" s="14"/>
      <c r="L1" s="14"/>
      <c r="M1" s="14"/>
      <c r="N1" s="62"/>
      <c r="O1" s="62"/>
      <c r="P1" s="17"/>
      <c r="R1" s="13"/>
      <c r="S1" s="13"/>
      <c r="T1" s="13"/>
      <c r="U1" s="13"/>
      <c r="V1" s="13"/>
      <c r="W1" s="13"/>
      <c r="X1" s="13"/>
      <c r="Y1" s="13"/>
    </row>
    <row r="2" spans="1:27">
      <c r="A2" s="40"/>
      <c r="B2" s="40"/>
      <c r="C2" s="40"/>
      <c r="D2" s="40"/>
      <c r="E2" s="14" t="s">
        <v>15</v>
      </c>
      <c r="F2" s="40"/>
      <c r="G2" s="40"/>
      <c r="H2" s="40"/>
      <c r="I2" s="40"/>
      <c r="J2" s="40"/>
      <c r="K2" s="40"/>
      <c r="L2" s="14"/>
      <c r="M2" s="14"/>
      <c r="N2" s="62"/>
      <c r="O2" s="62"/>
      <c r="P2" s="17"/>
      <c r="R2" s="13"/>
      <c r="S2" s="13"/>
      <c r="T2" s="13"/>
      <c r="U2" s="13"/>
      <c r="V2" s="13"/>
      <c r="W2" s="13"/>
      <c r="X2" s="13"/>
      <c r="Y2" s="13"/>
    </row>
    <row r="3" spans="1:27">
      <c r="A3" s="223" t="s">
        <v>14</v>
      </c>
      <c r="B3" s="223"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row>
    <row r="4" spans="1:27" ht="15.6">
      <c r="A4" s="855" t="s">
        <v>13</v>
      </c>
      <c r="B4" s="93" t="s">
        <v>95</v>
      </c>
      <c r="C4" s="296">
        <v>5.7759999999999998</v>
      </c>
      <c r="D4" s="296">
        <v>5.335</v>
      </c>
      <c r="E4" s="296">
        <v>4.8899999999999997</v>
      </c>
      <c r="F4" s="296">
        <v>10.696999999999999</v>
      </c>
      <c r="G4" s="296">
        <v>10.057</v>
      </c>
      <c r="H4" s="296">
        <v>8.65</v>
      </c>
      <c r="I4" s="296">
        <v>3.831</v>
      </c>
      <c r="J4" s="296">
        <v>4.6349999999999998</v>
      </c>
      <c r="K4" s="296">
        <v>8.4160000000000004</v>
      </c>
      <c r="L4" s="296">
        <v>14.291</v>
      </c>
      <c r="M4" s="296">
        <v>17.696999999999999</v>
      </c>
      <c r="N4" s="296">
        <v>23.209</v>
      </c>
      <c r="O4" s="296">
        <v>21.492000000000001</v>
      </c>
      <c r="P4" s="296">
        <v>37.607999999999997</v>
      </c>
      <c r="Q4" s="296">
        <v>42.287999999999997</v>
      </c>
      <c r="R4" s="296">
        <v>29</v>
      </c>
      <c r="S4" s="296">
        <v>24.576000000000001</v>
      </c>
      <c r="T4" s="296">
        <v>9.4260000000000002</v>
      </c>
      <c r="U4" s="296">
        <v>9.5909999999999993</v>
      </c>
      <c r="V4" s="296">
        <v>10.102</v>
      </c>
      <c r="W4" s="296">
        <v>10.567</v>
      </c>
      <c r="X4" s="296">
        <v>10.513999999999999</v>
      </c>
      <c r="Y4" s="296">
        <v>10.563000000000001</v>
      </c>
      <c r="AA4" s="344"/>
    </row>
    <row r="5" spans="1:27" ht="15.6">
      <c r="A5" s="855"/>
      <c r="B5" s="93" t="s">
        <v>59</v>
      </c>
      <c r="C5" s="296">
        <v>4293</v>
      </c>
      <c r="D5" s="296">
        <v>3894</v>
      </c>
      <c r="E5" s="296">
        <v>3706</v>
      </c>
      <c r="F5" s="296">
        <v>7873</v>
      </c>
      <c r="G5" s="296">
        <v>11174</v>
      </c>
      <c r="H5" s="296">
        <v>12398</v>
      </c>
      <c r="I5" s="296">
        <v>7744</v>
      </c>
      <c r="J5" s="296">
        <v>9012</v>
      </c>
      <c r="K5" s="296">
        <v>16551</v>
      </c>
      <c r="L5" s="296">
        <v>14291</v>
      </c>
      <c r="M5" s="296">
        <v>25163</v>
      </c>
      <c r="N5" s="296">
        <v>26188</v>
      </c>
      <c r="O5" s="296">
        <v>28849</v>
      </c>
      <c r="P5" s="296">
        <v>29960</v>
      </c>
      <c r="Q5" s="296">
        <v>30606</v>
      </c>
      <c r="R5" s="296">
        <v>19620</v>
      </c>
      <c r="S5" s="296">
        <v>16068</v>
      </c>
      <c r="T5" s="296">
        <v>10912</v>
      </c>
      <c r="U5" s="296">
        <v>8417</v>
      </c>
      <c r="V5" s="296">
        <v>8467</v>
      </c>
      <c r="W5" s="296">
        <v>8539</v>
      </c>
      <c r="X5" s="296">
        <v>8572</v>
      </c>
      <c r="Y5" s="296">
        <v>8572</v>
      </c>
      <c r="AA5" s="344"/>
    </row>
    <row r="6" spans="1:27" ht="15.6">
      <c r="A6" s="855"/>
      <c r="B6" s="93" t="s">
        <v>555</v>
      </c>
      <c r="C6" s="296">
        <v>4293</v>
      </c>
      <c r="D6" s="296">
        <v>3894</v>
      </c>
      <c r="E6" s="296">
        <v>3705</v>
      </c>
      <c r="F6" s="296">
        <v>7867</v>
      </c>
      <c r="G6" s="296">
        <v>11222</v>
      </c>
      <c r="H6" s="296">
        <v>12397</v>
      </c>
      <c r="I6" s="296">
        <v>7744</v>
      </c>
      <c r="J6" s="296">
        <v>9012</v>
      </c>
      <c r="K6" s="296">
        <v>16551</v>
      </c>
      <c r="L6" s="296">
        <v>23707</v>
      </c>
      <c r="M6" s="296">
        <v>23905</v>
      </c>
      <c r="N6" s="296">
        <v>26038</v>
      </c>
      <c r="O6" s="296">
        <v>27902</v>
      </c>
      <c r="P6" s="296">
        <v>29510</v>
      </c>
      <c r="Q6" s="296">
        <v>30068</v>
      </c>
      <c r="R6" s="296">
        <v>30079</v>
      </c>
      <c r="S6" s="296">
        <v>16068</v>
      </c>
      <c r="T6" s="296">
        <v>10912</v>
      </c>
      <c r="U6" s="296">
        <v>8417</v>
      </c>
      <c r="V6" s="296">
        <v>8467</v>
      </c>
      <c r="W6" s="296"/>
      <c r="X6" s="296"/>
      <c r="Y6" s="296"/>
      <c r="AA6" s="344"/>
    </row>
    <row r="7" spans="1:27" ht="15.6">
      <c r="A7" s="855"/>
      <c r="B7" s="93" t="s">
        <v>58</v>
      </c>
      <c r="C7" s="296">
        <v>1345.4460750058233</v>
      </c>
      <c r="D7" s="296">
        <v>1370.0564971751412</v>
      </c>
      <c r="E7" s="296">
        <v>1319.4819212088505</v>
      </c>
      <c r="F7" s="296">
        <v>1358.6942715610314</v>
      </c>
      <c r="G7" s="296">
        <v>900.03579738679082</v>
      </c>
      <c r="H7" s="296">
        <v>697.69317631876106</v>
      </c>
      <c r="I7" s="296">
        <v>494.7055785123967</v>
      </c>
      <c r="J7" s="296">
        <v>514.31424766977364</v>
      </c>
      <c r="K7" s="296">
        <v>508.48891305661289</v>
      </c>
      <c r="L7" s="296">
        <v>1000</v>
      </c>
      <c r="M7" s="296">
        <v>703.29451973135156</v>
      </c>
      <c r="N7" s="296">
        <v>886.24560867572939</v>
      </c>
      <c r="O7" s="296">
        <v>744.98249506048739</v>
      </c>
      <c r="P7" s="296">
        <v>1255.2736982643526</v>
      </c>
      <c r="Q7" s="296">
        <v>1381.6898647324053</v>
      </c>
      <c r="R7" s="296">
        <v>1478.0835881753312</v>
      </c>
      <c r="S7" s="296">
        <v>1529.4996265870052</v>
      </c>
      <c r="T7" s="296">
        <v>863.81964809384169</v>
      </c>
      <c r="U7" s="296">
        <v>1139.479624569324</v>
      </c>
      <c r="V7" s="296">
        <v>1193.1026337545766</v>
      </c>
      <c r="W7" s="296">
        <v>1237.4985361283523</v>
      </c>
      <c r="X7" s="608">
        <v>1226.5515632291181</v>
      </c>
      <c r="Y7" s="608">
        <v>1232.2678488100794</v>
      </c>
      <c r="AA7" s="344"/>
    </row>
    <row r="8" spans="1:27" ht="15.6">
      <c r="A8" s="855" t="s">
        <v>12</v>
      </c>
      <c r="B8" s="93" t="s">
        <v>95</v>
      </c>
      <c r="C8" s="296" t="s">
        <v>30</v>
      </c>
      <c r="D8" s="296" t="s">
        <v>30</v>
      </c>
      <c r="E8" s="296" t="s">
        <v>30</v>
      </c>
      <c r="F8" s="296" t="s">
        <v>30</v>
      </c>
      <c r="G8" s="296" t="s">
        <v>30</v>
      </c>
      <c r="H8" s="296" t="s">
        <v>30</v>
      </c>
      <c r="I8" s="296" t="s">
        <v>30</v>
      </c>
      <c r="J8" s="296" t="s">
        <v>30</v>
      </c>
      <c r="K8" s="296" t="s">
        <v>30</v>
      </c>
      <c r="L8" s="296" t="s">
        <v>30</v>
      </c>
      <c r="M8" s="296" t="s">
        <v>30</v>
      </c>
      <c r="N8" s="296" t="s">
        <v>30</v>
      </c>
      <c r="O8" s="296" t="s">
        <v>30</v>
      </c>
      <c r="P8" s="296" t="s">
        <v>30</v>
      </c>
      <c r="Q8" s="296" t="s">
        <v>30</v>
      </c>
      <c r="R8" s="296" t="s">
        <v>30</v>
      </c>
      <c r="S8" s="296" t="s">
        <v>30</v>
      </c>
      <c r="T8" s="296" t="s">
        <v>30</v>
      </c>
      <c r="U8" s="296" t="s">
        <v>30</v>
      </c>
      <c r="V8" s="296" t="s">
        <v>30</v>
      </c>
      <c r="W8" s="296" t="s">
        <v>30</v>
      </c>
      <c r="X8" s="296" t="s">
        <v>30</v>
      </c>
      <c r="Y8" s="296" t="s">
        <v>30</v>
      </c>
      <c r="AA8" s="344"/>
    </row>
    <row r="9" spans="1:27" ht="15.6">
      <c r="A9" s="855"/>
      <c r="B9" s="93" t="s">
        <v>59</v>
      </c>
      <c r="C9" s="296" t="s">
        <v>30</v>
      </c>
      <c r="D9" s="296" t="s">
        <v>30</v>
      </c>
      <c r="E9" s="296" t="s">
        <v>30</v>
      </c>
      <c r="F9" s="296" t="s">
        <v>30</v>
      </c>
      <c r="G9" s="296" t="s">
        <v>30</v>
      </c>
      <c r="H9" s="296" t="s">
        <v>30</v>
      </c>
      <c r="I9" s="296" t="s">
        <v>30</v>
      </c>
      <c r="J9" s="296" t="s">
        <v>30</v>
      </c>
      <c r="K9" s="296" t="s">
        <v>30</v>
      </c>
      <c r="L9" s="296" t="s">
        <v>30</v>
      </c>
      <c r="M9" s="296" t="s">
        <v>30</v>
      </c>
      <c r="N9" s="296" t="s">
        <v>30</v>
      </c>
      <c r="O9" s="296" t="s">
        <v>30</v>
      </c>
      <c r="P9" s="296" t="s">
        <v>30</v>
      </c>
      <c r="Q9" s="296" t="s">
        <v>30</v>
      </c>
      <c r="R9" s="296" t="s">
        <v>30</v>
      </c>
      <c r="S9" s="296" t="s">
        <v>30</v>
      </c>
      <c r="T9" s="296" t="s">
        <v>30</v>
      </c>
      <c r="U9" s="296" t="s">
        <v>30</v>
      </c>
      <c r="V9" s="296" t="s">
        <v>30</v>
      </c>
      <c r="W9" s="296" t="s">
        <v>30</v>
      </c>
      <c r="X9" s="296" t="s">
        <v>30</v>
      </c>
      <c r="Y9" s="296" t="s">
        <v>30</v>
      </c>
      <c r="AA9" s="344"/>
    </row>
    <row r="10" spans="1:27" ht="15.6">
      <c r="A10" s="855"/>
      <c r="B10" s="93" t="s">
        <v>555</v>
      </c>
      <c r="C10" s="296" t="s">
        <v>30</v>
      </c>
      <c r="D10" s="296" t="s">
        <v>30</v>
      </c>
      <c r="E10" s="296" t="s">
        <v>30</v>
      </c>
      <c r="F10" s="296" t="s">
        <v>30</v>
      </c>
      <c r="G10" s="296" t="s">
        <v>30</v>
      </c>
      <c r="H10" s="296" t="s">
        <v>30</v>
      </c>
      <c r="I10" s="296" t="s">
        <v>30</v>
      </c>
      <c r="J10" s="296" t="s">
        <v>30</v>
      </c>
      <c r="K10" s="296" t="s">
        <v>30</v>
      </c>
      <c r="L10" s="296" t="s">
        <v>30</v>
      </c>
      <c r="M10" s="296" t="s">
        <v>30</v>
      </c>
      <c r="N10" s="296" t="s">
        <v>30</v>
      </c>
      <c r="O10" s="296" t="s">
        <v>30</v>
      </c>
      <c r="P10" s="296" t="s">
        <v>30</v>
      </c>
      <c r="Q10" s="296" t="s">
        <v>30</v>
      </c>
      <c r="R10" s="296" t="s">
        <v>30</v>
      </c>
      <c r="S10" s="296" t="s">
        <v>30</v>
      </c>
      <c r="T10" s="296" t="s">
        <v>30</v>
      </c>
      <c r="U10" s="296" t="s">
        <v>30</v>
      </c>
      <c r="V10" s="296" t="s">
        <v>30</v>
      </c>
      <c r="W10" s="296" t="s">
        <v>30</v>
      </c>
      <c r="X10" s="296" t="s">
        <v>30</v>
      </c>
      <c r="Y10" s="296" t="s">
        <v>30</v>
      </c>
      <c r="AA10" s="344"/>
    </row>
    <row r="11" spans="1:27" ht="15.6">
      <c r="A11" s="855"/>
      <c r="B11" s="93" t="s">
        <v>58</v>
      </c>
      <c r="C11" s="296" t="s">
        <v>30</v>
      </c>
      <c r="D11" s="296" t="s">
        <v>30</v>
      </c>
      <c r="E11" s="296" t="s">
        <v>30</v>
      </c>
      <c r="F11" s="296" t="s">
        <v>30</v>
      </c>
      <c r="G11" s="296" t="s">
        <v>30</v>
      </c>
      <c r="H11" s="296" t="s">
        <v>30</v>
      </c>
      <c r="I11" s="296" t="s">
        <v>30</v>
      </c>
      <c r="J11" s="296" t="s">
        <v>30</v>
      </c>
      <c r="K11" s="296" t="s">
        <v>30</v>
      </c>
      <c r="L11" s="296" t="s">
        <v>30</v>
      </c>
      <c r="M11" s="296" t="s">
        <v>30</v>
      </c>
      <c r="N11" s="296" t="s">
        <v>30</v>
      </c>
      <c r="O11" s="296" t="s">
        <v>30</v>
      </c>
      <c r="P11" s="296" t="s">
        <v>30</v>
      </c>
      <c r="Q11" s="296" t="s">
        <v>30</v>
      </c>
      <c r="R11" s="296" t="s">
        <v>30</v>
      </c>
      <c r="S11" s="296" t="s">
        <v>30</v>
      </c>
      <c r="T11" s="296" t="s">
        <v>30</v>
      </c>
      <c r="U11" s="296" t="s">
        <v>30</v>
      </c>
      <c r="V11" s="296" t="s">
        <v>30</v>
      </c>
      <c r="W11" s="296" t="s">
        <v>30</v>
      </c>
      <c r="X11" s="296" t="s">
        <v>30</v>
      </c>
      <c r="Y11" s="296" t="s">
        <v>30</v>
      </c>
      <c r="AA11" s="344"/>
    </row>
    <row r="12" spans="1:27" ht="15.6">
      <c r="A12" s="855" t="s">
        <v>513</v>
      </c>
      <c r="B12" s="93" t="s">
        <v>95</v>
      </c>
      <c r="C12" s="296">
        <v>15.192</v>
      </c>
      <c r="D12" s="296">
        <v>16.984000000000002</v>
      </c>
      <c r="E12" s="296">
        <v>17.303999999999998</v>
      </c>
      <c r="F12" s="296">
        <v>17.637</v>
      </c>
      <c r="G12" s="296">
        <v>17.974</v>
      </c>
      <c r="H12" s="296">
        <v>18</v>
      </c>
      <c r="I12" s="296">
        <v>20</v>
      </c>
      <c r="J12" s="296">
        <v>17</v>
      </c>
      <c r="K12" s="296">
        <v>20</v>
      </c>
      <c r="L12" s="296">
        <v>21.263000000000002</v>
      </c>
      <c r="M12" s="296">
        <v>24</v>
      </c>
      <c r="N12" s="296">
        <v>26.5</v>
      </c>
      <c r="O12" s="296">
        <v>27</v>
      </c>
      <c r="P12" s="296">
        <v>29</v>
      </c>
      <c r="Q12" s="296">
        <v>29.905999999999999</v>
      </c>
      <c r="R12" s="296">
        <v>30.224</v>
      </c>
      <c r="S12" s="296">
        <v>31.7</v>
      </c>
      <c r="T12" s="296">
        <v>32.97</v>
      </c>
      <c r="U12" s="296">
        <v>34.24</v>
      </c>
      <c r="V12" s="296">
        <v>35.51</v>
      </c>
      <c r="W12" s="608">
        <v>20.372</v>
      </c>
      <c r="X12" s="296"/>
      <c r="Y12" s="296"/>
      <c r="AA12" s="344"/>
    </row>
    <row r="13" spans="1:27" ht="15.6">
      <c r="A13" s="855"/>
      <c r="B13" s="93" t="s">
        <v>59</v>
      </c>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AA13" s="344"/>
    </row>
    <row r="14" spans="1:27" ht="15.6">
      <c r="A14" s="855"/>
      <c r="B14" s="93" t="s">
        <v>555</v>
      </c>
      <c r="C14" s="296">
        <v>12631</v>
      </c>
      <c r="D14" s="296">
        <v>14113</v>
      </c>
      <c r="E14" s="296">
        <v>14377</v>
      </c>
      <c r="F14" s="296">
        <v>14659</v>
      </c>
      <c r="G14" s="296">
        <v>14948</v>
      </c>
      <c r="H14" s="296">
        <v>15000</v>
      </c>
      <c r="I14" s="296">
        <v>17000</v>
      </c>
      <c r="J14" s="296">
        <v>14000</v>
      </c>
      <c r="K14" s="296">
        <v>17000</v>
      </c>
      <c r="L14" s="296">
        <v>17500</v>
      </c>
      <c r="M14" s="296">
        <v>19000</v>
      </c>
      <c r="N14" s="296">
        <v>21000</v>
      </c>
      <c r="O14" s="296">
        <v>22000</v>
      </c>
      <c r="P14" s="296">
        <v>22500</v>
      </c>
      <c r="Q14" s="296">
        <v>23517</v>
      </c>
      <c r="R14" s="296">
        <v>23935</v>
      </c>
      <c r="S14" s="296">
        <v>24969</v>
      </c>
      <c r="T14" s="296">
        <v>25887</v>
      </c>
      <c r="U14" s="296">
        <v>26799</v>
      </c>
      <c r="V14" s="296">
        <v>27706</v>
      </c>
      <c r="W14" s="296"/>
      <c r="X14" s="296"/>
      <c r="Y14" s="296"/>
      <c r="AA14" s="344"/>
    </row>
    <row r="15" spans="1:27" ht="15.6">
      <c r="A15" s="855"/>
      <c r="B15" s="93" t="s">
        <v>58</v>
      </c>
      <c r="C15" s="296">
        <v>1202.8</v>
      </c>
      <c r="D15" s="296">
        <v>1203.4000000000001</v>
      </c>
      <c r="E15" s="296">
        <v>1203.6000000000001</v>
      </c>
      <c r="F15" s="296">
        <v>1203.2</v>
      </c>
      <c r="G15" s="296">
        <v>1202.4000000000001</v>
      </c>
      <c r="H15" s="296">
        <v>1200</v>
      </c>
      <c r="I15" s="296">
        <v>1176.5</v>
      </c>
      <c r="J15" s="296">
        <v>1214.3</v>
      </c>
      <c r="K15" s="296">
        <v>1176.5</v>
      </c>
      <c r="L15" s="296">
        <v>1215</v>
      </c>
      <c r="M15" s="296">
        <v>1263.2</v>
      </c>
      <c r="N15" s="296">
        <v>1261.9000000000001</v>
      </c>
      <c r="O15" s="296">
        <v>1227.3</v>
      </c>
      <c r="P15" s="296">
        <v>1288.9000000000001</v>
      </c>
      <c r="Q15" s="296">
        <v>1271.7</v>
      </c>
      <c r="R15" s="296">
        <v>1262.8000000000002</v>
      </c>
      <c r="S15" s="296">
        <v>1269.6000000000001</v>
      </c>
      <c r="T15" s="296">
        <v>1273.6000000000001</v>
      </c>
      <c r="U15" s="296">
        <v>1277.7</v>
      </c>
      <c r="V15" s="296">
        <v>1281.7</v>
      </c>
      <c r="W15" s="296"/>
      <c r="X15" s="296"/>
      <c r="Y15" s="296"/>
      <c r="AA15" s="344"/>
    </row>
    <row r="16" spans="1:27" ht="15.6">
      <c r="A16" s="856" t="s">
        <v>100</v>
      </c>
      <c r="B16" s="93" t="s">
        <v>95</v>
      </c>
      <c r="C16" s="296">
        <v>337.8</v>
      </c>
      <c r="D16" s="296">
        <v>326.02499999999998</v>
      </c>
      <c r="E16" s="296">
        <v>314.43</v>
      </c>
      <c r="F16" s="296">
        <v>314.77999999999997</v>
      </c>
      <c r="G16" s="296">
        <v>315.13</v>
      </c>
      <c r="H16" s="296">
        <v>315.48</v>
      </c>
      <c r="I16" s="296">
        <v>315.83</v>
      </c>
      <c r="J16" s="296">
        <v>316.18</v>
      </c>
      <c r="K16" s="296">
        <v>316.52999999999997</v>
      </c>
      <c r="L16" s="296">
        <v>316.88</v>
      </c>
      <c r="M16" s="296">
        <v>754.87199999999996</v>
      </c>
      <c r="N16" s="296">
        <v>709.41700000000003</v>
      </c>
      <c r="O16" s="296">
        <v>645.18399999999997</v>
      </c>
      <c r="P16" s="296">
        <v>811.21799999999996</v>
      </c>
      <c r="Q16" s="296">
        <v>1019.979</v>
      </c>
      <c r="R16" s="296">
        <v>1028.76</v>
      </c>
      <c r="S16" s="296">
        <v>1132.51</v>
      </c>
      <c r="T16" s="296">
        <v>1213.0060000000001</v>
      </c>
      <c r="U16" s="296">
        <v>1286.8720000000001</v>
      </c>
      <c r="V16" s="296">
        <v>1378.846</v>
      </c>
      <c r="W16" s="296">
        <v>1476.29</v>
      </c>
      <c r="X16" s="296">
        <v>1580.7180000000001</v>
      </c>
      <c r="Y16" s="296">
        <v>1692.5740000000001</v>
      </c>
      <c r="AA16" s="344"/>
    </row>
    <row r="17" spans="1:27" ht="15.6">
      <c r="A17" s="856"/>
      <c r="B17" s="93" t="s">
        <v>59</v>
      </c>
      <c r="C17" s="296">
        <v>447417</v>
      </c>
      <c r="D17" s="296">
        <v>431821</v>
      </c>
      <c r="E17" s="296">
        <v>416464</v>
      </c>
      <c r="F17" s="296">
        <v>416927</v>
      </c>
      <c r="G17" s="296">
        <v>417391</v>
      </c>
      <c r="H17" s="296">
        <v>417854</v>
      </c>
      <c r="I17" s="296">
        <v>418318</v>
      </c>
      <c r="J17" s="296">
        <v>418781</v>
      </c>
      <c r="K17" s="296">
        <v>419245</v>
      </c>
      <c r="L17" s="296">
        <v>419709</v>
      </c>
      <c r="M17" s="296">
        <v>420174</v>
      </c>
      <c r="N17" s="296">
        <v>500000</v>
      </c>
      <c r="O17" s="296">
        <v>500000</v>
      </c>
      <c r="P17" s="296">
        <v>510000</v>
      </c>
      <c r="Q17" s="296"/>
      <c r="R17" s="296"/>
      <c r="S17" s="296"/>
      <c r="T17" s="296"/>
      <c r="U17" s="296"/>
      <c r="V17" s="296"/>
      <c r="W17" s="296"/>
      <c r="X17" s="296">
        <v>2189360</v>
      </c>
      <c r="Y17" s="296">
        <v>2344285</v>
      </c>
      <c r="AA17" s="344"/>
    </row>
    <row r="18" spans="1:27">
      <c r="A18" s="856"/>
      <c r="B18" s="93" t="s">
        <v>555</v>
      </c>
      <c r="C18" s="296">
        <v>447417</v>
      </c>
      <c r="D18" s="296">
        <v>431821</v>
      </c>
      <c r="E18" s="296">
        <v>416464</v>
      </c>
      <c r="F18" s="296">
        <v>416927</v>
      </c>
      <c r="G18" s="296">
        <v>417391</v>
      </c>
      <c r="H18" s="296">
        <v>417854</v>
      </c>
      <c r="I18" s="296">
        <v>418318</v>
      </c>
      <c r="J18" s="296">
        <v>418781</v>
      </c>
      <c r="K18" s="296">
        <v>419245</v>
      </c>
      <c r="L18" s="296">
        <v>419709</v>
      </c>
      <c r="M18" s="296">
        <v>420174</v>
      </c>
      <c r="N18" s="296">
        <v>421184</v>
      </c>
      <c r="O18" s="296">
        <v>851986</v>
      </c>
      <c r="P18" s="296">
        <v>1068860</v>
      </c>
      <c r="Q18" s="296">
        <v>1344194</v>
      </c>
      <c r="R18" s="296">
        <v>1346751</v>
      </c>
      <c r="S18" s="296">
        <v>1462167</v>
      </c>
      <c r="T18" s="296">
        <v>1597234</v>
      </c>
      <c r="U18" s="296">
        <v>1693498</v>
      </c>
      <c r="V18" s="296">
        <v>1813464</v>
      </c>
      <c r="W18" s="296"/>
      <c r="X18" s="296"/>
      <c r="Y18" s="296"/>
    </row>
    <row r="19" spans="1:27">
      <c r="A19" s="856"/>
      <c r="B19" s="93" t="s">
        <v>58</v>
      </c>
      <c r="C19" s="296">
        <v>755.00036878348385</v>
      </c>
      <c r="D19" s="296">
        <v>755.00033578728221</v>
      </c>
      <c r="E19" s="296">
        <v>754.99923162626305</v>
      </c>
      <c r="F19" s="296">
        <v>755.0002758276629</v>
      </c>
      <c r="G19" s="296">
        <v>754.99950885380849</v>
      </c>
      <c r="H19" s="296">
        <v>755.00055043149041</v>
      </c>
      <c r="I19" s="296">
        <v>754.99978485267184</v>
      </c>
      <c r="J19" s="296">
        <v>755.00082381960976</v>
      </c>
      <c r="K19" s="296">
        <v>755.0000596310033</v>
      </c>
      <c r="L19" s="296">
        <v>754.99929713206052</v>
      </c>
      <c r="M19" s="296">
        <v>754.99911941243386</v>
      </c>
      <c r="N19" s="296"/>
      <c r="O19" s="296"/>
      <c r="P19" s="296">
        <v>696.07843137254906</v>
      </c>
      <c r="Q19" s="296">
        <v>758.80000000000007</v>
      </c>
      <c r="R19" s="296">
        <v>758.7</v>
      </c>
      <c r="S19" s="296">
        <v>759</v>
      </c>
      <c r="T19" s="296">
        <v>1516.0706442930909</v>
      </c>
      <c r="U19" s="296">
        <v>1739.0263213691649</v>
      </c>
      <c r="V19" s="296"/>
      <c r="W19" s="296"/>
      <c r="X19" s="608">
        <v>722.00003654035879</v>
      </c>
      <c r="Y19" s="608">
        <v>722.00009811093787</v>
      </c>
    </row>
    <row r="20" spans="1:27">
      <c r="A20" s="855" t="s">
        <v>512</v>
      </c>
      <c r="B20" s="93" t="s">
        <v>95</v>
      </c>
      <c r="C20" s="296">
        <v>0.17</v>
      </c>
      <c r="D20" s="296">
        <v>0.17</v>
      </c>
      <c r="E20" s="296">
        <v>0.17</v>
      </c>
      <c r="F20" s="296">
        <v>0.17</v>
      </c>
      <c r="G20" s="296">
        <v>0.17</v>
      </c>
      <c r="H20" s="296">
        <v>0.17</v>
      </c>
      <c r="I20" s="296">
        <v>0.17</v>
      </c>
      <c r="J20" s="296">
        <v>0.17</v>
      </c>
      <c r="K20" s="296">
        <v>0.10299999999999999</v>
      </c>
      <c r="L20" s="296">
        <v>9.8000000000000004E-2</v>
      </c>
      <c r="M20" s="296">
        <v>0.105</v>
      </c>
      <c r="N20" s="296">
        <v>9.1999999999999998E-2</v>
      </c>
      <c r="O20" s="296">
        <v>0.1</v>
      </c>
      <c r="P20" s="296">
        <v>0.105</v>
      </c>
      <c r="Q20" s="296">
        <v>0.105</v>
      </c>
      <c r="R20" s="296">
        <v>0.90300000000000002</v>
      </c>
      <c r="S20" s="296">
        <v>0.94099999999999995</v>
      </c>
      <c r="T20" s="296">
        <v>0.97299999999999998</v>
      </c>
      <c r="U20" s="296">
        <v>1</v>
      </c>
      <c r="V20" s="296">
        <v>1</v>
      </c>
      <c r="W20" s="608">
        <v>0.66700000000000004</v>
      </c>
      <c r="X20" s="296"/>
      <c r="Y20" s="296"/>
    </row>
    <row r="21" spans="1:27">
      <c r="A21" s="855"/>
      <c r="B21" s="93" t="s">
        <v>59</v>
      </c>
      <c r="C21" s="296">
        <v>50</v>
      </c>
      <c r="D21" s="296">
        <v>50</v>
      </c>
      <c r="E21" s="296">
        <v>50</v>
      </c>
      <c r="F21" s="296">
        <v>50</v>
      </c>
      <c r="G21" s="296">
        <v>50</v>
      </c>
      <c r="H21" s="296">
        <v>50</v>
      </c>
      <c r="I21" s="296">
        <v>50</v>
      </c>
      <c r="J21" s="296">
        <v>50</v>
      </c>
      <c r="K21" s="296">
        <v>35</v>
      </c>
      <c r="L21" s="296">
        <v>32</v>
      </c>
      <c r="M21" s="296">
        <v>35</v>
      </c>
      <c r="N21" s="296">
        <v>32</v>
      </c>
      <c r="O21" s="296">
        <v>35</v>
      </c>
      <c r="P21" s="296">
        <v>35</v>
      </c>
      <c r="Q21" s="296">
        <v>35</v>
      </c>
      <c r="R21" s="296"/>
      <c r="S21" s="296"/>
      <c r="T21" s="296"/>
      <c r="U21" s="296"/>
      <c r="V21" s="296"/>
      <c r="W21" s="296"/>
      <c r="X21" s="296"/>
      <c r="Y21" s="296"/>
    </row>
    <row r="22" spans="1:27">
      <c r="A22" s="855"/>
      <c r="B22" s="93" t="s">
        <v>555</v>
      </c>
      <c r="C22" s="296">
        <v>50</v>
      </c>
      <c r="D22" s="296">
        <v>64</v>
      </c>
      <c r="E22" s="296">
        <v>72</v>
      </c>
      <c r="F22" s="296">
        <v>84</v>
      </c>
      <c r="G22" s="296">
        <v>100</v>
      </c>
      <c r="H22" s="296">
        <v>118</v>
      </c>
      <c r="I22" s="296">
        <v>134</v>
      </c>
      <c r="J22" s="296">
        <v>150</v>
      </c>
      <c r="K22" s="296">
        <v>177</v>
      </c>
      <c r="L22" s="296">
        <v>179</v>
      </c>
      <c r="M22" s="296">
        <v>194</v>
      </c>
      <c r="N22" s="296">
        <v>211</v>
      </c>
      <c r="O22" s="296">
        <v>227</v>
      </c>
      <c r="P22" s="296">
        <v>243</v>
      </c>
      <c r="Q22" s="296">
        <v>259</v>
      </c>
      <c r="R22" s="296">
        <v>268</v>
      </c>
      <c r="S22" s="296">
        <v>273</v>
      </c>
      <c r="T22" s="296">
        <v>284</v>
      </c>
      <c r="U22" s="296">
        <v>295</v>
      </c>
      <c r="V22" s="296">
        <v>297</v>
      </c>
      <c r="W22" s="296"/>
      <c r="X22" s="296"/>
      <c r="Y22" s="296"/>
    </row>
    <row r="23" spans="1:27">
      <c r="A23" s="855"/>
      <c r="B23" s="93" t="s">
        <v>58</v>
      </c>
      <c r="C23" s="296">
        <v>3400</v>
      </c>
      <c r="D23" s="296">
        <v>3400</v>
      </c>
      <c r="E23" s="296">
        <v>3400</v>
      </c>
      <c r="F23" s="296">
        <v>3400</v>
      </c>
      <c r="G23" s="296">
        <v>3400</v>
      </c>
      <c r="H23" s="296">
        <v>3400</v>
      </c>
      <c r="I23" s="296">
        <v>3400</v>
      </c>
      <c r="J23" s="296">
        <v>3400</v>
      </c>
      <c r="K23" s="296">
        <v>2942.8571428571427</v>
      </c>
      <c r="L23" s="296">
        <v>3062.5</v>
      </c>
      <c r="M23" s="296">
        <v>3000</v>
      </c>
      <c r="N23" s="296">
        <v>2875</v>
      </c>
      <c r="O23" s="296">
        <v>2857.1428571428573</v>
      </c>
      <c r="P23" s="296">
        <v>3000</v>
      </c>
      <c r="Q23" s="296">
        <v>3000</v>
      </c>
      <c r="R23" s="296">
        <v>3369.4</v>
      </c>
      <c r="S23" s="296">
        <v>3446.9</v>
      </c>
      <c r="T23" s="296">
        <v>3426.1000000000004</v>
      </c>
      <c r="U23" s="296">
        <v>3389.8</v>
      </c>
      <c r="V23" s="296">
        <v>3367</v>
      </c>
      <c r="W23" s="296"/>
      <c r="X23" s="296"/>
      <c r="Y23" s="608" t="e">
        <v>#DIV/0!</v>
      </c>
    </row>
    <row r="24" spans="1:27">
      <c r="A24" s="855" t="s">
        <v>11</v>
      </c>
      <c r="B24" s="93" t="s">
        <v>95</v>
      </c>
      <c r="C24" s="296" t="s">
        <v>30</v>
      </c>
      <c r="D24" s="296" t="s">
        <v>30</v>
      </c>
      <c r="E24" s="296" t="s">
        <v>30</v>
      </c>
      <c r="F24" s="296" t="s">
        <v>30</v>
      </c>
      <c r="G24" s="296" t="s">
        <v>30</v>
      </c>
      <c r="H24" s="296" t="s">
        <v>30</v>
      </c>
      <c r="I24" s="296" t="s">
        <v>30</v>
      </c>
      <c r="J24" s="296" t="s">
        <v>30</v>
      </c>
      <c r="K24" s="296" t="s">
        <v>30</v>
      </c>
      <c r="L24" s="296" t="s">
        <v>30</v>
      </c>
      <c r="M24" s="296" t="s">
        <v>30</v>
      </c>
      <c r="N24" s="296" t="s">
        <v>30</v>
      </c>
      <c r="O24" s="296" t="s">
        <v>30</v>
      </c>
      <c r="P24" s="296" t="s">
        <v>30</v>
      </c>
      <c r="Q24" s="296" t="s">
        <v>30</v>
      </c>
      <c r="R24" s="296" t="s">
        <v>30</v>
      </c>
      <c r="S24" s="296" t="s">
        <v>30</v>
      </c>
      <c r="T24" s="296" t="s">
        <v>30</v>
      </c>
      <c r="U24" s="296" t="s">
        <v>30</v>
      </c>
      <c r="V24" s="296" t="s">
        <v>30</v>
      </c>
      <c r="W24" s="296" t="s">
        <v>30</v>
      </c>
      <c r="X24" s="296" t="s">
        <v>30</v>
      </c>
      <c r="Y24" s="296"/>
    </row>
    <row r="25" spans="1:27">
      <c r="A25" s="855"/>
      <c r="B25" s="93" t="s">
        <v>59</v>
      </c>
      <c r="C25" s="296" t="s">
        <v>30</v>
      </c>
      <c r="D25" s="296" t="s">
        <v>30</v>
      </c>
      <c r="E25" s="296" t="s">
        <v>30</v>
      </c>
      <c r="F25" s="296" t="s">
        <v>30</v>
      </c>
      <c r="G25" s="296" t="s">
        <v>30</v>
      </c>
      <c r="H25" s="296" t="s">
        <v>30</v>
      </c>
      <c r="I25" s="296" t="s">
        <v>30</v>
      </c>
      <c r="J25" s="296" t="s">
        <v>30</v>
      </c>
      <c r="K25" s="296" t="s">
        <v>30</v>
      </c>
      <c r="L25" s="296" t="s">
        <v>30</v>
      </c>
      <c r="M25" s="296" t="s">
        <v>30</v>
      </c>
      <c r="N25" s="296" t="s">
        <v>30</v>
      </c>
      <c r="O25" s="296" t="s">
        <v>30</v>
      </c>
      <c r="P25" s="296" t="s">
        <v>30</v>
      </c>
      <c r="Q25" s="296" t="s">
        <v>30</v>
      </c>
      <c r="R25" s="296" t="s">
        <v>30</v>
      </c>
      <c r="S25" s="296" t="s">
        <v>30</v>
      </c>
      <c r="T25" s="296" t="s">
        <v>30</v>
      </c>
      <c r="U25" s="296" t="s">
        <v>30</v>
      </c>
      <c r="V25" s="296" t="s">
        <v>30</v>
      </c>
      <c r="W25" s="296" t="s">
        <v>30</v>
      </c>
      <c r="X25" s="296" t="s">
        <v>30</v>
      </c>
      <c r="Y25" s="296"/>
    </row>
    <row r="26" spans="1:27">
      <c r="A26" s="855"/>
      <c r="B26" s="93" t="s">
        <v>555</v>
      </c>
      <c r="C26" s="296" t="s">
        <v>30</v>
      </c>
      <c r="D26" s="296" t="s">
        <v>30</v>
      </c>
      <c r="E26" s="296" t="s">
        <v>30</v>
      </c>
      <c r="F26" s="296" t="s">
        <v>30</v>
      </c>
      <c r="G26" s="296" t="s">
        <v>30</v>
      </c>
      <c r="H26" s="296" t="s">
        <v>30</v>
      </c>
      <c r="I26" s="296" t="s">
        <v>30</v>
      </c>
      <c r="J26" s="296" t="s">
        <v>30</v>
      </c>
      <c r="K26" s="296" t="s">
        <v>30</v>
      </c>
      <c r="L26" s="296" t="s">
        <v>30</v>
      </c>
      <c r="M26" s="296" t="s">
        <v>30</v>
      </c>
      <c r="N26" s="296" t="s">
        <v>30</v>
      </c>
      <c r="O26" s="296" t="s">
        <v>30</v>
      </c>
      <c r="P26" s="296" t="s">
        <v>30</v>
      </c>
      <c r="Q26" s="296" t="s">
        <v>30</v>
      </c>
      <c r="R26" s="296" t="s">
        <v>30</v>
      </c>
      <c r="S26" s="296" t="s">
        <v>30</v>
      </c>
      <c r="T26" s="296" t="s">
        <v>30</v>
      </c>
      <c r="U26" s="296" t="s">
        <v>30</v>
      </c>
      <c r="V26" s="296" t="s">
        <v>30</v>
      </c>
      <c r="W26" s="296" t="s">
        <v>30</v>
      </c>
      <c r="X26" s="296" t="s">
        <v>30</v>
      </c>
      <c r="Y26" s="296"/>
    </row>
    <row r="27" spans="1:27">
      <c r="A27" s="855"/>
      <c r="B27" s="93" t="s">
        <v>58</v>
      </c>
      <c r="C27" s="296" t="s">
        <v>30</v>
      </c>
      <c r="D27" s="296" t="s">
        <v>30</v>
      </c>
      <c r="E27" s="296" t="s">
        <v>30</v>
      </c>
      <c r="F27" s="296" t="s">
        <v>30</v>
      </c>
      <c r="G27" s="296" t="s">
        <v>30</v>
      </c>
      <c r="H27" s="296" t="s">
        <v>30</v>
      </c>
      <c r="I27" s="296" t="s">
        <v>30</v>
      </c>
      <c r="J27" s="296" t="s">
        <v>30</v>
      </c>
      <c r="K27" s="296" t="s">
        <v>30</v>
      </c>
      <c r="L27" s="296" t="s">
        <v>30</v>
      </c>
      <c r="M27" s="296" t="s">
        <v>30</v>
      </c>
      <c r="N27" s="296" t="s">
        <v>30</v>
      </c>
      <c r="O27" s="296" t="s">
        <v>30</v>
      </c>
      <c r="P27" s="296" t="s">
        <v>30</v>
      </c>
      <c r="Q27" s="296" t="s">
        <v>30</v>
      </c>
      <c r="R27" s="296" t="s">
        <v>30</v>
      </c>
      <c r="S27" s="296" t="s">
        <v>30</v>
      </c>
      <c r="T27" s="296" t="s">
        <v>30</v>
      </c>
      <c r="U27" s="296" t="s">
        <v>30</v>
      </c>
      <c r="V27" s="296" t="s">
        <v>30</v>
      </c>
      <c r="W27" s="296" t="s">
        <v>30</v>
      </c>
      <c r="X27" s="296" t="s">
        <v>30</v>
      </c>
      <c r="Y27" s="608" t="e">
        <v>#DIV/0!</v>
      </c>
    </row>
    <row r="28" spans="1:27">
      <c r="A28" s="855" t="s">
        <v>10</v>
      </c>
      <c r="B28" s="93" t="s">
        <v>95</v>
      </c>
      <c r="C28" s="296">
        <v>2480.4699999999998</v>
      </c>
      <c r="D28" s="296">
        <v>2662.27</v>
      </c>
      <c r="E28" s="296">
        <v>2603.9650000000001</v>
      </c>
      <c r="F28" s="296">
        <v>2799.29</v>
      </c>
      <c r="G28" s="296">
        <v>3030</v>
      </c>
      <c r="H28" s="296">
        <v>3392.4589999999998</v>
      </c>
      <c r="I28" s="296">
        <v>3487.93</v>
      </c>
      <c r="J28" s="296">
        <v>3595.7550000000001</v>
      </c>
      <c r="K28" s="296">
        <v>3914.1750000000002</v>
      </c>
      <c r="L28" s="296">
        <v>4540.4350000000004</v>
      </c>
      <c r="M28" s="296">
        <v>4737.9650000000001</v>
      </c>
      <c r="N28" s="296">
        <v>4300.1850000000004</v>
      </c>
      <c r="O28" s="296">
        <v>4550.6490000000003</v>
      </c>
      <c r="P28" s="296">
        <v>3610.6260000000002</v>
      </c>
      <c r="Q28" s="296">
        <v>3977.8629999999998</v>
      </c>
      <c r="R28" s="296">
        <v>3977.8629999999998</v>
      </c>
      <c r="S28" s="296">
        <v>3815.8490000000002</v>
      </c>
      <c r="T28" s="296">
        <v>3100.5050000000001</v>
      </c>
      <c r="U28" s="296">
        <v>4030</v>
      </c>
      <c r="V28" s="296">
        <v>4231.1452020862625</v>
      </c>
      <c r="W28" s="296">
        <v>4232.0423000000001</v>
      </c>
      <c r="X28" s="296">
        <v>4570.6729999999998</v>
      </c>
      <c r="Y28" s="296">
        <v>4873.9480000000003</v>
      </c>
    </row>
    <row r="29" spans="1:27">
      <c r="A29" s="855"/>
      <c r="B29" s="93" t="s">
        <v>59</v>
      </c>
      <c r="C29" s="296">
        <v>1209300</v>
      </c>
      <c r="D29" s="296">
        <v>1212650</v>
      </c>
      <c r="E29" s="296">
        <v>1216020</v>
      </c>
      <c r="F29" s="296">
        <v>1219350</v>
      </c>
      <c r="G29" s="296">
        <v>1237235</v>
      </c>
      <c r="H29" s="296">
        <v>1249426</v>
      </c>
      <c r="I29" s="296">
        <v>1239535</v>
      </c>
      <c r="J29" s="296">
        <v>1257294</v>
      </c>
      <c r="K29" s="296">
        <v>1255770</v>
      </c>
      <c r="L29" s="296">
        <v>1291317</v>
      </c>
      <c r="M29" s="296">
        <v>1307043</v>
      </c>
      <c r="N29" s="296">
        <v>1266131</v>
      </c>
      <c r="O29" s="296">
        <v>1326777</v>
      </c>
      <c r="P29" s="296">
        <v>1383000</v>
      </c>
      <c r="Q29" s="296">
        <v>1513684</v>
      </c>
      <c r="R29" s="296">
        <v>1522854</v>
      </c>
      <c r="S29" s="296">
        <v>1400000</v>
      </c>
      <c r="T29" s="296">
        <v>1400000</v>
      </c>
      <c r="U29" s="296">
        <v>1480000</v>
      </c>
      <c r="V29" s="296">
        <v>1600000</v>
      </c>
      <c r="W29" s="296">
        <v>1675000</v>
      </c>
      <c r="X29" s="296">
        <v>1865579.5918367347</v>
      </c>
      <c r="Y29" s="296">
        <v>1989363.2653061224</v>
      </c>
    </row>
    <row r="30" spans="1:27">
      <c r="A30" s="855"/>
      <c r="B30" s="93" t="s">
        <v>555</v>
      </c>
      <c r="C30" s="296">
        <v>1209300</v>
      </c>
      <c r="D30" s="296">
        <v>1212650</v>
      </c>
      <c r="E30" s="296">
        <v>1216020</v>
      </c>
      <c r="F30" s="296">
        <v>1219400</v>
      </c>
      <c r="G30" s="296">
        <v>1238000</v>
      </c>
      <c r="H30" s="296">
        <v>1250000</v>
      </c>
      <c r="I30" s="296">
        <v>1260660</v>
      </c>
      <c r="J30" s="296">
        <v>1272030</v>
      </c>
      <c r="K30" s="296">
        <v>1283560</v>
      </c>
      <c r="L30" s="296">
        <v>1295186</v>
      </c>
      <c r="M30" s="296">
        <v>1307043</v>
      </c>
      <c r="N30" s="296">
        <v>1154562</v>
      </c>
      <c r="O30" s="296">
        <v>1219523</v>
      </c>
      <c r="P30" s="296">
        <v>921328</v>
      </c>
      <c r="Q30" s="296">
        <v>951950</v>
      </c>
      <c r="R30" s="296">
        <v>841075</v>
      </c>
      <c r="S30" s="296">
        <v>819070</v>
      </c>
      <c r="T30" s="296">
        <v>730000</v>
      </c>
      <c r="U30" s="296">
        <v>786265</v>
      </c>
      <c r="V30" s="296">
        <v>815693</v>
      </c>
      <c r="W30" s="296"/>
      <c r="X30" s="296"/>
      <c r="Y30" s="296"/>
    </row>
    <row r="31" spans="1:27">
      <c r="A31" s="855"/>
      <c r="B31" s="93" t="s">
        <v>58</v>
      </c>
      <c r="C31" s="296">
        <v>2051.1618291573636</v>
      </c>
      <c r="D31" s="296">
        <v>2195.4150002061601</v>
      </c>
      <c r="E31" s="296">
        <v>2141.3833654051741</v>
      </c>
      <c r="F31" s="296">
        <v>2295.7231311764463</v>
      </c>
      <c r="G31" s="296">
        <v>2449.009282795912</v>
      </c>
      <c r="H31" s="296">
        <v>2715.214026280868</v>
      </c>
      <c r="I31" s="296">
        <v>2813.9019874388378</v>
      </c>
      <c r="J31" s="296">
        <v>2859.9158192117357</v>
      </c>
      <c r="K31" s="296">
        <v>3116.9521488807663</v>
      </c>
      <c r="L31" s="296">
        <v>3516.1273335672031</v>
      </c>
      <c r="M31" s="608">
        <v>3624.9495999749051</v>
      </c>
      <c r="N31" s="608">
        <v>3396.3191802428028</v>
      </c>
      <c r="O31" s="608">
        <v>3429.852190684644</v>
      </c>
      <c r="P31" s="608">
        <v>2610.7201735357917</v>
      </c>
      <c r="Q31" s="608">
        <v>2627.9348926195958</v>
      </c>
      <c r="R31" s="608">
        <v>2612.1105503219615</v>
      </c>
      <c r="S31" s="608">
        <v>2725.6064285714288</v>
      </c>
      <c r="T31" s="608">
        <v>2214.6464285714287</v>
      </c>
      <c r="U31" s="608">
        <v>2722.9729729729729</v>
      </c>
      <c r="V31" s="608">
        <v>2644.4657513039142</v>
      </c>
      <c r="W31" s="608">
        <v>2526.5924179104477</v>
      </c>
      <c r="X31" s="608">
        <v>2450.0016080793407</v>
      </c>
      <c r="Y31" s="608">
        <v>2450.0040213872144</v>
      </c>
    </row>
    <row r="32" spans="1:27" s="8" customFormat="1">
      <c r="A32" s="855" t="s">
        <v>9</v>
      </c>
      <c r="B32" s="93" t="s">
        <v>95</v>
      </c>
      <c r="C32" s="296">
        <v>71.600999999999999</v>
      </c>
      <c r="D32" s="296">
        <v>93.15</v>
      </c>
      <c r="E32" s="296">
        <v>94.186000000000007</v>
      </c>
      <c r="F32" s="296">
        <v>88.155000000000001</v>
      </c>
      <c r="G32" s="296">
        <v>49.692999999999998</v>
      </c>
      <c r="H32" s="296">
        <v>41.27</v>
      </c>
      <c r="I32" s="296">
        <v>91.45</v>
      </c>
      <c r="J32" s="296">
        <v>113.166</v>
      </c>
      <c r="K32" s="296">
        <v>114.88500000000001</v>
      </c>
      <c r="L32" s="296">
        <v>135.988</v>
      </c>
      <c r="M32" s="296">
        <v>110.10599999999999</v>
      </c>
      <c r="N32" s="296">
        <v>117.733</v>
      </c>
      <c r="O32" s="296">
        <v>110.405</v>
      </c>
      <c r="P32" s="296">
        <v>125.15600000000001</v>
      </c>
      <c r="Q32" s="296">
        <v>132.00200000000001</v>
      </c>
      <c r="R32" s="296">
        <v>111.437</v>
      </c>
      <c r="S32" s="296">
        <v>83.757000000000005</v>
      </c>
      <c r="T32" s="296">
        <v>121.07850000000001</v>
      </c>
      <c r="U32" s="296">
        <v>112.313</v>
      </c>
      <c r="V32" s="296">
        <v>132.72800000000001</v>
      </c>
      <c r="W32" s="296">
        <v>142.59146899999999</v>
      </c>
      <c r="X32" s="296"/>
      <c r="Y32" s="296"/>
      <c r="Z32" s="74" t="s">
        <v>15</v>
      </c>
      <c r="AA32" s="43"/>
    </row>
    <row r="33" spans="1:29" s="8" customFormat="1">
      <c r="A33" s="855"/>
      <c r="B33" s="93" t="s">
        <v>59</v>
      </c>
      <c r="C33" s="296">
        <v>43523</v>
      </c>
      <c r="D33" s="296">
        <v>50146</v>
      </c>
      <c r="E33" s="296">
        <v>56463</v>
      </c>
      <c r="F33" s="296">
        <v>54393</v>
      </c>
      <c r="G33" s="296">
        <v>34257</v>
      </c>
      <c r="H33" s="296">
        <v>49097</v>
      </c>
      <c r="I33" s="296">
        <v>52461</v>
      </c>
      <c r="J33" s="296">
        <v>58091</v>
      </c>
      <c r="K33" s="296">
        <v>62801</v>
      </c>
      <c r="L33" s="296">
        <v>63509</v>
      </c>
      <c r="M33" s="296">
        <v>58741</v>
      </c>
      <c r="N33" s="296">
        <v>61559</v>
      </c>
      <c r="O33" s="296">
        <v>60132</v>
      </c>
      <c r="P33" s="296">
        <v>65275</v>
      </c>
      <c r="Q33" s="296">
        <v>67400</v>
      </c>
      <c r="R33" s="296">
        <v>65761</v>
      </c>
      <c r="S33" s="296">
        <v>53676</v>
      </c>
      <c r="T33" s="296">
        <v>64881</v>
      </c>
      <c r="U33" s="296">
        <v>63971</v>
      </c>
      <c r="V33" s="296">
        <v>70573</v>
      </c>
      <c r="W33" s="296">
        <v>73696</v>
      </c>
      <c r="X33" s="296"/>
      <c r="Y33" s="296"/>
      <c r="AA33" s="43"/>
    </row>
    <row r="34" spans="1:29" s="8" customFormat="1">
      <c r="A34" s="855"/>
      <c r="B34" s="93" t="s">
        <v>555</v>
      </c>
      <c r="C34" s="296">
        <v>43523</v>
      </c>
      <c r="D34" s="296">
        <v>50146</v>
      </c>
      <c r="E34" s="296">
        <v>56029</v>
      </c>
      <c r="F34" s="296">
        <v>54393</v>
      </c>
      <c r="G34" s="296">
        <v>42568</v>
      </c>
      <c r="H34" s="296">
        <v>48993</v>
      </c>
      <c r="I34" s="296">
        <v>52031</v>
      </c>
      <c r="J34" s="296">
        <v>58091</v>
      </c>
      <c r="K34" s="296">
        <v>63124</v>
      </c>
      <c r="L34" s="296">
        <v>63967</v>
      </c>
      <c r="M34" s="296">
        <v>59098</v>
      </c>
      <c r="N34" s="296">
        <v>61559</v>
      </c>
      <c r="O34" s="296">
        <v>60132</v>
      </c>
      <c r="P34" s="296">
        <v>65275</v>
      </c>
      <c r="Q34" s="296">
        <v>67400</v>
      </c>
      <c r="R34" s="296">
        <v>65761</v>
      </c>
      <c r="S34" s="296">
        <v>53676</v>
      </c>
      <c r="T34" s="296">
        <v>64881</v>
      </c>
      <c r="U34" s="296">
        <v>63971</v>
      </c>
      <c r="V34" s="296">
        <v>74862</v>
      </c>
      <c r="W34" s="296"/>
      <c r="X34" s="296"/>
      <c r="Y34" s="296"/>
      <c r="AA34"/>
    </row>
    <row r="35" spans="1:29" s="8" customFormat="1">
      <c r="A35" s="855"/>
      <c r="B35" s="93" t="s">
        <v>58</v>
      </c>
      <c r="C35" s="296">
        <v>1645.1301610642649</v>
      </c>
      <c r="D35" s="296">
        <v>1857.5758784349698</v>
      </c>
      <c r="E35" s="296">
        <v>1668.1012344367107</v>
      </c>
      <c r="F35" s="296">
        <v>1620.7048701119629</v>
      </c>
      <c r="G35" s="296">
        <v>1450.5940391744753</v>
      </c>
      <c r="H35" s="296">
        <v>840.58089088946372</v>
      </c>
      <c r="I35" s="296">
        <v>1743.1997102609557</v>
      </c>
      <c r="J35" s="296">
        <v>1948.0814584014736</v>
      </c>
      <c r="K35" s="296">
        <v>1829.3498511170205</v>
      </c>
      <c r="L35" s="296">
        <v>2141.2398242768741</v>
      </c>
      <c r="M35" s="296">
        <v>1874.4318278544799</v>
      </c>
      <c r="N35" s="296">
        <v>1912.5229454669504</v>
      </c>
      <c r="O35" s="296">
        <v>1836.0440364531364</v>
      </c>
      <c r="P35" s="296">
        <v>1917.3649942550746</v>
      </c>
      <c r="Q35" s="296">
        <v>1958.4866468842731</v>
      </c>
      <c r="R35" s="296">
        <v>1694.5758124116117</v>
      </c>
      <c r="S35" s="296">
        <v>1560.4180639391907</v>
      </c>
      <c r="T35" s="296">
        <v>1866.1626670365747</v>
      </c>
      <c r="U35" s="296">
        <v>1755.6861702959154</v>
      </c>
      <c r="V35" s="296">
        <v>1880.719255239256</v>
      </c>
      <c r="W35" s="296">
        <v>1934.860358771168</v>
      </c>
      <c r="X35" s="296"/>
      <c r="Y35" s="296"/>
      <c r="AA35"/>
    </row>
    <row r="36" spans="1:29" s="8" customFormat="1">
      <c r="A36" s="855" t="s">
        <v>8</v>
      </c>
      <c r="B36" s="93" t="s">
        <v>95</v>
      </c>
      <c r="C36" s="296" t="s">
        <v>30</v>
      </c>
      <c r="D36" s="296" t="s">
        <v>30</v>
      </c>
      <c r="E36" s="296" t="s">
        <v>30</v>
      </c>
      <c r="F36" s="296" t="s">
        <v>30</v>
      </c>
      <c r="G36" s="296" t="s">
        <v>30</v>
      </c>
      <c r="H36" s="296" t="s">
        <v>30</v>
      </c>
      <c r="I36" s="296" t="s">
        <v>30</v>
      </c>
      <c r="J36" s="296" t="s">
        <v>30</v>
      </c>
      <c r="K36" s="296" t="s">
        <v>30</v>
      </c>
      <c r="L36" s="296" t="s">
        <v>30</v>
      </c>
      <c r="M36" s="296" t="s">
        <v>30</v>
      </c>
      <c r="N36" s="296">
        <v>0.3</v>
      </c>
      <c r="O36" s="296">
        <v>0.8</v>
      </c>
      <c r="P36" s="296">
        <v>0.7</v>
      </c>
      <c r="Q36" s="296">
        <v>1.2</v>
      </c>
      <c r="R36" s="296">
        <v>0.7</v>
      </c>
      <c r="S36" s="296">
        <v>0.4</v>
      </c>
      <c r="T36" s="296">
        <v>0.2</v>
      </c>
      <c r="U36" s="296">
        <v>0.02</v>
      </c>
      <c r="V36" s="296">
        <v>0.02</v>
      </c>
      <c r="W36" s="296">
        <v>0</v>
      </c>
      <c r="X36" s="296">
        <v>0</v>
      </c>
      <c r="Y36" s="296"/>
      <c r="AA36" s="43"/>
    </row>
    <row r="37" spans="1:29">
      <c r="A37" s="855"/>
      <c r="B37" s="93" t="s">
        <v>59</v>
      </c>
      <c r="C37" s="296" t="s">
        <v>30</v>
      </c>
      <c r="D37" s="296" t="s">
        <v>30</v>
      </c>
      <c r="E37" s="296" t="s">
        <v>30</v>
      </c>
      <c r="F37" s="296" t="s">
        <v>30</v>
      </c>
      <c r="G37" s="296" t="s">
        <v>30</v>
      </c>
      <c r="H37" s="296" t="s">
        <v>30</v>
      </c>
      <c r="I37" s="296" t="s">
        <v>30</v>
      </c>
      <c r="J37" s="296" t="s">
        <v>30</v>
      </c>
      <c r="K37" s="296" t="s">
        <v>30</v>
      </c>
      <c r="L37" s="296" t="s">
        <v>30</v>
      </c>
      <c r="M37" s="296" t="s">
        <v>30</v>
      </c>
      <c r="N37" s="296">
        <v>120</v>
      </c>
      <c r="O37" s="296">
        <v>309</v>
      </c>
      <c r="P37" s="296">
        <v>304</v>
      </c>
      <c r="Q37" s="296">
        <v>412</v>
      </c>
      <c r="R37" s="296">
        <v>340</v>
      </c>
      <c r="S37" s="296">
        <v>161</v>
      </c>
      <c r="T37" s="296">
        <v>56</v>
      </c>
      <c r="U37" s="296">
        <v>13</v>
      </c>
      <c r="V37" s="296">
        <v>6</v>
      </c>
      <c r="W37" s="296">
        <v>0</v>
      </c>
      <c r="X37" s="296">
        <v>0</v>
      </c>
      <c r="Y37" s="296"/>
      <c r="AA37" s="43"/>
    </row>
    <row r="38" spans="1:29">
      <c r="A38" s="855"/>
      <c r="B38" s="93" t="s">
        <v>555</v>
      </c>
      <c r="C38" s="296">
        <v>0</v>
      </c>
      <c r="D38" s="296">
        <v>0</v>
      </c>
      <c r="E38" s="296">
        <v>0</v>
      </c>
      <c r="F38" s="296">
        <v>0</v>
      </c>
      <c r="G38" s="296">
        <v>0</v>
      </c>
      <c r="H38" s="296">
        <v>0</v>
      </c>
      <c r="I38" s="296">
        <v>0</v>
      </c>
      <c r="J38" s="296">
        <v>0</v>
      </c>
      <c r="K38" s="296">
        <v>0</v>
      </c>
      <c r="L38" s="296">
        <v>0</v>
      </c>
      <c r="M38" s="296">
        <v>0</v>
      </c>
      <c r="N38" s="296">
        <v>120</v>
      </c>
      <c r="O38" s="296">
        <v>309</v>
      </c>
      <c r="P38" s="296">
        <v>304</v>
      </c>
      <c r="Q38" s="296">
        <v>412</v>
      </c>
      <c r="R38" s="296">
        <v>340</v>
      </c>
      <c r="S38" s="296">
        <v>161</v>
      </c>
      <c r="T38" s="296">
        <v>56</v>
      </c>
      <c r="U38" s="296">
        <v>13</v>
      </c>
      <c r="V38" s="296">
        <v>6</v>
      </c>
      <c r="W38" s="296">
        <v>0</v>
      </c>
      <c r="X38" s="296">
        <v>0</v>
      </c>
      <c r="Y38" s="296"/>
    </row>
    <row r="39" spans="1:29">
      <c r="A39" s="855"/>
      <c r="B39" s="93" t="s">
        <v>58</v>
      </c>
      <c r="C39" s="296"/>
      <c r="D39" s="296"/>
      <c r="E39" s="296"/>
      <c r="F39" s="296"/>
      <c r="G39" s="296"/>
      <c r="H39" s="296"/>
      <c r="I39" s="296"/>
      <c r="J39" s="296"/>
      <c r="K39" s="296"/>
      <c r="L39" s="296"/>
      <c r="M39" s="296"/>
      <c r="N39" s="296">
        <v>2633.3333333333335</v>
      </c>
      <c r="O39" s="296">
        <v>2689</v>
      </c>
      <c r="P39" s="296">
        <v>2125</v>
      </c>
      <c r="Q39" s="296">
        <v>2878.6407766990292</v>
      </c>
      <c r="R39" s="296">
        <v>2058.8235294117649</v>
      </c>
      <c r="S39" s="296">
        <v>2484.4720496894411</v>
      </c>
      <c r="T39" s="296">
        <v>3571.4285714285716</v>
      </c>
      <c r="U39" s="296">
        <v>1538.4615384615386</v>
      </c>
      <c r="V39" s="296">
        <v>3333.3333333333335</v>
      </c>
      <c r="W39" s="296"/>
      <c r="X39" s="296"/>
      <c r="Y39" s="296"/>
    </row>
    <row r="40" spans="1:29">
      <c r="A40" s="855" t="s">
        <v>6</v>
      </c>
      <c r="B40" s="93" t="s">
        <v>95</v>
      </c>
      <c r="C40" s="296">
        <v>151</v>
      </c>
      <c r="D40" s="296">
        <v>167</v>
      </c>
      <c r="E40" s="296">
        <v>93</v>
      </c>
      <c r="F40" s="296">
        <v>117</v>
      </c>
      <c r="G40" s="296">
        <v>91</v>
      </c>
      <c r="H40" s="296">
        <v>65</v>
      </c>
      <c r="I40" s="296">
        <v>98</v>
      </c>
      <c r="J40" s="296">
        <v>103</v>
      </c>
      <c r="K40" s="296">
        <v>100</v>
      </c>
      <c r="L40" s="296" t="s">
        <v>7</v>
      </c>
      <c r="M40" s="296" t="s">
        <v>7</v>
      </c>
      <c r="N40" s="296" t="s">
        <v>7</v>
      </c>
      <c r="O40" s="296">
        <v>102</v>
      </c>
      <c r="P40" s="296">
        <v>99</v>
      </c>
      <c r="Q40" s="296">
        <v>156</v>
      </c>
      <c r="R40" s="296">
        <v>71</v>
      </c>
      <c r="S40" s="296">
        <v>147.048</v>
      </c>
      <c r="T40" s="296">
        <v>159.488</v>
      </c>
      <c r="U40" s="296">
        <v>170.12799999999999</v>
      </c>
      <c r="V40" s="296">
        <v>179.83600000000001</v>
      </c>
      <c r="W40" s="296">
        <v>132.24299999999999</v>
      </c>
      <c r="X40" s="296"/>
      <c r="Y40" s="296"/>
      <c r="Z40" s="30"/>
      <c r="AA40" s="30"/>
      <c r="AB40" s="30"/>
      <c r="AC40" s="30"/>
    </row>
    <row r="41" spans="1:29">
      <c r="A41" s="855"/>
      <c r="B41" s="93" t="s">
        <v>59</v>
      </c>
      <c r="C41" s="296">
        <v>406100</v>
      </c>
      <c r="D41" s="296">
        <v>383800</v>
      </c>
      <c r="E41" s="296">
        <v>174000</v>
      </c>
      <c r="F41" s="296">
        <v>179000</v>
      </c>
      <c r="G41" s="296">
        <v>184000</v>
      </c>
      <c r="H41" s="296">
        <v>191000</v>
      </c>
      <c r="I41" s="296">
        <v>406100</v>
      </c>
      <c r="J41" s="296">
        <v>358000</v>
      </c>
      <c r="K41" s="296">
        <v>384300</v>
      </c>
      <c r="L41" s="296" t="s">
        <v>7</v>
      </c>
      <c r="M41" s="296">
        <v>281936</v>
      </c>
      <c r="N41" s="296" t="s">
        <v>7</v>
      </c>
      <c r="O41" s="296">
        <v>363400</v>
      </c>
      <c r="P41" s="296">
        <v>300000</v>
      </c>
      <c r="Q41" s="296">
        <v>376500</v>
      </c>
      <c r="R41" s="296">
        <v>234884</v>
      </c>
      <c r="S41" s="296"/>
      <c r="T41" s="296"/>
      <c r="U41" s="296"/>
      <c r="V41" s="296"/>
      <c r="W41" s="296">
        <v>284000</v>
      </c>
      <c r="X41" s="296"/>
      <c r="Y41" s="296"/>
    </row>
    <row r="42" spans="1:29">
      <c r="A42" s="855"/>
      <c r="B42" s="93" t="s">
        <v>555</v>
      </c>
      <c r="C42" s="296">
        <v>184196</v>
      </c>
      <c r="D42" s="296">
        <v>174233</v>
      </c>
      <c r="E42" s="296">
        <v>334700</v>
      </c>
      <c r="F42" s="296">
        <v>120000</v>
      </c>
      <c r="G42" s="296">
        <v>95000</v>
      </c>
      <c r="H42" s="296">
        <v>317800</v>
      </c>
      <c r="I42" s="296">
        <v>357700</v>
      </c>
      <c r="J42" s="296">
        <v>362100</v>
      </c>
      <c r="K42" s="296">
        <v>310900</v>
      </c>
      <c r="L42" s="296">
        <v>182000</v>
      </c>
      <c r="M42" s="296">
        <v>226593</v>
      </c>
      <c r="N42" s="296">
        <v>238778</v>
      </c>
      <c r="O42" s="296">
        <v>363400</v>
      </c>
      <c r="P42" s="296">
        <v>403700</v>
      </c>
      <c r="Q42" s="296">
        <v>376500</v>
      </c>
      <c r="R42" s="296">
        <v>234884</v>
      </c>
      <c r="S42" s="296">
        <v>327000</v>
      </c>
      <c r="T42" s="296">
        <v>325000</v>
      </c>
      <c r="U42" s="296">
        <v>869572</v>
      </c>
      <c r="V42" s="296">
        <v>724801</v>
      </c>
      <c r="W42" s="296"/>
      <c r="X42" s="296"/>
      <c r="Y42" s="296"/>
    </row>
    <row r="43" spans="1:29">
      <c r="A43" s="855"/>
      <c r="B43" s="93" t="s">
        <v>58</v>
      </c>
      <c r="C43" s="296">
        <v>371.82959862102928</v>
      </c>
      <c r="D43" s="296">
        <v>435.12245961438248</v>
      </c>
      <c r="E43" s="296">
        <v>534.48275862068965</v>
      </c>
      <c r="F43" s="296">
        <v>653.63128491620114</v>
      </c>
      <c r="G43" s="296">
        <v>494.56521739130437</v>
      </c>
      <c r="H43" s="296">
        <v>340.31413612565444</v>
      </c>
      <c r="I43" s="296">
        <v>241.319871952721</v>
      </c>
      <c r="J43" s="296">
        <v>287.70949720670393</v>
      </c>
      <c r="K43" s="296">
        <v>260.21337496747333</v>
      </c>
      <c r="L43" s="296" t="s">
        <v>7</v>
      </c>
      <c r="M43" s="296" t="s">
        <v>7</v>
      </c>
      <c r="N43" s="296" t="s">
        <v>7</v>
      </c>
      <c r="O43" s="296">
        <v>280.68244358833243</v>
      </c>
      <c r="P43" s="296">
        <v>330</v>
      </c>
      <c r="Q43" s="296">
        <v>414.34262948207169</v>
      </c>
      <c r="R43" s="296">
        <v>302.27686858193834</v>
      </c>
      <c r="S43" s="296">
        <v>406.70000000000005</v>
      </c>
      <c r="T43" s="296">
        <v>424.6</v>
      </c>
      <c r="U43" s="296">
        <v>474.90000000000003</v>
      </c>
      <c r="V43" s="296">
        <v>470.5</v>
      </c>
      <c r="W43" s="296">
        <v>465.6443661971831</v>
      </c>
      <c r="X43" s="296"/>
      <c r="Y43" s="296"/>
    </row>
    <row r="44" spans="1:29">
      <c r="A44" s="855" t="s">
        <v>5</v>
      </c>
      <c r="B44" s="93" t="s">
        <v>95</v>
      </c>
      <c r="C44" s="296" t="s">
        <v>30</v>
      </c>
      <c r="D44" s="296" t="s">
        <v>30</v>
      </c>
      <c r="E44" s="296" t="s">
        <v>30</v>
      </c>
      <c r="F44" s="296" t="s">
        <v>30</v>
      </c>
      <c r="G44" s="296" t="s">
        <v>30</v>
      </c>
      <c r="H44" s="296" t="s">
        <v>30</v>
      </c>
      <c r="I44" s="296" t="s">
        <v>30</v>
      </c>
      <c r="J44" s="296" t="s">
        <v>30</v>
      </c>
      <c r="K44" s="296" t="s">
        <v>30</v>
      </c>
      <c r="L44" s="296" t="s">
        <v>30</v>
      </c>
      <c r="M44" s="296" t="s">
        <v>30</v>
      </c>
      <c r="N44" s="296" t="s">
        <v>30</v>
      </c>
      <c r="O44" s="296" t="s">
        <v>30</v>
      </c>
      <c r="P44" s="296" t="s">
        <v>30</v>
      </c>
      <c r="Q44" s="296" t="s">
        <v>30</v>
      </c>
      <c r="R44" s="296" t="s">
        <v>30</v>
      </c>
      <c r="S44" s="296" t="s">
        <v>30</v>
      </c>
      <c r="T44" s="296" t="s">
        <v>30</v>
      </c>
      <c r="U44" s="296" t="s">
        <v>30</v>
      </c>
      <c r="V44" s="296" t="s">
        <v>30</v>
      </c>
      <c r="W44" s="296" t="s">
        <v>30</v>
      </c>
      <c r="X44" s="296" t="s">
        <v>30</v>
      </c>
      <c r="Y44" s="296" t="s">
        <v>30</v>
      </c>
    </row>
    <row r="45" spans="1:29">
      <c r="A45" s="855"/>
      <c r="B45" s="93" t="s">
        <v>59</v>
      </c>
      <c r="C45" s="296" t="s">
        <v>30</v>
      </c>
      <c r="D45" s="296" t="s">
        <v>30</v>
      </c>
      <c r="E45" s="296" t="s">
        <v>30</v>
      </c>
      <c r="F45" s="296" t="s">
        <v>30</v>
      </c>
      <c r="G45" s="296" t="s">
        <v>30</v>
      </c>
      <c r="H45" s="296" t="s">
        <v>30</v>
      </c>
      <c r="I45" s="296" t="s">
        <v>30</v>
      </c>
      <c r="J45" s="296" t="s">
        <v>30</v>
      </c>
      <c r="K45" s="296" t="s">
        <v>30</v>
      </c>
      <c r="L45" s="296" t="s">
        <v>30</v>
      </c>
      <c r="M45" s="296" t="s">
        <v>30</v>
      </c>
      <c r="N45" s="296" t="s">
        <v>30</v>
      </c>
      <c r="O45" s="296" t="s">
        <v>30</v>
      </c>
      <c r="P45" s="296" t="s">
        <v>30</v>
      </c>
      <c r="Q45" s="296" t="s">
        <v>30</v>
      </c>
      <c r="R45" s="296" t="s">
        <v>30</v>
      </c>
      <c r="S45" s="296" t="s">
        <v>30</v>
      </c>
      <c r="T45" s="296" t="s">
        <v>30</v>
      </c>
      <c r="U45" s="296" t="s">
        <v>30</v>
      </c>
      <c r="V45" s="296" t="s">
        <v>30</v>
      </c>
      <c r="W45" s="296" t="s">
        <v>30</v>
      </c>
      <c r="X45" s="296" t="s">
        <v>30</v>
      </c>
      <c r="Y45" s="296" t="s">
        <v>30</v>
      </c>
    </row>
    <row r="46" spans="1:29">
      <c r="A46" s="855"/>
      <c r="B46" s="93" t="s">
        <v>555</v>
      </c>
      <c r="C46" s="296" t="s">
        <v>30</v>
      </c>
      <c r="D46" s="296" t="s">
        <v>30</v>
      </c>
      <c r="E46" s="296" t="s">
        <v>30</v>
      </c>
      <c r="F46" s="296" t="s">
        <v>30</v>
      </c>
      <c r="G46" s="296" t="s">
        <v>30</v>
      </c>
      <c r="H46" s="296" t="s">
        <v>30</v>
      </c>
      <c r="I46" s="296" t="s">
        <v>30</v>
      </c>
      <c r="J46" s="296" t="s">
        <v>30</v>
      </c>
      <c r="K46" s="296" t="s">
        <v>30</v>
      </c>
      <c r="L46" s="296" t="s">
        <v>30</v>
      </c>
      <c r="M46" s="296" t="s">
        <v>30</v>
      </c>
      <c r="N46" s="296" t="s">
        <v>30</v>
      </c>
      <c r="O46" s="296" t="s">
        <v>30</v>
      </c>
      <c r="P46" s="296" t="s">
        <v>30</v>
      </c>
      <c r="Q46" s="296" t="s">
        <v>30</v>
      </c>
      <c r="R46" s="296" t="s">
        <v>30</v>
      </c>
      <c r="S46" s="296" t="s">
        <v>30</v>
      </c>
      <c r="T46" s="296" t="s">
        <v>30</v>
      </c>
      <c r="U46" s="296" t="s">
        <v>30</v>
      </c>
      <c r="V46" s="296" t="s">
        <v>30</v>
      </c>
      <c r="W46" s="296" t="s">
        <v>30</v>
      </c>
      <c r="X46" s="296" t="s">
        <v>30</v>
      </c>
      <c r="Y46" s="296" t="s">
        <v>30</v>
      </c>
    </row>
    <row r="47" spans="1:29">
      <c r="A47" s="855"/>
      <c r="B47" s="93" t="s">
        <v>58</v>
      </c>
      <c r="C47" s="296" t="s">
        <v>30</v>
      </c>
      <c r="D47" s="296" t="s">
        <v>30</v>
      </c>
      <c r="E47" s="296" t="s">
        <v>30</v>
      </c>
      <c r="F47" s="296" t="s">
        <v>30</v>
      </c>
      <c r="G47" s="296" t="s">
        <v>30</v>
      </c>
      <c r="H47" s="296" t="s">
        <v>30</v>
      </c>
      <c r="I47" s="296" t="s">
        <v>30</v>
      </c>
      <c r="J47" s="296" t="s">
        <v>30</v>
      </c>
      <c r="K47" s="296" t="s">
        <v>30</v>
      </c>
      <c r="L47" s="296" t="s">
        <v>30</v>
      </c>
      <c r="M47" s="296" t="s">
        <v>30</v>
      </c>
      <c r="N47" s="296" t="s">
        <v>30</v>
      </c>
      <c r="O47" s="296" t="s">
        <v>30</v>
      </c>
      <c r="P47" s="296" t="s">
        <v>30</v>
      </c>
      <c r="Q47" s="296" t="s">
        <v>30</v>
      </c>
      <c r="R47" s="296" t="s">
        <v>30</v>
      </c>
      <c r="S47" s="296" t="s">
        <v>30</v>
      </c>
      <c r="T47" s="296" t="s">
        <v>30</v>
      </c>
      <c r="U47" s="296" t="s">
        <v>30</v>
      </c>
      <c r="V47" s="296" t="s">
        <v>30</v>
      </c>
      <c r="W47" s="296" t="s">
        <v>30</v>
      </c>
      <c r="X47" s="296" t="s">
        <v>30</v>
      </c>
      <c r="Y47" s="296" t="s">
        <v>30</v>
      </c>
    </row>
    <row r="48" spans="1:29">
      <c r="A48" s="855" t="s">
        <v>4</v>
      </c>
      <c r="B48" s="93" t="s">
        <v>95</v>
      </c>
      <c r="C48" s="296" t="s">
        <v>30</v>
      </c>
      <c r="D48" s="296" t="s">
        <v>30</v>
      </c>
      <c r="E48" s="296" t="s">
        <v>30</v>
      </c>
      <c r="F48" s="296" t="s">
        <v>30</v>
      </c>
      <c r="G48" s="296" t="s">
        <v>30</v>
      </c>
      <c r="H48" s="296" t="s">
        <v>30</v>
      </c>
      <c r="I48" s="296" t="s">
        <v>30</v>
      </c>
      <c r="J48" s="296" t="s">
        <v>30</v>
      </c>
      <c r="K48" s="296" t="s">
        <v>30</v>
      </c>
      <c r="L48" s="296" t="s">
        <v>30</v>
      </c>
      <c r="M48" s="296" t="s">
        <v>30</v>
      </c>
      <c r="N48" s="296" t="s">
        <v>30</v>
      </c>
      <c r="O48" s="296" t="s">
        <v>30</v>
      </c>
      <c r="P48" s="296" t="s">
        <v>30</v>
      </c>
      <c r="Q48" s="296" t="s">
        <v>30</v>
      </c>
      <c r="R48" s="296" t="s">
        <v>30</v>
      </c>
      <c r="S48" s="296" t="s">
        <v>30</v>
      </c>
      <c r="T48" s="296" t="s">
        <v>30</v>
      </c>
      <c r="U48" s="296" t="s">
        <v>30</v>
      </c>
      <c r="V48" s="296" t="s">
        <v>30</v>
      </c>
      <c r="W48" s="296" t="s">
        <v>30</v>
      </c>
      <c r="X48" s="296" t="s">
        <v>30</v>
      </c>
      <c r="Y48" s="296" t="s">
        <v>30</v>
      </c>
    </row>
    <row r="49" spans="1:27">
      <c r="A49" s="855"/>
      <c r="B49" s="93" t="s">
        <v>59</v>
      </c>
      <c r="C49" s="296" t="s">
        <v>30</v>
      </c>
      <c r="D49" s="296" t="s">
        <v>30</v>
      </c>
      <c r="E49" s="296" t="s">
        <v>30</v>
      </c>
      <c r="F49" s="296" t="s">
        <v>30</v>
      </c>
      <c r="G49" s="296" t="s">
        <v>30</v>
      </c>
      <c r="H49" s="296" t="s">
        <v>30</v>
      </c>
      <c r="I49" s="296" t="s">
        <v>30</v>
      </c>
      <c r="J49" s="296" t="s">
        <v>30</v>
      </c>
      <c r="K49" s="296" t="s">
        <v>30</v>
      </c>
      <c r="L49" s="296" t="s">
        <v>30</v>
      </c>
      <c r="M49" s="296" t="s">
        <v>30</v>
      </c>
      <c r="N49" s="296" t="s">
        <v>30</v>
      </c>
      <c r="O49" s="296" t="s">
        <v>30</v>
      </c>
      <c r="P49" s="296" t="s">
        <v>30</v>
      </c>
      <c r="Q49" s="296" t="s">
        <v>30</v>
      </c>
      <c r="R49" s="296" t="s">
        <v>30</v>
      </c>
      <c r="S49" s="296" t="s">
        <v>30</v>
      </c>
      <c r="T49" s="296" t="s">
        <v>30</v>
      </c>
      <c r="U49" s="296" t="s">
        <v>30</v>
      </c>
      <c r="V49" s="296" t="s">
        <v>30</v>
      </c>
      <c r="W49" s="296" t="s">
        <v>30</v>
      </c>
      <c r="X49" s="296" t="s">
        <v>30</v>
      </c>
      <c r="Y49" s="296" t="s">
        <v>30</v>
      </c>
    </row>
    <row r="50" spans="1:27">
      <c r="A50" s="855"/>
      <c r="B50" s="93" t="s">
        <v>555</v>
      </c>
      <c r="C50" s="296" t="s">
        <v>30</v>
      </c>
      <c r="D50" s="296" t="s">
        <v>30</v>
      </c>
      <c r="E50" s="296" t="s">
        <v>30</v>
      </c>
      <c r="F50" s="296" t="s">
        <v>30</v>
      </c>
      <c r="G50" s="296" t="s">
        <v>30</v>
      </c>
      <c r="H50" s="296" t="s">
        <v>30</v>
      </c>
      <c r="I50" s="296" t="s">
        <v>30</v>
      </c>
      <c r="J50" s="296" t="s">
        <v>30</v>
      </c>
      <c r="K50" s="296" t="s">
        <v>30</v>
      </c>
      <c r="L50" s="296" t="s">
        <v>30</v>
      </c>
      <c r="M50" s="296" t="s">
        <v>30</v>
      </c>
      <c r="N50" s="296" t="s">
        <v>30</v>
      </c>
      <c r="O50" s="296" t="s">
        <v>30</v>
      </c>
      <c r="P50" s="296" t="s">
        <v>30</v>
      </c>
      <c r="Q50" s="296" t="s">
        <v>30</v>
      </c>
      <c r="R50" s="296" t="s">
        <v>30</v>
      </c>
      <c r="S50" s="296" t="s">
        <v>30</v>
      </c>
      <c r="T50" s="296" t="s">
        <v>30</v>
      </c>
      <c r="U50" s="296" t="s">
        <v>30</v>
      </c>
      <c r="V50" s="296" t="s">
        <v>30</v>
      </c>
      <c r="W50" s="296" t="s">
        <v>30</v>
      </c>
      <c r="X50" s="296" t="s">
        <v>30</v>
      </c>
      <c r="Y50" s="296" t="s">
        <v>30</v>
      </c>
    </row>
    <row r="51" spans="1:27">
      <c r="A51" s="855"/>
      <c r="B51" s="93" t="s">
        <v>58</v>
      </c>
      <c r="C51" s="296" t="s">
        <v>30</v>
      </c>
      <c r="D51" s="296" t="s">
        <v>30</v>
      </c>
      <c r="E51" s="296" t="s">
        <v>30</v>
      </c>
      <c r="F51" s="296" t="s">
        <v>30</v>
      </c>
      <c r="G51" s="296" t="s">
        <v>30</v>
      </c>
      <c r="H51" s="296" t="s">
        <v>30</v>
      </c>
      <c r="I51" s="296" t="s">
        <v>30</v>
      </c>
      <c r="J51" s="296" t="s">
        <v>30</v>
      </c>
      <c r="K51" s="296" t="s">
        <v>30</v>
      </c>
      <c r="L51" s="296" t="s">
        <v>30</v>
      </c>
      <c r="M51" s="296" t="s">
        <v>30</v>
      </c>
      <c r="N51" s="296" t="s">
        <v>30</v>
      </c>
      <c r="O51" s="296" t="s">
        <v>30</v>
      </c>
      <c r="P51" s="296" t="s">
        <v>30</v>
      </c>
      <c r="Q51" s="296" t="s">
        <v>30</v>
      </c>
      <c r="R51" s="296" t="s">
        <v>30</v>
      </c>
      <c r="S51" s="296" t="s">
        <v>30</v>
      </c>
      <c r="T51" s="296" t="s">
        <v>30</v>
      </c>
      <c r="U51" s="296" t="s">
        <v>30</v>
      </c>
      <c r="V51" s="296" t="s">
        <v>30</v>
      </c>
      <c r="W51" s="296" t="s">
        <v>30</v>
      </c>
      <c r="X51" s="296" t="s">
        <v>30</v>
      </c>
      <c r="Y51" s="296" t="s">
        <v>30</v>
      </c>
    </row>
    <row r="52" spans="1:27">
      <c r="A52" s="855" t="s">
        <v>3</v>
      </c>
      <c r="B52" s="93" t="s">
        <v>95</v>
      </c>
      <c r="C52" s="296">
        <v>3</v>
      </c>
      <c r="D52" s="296">
        <v>3.2</v>
      </c>
      <c r="E52" s="296">
        <v>3.2</v>
      </c>
      <c r="F52" s="296">
        <v>3.2</v>
      </c>
      <c r="G52" s="296">
        <v>3.2</v>
      </c>
      <c r="H52" s="296">
        <v>3.2</v>
      </c>
      <c r="I52" s="296">
        <v>3.2</v>
      </c>
      <c r="J52" s="296">
        <v>3.2</v>
      </c>
      <c r="K52" s="296">
        <v>3</v>
      </c>
      <c r="L52" s="296">
        <v>2.8479999999999999</v>
      </c>
      <c r="M52" s="296">
        <v>2.9</v>
      </c>
      <c r="N52" s="296">
        <v>2.5270000000000001</v>
      </c>
      <c r="O52" s="296">
        <v>3</v>
      </c>
      <c r="P52" s="296">
        <v>3</v>
      </c>
      <c r="Q52" s="296">
        <v>3.0569999999999999</v>
      </c>
      <c r="R52" s="296">
        <v>3.0739999999999998</v>
      </c>
      <c r="S52" s="296">
        <v>3.073</v>
      </c>
      <c r="T52" s="296">
        <v>3.0750000000000002</v>
      </c>
      <c r="U52" s="296">
        <v>3.0760000000000001</v>
      </c>
      <c r="V52" s="296">
        <v>3.077</v>
      </c>
      <c r="W52" s="608">
        <v>2.052</v>
      </c>
      <c r="X52" s="296"/>
      <c r="Y52" s="296"/>
      <c r="AA52" s="43"/>
    </row>
    <row r="53" spans="1:27">
      <c r="A53" s="855"/>
      <c r="B53" s="93" t="s">
        <v>59</v>
      </c>
      <c r="C53" s="296">
        <v>1300</v>
      </c>
      <c r="D53" s="296">
        <v>1400</v>
      </c>
      <c r="E53" s="296">
        <v>1400</v>
      </c>
      <c r="F53" s="296">
        <v>1400</v>
      </c>
      <c r="G53" s="296">
        <v>1400</v>
      </c>
      <c r="H53" s="296">
        <v>1400</v>
      </c>
      <c r="I53" s="296">
        <v>1400</v>
      </c>
      <c r="J53" s="296">
        <v>1400</v>
      </c>
      <c r="K53" s="296">
        <v>1199</v>
      </c>
      <c r="L53" s="296">
        <v>1046</v>
      </c>
      <c r="M53" s="296">
        <v>1100</v>
      </c>
      <c r="N53" s="296">
        <v>1012</v>
      </c>
      <c r="O53" s="296">
        <v>1100</v>
      </c>
      <c r="P53" s="296">
        <v>1150</v>
      </c>
      <c r="Q53" s="296" t="s">
        <v>7</v>
      </c>
      <c r="R53" s="296"/>
      <c r="S53" s="296"/>
      <c r="T53" s="296"/>
      <c r="U53" s="296"/>
      <c r="V53" s="296"/>
      <c r="W53" s="296"/>
      <c r="X53" s="296"/>
      <c r="Y53" s="296"/>
      <c r="AA53" s="43"/>
    </row>
    <row r="54" spans="1:27">
      <c r="A54" s="855"/>
      <c r="B54" s="93" t="s">
        <v>555</v>
      </c>
      <c r="C54" s="296">
        <v>1305</v>
      </c>
      <c r="D54" s="296">
        <v>1400</v>
      </c>
      <c r="E54" s="296">
        <v>1273</v>
      </c>
      <c r="F54" s="296">
        <v>1340</v>
      </c>
      <c r="G54" s="296">
        <v>1292</v>
      </c>
      <c r="H54" s="296">
        <v>1274</v>
      </c>
      <c r="I54" s="296">
        <v>1258</v>
      </c>
      <c r="J54" s="296">
        <v>1316</v>
      </c>
      <c r="K54" s="296">
        <v>1184</v>
      </c>
      <c r="L54" s="296">
        <v>1197</v>
      </c>
      <c r="M54" s="296">
        <v>1184</v>
      </c>
      <c r="N54" s="296">
        <v>1173</v>
      </c>
      <c r="O54" s="296">
        <v>1100</v>
      </c>
      <c r="P54" s="296">
        <v>1150</v>
      </c>
      <c r="Q54" s="296">
        <v>1146</v>
      </c>
      <c r="R54" s="296">
        <v>1130</v>
      </c>
      <c r="S54" s="296">
        <v>1127</v>
      </c>
      <c r="T54" s="296">
        <v>1113</v>
      </c>
      <c r="U54" s="296">
        <v>1109</v>
      </c>
      <c r="V54" s="296">
        <v>1097</v>
      </c>
      <c r="W54" s="296"/>
      <c r="X54" s="296"/>
      <c r="Y54" s="296"/>
    </row>
    <row r="55" spans="1:27">
      <c r="A55" s="855"/>
      <c r="B55" s="93" t="s">
        <v>58</v>
      </c>
      <c r="C55" s="296">
        <v>2307.6923076923076</v>
      </c>
      <c r="D55" s="296">
        <v>2285.7142857142858</v>
      </c>
      <c r="E55" s="296">
        <v>2285.7142857142858</v>
      </c>
      <c r="F55" s="296">
        <v>2285.7142857142858</v>
      </c>
      <c r="G55" s="296">
        <v>2285.7142857142858</v>
      </c>
      <c r="H55" s="296">
        <v>2285.7142857142858</v>
      </c>
      <c r="I55" s="296">
        <v>2285.7142857142858</v>
      </c>
      <c r="J55" s="296">
        <v>2285.7142857142858</v>
      </c>
      <c r="K55" s="296">
        <v>2502.0850708924104</v>
      </c>
      <c r="L55" s="296">
        <v>2722.7533460803061</v>
      </c>
      <c r="M55" s="296">
        <v>2636.3636363636365</v>
      </c>
      <c r="N55" s="296">
        <v>2497.0355731225295</v>
      </c>
      <c r="O55" s="296">
        <v>2727.2727272727275</v>
      </c>
      <c r="P55" s="296">
        <v>2608.695652173913</v>
      </c>
      <c r="Q55" s="296">
        <v>2667.5</v>
      </c>
      <c r="R55" s="296">
        <v>2720.4</v>
      </c>
      <c r="S55" s="296">
        <v>2726.7000000000003</v>
      </c>
      <c r="T55" s="296">
        <v>2762.8</v>
      </c>
      <c r="U55" s="296">
        <v>2773.7000000000003</v>
      </c>
      <c r="V55" s="296">
        <v>2804.9</v>
      </c>
      <c r="W55" s="296"/>
      <c r="X55" s="296"/>
      <c r="Y55" s="296"/>
      <c r="AA55" s="43"/>
    </row>
    <row r="56" spans="1:27">
      <c r="A56" s="856" t="s">
        <v>33</v>
      </c>
      <c r="B56" s="93" t="s">
        <v>95</v>
      </c>
      <c r="C56" s="296">
        <v>722.1</v>
      </c>
      <c r="D56" s="296">
        <v>306.85000000000002</v>
      </c>
      <c r="E56" s="296">
        <v>1514.97</v>
      </c>
      <c r="F56" s="296">
        <v>594.62</v>
      </c>
      <c r="G56" s="296">
        <v>1169.32</v>
      </c>
      <c r="H56" s="296">
        <v>1077.05</v>
      </c>
      <c r="I56" s="296">
        <v>1238.56</v>
      </c>
      <c r="J56" s="296">
        <v>1341.835</v>
      </c>
      <c r="K56" s="296">
        <v>1399.6813199999999</v>
      </c>
      <c r="L56" s="296">
        <v>1334.8</v>
      </c>
      <c r="M56" s="296">
        <v>2650.1149999999998</v>
      </c>
      <c r="N56" s="296">
        <v>2248.3180000000002</v>
      </c>
      <c r="O56" s="296">
        <v>1800.551995</v>
      </c>
      <c r="P56" s="296">
        <v>2194.75</v>
      </c>
      <c r="Q56" s="296">
        <v>2586.3461539999998</v>
      </c>
      <c r="R56" s="296">
        <v>2979.86</v>
      </c>
      <c r="S56" s="296">
        <v>1382.7940000000001</v>
      </c>
      <c r="T56" s="296">
        <v>2451.6999999999998</v>
      </c>
      <c r="U56" s="296">
        <v>2219.6280000000002</v>
      </c>
      <c r="V56" s="296">
        <v>2063</v>
      </c>
      <c r="W56" s="608">
        <v>3380.7150000000001</v>
      </c>
      <c r="X56" s="296">
        <v>2501.7489999999998</v>
      </c>
      <c r="Y56" s="296">
        <v>1856.731</v>
      </c>
      <c r="AA56" s="43"/>
    </row>
    <row r="57" spans="1:27">
      <c r="A57" s="856"/>
      <c r="B57" s="93" t="s">
        <v>59</v>
      </c>
      <c r="C57" s="296">
        <v>415600</v>
      </c>
      <c r="D57" s="296">
        <v>275800</v>
      </c>
      <c r="E57" s="296">
        <v>565600</v>
      </c>
      <c r="F57" s="296">
        <v>620800</v>
      </c>
      <c r="G57" s="296">
        <v>613130</v>
      </c>
      <c r="H57" s="296">
        <v>701990</v>
      </c>
      <c r="I57" s="296">
        <v>633770</v>
      </c>
      <c r="J57" s="296">
        <v>557981</v>
      </c>
      <c r="K57" s="296">
        <v>887662.38659999997</v>
      </c>
      <c r="L57" s="296">
        <v>805630</v>
      </c>
      <c r="M57" s="296">
        <v>1136287</v>
      </c>
      <c r="N57" s="296">
        <v>1119328</v>
      </c>
      <c r="O57" s="296">
        <v>799362.98080000002</v>
      </c>
      <c r="P57" s="296">
        <v>928272.91989999998</v>
      </c>
      <c r="Q57" s="296">
        <v>957218</v>
      </c>
      <c r="R57" s="296">
        <v>1154467</v>
      </c>
      <c r="S57" s="296">
        <v>1455564</v>
      </c>
      <c r="T57" s="296">
        <v>1097300</v>
      </c>
      <c r="U57" s="296">
        <v>1032902</v>
      </c>
      <c r="V57" s="296" t="s">
        <v>647</v>
      </c>
      <c r="W57" s="296">
        <v>1688241</v>
      </c>
      <c r="X57" s="296">
        <v>1986933</v>
      </c>
      <c r="Y57" s="296">
        <v>1181650</v>
      </c>
      <c r="AA57" s="43"/>
    </row>
    <row r="58" spans="1:27">
      <c r="A58" s="856"/>
      <c r="B58" s="93" t="s">
        <v>555</v>
      </c>
      <c r="C58" s="296">
        <v>415600</v>
      </c>
      <c r="D58" s="296">
        <v>405860</v>
      </c>
      <c r="E58" s="296">
        <v>565600</v>
      </c>
      <c r="F58" s="296">
        <v>620800</v>
      </c>
      <c r="G58" s="296">
        <v>613130</v>
      </c>
      <c r="H58" s="296">
        <v>701990</v>
      </c>
      <c r="I58" s="296">
        <v>633770</v>
      </c>
      <c r="J58" s="296">
        <v>557981</v>
      </c>
      <c r="K58" s="296">
        <v>887660</v>
      </c>
      <c r="L58" s="296">
        <v>805630</v>
      </c>
      <c r="M58" s="296">
        <v>1136290</v>
      </c>
      <c r="N58" s="296">
        <v>1119324</v>
      </c>
      <c r="O58" s="296">
        <v>799361</v>
      </c>
      <c r="P58" s="296">
        <v>928273</v>
      </c>
      <c r="Q58" s="296">
        <v>957218</v>
      </c>
      <c r="R58" s="296">
        <v>1154467</v>
      </c>
      <c r="S58" s="296">
        <v>1053504</v>
      </c>
      <c r="T58" s="296">
        <v>1097283</v>
      </c>
      <c r="U58" s="296">
        <v>1032902</v>
      </c>
      <c r="V58" s="296">
        <v>1052547</v>
      </c>
      <c r="W58" s="296"/>
      <c r="X58" s="296"/>
      <c r="Y58" s="296"/>
    </row>
    <row r="59" spans="1:27">
      <c r="A59" s="856"/>
      <c r="B59" s="93" t="s">
        <v>58</v>
      </c>
      <c r="C59" s="608">
        <v>1737.487969201155</v>
      </c>
      <c r="D59" s="608">
        <v>1112.5815808556924</v>
      </c>
      <c r="E59" s="608">
        <v>2678.5183875530411</v>
      </c>
      <c r="F59" s="608">
        <v>957.82860824742272</v>
      </c>
      <c r="G59" s="608">
        <v>1907.1322558021952</v>
      </c>
      <c r="H59" s="608">
        <v>1534.2811151156</v>
      </c>
      <c r="I59" s="608">
        <v>1954.2736323902993</v>
      </c>
      <c r="J59" s="608">
        <v>2404.804106233008</v>
      </c>
      <c r="K59" s="608">
        <v>1576.8172011446588</v>
      </c>
      <c r="L59" s="608">
        <v>1656.8399885803656</v>
      </c>
      <c r="M59" s="608">
        <v>2332.258487512398</v>
      </c>
      <c r="N59" s="608">
        <v>2008.6319648932217</v>
      </c>
      <c r="O59" s="608">
        <v>2252.4835878664449</v>
      </c>
      <c r="P59" s="608">
        <v>2364.3369885619777</v>
      </c>
      <c r="Q59" s="608">
        <v>2701.9405757100262</v>
      </c>
      <c r="R59" s="608">
        <v>2581.1564990597394</v>
      </c>
      <c r="S59" s="608">
        <v>950.00563355510303</v>
      </c>
      <c r="T59" s="608">
        <v>2234.3023785655701</v>
      </c>
      <c r="U59" s="608">
        <v>2148.9240992853147</v>
      </c>
      <c r="V59" s="296">
        <v>3301.3</v>
      </c>
      <c r="W59" s="608">
        <v>2002.5073434420797</v>
      </c>
      <c r="X59" s="608">
        <v>1259.1008353074815</v>
      </c>
      <c r="Y59" s="608">
        <v>1571.3036855244784</v>
      </c>
      <c r="AA59" s="43"/>
    </row>
    <row r="60" spans="1:27">
      <c r="A60" s="855" t="s">
        <v>1</v>
      </c>
      <c r="B60" s="93" t="s">
        <v>95</v>
      </c>
      <c r="C60" s="296">
        <v>8.1679999999999993</v>
      </c>
      <c r="D60" s="296">
        <v>13.955770000000001</v>
      </c>
      <c r="E60" s="296">
        <v>11.645</v>
      </c>
      <c r="F60" s="296">
        <v>10.744</v>
      </c>
      <c r="G60" s="296">
        <v>11.699299999999999</v>
      </c>
      <c r="H60" s="296">
        <v>13.337</v>
      </c>
      <c r="I60" s="296">
        <v>13.964</v>
      </c>
      <c r="J60" s="296">
        <v>18.316779999999998</v>
      </c>
      <c r="K60" s="296">
        <v>24.023</v>
      </c>
      <c r="L60" s="296">
        <v>41.929000000000002</v>
      </c>
      <c r="M60" s="296">
        <v>51.655879999999996</v>
      </c>
      <c r="N60" s="296">
        <v>49.41</v>
      </c>
      <c r="O60" s="296">
        <v>45.320999999999998</v>
      </c>
      <c r="P60" s="296">
        <v>49.639633179999997</v>
      </c>
      <c r="Q60" s="296">
        <v>49.639633179999997</v>
      </c>
      <c r="R60" s="296">
        <v>25.513745620000002</v>
      </c>
      <c r="S60" s="296">
        <v>26.67500819</v>
      </c>
      <c r="T60" s="296">
        <v>38.422899999999998</v>
      </c>
      <c r="U60" s="296">
        <v>43.063000000000002</v>
      </c>
      <c r="V60" s="296">
        <v>29.584319444720283</v>
      </c>
      <c r="W60" s="608">
        <v>34.629663156898928</v>
      </c>
      <c r="X60" s="296">
        <v>65.875830000000008</v>
      </c>
      <c r="Y60" s="296">
        <v>62.279914099569069</v>
      </c>
    </row>
    <row r="61" spans="1:27">
      <c r="A61" s="855"/>
      <c r="B61" s="93" t="s">
        <v>59</v>
      </c>
      <c r="C61" s="296">
        <v>9804</v>
      </c>
      <c r="D61" s="296">
        <v>14320.77</v>
      </c>
      <c r="E61" s="296">
        <v>12926</v>
      </c>
      <c r="F61" s="296">
        <v>10305</v>
      </c>
      <c r="G61" s="296">
        <v>12378.8</v>
      </c>
      <c r="H61" s="296">
        <v>18243</v>
      </c>
      <c r="I61" s="296">
        <v>14358</v>
      </c>
      <c r="J61" s="296">
        <v>20067.34</v>
      </c>
      <c r="K61" s="296">
        <v>25177</v>
      </c>
      <c r="L61" s="296">
        <v>31032</v>
      </c>
      <c r="M61" s="296">
        <v>35841.26</v>
      </c>
      <c r="N61" s="296">
        <v>33995</v>
      </c>
      <c r="O61" s="296">
        <v>31388</v>
      </c>
      <c r="P61" s="296">
        <v>40974.45463</v>
      </c>
      <c r="Q61" s="296">
        <v>40974.45463</v>
      </c>
      <c r="R61" s="296">
        <v>42983.974069999997</v>
      </c>
      <c r="S61" s="296">
        <v>25595</v>
      </c>
      <c r="T61" s="296">
        <v>33303.4</v>
      </c>
      <c r="U61" s="296">
        <v>34217</v>
      </c>
      <c r="V61" s="296">
        <v>48892.993864809752</v>
      </c>
      <c r="W61" s="296">
        <v>31978.534007323258</v>
      </c>
      <c r="X61" s="296">
        <v>49398.01</v>
      </c>
      <c r="Y61" s="296">
        <v>46970.688858413661</v>
      </c>
    </row>
    <row r="62" spans="1:27">
      <c r="A62" s="855"/>
      <c r="B62" s="93" t="s">
        <v>555</v>
      </c>
      <c r="C62" s="296">
        <v>12297</v>
      </c>
      <c r="D62" s="296">
        <v>9270</v>
      </c>
      <c r="E62" s="296">
        <v>10500</v>
      </c>
      <c r="F62" s="296">
        <v>11000</v>
      </c>
      <c r="G62" s="296">
        <v>12500</v>
      </c>
      <c r="H62" s="296">
        <v>10368</v>
      </c>
      <c r="I62" s="296">
        <v>14358</v>
      </c>
      <c r="J62" s="296">
        <v>12110</v>
      </c>
      <c r="K62" s="296">
        <v>17367</v>
      </c>
      <c r="L62" s="296">
        <v>25582</v>
      </c>
      <c r="M62" s="296">
        <v>30788</v>
      </c>
      <c r="N62" s="296">
        <v>27490</v>
      </c>
      <c r="O62" s="296">
        <v>26265</v>
      </c>
      <c r="P62" s="296">
        <v>38520</v>
      </c>
      <c r="Q62" s="296">
        <v>33207</v>
      </c>
      <c r="R62" s="296">
        <v>17907</v>
      </c>
      <c r="S62" s="296">
        <v>22087</v>
      </c>
      <c r="T62" s="296">
        <v>29575</v>
      </c>
      <c r="U62" s="296">
        <v>30297</v>
      </c>
      <c r="V62" s="296">
        <v>24576</v>
      </c>
      <c r="W62" s="296"/>
      <c r="X62" s="296"/>
      <c r="Y62" s="296"/>
    </row>
    <row r="63" spans="1:27">
      <c r="A63" s="855"/>
      <c r="B63" s="93" t="s">
        <v>58</v>
      </c>
      <c r="C63" s="608">
        <v>833.12933496532014</v>
      </c>
      <c r="D63" s="608">
        <v>974.51254366909052</v>
      </c>
      <c r="E63" s="608">
        <v>900.89741606065297</v>
      </c>
      <c r="F63" s="608">
        <v>1042.6006792819021</v>
      </c>
      <c r="G63" s="608">
        <v>945.10776488835756</v>
      </c>
      <c r="H63" s="608">
        <v>731.07493285095654</v>
      </c>
      <c r="I63" s="608">
        <v>972.55885220782841</v>
      </c>
      <c r="J63" s="608">
        <v>912.76571782807264</v>
      </c>
      <c r="K63" s="608">
        <v>954.1645152321563</v>
      </c>
      <c r="L63" s="608">
        <v>1351.1536478473834</v>
      </c>
      <c r="M63" s="608">
        <v>1441.2406260270982</v>
      </c>
      <c r="N63" s="608">
        <v>1453.4490366230327</v>
      </c>
      <c r="O63" s="608">
        <v>1443.8957563400024</v>
      </c>
      <c r="P63" s="608">
        <v>1211.477581050113</v>
      </c>
      <c r="Q63" s="608">
        <v>1211.477581050113</v>
      </c>
      <c r="R63" s="608">
        <v>593.56414040382845</v>
      </c>
      <c r="S63" s="608">
        <v>1042.1960613401056</v>
      </c>
      <c r="T63" s="608">
        <v>1153.723043292877</v>
      </c>
      <c r="U63" s="608">
        <v>1258.5264634538387</v>
      </c>
      <c r="V63" s="608">
        <v>605.08300077760839</v>
      </c>
      <c r="W63" s="608">
        <v>1082.9033985413012</v>
      </c>
      <c r="X63" s="608">
        <v>1333.5725467483408</v>
      </c>
      <c r="Y63" s="608">
        <v>1325.9314609437142</v>
      </c>
    </row>
    <row r="64" spans="1:27">
      <c r="A64" s="855" t="s">
        <v>0</v>
      </c>
      <c r="B64" s="93" t="s">
        <v>95</v>
      </c>
      <c r="C64" s="296">
        <v>0.5</v>
      </c>
      <c r="D64" s="296">
        <v>0.6</v>
      </c>
      <c r="E64" s="296">
        <v>0.6</v>
      </c>
      <c r="F64" s="296">
        <v>0.7</v>
      </c>
      <c r="G64" s="296">
        <v>0.7</v>
      </c>
      <c r="H64" s="296">
        <v>0.7</v>
      </c>
      <c r="I64" s="296">
        <v>0.6</v>
      </c>
      <c r="J64" s="296">
        <v>0.6</v>
      </c>
      <c r="K64" s="296">
        <v>0.40600000000000003</v>
      </c>
      <c r="L64" s="296">
        <v>0.41499999999999998</v>
      </c>
      <c r="M64" s="296">
        <v>0.39</v>
      </c>
      <c r="N64" s="296">
        <v>0.63500000000000001</v>
      </c>
      <c r="O64" s="296">
        <v>0.7</v>
      </c>
      <c r="P64" s="296">
        <v>0.7</v>
      </c>
      <c r="Q64" s="296">
        <v>0.7</v>
      </c>
      <c r="R64" s="296">
        <v>0.76215942256942604</v>
      </c>
      <c r="S64" s="296">
        <v>1.4750000000000001</v>
      </c>
      <c r="T64" s="296">
        <v>1.4330000000000001</v>
      </c>
      <c r="U64" s="296">
        <v>1.5</v>
      </c>
      <c r="V64" s="296">
        <v>1.56</v>
      </c>
      <c r="W64" s="608">
        <v>0.89100000000000001</v>
      </c>
      <c r="X64" s="296"/>
      <c r="Y64" s="296"/>
    </row>
    <row r="65" spans="1:25">
      <c r="A65" s="855"/>
      <c r="B65" s="93" t="s">
        <v>59</v>
      </c>
      <c r="C65" s="296">
        <v>250</v>
      </c>
      <c r="D65" s="296">
        <v>250</v>
      </c>
      <c r="E65" s="296">
        <v>250</v>
      </c>
      <c r="F65" s="296">
        <v>290</v>
      </c>
      <c r="G65" s="296">
        <v>290</v>
      </c>
      <c r="H65" s="296">
        <v>290</v>
      </c>
      <c r="I65" s="296">
        <v>250</v>
      </c>
      <c r="J65" s="296">
        <v>250</v>
      </c>
      <c r="K65" s="296">
        <v>244</v>
      </c>
      <c r="L65" s="296">
        <v>314</v>
      </c>
      <c r="M65" s="296">
        <v>290</v>
      </c>
      <c r="N65" s="296">
        <v>304</v>
      </c>
      <c r="O65" s="296">
        <v>310</v>
      </c>
      <c r="P65" s="296">
        <v>310</v>
      </c>
      <c r="Q65" s="296">
        <v>310</v>
      </c>
      <c r="R65" s="296">
        <v>310</v>
      </c>
      <c r="S65" s="296">
        <v>228.4</v>
      </c>
      <c r="T65" s="296">
        <v>107.9</v>
      </c>
      <c r="U65" s="296">
        <v>63.400000000000006</v>
      </c>
      <c r="V65" s="296">
        <v>59.900000000000006</v>
      </c>
      <c r="W65" s="296"/>
      <c r="X65" s="296"/>
      <c r="Y65" s="296"/>
    </row>
    <row r="66" spans="1:25">
      <c r="A66" s="855"/>
      <c r="B66" s="93" t="s">
        <v>555</v>
      </c>
      <c r="C66" s="296">
        <v>282</v>
      </c>
      <c r="D66" s="296">
        <v>312</v>
      </c>
      <c r="E66" s="296">
        <v>348</v>
      </c>
      <c r="F66" s="296">
        <v>460</v>
      </c>
      <c r="G66" s="296">
        <v>545</v>
      </c>
      <c r="H66" s="296">
        <v>631</v>
      </c>
      <c r="I66" s="296">
        <v>743</v>
      </c>
      <c r="J66" s="296">
        <v>881</v>
      </c>
      <c r="K66" s="296">
        <v>1050</v>
      </c>
      <c r="L66" s="296">
        <v>1265</v>
      </c>
      <c r="M66" s="296">
        <v>1543</v>
      </c>
      <c r="N66" s="296">
        <v>1911</v>
      </c>
      <c r="O66" s="296">
        <v>2833</v>
      </c>
      <c r="P66" s="296">
        <v>2960</v>
      </c>
      <c r="Q66" s="296">
        <v>3755</v>
      </c>
      <c r="R66" s="296">
        <v>4626</v>
      </c>
      <c r="S66" s="296"/>
      <c r="T66" s="296"/>
      <c r="U66" s="296"/>
      <c r="V66" s="296"/>
      <c r="W66" s="296"/>
      <c r="X66" s="296"/>
      <c r="Y66" s="296"/>
    </row>
    <row r="67" spans="1:25">
      <c r="A67" s="855"/>
      <c r="B67" s="93" t="s">
        <v>58</v>
      </c>
      <c r="C67" s="296">
        <v>2000</v>
      </c>
      <c r="D67" s="296">
        <v>2400</v>
      </c>
      <c r="E67" s="296">
        <v>2400</v>
      </c>
      <c r="F67" s="296">
        <v>2413.7931034482758</v>
      </c>
      <c r="G67" s="296">
        <v>2413.7931034482758</v>
      </c>
      <c r="H67" s="296">
        <v>2413.7931034482758</v>
      </c>
      <c r="I67" s="296">
        <v>2400</v>
      </c>
      <c r="J67" s="296">
        <v>2400</v>
      </c>
      <c r="K67" s="296">
        <v>1663.9344262295083</v>
      </c>
      <c r="L67" s="296">
        <v>1321.656050955414</v>
      </c>
      <c r="M67" s="296">
        <v>1344.8275862068965</v>
      </c>
      <c r="N67" s="296">
        <v>2088.8157894736842</v>
      </c>
      <c r="O67" s="296">
        <v>2258.0645161290322</v>
      </c>
      <c r="P67" s="296">
        <v>2258.0645161290322</v>
      </c>
      <c r="Q67" s="296">
        <v>2258.0645161290322</v>
      </c>
      <c r="R67" s="296">
        <v>2458.5787824820195</v>
      </c>
      <c r="S67" s="296"/>
      <c r="T67" s="296"/>
      <c r="U67" s="296"/>
      <c r="V67" s="296"/>
      <c r="W67" s="296"/>
      <c r="X67" s="296"/>
      <c r="Y67" s="296"/>
    </row>
    <row r="68" spans="1:25">
      <c r="A68" s="227" t="s">
        <v>20</v>
      </c>
      <c r="B68" s="93" t="s">
        <v>95</v>
      </c>
      <c r="C68" s="616">
        <v>3795.777</v>
      </c>
      <c r="D68" s="616">
        <v>3595.5397699999999</v>
      </c>
      <c r="E68" s="616">
        <v>4658.3600000000006</v>
      </c>
      <c r="F68" s="616">
        <v>3956.9929999999999</v>
      </c>
      <c r="G68" s="616">
        <v>4698.9432999999999</v>
      </c>
      <c r="H68" s="616">
        <v>4935.3159999999998</v>
      </c>
      <c r="I68" s="616">
        <v>5273.5349999999999</v>
      </c>
      <c r="J68" s="616">
        <v>5513.8577800000012</v>
      </c>
      <c r="K68" s="616">
        <v>5901.2193200000002</v>
      </c>
      <c r="L68" s="616">
        <v>6408.947000000001</v>
      </c>
      <c r="M68" s="616">
        <v>8349.8058799999981</v>
      </c>
      <c r="N68" s="616">
        <v>7478.3260000000009</v>
      </c>
      <c r="O68" s="616">
        <v>7307.2029949999996</v>
      </c>
      <c r="P68" s="616">
        <v>6961.50263318</v>
      </c>
      <c r="Q68" s="616">
        <v>7999.085787179999</v>
      </c>
      <c r="R68" s="616">
        <v>8259.0969050425683</v>
      </c>
      <c r="S68" s="616">
        <v>6650.7980081899996</v>
      </c>
      <c r="T68" s="616">
        <v>7132.277399999999</v>
      </c>
      <c r="U68" s="616">
        <v>7911.4310000000005</v>
      </c>
      <c r="V68" s="616">
        <v>8066.4085215309842</v>
      </c>
      <c r="W68" s="616">
        <v>9433.0604321568971</v>
      </c>
      <c r="X68" s="616">
        <v>8729.5298299999995</v>
      </c>
      <c r="Y68" s="616">
        <v>8496.0959140995692</v>
      </c>
    </row>
    <row r="69" spans="1:25">
      <c r="A69" s="17"/>
      <c r="B69" s="17"/>
      <c r="C69" s="14"/>
      <c r="D69" s="14"/>
      <c r="E69" s="14"/>
      <c r="F69" s="14"/>
      <c r="G69" s="14"/>
      <c r="H69" s="14"/>
      <c r="I69" s="14"/>
      <c r="J69" s="14"/>
      <c r="K69" s="14"/>
      <c r="L69" s="14"/>
      <c r="M69" s="14"/>
      <c r="P69" s="17"/>
    </row>
    <row r="70" spans="1:25" ht="15" customHeight="1">
      <c r="A70" s="44" t="s">
        <v>19</v>
      </c>
      <c r="B70" s="13"/>
      <c r="D70" s="220"/>
      <c r="E70" s="220"/>
      <c r="F70" s="220"/>
      <c r="G70" s="220"/>
      <c r="H70" s="220"/>
      <c r="I70" s="220"/>
      <c r="J70" s="220"/>
      <c r="K70" s="220"/>
      <c r="L70" s="220"/>
      <c r="M70" s="220"/>
      <c r="N70" s="220"/>
      <c r="P70" s="17"/>
    </row>
    <row r="71" spans="1:25">
      <c r="A71" s="17"/>
      <c r="B71" s="17"/>
      <c r="C71"/>
      <c r="D71" s="13"/>
      <c r="E71" s="43"/>
      <c r="F71" s="43"/>
      <c r="G71" s="43"/>
      <c r="H71" s="43"/>
      <c r="I71" s="43"/>
      <c r="J71" s="43"/>
      <c r="K71" s="43"/>
      <c r="L71" s="43"/>
      <c r="M71" s="43"/>
      <c r="P71" s="17"/>
    </row>
    <row r="72" spans="1:25">
      <c r="A72" s="220" t="s">
        <v>292</v>
      </c>
      <c r="B72" s="17"/>
      <c r="D72" s="43"/>
      <c r="E72" s="43"/>
      <c r="F72" s="43"/>
      <c r="G72" s="43"/>
      <c r="H72" s="43"/>
      <c r="I72" s="43"/>
      <c r="J72" s="43"/>
      <c r="K72" s="43"/>
      <c r="L72" s="43"/>
      <c r="M72" s="43"/>
      <c r="P72" s="17"/>
    </row>
    <row r="73" spans="1:25">
      <c r="A73" s="13"/>
      <c r="B73" s="17"/>
      <c r="D73" s="41"/>
      <c r="E73" s="52"/>
      <c r="F73" s="43"/>
      <c r="G73" s="43"/>
      <c r="H73" s="43"/>
      <c r="I73" s="43"/>
      <c r="J73" s="43"/>
      <c r="K73" s="43"/>
      <c r="L73" s="43"/>
      <c r="M73" s="43"/>
      <c r="P73" s="17"/>
    </row>
    <row r="74" spans="1:25">
      <c r="A74" s="41" t="s">
        <v>133</v>
      </c>
      <c r="B74" s="17"/>
      <c r="D74" s="43"/>
      <c r="E74" s="43"/>
      <c r="F74" s="43"/>
      <c r="G74" s="43"/>
      <c r="H74" s="43"/>
      <c r="I74" s="43"/>
      <c r="J74" s="43"/>
      <c r="K74" s="43"/>
      <c r="L74" s="43"/>
      <c r="M74" s="43"/>
      <c r="P74" s="17"/>
    </row>
    <row r="75" spans="1:25">
      <c r="A75" s="5"/>
      <c r="B75" s="17"/>
      <c r="D75" s="41"/>
      <c r="E75" s="43"/>
      <c r="F75" s="43"/>
      <c r="G75" s="43"/>
      <c r="H75" s="43"/>
      <c r="I75" s="43"/>
      <c r="J75" s="43"/>
      <c r="K75" s="43"/>
      <c r="L75" s="43"/>
      <c r="M75" s="43"/>
      <c r="P75" s="17"/>
    </row>
    <row r="76" spans="1:25" ht="14.7" customHeight="1">
      <c r="A76" s="41" t="s">
        <v>134</v>
      </c>
      <c r="B76" s="57"/>
      <c r="D76" s="42"/>
      <c r="E76" s="42"/>
      <c r="F76" s="42"/>
      <c r="G76" s="42"/>
      <c r="H76" s="42"/>
      <c r="I76" s="42"/>
      <c r="J76" s="42"/>
      <c r="K76" s="42"/>
      <c r="L76" s="42"/>
      <c r="M76" s="42"/>
      <c r="N76" s="42"/>
      <c r="P76" s="17"/>
    </row>
    <row r="77" spans="1:25">
      <c r="A77" s="5"/>
      <c r="B77" s="17"/>
      <c r="D77" s="42"/>
      <c r="E77" s="42"/>
      <c r="F77" s="42"/>
      <c r="G77" s="42"/>
      <c r="H77" s="42"/>
      <c r="I77" s="42"/>
      <c r="J77" s="42"/>
      <c r="K77" s="42"/>
      <c r="L77" s="42"/>
      <c r="M77" s="42"/>
      <c r="N77" s="42"/>
      <c r="P77" s="17"/>
    </row>
    <row r="78" spans="1:25">
      <c r="A78" s="17" t="s">
        <v>600</v>
      </c>
      <c r="B78" s="17"/>
      <c r="D78" s="42"/>
      <c r="E78" s="42"/>
      <c r="F78" s="42"/>
      <c r="G78" s="42"/>
      <c r="H78" s="42"/>
      <c r="I78" s="42"/>
      <c r="J78" s="42"/>
      <c r="K78" s="42"/>
      <c r="L78" s="42"/>
      <c r="M78" s="42"/>
      <c r="N78" s="42"/>
      <c r="P78" s="17"/>
    </row>
    <row r="79" spans="1:25">
      <c r="A79" s="5"/>
      <c r="B79" s="17"/>
      <c r="D79" s="42"/>
      <c r="E79" s="42"/>
      <c r="F79" s="42"/>
      <c r="G79" s="42"/>
      <c r="H79" s="42"/>
      <c r="I79" s="42"/>
      <c r="J79" s="42"/>
      <c r="K79" s="42"/>
      <c r="L79" s="42"/>
      <c r="M79" s="42"/>
      <c r="N79" s="42"/>
      <c r="P79" s="17"/>
    </row>
    <row r="80" spans="1:25">
      <c r="A80" s="17" t="s">
        <v>2845</v>
      </c>
      <c r="B80" s="17"/>
      <c r="D80" s="42"/>
      <c r="E80" s="42"/>
      <c r="F80" s="42"/>
      <c r="G80" s="42"/>
      <c r="H80" s="42"/>
      <c r="I80" s="42"/>
      <c r="J80" s="42"/>
      <c r="K80" s="42"/>
      <c r="L80" s="42"/>
      <c r="M80" s="42"/>
      <c r="N80" s="42"/>
      <c r="P80" s="17"/>
    </row>
    <row r="81" spans="1:23">
      <c r="A81" s="5"/>
      <c r="B81" s="17"/>
      <c r="D81" s="42"/>
      <c r="E81" s="42"/>
      <c r="F81" s="42"/>
      <c r="G81" s="42"/>
      <c r="H81" s="42"/>
      <c r="I81" s="42"/>
      <c r="J81" s="42"/>
      <c r="K81" s="42"/>
      <c r="L81" s="42"/>
      <c r="M81" s="42"/>
      <c r="N81" s="42"/>
      <c r="P81" s="17"/>
    </row>
    <row r="82" spans="1:23">
      <c r="A82" s="17" t="s">
        <v>3389</v>
      </c>
      <c r="C82"/>
      <c r="H82"/>
      <c r="I82"/>
    </row>
    <row r="83" spans="1:23">
      <c r="A83" s="42"/>
      <c r="C83" s="324"/>
      <c r="D83" s="324"/>
      <c r="E83" s="324"/>
      <c r="F83" s="324"/>
      <c r="G83" s="324"/>
      <c r="H83" s="324"/>
      <c r="I83" s="324"/>
      <c r="J83" s="324"/>
      <c r="K83" s="324"/>
      <c r="L83" s="324"/>
      <c r="M83" s="324"/>
      <c r="N83" s="324"/>
      <c r="O83" s="324"/>
      <c r="P83" s="324"/>
      <c r="Q83" s="324"/>
      <c r="R83" s="324"/>
      <c r="S83" s="324"/>
      <c r="T83" s="324"/>
      <c r="U83" s="324"/>
      <c r="V83" s="324"/>
      <c r="W83" s="324"/>
    </row>
    <row r="84" spans="1:23">
      <c r="A84" s="53" t="s">
        <v>2844</v>
      </c>
      <c r="C84" s="375"/>
      <c r="D84" s="375"/>
      <c r="E84" s="375"/>
      <c r="F84" s="375"/>
      <c r="G84" s="375"/>
      <c r="H84" s="375"/>
      <c r="I84" s="375"/>
      <c r="J84" s="375"/>
      <c r="K84" s="375"/>
      <c r="L84" s="375"/>
      <c r="M84" s="375"/>
      <c r="N84" s="375"/>
      <c r="O84" s="375"/>
      <c r="P84" s="375"/>
      <c r="Q84" s="375"/>
      <c r="R84" s="275"/>
      <c r="S84" s="536"/>
      <c r="T84" s="536"/>
      <c r="U84" s="536"/>
      <c r="V84" s="536"/>
      <c r="W84" s="536"/>
    </row>
    <row r="86" spans="1:23">
      <c r="A86" s="53" t="s">
        <v>124</v>
      </c>
    </row>
  </sheetData>
  <protectedRanges>
    <protectedRange sqref="N36:V36" name="Range1_1_4"/>
    <protectedRange sqref="N37:U37" name="Range1_1_1"/>
    <protectedRange sqref="V37:V38" name="Range1_1_1_1"/>
    <protectedRange sqref="S29:Y29" name="Range1_1_6_18"/>
    <protectedRange sqref="S29:X29" name="Range1_1_19"/>
    <protectedRange sqref="O29:P29" name="Range1_1_6_19"/>
    <protectedRange sqref="O29:P29" name="Range1_1_20"/>
  </protectedRanges>
  <mergeCells count="16">
    <mergeCell ref="A60:A63"/>
    <mergeCell ref="A64:A67"/>
    <mergeCell ref="A40:A43"/>
    <mergeCell ref="A44:A47"/>
    <mergeCell ref="A48:A51"/>
    <mergeCell ref="A52:A55"/>
    <mergeCell ref="A56:A59"/>
    <mergeCell ref="A32:A35"/>
    <mergeCell ref="A36:A39"/>
    <mergeCell ref="A4:A7"/>
    <mergeCell ref="A8:A11"/>
    <mergeCell ref="A16:A19"/>
    <mergeCell ref="A24:A27"/>
    <mergeCell ref="A28:A31"/>
    <mergeCell ref="A12:A15"/>
    <mergeCell ref="A20:A23"/>
  </mergeCells>
  <conditionalFormatting sqref="C3:M3">
    <cfRule type="expression" dxfId="51" priority="2" stopIfTrue="1">
      <formula>ISNA(ACTIVECELL)</formula>
    </cfRule>
  </conditionalFormatting>
  <conditionalFormatting sqref="N1:O2">
    <cfRule type="expression" dxfId="50" priority="1" stopIfTrue="1">
      <formula>#N/A</formula>
    </cfRule>
  </conditionalFormatting>
  <hyperlinks>
    <hyperlink ref="AA3" location="Content!A1" display="Back to content page" xr:uid="{00000000-0004-0000-2D01-000000000000}"/>
  </hyperlinks>
  <pageMargins left="0.7" right="0.7" top="0.75" bottom="0.75" header="0.3" footer="0.3"/>
  <pageSetup paperSize="9" orientation="portrait" horizontalDpi="4294967293" r:id="rId1"/>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Sheet303"/>
  <dimension ref="A1:AA86"/>
  <sheetViews>
    <sheetView topLeftCell="A72" zoomScale="95" zoomScaleNormal="95" workbookViewId="0">
      <selection activeCell="A86" sqref="A86"/>
    </sheetView>
  </sheetViews>
  <sheetFormatPr defaultRowHeight="14.4"/>
  <cols>
    <col min="1" max="1" width="14.77734375" customWidth="1"/>
    <col min="2" max="2" width="27.21875" customWidth="1"/>
    <col min="3" max="13" width="12.77734375" style="24" customWidth="1"/>
    <col min="14" max="19" width="12.77734375" customWidth="1"/>
    <col min="20" max="22" width="12.77734375" bestFit="1" customWidth="1"/>
    <col min="23" max="23" width="13" customWidth="1"/>
    <col min="24" max="25" width="11.5546875" customWidth="1"/>
    <col min="27" max="27" width="15.5546875" customWidth="1"/>
  </cols>
  <sheetData>
    <row r="1" spans="1:27">
      <c r="A1" s="18" t="s">
        <v>3061</v>
      </c>
      <c r="B1" s="17"/>
      <c r="C1" s="52"/>
      <c r="D1" s="52"/>
      <c r="E1" s="52"/>
      <c r="F1" s="52"/>
      <c r="G1" s="52"/>
      <c r="H1" s="52"/>
      <c r="I1" s="52"/>
      <c r="J1" s="52"/>
      <c r="K1" s="52"/>
      <c r="L1" s="52"/>
      <c r="M1" s="52"/>
      <c r="N1" s="62"/>
      <c r="O1" s="62"/>
      <c r="P1" s="17"/>
      <c r="R1" s="13"/>
      <c r="S1" s="13"/>
      <c r="T1" s="13"/>
      <c r="U1" s="13"/>
      <c r="V1" s="13"/>
      <c r="W1" s="13"/>
      <c r="X1" s="13"/>
      <c r="Y1" s="13"/>
    </row>
    <row r="2" spans="1:27">
      <c r="A2" s="40"/>
      <c r="B2" s="40"/>
      <c r="C2" s="58"/>
      <c r="D2" s="52" t="s">
        <v>15</v>
      </c>
      <c r="E2" s="58"/>
      <c r="F2" s="58"/>
      <c r="G2" s="58"/>
      <c r="H2" s="58"/>
      <c r="I2" s="58"/>
      <c r="J2" s="58"/>
      <c r="K2" s="52"/>
      <c r="L2" s="52"/>
      <c r="M2" s="52"/>
      <c r="N2" s="62"/>
      <c r="O2" s="62"/>
      <c r="P2" s="17"/>
      <c r="R2" s="13"/>
      <c r="S2" s="13"/>
      <c r="T2" s="13"/>
      <c r="U2" s="13"/>
      <c r="V2" s="13"/>
      <c r="W2" s="13"/>
      <c r="X2" s="13"/>
      <c r="Y2" s="13"/>
    </row>
    <row r="3" spans="1:27">
      <c r="A3" s="223" t="s">
        <v>14</v>
      </c>
      <c r="B3" s="223"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row>
    <row r="4" spans="1:27" ht="15.6">
      <c r="A4" s="855" t="s">
        <v>13</v>
      </c>
      <c r="B4" s="93" t="s">
        <v>95</v>
      </c>
      <c r="C4" s="296">
        <v>4433.0259999999998</v>
      </c>
      <c r="D4" s="296">
        <v>5394.3220000000001</v>
      </c>
      <c r="E4" s="296">
        <v>6522.7650000000003</v>
      </c>
      <c r="F4" s="296">
        <v>6892.1620000000003</v>
      </c>
      <c r="G4" s="296">
        <v>8586.8739999999998</v>
      </c>
      <c r="H4" s="296">
        <v>8806.2090000000007</v>
      </c>
      <c r="I4" s="296">
        <v>9037.0239999999994</v>
      </c>
      <c r="J4" s="296">
        <v>9730.2610000000004</v>
      </c>
      <c r="K4" s="296">
        <v>10057.376</v>
      </c>
      <c r="L4" s="296">
        <v>12827.58</v>
      </c>
      <c r="M4" s="296">
        <v>13858.681</v>
      </c>
      <c r="N4" s="296">
        <v>14333.509</v>
      </c>
      <c r="O4" s="296">
        <v>10636.4</v>
      </c>
      <c r="P4" s="296">
        <v>6765.4449999999997</v>
      </c>
      <c r="Q4" s="296">
        <v>7638.88</v>
      </c>
      <c r="R4" s="296">
        <v>7727.4129999999996</v>
      </c>
      <c r="S4" s="296">
        <v>7921.2250000000004</v>
      </c>
      <c r="T4" s="296">
        <v>8326.7450000000008</v>
      </c>
      <c r="U4" s="296">
        <v>8730.5169999999998</v>
      </c>
      <c r="V4" s="296">
        <v>9000.4320000000007</v>
      </c>
      <c r="W4" s="296">
        <v>9592.8700000000008</v>
      </c>
      <c r="X4" s="296">
        <v>9866.5529999999999</v>
      </c>
      <c r="Y4" s="296">
        <v>10547.505999999999</v>
      </c>
      <c r="AA4" s="344"/>
    </row>
    <row r="5" spans="1:27" ht="15.6">
      <c r="A5" s="855"/>
      <c r="B5" s="93" t="s">
        <v>59</v>
      </c>
      <c r="C5" s="296">
        <v>534150</v>
      </c>
      <c r="D5" s="296">
        <v>573428</v>
      </c>
      <c r="E5" s="296">
        <v>592596</v>
      </c>
      <c r="F5" s="296">
        <v>720430</v>
      </c>
      <c r="G5" s="296">
        <v>683741</v>
      </c>
      <c r="H5" s="296">
        <v>748646</v>
      </c>
      <c r="I5" s="296">
        <v>771072</v>
      </c>
      <c r="J5" s="296">
        <v>843271</v>
      </c>
      <c r="K5" s="296">
        <v>679168</v>
      </c>
      <c r="L5" s="296">
        <v>994422</v>
      </c>
      <c r="M5" s="296">
        <v>1046610</v>
      </c>
      <c r="N5" s="296">
        <v>1082264</v>
      </c>
      <c r="O5" s="296">
        <v>1142179</v>
      </c>
      <c r="P5" s="296">
        <v>1173780</v>
      </c>
      <c r="Q5" s="296">
        <v>1178066</v>
      </c>
      <c r="R5" s="296">
        <v>1177375</v>
      </c>
      <c r="S5" s="296">
        <v>1229317</v>
      </c>
      <c r="T5" s="296">
        <v>1010506</v>
      </c>
      <c r="U5" s="296">
        <v>945328</v>
      </c>
      <c r="V5" s="296">
        <v>945328</v>
      </c>
      <c r="W5" s="296">
        <v>965264</v>
      </c>
      <c r="X5" s="296">
        <v>1016913</v>
      </c>
      <c r="Y5" s="296">
        <v>1038833</v>
      </c>
      <c r="AA5" s="344"/>
    </row>
    <row r="6" spans="1:27" ht="15.6">
      <c r="A6" s="855"/>
      <c r="B6" s="93" t="s">
        <v>555</v>
      </c>
      <c r="C6" s="296">
        <v>534150</v>
      </c>
      <c r="D6" s="296">
        <v>573427</v>
      </c>
      <c r="E6" s="296">
        <v>592598</v>
      </c>
      <c r="F6" s="296">
        <v>720430</v>
      </c>
      <c r="G6" s="296">
        <v>683639</v>
      </c>
      <c r="H6" s="296">
        <v>748647</v>
      </c>
      <c r="I6" s="296">
        <v>771072</v>
      </c>
      <c r="J6" s="296">
        <v>843271</v>
      </c>
      <c r="K6" s="296">
        <v>679167</v>
      </c>
      <c r="L6" s="296">
        <v>845259</v>
      </c>
      <c r="M6" s="296">
        <v>889619</v>
      </c>
      <c r="N6" s="296">
        <v>1072478</v>
      </c>
      <c r="O6" s="296">
        <v>1062865</v>
      </c>
      <c r="P6" s="296">
        <v>1167948</v>
      </c>
      <c r="Q6" s="296">
        <v>755874</v>
      </c>
      <c r="R6" s="296">
        <v>762593</v>
      </c>
      <c r="S6" s="296">
        <v>1229317</v>
      </c>
      <c r="T6" s="296">
        <v>1010506</v>
      </c>
      <c r="U6" s="296">
        <v>944152</v>
      </c>
      <c r="V6" s="296">
        <v>945328</v>
      </c>
      <c r="W6" s="608">
        <v>917294</v>
      </c>
      <c r="X6" s="296"/>
      <c r="Y6" s="296"/>
      <c r="AA6" s="344"/>
    </row>
    <row r="7" spans="1:27" ht="15.6">
      <c r="A7" s="855"/>
      <c r="B7" s="93" t="s">
        <v>58</v>
      </c>
      <c r="C7" s="296">
        <v>8299.2155761490212</v>
      </c>
      <c r="D7" s="296">
        <v>9407.147889534519</v>
      </c>
      <c r="E7" s="296">
        <v>11007.102646659781</v>
      </c>
      <c r="F7" s="296">
        <v>9566.7337562289194</v>
      </c>
      <c r="G7" s="296">
        <v>12558.664757561708</v>
      </c>
      <c r="H7" s="296">
        <v>11762.847861339003</v>
      </c>
      <c r="I7" s="296">
        <v>11720.078021248341</v>
      </c>
      <c r="J7" s="296">
        <v>11538.711754584232</v>
      </c>
      <c r="K7" s="296">
        <v>14808.377308707124</v>
      </c>
      <c r="L7" s="296">
        <v>12899.533598411941</v>
      </c>
      <c r="M7" s="296">
        <v>13241.494921699583</v>
      </c>
      <c r="N7" s="296">
        <v>13244.004235565444</v>
      </c>
      <c r="O7" s="296">
        <v>9312.3757309493521</v>
      </c>
      <c r="P7" s="296">
        <v>5763.8100836613339</v>
      </c>
      <c r="Q7" s="296">
        <v>6484.2547021983492</v>
      </c>
      <c r="R7" s="296">
        <v>6563.2555472980148</v>
      </c>
      <c r="S7" s="296">
        <v>6443.5983558349881</v>
      </c>
      <c r="T7" s="296">
        <v>8240.1737347427934</v>
      </c>
      <c r="U7" s="296">
        <v>9235.4368007717949</v>
      </c>
      <c r="V7" s="296">
        <v>9520.9620364571874</v>
      </c>
      <c r="W7" s="296">
        <v>9938.0791161796151</v>
      </c>
      <c r="X7" s="608">
        <v>9702.4553722884848</v>
      </c>
      <c r="Y7" s="608">
        <v>10153.225783162452</v>
      </c>
      <c r="AA7" s="344"/>
    </row>
    <row r="8" spans="1:27" ht="15.6">
      <c r="A8" s="855" t="s">
        <v>12</v>
      </c>
      <c r="B8" s="93" t="s">
        <v>95</v>
      </c>
      <c r="C8" s="296" t="s">
        <v>105</v>
      </c>
      <c r="D8" s="296" t="s">
        <v>105</v>
      </c>
      <c r="E8" s="296" t="s">
        <v>105</v>
      </c>
      <c r="F8" s="296" t="s">
        <v>105</v>
      </c>
      <c r="G8" s="296" t="s">
        <v>105</v>
      </c>
      <c r="H8" s="296" t="s">
        <v>105</v>
      </c>
      <c r="I8" s="296" t="s">
        <v>105</v>
      </c>
      <c r="J8" s="296" t="s">
        <v>105</v>
      </c>
      <c r="K8" s="296" t="s">
        <v>105</v>
      </c>
      <c r="L8" s="296" t="s">
        <v>105</v>
      </c>
      <c r="M8" s="296" t="s">
        <v>105</v>
      </c>
      <c r="N8" s="296" t="s">
        <v>105</v>
      </c>
      <c r="O8" s="296" t="s">
        <v>105</v>
      </c>
      <c r="P8" s="296" t="s">
        <v>105</v>
      </c>
      <c r="Q8" s="296" t="s">
        <v>105</v>
      </c>
      <c r="R8" s="296" t="s">
        <v>105</v>
      </c>
      <c r="S8" s="296" t="s">
        <v>105</v>
      </c>
      <c r="T8" s="296" t="s">
        <v>105</v>
      </c>
      <c r="U8" s="296" t="s">
        <v>105</v>
      </c>
      <c r="V8" s="296" t="s">
        <v>105</v>
      </c>
      <c r="W8" s="296" t="s">
        <v>105</v>
      </c>
      <c r="X8" s="296" t="s">
        <v>105</v>
      </c>
      <c r="Y8" s="296" t="s">
        <v>105</v>
      </c>
      <c r="AA8" s="344"/>
    </row>
    <row r="9" spans="1:27" ht="15.6">
      <c r="A9" s="855"/>
      <c r="B9" s="93" t="s">
        <v>59</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t="s">
        <v>105</v>
      </c>
      <c r="X9" s="296" t="s">
        <v>105</v>
      </c>
      <c r="Y9" s="296" t="s">
        <v>105</v>
      </c>
      <c r="AA9" s="344"/>
    </row>
    <row r="10" spans="1:27" ht="15.6">
      <c r="A10" s="855"/>
      <c r="B10" s="93" t="s">
        <v>555</v>
      </c>
      <c r="C10" s="296" t="s">
        <v>105</v>
      </c>
      <c r="D10" s="296" t="s">
        <v>105</v>
      </c>
      <c r="E10" s="296" t="s">
        <v>105</v>
      </c>
      <c r="F10" s="296" t="s">
        <v>105</v>
      </c>
      <c r="G10" s="296" t="s">
        <v>105</v>
      </c>
      <c r="H10" s="296" t="s">
        <v>105</v>
      </c>
      <c r="I10" s="296" t="s">
        <v>105</v>
      </c>
      <c r="J10" s="296" t="s">
        <v>105</v>
      </c>
      <c r="K10" s="296" t="s">
        <v>105</v>
      </c>
      <c r="L10" s="296" t="s">
        <v>105</v>
      </c>
      <c r="M10" s="296" t="s">
        <v>105</v>
      </c>
      <c r="N10" s="296" t="s">
        <v>105</v>
      </c>
      <c r="O10" s="296" t="s">
        <v>105</v>
      </c>
      <c r="P10" s="296" t="s">
        <v>105</v>
      </c>
      <c r="Q10" s="296" t="s">
        <v>105</v>
      </c>
      <c r="R10" s="296" t="s">
        <v>105</v>
      </c>
      <c r="S10" s="296" t="s">
        <v>105</v>
      </c>
      <c r="T10" s="296" t="s">
        <v>105</v>
      </c>
      <c r="U10" s="296" t="s">
        <v>105</v>
      </c>
      <c r="V10" s="296" t="s">
        <v>105</v>
      </c>
      <c r="W10" s="296" t="s">
        <v>105</v>
      </c>
      <c r="X10" s="296" t="s">
        <v>105</v>
      </c>
      <c r="Y10" s="296" t="s">
        <v>105</v>
      </c>
      <c r="AA10" s="344"/>
    </row>
    <row r="11" spans="1:27" ht="15.6">
      <c r="A11" s="855"/>
      <c r="B11" s="93" t="s">
        <v>58</v>
      </c>
      <c r="C11" s="296" t="s">
        <v>105</v>
      </c>
      <c r="D11" s="296" t="s">
        <v>105</v>
      </c>
      <c r="E11" s="296" t="s">
        <v>105</v>
      </c>
      <c r="F11" s="296" t="s">
        <v>105</v>
      </c>
      <c r="G11" s="296" t="s">
        <v>105</v>
      </c>
      <c r="H11" s="296" t="s">
        <v>105</v>
      </c>
      <c r="I11" s="296" t="s">
        <v>105</v>
      </c>
      <c r="J11" s="296" t="s">
        <v>105</v>
      </c>
      <c r="K11" s="296" t="s">
        <v>105</v>
      </c>
      <c r="L11" s="296" t="s">
        <v>105</v>
      </c>
      <c r="M11" s="296" t="s">
        <v>105</v>
      </c>
      <c r="N11" s="296" t="s">
        <v>105</v>
      </c>
      <c r="O11" s="296" t="s">
        <v>105</v>
      </c>
      <c r="P11" s="296" t="s">
        <v>105</v>
      </c>
      <c r="Q11" s="296" t="s">
        <v>105</v>
      </c>
      <c r="R11" s="296" t="s">
        <v>105</v>
      </c>
      <c r="S11" s="296" t="s">
        <v>105</v>
      </c>
      <c r="T11" s="296" t="s">
        <v>105</v>
      </c>
      <c r="U11" s="296" t="s">
        <v>105</v>
      </c>
      <c r="V11" s="296" t="s">
        <v>105</v>
      </c>
      <c r="W11" s="296" t="s">
        <v>105</v>
      </c>
      <c r="X11" s="296" t="s">
        <v>105</v>
      </c>
      <c r="Y11" s="296" t="s">
        <v>105</v>
      </c>
      <c r="AA11" s="344"/>
    </row>
    <row r="12" spans="1:27" ht="15.6">
      <c r="A12" s="855" t="s">
        <v>513</v>
      </c>
      <c r="B12" s="93" t="s">
        <v>95</v>
      </c>
      <c r="C12" s="296">
        <v>53.381</v>
      </c>
      <c r="D12" s="296">
        <v>54.128</v>
      </c>
      <c r="E12" s="296">
        <v>54.875999999999998</v>
      </c>
      <c r="F12" s="296">
        <v>58</v>
      </c>
      <c r="G12" s="296">
        <v>58</v>
      </c>
      <c r="H12" s="296">
        <v>59</v>
      </c>
      <c r="I12" s="296">
        <v>60</v>
      </c>
      <c r="J12" s="296">
        <v>62</v>
      </c>
      <c r="K12" s="296">
        <v>64</v>
      </c>
      <c r="L12" s="296">
        <v>65</v>
      </c>
      <c r="M12" s="296">
        <v>63.783999999999999</v>
      </c>
      <c r="N12" s="296">
        <v>62.863999999999997</v>
      </c>
      <c r="O12" s="296">
        <v>61.494</v>
      </c>
      <c r="P12" s="296">
        <v>61.593000000000004</v>
      </c>
      <c r="Q12" s="296">
        <v>62.372</v>
      </c>
      <c r="R12" s="296">
        <v>64.221000000000004</v>
      </c>
      <c r="S12" s="296">
        <v>64.082999999999998</v>
      </c>
      <c r="T12" s="296">
        <v>64.412999999999997</v>
      </c>
      <c r="U12" s="296">
        <v>64.742000000000004</v>
      </c>
      <c r="V12" s="296">
        <v>65.070999999999998</v>
      </c>
      <c r="W12" s="608">
        <v>65.564999999999998</v>
      </c>
      <c r="X12" s="296"/>
      <c r="Y12" s="296"/>
      <c r="AA12" s="344"/>
    </row>
    <row r="13" spans="1:27" ht="15.6">
      <c r="A13" s="855"/>
      <c r="B13" s="93" t="s">
        <v>59</v>
      </c>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AA13" s="344"/>
    </row>
    <row r="14" spans="1:27" ht="15.6">
      <c r="A14" s="855"/>
      <c r="B14" s="93" t="s">
        <v>555</v>
      </c>
      <c r="C14" s="296">
        <v>9900</v>
      </c>
      <c r="D14" s="296">
        <v>10000</v>
      </c>
      <c r="E14" s="296">
        <v>10058</v>
      </c>
      <c r="F14" s="296">
        <v>10500</v>
      </c>
      <c r="G14" s="296">
        <v>10500</v>
      </c>
      <c r="H14" s="296">
        <v>10700</v>
      </c>
      <c r="I14" s="296">
        <v>10900</v>
      </c>
      <c r="J14" s="296">
        <v>11200</v>
      </c>
      <c r="K14" s="296">
        <v>11500</v>
      </c>
      <c r="L14" s="296">
        <v>11800</v>
      </c>
      <c r="M14" s="296">
        <v>11528</v>
      </c>
      <c r="N14" s="296">
        <v>11212</v>
      </c>
      <c r="O14" s="296">
        <v>11000</v>
      </c>
      <c r="P14" s="296">
        <v>11000</v>
      </c>
      <c r="Q14" s="296">
        <v>11121</v>
      </c>
      <c r="R14" s="296">
        <v>11371</v>
      </c>
      <c r="S14" s="296">
        <v>11347</v>
      </c>
      <c r="T14" s="296">
        <v>11381</v>
      </c>
      <c r="U14" s="296">
        <v>11415</v>
      </c>
      <c r="V14" s="296">
        <v>11449</v>
      </c>
      <c r="W14" s="608">
        <v>11569</v>
      </c>
      <c r="X14" s="296"/>
      <c r="Y14" s="296"/>
      <c r="AA14" s="344"/>
    </row>
    <row r="15" spans="1:27" ht="15.6">
      <c r="A15" s="855"/>
      <c r="B15" s="93" t="s">
        <v>58</v>
      </c>
      <c r="C15" s="296">
        <v>5392</v>
      </c>
      <c r="D15" s="296">
        <v>5412.8</v>
      </c>
      <c r="E15" s="296">
        <v>5456</v>
      </c>
      <c r="F15" s="296">
        <v>5523.8</v>
      </c>
      <c r="G15" s="296">
        <v>5523.8</v>
      </c>
      <c r="H15" s="296">
        <v>5514</v>
      </c>
      <c r="I15" s="296">
        <v>5504.6</v>
      </c>
      <c r="J15" s="296">
        <v>5535.7000000000007</v>
      </c>
      <c r="K15" s="296">
        <v>5565.2000000000007</v>
      </c>
      <c r="L15" s="296">
        <v>5508.5</v>
      </c>
      <c r="M15" s="296">
        <v>5533</v>
      </c>
      <c r="N15" s="296">
        <v>5606.8</v>
      </c>
      <c r="O15" s="296">
        <v>5590.4000000000005</v>
      </c>
      <c r="P15" s="296">
        <v>5599.4000000000005</v>
      </c>
      <c r="Q15" s="296">
        <v>5608.5</v>
      </c>
      <c r="R15" s="296">
        <v>5647.8</v>
      </c>
      <c r="S15" s="296">
        <v>5647.6</v>
      </c>
      <c r="T15" s="296">
        <v>5659.7000000000007</v>
      </c>
      <c r="U15" s="296">
        <v>5671.7000000000007</v>
      </c>
      <c r="V15" s="296">
        <v>5683.6</v>
      </c>
      <c r="W15" s="608">
        <v>5667.3</v>
      </c>
      <c r="X15" s="296"/>
      <c r="Y15" s="296"/>
      <c r="AA15" s="344"/>
    </row>
    <row r="16" spans="1:27" ht="15.6">
      <c r="A16" s="856" t="s">
        <v>100</v>
      </c>
      <c r="B16" s="93" t="s">
        <v>95</v>
      </c>
      <c r="C16" s="296">
        <v>15959</v>
      </c>
      <c r="D16" s="296">
        <v>15435.7</v>
      </c>
      <c r="E16" s="296">
        <v>14929.64</v>
      </c>
      <c r="F16" s="296">
        <v>14944.57</v>
      </c>
      <c r="G16" s="296">
        <v>14950.52</v>
      </c>
      <c r="H16" s="296">
        <v>14974.47</v>
      </c>
      <c r="I16" s="296">
        <v>14989.44</v>
      </c>
      <c r="J16" s="296">
        <v>15004.43</v>
      </c>
      <c r="K16" s="296">
        <v>15013.49</v>
      </c>
      <c r="L16" s="296">
        <v>15054.45</v>
      </c>
      <c r="M16" s="296">
        <v>31268.811000000002</v>
      </c>
      <c r="N16" s="296">
        <v>32138.534</v>
      </c>
      <c r="O16" s="296">
        <v>33033.366000000002</v>
      </c>
      <c r="P16" s="296">
        <v>33938.252</v>
      </c>
      <c r="Q16" s="296">
        <v>34867.925000000003</v>
      </c>
      <c r="R16" s="296">
        <v>34887.798000000003</v>
      </c>
      <c r="S16" s="296">
        <v>36717.125</v>
      </c>
      <c r="T16" s="296">
        <v>37699.983</v>
      </c>
      <c r="U16" s="296">
        <v>38873.036</v>
      </c>
      <c r="V16" s="296">
        <v>40050.112000000001</v>
      </c>
      <c r="W16" s="296">
        <v>42769.463000000003</v>
      </c>
      <c r="X16" s="296">
        <v>43217.993999999999</v>
      </c>
      <c r="Y16" s="296">
        <v>44994.732000000004</v>
      </c>
      <c r="AA16" s="344"/>
    </row>
    <row r="17" spans="1:27">
      <c r="A17" s="856"/>
      <c r="B17" s="93" t="s">
        <v>59</v>
      </c>
      <c r="C17" s="296">
        <v>1966847</v>
      </c>
      <c r="D17" s="296">
        <v>1902359</v>
      </c>
      <c r="E17" s="296">
        <v>1839985</v>
      </c>
      <c r="F17" s="296">
        <v>1841825</v>
      </c>
      <c r="G17" s="296">
        <v>1842559</v>
      </c>
      <c r="H17" s="296">
        <v>1845510</v>
      </c>
      <c r="I17" s="296">
        <v>1877355</v>
      </c>
      <c r="J17" s="296">
        <v>1849203</v>
      </c>
      <c r="K17" s="296">
        <v>1851051</v>
      </c>
      <c r="L17" s="296">
        <v>1852902</v>
      </c>
      <c r="M17" s="296">
        <v>1854754</v>
      </c>
      <c r="N17" s="296">
        <v>2171181</v>
      </c>
      <c r="O17" s="296">
        <v>2200000</v>
      </c>
      <c r="P17" s="296">
        <v>2200000</v>
      </c>
      <c r="Q17" s="296"/>
      <c r="R17" s="296"/>
      <c r="S17" s="296"/>
      <c r="T17" s="296"/>
      <c r="U17" s="296"/>
      <c r="V17" s="296"/>
      <c r="W17" s="296"/>
      <c r="X17" s="296">
        <v>5596011</v>
      </c>
      <c r="Y17" s="296">
        <v>5654698</v>
      </c>
    </row>
    <row r="18" spans="1:27">
      <c r="A18" s="856"/>
      <c r="B18" s="93" t="s">
        <v>555</v>
      </c>
      <c r="C18" s="296">
        <v>1966847</v>
      </c>
      <c r="D18" s="296">
        <v>1902359</v>
      </c>
      <c r="E18" s="296">
        <v>1839985</v>
      </c>
      <c r="F18" s="296">
        <v>1841825</v>
      </c>
      <c r="G18" s="296">
        <v>1842559</v>
      </c>
      <c r="H18" s="296">
        <v>1845510</v>
      </c>
      <c r="I18" s="296">
        <v>1877355</v>
      </c>
      <c r="J18" s="296">
        <v>1849203</v>
      </c>
      <c r="K18" s="296">
        <v>1851051</v>
      </c>
      <c r="L18" s="296">
        <v>1852902</v>
      </c>
      <c r="M18" s="296">
        <v>1854754</v>
      </c>
      <c r="N18" s="296">
        <v>1854145</v>
      </c>
      <c r="O18" s="296">
        <v>4062127</v>
      </c>
      <c r="P18" s="296">
        <v>4171835</v>
      </c>
      <c r="Q18" s="296">
        <v>4286939</v>
      </c>
      <c r="R18" s="296">
        <v>4292654</v>
      </c>
      <c r="S18" s="296">
        <v>4303471</v>
      </c>
      <c r="T18" s="296">
        <v>4633894</v>
      </c>
      <c r="U18" s="296">
        <v>4776476</v>
      </c>
      <c r="V18" s="296">
        <v>4919457</v>
      </c>
      <c r="W18" s="608">
        <v>5036492</v>
      </c>
      <c r="X18" s="296"/>
      <c r="Y18" s="296"/>
    </row>
    <row r="19" spans="1:27">
      <c r="A19" s="856"/>
      <c r="B19" s="93" t="s">
        <v>58</v>
      </c>
      <c r="C19" s="296">
        <v>8114.0017500090244</v>
      </c>
      <c r="D19" s="296">
        <v>8113.9784867104472</v>
      </c>
      <c r="E19" s="296">
        <v>8114.0009293554021</v>
      </c>
      <c r="F19" s="296">
        <v>8114.0010587325069</v>
      </c>
      <c r="G19" s="296">
        <v>8113.9979778123798</v>
      </c>
      <c r="H19" s="296">
        <v>8114.0010078514879</v>
      </c>
      <c r="I19" s="296">
        <v>7984.3396693752647</v>
      </c>
      <c r="J19" s="296">
        <v>8113.9983008896261</v>
      </c>
      <c r="K19" s="296">
        <v>8110.7921931918681</v>
      </c>
      <c r="L19" s="296">
        <v>8124.7955909163029</v>
      </c>
      <c r="M19" s="296">
        <v>8114.0048761183425</v>
      </c>
      <c r="N19" s="296">
        <v>7170.8153304584002</v>
      </c>
      <c r="O19" s="296">
        <v>7272.727272727273</v>
      </c>
      <c r="P19" s="296">
        <v>7500</v>
      </c>
      <c r="Q19" s="296">
        <v>8133.5</v>
      </c>
      <c r="R19" s="296">
        <v>8137.3</v>
      </c>
      <c r="S19" s="296">
        <v>9281.1148017440864</v>
      </c>
      <c r="T19" s="296">
        <v>8305.7458338404176</v>
      </c>
      <c r="U19" s="296"/>
      <c r="V19" s="296"/>
      <c r="W19" s="296"/>
      <c r="X19" s="608">
        <v>7723.0001870975593</v>
      </c>
      <c r="Y19" s="608">
        <v>7957.0530557069542</v>
      </c>
    </row>
    <row r="20" spans="1:27">
      <c r="A20" s="855" t="s">
        <v>512</v>
      </c>
      <c r="B20" s="93" t="s">
        <v>95</v>
      </c>
      <c r="C20" s="296" t="s">
        <v>105</v>
      </c>
      <c r="D20" s="296" t="s">
        <v>105</v>
      </c>
      <c r="E20" s="296" t="s">
        <v>105</v>
      </c>
      <c r="F20" s="296" t="s">
        <v>105</v>
      </c>
      <c r="G20" s="296" t="s">
        <v>105</v>
      </c>
      <c r="H20" s="296" t="s">
        <v>105</v>
      </c>
      <c r="I20" s="296" t="s">
        <v>105</v>
      </c>
      <c r="J20" s="296" t="s">
        <v>105</v>
      </c>
      <c r="K20" s="296" t="s">
        <v>105</v>
      </c>
      <c r="L20" s="296" t="s">
        <v>105</v>
      </c>
      <c r="M20" s="296" t="s">
        <v>105</v>
      </c>
      <c r="N20" s="296" t="s">
        <v>105</v>
      </c>
      <c r="O20" s="296" t="s">
        <v>105</v>
      </c>
      <c r="P20" s="296" t="s">
        <v>105</v>
      </c>
      <c r="Q20" s="296" t="s">
        <v>105</v>
      </c>
      <c r="R20" s="296" t="s">
        <v>105</v>
      </c>
      <c r="S20" s="296" t="s">
        <v>105</v>
      </c>
      <c r="T20" s="296" t="s">
        <v>105</v>
      </c>
      <c r="U20" s="296" t="s">
        <v>105</v>
      </c>
      <c r="V20" s="296" t="s">
        <v>105</v>
      </c>
      <c r="W20" s="296" t="s">
        <v>105</v>
      </c>
      <c r="X20" s="296" t="s">
        <v>105</v>
      </c>
      <c r="Y20" s="296" t="s">
        <v>105</v>
      </c>
    </row>
    <row r="21" spans="1:27">
      <c r="A21" s="855"/>
      <c r="B21" s="93" t="s">
        <v>59</v>
      </c>
      <c r="C21" s="296" t="s">
        <v>105</v>
      </c>
      <c r="D21" s="296" t="s">
        <v>105</v>
      </c>
      <c r="E21" s="296" t="s">
        <v>105</v>
      </c>
      <c r="F21" s="296" t="s">
        <v>105</v>
      </c>
      <c r="G21" s="296" t="s">
        <v>105</v>
      </c>
      <c r="H21" s="296" t="s">
        <v>105</v>
      </c>
      <c r="I21" s="296" t="s">
        <v>105</v>
      </c>
      <c r="J21" s="296" t="s">
        <v>105</v>
      </c>
      <c r="K21" s="296" t="s">
        <v>105</v>
      </c>
      <c r="L21" s="296" t="s">
        <v>105</v>
      </c>
      <c r="M21" s="296" t="s">
        <v>105</v>
      </c>
      <c r="N21" s="296" t="s">
        <v>105</v>
      </c>
      <c r="O21" s="296" t="s">
        <v>105</v>
      </c>
      <c r="P21" s="296" t="s">
        <v>105</v>
      </c>
      <c r="Q21" s="296" t="s">
        <v>105</v>
      </c>
      <c r="R21" s="296" t="s">
        <v>105</v>
      </c>
      <c r="S21" s="296" t="s">
        <v>105</v>
      </c>
      <c r="T21" s="296" t="s">
        <v>105</v>
      </c>
      <c r="U21" s="296" t="s">
        <v>105</v>
      </c>
      <c r="V21" s="296" t="s">
        <v>105</v>
      </c>
      <c r="W21" s="296" t="s">
        <v>105</v>
      </c>
      <c r="X21" s="296" t="s">
        <v>105</v>
      </c>
      <c r="Y21" s="296" t="s">
        <v>105</v>
      </c>
    </row>
    <row r="22" spans="1:27">
      <c r="A22" s="855"/>
      <c r="B22" s="93" t="s">
        <v>555</v>
      </c>
      <c r="C22" s="296" t="s">
        <v>105</v>
      </c>
      <c r="D22" s="296" t="s">
        <v>105</v>
      </c>
      <c r="E22" s="296" t="s">
        <v>105</v>
      </c>
      <c r="F22" s="296" t="s">
        <v>105</v>
      </c>
      <c r="G22" s="296" t="s">
        <v>105</v>
      </c>
      <c r="H22" s="296" t="s">
        <v>105</v>
      </c>
      <c r="I22" s="296" t="s">
        <v>105</v>
      </c>
      <c r="J22" s="296" t="s">
        <v>105</v>
      </c>
      <c r="K22" s="296" t="s">
        <v>105</v>
      </c>
      <c r="L22" s="296" t="s">
        <v>105</v>
      </c>
      <c r="M22" s="296" t="s">
        <v>105</v>
      </c>
      <c r="N22" s="296" t="s">
        <v>105</v>
      </c>
      <c r="O22" s="296" t="s">
        <v>105</v>
      </c>
      <c r="P22" s="296" t="s">
        <v>105</v>
      </c>
      <c r="Q22" s="296" t="s">
        <v>105</v>
      </c>
      <c r="R22" s="296" t="s">
        <v>105</v>
      </c>
      <c r="S22" s="296" t="s">
        <v>105</v>
      </c>
      <c r="T22" s="296" t="s">
        <v>105</v>
      </c>
      <c r="U22" s="296" t="s">
        <v>105</v>
      </c>
      <c r="V22" s="296" t="s">
        <v>105</v>
      </c>
      <c r="W22" s="296" t="s">
        <v>105</v>
      </c>
      <c r="X22" s="296" t="s">
        <v>105</v>
      </c>
      <c r="Y22" s="296" t="s">
        <v>105</v>
      </c>
    </row>
    <row r="23" spans="1:27">
      <c r="A23" s="855"/>
      <c r="B23" s="93" t="s">
        <v>58</v>
      </c>
      <c r="C23" s="296" t="s">
        <v>105</v>
      </c>
      <c r="D23" s="296" t="s">
        <v>105</v>
      </c>
      <c r="E23" s="296" t="s">
        <v>105</v>
      </c>
      <c r="F23" s="296" t="s">
        <v>105</v>
      </c>
      <c r="G23" s="296" t="s">
        <v>105</v>
      </c>
      <c r="H23" s="296" t="s">
        <v>105</v>
      </c>
      <c r="I23" s="296" t="s">
        <v>105</v>
      </c>
      <c r="J23" s="296" t="s">
        <v>105</v>
      </c>
      <c r="K23" s="296" t="s">
        <v>105</v>
      </c>
      <c r="L23" s="296" t="s">
        <v>105</v>
      </c>
      <c r="M23" s="296" t="s">
        <v>105</v>
      </c>
      <c r="N23" s="296" t="s">
        <v>105</v>
      </c>
      <c r="O23" s="296" t="s">
        <v>105</v>
      </c>
      <c r="P23" s="296" t="s">
        <v>105</v>
      </c>
      <c r="Q23" s="296" t="s">
        <v>105</v>
      </c>
      <c r="R23" s="296" t="s">
        <v>105</v>
      </c>
      <c r="S23" s="296" t="s">
        <v>105</v>
      </c>
      <c r="T23" s="296" t="s">
        <v>105</v>
      </c>
      <c r="U23" s="296" t="s">
        <v>105</v>
      </c>
      <c r="V23" s="296" t="s">
        <v>105</v>
      </c>
      <c r="W23" s="296" t="s">
        <v>105</v>
      </c>
      <c r="X23" s="296" t="s">
        <v>105</v>
      </c>
      <c r="Y23" s="296" t="s">
        <v>105</v>
      </c>
    </row>
    <row r="24" spans="1:27">
      <c r="A24" s="855" t="s">
        <v>11</v>
      </c>
      <c r="B24" s="93" t="s">
        <v>95</v>
      </c>
      <c r="C24" s="296" t="s">
        <v>105</v>
      </c>
      <c r="D24" s="296" t="s">
        <v>105</v>
      </c>
      <c r="E24" s="296" t="s">
        <v>105</v>
      </c>
      <c r="F24" s="296" t="s">
        <v>105</v>
      </c>
      <c r="G24" s="296" t="s">
        <v>105</v>
      </c>
      <c r="H24" s="296" t="s">
        <v>105</v>
      </c>
      <c r="I24" s="296" t="s">
        <v>105</v>
      </c>
      <c r="J24" s="296" t="s">
        <v>105</v>
      </c>
      <c r="K24" s="296" t="s">
        <v>105</v>
      </c>
      <c r="L24" s="296" t="s">
        <v>105</v>
      </c>
      <c r="M24" s="296" t="s">
        <v>105</v>
      </c>
      <c r="N24" s="296" t="s">
        <v>105</v>
      </c>
      <c r="O24" s="296" t="s">
        <v>105</v>
      </c>
      <c r="P24" s="296" t="s">
        <v>105</v>
      </c>
      <c r="Q24" s="296" t="s">
        <v>105</v>
      </c>
      <c r="R24" s="296" t="s">
        <v>105</v>
      </c>
      <c r="S24" s="296" t="s">
        <v>105</v>
      </c>
      <c r="T24" s="296" t="s">
        <v>105</v>
      </c>
      <c r="U24" s="296" t="s">
        <v>105</v>
      </c>
      <c r="V24" s="296" t="s">
        <v>105</v>
      </c>
      <c r="W24" s="296" t="s">
        <v>105</v>
      </c>
      <c r="X24" s="296" t="s">
        <v>105</v>
      </c>
      <c r="Y24" s="296" t="s">
        <v>105</v>
      </c>
    </row>
    <row r="25" spans="1:27">
      <c r="A25" s="855"/>
      <c r="B25" s="93" t="s">
        <v>59</v>
      </c>
      <c r="C25" s="296" t="s">
        <v>105</v>
      </c>
      <c r="D25" s="296" t="s">
        <v>105</v>
      </c>
      <c r="E25" s="296" t="s">
        <v>105</v>
      </c>
      <c r="F25" s="296" t="s">
        <v>105</v>
      </c>
      <c r="G25" s="296" t="s">
        <v>105</v>
      </c>
      <c r="H25" s="296" t="s">
        <v>105</v>
      </c>
      <c r="I25" s="296" t="s">
        <v>105</v>
      </c>
      <c r="J25" s="296" t="s">
        <v>105</v>
      </c>
      <c r="K25" s="296" t="s">
        <v>105</v>
      </c>
      <c r="L25" s="296" t="s">
        <v>105</v>
      </c>
      <c r="M25" s="296" t="s">
        <v>105</v>
      </c>
      <c r="N25" s="296" t="s">
        <v>105</v>
      </c>
      <c r="O25" s="296" t="s">
        <v>105</v>
      </c>
      <c r="P25" s="296" t="s">
        <v>105</v>
      </c>
      <c r="Q25" s="296" t="s">
        <v>105</v>
      </c>
      <c r="R25" s="296" t="s">
        <v>105</v>
      </c>
      <c r="S25" s="296" t="s">
        <v>105</v>
      </c>
      <c r="T25" s="296" t="s">
        <v>105</v>
      </c>
      <c r="U25" s="296" t="s">
        <v>105</v>
      </c>
      <c r="V25" s="296" t="s">
        <v>105</v>
      </c>
      <c r="W25" s="296" t="s">
        <v>105</v>
      </c>
      <c r="X25" s="296" t="s">
        <v>105</v>
      </c>
      <c r="Y25" s="296" t="s">
        <v>105</v>
      </c>
    </row>
    <row r="26" spans="1:27">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t="s">
        <v>105</v>
      </c>
      <c r="O26" s="296" t="s">
        <v>105</v>
      </c>
      <c r="P26" s="296" t="s">
        <v>105</v>
      </c>
      <c r="Q26" s="296" t="s">
        <v>105</v>
      </c>
      <c r="R26" s="296" t="s">
        <v>105</v>
      </c>
      <c r="S26" s="296" t="s">
        <v>105</v>
      </c>
      <c r="T26" s="296" t="s">
        <v>105</v>
      </c>
      <c r="U26" s="296" t="s">
        <v>105</v>
      </c>
      <c r="V26" s="296" t="s">
        <v>105</v>
      </c>
      <c r="W26" s="296" t="s">
        <v>105</v>
      </c>
      <c r="X26" s="296" t="s">
        <v>105</v>
      </c>
      <c r="Y26" s="296" t="s">
        <v>105</v>
      </c>
    </row>
    <row r="27" spans="1:27">
      <c r="A27" s="855"/>
      <c r="B27" s="93" t="s">
        <v>58</v>
      </c>
      <c r="C27" s="296" t="s">
        <v>105</v>
      </c>
      <c r="D27" s="296" t="s">
        <v>105</v>
      </c>
      <c r="E27" s="296" t="s">
        <v>105</v>
      </c>
      <c r="F27" s="296" t="s">
        <v>105</v>
      </c>
      <c r="G27" s="296" t="s">
        <v>105</v>
      </c>
      <c r="H27" s="296" t="s">
        <v>105</v>
      </c>
      <c r="I27" s="296" t="s">
        <v>105</v>
      </c>
      <c r="J27" s="296" t="s">
        <v>105</v>
      </c>
      <c r="K27" s="296" t="s">
        <v>105</v>
      </c>
      <c r="L27" s="296" t="s">
        <v>105</v>
      </c>
      <c r="M27" s="296" t="s">
        <v>105</v>
      </c>
      <c r="N27" s="296" t="s">
        <v>105</v>
      </c>
      <c r="O27" s="296" t="s">
        <v>105</v>
      </c>
      <c r="P27" s="296" t="s">
        <v>105</v>
      </c>
      <c r="Q27" s="296" t="s">
        <v>105</v>
      </c>
      <c r="R27" s="296" t="s">
        <v>105</v>
      </c>
      <c r="S27" s="296" t="s">
        <v>105</v>
      </c>
      <c r="T27" s="296" t="s">
        <v>105</v>
      </c>
      <c r="U27" s="296" t="s">
        <v>105</v>
      </c>
      <c r="V27" s="296" t="s">
        <v>105</v>
      </c>
      <c r="W27" s="296" t="s">
        <v>105</v>
      </c>
      <c r="X27" s="296" t="s">
        <v>105</v>
      </c>
      <c r="Y27" s="296" t="s">
        <v>105</v>
      </c>
    </row>
    <row r="28" spans="1:27">
      <c r="A28" s="855" t="s">
        <v>10</v>
      </c>
      <c r="B28" s="93" t="s">
        <v>95</v>
      </c>
      <c r="C28" s="296">
        <v>2463.36</v>
      </c>
      <c r="D28" s="296">
        <v>2510.34</v>
      </c>
      <c r="E28" s="296">
        <v>2366.8449999999998</v>
      </c>
      <c r="F28" s="296">
        <v>1992.2</v>
      </c>
      <c r="G28" s="296">
        <v>1949.4</v>
      </c>
      <c r="H28" s="296">
        <v>2963.9450000000002</v>
      </c>
      <c r="I28" s="296">
        <v>2982.4850000000001</v>
      </c>
      <c r="J28" s="296">
        <v>2993.585</v>
      </c>
      <c r="K28" s="296">
        <v>3021.08</v>
      </c>
      <c r="L28" s="296">
        <v>3048.29</v>
      </c>
      <c r="M28" s="617">
        <v>3008.895</v>
      </c>
      <c r="N28" s="617">
        <v>3495.39</v>
      </c>
      <c r="O28" s="617">
        <v>3621.3090000000002</v>
      </c>
      <c r="P28" s="617">
        <v>3114.578</v>
      </c>
      <c r="Q28" s="617">
        <v>2929.7429999999999</v>
      </c>
      <c r="R28" s="617">
        <v>2676.9520000000002</v>
      </c>
      <c r="S28" s="617">
        <v>2629.4780000000001</v>
      </c>
      <c r="T28" s="617">
        <v>2522.7220000000002</v>
      </c>
      <c r="U28" s="617">
        <v>2518</v>
      </c>
      <c r="V28" s="617">
        <v>2913.8616841875119</v>
      </c>
      <c r="W28" s="617">
        <v>2599.6788376720433</v>
      </c>
      <c r="X28" s="617">
        <v>2567.692</v>
      </c>
      <c r="Y28" s="617">
        <v>2507.8890000000001</v>
      </c>
    </row>
    <row r="29" spans="1:27">
      <c r="A29" s="855"/>
      <c r="B29" s="93" t="s">
        <v>59</v>
      </c>
      <c r="C29" s="296">
        <v>351730</v>
      </c>
      <c r="D29" s="296">
        <v>351985</v>
      </c>
      <c r="E29" s="296">
        <v>352345</v>
      </c>
      <c r="F29" s="296">
        <v>352815</v>
      </c>
      <c r="G29" s="296">
        <v>353290</v>
      </c>
      <c r="H29" s="296">
        <v>388779</v>
      </c>
      <c r="I29" s="296">
        <v>382890</v>
      </c>
      <c r="J29" s="296">
        <v>385435</v>
      </c>
      <c r="K29" s="296">
        <v>400845</v>
      </c>
      <c r="L29" s="296">
        <v>382521</v>
      </c>
      <c r="M29" s="296">
        <v>405816</v>
      </c>
      <c r="N29" s="296">
        <v>449112</v>
      </c>
      <c r="O29" s="296">
        <v>157653.8528515455</v>
      </c>
      <c r="P29" s="296">
        <v>135593.2956029604</v>
      </c>
      <c r="Q29" s="296">
        <v>127546.49542882021</v>
      </c>
      <c r="R29" s="296">
        <v>116541.22768828907</v>
      </c>
      <c r="S29" s="296">
        <v>114474.44492816718</v>
      </c>
      <c r="T29" s="296">
        <v>109826.81758815848</v>
      </c>
      <c r="U29" s="296">
        <v>109621.24510230737</v>
      </c>
      <c r="V29" s="296">
        <v>126855.10161896003</v>
      </c>
      <c r="W29" s="296">
        <v>113177.13703404629</v>
      </c>
      <c r="X29" s="296">
        <v>111784.58859381803</v>
      </c>
      <c r="Y29" s="296"/>
    </row>
    <row r="30" spans="1:27">
      <c r="A30" s="855"/>
      <c r="B30" s="93" t="s">
        <v>555</v>
      </c>
      <c r="C30" s="296">
        <v>351730</v>
      </c>
      <c r="D30" s="296">
        <v>351985</v>
      </c>
      <c r="E30" s="296">
        <v>352345</v>
      </c>
      <c r="F30" s="296">
        <v>352815</v>
      </c>
      <c r="G30" s="296">
        <v>353290</v>
      </c>
      <c r="H30" s="296">
        <v>388779</v>
      </c>
      <c r="I30" s="296">
        <v>392250</v>
      </c>
      <c r="J30" s="296">
        <v>394875</v>
      </c>
      <c r="K30" s="296">
        <v>393815</v>
      </c>
      <c r="L30" s="296">
        <v>402349</v>
      </c>
      <c r="M30" s="296">
        <v>405816</v>
      </c>
      <c r="N30" s="296">
        <v>472170</v>
      </c>
      <c r="O30" s="296">
        <v>475658</v>
      </c>
      <c r="P30" s="296">
        <v>401316</v>
      </c>
      <c r="Q30" s="296">
        <v>376323</v>
      </c>
      <c r="R30" s="296">
        <v>346550</v>
      </c>
      <c r="S30" s="296">
        <v>336178</v>
      </c>
      <c r="T30" s="296">
        <v>319797</v>
      </c>
      <c r="U30" s="296">
        <v>314255</v>
      </c>
      <c r="V30" s="296">
        <v>363227</v>
      </c>
      <c r="W30" s="608">
        <v>332762</v>
      </c>
      <c r="X30" s="296"/>
      <c r="Y30" s="296"/>
    </row>
    <row r="31" spans="1:27">
      <c r="A31" s="855"/>
      <c r="B31" s="93" t="s">
        <v>58</v>
      </c>
      <c r="C31" s="296">
        <v>7003.5538623375887</v>
      </c>
      <c r="D31" s="296">
        <v>7131.9516456667188</v>
      </c>
      <c r="E31" s="296">
        <v>6717.4076544296076</v>
      </c>
      <c r="F31" s="296">
        <v>5646.5853209188954</v>
      </c>
      <c r="G31" s="296">
        <v>5517.8465283478163</v>
      </c>
      <c r="H31" s="296">
        <v>7623.7271046018432</v>
      </c>
      <c r="I31" s="296">
        <v>7789.4042675442033</v>
      </c>
      <c r="J31" s="296">
        <v>7766.7700131020792</v>
      </c>
      <c r="K31" s="296">
        <v>7536.7785553019248</v>
      </c>
      <c r="L31" s="296">
        <v>7968.9481100384028</v>
      </c>
      <c r="M31" s="608">
        <v>7414.4316636110943</v>
      </c>
      <c r="N31" s="608">
        <v>7782.8915727034682</v>
      </c>
      <c r="O31" s="608">
        <v>22970</v>
      </c>
      <c r="P31" s="608">
        <v>22969.999999999996</v>
      </c>
      <c r="Q31" s="608">
        <v>22969.999999999996</v>
      </c>
      <c r="R31" s="608">
        <v>22970</v>
      </c>
      <c r="S31" s="608">
        <v>22969.999999999996</v>
      </c>
      <c r="T31" s="608">
        <v>22970</v>
      </c>
      <c r="U31" s="608">
        <v>22969.999999999996</v>
      </c>
      <c r="V31" s="608">
        <v>22970</v>
      </c>
      <c r="W31" s="608">
        <v>22970</v>
      </c>
      <c r="X31" s="608">
        <v>22970</v>
      </c>
      <c r="Y31" s="296"/>
    </row>
    <row r="32" spans="1:27" s="8" customFormat="1">
      <c r="A32" s="855" t="s">
        <v>9</v>
      </c>
      <c r="B32" s="93" t="s">
        <v>95</v>
      </c>
      <c r="C32" s="296">
        <v>2757.1860000000001</v>
      </c>
      <c r="D32" s="296">
        <v>3313.1260000000002</v>
      </c>
      <c r="E32" s="296">
        <v>1540.3066999999999</v>
      </c>
      <c r="F32" s="296">
        <v>1703.355</v>
      </c>
      <c r="G32" s="296">
        <v>2559.3188290000003</v>
      </c>
      <c r="H32" s="296">
        <v>2197.64</v>
      </c>
      <c r="I32" s="296">
        <v>2832.1410000000001</v>
      </c>
      <c r="J32" s="296">
        <v>3238.9430000000002</v>
      </c>
      <c r="K32" s="296">
        <v>3491.183</v>
      </c>
      <c r="L32" s="296">
        <v>3823.2359999999999</v>
      </c>
      <c r="M32" s="296">
        <v>4000.9859999999999</v>
      </c>
      <c r="N32" s="296">
        <v>4316.3729999999996</v>
      </c>
      <c r="O32" s="296">
        <v>4648.2979999999998</v>
      </c>
      <c r="P32" s="296">
        <v>4813.6989999999996</v>
      </c>
      <c r="Q32" s="296">
        <v>5037.5739999999996</v>
      </c>
      <c r="R32" s="296">
        <v>5012.7629999999999</v>
      </c>
      <c r="S32" s="296">
        <v>4996.8429999999998</v>
      </c>
      <c r="T32" s="296">
        <v>4960.5559999999996</v>
      </c>
      <c r="U32" s="296">
        <v>5410.5060000000003</v>
      </c>
      <c r="V32" s="296">
        <v>5708.0320000000002</v>
      </c>
      <c r="W32" s="296">
        <v>5946.3117229999998</v>
      </c>
      <c r="X32" s="296"/>
      <c r="Y32" s="296"/>
      <c r="Z32" s="74" t="s">
        <v>15</v>
      </c>
      <c r="AA32" s="41"/>
    </row>
    <row r="33" spans="1:27" s="8" customFormat="1">
      <c r="A33" s="855"/>
      <c r="B33" s="93" t="s">
        <v>59</v>
      </c>
      <c r="C33" s="296">
        <v>180758</v>
      </c>
      <c r="D33" s="296">
        <v>198470</v>
      </c>
      <c r="E33" s="296">
        <v>102938.19999999998</v>
      </c>
      <c r="F33" s="296">
        <v>110196</v>
      </c>
      <c r="G33" s="296">
        <v>156645</v>
      </c>
      <c r="H33" s="296">
        <v>153687</v>
      </c>
      <c r="I33" s="296">
        <v>163598</v>
      </c>
      <c r="J33" s="296">
        <v>172539</v>
      </c>
      <c r="K33" s="296">
        <v>183014</v>
      </c>
      <c r="L33" s="296">
        <v>188418</v>
      </c>
      <c r="M33" s="296">
        <v>195828</v>
      </c>
      <c r="N33" s="296">
        <v>200139</v>
      </c>
      <c r="O33" s="296">
        <v>209683</v>
      </c>
      <c r="P33" s="296">
        <v>211089</v>
      </c>
      <c r="Q33" s="296">
        <v>216405</v>
      </c>
      <c r="R33" s="296">
        <v>222750</v>
      </c>
      <c r="S33" s="296">
        <v>228283</v>
      </c>
      <c r="T33" s="296">
        <v>231657</v>
      </c>
      <c r="U33" s="296">
        <v>238094</v>
      </c>
      <c r="V33" s="296">
        <v>242454</v>
      </c>
      <c r="W33" s="296">
        <v>244475</v>
      </c>
      <c r="X33" s="296"/>
      <c r="Y33" s="296"/>
      <c r="AA33" s="41"/>
    </row>
    <row r="34" spans="1:27" s="8" customFormat="1">
      <c r="A34" s="855"/>
      <c r="B34" s="93" t="s">
        <v>555</v>
      </c>
      <c r="C34" s="296">
        <v>180758</v>
      </c>
      <c r="D34" s="296">
        <v>198470</v>
      </c>
      <c r="E34" s="296">
        <v>102929</v>
      </c>
      <c r="F34" s="296">
        <v>110196</v>
      </c>
      <c r="G34" s="296">
        <v>156645</v>
      </c>
      <c r="H34" s="296">
        <v>153687</v>
      </c>
      <c r="I34" s="296">
        <v>163598</v>
      </c>
      <c r="J34" s="296">
        <v>172539</v>
      </c>
      <c r="K34" s="296">
        <v>183014</v>
      </c>
      <c r="L34" s="296">
        <v>188418</v>
      </c>
      <c r="M34" s="296">
        <v>195828</v>
      </c>
      <c r="N34" s="296">
        <v>197732</v>
      </c>
      <c r="O34" s="296">
        <v>209583</v>
      </c>
      <c r="P34" s="296">
        <v>211089</v>
      </c>
      <c r="Q34" s="296">
        <v>225907</v>
      </c>
      <c r="R34" s="296">
        <v>222750</v>
      </c>
      <c r="S34" s="296">
        <v>228283</v>
      </c>
      <c r="T34" s="296">
        <v>231657</v>
      </c>
      <c r="U34" s="296">
        <v>238094</v>
      </c>
      <c r="V34" s="296">
        <v>238444</v>
      </c>
      <c r="W34" s="608">
        <v>241786</v>
      </c>
      <c r="X34" s="296"/>
      <c r="Y34" s="296"/>
      <c r="AA34" s="7"/>
    </row>
    <row r="35" spans="1:27" s="8" customFormat="1">
      <c r="A35" s="855"/>
      <c r="B35" s="93" t="s">
        <v>58</v>
      </c>
      <c r="C35" s="296">
        <v>15253.465960012834</v>
      </c>
      <c r="D35" s="296">
        <v>16693.334005139317</v>
      </c>
      <c r="E35" s="296">
        <v>14963.412027799204</v>
      </c>
      <c r="F35" s="296">
        <v>15457.502994664053</v>
      </c>
      <c r="G35" s="296">
        <v>16338.337189185742</v>
      </c>
      <c r="H35" s="296">
        <v>14299.45278390495</v>
      </c>
      <c r="I35" s="296">
        <v>17311.586938715631</v>
      </c>
      <c r="J35" s="296">
        <v>18772.237001489517</v>
      </c>
      <c r="K35" s="296">
        <v>19076.043362802844</v>
      </c>
      <c r="L35" s="296">
        <v>20291.246059293699</v>
      </c>
      <c r="M35" s="296">
        <v>20431.12323059011</v>
      </c>
      <c r="N35" s="296">
        <v>21566.876021165292</v>
      </c>
      <c r="O35" s="296">
        <v>22168.21583056328</v>
      </c>
      <c r="P35" s="296">
        <v>22804.120536835173</v>
      </c>
      <c r="Q35" s="296">
        <v>23278.454749197106</v>
      </c>
      <c r="R35" s="296">
        <v>22503.986531986531</v>
      </c>
      <c r="S35" s="296">
        <v>21888.809065940084</v>
      </c>
      <c r="T35" s="296">
        <v>21413.365449781359</v>
      </c>
      <c r="U35" s="296">
        <v>22724.243366065504</v>
      </c>
      <c r="V35" s="296">
        <v>23542.742128403737</v>
      </c>
      <c r="W35" s="296">
        <v>24322.780337457818</v>
      </c>
      <c r="X35" s="296"/>
      <c r="Y35" s="296"/>
      <c r="AA35" s="7"/>
    </row>
    <row r="36" spans="1:27" ht="15" customHeight="1">
      <c r="A36" s="855" t="s">
        <v>8</v>
      </c>
      <c r="B36" s="93" t="s">
        <v>95</v>
      </c>
      <c r="C36" s="296">
        <v>0.2</v>
      </c>
      <c r="D36" s="296">
        <v>0.2</v>
      </c>
      <c r="E36" s="296">
        <v>0.1</v>
      </c>
      <c r="F36" s="296">
        <v>0.1</v>
      </c>
      <c r="G36" s="296">
        <v>0.2</v>
      </c>
      <c r="H36" s="296">
        <v>0.2</v>
      </c>
      <c r="I36" s="296">
        <v>0.3</v>
      </c>
      <c r="J36" s="296">
        <v>0.2</v>
      </c>
      <c r="K36" s="296">
        <v>0.4</v>
      </c>
      <c r="L36" s="296">
        <v>0.4</v>
      </c>
      <c r="M36" s="296">
        <v>0.5</v>
      </c>
      <c r="N36" s="296">
        <v>0.3</v>
      </c>
      <c r="O36" s="296">
        <v>0.5</v>
      </c>
      <c r="P36" s="296">
        <v>0.5</v>
      </c>
      <c r="Q36" s="296">
        <v>0.5</v>
      </c>
      <c r="R36" s="296">
        <v>0.9</v>
      </c>
      <c r="S36" s="296">
        <v>0.6</v>
      </c>
      <c r="T36" s="296">
        <v>0.5</v>
      </c>
      <c r="U36" s="296">
        <v>0.7</v>
      </c>
      <c r="V36" s="296">
        <v>0.7</v>
      </c>
      <c r="W36" s="296">
        <v>0.6</v>
      </c>
      <c r="X36" s="296">
        <v>1.1000000000000001</v>
      </c>
      <c r="Y36" s="296"/>
      <c r="AA36" s="41"/>
    </row>
    <row r="37" spans="1:27">
      <c r="A37" s="855"/>
      <c r="B37" s="93" t="s">
        <v>59</v>
      </c>
      <c r="C37" s="296">
        <v>10</v>
      </c>
      <c r="D37" s="296">
        <v>13</v>
      </c>
      <c r="E37" s="296">
        <v>13</v>
      </c>
      <c r="F37" s="296">
        <v>9</v>
      </c>
      <c r="G37" s="296">
        <v>12</v>
      </c>
      <c r="H37" s="296">
        <v>15.3</v>
      </c>
      <c r="I37" s="296">
        <v>16.7</v>
      </c>
      <c r="J37" s="296">
        <v>17</v>
      </c>
      <c r="K37" s="296">
        <v>37.299999999999997</v>
      </c>
      <c r="L37" s="296">
        <v>29.6</v>
      </c>
      <c r="M37" s="296">
        <v>38.1</v>
      </c>
      <c r="N37" s="296">
        <v>25</v>
      </c>
      <c r="O37" s="296">
        <v>40</v>
      </c>
      <c r="P37" s="296">
        <v>37</v>
      </c>
      <c r="Q37" s="296">
        <v>31</v>
      </c>
      <c r="R37" s="296">
        <v>53</v>
      </c>
      <c r="S37" s="296">
        <v>33</v>
      </c>
      <c r="T37" s="296">
        <v>35</v>
      </c>
      <c r="U37" s="296">
        <v>56</v>
      </c>
      <c r="V37" s="296">
        <v>56</v>
      </c>
      <c r="W37" s="296">
        <v>37</v>
      </c>
      <c r="X37" s="296">
        <v>88</v>
      </c>
      <c r="Y37" s="296"/>
      <c r="AA37" s="41"/>
    </row>
    <row r="38" spans="1:27">
      <c r="A38" s="855"/>
      <c r="B38" s="93" t="s">
        <v>555</v>
      </c>
      <c r="C38" s="296">
        <v>10</v>
      </c>
      <c r="D38" s="296">
        <v>13</v>
      </c>
      <c r="E38" s="296">
        <v>13</v>
      </c>
      <c r="F38" s="296">
        <v>9</v>
      </c>
      <c r="G38" s="296">
        <v>12</v>
      </c>
      <c r="H38" s="296">
        <v>14</v>
      </c>
      <c r="I38" s="296">
        <v>14</v>
      </c>
      <c r="J38" s="296">
        <v>17</v>
      </c>
      <c r="K38" s="296">
        <v>22</v>
      </c>
      <c r="L38" s="296">
        <v>30</v>
      </c>
      <c r="M38" s="296">
        <v>34</v>
      </c>
      <c r="N38" s="296">
        <v>24</v>
      </c>
      <c r="O38" s="296">
        <v>40</v>
      </c>
      <c r="P38" s="296">
        <v>37</v>
      </c>
      <c r="Q38" s="296">
        <v>31</v>
      </c>
      <c r="R38" s="296">
        <v>71</v>
      </c>
      <c r="S38" s="296">
        <v>45</v>
      </c>
      <c r="T38" s="296">
        <v>35</v>
      </c>
      <c r="U38" s="296">
        <v>56</v>
      </c>
      <c r="V38" s="296">
        <v>56</v>
      </c>
      <c r="W38" s="296">
        <v>37</v>
      </c>
      <c r="X38" s="296">
        <v>88</v>
      </c>
      <c r="Y38" s="296"/>
      <c r="AA38" s="7"/>
    </row>
    <row r="39" spans="1:27">
      <c r="A39" s="855"/>
      <c r="B39" s="93" t="s">
        <v>58</v>
      </c>
      <c r="C39" s="296">
        <v>20000</v>
      </c>
      <c r="D39" s="296">
        <v>15384.615384615385</v>
      </c>
      <c r="E39" s="296">
        <v>7692.3076923076924</v>
      </c>
      <c r="F39" s="296">
        <v>11111.111111111111</v>
      </c>
      <c r="G39" s="296">
        <v>16666.666666666668</v>
      </c>
      <c r="H39" s="296">
        <v>13071.895424836601</v>
      </c>
      <c r="I39" s="296">
        <v>17964.071856287424</v>
      </c>
      <c r="J39" s="296">
        <v>11764.705882352941</v>
      </c>
      <c r="K39" s="296">
        <v>10723.860589812333</v>
      </c>
      <c r="L39" s="296">
        <v>13513.513513513513</v>
      </c>
      <c r="M39" s="296">
        <v>13123.359580052493</v>
      </c>
      <c r="N39" s="296">
        <v>12000</v>
      </c>
      <c r="O39" s="296">
        <v>12500</v>
      </c>
      <c r="P39" s="296">
        <v>13513.513513513513</v>
      </c>
      <c r="Q39" s="296">
        <v>16129.032258064517</v>
      </c>
      <c r="R39" s="296">
        <v>16981.132075471698</v>
      </c>
      <c r="S39" s="296">
        <v>18181.81818181818</v>
      </c>
      <c r="T39" s="296">
        <v>14285.714285714286</v>
      </c>
      <c r="U39" s="296">
        <v>12500</v>
      </c>
      <c r="V39" s="296">
        <v>12500</v>
      </c>
      <c r="W39" s="296">
        <v>16216.216216216217</v>
      </c>
      <c r="X39" s="296">
        <v>12500</v>
      </c>
      <c r="Y39" s="608"/>
      <c r="AA39" s="7"/>
    </row>
    <row r="40" spans="1:27">
      <c r="A40" s="855" t="s">
        <v>6</v>
      </c>
      <c r="B40" s="93" t="s">
        <v>95</v>
      </c>
      <c r="C40" s="296">
        <v>5400</v>
      </c>
      <c r="D40" s="296">
        <v>5975</v>
      </c>
      <c r="E40" s="296">
        <v>3555</v>
      </c>
      <c r="F40" s="296">
        <v>6547</v>
      </c>
      <c r="G40" s="296">
        <v>5051</v>
      </c>
      <c r="H40" s="296">
        <v>5363</v>
      </c>
      <c r="I40" s="296">
        <v>6659</v>
      </c>
      <c r="J40" s="296">
        <v>4959</v>
      </c>
      <c r="K40" s="296">
        <v>5809</v>
      </c>
      <c r="L40" s="296" t="s">
        <v>7</v>
      </c>
      <c r="M40" s="296" t="s">
        <v>7</v>
      </c>
      <c r="N40" s="296" t="s">
        <v>7</v>
      </c>
      <c r="O40" s="296" t="s">
        <v>7</v>
      </c>
      <c r="P40" s="296" t="s">
        <v>7</v>
      </c>
      <c r="Q40" s="296">
        <v>4136</v>
      </c>
      <c r="R40" s="296">
        <v>4353.17</v>
      </c>
      <c r="S40" s="296">
        <v>4560.6379999999999</v>
      </c>
      <c r="T40" s="296">
        <v>6091.0810000000001</v>
      </c>
      <c r="U40" s="296">
        <v>6346.0240000000003</v>
      </c>
      <c r="V40" s="296">
        <v>6019.2</v>
      </c>
      <c r="W40" s="296">
        <v>6025.6629999999996</v>
      </c>
      <c r="X40" s="296"/>
      <c r="Y40" s="296"/>
      <c r="AA40" s="41"/>
    </row>
    <row r="41" spans="1:27">
      <c r="A41" s="855"/>
      <c r="B41" s="93" t="s">
        <v>59</v>
      </c>
      <c r="C41" s="296">
        <v>925902</v>
      </c>
      <c r="D41" s="296">
        <v>834128</v>
      </c>
      <c r="E41" s="296">
        <v>1019667</v>
      </c>
      <c r="F41" s="296">
        <v>1045625</v>
      </c>
      <c r="G41" s="296">
        <v>1068500</v>
      </c>
      <c r="H41" s="296">
        <v>1108200</v>
      </c>
      <c r="I41" s="296">
        <v>857700</v>
      </c>
      <c r="J41" s="296">
        <v>993800</v>
      </c>
      <c r="K41" s="296">
        <v>953600</v>
      </c>
      <c r="L41" s="296" t="s">
        <v>7</v>
      </c>
      <c r="M41" s="296" t="s">
        <v>7</v>
      </c>
      <c r="N41" s="296" t="s">
        <v>7</v>
      </c>
      <c r="O41" s="296" t="s">
        <v>7</v>
      </c>
      <c r="P41" s="296" t="s">
        <v>7</v>
      </c>
      <c r="Q41" s="296">
        <v>870300</v>
      </c>
      <c r="R41" s="296">
        <v>620606</v>
      </c>
      <c r="S41" s="296">
        <v>776231</v>
      </c>
      <c r="T41" s="296">
        <v>759939</v>
      </c>
      <c r="U41" s="296">
        <v>758992</v>
      </c>
      <c r="V41" s="296">
        <v>771726</v>
      </c>
      <c r="W41" s="296">
        <v>556093</v>
      </c>
      <c r="X41" s="296"/>
      <c r="Y41" s="296"/>
      <c r="AA41" s="41"/>
    </row>
    <row r="42" spans="1:27">
      <c r="A42" s="855"/>
      <c r="B42" s="93" t="s">
        <v>555</v>
      </c>
      <c r="C42" s="296">
        <v>925902</v>
      </c>
      <c r="D42" s="296">
        <v>834128</v>
      </c>
      <c r="E42" s="296">
        <v>709700</v>
      </c>
      <c r="F42" s="296">
        <v>1045625</v>
      </c>
      <c r="G42" s="296">
        <v>1068500</v>
      </c>
      <c r="H42" s="296">
        <v>1108200</v>
      </c>
      <c r="I42" s="296">
        <v>857700</v>
      </c>
      <c r="J42" s="296">
        <v>993800</v>
      </c>
      <c r="K42" s="296">
        <v>953600</v>
      </c>
      <c r="L42" s="296">
        <v>1254000</v>
      </c>
      <c r="M42" s="296">
        <v>1254294</v>
      </c>
      <c r="N42" s="296">
        <v>1293568</v>
      </c>
      <c r="O42" s="296">
        <v>762600</v>
      </c>
      <c r="P42" s="296">
        <v>933100</v>
      </c>
      <c r="Q42" s="296">
        <v>870300</v>
      </c>
      <c r="R42" s="296">
        <v>800000</v>
      </c>
      <c r="S42" s="296">
        <v>770000</v>
      </c>
      <c r="T42" s="296">
        <v>750000</v>
      </c>
      <c r="U42" s="296">
        <v>728240</v>
      </c>
      <c r="V42" s="296">
        <v>695802</v>
      </c>
      <c r="W42" s="608">
        <v>809462</v>
      </c>
      <c r="X42" s="296"/>
      <c r="Y42" s="296"/>
      <c r="AA42" s="7"/>
    </row>
    <row r="43" spans="1:27">
      <c r="A43" s="855"/>
      <c r="B43" s="93" t="s">
        <v>58</v>
      </c>
      <c r="C43" s="296">
        <v>5832.15070277416</v>
      </c>
      <c r="D43" s="296">
        <v>7163.1692018491167</v>
      </c>
      <c r="E43" s="296">
        <v>3486.4323352623946</v>
      </c>
      <c r="F43" s="296">
        <v>6261.3269575612676</v>
      </c>
      <c r="G43" s="296">
        <v>4727.1876462330374</v>
      </c>
      <c r="H43" s="296">
        <v>4839.3791734343977</v>
      </c>
      <c r="I43" s="296">
        <v>7763.7868718666205</v>
      </c>
      <c r="J43" s="296">
        <v>4989.9376132018515</v>
      </c>
      <c r="K43" s="296">
        <v>6091.6526845637582</v>
      </c>
      <c r="L43" s="296" t="s">
        <v>7</v>
      </c>
      <c r="M43" s="296" t="s">
        <v>7</v>
      </c>
      <c r="N43" s="296" t="s">
        <v>7</v>
      </c>
      <c r="O43" s="296" t="s">
        <v>7</v>
      </c>
      <c r="P43" s="296" t="s">
        <v>7</v>
      </c>
      <c r="Q43" s="296">
        <v>4752.3842353211539</v>
      </c>
      <c r="R43" s="296">
        <v>7014.3859389048766</v>
      </c>
      <c r="S43" s="296">
        <v>5875.3618446055361</v>
      </c>
      <c r="T43" s="296">
        <v>8015.2235903144856</v>
      </c>
      <c r="U43" s="296">
        <v>8361.1210658346863</v>
      </c>
      <c r="V43" s="296">
        <v>7799.6594646286376</v>
      </c>
      <c r="W43" s="296">
        <v>10835.710933243181</v>
      </c>
      <c r="X43" s="296"/>
      <c r="Y43" s="608"/>
      <c r="AA43" s="7"/>
    </row>
    <row r="44" spans="1:27">
      <c r="A44" s="855" t="s">
        <v>5</v>
      </c>
      <c r="B44" s="93" t="s">
        <v>95</v>
      </c>
      <c r="C44" s="296" t="s">
        <v>105</v>
      </c>
      <c r="D44" s="296" t="s">
        <v>105</v>
      </c>
      <c r="E44" s="296" t="s">
        <v>105</v>
      </c>
      <c r="F44" s="296" t="s">
        <v>105</v>
      </c>
      <c r="G44" s="296" t="s">
        <v>105</v>
      </c>
      <c r="H44" s="296" t="s">
        <v>105</v>
      </c>
      <c r="I44" s="296" t="s">
        <v>105</v>
      </c>
      <c r="J44" s="296" t="s">
        <v>105</v>
      </c>
      <c r="K44" s="296" t="s">
        <v>105</v>
      </c>
      <c r="L44" s="296" t="s">
        <v>105</v>
      </c>
      <c r="M44" s="296" t="s">
        <v>105</v>
      </c>
      <c r="N44" s="296" t="s">
        <v>105</v>
      </c>
      <c r="O44" s="296" t="s">
        <v>105</v>
      </c>
      <c r="P44" s="296" t="s">
        <v>105</v>
      </c>
      <c r="Q44" s="296" t="s">
        <v>105</v>
      </c>
      <c r="R44" s="296" t="s">
        <v>105</v>
      </c>
      <c r="S44" s="296" t="s">
        <v>105</v>
      </c>
      <c r="T44" s="296" t="s">
        <v>105</v>
      </c>
      <c r="U44" s="296" t="s">
        <v>105</v>
      </c>
      <c r="V44" s="296" t="s">
        <v>105</v>
      </c>
      <c r="W44" s="296" t="s">
        <v>105</v>
      </c>
      <c r="X44" s="296" t="s">
        <v>105</v>
      </c>
      <c r="Y44" s="296" t="s">
        <v>105</v>
      </c>
    </row>
    <row r="45" spans="1:27">
      <c r="A45" s="855"/>
      <c r="B45" s="93" t="s">
        <v>59</v>
      </c>
      <c r="C45" s="296" t="s">
        <v>105</v>
      </c>
      <c r="D45" s="296" t="s">
        <v>105</v>
      </c>
      <c r="E45" s="296" t="s">
        <v>105</v>
      </c>
      <c r="F45" s="296" t="s">
        <v>105</v>
      </c>
      <c r="G45" s="296" t="s">
        <v>105</v>
      </c>
      <c r="H45" s="296" t="s">
        <v>105</v>
      </c>
      <c r="I45" s="296" t="s">
        <v>105</v>
      </c>
      <c r="J45" s="296" t="s">
        <v>105</v>
      </c>
      <c r="K45" s="296" t="s">
        <v>105</v>
      </c>
      <c r="L45" s="296" t="s">
        <v>105</v>
      </c>
      <c r="M45" s="296" t="s">
        <v>105</v>
      </c>
      <c r="N45" s="296" t="s">
        <v>105</v>
      </c>
      <c r="O45" s="296" t="s">
        <v>105</v>
      </c>
      <c r="P45" s="296" t="s">
        <v>105</v>
      </c>
      <c r="Q45" s="296" t="s">
        <v>105</v>
      </c>
      <c r="R45" s="296" t="s">
        <v>105</v>
      </c>
      <c r="S45" s="296" t="s">
        <v>105</v>
      </c>
      <c r="T45" s="296" t="s">
        <v>105</v>
      </c>
      <c r="U45" s="296" t="s">
        <v>105</v>
      </c>
      <c r="V45" s="296" t="s">
        <v>105</v>
      </c>
      <c r="W45" s="296" t="s">
        <v>105</v>
      </c>
      <c r="X45" s="296" t="s">
        <v>105</v>
      </c>
      <c r="Y45" s="296" t="s">
        <v>105</v>
      </c>
    </row>
    <row r="46" spans="1:27">
      <c r="A46" s="855"/>
      <c r="B46" s="93" t="s">
        <v>555</v>
      </c>
      <c r="C46" s="296" t="s">
        <v>105</v>
      </c>
      <c r="D46" s="296" t="s">
        <v>105</v>
      </c>
      <c r="E46" s="296" t="s">
        <v>105</v>
      </c>
      <c r="F46" s="296" t="s">
        <v>105</v>
      </c>
      <c r="G46" s="296" t="s">
        <v>105</v>
      </c>
      <c r="H46" s="296" t="s">
        <v>105</v>
      </c>
      <c r="I46" s="296" t="s">
        <v>105</v>
      </c>
      <c r="J46" s="296" t="s">
        <v>105</v>
      </c>
      <c r="K46" s="296" t="s">
        <v>105</v>
      </c>
      <c r="L46" s="296" t="s">
        <v>105</v>
      </c>
      <c r="M46" s="296" t="s">
        <v>105</v>
      </c>
      <c r="N46" s="296" t="s">
        <v>105</v>
      </c>
      <c r="O46" s="296" t="s">
        <v>105</v>
      </c>
      <c r="P46" s="296" t="s">
        <v>105</v>
      </c>
      <c r="Q46" s="296" t="s">
        <v>105</v>
      </c>
      <c r="R46" s="296" t="s">
        <v>105</v>
      </c>
      <c r="S46" s="296" t="s">
        <v>105</v>
      </c>
      <c r="T46" s="296" t="s">
        <v>105</v>
      </c>
      <c r="U46" s="296" t="s">
        <v>105</v>
      </c>
      <c r="V46" s="296" t="s">
        <v>105</v>
      </c>
      <c r="W46" s="296" t="s">
        <v>105</v>
      </c>
      <c r="X46" s="296" t="s">
        <v>105</v>
      </c>
      <c r="Y46" s="296" t="s">
        <v>105</v>
      </c>
    </row>
    <row r="47" spans="1:27">
      <c r="A47" s="855"/>
      <c r="B47" s="93" t="s">
        <v>58</v>
      </c>
      <c r="C47" s="296" t="s">
        <v>105</v>
      </c>
      <c r="D47" s="296" t="s">
        <v>105</v>
      </c>
      <c r="E47" s="296" t="s">
        <v>105</v>
      </c>
      <c r="F47" s="296" t="s">
        <v>105</v>
      </c>
      <c r="G47" s="296" t="s">
        <v>105</v>
      </c>
      <c r="H47" s="296" t="s">
        <v>105</v>
      </c>
      <c r="I47" s="296" t="s">
        <v>105</v>
      </c>
      <c r="J47" s="296" t="s">
        <v>105</v>
      </c>
      <c r="K47" s="296" t="s">
        <v>105</v>
      </c>
      <c r="L47" s="296" t="s">
        <v>105</v>
      </c>
      <c r="M47" s="296" t="s">
        <v>105</v>
      </c>
      <c r="N47" s="296" t="s">
        <v>105</v>
      </c>
      <c r="O47" s="296" t="s">
        <v>105</v>
      </c>
      <c r="P47" s="296" t="s">
        <v>105</v>
      </c>
      <c r="Q47" s="296" t="s">
        <v>105</v>
      </c>
      <c r="R47" s="296" t="s">
        <v>105</v>
      </c>
      <c r="S47" s="296" t="s">
        <v>105</v>
      </c>
      <c r="T47" s="296" t="s">
        <v>105</v>
      </c>
      <c r="U47" s="296" t="s">
        <v>105</v>
      </c>
      <c r="V47" s="296" t="s">
        <v>105</v>
      </c>
      <c r="W47" s="296" t="s">
        <v>105</v>
      </c>
      <c r="X47" s="296" t="s">
        <v>105</v>
      </c>
      <c r="Y47" s="296" t="s">
        <v>105</v>
      </c>
    </row>
    <row r="48" spans="1:27">
      <c r="A48" s="855" t="s">
        <v>4</v>
      </c>
      <c r="B48" s="93" t="s">
        <v>95</v>
      </c>
      <c r="C48" s="296">
        <v>0.40335000000000004</v>
      </c>
      <c r="D48" s="296">
        <v>0.37260950000000004</v>
      </c>
      <c r="E48" s="296">
        <v>0.31252949999999996</v>
      </c>
      <c r="F48" s="296">
        <v>0.41382724999999998</v>
      </c>
      <c r="G48" s="296">
        <v>0.227184</v>
      </c>
      <c r="H48" s="296">
        <v>0.32002749999999996</v>
      </c>
      <c r="I48" s="296">
        <v>0.39899000000000001</v>
      </c>
      <c r="J48" s="296">
        <v>0.73099999999999998</v>
      </c>
      <c r="K48" s="296">
        <v>0.19500000000000001</v>
      </c>
      <c r="L48" s="296">
        <v>0.20399999999999999</v>
      </c>
      <c r="M48" s="296">
        <v>0.19</v>
      </c>
      <c r="N48" s="296">
        <v>0.22275</v>
      </c>
      <c r="O48" s="296">
        <v>0.22275</v>
      </c>
      <c r="P48" s="296">
        <v>0.1694185</v>
      </c>
      <c r="Q48" s="296"/>
      <c r="R48" s="296">
        <v>0.15947675</v>
      </c>
      <c r="S48" s="296"/>
      <c r="T48" s="296"/>
      <c r="U48" s="296"/>
      <c r="V48" s="296">
        <v>0.01</v>
      </c>
      <c r="W48" s="296">
        <v>0.128</v>
      </c>
      <c r="X48" s="296"/>
      <c r="Y48" s="296"/>
    </row>
    <row r="49" spans="1:27">
      <c r="A49" s="855"/>
      <c r="B49" s="93" t="s">
        <v>59</v>
      </c>
      <c r="C49" s="296">
        <v>30</v>
      </c>
      <c r="D49" s="296">
        <v>30</v>
      </c>
      <c r="E49" s="296">
        <v>30</v>
      </c>
      <c r="F49" s="296">
        <v>30</v>
      </c>
      <c r="G49" s="296">
        <v>30</v>
      </c>
      <c r="H49" s="296">
        <v>30</v>
      </c>
      <c r="I49" s="296">
        <v>30</v>
      </c>
      <c r="J49" s="296">
        <v>30</v>
      </c>
      <c r="K49" s="296">
        <v>31</v>
      </c>
      <c r="L49" s="296">
        <v>37</v>
      </c>
      <c r="M49" s="296">
        <v>30</v>
      </c>
      <c r="N49" s="296">
        <v>17.82</v>
      </c>
      <c r="O49" s="296">
        <v>17.82</v>
      </c>
      <c r="P49" s="296">
        <v>18</v>
      </c>
      <c r="Q49" s="296"/>
      <c r="R49" s="296">
        <v>12.75</v>
      </c>
      <c r="S49" s="296"/>
      <c r="T49" s="296"/>
      <c r="U49" s="296"/>
      <c r="V49" s="296"/>
      <c r="W49" s="296"/>
      <c r="X49" s="296"/>
      <c r="Y49" s="296"/>
      <c r="Z49" s="207" t="s">
        <v>15</v>
      </c>
    </row>
    <row r="50" spans="1:27">
      <c r="A50" s="855"/>
      <c r="B50" s="93" t="s">
        <v>555</v>
      </c>
      <c r="C50" s="296">
        <v>14</v>
      </c>
      <c r="D50" s="296">
        <v>15</v>
      </c>
      <c r="E50" s="296">
        <v>15</v>
      </c>
      <c r="F50" s="296">
        <v>15</v>
      </c>
      <c r="G50" s="296">
        <v>15</v>
      </c>
      <c r="H50" s="296">
        <v>16</v>
      </c>
      <c r="I50" s="296">
        <v>16</v>
      </c>
      <c r="J50" s="296">
        <v>15</v>
      </c>
      <c r="K50" s="296">
        <v>16</v>
      </c>
      <c r="L50" s="296">
        <v>16</v>
      </c>
      <c r="M50" s="296">
        <v>15</v>
      </c>
      <c r="N50" s="296">
        <v>18</v>
      </c>
      <c r="O50" s="296">
        <v>20</v>
      </c>
      <c r="P50" s="296">
        <v>18</v>
      </c>
      <c r="Q50" s="296">
        <v>18</v>
      </c>
      <c r="R50" s="296">
        <v>18</v>
      </c>
      <c r="S50" s="296">
        <v>19</v>
      </c>
      <c r="T50" s="296">
        <v>19</v>
      </c>
      <c r="U50" s="296">
        <v>19</v>
      </c>
      <c r="V50" s="296">
        <v>19</v>
      </c>
      <c r="W50" s="608">
        <v>19</v>
      </c>
      <c r="X50" s="296"/>
      <c r="Y50" s="296"/>
      <c r="Z50" s="207"/>
    </row>
    <row r="51" spans="1:27">
      <c r="A51" s="855"/>
      <c r="B51" s="93" t="s">
        <v>58</v>
      </c>
      <c r="C51" s="296">
        <v>13445.000000000002</v>
      </c>
      <c r="D51" s="296">
        <v>12420.316666666669</v>
      </c>
      <c r="E51" s="296">
        <v>10417.649999999998</v>
      </c>
      <c r="F51" s="296">
        <v>13794.241666666667</v>
      </c>
      <c r="G51" s="296">
        <v>7572.8</v>
      </c>
      <c r="H51" s="296">
        <v>10667.583333333332</v>
      </c>
      <c r="I51" s="296">
        <v>13299.666666666666</v>
      </c>
      <c r="J51" s="296">
        <v>24366.666666666668</v>
      </c>
      <c r="K51" s="296">
        <v>6290.322580645161</v>
      </c>
      <c r="L51" s="296">
        <v>5513.5135135135133</v>
      </c>
      <c r="M51" s="296">
        <v>6333.333333333333</v>
      </c>
      <c r="N51" s="296">
        <v>12500</v>
      </c>
      <c r="O51" s="296">
        <v>12500</v>
      </c>
      <c r="P51" s="296">
        <v>9412.1388888888887</v>
      </c>
      <c r="Q51" s="296"/>
      <c r="R51" s="296">
        <v>12507.980392156862</v>
      </c>
      <c r="S51" s="296">
        <v>12052.6</v>
      </c>
      <c r="T51" s="296">
        <v>12157.900000000001</v>
      </c>
      <c r="U51" s="296">
        <v>12263.2</v>
      </c>
      <c r="V51" s="296">
        <v>12421.1</v>
      </c>
      <c r="W51" s="608">
        <v>12105.300000000001</v>
      </c>
      <c r="X51" s="296"/>
      <c r="Y51" s="296"/>
    </row>
    <row r="52" spans="1:27">
      <c r="A52" s="855" t="s">
        <v>3</v>
      </c>
      <c r="B52" s="93" t="s">
        <v>95</v>
      </c>
      <c r="C52" s="296"/>
      <c r="D52" s="296"/>
      <c r="E52" s="296"/>
      <c r="F52" s="296"/>
      <c r="G52" s="296"/>
      <c r="H52" s="296"/>
      <c r="I52" s="296"/>
      <c r="J52" s="296"/>
      <c r="K52" s="296"/>
      <c r="L52" s="296"/>
      <c r="M52" s="296"/>
      <c r="N52" s="296"/>
      <c r="O52" s="296"/>
      <c r="P52" s="296"/>
      <c r="Q52" s="296"/>
      <c r="R52" s="296"/>
      <c r="S52" s="296"/>
      <c r="T52" s="296"/>
      <c r="U52" s="296"/>
      <c r="V52" s="296"/>
      <c r="W52" s="296"/>
      <c r="X52" s="296"/>
      <c r="Y52" s="296">
        <v>2532.1999999999998</v>
      </c>
    </row>
    <row r="53" spans="1:27">
      <c r="A53" s="855"/>
      <c r="B53" s="93" t="s">
        <v>59</v>
      </c>
      <c r="C53" s="296"/>
      <c r="D53" s="296"/>
      <c r="E53" s="296"/>
      <c r="F53" s="296"/>
      <c r="G53" s="296"/>
      <c r="H53" s="296"/>
      <c r="I53" s="296"/>
      <c r="J53" s="296"/>
      <c r="K53" s="296"/>
      <c r="L53" s="296"/>
      <c r="M53" s="296"/>
      <c r="N53" s="296"/>
      <c r="O53" s="296"/>
      <c r="P53" s="296"/>
      <c r="Q53" s="296"/>
      <c r="R53" s="296"/>
      <c r="S53" s="296"/>
      <c r="T53" s="296"/>
      <c r="U53" s="296"/>
      <c r="V53" s="296"/>
      <c r="W53" s="296"/>
      <c r="X53" s="296"/>
      <c r="Y53" s="296"/>
    </row>
    <row r="54" spans="1:27">
      <c r="A54" s="855"/>
      <c r="B54" s="93" t="s">
        <v>555</v>
      </c>
      <c r="C54" s="296"/>
      <c r="D54" s="296"/>
      <c r="E54" s="296"/>
      <c r="F54" s="296"/>
      <c r="G54" s="296"/>
      <c r="H54" s="296"/>
      <c r="I54" s="296"/>
      <c r="J54" s="296"/>
      <c r="K54" s="296"/>
      <c r="L54" s="296"/>
      <c r="M54" s="296"/>
      <c r="N54" s="296"/>
      <c r="O54" s="296"/>
      <c r="P54" s="296"/>
      <c r="Q54" s="296"/>
      <c r="R54" s="296"/>
      <c r="S54" s="296"/>
      <c r="T54" s="296"/>
      <c r="U54" s="296"/>
      <c r="V54" s="296"/>
      <c r="W54" s="296"/>
      <c r="X54" s="296"/>
      <c r="Y54" s="296"/>
    </row>
    <row r="55" spans="1:27">
      <c r="A55" s="855"/>
      <c r="B55" s="93" t="s">
        <v>58</v>
      </c>
      <c r="C55" s="296"/>
      <c r="D55" s="296"/>
      <c r="E55" s="296"/>
      <c r="F55" s="296"/>
      <c r="G55" s="296"/>
      <c r="H55" s="296"/>
      <c r="I55" s="296"/>
      <c r="J55" s="296"/>
      <c r="K55" s="296"/>
      <c r="L55" s="296"/>
      <c r="M55" s="296"/>
      <c r="N55" s="296"/>
      <c r="O55" s="296"/>
      <c r="P55" s="296"/>
      <c r="Q55" s="296"/>
      <c r="R55" s="296"/>
      <c r="S55" s="296"/>
      <c r="T55" s="296"/>
      <c r="U55" s="296"/>
      <c r="V55" s="296"/>
      <c r="W55" s="296"/>
      <c r="X55" s="296"/>
      <c r="Y55" s="608"/>
    </row>
    <row r="56" spans="1:27">
      <c r="A56" s="856" t="s">
        <v>33</v>
      </c>
      <c r="B56" s="93" t="s">
        <v>95</v>
      </c>
      <c r="C56" s="296">
        <v>1780.7</v>
      </c>
      <c r="D56" s="296">
        <v>1698.95</v>
      </c>
      <c r="E56" s="296">
        <v>3420.55</v>
      </c>
      <c r="F56" s="296">
        <v>2843.53</v>
      </c>
      <c r="G56" s="296">
        <v>2956.54</v>
      </c>
      <c r="H56" s="296">
        <v>3060.08</v>
      </c>
      <c r="I56" s="296">
        <v>6158.3010000000004</v>
      </c>
      <c r="J56" s="296">
        <v>5198.9340000000002</v>
      </c>
      <c r="K56" s="296">
        <v>1115.2829999999999</v>
      </c>
      <c r="L56" s="296">
        <v>5916.44</v>
      </c>
      <c r="M56" s="296">
        <v>4547.942</v>
      </c>
      <c r="N56" s="296">
        <v>4646.5158700000002</v>
      </c>
      <c r="O56" s="296">
        <v>5462.4529679999996</v>
      </c>
      <c r="P56" s="296">
        <v>4755.16</v>
      </c>
      <c r="Q56" s="296">
        <v>4992.759</v>
      </c>
      <c r="R56" s="296">
        <v>5886.44</v>
      </c>
      <c r="S56" s="296">
        <v>6614.3490000000002</v>
      </c>
      <c r="T56" s="296">
        <v>4025.26</v>
      </c>
      <c r="U56" s="296">
        <v>8790.7369999999992</v>
      </c>
      <c r="V56" s="296">
        <v>2728</v>
      </c>
      <c r="W56" s="608">
        <v>1770.6079999999999</v>
      </c>
      <c r="X56" s="296">
        <v>3376.0030000000002</v>
      </c>
      <c r="Y56" s="296">
        <v>2348.8789999999999</v>
      </c>
    </row>
    <row r="57" spans="1:27">
      <c r="A57" s="856"/>
      <c r="B57" s="93" t="s">
        <v>59</v>
      </c>
      <c r="C57" s="296">
        <v>905500</v>
      </c>
      <c r="D57" s="296">
        <v>752740</v>
      </c>
      <c r="E57" s="296">
        <v>1191860</v>
      </c>
      <c r="F57" s="296">
        <v>1313060</v>
      </c>
      <c r="G57" s="296">
        <v>1345130</v>
      </c>
      <c r="H57" s="296">
        <v>1252050</v>
      </c>
      <c r="I57" s="296">
        <v>993171</v>
      </c>
      <c r="J57" s="296">
        <v>779067</v>
      </c>
      <c r="K57" s="296">
        <v>630472</v>
      </c>
      <c r="L57" s="296">
        <v>1081380</v>
      </c>
      <c r="M57" s="296">
        <v>872999</v>
      </c>
      <c r="N57" s="296">
        <v>739785.69</v>
      </c>
      <c r="O57" s="296">
        <v>954511.98950000003</v>
      </c>
      <c r="P57" s="296">
        <v>863677.89080000005</v>
      </c>
      <c r="Q57" s="296">
        <v>800454</v>
      </c>
      <c r="R57" s="296">
        <v>1094900</v>
      </c>
      <c r="S57" s="296">
        <v>888355</v>
      </c>
      <c r="T57" s="296">
        <v>1202220</v>
      </c>
      <c r="U57" s="296">
        <v>983502</v>
      </c>
      <c r="V57" s="296" t="s">
        <v>647</v>
      </c>
      <c r="W57" s="296">
        <v>740705</v>
      </c>
      <c r="X57" s="296">
        <v>1222532</v>
      </c>
      <c r="Y57" s="296">
        <v>1172637</v>
      </c>
    </row>
    <row r="58" spans="1:27">
      <c r="A58" s="856"/>
      <c r="B58" s="93" t="s">
        <v>555</v>
      </c>
      <c r="C58" s="296">
        <v>809700</v>
      </c>
      <c r="D58" s="296">
        <v>660900</v>
      </c>
      <c r="E58" s="296">
        <v>660260</v>
      </c>
      <c r="F58" s="296">
        <v>866282</v>
      </c>
      <c r="G58" s="296">
        <v>953749</v>
      </c>
      <c r="H58" s="296">
        <v>906387</v>
      </c>
      <c r="I58" s="296">
        <v>993171</v>
      </c>
      <c r="J58" s="296">
        <v>779067</v>
      </c>
      <c r="K58" s="296">
        <v>837744</v>
      </c>
      <c r="L58" s="296">
        <v>1081384</v>
      </c>
      <c r="M58" s="296">
        <v>873000</v>
      </c>
      <c r="N58" s="296">
        <v>739794</v>
      </c>
      <c r="O58" s="296">
        <v>954509</v>
      </c>
      <c r="P58" s="296">
        <v>863678</v>
      </c>
      <c r="Q58" s="296">
        <v>800454</v>
      </c>
      <c r="R58" s="296">
        <v>1094900</v>
      </c>
      <c r="S58" s="296">
        <v>1013437</v>
      </c>
      <c r="T58" s="296">
        <v>1202216</v>
      </c>
      <c r="U58" s="296">
        <v>983505</v>
      </c>
      <c r="V58" s="296">
        <v>990835</v>
      </c>
      <c r="W58" s="608">
        <v>1040327</v>
      </c>
      <c r="X58" s="296"/>
      <c r="Y58" s="296"/>
    </row>
    <row r="59" spans="1:27">
      <c r="A59" s="856"/>
      <c r="B59" s="93" t="s">
        <v>58</v>
      </c>
      <c r="C59" s="608">
        <v>1966.5378244064052</v>
      </c>
      <c r="D59" s="608">
        <v>2257.0210165528601</v>
      </c>
      <c r="E59" s="608">
        <v>2869.9259980199017</v>
      </c>
      <c r="F59" s="608">
        <v>2165.575068922974</v>
      </c>
      <c r="G59" s="608">
        <v>2197.9585616260138</v>
      </c>
      <c r="H59" s="608">
        <v>2444.0557485723411</v>
      </c>
      <c r="I59" s="608">
        <v>6200.6452061125428</v>
      </c>
      <c r="J59" s="608">
        <v>6673.2822722564297</v>
      </c>
      <c r="K59" s="608">
        <v>1768.9651562638785</v>
      </c>
      <c r="L59" s="608">
        <v>5471.1942147996078</v>
      </c>
      <c r="M59" s="608">
        <v>5209.5615229799805</v>
      </c>
      <c r="N59" s="608">
        <v>6280.8944979727848</v>
      </c>
      <c r="O59" s="608">
        <v>5722.7704084276456</v>
      </c>
      <c r="P59" s="608">
        <v>5505.7099998188351</v>
      </c>
      <c r="Q59" s="608">
        <v>6237.4090203809337</v>
      </c>
      <c r="R59" s="608">
        <v>5376.2352726276376</v>
      </c>
      <c r="S59" s="608">
        <v>7445.6146472975333</v>
      </c>
      <c r="T59" s="608">
        <v>3348.1891833441468</v>
      </c>
      <c r="U59" s="608">
        <v>8938.1994139310336</v>
      </c>
      <c r="V59" s="296">
        <v>8259.8000000000011</v>
      </c>
      <c r="W59" s="608">
        <v>2390.4361385436846</v>
      </c>
      <c r="X59" s="608">
        <v>2761.4843619635312</v>
      </c>
      <c r="Y59" s="608">
        <v>2003.0742676548668</v>
      </c>
    </row>
    <row r="60" spans="1:27">
      <c r="A60" s="855" t="s">
        <v>1</v>
      </c>
      <c r="B60" s="93" t="s">
        <v>95</v>
      </c>
      <c r="C60" s="296">
        <v>851.03399999999999</v>
      </c>
      <c r="D60" s="296">
        <v>815.24800000000005</v>
      </c>
      <c r="E60" s="296">
        <v>850.62599999999998</v>
      </c>
      <c r="F60" s="296">
        <v>958.11500000000001</v>
      </c>
      <c r="G60" s="296">
        <v>911.67324299999996</v>
      </c>
      <c r="H60" s="296">
        <v>1056</v>
      </c>
      <c r="I60" s="296">
        <v>1059.8869999999999</v>
      </c>
      <c r="J60" s="296">
        <v>1146.1420000000001</v>
      </c>
      <c r="K60" s="296">
        <v>1160.8530000000001</v>
      </c>
      <c r="L60" s="296">
        <v>1151.7</v>
      </c>
      <c r="M60" s="296">
        <v>1179.6571904907887</v>
      </c>
      <c r="N60" s="296">
        <v>1132.1560948405777</v>
      </c>
      <c r="O60" s="296">
        <v>1106.2920256477234</v>
      </c>
      <c r="P60" s="296">
        <v>1114.5832428119895</v>
      </c>
      <c r="Q60" s="296">
        <v>919.49670356118884</v>
      </c>
      <c r="R60" s="296">
        <v>1062.1026000000002</v>
      </c>
      <c r="S60" s="296">
        <v>3417.5717910000003</v>
      </c>
      <c r="T60" s="296"/>
      <c r="U60" s="296">
        <v>4102.3019999999997</v>
      </c>
      <c r="V60" s="296">
        <v>4036.5839999999998</v>
      </c>
      <c r="W60" s="608"/>
      <c r="X60" s="296">
        <v>3800.1527299999998</v>
      </c>
      <c r="Y60" s="296">
        <v>3497.6007397961375</v>
      </c>
    </row>
    <row r="61" spans="1:27">
      <c r="A61" s="855"/>
      <c r="B61" s="93" t="s">
        <v>59</v>
      </c>
      <c r="C61" s="296">
        <v>290952</v>
      </c>
      <c r="D61" s="296">
        <v>309004</v>
      </c>
      <c r="E61" s="296">
        <v>348009</v>
      </c>
      <c r="F61" s="296">
        <v>327560</v>
      </c>
      <c r="G61" s="296">
        <v>311683.09999999998</v>
      </c>
      <c r="H61" s="296">
        <v>361026</v>
      </c>
      <c r="I61" s="296">
        <v>362355</v>
      </c>
      <c r="J61" s="296">
        <v>391844</v>
      </c>
      <c r="K61" s="296">
        <v>396874</v>
      </c>
      <c r="L61" s="296">
        <v>393726</v>
      </c>
      <c r="M61" s="296">
        <v>403301.60358659428</v>
      </c>
      <c r="N61" s="296">
        <v>387061.91276600945</v>
      </c>
      <c r="O61" s="296">
        <v>378219.49594793952</v>
      </c>
      <c r="P61" s="296">
        <v>381054.10010666301</v>
      </c>
      <c r="Q61" s="296">
        <v>314357.84737134678</v>
      </c>
      <c r="R61" s="296">
        <v>325760</v>
      </c>
      <c r="S61" s="296">
        <v>292609</v>
      </c>
      <c r="T61" s="296">
        <v>545</v>
      </c>
      <c r="U61" s="296">
        <v>350624</v>
      </c>
      <c r="V61" s="296">
        <v>345007.18030352052</v>
      </c>
      <c r="W61" s="296"/>
      <c r="X61" s="296">
        <v>106932.09542529372</v>
      </c>
      <c r="Y61" s="296">
        <v>298940.23417060985</v>
      </c>
    </row>
    <row r="62" spans="1:27">
      <c r="A62" s="855"/>
      <c r="B62" s="93" t="s">
        <v>555</v>
      </c>
      <c r="C62" s="296">
        <v>165000</v>
      </c>
      <c r="D62" s="296">
        <v>176492</v>
      </c>
      <c r="E62" s="296">
        <v>171145</v>
      </c>
      <c r="F62" s="296">
        <v>165000</v>
      </c>
      <c r="G62" s="296">
        <v>165000</v>
      </c>
      <c r="H62" s="296">
        <v>180000</v>
      </c>
      <c r="I62" s="296">
        <v>183000</v>
      </c>
      <c r="J62" s="296">
        <v>183000</v>
      </c>
      <c r="K62" s="296">
        <v>205000</v>
      </c>
      <c r="L62" s="296">
        <v>200000</v>
      </c>
      <c r="M62" s="296">
        <v>198692</v>
      </c>
      <c r="N62" s="296">
        <v>196032</v>
      </c>
      <c r="O62" s="296">
        <v>190427</v>
      </c>
      <c r="P62" s="296">
        <v>191359</v>
      </c>
      <c r="Q62" s="296">
        <v>94896</v>
      </c>
      <c r="R62" s="296">
        <v>55747</v>
      </c>
      <c r="S62" s="296">
        <v>85899</v>
      </c>
      <c r="T62" s="296">
        <v>107586</v>
      </c>
      <c r="U62" s="296">
        <v>117716</v>
      </c>
      <c r="V62" s="296">
        <v>126869</v>
      </c>
      <c r="W62" s="608">
        <v>138726</v>
      </c>
      <c r="X62" s="296"/>
      <c r="Y62" s="296"/>
    </row>
    <row r="63" spans="1:27">
      <c r="A63" s="855"/>
      <c r="B63" s="93" t="s">
        <v>58</v>
      </c>
      <c r="C63" s="608">
        <v>2924.9979378041739</v>
      </c>
      <c r="D63" s="608">
        <v>2638.3088892053179</v>
      </c>
      <c r="E63" s="608">
        <v>2444.2643724731256</v>
      </c>
      <c r="F63" s="608">
        <v>2925.0061057516182</v>
      </c>
      <c r="G63" s="608">
        <v>2925.0005630719152</v>
      </c>
      <c r="H63" s="608">
        <v>2924.9970916222101</v>
      </c>
      <c r="I63" s="608">
        <v>2924.9962053787031</v>
      </c>
      <c r="J63" s="608">
        <v>2924.9956615387755</v>
      </c>
      <c r="K63" s="608">
        <v>2924.9913070647108</v>
      </c>
      <c r="L63" s="608">
        <v>2925.1306746315968</v>
      </c>
      <c r="M63" s="608">
        <v>2925.0000000000009</v>
      </c>
      <c r="N63" s="608">
        <v>2925</v>
      </c>
      <c r="O63" s="608">
        <v>2925.0000000000009</v>
      </c>
      <c r="P63" s="608">
        <v>2925.0000000000005</v>
      </c>
      <c r="Q63" s="608">
        <v>2924.9999999999982</v>
      </c>
      <c r="R63" s="608">
        <v>3260.3837180746564</v>
      </c>
      <c r="S63" s="608">
        <v>11679.653705115019</v>
      </c>
      <c r="T63" s="296"/>
      <c r="U63" s="608">
        <v>11700.003422469652</v>
      </c>
      <c r="V63" s="608">
        <v>11699.999972315967</v>
      </c>
      <c r="W63" s="608">
        <v>28343</v>
      </c>
      <c r="X63" s="608">
        <v>35537.99927782124</v>
      </c>
      <c r="Y63" s="608">
        <v>11700.000000000007</v>
      </c>
    </row>
    <row r="64" spans="1:27">
      <c r="A64" s="855" t="s">
        <v>0</v>
      </c>
      <c r="B64" s="93" t="s">
        <v>95</v>
      </c>
      <c r="C64" s="296">
        <v>175</v>
      </c>
      <c r="D64" s="296">
        <v>175</v>
      </c>
      <c r="E64" s="296">
        <v>175</v>
      </c>
      <c r="F64" s="296">
        <v>180</v>
      </c>
      <c r="G64" s="296">
        <v>190</v>
      </c>
      <c r="H64" s="296">
        <v>190</v>
      </c>
      <c r="I64" s="296">
        <v>190</v>
      </c>
      <c r="J64" s="296">
        <v>192</v>
      </c>
      <c r="K64" s="296">
        <v>206.14699999999999</v>
      </c>
      <c r="L64" s="296">
        <v>216.149</v>
      </c>
      <c r="M64" s="296">
        <v>203</v>
      </c>
      <c r="N64" s="296">
        <v>224.55799999999999</v>
      </c>
      <c r="O64" s="296">
        <v>228</v>
      </c>
      <c r="P64" s="296">
        <v>230</v>
      </c>
      <c r="Q64" s="296">
        <v>232.01754385964912</v>
      </c>
      <c r="R64" s="296">
        <v>232.01754385964912</v>
      </c>
      <c r="S64" s="296">
        <v>243.595</v>
      </c>
      <c r="T64" s="296">
        <v>246</v>
      </c>
      <c r="U64" s="296">
        <v>250</v>
      </c>
      <c r="V64" s="296">
        <v>253.83500000000001</v>
      </c>
      <c r="W64" s="608">
        <v>263.83800000000002</v>
      </c>
      <c r="X64" s="296"/>
      <c r="Y64" s="296"/>
      <c r="AA64" s="43"/>
    </row>
    <row r="65" spans="1:27">
      <c r="A65" s="855"/>
      <c r="B65" s="93" t="s">
        <v>59</v>
      </c>
      <c r="C65" s="296">
        <v>40000</v>
      </c>
      <c r="D65" s="296">
        <v>40000</v>
      </c>
      <c r="E65" s="296">
        <v>40000</v>
      </c>
      <c r="F65" s="296">
        <v>43000</v>
      </c>
      <c r="G65" s="296">
        <v>43500</v>
      </c>
      <c r="H65" s="296">
        <v>43500</v>
      </c>
      <c r="I65" s="296">
        <v>44000</v>
      </c>
      <c r="J65" s="296">
        <v>44500</v>
      </c>
      <c r="K65" s="296">
        <v>47130</v>
      </c>
      <c r="L65" s="296">
        <v>56092</v>
      </c>
      <c r="M65" s="296">
        <v>44400</v>
      </c>
      <c r="N65" s="296">
        <v>47865</v>
      </c>
      <c r="O65" s="296">
        <v>48500</v>
      </c>
      <c r="P65" s="296">
        <v>50000</v>
      </c>
      <c r="Q65" s="296">
        <v>51546.391752577314</v>
      </c>
      <c r="R65" s="296">
        <v>51546.391752577314</v>
      </c>
      <c r="S65" s="296"/>
      <c r="T65" s="296"/>
      <c r="U65" s="296"/>
      <c r="V65" s="296"/>
      <c r="W65" s="296"/>
      <c r="X65" s="296"/>
      <c r="Y65" s="296"/>
      <c r="AA65" s="43"/>
    </row>
    <row r="66" spans="1:27">
      <c r="A66" s="855"/>
      <c r="B66" s="93" t="s">
        <v>555</v>
      </c>
      <c r="C66" s="296">
        <v>40000</v>
      </c>
      <c r="D66" s="296">
        <v>41343</v>
      </c>
      <c r="E66" s="296">
        <v>41888</v>
      </c>
      <c r="F66" s="296">
        <v>43000</v>
      </c>
      <c r="G66" s="296">
        <v>43500</v>
      </c>
      <c r="H66" s="296">
        <v>44009</v>
      </c>
      <c r="I66" s="296">
        <v>44000</v>
      </c>
      <c r="J66" s="296">
        <v>44500</v>
      </c>
      <c r="K66" s="296">
        <v>44514</v>
      </c>
      <c r="L66" s="296">
        <v>46267</v>
      </c>
      <c r="M66" s="296">
        <v>47271</v>
      </c>
      <c r="N66" s="296">
        <v>48291</v>
      </c>
      <c r="O66" s="296">
        <v>48500</v>
      </c>
      <c r="P66" s="296">
        <v>50000</v>
      </c>
      <c r="Q66" s="296">
        <v>52012</v>
      </c>
      <c r="R66" s="296">
        <v>51678</v>
      </c>
      <c r="S66" s="296">
        <v>51752</v>
      </c>
      <c r="T66" s="296">
        <v>51940</v>
      </c>
      <c r="U66" s="296">
        <v>52492</v>
      </c>
      <c r="V66" s="296">
        <v>52988</v>
      </c>
      <c r="W66" s="608">
        <v>54682</v>
      </c>
      <c r="X66" s="296"/>
      <c r="Y66" s="296"/>
    </row>
    <row r="67" spans="1:27">
      <c r="A67" s="855"/>
      <c r="B67" s="93" t="s">
        <v>58</v>
      </c>
      <c r="C67" s="296">
        <v>4375</v>
      </c>
      <c r="D67" s="296">
        <v>4375</v>
      </c>
      <c r="E67" s="296">
        <v>4375</v>
      </c>
      <c r="F67" s="296">
        <v>4186.0465116279074</v>
      </c>
      <c r="G67" s="296">
        <v>4367.8160919540232</v>
      </c>
      <c r="H67" s="296">
        <v>4367.8160919540232</v>
      </c>
      <c r="I67" s="296">
        <v>4318.181818181818</v>
      </c>
      <c r="J67" s="296">
        <v>4314.606741573034</v>
      </c>
      <c r="K67" s="296">
        <v>4374.0080628050073</v>
      </c>
      <c r="L67" s="296">
        <v>3853.4728660058477</v>
      </c>
      <c r="M67" s="296">
        <v>4572.0720720720719</v>
      </c>
      <c r="N67" s="296">
        <v>4691.4864723702076</v>
      </c>
      <c r="O67" s="296">
        <v>4701.0309278350514</v>
      </c>
      <c r="P67" s="296">
        <v>4600</v>
      </c>
      <c r="Q67" s="296">
        <v>4501.1403508771937</v>
      </c>
      <c r="R67" s="296">
        <v>4501.1403508771937</v>
      </c>
      <c r="S67" s="296">
        <v>4707</v>
      </c>
      <c r="T67" s="296">
        <v>4736.2</v>
      </c>
      <c r="U67" s="296">
        <v>4762.6000000000004</v>
      </c>
      <c r="V67" s="296">
        <v>4790.4000000000005</v>
      </c>
      <c r="W67" s="608">
        <v>4825</v>
      </c>
      <c r="X67" s="296"/>
      <c r="Y67" s="296"/>
      <c r="AA67" s="43"/>
    </row>
    <row r="68" spans="1:27">
      <c r="A68" s="227" t="s">
        <v>20</v>
      </c>
      <c r="B68" s="93" t="s">
        <v>95</v>
      </c>
      <c r="C68" s="616">
        <v>33873.290350000003</v>
      </c>
      <c r="D68" s="616">
        <v>35372.386609499998</v>
      </c>
      <c r="E68" s="616">
        <v>33416.021229499995</v>
      </c>
      <c r="F68" s="616">
        <v>36119.445827249998</v>
      </c>
      <c r="G68" s="616">
        <v>37213.753256000004</v>
      </c>
      <c r="H68" s="616">
        <v>38670.8640275</v>
      </c>
      <c r="I68" s="616">
        <v>43968.976990000003</v>
      </c>
      <c r="J68" s="616">
        <v>42526.225999999995</v>
      </c>
      <c r="K68" s="616">
        <v>39939.007000000012</v>
      </c>
      <c r="L68" s="616">
        <v>42103.448999999993</v>
      </c>
      <c r="M68" s="616">
        <v>58132.446190490788</v>
      </c>
      <c r="N68" s="616">
        <v>60350.422714840577</v>
      </c>
      <c r="O68" s="616">
        <v>58798.334743647727</v>
      </c>
      <c r="P68" s="616">
        <v>54793.979661311998</v>
      </c>
      <c r="Q68" s="616">
        <v>60817.267247420845</v>
      </c>
      <c r="R68" s="616">
        <v>61903.936620609646</v>
      </c>
      <c r="S68" s="616">
        <v>67165.507790999996</v>
      </c>
      <c r="T68" s="616">
        <v>63937.26</v>
      </c>
      <c r="U68" s="616">
        <v>75086.563999999984</v>
      </c>
      <c r="V68" s="616">
        <v>70775.837684187529</v>
      </c>
      <c r="W68" s="616">
        <v>69034.725560672028</v>
      </c>
      <c r="X68" s="616">
        <v>62829.494729999999</v>
      </c>
      <c r="Y68" s="616">
        <v>66428.806739796142</v>
      </c>
    </row>
    <row r="69" spans="1:27">
      <c r="A69" s="17"/>
      <c r="B69" s="17"/>
      <c r="C69" s="52"/>
      <c r="D69" s="52"/>
      <c r="E69" s="52"/>
      <c r="F69" s="52"/>
      <c r="G69" s="52"/>
      <c r="H69" s="52"/>
      <c r="I69" s="52"/>
      <c r="J69" s="52"/>
      <c r="K69" s="52"/>
      <c r="L69" s="52"/>
      <c r="M69" s="52"/>
      <c r="P69" s="17"/>
    </row>
    <row r="70" spans="1:27" ht="14.7" customHeight="1">
      <c r="A70" s="44" t="s">
        <v>19</v>
      </c>
      <c r="B70" s="13"/>
      <c r="C70"/>
      <c r="D70" s="13"/>
      <c r="E70" s="13"/>
      <c r="F70" s="13"/>
      <c r="G70" s="13"/>
      <c r="H70" s="13"/>
      <c r="I70" s="13"/>
      <c r="J70" s="13"/>
      <c r="K70" s="13"/>
      <c r="L70" s="13"/>
      <c r="M70" s="13"/>
      <c r="P70" s="17"/>
    </row>
    <row r="71" spans="1:27">
      <c r="A71" s="17"/>
      <c r="B71" s="52"/>
      <c r="C71"/>
      <c r="D71"/>
      <c r="E71" s="52"/>
      <c r="F71" s="52"/>
      <c r="G71" s="52"/>
      <c r="H71" s="52"/>
      <c r="I71" s="52"/>
      <c r="J71" s="52"/>
      <c r="K71" s="52"/>
      <c r="L71" s="52"/>
      <c r="M71" s="52"/>
      <c r="P71" s="17"/>
    </row>
    <row r="72" spans="1:27">
      <c r="A72" s="13" t="s">
        <v>291</v>
      </c>
      <c r="C72"/>
      <c r="D72"/>
      <c r="E72" s="52"/>
      <c r="F72" s="52"/>
      <c r="G72" s="52"/>
      <c r="H72" s="52"/>
      <c r="I72" s="52"/>
      <c r="J72" s="52"/>
      <c r="K72" s="52"/>
      <c r="L72" s="52"/>
      <c r="M72" s="52"/>
      <c r="P72" s="17"/>
    </row>
    <row r="73" spans="1:27">
      <c r="A73" s="52"/>
      <c r="E73" s="43"/>
      <c r="F73" s="43"/>
      <c r="G73" s="43"/>
      <c r="H73" s="43"/>
      <c r="I73" s="43"/>
      <c r="J73" s="43"/>
      <c r="K73" s="43"/>
      <c r="L73" s="43"/>
      <c r="M73" s="43"/>
      <c r="P73" s="17"/>
    </row>
    <row r="74" spans="1:27">
      <c r="A74" s="41" t="s">
        <v>135</v>
      </c>
      <c r="E74" s="52"/>
      <c r="F74" s="43"/>
      <c r="G74" s="43"/>
      <c r="H74" s="43"/>
      <c r="I74" s="43"/>
      <c r="J74" s="43"/>
      <c r="K74" s="43"/>
      <c r="L74" s="43"/>
      <c r="M74" s="43"/>
      <c r="P74" s="17"/>
    </row>
    <row r="75" spans="1:27">
      <c r="A75" s="24"/>
      <c r="E75" s="43"/>
      <c r="F75" s="43"/>
      <c r="G75" s="43"/>
      <c r="H75" s="43"/>
      <c r="I75" s="43"/>
      <c r="J75" s="43"/>
      <c r="K75" s="43"/>
      <c r="L75" s="43"/>
      <c r="M75" s="43"/>
      <c r="P75" s="17"/>
    </row>
    <row r="76" spans="1:27" ht="14.7" customHeight="1">
      <c r="A76" s="41" t="s">
        <v>136</v>
      </c>
      <c r="D76" s="42"/>
      <c r="E76" s="42"/>
      <c r="F76" s="42"/>
      <c r="G76" s="42"/>
      <c r="H76" s="42"/>
      <c r="I76" s="42"/>
      <c r="J76" s="42"/>
      <c r="K76" s="42"/>
      <c r="L76" s="42"/>
      <c r="M76" s="42"/>
      <c r="P76" s="17"/>
    </row>
    <row r="77" spans="1:27">
      <c r="A77" s="24"/>
      <c r="B77" s="57"/>
      <c r="C77" s="42"/>
      <c r="D77" s="42"/>
      <c r="E77" s="42"/>
      <c r="F77" s="42"/>
      <c r="G77" s="42"/>
      <c r="H77" s="42"/>
      <c r="I77" s="42"/>
      <c r="J77" s="42"/>
      <c r="K77" s="42"/>
      <c r="L77" s="42"/>
      <c r="M77" s="42"/>
      <c r="P77" s="17"/>
    </row>
    <row r="78" spans="1:27">
      <c r="A78" s="17" t="s">
        <v>600</v>
      </c>
      <c r="B78" s="57"/>
      <c r="C78" s="42"/>
      <c r="D78" s="42"/>
      <c r="E78" s="42"/>
      <c r="F78" s="42"/>
      <c r="G78" s="42"/>
      <c r="H78" s="42"/>
      <c r="I78" s="42"/>
      <c r="J78" s="42"/>
      <c r="K78" s="42"/>
      <c r="L78" s="42"/>
      <c r="M78" s="42"/>
      <c r="P78" s="17"/>
    </row>
    <row r="79" spans="1:27">
      <c r="A79" s="24"/>
      <c r="B79" s="57"/>
      <c r="C79" s="42"/>
      <c r="D79" s="42"/>
      <c r="E79" s="42"/>
      <c r="F79" s="42"/>
      <c r="G79" s="42"/>
      <c r="H79" s="42"/>
      <c r="I79" s="42"/>
      <c r="J79" s="42"/>
      <c r="K79" s="42"/>
      <c r="L79" s="42"/>
      <c r="M79" s="42"/>
      <c r="P79" s="17"/>
    </row>
    <row r="80" spans="1:27">
      <c r="A80" s="17" t="s">
        <v>2846</v>
      </c>
      <c r="B80" s="57"/>
      <c r="C80" s="42"/>
      <c r="D80" s="42"/>
      <c r="E80" s="42"/>
      <c r="F80" s="42"/>
      <c r="G80" s="42"/>
      <c r="H80" s="42"/>
      <c r="I80" s="42"/>
      <c r="J80" s="42"/>
      <c r="K80" s="42"/>
      <c r="L80" s="42"/>
      <c r="M80" s="42"/>
      <c r="P80" s="17"/>
    </row>
    <row r="81" spans="1:16">
      <c r="A81" s="24"/>
      <c r="B81" s="57"/>
      <c r="C81" s="42"/>
      <c r="D81" s="42"/>
      <c r="E81" s="42"/>
      <c r="F81" s="42"/>
      <c r="G81" s="42"/>
      <c r="H81" s="42"/>
      <c r="I81" s="42"/>
      <c r="J81" s="42"/>
      <c r="K81" s="42"/>
      <c r="L81" s="42"/>
      <c r="M81" s="42"/>
      <c r="P81" s="17"/>
    </row>
    <row r="82" spans="1:16">
      <c r="A82" s="17" t="s">
        <v>3389</v>
      </c>
      <c r="B82" s="17"/>
      <c r="C82" s="52"/>
      <c r="D82" s="52"/>
      <c r="E82" s="52"/>
      <c r="F82" s="52"/>
      <c r="G82" s="52"/>
      <c r="H82" s="52"/>
      <c r="I82" s="52"/>
      <c r="J82" s="52"/>
      <c r="K82" s="52"/>
      <c r="L82" s="52"/>
      <c r="M82" s="52"/>
      <c r="P82" s="17"/>
    </row>
    <row r="84" spans="1:16">
      <c r="A84" s="53" t="s">
        <v>2844</v>
      </c>
    </row>
    <row r="86" spans="1:16">
      <c r="A86" s="53" t="s">
        <v>124</v>
      </c>
    </row>
  </sheetData>
  <protectedRanges>
    <protectedRange sqref="C37:V37" name="Range1_1_10"/>
    <protectedRange sqref="C36:V36" name="Range1_1_7"/>
    <protectedRange sqref="X28:Y28" name="Range1_1_6_2"/>
    <protectedRange sqref="X28" name="Range1_1_2"/>
  </protectedRanges>
  <mergeCells count="16">
    <mergeCell ref="A32:A35"/>
    <mergeCell ref="A36:A39"/>
    <mergeCell ref="A40:A43"/>
    <mergeCell ref="A64:A67"/>
    <mergeCell ref="A44:A47"/>
    <mergeCell ref="A48:A51"/>
    <mergeCell ref="A52:A55"/>
    <mergeCell ref="A56:A59"/>
    <mergeCell ref="A60:A63"/>
    <mergeCell ref="A4:A7"/>
    <mergeCell ref="A8:A11"/>
    <mergeCell ref="A16:A19"/>
    <mergeCell ref="A24:A27"/>
    <mergeCell ref="A28:A31"/>
    <mergeCell ref="A12:A15"/>
    <mergeCell ref="A20:A23"/>
  </mergeCells>
  <conditionalFormatting sqref="C3:M3">
    <cfRule type="expression" dxfId="49" priority="2" stopIfTrue="1">
      <formula>ISNA(ACTIVECELL)</formula>
    </cfRule>
  </conditionalFormatting>
  <conditionalFormatting sqref="N1:O2">
    <cfRule type="expression" dxfId="48" priority="1" stopIfTrue="1">
      <formula>#N/A</formula>
    </cfRule>
  </conditionalFormatting>
  <hyperlinks>
    <hyperlink ref="AA3" location="Content!A1" display="Back to content page" xr:uid="{00000000-0004-0000-2E01-000000000000}"/>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Sheet304"/>
  <dimension ref="A1:AE86"/>
  <sheetViews>
    <sheetView topLeftCell="A71" zoomScale="96" zoomScaleNormal="96" workbookViewId="0">
      <selection activeCell="A86" sqref="A86"/>
    </sheetView>
  </sheetViews>
  <sheetFormatPr defaultRowHeight="14.4"/>
  <cols>
    <col min="1" max="1" width="14.77734375" customWidth="1"/>
    <col min="2" max="2" width="27.21875" customWidth="1"/>
    <col min="3" max="5" width="13.21875" customWidth="1"/>
    <col min="6" max="15" width="11.77734375" customWidth="1"/>
    <col min="16" max="17" width="13.21875" customWidth="1"/>
    <col min="18" max="25" width="11.77734375" customWidth="1"/>
    <col min="27" max="27" width="14.77734375" customWidth="1"/>
    <col min="28" max="28" width="8.77734375" customWidth="1"/>
  </cols>
  <sheetData>
    <row r="1" spans="1:31">
      <c r="A1" s="18" t="s">
        <v>3062</v>
      </c>
      <c r="B1" s="17"/>
      <c r="C1" s="17"/>
      <c r="D1" s="17"/>
      <c r="E1" s="17"/>
      <c r="F1" s="17"/>
      <c r="G1" s="17"/>
      <c r="H1" s="17"/>
      <c r="I1" s="17"/>
      <c r="J1" s="17"/>
      <c r="K1" s="17"/>
      <c r="L1" s="17"/>
      <c r="M1" s="17"/>
      <c r="N1" s="62"/>
      <c r="O1" s="62"/>
      <c r="R1" s="13"/>
      <c r="S1" s="13"/>
      <c r="T1" s="13"/>
      <c r="U1" s="13"/>
      <c r="V1" s="13"/>
      <c r="W1" s="13"/>
      <c r="X1" s="13"/>
      <c r="Y1" s="13"/>
    </row>
    <row r="2" spans="1:31">
      <c r="A2" s="40"/>
      <c r="B2" s="40"/>
      <c r="C2" s="40"/>
      <c r="D2" s="17" t="s">
        <v>15</v>
      </c>
      <c r="E2" s="40"/>
      <c r="F2" s="40"/>
      <c r="G2" s="40"/>
      <c r="H2" s="40"/>
      <c r="I2" s="40"/>
      <c r="J2" s="40"/>
      <c r="K2" s="17"/>
      <c r="L2" s="17"/>
      <c r="M2" s="17"/>
      <c r="N2" s="62"/>
      <c r="O2" s="62"/>
      <c r="R2" s="13"/>
      <c r="S2" s="13"/>
      <c r="T2" s="13"/>
      <c r="U2" s="13"/>
      <c r="V2" s="13"/>
      <c r="W2" s="13"/>
      <c r="X2" s="13"/>
      <c r="Y2" s="13"/>
    </row>
    <row r="3" spans="1:31" ht="15.6">
      <c r="A3" s="223" t="s">
        <v>14</v>
      </c>
      <c r="B3" s="223"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c r="AC3" s="345"/>
      <c r="AD3" s="345"/>
      <c r="AE3" s="345"/>
    </row>
    <row r="4" spans="1:31" ht="15.6">
      <c r="A4" s="855" t="s">
        <v>13</v>
      </c>
      <c r="B4" s="93" t="s">
        <v>95</v>
      </c>
      <c r="C4" s="296">
        <v>4</v>
      </c>
      <c r="D4" s="296">
        <v>4</v>
      </c>
      <c r="E4" s="296">
        <v>4</v>
      </c>
      <c r="F4" s="296">
        <v>4</v>
      </c>
      <c r="G4" s="296">
        <v>4</v>
      </c>
      <c r="H4" s="296">
        <v>4</v>
      </c>
      <c r="I4" s="296">
        <v>4</v>
      </c>
      <c r="J4" s="296">
        <v>4.8</v>
      </c>
      <c r="K4" s="296">
        <v>4.4000000000000004</v>
      </c>
      <c r="L4" s="296">
        <v>5</v>
      </c>
      <c r="M4" s="296">
        <v>5</v>
      </c>
      <c r="N4" s="296">
        <v>4</v>
      </c>
      <c r="O4" s="296">
        <v>4</v>
      </c>
      <c r="P4" s="296">
        <v>4</v>
      </c>
      <c r="Q4" s="296"/>
      <c r="R4" s="296"/>
      <c r="S4" s="296"/>
      <c r="T4" s="296">
        <v>8.5050000000000008</v>
      </c>
      <c r="U4" s="296">
        <v>9.1069999999999993</v>
      </c>
      <c r="V4" s="296">
        <v>9.1720000000000006</v>
      </c>
      <c r="W4" s="296">
        <v>9.3680000000000003</v>
      </c>
      <c r="X4" s="296">
        <v>8.1</v>
      </c>
      <c r="Y4" s="296">
        <v>8.1170000000000009</v>
      </c>
      <c r="AB4" s="345"/>
      <c r="AC4" s="345"/>
      <c r="AD4" s="345"/>
      <c r="AE4" s="345"/>
    </row>
    <row r="5" spans="1:31" ht="15.6">
      <c r="A5" s="855"/>
      <c r="B5" s="93" t="s">
        <v>59</v>
      </c>
      <c r="C5" s="296">
        <v>2300</v>
      </c>
      <c r="D5" s="296">
        <v>2400</v>
      </c>
      <c r="E5" s="296">
        <v>2400</v>
      </c>
      <c r="F5" s="296">
        <v>2400</v>
      </c>
      <c r="G5" s="296">
        <v>2400</v>
      </c>
      <c r="H5" s="296">
        <v>2400</v>
      </c>
      <c r="I5" s="296">
        <v>2400</v>
      </c>
      <c r="J5" s="296">
        <v>2500</v>
      </c>
      <c r="K5" s="296">
        <v>2000</v>
      </c>
      <c r="L5" s="296">
        <v>2500</v>
      </c>
      <c r="M5" s="296">
        <v>2500</v>
      </c>
      <c r="N5" s="296">
        <v>3650</v>
      </c>
      <c r="O5" s="296">
        <v>3400</v>
      </c>
      <c r="P5" s="296">
        <v>3400</v>
      </c>
      <c r="Q5" s="296"/>
      <c r="R5" s="296"/>
      <c r="S5" s="296"/>
      <c r="T5" s="296">
        <v>11552</v>
      </c>
      <c r="U5" s="296">
        <v>13642</v>
      </c>
      <c r="V5" s="296">
        <v>13485</v>
      </c>
      <c r="W5" s="296">
        <v>13514</v>
      </c>
      <c r="X5" s="296">
        <v>13725</v>
      </c>
      <c r="Y5" s="296">
        <v>13700</v>
      </c>
      <c r="AB5" s="345"/>
      <c r="AC5" s="345"/>
      <c r="AD5" s="345"/>
    </row>
    <row r="6" spans="1:31" ht="15.6">
      <c r="A6" s="855"/>
      <c r="B6" s="93" t="s">
        <v>555</v>
      </c>
      <c r="C6" s="296">
        <v>2349</v>
      </c>
      <c r="D6" s="296">
        <v>2400</v>
      </c>
      <c r="E6" s="296">
        <v>2583</v>
      </c>
      <c r="F6" s="296">
        <v>2837</v>
      </c>
      <c r="G6" s="296">
        <v>3175</v>
      </c>
      <c r="H6" s="296">
        <v>3683</v>
      </c>
      <c r="I6" s="296">
        <v>4000</v>
      </c>
      <c r="J6" s="296">
        <v>4000</v>
      </c>
      <c r="K6" s="296">
        <v>4000</v>
      </c>
      <c r="L6" s="296">
        <v>4000</v>
      </c>
      <c r="M6" s="296">
        <v>3800</v>
      </c>
      <c r="N6" s="296">
        <v>3650</v>
      </c>
      <c r="O6" s="296">
        <v>3400</v>
      </c>
      <c r="P6" s="296">
        <v>3420</v>
      </c>
      <c r="Q6" s="296">
        <v>3700</v>
      </c>
      <c r="R6" s="296">
        <v>2961</v>
      </c>
      <c r="S6" s="296">
        <v>2653</v>
      </c>
      <c r="T6" s="296">
        <v>2519</v>
      </c>
      <c r="U6" s="296">
        <v>2428</v>
      </c>
      <c r="V6" s="296">
        <v>2368</v>
      </c>
      <c r="W6" s="608">
        <v>3289</v>
      </c>
      <c r="X6" s="296"/>
      <c r="Y6" s="296"/>
      <c r="AB6" s="345"/>
      <c r="AC6" s="345"/>
      <c r="AD6" s="345"/>
    </row>
    <row r="7" spans="1:31" ht="15.6">
      <c r="A7" s="855"/>
      <c r="B7" s="93" t="s">
        <v>58</v>
      </c>
      <c r="C7" s="296">
        <v>1739.1304347826087</v>
      </c>
      <c r="D7" s="296">
        <v>1666.6666666666667</v>
      </c>
      <c r="E7" s="296">
        <v>1666.6666666666667</v>
      </c>
      <c r="F7" s="296">
        <v>1666.6666666666667</v>
      </c>
      <c r="G7" s="296">
        <v>1666.6666666666667</v>
      </c>
      <c r="H7" s="296">
        <v>1666.6666666666667</v>
      </c>
      <c r="I7" s="296">
        <v>1666.6666666666667</v>
      </c>
      <c r="J7" s="296">
        <v>1920</v>
      </c>
      <c r="K7" s="296">
        <v>2200</v>
      </c>
      <c r="L7" s="296">
        <v>2000</v>
      </c>
      <c r="M7" s="296">
        <v>2000</v>
      </c>
      <c r="N7" s="296">
        <v>1095.8904109589041</v>
      </c>
      <c r="O7" s="296">
        <v>1176.4705882352941</v>
      </c>
      <c r="P7" s="296">
        <v>1176.4705882352941</v>
      </c>
      <c r="Q7" s="296"/>
      <c r="R7" s="296"/>
      <c r="S7" s="296"/>
      <c r="T7" s="296">
        <v>736.23614958448752</v>
      </c>
      <c r="U7" s="296">
        <v>667.57073742852958</v>
      </c>
      <c r="V7" s="296">
        <v>680.16314423433448</v>
      </c>
      <c r="W7" s="296">
        <v>693.20704454639633</v>
      </c>
      <c r="X7" s="608">
        <v>590.1639344262295</v>
      </c>
      <c r="Y7" s="608">
        <v>592.48175182481759</v>
      </c>
      <c r="AB7" s="345"/>
      <c r="AC7" s="345"/>
      <c r="AD7" s="345"/>
    </row>
    <row r="8" spans="1:31" ht="15.6">
      <c r="A8" s="855" t="s">
        <v>12</v>
      </c>
      <c r="B8" s="93" t="s">
        <v>95</v>
      </c>
      <c r="C8" s="296">
        <v>0.5</v>
      </c>
      <c r="D8" s="296">
        <v>0.55000000000000004</v>
      </c>
      <c r="E8" s="296">
        <v>0.55000000000000004</v>
      </c>
      <c r="F8" s="296">
        <v>0.55000000000000004</v>
      </c>
      <c r="G8" s="296">
        <v>0.55000000000000004</v>
      </c>
      <c r="H8" s="296">
        <v>0.55000000000000004</v>
      </c>
      <c r="I8" s="296">
        <v>0.55000000000000004</v>
      </c>
      <c r="J8" s="296">
        <v>0.6</v>
      </c>
      <c r="K8" s="296">
        <v>0.104</v>
      </c>
      <c r="L8" s="296">
        <v>1.5</v>
      </c>
      <c r="M8" s="296">
        <v>1.65</v>
      </c>
      <c r="N8" s="296">
        <v>2.7</v>
      </c>
      <c r="O8" s="296">
        <v>2.2999999999999998</v>
      </c>
      <c r="P8" s="296">
        <v>3.9580000000000002</v>
      </c>
      <c r="Q8" s="296">
        <v>4.0999999999999996</v>
      </c>
      <c r="R8" s="296">
        <v>4.2</v>
      </c>
      <c r="S8" s="296"/>
      <c r="T8" s="296"/>
      <c r="U8" s="296">
        <v>1.212</v>
      </c>
      <c r="V8" s="296">
        <v>0.377</v>
      </c>
      <c r="W8" s="608">
        <v>1.028</v>
      </c>
      <c r="X8" s="296"/>
      <c r="Y8" s="296"/>
      <c r="AB8" s="345"/>
      <c r="AC8" s="345"/>
    </row>
    <row r="9" spans="1:31" ht="15.6">
      <c r="A9" s="855"/>
      <c r="B9" s="93" t="s">
        <v>59</v>
      </c>
      <c r="C9" s="296">
        <v>300</v>
      </c>
      <c r="D9" s="296">
        <v>350</v>
      </c>
      <c r="E9" s="296">
        <v>350</v>
      </c>
      <c r="F9" s="296">
        <v>350</v>
      </c>
      <c r="G9" s="296">
        <v>350</v>
      </c>
      <c r="H9" s="296">
        <v>350</v>
      </c>
      <c r="I9" s="296">
        <v>350</v>
      </c>
      <c r="J9" s="296">
        <v>400</v>
      </c>
      <c r="K9" s="296">
        <v>130</v>
      </c>
      <c r="L9" s="296">
        <v>1752</v>
      </c>
      <c r="M9" s="296">
        <v>1583</v>
      </c>
      <c r="N9" s="296">
        <v>1325</v>
      </c>
      <c r="O9" s="296">
        <v>1258</v>
      </c>
      <c r="P9" s="296">
        <v>3420</v>
      </c>
      <c r="Q9" s="296">
        <v>3562</v>
      </c>
      <c r="R9" s="296">
        <v>3796.5</v>
      </c>
      <c r="S9" s="296"/>
      <c r="T9" s="296"/>
      <c r="U9" s="296"/>
      <c r="V9" s="296"/>
      <c r="W9" s="296"/>
      <c r="X9" s="296"/>
      <c r="Y9" s="296"/>
      <c r="AB9" s="345"/>
      <c r="AC9" s="345"/>
      <c r="AD9" s="345"/>
    </row>
    <row r="10" spans="1:31" ht="15.6">
      <c r="A10" s="855"/>
      <c r="B10" s="93" t="s">
        <v>555</v>
      </c>
      <c r="C10" s="296">
        <v>274</v>
      </c>
      <c r="D10" s="296">
        <v>350</v>
      </c>
      <c r="E10" s="296">
        <v>231</v>
      </c>
      <c r="F10" s="296">
        <v>215</v>
      </c>
      <c r="G10" s="296">
        <v>205</v>
      </c>
      <c r="H10" s="296">
        <v>187</v>
      </c>
      <c r="I10" s="296">
        <v>179</v>
      </c>
      <c r="J10" s="296">
        <v>80</v>
      </c>
      <c r="K10" s="296">
        <v>130</v>
      </c>
      <c r="L10" s="296"/>
      <c r="M10" s="296"/>
      <c r="N10" s="296"/>
      <c r="O10" s="296"/>
      <c r="P10" s="296"/>
      <c r="Q10" s="296"/>
      <c r="R10" s="296"/>
      <c r="S10" s="296"/>
      <c r="T10" s="296"/>
      <c r="U10" s="296">
        <v>910</v>
      </c>
      <c r="V10" s="296">
        <v>620</v>
      </c>
      <c r="W10" s="608">
        <v>755</v>
      </c>
      <c r="X10" s="296"/>
      <c r="Y10" s="296"/>
      <c r="AB10" s="345"/>
      <c r="AC10" s="345"/>
      <c r="AD10" s="345"/>
      <c r="AE10" s="345"/>
    </row>
    <row r="11" spans="1:31" ht="15.6">
      <c r="A11" s="855"/>
      <c r="B11" s="93" t="s">
        <v>58</v>
      </c>
      <c r="C11" s="296">
        <v>1666.6666666666667</v>
      </c>
      <c r="D11" s="296">
        <v>1571.4285714285713</v>
      </c>
      <c r="E11" s="296">
        <v>1571.4285714285713</v>
      </c>
      <c r="F11" s="296">
        <v>1571.4285714285713</v>
      </c>
      <c r="G11" s="296">
        <v>1571.4285714285713</v>
      </c>
      <c r="H11" s="296">
        <v>1571.4285714285713</v>
      </c>
      <c r="I11" s="296">
        <v>1571.4285714285713</v>
      </c>
      <c r="J11" s="296">
        <v>1500</v>
      </c>
      <c r="K11" s="296">
        <v>800</v>
      </c>
      <c r="L11" s="296">
        <v>856.16438356164383</v>
      </c>
      <c r="M11" s="296">
        <v>1042.3246999368289</v>
      </c>
      <c r="N11" s="296">
        <v>2037.7358490566037</v>
      </c>
      <c r="O11" s="296">
        <v>1828.2988871224165</v>
      </c>
      <c r="P11" s="296">
        <v>1157.3099415204679</v>
      </c>
      <c r="Q11" s="296">
        <v>1151.0387422796182</v>
      </c>
      <c r="R11" s="296">
        <v>1106.2821019359938</v>
      </c>
      <c r="S11" s="296"/>
      <c r="T11" s="296"/>
      <c r="U11" s="296">
        <v>1331.9</v>
      </c>
      <c r="V11" s="296">
        <v>608.1</v>
      </c>
      <c r="W11" s="608">
        <v>1361.6000000000001</v>
      </c>
      <c r="X11" s="296"/>
      <c r="Y11" s="296"/>
      <c r="AB11" s="345"/>
      <c r="AC11" s="345"/>
      <c r="AD11" s="345"/>
    </row>
    <row r="12" spans="1:31" ht="15.6">
      <c r="A12" s="855" t="s">
        <v>513</v>
      </c>
      <c r="B12" s="93" t="s">
        <v>95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t="s">
        <v>105</v>
      </c>
      <c r="X12" s="296" t="s">
        <v>105</v>
      </c>
      <c r="Y12" s="296" t="s">
        <v>105</v>
      </c>
      <c r="AB12" s="345"/>
      <c r="AC12" s="345"/>
      <c r="AD12" s="345"/>
    </row>
    <row r="13" spans="1:31" ht="15.6">
      <c r="A13" s="855"/>
      <c r="B13" s="93" t="s">
        <v>59</v>
      </c>
      <c r="C13" s="296" t="s">
        <v>105</v>
      </c>
      <c r="D13" s="296" t="s">
        <v>105</v>
      </c>
      <c r="E13" s="296" t="s">
        <v>105</v>
      </c>
      <c r="F13" s="296" t="s">
        <v>105</v>
      </c>
      <c r="G13" s="296" t="s">
        <v>105</v>
      </c>
      <c r="H13" s="296" t="s">
        <v>105</v>
      </c>
      <c r="I13" s="296" t="s">
        <v>105</v>
      </c>
      <c r="J13" s="296" t="s">
        <v>105</v>
      </c>
      <c r="K13" s="296" t="s">
        <v>105</v>
      </c>
      <c r="L13" s="296" t="s">
        <v>105</v>
      </c>
      <c r="M13" s="296" t="s">
        <v>105</v>
      </c>
      <c r="N13" s="296" t="s">
        <v>105</v>
      </c>
      <c r="O13" s="296" t="s">
        <v>105</v>
      </c>
      <c r="P13" s="296" t="s">
        <v>105</v>
      </c>
      <c r="Q13" s="296" t="s">
        <v>105</v>
      </c>
      <c r="R13" s="296" t="s">
        <v>105</v>
      </c>
      <c r="S13" s="296" t="s">
        <v>105</v>
      </c>
      <c r="T13" s="296" t="s">
        <v>105</v>
      </c>
      <c r="U13" s="296" t="s">
        <v>105</v>
      </c>
      <c r="V13" s="296" t="s">
        <v>105</v>
      </c>
      <c r="W13" s="296" t="s">
        <v>105</v>
      </c>
      <c r="X13" s="296" t="s">
        <v>105</v>
      </c>
      <c r="Y13" s="296" t="s">
        <v>105</v>
      </c>
      <c r="AB13" s="345"/>
      <c r="AC13" s="345"/>
      <c r="AD13" s="345"/>
      <c r="AE13" s="345"/>
    </row>
    <row r="14" spans="1:31" ht="15.6">
      <c r="A14" s="855"/>
      <c r="B14" s="93" t="s">
        <v>555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t="s">
        <v>105</v>
      </c>
      <c r="X14" s="296" t="s">
        <v>105</v>
      </c>
      <c r="Y14" s="296" t="s">
        <v>105</v>
      </c>
      <c r="AB14" s="345"/>
      <c r="AC14" s="345"/>
      <c r="AD14" s="345"/>
    </row>
    <row r="15" spans="1:31" ht="15.6">
      <c r="A15" s="855"/>
      <c r="B15" s="93" t="s">
        <v>58</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t="s">
        <v>105</v>
      </c>
      <c r="Y15" s="296" t="s">
        <v>105</v>
      </c>
      <c r="AB15" s="345"/>
      <c r="AC15" s="345"/>
      <c r="AD15" s="345"/>
    </row>
    <row r="16" spans="1:31" ht="15.6">
      <c r="A16" s="856" t="s">
        <v>100</v>
      </c>
      <c r="B16" s="93" t="s">
        <v>95</v>
      </c>
      <c r="C16" s="296">
        <v>9.3849999999999998</v>
      </c>
      <c r="D16" s="296">
        <v>8.8970000000000002</v>
      </c>
      <c r="E16" s="296">
        <v>8.44</v>
      </c>
      <c r="F16" s="296">
        <v>8.49</v>
      </c>
      <c r="G16" s="296">
        <v>8.5399999999999991</v>
      </c>
      <c r="H16" s="296">
        <v>8.59</v>
      </c>
      <c r="I16" s="296">
        <v>8.64</v>
      </c>
      <c r="J16" s="296">
        <v>8.69</v>
      </c>
      <c r="K16" s="296">
        <v>8.74</v>
      </c>
      <c r="L16" s="296">
        <v>8.7899999999999991</v>
      </c>
      <c r="M16" s="618">
        <v>8.8919999999999995</v>
      </c>
      <c r="N16" s="296">
        <v>10.361000000000001</v>
      </c>
      <c r="O16" s="296">
        <v>9</v>
      </c>
      <c r="P16" s="296">
        <v>9.6020000000000003</v>
      </c>
      <c r="Q16" s="618">
        <v>8.8409999999999993</v>
      </c>
      <c r="R16" s="296">
        <v>9.5</v>
      </c>
      <c r="S16" s="296">
        <v>11</v>
      </c>
      <c r="T16" s="296">
        <v>10</v>
      </c>
      <c r="U16" s="296">
        <v>11.5</v>
      </c>
      <c r="V16" s="296">
        <v>11.106999999999999</v>
      </c>
      <c r="W16" s="608">
        <v>9</v>
      </c>
      <c r="X16" s="296"/>
      <c r="Y16" s="296"/>
      <c r="AB16" s="345"/>
      <c r="AC16" s="345"/>
      <c r="AD16" s="345"/>
    </row>
    <row r="17" spans="1:31" ht="15.6">
      <c r="A17" s="856"/>
      <c r="B17" s="93" t="s">
        <v>59</v>
      </c>
      <c r="C17" s="296">
        <v>7304</v>
      </c>
      <c r="D17" s="296">
        <v>6924</v>
      </c>
      <c r="E17" s="296">
        <v>6557</v>
      </c>
      <c r="F17" s="296">
        <v>7000</v>
      </c>
      <c r="G17" s="296">
        <v>6650</v>
      </c>
      <c r="H17" s="296">
        <v>6685</v>
      </c>
      <c r="I17" s="296">
        <v>6724</v>
      </c>
      <c r="J17" s="296">
        <v>6763</v>
      </c>
      <c r="K17" s="296">
        <v>6802</v>
      </c>
      <c r="L17" s="296">
        <v>6840</v>
      </c>
      <c r="M17" s="296">
        <v>6878</v>
      </c>
      <c r="N17" s="296">
        <v>7766</v>
      </c>
      <c r="O17" s="296">
        <v>7500</v>
      </c>
      <c r="P17" s="296">
        <v>0</v>
      </c>
      <c r="Q17" s="296"/>
      <c r="R17" s="296"/>
      <c r="S17" s="296"/>
      <c r="T17" s="296"/>
      <c r="U17" s="296"/>
      <c r="V17" s="296"/>
      <c r="W17" s="296"/>
      <c r="X17" s="296"/>
      <c r="Y17" s="296"/>
      <c r="AB17" s="345"/>
      <c r="AC17" s="345"/>
      <c r="AD17" s="345"/>
      <c r="AE17" s="345"/>
    </row>
    <row r="18" spans="1:31" ht="15.6">
      <c r="A18" s="856"/>
      <c r="B18" s="93" t="s">
        <v>555</v>
      </c>
      <c r="C18" s="296">
        <v>7304</v>
      </c>
      <c r="D18" s="296">
        <v>6924</v>
      </c>
      <c r="E18" s="296">
        <v>6557</v>
      </c>
      <c r="F18" s="296">
        <v>7000</v>
      </c>
      <c r="G18" s="296">
        <v>6650</v>
      </c>
      <c r="H18" s="296">
        <v>6685</v>
      </c>
      <c r="I18" s="296">
        <v>6724</v>
      </c>
      <c r="J18" s="296">
        <v>6763</v>
      </c>
      <c r="K18" s="296">
        <v>6802</v>
      </c>
      <c r="L18" s="296">
        <v>6840</v>
      </c>
      <c r="M18" s="296">
        <v>6878</v>
      </c>
      <c r="N18" s="296">
        <v>6808</v>
      </c>
      <c r="O18" s="296">
        <v>7085</v>
      </c>
      <c r="P18" s="296">
        <v>7362</v>
      </c>
      <c r="Q18" s="296">
        <v>7671</v>
      </c>
      <c r="R18" s="296">
        <v>7257</v>
      </c>
      <c r="S18" s="296">
        <v>8425</v>
      </c>
      <c r="T18" s="296">
        <v>7649</v>
      </c>
      <c r="U18" s="296">
        <v>8785</v>
      </c>
      <c r="V18" s="296">
        <v>8473</v>
      </c>
      <c r="W18" s="608">
        <v>8000</v>
      </c>
      <c r="X18" s="296"/>
      <c r="Y18" s="296"/>
      <c r="AB18" s="345"/>
      <c r="AC18" s="345"/>
      <c r="AD18" s="345"/>
      <c r="AE18" s="345"/>
    </row>
    <row r="19" spans="1:31">
      <c r="A19" s="856"/>
      <c r="B19" s="93" t="s">
        <v>58</v>
      </c>
      <c r="C19" s="296">
        <v>1284.9123767798467</v>
      </c>
      <c r="D19" s="296">
        <v>1284.950895436164</v>
      </c>
      <c r="E19" s="296">
        <v>1287.174012505719</v>
      </c>
      <c r="F19" s="296">
        <v>1212.8571428571429</v>
      </c>
      <c r="G19" s="296">
        <v>1284.2105263157894</v>
      </c>
      <c r="H19" s="296">
        <v>1284.9663425579656</v>
      </c>
      <c r="I19" s="296">
        <v>1284.9494348602022</v>
      </c>
      <c r="J19" s="296">
        <v>1284.9327221647197</v>
      </c>
      <c r="K19" s="296">
        <v>1284.9162011173185</v>
      </c>
      <c r="L19" s="296">
        <v>1285.0877192982457</v>
      </c>
      <c r="M19" s="296">
        <v>1285.4027333527188</v>
      </c>
      <c r="N19" s="296">
        <v>1334.1488539788822</v>
      </c>
      <c r="O19" s="296">
        <v>1200</v>
      </c>
      <c r="P19" s="296">
        <v>1304.3000000000002</v>
      </c>
      <c r="Q19" s="296">
        <v>1303.6000000000001</v>
      </c>
      <c r="R19" s="296">
        <v>1309.1000000000001</v>
      </c>
      <c r="S19" s="296">
        <v>1305.6000000000001</v>
      </c>
      <c r="T19" s="296">
        <v>1307.4000000000001</v>
      </c>
      <c r="U19" s="296">
        <v>1309</v>
      </c>
      <c r="V19" s="296">
        <v>1310.9</v>
      </c>
      <c r="W19" s="608">
        <v>1125</v>
      </c>
      <c r="X19" s="296"/>
      <c r="Y19" s="296"/>
    </row>
    <row r="20" spans="1:31">
      <c r="A20" s="855" t="s">
        <v>512</v>
      </c>
      <c r="B20" s="93" t="s">
        <v>95</v>
      </c>
      <c r="C20" s="296">
        <v>0.3</v>
      </c>
      <c r="D20" s="296">
        <v>0.3</v>
      </c>
      <c r="E20" s="296">
        <v>0.3</v>
      </c>
      <c r="F20" s="296">
        <v>0.3</v>
      </c>
      <c r="G20" s="296">
        <v>0.3</v>
      </c>
      <c r="H20" s="296">
        <v>0.3</v>
      </c>
      <c r="I20" s="296">
        <v>0.3</v>
      </c>
      <c r="J20" s="296">
        <v>0.32500000000000001</v>
      </c>
      <c r="K20" s="296">
        <v>0.36299999999999999</v>
      </c>
      <c r="L20" s="296">
        <v>0.42</v>
      </c>
      <c r="M20" s="296">
        <v>0.45</v>
      </c>
      <c r="N20" s="296">
        <v>0.628</v>
      </c>
      <c r="O20" s="296">
        <v>0.7</v>
      </c>
      <c r="P20" s="296">
        <v>1760</v>
      </c>
      <c r="Q20" s="296">
        <v>1760</v>
      </c>
      <c r="R20" s="296">
        <v>0.68700000000000006</v>
      </c>
      <c r="S20" s="296">
        <v>0.73299999999999998</v>
      </c>
      <c r="T20" s="296">
        <v>0.76600000000000001</v>
      </c>
      <c r="U20" s="296">
        <v>0.79800000000000004</v>
      </c>
      <c r="V20" s="296">
        <v>0.83099999999999996</v>
      </c>
      <c r="W20" s="608">
        <v>0.71499999999999997</v>
      </c>
      <c r="X20" s="296"/>
      <c r="Y20" s="296"/>
    </row>
    <row r="21" spans="1:31">
      <c r="A21" s="855"/>
      <c r="B21" s="93" t="s">
        <v>59</v>
      </c>
      <c r="C21" s="296">
        <v>200</v>
      </c>
      <c r="D21" s="296">
        <v>200</v>
      </c>
      <c r="E21" s="296">
        <v>200</v>
      </c>
      <c r="F21" s="296">
        <v>200</v>
      </c>
      <c r="G21" s="296">
        <v>200</v>
      </c>
      <c r="H21" s="296">
        <v>200</v>
      </c>
      <c r="I21" s="296">
        <v>200</v>
      </c>
      <c r="J21" s="296">
        <v>220</v>
      </c>
      <c r="K21" s="296">
        <v>262</v>
      </c>
      <c r="L21" s="296">
        <v>280</v>
      </c>
      <c r="M21" s="296">
        <v>300</v>
      </c>
      <c r="N21" s="296">
        <v>328</v>
      </c>
      <c r="O21" s="296">
        <v>350</v>
      </c>
      <c r="P21" s="296"/>
      <c r="Q21" s="296"/>
      <c r="R21" s="296"/>
      <c r="S21" s="296"/>
      <c r="T21" s="296"/>
      <c r="U21" s="296"/>
      <c r="V21" s="296"/>
      <c r="W21" s="296"/>
      <c r="X21" s="296"/>
      <c r="Y21" s="296"/>
    </row>
    <row r="22" spans="1:31">
      <c r="A22" s="855"/>
      <c r="B22" s="93" t="s">
        <v>555</v>
      </c>
      <c r="C22" s="296">
        <v>200</v>
      </c>
      <c r="D22" s="296">
        <v>205</v>
      </c>
      <c r="E22" s="296">
        <v>207</v>
      </c>
      <c r="F22" s="296">
        <v>215</v>
      </c>
      <c r="G22" s="296">
        <v>217</v>
      </c>
      <c r="H22" s="296">
        <v>206</v>
      </c>
      <c r="I22" s="296">
        <v>216</v>
      </c>
      <c r="J22" s="296">
        <v>220</v>
      </c>
      <c r="K22" s="296">
        <v>248</v>
      </c>
      <c r="L22" s="296">
        <v>280</v>
      </c>
      <c r="M22" s="296">
        <v>300</v>
      </c>
      <c r="N22" s="296">
        <v>330</v>
      </c>
      <c r="O22" s="296">
        <v>350</v>
      </c>
      <c r="P22" s="296">
        <v>360</v>
      </c>
      <c r="Q22" s="296">
        <v>366</v>
      </c>
      <c r="R22" s="296">
        <v>392</v>
      </c>
      <c r="S22" s="296">
        <v>416</v>
      </c>
      <c r="T22" s="296">
        <v>431</v>
      </c>
      <c r="U22" s="296">
        <v>445</v>
      </c>
      <c r="V22" s="296">
        <v>458</v>
      </c>
      <c r="W22" s="608">
        <v>378</v>
      </c>
      <c r="X22" s="296"/>
      <c r="Y22" s="296"/>
    </row>
    <row r="23" spans="1:31">
      <c r="A23" s="855"/>
      <c r="B23" s="93" t="s">
        <v>58</v>
      </c>
      <c r="C23" s="296">
        <v>1500</v>
      </c>
      <c r="D23" s="296">
        <v>1500</v>
      </c>
      <c r="E23" s="296">
        <v>1500</v>
      </c>
      <c r="F23" s="296">
        <v>1500</v>
      </c>
      <c r="G23" s="296">
        <v>1500</v>
      </c>
      <c r="H23" s="296">
        <v>1500</v>
      </c>
      <c r="I23" s="296">
        <v>1500</v>
      </c>
      <c r="J23" s="296">
        <v>1477.2727272727273</v>
      </c>
      <c r="K23" s="296">
        <v>1385.4961832061069</v>
      </c>
      <c r="L23" s="296">
        <v>1500</v>
      </c>
      <c r="M23" s="296">
        <v>1500</v>
      </c>
      <c r="N23" s="296">
        <v>1914.6341463414635</v>
      </c>
      <c r="O23" s="296">
        <v>2000</v>
      </c>
      <c r="P23" s="296"/>
      <c r="Q23" s="296"/>
      <c r="R23" s="296">
        <v>1752.6000000000001</v>
      </c>
      <c r="S23" s="296">
        <v>1762</v>
      </c>
      <c r="T23" s="296">
        <v>1777.3000000000002</v>
      </c>
      <c r="U23" s="296">
        <v>1793.3000000000002</v>
      </c>
      <c r="V23" s="296">
        <v>1814.4</v>
      </c>
      <c r="W23" s="608">
        <v>1891.5</v>
      </c>
      <c r="X23" s="296"/>
      <c r="Y23" s="296"/>
    </row>
    <row r="24" spans="1:31">
      <c r="A24" s="855" t="s">
        <v>11</v>
      </c>
      <c r="B24" s="93" t="s">
        <v>95</v>
      </c>
      <c r="C24" s="296">
        <v>15.545999999999999</v>
      </c>
      <c r="D24" s="296">
        <v>50.755000000000003</v>
      </c>
      <c r="E24" s="296">
        <v>18.957999999999998</v>
      </c>
      <c r="F24" s="296">
        <v>13.109</v>
      </c>
      <c r="G24" s="296">
        <v>11.647</v>
      </c>
      <c r="H24" s="296">
        <v>2.0499999999999998</v>
      </c>
      <c r="I24" s="296">
        <v>2.98</v>
      </c>
      <c r="J24" s="296">
        <v>1.2649999999999999</v>
      </c>
      <c r="K24" s="296">
        <v>2.411</v>
      </c>
      <c r="L24" s="296">
        <v>4.9009999999999998</v>
      </c>
      <c r="M24" s="296">
        <v>29.5</v>
      </c>
      <c r="N24" s="296">
        <v>20.065000000000001</v>
      </c>
      <c r="O24" s="296">
        <v>10.5</v>
      </c>
      <c r="P24" s="296">
        <v>13.2</v>
      </c>
      <c r="Q24" s="296">
        <v>12.406000000000001</v>
      </c>
      <c r="R24" s="296">
        <v>6.6520000000000001</v>
      </c>
      <c r="S24" s="296">
        <v>8.8510000000000009</v>
      </c>
      <c r="T24" s="296">
        <v>7.7140000000000004</v>
      </c>
      <c r="U24" s="296">
        <v>6.9749999999999996</v>
      </c>
      <c r="V24" s="608">
        <v>1.4319999999999999</v>
      </c>
      <c r="W24" s="608">
        <v>8</v>
      </c>
      <c r="X24" s="296"/>
      <c r="Y24" s="296"/>
    </row>
    <row r="25" spans="1:31">
      <c r="A25" s="855"/>
      <c r="B25" s="93" t="s">
        <v>59</v>
      </c>
      <c r="C25" s="296">
        <v>14284</v>
      </c>
      <c r="D25" s="296">
        <v>25847</v>
      </c>
      <c r="E25" s="296">
        <v>17486</v>
      </c>
      <c r="F25" s="296">
        <v>15999</v>
      </c>
      <c r="G25" s="296">
        <v>16031</v>
      </c>
      <c r="H25" s="296">
        <v>11794</v>
      </c>
      <c r="I25" s="296">
        <v>9166</v>
      </c>
      <c r="J25" s="296">
        <v>9453</v>
      </c>
      <c r="K25" s="296">
        <v>15522</v>
      </c>
      <c r="L25" s="296">
        <v>21500</v>
      </c>
      <c r="M25" s="296">
        <v>14088</v>
      </c>
      <c r="N25" s="296">
        <v>20136</v>
      </c>
      <c r="O25" s="296">
        <v>14151</v>
      </c>
      <c r="P25" s="296">
        <v>11259</v>
      </c>
      <c r="Q25" s="296">
        <v>13719</v>
      </c>
      <c r="R25" s="296">
        <v>8992</v>
      </c>
      <c r="S25" s="296">
        <v>16161</v>
      </c>
      <c r="T25" s="296">
        <v>12054</v>
      </c>
      <c r="U25" s="296">
        <v>8246</v>
      </c>
      <c r="V25" s="296"/>
      <c r="W25" s="296"/>
      <c r="X25" s="296"/>
      <c r="Y25" s="296"/>
    </row>
    <row r="26" spans="1:31">
      <c r="A26" s="855"/>
      <c r="B26" s="93" t="s">
        <v>555</v>
      </c>
      <c r="C26" s="296">
        <v>23744</v>
      </c>
      <c r="D26" s="296">
        <v>24740</v>
      </c>
      <c r="E26" s="296">
        <v>36599</v>
      </c>
      <c r="F26" s="296">
        <v>37092</v>
      </c>
      <c r="G26" s="296">
        <v>25335</v>
      </c>
      <c r="H26" s="296">
        <v>19072</v>
      </c>
      <c r="I26" s="296">
        <v>22663</v>
      </c>
      <c r="J26" s="296">
        <v>9165</v>
      </c>
      <c r="K26" s="296">
        <v>15405</v>
      </c>
      <c r="L26" s="296">
        <v>21365</v>
      </c>
      <c r="M26" s="296">
        <v>13693</v>
      </c>
      <c r="N26" s="296">
        <v>20136</v>
      </c>
      <c r="O26" s="296">
        <v>12170</v>
      </c>
      <c r="P26" s="296">
        <v>10913</v>
      </c>
      <c r="Q26" s="296">
        <v>13832</v>
      </c>
      <c r="R26" s="296">
        <v>8317</v>
      </c>
      <c r="S26" s="296">
        <v>7900</v>
      </c>
      <c r="T26" s="296">
        <v>6843</v>
      </c>
      <c r="U26" s="296">
        <v>8126</v>
      </c>
      <c r="V26" s="608">
        <v>2292</v>
      </c>
      <c r="W26" s="608">
        <v>8000</v>
      </c>
      <c r="X26" s="296"/>
      <c r="Y26" s="296"/>
    </row>
    <row r="27" spans="1:31">
      <c r="A27" s="855"/>
      <c r="B27" s="93" t="s">
        <v>58</v>
      </c>
      <c r="C27" s="296">
        <v>1088.3506020722486</v>
      </c>
      <c r="D27" s="296">
        <v>1963.670832204898</v>
      </c>
      <c r="E27" s="296">
        <v>1084.1816310191009</v>
      </c>
      <c r="F27" s="296">
        <v>819.36371023188951</v>
      </c>
      <c r="G27" s="296">
        <v>726.52984841868874</v>
      </c>
      <c r="H27" s="296">
        <v>173.81719518399186</v>
      </c>
      <c r="I27" s="296">
        <v>325.11455378572987</v>
      </c>
      <c r="J27" s="296">
        <v>133.8199513381995</v>
      </c>
      <c r="K27" s="296">
        <v>155.32792165957994</v>
      </c>
      <c r="L27" s="296">
        <v>227.95348837209303</v>
      </c>
      <c r="M27" s="296">
        <v>2093.9806927881887</v>
      </c>
      <c r="N27" s="296">
        <v>996.47397695669451</v>
      </c>
      <c r="O27" s="296">
        <v>741.99703201187197</v>
      </c>
      <c r="P27" s="296">
        <v>1172.3954169997335</v>
      </c>
      <c r="Q27" s="296">
        <v>904.29331583934686</v>
      </c>
      <c r="R27" s="296">
        <v>739.76868327402133</v>
      </c>
      <c r="S27" s="296">
        <v>547.67650516675951</v>
      </c>
      <c r="T27" s="296">
        <v>639.95354239256676</v>
      </c>
      <c r="U27" s="296">
        <v>845.86466165413538</v>
      </c>
      <c r="V27" s="608">
        <v>624.80000000000007</v>
      </c>
      <c r="W27" s="608">
        <v>1000</v>
      </c>
      <c r="X27" s="296"/>
      <c r="Y27" s="296"/>
    </row>
    <row r="28" spans="1:31">
      <c r="A28" s="855" t="s">
        <v>10</v>
      </c>
      <c r="B28" s="93" t="s">
        <v>95</v>
      </c>
      <c r="C28" s="296">
        <v>9</v>
      </c>
      <c r="D28" s="296">
        <v>10</v>
      </c>
      <c r="E28" s="296">
        <v>10</v>
      </c>
      <c r="F28" s="296">
        <v>10.97</v>
      </c>
      <c r="G28" s="296">
        <v>11.891</v>
      </c>
      <c r="H28" s="618">
        <v>0.96497643086841955</v>
      </c>
      <c r="I28" s="296">
        <v>10</v>
      </c>
      <c r="J28" s="296">
        <v>11</v>
      </c>
      <c r="K28" s="296">
        <v>10</v>
      </c>
      <c r="L28" s="296">
        <v>11.43</v>
      </c>
      <c r="M28" s="296">
        <v>11.853999999999999</v>
      </c>
      <c r="N28" s="296">
        <v>10</v>
      </c>
      <c r="O28" s="296">
        <v>10</v>
      </c>
      <c r="P28" s="296">
        <v>13</v>
      </c>
      <c r="Q28" s="296">
        <v>5</v>
      </c>
      <c r="R28" s="296">
        <v>5</v>
      </c>
      <c r="S28" s="296">
        <v>5</v>
      </c>
      <c r="T28" s="296">
        <v>5</v>
      </c>
      <c r="U28" s="296">
        <v>5</v>
      </c>
      <c r="V28" s="296">
        <v>5</v>
      </c>
      <c r="W28" s="608">
        <v>1</v>
      </c>
      <c r="X28" s="296"/>
      <c r="Y28" s="296"/>
    </row>
    <row r="29" spans="1:31">
      <c r="A29" s="855"/>
      <c r="B29" s="93" t="s">
        <v>59</v>
      </c>
      <c r="C29" s="296">
        <v>4044</v>
      </c>
      <c r="D29" s="296">
        <v>4200</v>
      </c>
      <c r="E29" s="296">
        <v>4213</v>
      </c>
      <c r="F29" s="296">
        <v>4226</v>
      </c>
      <c r="G29" s="296">
        <v>4285</v>
      </c>
      <c r="H29" s="619">
        <v>275</v>
      </c>
      <c r="I29" s="296">
        <v>4300</v>
      </c>
      <c r="J29" s="296">
        <v>4500</v>
      </c>
      <c r="K29" s="296">
        <v>4200</v>
      </c>
      <c r="L29" s="296">
        <v>4595</v>
      </c>
      <c r="M29" s="296">
        <v>5006</v>
      </c>
      <c r="N29" s="296">
        <v>4553</v>
      </c>
      <c r="O29" s="296">
        <v>4000</v>
      </c>
      <c r="P29" s="296"/>
      <c r="Q29" s="296"/>
      <c r="R29" s="296"/>
      <c r="S29" s="296"/>
      <c r="T29" s="296"/>
      <c r="U29" s="296"/>
      <c r="V29" s="296"/>
      <c r="W29" s="296"/>
      <c r="X29" s="296"/>
      <c r="Y29" s="296"/>
    </row>
    <row r="30" spans="1:31">
      <c r="A30" s="855"/>
      <c r="B30" s="93" t="s">
        <v>555</v>
      </c>
      <c r="C30" s="296">
        <v>3818</v>
      </c>
      <c r="D30" s="296">
        <v>4200</v>
      </c>
      <c r="E30" s="296">
        <v>4252</v>
      </c>
      <c r="F30" s="296">
        <v>3754</v>
      </c>
      <c r="G30" s="296">
        <v>3767</v>
      </c>
      <c r="H30" s="619">
        <v>275</v>
      </c>
      <c r="I30" s="296">
        <v>4300</v>
      </c>
      <c r="J30" s="296">
        <v>4500</v>
      </c>
      <c r="K30" s="296">
        <v>4200</v>
      </c>
      <c r="L30" s="296">
        <v>3701</v>
      </c>
      <c r="M30" s="296">
        <v>3634</v>
      </c>
      <c r="N30" s="296">
        <v>4186</v>
      </c>
      <c r="O30" s="296">
        <v>4174</v>
      </c>
      <c r="P30" s="296">
        <v>2081</v>
      </c>
      <c r="Q30" s="296">
        <v>2087</v>
      </c>
      <c r="R30" s="296">
        <v>2089</v>
      </c>
      <c r="S30" s="296">
        <v>2091</v>
      </c>
      <c r="T30" s="296">
        <v>2088</v>
      </c>
      <c r="U30" s="296">
        <v>2085</v>
      </c>
      <c r="V30" s="296">
        <v>2083</v>
      </c>
      <c r="W30" s="608">
        <v>417</v>
      </c>
      <c r="X30" s="296"/>
      <c r="Y30" s="296"/>
    </row>
    <row r="31" spans="1:31">
      <c r="A31" s="855"/>
      <c r="B31" s="93" t="s">
        <v>58</v>
      </c>
      <c r="C31" s="296">
        <v>2225.519287833828</v>
      </c>
      <c r="D31" s="296">
        <v>2380.9523809523807</v>
      </c>
      <c r="E31" s="296">
        <v>2373.6055067647758</v>
      </c>
      <c r="F31" s="296">
        <v>2595.8353052531943</v>
      </c>
      <c r="G31" s="296">
        <v>2775.029171528588</v>
      </c>
      <c r="H31" s="618">
        <v>3509.0052031578894</v>
      </c>
      <c r="I31" s="296">
        <v>2325.5813953488373</v>
      </c>
      <c r="J31" s="296">
        <v>2444.4444444444443</v>
      </c>
      <c r="K31" s="296">
        <v>2380.9523809523807</v>
      </c>
      <c r="L31" s="296">
        <v>2487.4863982589773</v>
      </c>
      <c r="M31" s="296">
        <v>2367.958449860168</v>
      </c>
      <c r="N31" s="296">
        <v>2196.3540522732264</v>
      </c>
      <c r="O31" s="296">
        <v>2500</v>
      </c>
      <c r="P31" s="296"/>
      <c r="Q31" s="296">
        <v>2395.8000000000002</v>
      </c>
      <c r="R31" s="296">
        <v>2393.5</v>
      </c>
      <c r="S31" s="296">
        <v>2391.2000000000003</v>
      </c>
      <c r="T31" s="296">
        <v>2394.6</v>
      </c>
      <c r="U31" s="296">
        <v>2398.1</v>
      </c>
      <c r="V31" s="296">
        <v>2400.4</v>
      </c>
      <c r="W31" s="608">
        <v>2398.1</v>
      </c>
      <c r="X31" s="296"/>
      <c r="Y31" s="296"/>
    </row>
    <row r="32" spans="1:31" s="8" customFormat="1">
      <c r="A32" s="855" t="s">
        <v>9</v>
      </c>
      <c r="B32" s="93" t="s">
        <v>95</v>
      </c>
      <c r="C32" s="296">
        <v>1.8149999999999999</v>
      </c>
      <c r="D32" s="296">
        <v>2.2410000000000001</v>
      </c>
      <c r="E32" s="296">
        <v>1.52</v>
      </c>
      <c r="F32" s="296">
        <v>1.502</v>
      </c>
      <c r="G32" s="296">
        <v>1.6679999999999999</v>
      </c>
      <c r="H32" s="296"/>
      <c r="I32" s="296">
        <v>2</v>
      </c>
      <c r="J32" s="296">
        <v>4.6050000000000004</v>
      </c>
      <c r="K32" s="296">
        <v>2.3860000000000001</v>
      </c>
      <c r="L32" s="296">
        <v>2.5619999999999998</v>
      </c>
      <c r="M32" s="296">
        <v>2.3410000000000002</v>
      </c>
      <c r="N32" s="296">
        <v>1.85</v>
      </c>
      <c r="O32" s="296">
        <v>1.901</v>
      </c>
      <c r="P32" s="296">
        <v>1.784</v>
      </c>
      <c r="Q32" s="296">
        <v>1.1599999999999999</v>
      </c>
      <c r="R32" s="296">
        <v>1.1779999999999999</v>
      </c>
      <c r="S32" s="296">
        <v>0.79700000000000004</v>
      </c>
      <c r="T32" s="296">
        <v>0.745</v>
      </c>
      <c r="U32" s="296">
        <v>0.72899999999999998</v>
      </c>
      <c r="V32" s="296">
        <v>0.71599999999999997</v>
      </c>
      <c r="W32" s="296">
        <v>0.69799999999999995</v>
      </c>
      <c r="X32" s="296"/>
      <c r="Y32" s="296"/>
      <c r="Z32" s="74" t="s">
        <v>15</v>
      </c>
      <c r="AA32" s="17"/>
      <c r="AB32" s="43"/>
    </row>
    <row r="33" spans="1:27" s="8" customFormat="1">
      <c r="A33" s="855"/>
      <c r="B33" s="93" t="s">
        <v>59</v>
      </c>
      <c r="C33" s="296">
        <v>2278</v>
      </c>
      <c r="D33" s="296">
        <v>2493</v>
      </c>
      <c r="E33" s="296">
        <v>2720</v>
      </c>
      <c r="F33" s="296">
        <v>2701</v>
      </c>
      <c r="G33" s="296">
        <v>1435.222</v>
      </c>
      <c r="H33" s="296">
        <v>1987</v>
      </c>
      <c r="I33" s="296">
        <v>1656</v>
      </c>
      <c r="J33" s="296">
        <v>2005</v>
      </c>
      <c r="K33" s="296">
        <v>1479</v>
      </c>
      <c r="L33" s="296">
        <v>1716</v>
      </c>
      <c r="M33" s="296">
        <v>1548</v>
      </c>
      <c r="N33" s="296">
        <v>1216</v>
      </c>
      <c r="O33" s="296">
        <v>1291</v>
      </c>
      <c r="P33" s="296">
        <v>1269</v>
      </c>
      <c r="Q33" s="296">
        <v>946</v>
      </c>
      <c r="R33" s="296">
        <v>921</v>
      </c>
      <c r="S33" s="296">
        <v>717</v>
      </c>
      <c r="T33" s="296">
        <v>607</v>
      </c>
      <c r="U33" s="296">
        <v>592</v>
      </c>
      <c r="V33" s="296">
        <v>566</v>
      </c>
      <c r="W33" s="296">
        <v>551</v>
      </c>
      <c r="X33" s="296"/>
      <c r="Y33" s="296"/>
      <c r="AA33" s="17"/>
    </row>
    <row r="34" spans="1:27" s="8" customFormat="1">
      <c r="A34" s="855"/>
      <c r="B34" s="93" t="s">
        <v>555</v>
      </c>
      <c r="C34" s="296">
        <v>2278</v>
      </c>
      <c r="D34" s="296">
        <v>2493</v>
      </c>
      <c r="E34" s="296">
        <v>2720</v>
      </c>
      <c r="F34" s="296">
        <v>2000</v>
      </c>
      <c r="G34" s="296">
        <v>2213</v>
      </c>
      <c r="H34" s="296">
        <v>1987</v>
      </c>
      <c r="I34" s="296">
        <v>1656</v>
      </c>
      <c r="J34" s="296">
        <v>2005</v>
      </c>
      <c r="K34" s="296">
        <v>1479</v>
      </c>
      <c r="L34" s="296">
        <v>1726</v>
      </c>
      <c r="M34" s="296">
        <v>1548</v>
      </c>
      <c r="N34" s="296">
        <v>1216</v>
      </c>
      <c r="O34" s="296">
        <v>1295</v>
      </c>
      <c r="P34" s="296">
        <v>1269</v>
      </c>
      <c r="Q34" s="296">
        <v>946</v>
      </c>
      <c r="R34" s="296">
        <v>921</v>
      </c>
      <c r="S34" s="296">
        <v>717</v>
      </c>
      <c r="T34" s="296">
        <v>607</v>
      </c>
      <c r="U34" s="296">
        <v>592</v>
      </c>
      <c r="V34" s="296">
        <v>1000</v>
      </c>
      <c r="W34" s="608">
        <v>551</v>
      </c>
      <c r="X34" s="296"/>
      <c r="Y34" s="296"/>
      <c r="AA34"/>
    </row>
    <row r="35" spans="1:27" s="8" customFormat="1">
      <c r="A35" s="855"/>
      <c r="B35" s="93" t="s">
        <v>58</v>
      </c>
      <c r="C35" s="296">
        <v>796.75153643546969</v>
      </c>
      <c r="D35" s="296">
        <v>898.91696750902531</v>
      </c>
      <c r="E35" s="296">
        <v>558.82352941176475</v>
      </c>
      <c r="F35" s="296">
        <v>556.09033691225477</v>
      </c>
      <c r="G35" s="296">
        <v>1162.1895428024375</v>
      </c>
      <c r="H35" s="296"/>
      <c r="I35" s="296">
        <v>1207.7294685990339</v>
      </c>
      <c r="J35" s="296">
        <v>2296.7581047381545</v>
      </c>
      <c r="K35" s="296">
        <v>1613.2521974306965</v>
      </c>
      <c r="L35" s="296">
        <v>1493.0069930069931</v>
      </c>
      <c r="M35" s="296">
        <v>1512.2739018087855</v>
      </c>
      <c r="N35" s="296">
        <v>1521.3815789473683</v>
      </c>
      <c r="O35" s="296">
        <v>1472.5019364833463</v>
      </c>
      <c r="P35" s="296">
        <v>1405.8313632781717</v>
      </c>
      <c r="Q35" s="296">
        <v>1226.2156448202959</v>
      </c>
      <c r="R35" s="296">
        <v>1279.0445168295332</v>
      </c>
      <c r="S35" s="296">
        <v>1111.5760111576012</v>
      </c>
      <c r="T35" s="296">
        <v>1227.347611202636</v>
      </c>
      <c r="U35" s="296">
        <v>1231.418918918919</v>
      </c>
      <c r="V35" s="296">
        <v>1265.017667844523</v>
      </c>
      <c r="W35" s="296">
        <v>1266.7876588021779</v>
      </c>
      <c r="X35" s="296"/>
      <c r="Y35" s="296"/>
      <c r="AA35"/>
    </row>
    <row r="36" spans="1:27" s="8" customFormat="1">
      <c r="A36" s="855" t="s">
        <v>8</v>
      </c>
      <c r="B36" s="93" t="s">
        <v>95</v>
      </c>
      <c r="C36" s="296" t="s">
        <v>105</v>
      </c>
      <c r="D36" s="296" t="s">
        <v>105</v>
      </c>
      <c r="E36" s="296" t="s">
        <v>105</v>
      </c>
      <c r="F36" s="296" t="s">
        <v>105</v>
      </c>
      <c r="G36" s="296" t="s">
        <v>105</v>
      </c>
      <c r="H36" s="296" t="s">
        <v>105</v>
      </c>
      <c r="I36" s="296" t="s">
        <v>105</v>
      </c>
      <c r="J36" s="296" t="s">
        <v>105</v>
      </c>
      <c r="K36" s="296" t="s">
        <v>105</v>
      </c>
      <c r="L36" s="296" t="s">
        <v>105</v>
      </c>
      <c r="M36" s="296" t="s">
        <v>105</v>
      </c>
      <c r="N36" s="296" t="s">
        <v>105</v>
      </c>
      <c r="O36" s="296" t="s">
        <v>105</v>
      </c>
      <c r="P36" s="296" t="s">
        <v>105</v>
      </c>
      <c r="Q36" s="296" t="s">
        <v>105</v>
      </c>
      <c r="R36" s="296" t="s">
        <v>105</v>
      </c>
      <c r="S36" s="296" t="s">
        <v>105</v>
      </c>
      <c r="T36" s="296" t="s">
        <v>105</v>
      </c>
      <c r="U36" s="296" t="s">
        <v>105</v>
      </c>
      <c r="V36" s="296" t="s">
        <v>105</v>
      </c>
      <c r="W36" s="296" t="s">
        <v>105</v>
      </c>
      <c r="X36" s="296" t="s">
        <v>105</v>
      </c>
      <c r="Y36" s="296" t="s">
        <v>105</v>
      </c>
      <c r="AA36" s="17"/>
    </row>
    <row r="37" spans="1:27">
      <c r="A37" s="855"/>
      <c r="B37" s="93" t="s">
        <v>59</v>
      </c>
      <c r="C37" s="296" t="s">
        <v>105</v>
      </c>
      <c r="D37" s="296" t="s">
        <v>105</v>
      </c>
      <c r="E37" s="296" t="s">
        <v>105</v>
      </c>
      <c r="F37" s="296" t="s">
        <v>105</v>
      </c>
      <c r="G37" s="296" t="s">
        <v>105</v>
      </c>
      <c r="H37" s="296" t="s">
        <v>105</v>
      </c>
      <c r="I37" s="296" t="s">
        <v>105</v>
      </c>
      <c r="J37" s="296" t="s">
        <v>105</v>
      </c>
      <c r="K37" s="296" t="s">
        <v>105</v>
      </c>
      <c r="L37" s="296" t="s">
        <v>105</v>
      </c>
      <c r="M37" s="296" t="s">
        <v>105</v>
      </c>
      <c r="N37" s="296" t="s">
        <v>105</v>
      </c>
      <c r="O37" s="296" t="s">
        <v>105</v>
      </c>
      <c r="P37" s="296" t="s">
        <v>105</v>
      </c>
      <c r="Q37" s="296" t="s">
        <v>105</v>
      </c>
      <c r="R37" s="296" t="s">
        <v>105</v>
      </c>
      <c r="S37" s="296" t="s">
        <v>105</v>
      </c>
      <c r="T37" s="296" t="s">
        <v>105</v>
      </c>
      <c r="U37" s="296" t="s">
        <v>105</v>
      </c>
      <c r="V37" s="296" t="s">
        <v>105</v>
      </c>
      <c r="W37" s="296" t="s">
        <v>105</v>
      </c>
      <c r="X37" s="296" t="s">
        <v>105</v>
      </c>
      <c r="Y37" s="296" t="s">
        <v>105</v>
      </c>
      <c r="AA37" s="17"/>
    </row>
    <row r="38" spans="1:27">
      <c r="A38" s="855"/>
      <c r="B38" s="93" t="s">
        <v>555</v>
      </c>
      <c r="C38" s="296" t="s">
        <v>105</v>
      </c>
      <c r="D38" s="296" t="s">
        <v>105</v>
      </c>
      <c r="E38" s="296" t="s">
        <v>105</v>
      </c>
      <c r="F38" s="296" t="s">
        <v>105</v>
      </c>
      <c r="G38" s="296" t="s">
        <v>105</v>
      </c>
      <c r="H38" s="296" t="s">
        <v>105</v>
      </c>
      <c r="I38" s="296" t="s">
        <v>105</v>
      </c>
      <c r="J38" s="296" t="s">
        <v>105</v>
      </c>
      <c r="K38" s="296" t="s">
        <v>105</v>
      </c>
      <c r="L38" s="296" t="s">
        <v>105</v>
      </c>
      <c r="M38" s="296" t="s">
        <v>105</v>
      </c>
      <c r="N38" s="296" t="s">
        <v>105</v>
      </c>
      <c r="O38" s="296" t="s">
        <v>105</v>
      </c>
      <c r="P38" s="296" t="s">
        <v>105</v>
      </c>
      <c r="Q38" s="296" t="s">
        <v>105</v>
      </c>
      <c r="R38" s="296" t="s">
        <v>105</v>
      </c>
      <c r="S38" s="296" t="s">
        <v>105</v>
      </c>
      <c r="T38" s="296" t="s">
        <v>105</v>
      </c>
      <c r="U38" s="296" t="s">
        <v>105</v>
      </c>
      <c r="V38" s="296" t="s">
        <v>105</v>
      </c>
      <c r="W38" s="296" t="s">
        <v>105</v>
      </c>
      <c r="X38" s="296" t="s">
        <v>105</v>
      </c>
      <c r="Y38" s="296" t="s">
        <v>105</v>
      </c>
    </row>
    <row r="39" spans="1:27">
      <c r="A39" s="855"/>
      <c r="B39" s="93" t="s">
        <v>58</v>
      </c>
      <c r="C39" s="296" t="s">
        <v>105</v>
      </c>
      <c r="D39" s="296" t="s">
        <v>105</v>
      </c>
      <c r="E39" s="296" t="s">
        <v>105</v>
      </c>
      <c r="F39" s="296" t="s">
        <v>105</v>
      </c>
      <c r="G39" s="296" t="s">
        <v>105</v>
      </c>
      <c r="H39" s="296" t="s">
        <v>105</v>
      </c>
      <c r="I39" s="296" t="s">
        <v>105</v>
      </c>
      <c r="J39" s="296" t="s">
        <v>105</v>
      </c>
      <c r="K39" s="296" t="s">
        <v>105</v>
      </c>
      <c r="L39" s="296" t="s">
        <v>105</v>
      </c>
      <c r="M39" s="296" t="s">
        <v>105</v>
      </c>
      <c r="N39" s="296" t="s">
        <v>105</v>
      </c>
      <c r="O39" s="296" t="s">
        <v>105</v>
      </c>
      <c r="P39" s="296" t="s">
        <v>105</v>
      </c>
      <c r="Q39" s="296" t="s">
        <v>105</v>
      </c>
      <c r="R39" s="296" t="s">
        <v>105</v>
      </c>
      <c r="S39" s="296" t="s">
        <v>105</v>
      </c>
      <c r="T39" s="296" t="s">
        <v>105</v>
      </c>
      <c r="U39" s="296" t="s">
        <v>105</v>
      </c>
      <c r="V39" s="296" t="s">
        <v>105</v>
      </c>
      <c r="W39" s="296" t="s">
        <v>105</v>
      </c>
      <c r="X39" s="296" t="s">
        <v>105</v>
      </c>
      <c r="Y39" s="296" t="s">
        <v>105</v>
      </c>
      <c r="AA39" s="17"/>
    </row>
    <row r="40" spans="1:27">
      <c r="A40" s="855" t="s">
        <v>6</v>
      </c>
      <c r="B40" s="93" t="s">
        <v>95</v>
      </c>
      <c r="C40" s="296">
        <v>1.5</v>
      </c>
      <c r="D40" s="296">
        <v>2</v>
      </c>
      <c r="E40" s="296">
        <v>2.7</v>
      </c>
      <c r="F40" s="296">
        <v>3.8</v>
      </c>
      <c r="G40" s="296">
        <v>5</v>
      </c>
      <c r="H40" s="296">
        <v>6.2</v>
      </c>
      <c r="I40" s="296">
        <v>8.4</v>
      </c>
      <c r="J40" s="296">
        <v>10</v>
      </c>
      <c r="K40" s="296">
        <v>12.5</v>
      </c>
      <c r="L40" s="296">
        <v>15</v>
      </c>
      <c r="M40" s="296">
        <v>17.87</v>
      </c>
      <c r="N40" s="296">
        <v>20.350000000000001</v>
      </c>
      <c r="O40" s="296">
        <v>20.2</v>
      </c>
      <c r="P40" s="296">
        <v>19.88</v>
      </c>
      <c r="Q40" s="296">
        <v>20.58</v>
      </c>
      <c r="R40" s="296"/>
      <c r="S40" s="296">
        <v>17.088000000000001</v>
      </c>
      <c r="T40" s="296">
        <v>17.100000000000001</v>
      </c>
      <c r="U40" s="296">
        <v>17.059999999999999</v>
      </c>
      <c r="V40" s="296">
        <v>18.18</v>
      </c>
      <c r="W40" s="608">
        <v>15</v>
      </c>
      <c r="X40" s="296"/>
      <c r="Y40" s="296"/>
      <c r="AA40" s="17"/>
    </row>
    <row r="41" spans="1:27">
      <c r="A41" s="855"/>
      <c r="B41" s="93" t="s">
        <v>59</v>
      </c>
      <c r="C41" s="296">
        <v>1500</v>
      </c>
      <c r="D41" s="296">
        <v>2000</v>
      </c>
      <c r="E41" s="296">
        <v>2600</v>
      </c>
      <c r="F41" s="296">
        <v>3200</v>
      </c>
      <c r="G41" s="296">
        <v>4600</v>
      </c>
      <c r="H41" s="296">
        <v>5600</v>
      </c>
      <c r="I41" s="296">
        <v>6800</v>
      </c>
      <c r="J41" s="296">
        <v>8500</v>
      </c>
      <c r="K41" s="296">
        <v>10000</v>
      </c>
      <c r="L41" s="296">
        <v>12000</v>
      </c>
      <c r="M41" s="296">
        <v>13369</v>
      </c>
      <c r="N41" s="296">
        <v>11941</v>
      </c>
      <c r="O41" s="296">
        <v>12000</v>
      </c>
      <c r="P41" s="296">
        <v>18081</v>
      </c>
      <c r="Q41" s="296">
        <v>18800</v>
      </c>
      <c r="R41" s="296"/>
      <c r="S41" s="296"/>
      <c r="T41" s="296"/>
      <c r="U41" s="296"/>
      <c r="V41" s="296"/>
      <c r="W41" s="296"/>
      <c r="X41" s="296"/>
      <c r="Y41" s="296"/>
      <c r="AA41" s="17"/>
    </row>
    <row r="42" spans="1:27">
      <c r="A42" s="855"/>
      <c r="B42" s="93" t="s">
        <v>555</v>
      </c>
      <c r="C42" s="296">
        <v>1500</v>
      </c>
      <c r="D42" s="296">
        <v>2000</v>
      </c>
      <c r="E42" s="296">
        <v>2600</v>
      </c>
      <c r="F42" s="296">
        <v>3200</v>
      </c>
      <c r="G42" s="296">
        <v>4600</v>
      </c>
      <c r="H42" s="296">
        <v>5600</v>
      </c>
      <c r="I42" s="296">
        <v>6800</v>
      </c>
      <c r="J42" s="296">
        <v>8500</v>
      </c>
      <c r="K42" s="296">
        <v>10000</v>
      </c>
      <c r="L42" s="296">
        <v>12000</v>
      </c>
      <c r="M42" s="296">
        <v>13369</v>
      </c>
      <c r="N42" s="296">
        <v>11941</v>
      </c>
      <c r="O42" s="296">
        <v>17727</v>
      </c>
      <c r="P42" s="296">
        <v>18081</v>
      </c>
      <c r="Q42" s="296">
        <v>19000</v>
      </c>
      <c r="R42" s="296">
        <v>18800</v>
      </c>
      <c r="S42" s="296">
        <v>15623</v>
      </c>
      <c r="T42" s="296">
        <v>15500</v>
      </c>
      <c r="U42" s="296">
        <v>14853</v>
      </c>
      <c r="V42" s="296">
        <v>15776</v>
      </c>
      <c r="W42" s="608">
        <v>13034</v>
      </c>
      <c r="X42" s="296"/>
      <c r="Y42" s="296"/>
    </row>
    <row r="43" spans="1:27">
      <c r="A43" s="855"/>
      <c r="B43" s="93" t="s">
        <v>58</v>
      </c>
      <c r="C43" s="296">
        <v>1000</v>
      </c>
      <c r="D43" s="296">
        <v>1000</v>
      </c>
      <c r="E43" s="296">
        <v>1038.4615384615386</v>
      </c>
      <c r="F43" s="296">
        <v>1187.5</v>
      </c>
      <c r="G43" s="296">
        <v>1086.9565217391305</v>
      </c>
      <c r="H43" s="296">
        <v>1107.1428571428571</v>
      </c>
      <c r="I43" s="296">
        <v>1235.2941176470588</v>
      </c>
      <c r="J43" s="296">
        <v>1176.4705882352941</v>
      </c>
      <c r="K43" s="296">
        <v>1250</v>
      </c>
      <c r="L43" s="296">
        <v>1250</v>
      </c>
      <c r="M43" s="296">
        <v>1336.6743959907249</v>
      </c>
      <c r="N43" s="296">
        <v>1704.2123775228206</v>
      </c>
      <c r="O43" s="296">
        <v>1683.3333333333333</v>
      </c>
      <c r="P43" s="296">
        <v>1099.4967092528068</v>
      </c>
      <c r="Q43" s="296">
        <v>1094.6808510638298</v>
      </c>
      <c r="R43" s="296">
        <v>1078.7</v>
      </c>
      <c r="S43" s="296">
        <v>1093.8</v>
      </c>
      <c r="T43" s="296">
        <v>1103.2</v>
      </c>
      <c r="U43" s="296">
        <v>1148.6000000000001</v>
      </c>
      <c r="V43" s="296">
        <v>1152.4000000000001</v>
      </c>
      <c r="W43" s="608">
        <v>1150.8</v>
      </c>
      <c r="X43" s="296"/>
      <c r="Y43" s="296"/>
      <c r="Z43" s="8" t="s">
        <v>15</v>
      </c>
      <c r="AA43" s="17"/>
    </row>
    <row r="44" spans="1:27">
      <c r="A44" s="855" t="s">
        <v>5</v>
      </c>
      <c r="B44" s="93" t="s">
        <v>95</v>
      </c>
      <c r="C44" s="296">
        <v>6.1189999999999998</v>
      </c>
      <c r="D44" s="296">
        <v>6.8460000000000001</v>
      </c>
      <c r="E44" s="296">
        <v>10.289</v>
      </c>
      <c r="F44" s="296">
        <v>8.2620000000000005</v>
      </c>
      <c r="G44" s="296">
        <v>11.34</v>
      </c>
      <c r="H44" s="296">
        <v>12.987</v>
      </c>
      <c r="I44" s="296">
        <v>12.311999999999999</v>
      </c>
      <c r="J44" s="296">
        <v>12.163</v>
      </c>
      <c r="K44" s="296">
        <v>14.581</v>
      </c>
      <c r="L44" s="296">
        <v>12.448</v>
      </c>
      <c r="M44" s="296">
        <v>12.5</v>
      </c>
      <c r="N44" s="296">
        <v>14</v>
      </c>
      <c r="O44" s="296">
        <v>14</v>
      </c>
      <c r="P44" s="296">
        <v>14</v>
      </c>
      <c r="Q44" s="296">
        <v>10</v>
      </c>
      <c r="R44" s="296">
        <v>10.148</v>
      </c>
      <c r="S44" s="296">
        <v>9.8219999999999992</v>
      </c>
      <c r="T44" s="296">
        <v>6.0940000000000003</v>
      </c>
      <c r="U44" s="296">
        <v>6.0940000000000003</v>
      </c>
      <c r="V44" s="296">
        <v>6.1</v>
      </c>
      <c r="W44" s="608">
        <v>12</v>
      </c>
      <c r="X44" s="296"/>
      <c r="Y44" s="296"/>
    </row>
    <row r="45" spans="1:27">
      <c r="A45" s="855"/>
      <c r="B45" s="93" t="s">
        <v>59</v>
      </c>
      <c r="C45" s="296">
        <v>765</v>
      </c>
      <c r="D45" s="296">
        <v>1012</v>
      </c>
      <c r="E45" s="296">
        <v>1646</v>
      </c>
      <c r="F45" s="296">
        <v>1479</v>
      </c>
      <c r="G45" s="296">
        <v>2123</v>
      </c>
      <c r="H45" s="296">
        <v>2435</v>
      </c>
      <c r="I45" s="296">
        <v>2136</v>
      </c>
      <c r="J45" s="296">
        <v>2369</v>
      </c>
      <c r="K45" s="296">
        <v>2734</v>
      </c>
      <c r="L45" s="296">
        <v>2734</v>
      </c>
      <c r="M45" s="296">
        <v>1900</v>
      </c>
      <c r="N45" s="296">
        <v>2200</v>
      </c>
      <c r="O45" s="296">
        <v>2000</v>
      </c>
      <c r="P45" s="296">
        <v>2314</v>
      </c>
      <c r="Q45" s="296"/>
      <c r="R45" s="296"/>
      <c r="S45" s="296"/>
      <c r="T45" s="296"/>
      <c r="U45" s="296"/>
      <c r="V45" s="296"/>
      <c r="W45" s="296"/>
      <c r="X45" s="296"/>
      <c r="Y45" s="296"/>
    </row>
    <row r="46" spans="1:27">
      <c r="A46" s="855"/>
      <c r="B46" s="93" t="s">
        <v>555</v>
      </c>
      <c r="C46" s="296">
        <v>673</v>
      </c>
      <c r="D46" s="296">
        <v>1012</v>
      </c>
      <c r="E46" s="296">
        <v>1646</v>
      </c>
      <c r="F46" s="296">
        <v>1646</v>
      </c>
      <c r="G46" s="296">
        <v>1985</v>
      </c>
      <c r="H46" s="296">
        <v>2434</v>
      </c>
      <c r="I46" s="296">
        <v>2168</v>
      </c>
      <c r="J46" s="296">
        <v>2369</v>
      </c>
      <c r="K46" s="296">
        <v>2374</v>
      </c>
      <c r="L46" s="296">
        <v>1852</v>
      </c>
      <c r="M46" s="296">
        <v>2198</v>
      </c>
      <c r="N46" s="296">
        <v>2663</v>
      </c>
      <c r="O46" s="296">
        <v>2350</v>
      </c>
      <c r="P46" s="296">
        <v>2413</v>
      </c>
      <c r="Q46" s="296">
        <v>1500</v>
      </c>
      <c r="R46" s="296">
        <v>1799</v>
      </c>
      <c r="S46" s="296">
        <v>2077</v>
      </c>
      <c r="T46" s="296">
        <v>1149</v>
      </c>
      <c r="U46" s="296">
        <v>1149</v>
      </c>
      <c r="V46" s="296">
        <v>2000</v>
      </c>
      <c r="W46" s="608">
        <v>2000</v>
      </c>
      <c r="X46" s="296"/>
      <c r="Y46" s="296"/>
    </row>
    <row r="47" spans="1:27">
      <c r="A47" s="855"/>
      <c r="B47" s="93" t="s">
        <v>58</v>
      </c>
      <c r="C47" s="296">
        <v>7998.6928104575163</v>
      </c>
      <c r="D47" s="296">
        <v>6764.822134387352</v>
      </c>
      <c r="E47" s="296">
        <v>6250.9113001215064</v>
      </c>
      <c r="F47" s="296">
        <v>5586.2068965517237</v>
      </c>
      <c r="G47" s="296">
        <v>5341.4978803579843</v>
      </c>
      <c r="H47" s="296">
        <v>5333.4702258726902</v>
      </c>
      <c r="I47" s="296">
        <v>5764.0449438202249</v>
      </c>
      <c r="J47" s="296">
        <v>5134.2338539468128</v>
      </c>
      <c r="K47" s="296">
        <v>5333.2114118507679</v>
      </c>
      <c r="L47" s="296">
        <v>4553.0358449158739</v>
      </c>
      <c r="M47" s="296">
        <v>6578.9473684210525</v>
      </c>
      <c r="N47" s="296">
        <v>6363.636363636364</v>
      </c>
      <c r="O47" s="296">
        <v>7000</v>
      </c>
      <c r="P47" s="296">
        <v>6050.1296456352638</v>
      </c>
      <c r="Q47" s="296">
        <v>6666.7000000000007</v>
      </c>
      <c r="R47" s="296">
        <v>5640.9000000000005</v>
      </c>
      <c r="S47" s="296">
        <v>4728.9000000000005</v>
      </c>
      <c r="T47" s="296">
        <v>5303.7000000000007</v>
      </c>
      <c r="U47" s="296">
        <v>5303.7000000000007</v>
      </c>
      <c r="V47" s="296">
        <v>3050</v>
      </c>
      <c r="W47" s="608">
        <v>6000</v>
      </c>
      <c r="X47" s="296"/>
      <c r="Y47" s="296"/>
    </row>
    <row r="48" spans="1:27">
      <c r="A48" s="855" t="s">
        <v>4</v>
      </c>
      <c r="B48" s="93"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t="s">
        <v>105</v>
      </c>
      <c r="X48" s="296" t="s">
        <v>105</v>
      </c>
      <c r="Y48" s="296" t="s">
        <v>105</v>
      </c>
    </row>
    <row r="49" spans="1:27">
      <c r="A49" s="855"/>
      <c r="B49" s="93"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t="s">
        <v>105</v>
      </c>
      <c r="X49" s="296" t="s">
        <v>105</v>
      </c>
      <c r="Y49" s="296" t="s">
        <v>105</v>
      </c>
    </row>
    <row r="50" spans="1:27">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t="s">
        <v>105</v>
      </c>
      <c r="X50" s="296" t="s">
        <v>105</v>
      </c>
      <c r="Y50" s="296" t="s">
        <v>105</v>
      </c>
    </row>
    <row r="51" spans="1:27">
      <c r="A51" s="855"/>
      <c r="B51" s="93"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t="s">
        <v>105</v>
      </c>
      <c r="X51" s="296" t="s">
        <v>105</v>
      </c>
      <c r="Y51" s="296" t="s">
        <v>105</v>
      </c>
    </row>
    <row r="52" spans="1:27">
      <c r="A52" s="855" t="s">
        <v>3</v>
      </c>
      <c r="B52" s="93" t="s">
        <v>95</v>
      </c>
      <c r="C52" s="296">
        <v>2348.5500000000002</v>
      </c>
      <c r="D52" s="296">
        <v>2450</v>
      </c>
      <c r="E52" s="296">
        <v>2427</v>
      </c>
      <c r="F52" s="296">
        <v>1540</v>
      </c>
      <c r="G52" s="296">
        <v>1680</v>
      </c>
      <c r="H52" s="296">
        <v>1905</v>
      </c>
      <c r="I52" s="296">
        <v>2105</v>
      </c>
      <c r="J52" s="296">
        <v>1905</v>
      </c>
      <c r="K52" s="296">
        <v>2130</v>
      </c>
      <c r="L52" s="296">
        <v>1958</v>
      </c>
      <c r="M52" s="296">
        <v>1430</v>
      </c>
      <c r="N52" s="296">
        <v>2005</v>
      </c>
      <c r="O52" s="296">
        <v>1870</v>
      </c>
      <c r="P52" s="296">
        <v>1870</v>
      </c>
      <c r="Q52" s="296">
        <v>1750</v>
      </c>
      <c r="R52" s="296">
        <v>1440</v>
      </c>
      <c r="S52" s="296">
        <v>1910</v>
      </c>
      <c r="T52" s="296">
        <v>1535</v>
      </c>
      <c r="U52" s="296">
        <v>1868</v>
      </c>
      <c r="V52" s="296">
        <v>1535</v>
      </c>
      <c r="W52" s="296">
        <v>2120</v>
      </c>
      <c r="X52" s="296">
        <v>2285</v>
      </c>
      <c r="Y52" s="296">
        <v>2110</v>
      </c>
      <c r="Z52" s="8"/>
      <c r="AA52" s="17"/>
    </row>
    <row r="53" spans="1:27">
      <c r="A53" s="855"/>
      <c r="B53" s="93" t="s">
        <v>59</v>
      </c>
      <c r="C53" s="296">
        <v>934000</v>
      </c>
      <c r="D53" s="296">
        <v>973500</v>
      </c>
      <c r="E53" s="296">
        <v>941100</v>
      </c>
      <c r="F53" s="296">
        <v>748000</v>
      </c>
      <c r="G53" s="296">
        <v>830000</v>
      </c>
      <c r="H53" s="296">
        <v>805000</v>
      </c>
      <c r="I53" s="296">
        <v>764800</v>
      </c>
      <c r="J53" s="296">
        <v>632000</v>
      </c>
      <c r="K53" s="296">
        <v>748000</v>
      </c>
      <c r="L53" s="296">
        <v>642500</v>
      </c>
      <c r="M53" s="296">
        <v>558100</v>
      </c>
      <c r="N53" s="296">
        <v>604700</v>
      </c>
      <c r="O53" s="296">
        <v>511200</v>
      </c>
      <c r="P53" s="296">
        <v>505500</v>
      </c>
      <c r="Q53" s="296">
        <v>476570</v>
      </c>
      <c r="R53" s="296">
        <v>482150</v>
      </c>
      <c r="S53" s="296">
        <v>508365</v>
      </c>
      <c r="T53" s="296">
        <v>491600</v>
      </c>
      <c r="U53" s="296">
        <v>503350</v>
      </c>
      <c r="V53" s="296">
        <v>540000</v>
      </c>
      <c r="W53" s="296">
        <v>509800</v>
      </c>
      <c r="X53" s="296">
        <v>523500</v>
      </c>
      <c r="Y53" s="296">
        <v>566800</v>
      </c>
      <c r="AA53" s="17"/>
    </row>
    <row r="54" spans="1:27">
      <c r="A54" s="855"/>
      <c r="B54" s="93" t="s">
        <v>555</v>
      </c>
      <c r="C54" s="296">
        <v>934000</v>
      </c>
      <c r="D54" s="296">
        <v>974000</v>
      </c>
      <c r="E54" s="296">
        <v>941000</v>
      </c>
      <c r="F54" s="296">
        <v>748000</v>
      </c>
      <c r="G54" s="296">
        <v>830000</v>
      </c>
      <c r="H54" s="296">
        <v>805000</v>
      </c>
      <c r="I54" s="296">
        <v>765000</v>
      </c>
      <c r="J54" s="296">
        <v>632000</v>
      </c>
      <c r="K54" s="296">
        <v>748000</v>
      </c>
      <c r="L54" s="296">
        <v>642500</v>
      </c>
      <c r="M54" s="296">
        <v>558100</v>
      </c>
      <c r="N54" s="296">
        <v>604700</v>
      </c>
      <c r="O54" s="296">
        <v>511000</v>
      </c>
      <c r="P54" s="296">
        <v>505500</v>
      </c>
      <c r="Q54" s="296">
        <v>476570</v>
      </c>
      <c r="R54" s="296">
        <v>482150</v>
      </c>
      <c r="S54" s="296">
        <v>508365</v>
      </c>
      <c r="T54" s="296">
        <v>491600</v>
      </c>
      <c r="U54" s="296">
        <v>503350</v>
      </c>
      <c r="V54" s="296">
        <v>540000</v>
      </c>
      <c r="W54" s="608">
        <v>509800</v>
      </c>
      <c r="X54" s="296"/>
      <c r="Y54" s="296"/>
    </row>
    <row r="55" spans="1:27">
      <c r="A55" s="855"/>
      <c r="B55" s="93" t="s">
        <v>58</v>
      </c>
      <c r="C55" s="296">
        <v>2514.5074946466812</v>
      </c>
      <c r="D55" s="296">
        <v>2516.6923472008216</v>
      </c>
      <c r="E55" s="296">
        <v>2578.897035384125</v>
      </c>
      <c r="F55" s="296">
        <v>2058.8235294117649</v>
      </c>
      <c r="G55" s="296">
        <v>2024.0963855421687</v>
      </c>
      <c r="H55" s="296">
        <v>2366.4596273291927</v>
      </c>
      <c r="I55" s="296">
        <v>2752.3535564853555</v>
      </c>
      <c r="J55" s="296">
        <v>3014.2405063291139</v>
      </c>
      <c r="K55" s="296">
        <v>2847.5935828877004</v>
      </c>
      <c r="L55" s="296">
        <v>3047.4708171206225</v>
      </c>
      <c r="M55" s="296">
        <v>2562.264827091919</v>
      </c>
      <c r="N55" s="296">
        <v>3315.693732429304</v>
      </c>
      <c r="O55" s="296">
        <v>3658.0594679186229</v>
      </c>
      <c r="P55" s="296">
        <v>3699.307616221563</v>
      </c>
      <c r="Q55" s="296">
        <v>3672.0733575340455</v>
      </c>
      <c r="R55" s="296">
        <v>2986.6224204085865</v>
      </c>
      <c r="S55" s="296">
        <v>3757.1429976493268</v>
      </c>
      <c r="T55" s="296">
        <v>3122.4572823433687</v>
      </c>
      <c r="U55" s="296">
        <v>3711.1353928677859</v>
      </c>
      <c r="V55" s="296">
        <v>2842.5925925925926</v>
      </c>
      <c r="W55" s="296">
        <v>4158.4935268732834</v>
      </c>
      <c r="X55" s="296">
        <v>4364.8519579751674</v>
      </c>
      <c r="Y55" s="608">
        <v>3722.6534932956952</v>
      </c>
    </row>
    <row r="56" spans="1:27">
      <c r="A56" s="856" t="s">
        <v>33</v>
      </c>
      <c r="B56" s="93" t="s">
        <v>95</v>
      </c>
      <c r="C56" s="296">
        <v>32.700000000000003</v>
      </c>
      <c r="D56" s="296">
        <v>72.03</v>
      </c>
      <c r="E56" s="296">
        <v>47.95</v>
      </c>
      <c r="F56" s="296">
        <v>21.62</v>
      </c>
      <c r="G56" s="296">
        <v>28.23</v>
      </c>
      <c r="H56" s="296">
        <v>94.16</v>
      </c>
      <c r="I56" s="296">
        <v>53.22</v>
      </c>
      <c r="J56" s="296">
        <v>75.37</v>
      </c>
      <c r="K56" s="296">
        <v>77.2</v>
      </c>
      <c r="L56" s="296">
        <v>14.92</v>
      </c>
      <c r="M56" s="296">
        <v>54.57</v>
      </c>
      <c r="N56" s="296">
        <v>108.28400000000001</v>
      </c>
      <c r="O56" s="296">
        <v>109.816</v>
      </c>
      <c r="P56" s="296">
        <v>107.19</v>
      </c>
      <c r="Q56" s="296">
        <v>100.76</v>
      </c>
      <c r="R56" s="296">
        <v>85.6</v>
      </c>
      <c r="S56" s="296">
        <v>65.168000000000006</v>
      </c>
      <c r="T56" s="296">
        <v>42.63</v>
      </c>
      <c r="U56" s="296">
        <v>56.651000000000003</v>
      </c>
      <c r="V56" s="296">
        <v>63</v>
      </c>
      <c r="W56" s="608">
        <v>77.275999999999996</v>
      </c>
      <c r="X56" s="296">
        <v>70.287999999999997</v>
      </c>
      <c r="Y56" s="296">
        <v>61.968000000000004</v>
      </c>
    </row>
    <row r="57" spans="1:27">
      <c r="A57" s="856"/>
      <c r="B57" s="93" t="s">
        <v>59</v>
      </c>
      <c r="C57" s="296">
        <v>71700</v>
      </c>
      <c r="D57" s="296">
        <v>52120</v>
      </c>
      <c r="E57" s="296">
        <v>30670</v>
      </c>
      <c r="F57" s="296">
        <v>26890</v>
      </c>
      <c r="G57" s="296">
        <v>34380</v>
      </c>
      <c r="H57" s="296">
        <v>35370</v>
      </c>
      <c r="I57" s="296">
        <v>53220</v>
      </c>
      <c r="J57" s="296">
        <v>75372</v>
      </c>
      <c r="K57" s="296">
        <v>43159.952140000001</v>
      </c>
      <c r="L57" s="296">
        <v>149200</v>
      </c>
      <c r="M57" s="296">
        <v>54574</v>
      </c>
      <c r="N57" s="296">
        <v>108284</v>
      </c>
      <c r="O57" s="296">
        <v>109816</v>
      </c>
      <c r="P57" s="296">
        <v>107188.5567</v>
      </c>
      <c r="Q57" s="296">
        <v>100764</v>
      </c>
      <c r="R57" s="296">
        <v>85599</v>
      </c>
      <c r="S57" s="296">
        <v>21793</v>
      </c>
      <c r="T57" s="296">
        <v>50470</v>
      </c>
      <c r="U57" s="296">
        <v>73397.8</v>
      </c>
      <c r="V57" s="296" t="s">
        <v>647</v>
      </c>
      <c r="W57" s="296">
        <v>91659</v>
      </c>
      <c r="X57" s="296">
        <v>31900</v>
      </c>
      <c r="Y57" s="296">
        <v>37871</v>
      </c>
    </row>
    <row r="58" spans="1:27">
      <c r="A58" s="856"/>
      <c r="B58" s="93" t="s">
        <v>555</v>
      </c>
      <c r="C58" s="296">
        <v>71700</v>
      </c>
      <c r="D58" s="296">
        <v>52120</v>
      </c>
      <c r="E58" s="296">
        <v>30670</v>
      </c>
      <c r="F58" s="296">
        <v>26890</v>
      </c>
      <c r="G58" s="296">
        <v>34380</v>
      </c>
      <c r="H58" s="296">
        <v>35370</v>
      </c>
      <c r="I58" s="296">
        <v>53224</v>
      </c>
      <c r="J58" s="296">
        <v>75369</v>
      </c>
      <c r="K58" s="296">
        <v>43160</v>
      </c>
      <c r="L58" s="296">
        <v>149200</v>
      </c>
      <c r="M58" s="296">
        <v>54570</v>
      </c>
      <c r="N58" s="296">
        <v>108287</v>
      </c>
      <c r="O58" s="296">
        <v>109816</v>
      </c>
      <c r="P58" s="296">
        <v>107189</v>
      </c>
      <c r="Q58" s="296">
        <v>100764</v>
      </c>
      <c r="R58" s="296">
        <v>85599</v>
      </c>
      <c r="S58" s="296">
        <v>69186</v>
      </c>
      <c r="T58" s="296">
        <v>42629</v>
      </c>
      <c r="U58" s="296">
        <v>51968</v>
      </c>
      <c r="V58" s="296">
        <v>42177</v>
      </c>
      <c r="W58" s="608">
        <v>60000</v>
      </c>
      <c r="X58" s="296"/>
      <c r="Y58" s="296"/>
    </row>
    <row r="59" spans="1:27">
      <c r="A59" s="856"/>
      <c r="B59" s="93" t="s">
        <v>58</v>
      </c>
      <c r="C59" s="608">
        <v>456.06694560669462</v>
      </c>
      <c r="D59" s="608">
        <v>1382.0030698388334</v>
      </c>
      <c r="E59" s="608">
        <v>1563.4170198891425</v>
      </c>
      <c r="F59" s="608">
        <v>804.01636296020831</v>
      </c>
      <c r="G59" s="608">
        <v>821.11692844677134</v>
      </c>
      <c r="H59" s="608">
        <v>2662.1430590896239</v>
      </c>
      <c r="I59" s="608">
        <v>1000</v>
      </c>
      <c r="J59" s="608">
        <v>999.97346494719523</v>
      </c>
      <c r="K59" s="608">
        <v>1788.6952179553552</v>
      </c>
      <c r="L59" s="608">
        <v>100</v>
      </c>
      <c r="M59" s="608">
        <v>999.92670502437056</v>
      </c>
      <c r="N59" s="608">
        <v>1000</v>
      </c>
      <c r="O59" s="608">
        <v>1000</v>
      </c>
      <c r="P59" s="608">
        <v>1000.0134650567601</v>
      </c>
      <c r="Q59" s="608">
        <v>999.96030328291852</v>
      </c>
      <c r="R59" s="608">
        <v>1000.0116823794671</v>
      </c>
      <c r="S59" s="608">
        <v>2990.3179920157854</v>
      </c>
      <c r="T59" s="608">
        <v>844.66019417475729</v>
      </c>
      <c r="U59" s="608">
        <v>771.8351231235813</v>
      </c>
      <c r="V59" s="296">
        <v>1502.9</v>
      </c>
      <c r="W59" s="608">
        <v>843.08142135524065</v>
      </c>
      <c r="X59" s="608">
        <v>2203.3855799373041</v>
      </c>
      <c r="Y59" s="608">
        <v>1636.2916215573921</v>
      </c>
    </row>
    <row r="60" spans="1:27">
      <c r="A60" s="855" t="s">
        <v>1</v>
      </c>
      <c r="B60" s="93" t="s">
        <v>95</v>
      </c>
      <c r="C60" s="296"/>
      <c r="D60" s="296">
        <v>74.527000000000001</v>
      </c>
      <c r="E60" s="296"/>
      <c r="F60" s="296">
        <v>135.96799999999999</v>
      </c>
      <c r="G60" s="296">
        <v>82.858000000000004</v>
      </c>
      <c r="H60" s="296">
        <v>136.833</v>
      </c>
      <c r="I60" s="296">
        <v>53.478999999999999</v>
      </c>
      <c r="J60" s="296">
        <v>115.84288000000001</v>
      </c>
      <c r="K60" s="296">
        <v>113.242</v>
      </c>
      <c r="L60" s="296">
        <v>195.45599999999999</v>
      </c>
      <c r="M60" s="296">
        <v>17.225560000000002</v>
      </c>
      <c r="N60" s="296">
        <v>237.33600000000001</v>
      </c>
      <c r="O60" s="296">
        <v>253.52199999999999</v>
      </c>
      <c r="P60" s="296">
        <v>201.50413209999999</v>
      </c>
      <c r="Q60" s="296">
        <v>201.50413209999999</v>
      </c>
      <c r="R60" s="296">
        <v>103.88908869999999</v>
      </c>
      <c r="S60" s="296">
        <v>159.5336868</v>
      </c>
      <c r="T60" s="296">
        <v>193.71299999999999</v>
      </c>
      <c r="U60" s="296">
        <v>114.46299999999999</v>
      </c>
      <c r="V60" s="296">
        <v>151.85046642323803</v>
      </c>
      <c r="W60" s="608">
        <v>191.61979861100014</v>
      </c>
      <c r="X60" s="296">
        <v>205.88195000000002</v>
      </c>
      <c r="Y60" s="296">
        <v>234.92463179999982</v>
      </c>
    </row>
    <row r="61" spans="1:27">
      <c r="A61" s="855"/>
      <c r="B61" s="93" t="s">
        <v>59</v>
      </c>
      <c r="C61" s="296">
        <v>12077</v>
      </c>
      <c r="D61" s="296">
        <v>12000</v>
      </c>
      <c r="E61" s="296">
        <v>12000</v>
      </c>
      <c r="F61" s="296">
        <v>21000</v>
      </c>
      <c r="G61" s="296">
        <v>13543</v>
      </c>
      <c r="H61" s="296">
        <v>22323</v>
      </c>
      <c r="I61" s="296">
        <v>9714</v>
      </c>
      <c r="J61" s="296">
        <v>19187.669999999998</v>
      </c>
      <c r="K61" s="296">
        <v>19480</v>
      </c>
      <c r="L61" s="296">
        <v>34296</v>
      </c>
      <c r="M61" s="296">
        <v>27191.63</v>
      </c>
      <c r="N61" s="296">
        <v>37637</v>
      </c>
      <c r="O61" s="296">
        <v>37230</v>
      </c>
      <c r="P61" s="296">
        <v>28160.842830000001</v>
      </c>
      <c r="Q61" s="296">
        <v>28160.842830000001</v>
      </c>
      <c r="R61" s="296">
        <v>31137</v>
      </c>
      <c r="S61" s="296">
        <v>31017.414089999998</v>
      </c>
      <c r="T61" s="296">
        <v>26773</v>
      </c>
      <c r="U61" s="296">
        <v>21709</v>
      </c>
      <c r="V61" s="296">
        <v>22754.040792175834</v>
      </c>
      <c r="W61" s="296">
        <v>26006.904304000018</v>
      </c>
      <c r="X61" s="296">
        <v>30319.036067163262</v>
      </c>
      <c r="Y61" s="296">
        <v>33567.607149999982</v>
      </c>
    </row>
    <row r="62" spans="1:27">
      <c r="A62" s="855"/>
      <c r="B62" s="93" t="s">
        <v>555</v>
      </c>
      <c r="C62" s="296">
        <v>12077</v>
      </c>
      <c r="D62" s="296">
        <v>12000</v>
      </c>
      <c r="E62" s="296">
        <v>12000</v>
      </c>
      <c r="F62" s="296">
        <v>21000</v>
      </c>
      <c r="G62" s="296">
        <v>13543</v>
      </c>
      <c r="H62" s="296">
        <v>22033</v>
      </c>
      <c r="I62" s="296">
        <v>17100</v>
      </c>
      <c r="J62" s="296">
        <v>18833</v>
      </c>
      <c r="K62" s="296">
        <v>11394</v>
      </c>
      <c r="L62" s="296">
        <v>34296</v>
      </c>
      <c r="M62" s="296">
        <v>27291</v>
      </c>
      <c r="N62" s="296">
        <v>37631</v>
      </c>
      <c r="O62" s="296">
        <v>37209</v>
      </c>
      <c r="P62" s="296">
        <v>41810</v>
      </c>
      <c r="Q62" s="296">
        <v>28159</v>
      </c>
      <c r="R62" s="296">
        <v>31137</v>
      </c>
      <c r="S62" s="296">
        <v>24170</v>
      </c>
      <c r="T62" s="296">
        <v>26741</v>
      </c>
      <c r="U62" s="296">
        <v>21675</v>
      </c>
      <c r="V62" s="296">
        <v>22706</v>
      </c>
      <c r="W62" s="608">
        <v>26007</v>
      </c>
      <c r="X62" s="296"/>
      <c r="Y62" s="296"/>
    </row>
    <row r="63" spans="1:27">
      <c r="A63" s="855"/>
      <c r="B63" s="93" t="s">
        <v>58</v>
      </c>
      <c r="C63" s="296">
        <v>6210.1515276972759</v>
      </c>
      <c r="D63" s="296">
        <v>6666.666666666667</v>
      </c>
      <c r="E63" s="296">
        <v>6250</v>
      </c>
      <c r="F63" s="608">
        <v>6474.666666666667</v>
      </c>
      <c r="G63" s="608">
        <v>6118.142213689729</v>
      </c>
      <c r="H63" s="608">
        <v>6129.6868700443492</v>
      </c>
      <c r="I63" s="608">
        <v>5505.3530986205478</v>
      </c>
      <c r="J63" s="608">
        <v>6037.3604507477994</v>
      </c>
      <c r="K63" s="608">
        <v>5813.2443531827512</v>
      </c>
      <c r="L63" s="608">
        <v>5699.0902729181244</v>
      </c>
      <c r="M63" s="608">
        <v>633.48758423088282</v>
      </c>
      <c r="N63" s="608">
        <v>6305.9223636315328</v>
      </c>
      <c r="O63" s="608">
        <v>6809.6159011549826</v>
      </c>
      <c r="P63" s="608">
        <v>7155.4723456407282</v>
      </c>
      <c r="Q63" s="608">
        <v>7155.4723456407282</v>
      </c>
      <c r="R63" s="608">
        <v>3336.5156790956094</v>
      </c>
      <c r="S63" s="608">
        <v>5143.358706083548</v>
      </c>
      <c r="T63" s="608">
        <v>7235.386396742987</v>
      </c>
      <c r="U63" s="608">
        <v>5272.6058316827121</v>
      </c>
      <c r="V63" s="608">
        <v>6673.5604374697741</v>
      </c>
      <c r="W63" s="608">
        <v>7368.0356712631828</v>
      </c>
      <c r="X63" s="608">
        <v>6790.517665005138</v>
      </c>
      <c r="Y63" s="608">
        <v>6998.5516319413891</v>
      </c>
    </row>
    <row r="64" spans="1:27" ht="14.1" customHeight="1">
      <c r="A64" s="855" t="s">
        <v>0</v>
      </c>
      <c r="B64" s="93" t="s">
        <v>95</v>
      </c>
      <c r="C64" s="296">
        <v>250</v>
      </c>
      <c r="D64" s="296">
        <v>325</v>
      </c>
      <c r="E64" s="296">
        <v>160</v>
      </c>
      <c r="F64" s="296">
        <v>120</v>
      </c>
      <c r="G64" s="296">
        <v>122</v>
      </c>
      <c r="H64" s="296">
        <v>134</v>
      </c>
      <c r="I64" s="296">
        <v>144</v>
      </c>
      <c r="J64" s="296">
        <v>128</v>
      </c>
      <c r="K64" s="296">
        <v>31</v>
      </c>
      <c r="L64" s="296">
        <v>40</v>
      </c>
      <c r="M64" s="296">
        <v>41.8</v>
      </c>
      <c r="N64" s="296">
        <v>44</v>
      </c>
      <c r="O64" s="296">
        <v>42</v>
      </c>
      <c r="P64" s="296">
        <v>273.584</v>
      </c>
      <c r="Q64" s="296">
        <v>554.13024110344827</v>
      </c>
      <c r="R64" s="296">
        <v>603.33654941094426</v>
      </c>
      <c r="S64" s="296">
        <v>42.008000000000003</v>
      </c>
      <c r="T64" s="296">
        <v>38.715000000000003</v>
      </c>
      <c r="U64" s="296">
        <v>45</v>
      </c>
      <c r="V64" s="296">
        <v>80</v>
      </c>
      <c r="W64" s="608">
        <v>150</v>
      </c>
      <c r="X64" s="296"/>
      <c r="Y64" s="296"/>
      <c r="AA64" s="17"/>
    </row>
    <row r="65" spans="1:28">
      <c r="A65" s="855"/>
      <c r="B65" s="93" t="s">
        <v>59</v>
      </c>
      <c r="C65" s="296">
        <v>46375</v>
      </c>
      <c r="D65" s="296">
        <v>45500</v>
      </c>
      <c r="E65" s="296">
        <v>37500</v>
      </c>
      <c r="F65" s="296">
        <v>26500</v>
      </c>
      <c r="G65" s="296">
        <v>26300</v>
      </c>
      <c r="H65" s="296">
        <v>28000</v>
      </c>
      <c r="I65" s="296">
        <v>35000</v>
      </c>
      <c r="J65" s="296">
        <v>28000</v>
      </c>
      <c r="K65" s="296">
        <v>10300</v>
      </c>
      <c r="L65" s="296">
        <v>13000</v>
      </c>
      <c r="M65" s="296">
        <v>15000</v>
      </c>
      <c r="N65" s="296">
        <v>13000</v>
      </c>
      <c r="O65" s="296">
        <v>12500</v>
      </c>
      <c r="P65" s="296">
        <v>41810</v>
      </c>
      <c r="Q65" s="296">
        <v>84683.992413793094</v>
      </c>
      <c r="R65" s="296">
        <v>84683.992413793094</v>
      </c>
      <c r="S65" s="296"/>
      <c r="T65" s="296"/>
      <c r="U65" s="296"/>
      <c r="V65" s="296"/>
      <c r="W65" s="296"/>
      <c r="X65" s="296"/>
      <c r="Y65" s="296"/>
      <c r="AA65" s="17"/>
    </row>
    <row r="66" spans="1:28">
      <c r="A66" s="855"/>
      <c r="B66" s="93" t="s">
        <v>555</v>
      </c>
      <c r="C66" s="296">
        <v>42551</v>
      </c>
      <c r="D66" s="296">
        <v>37269</v>
      </c>
      <c r="E66" s="296">
        <v>39000</v>
      </c>
      <c r="F66" s="296">
        <v>40809</v>
      </c>
      <c r="G66" s="296">
        <v>70585</v>
      </c>
      <c r="H66" s="296">
        <v>65454</v>
      </c>
      <c r="I66" s="296">
        <v>67201</v>
      </c>
      <c r="J66" s="296">
        <v>49707</v>
      </c>
      <c r="K66" s="296">
        <v>10300</v>
      </c>
      <c r="L66" s="296">
        <v>4000</v>
      </c>
      <c r="M66" s="296">
        <v>6478</v>
      </c>
      <c r="N66" s="296">
        <v>8645</v>
      </c>
      <c r="O66" s="296">
        <v>21377</v>
      </c>
      <c r="P66" s="296">
        <v>21753</v>
      </c>
      <c r="Q66" s="296">
        <v>18059</v>
      </c>
      <c r="R66" s="296">
        <v>22114</v>
      </c>
      <c r="S66" s="296">
        <v>22094</v>
      </c>
      <c r="T66" s="296">
        <v>22070</v>
      </c>
      <c r="U66" s="296">
        <v>27474</v>
      </c>
      <c r="V66" s="296">
        <v>50342</v>
      </c>
      <c r="W66" s="608">
        <v>82068</v>
      </c>
      <c r="X66" s="296"/>
      <c r="Y66" s="296"/>
    </row>
    <row r="67" spans="1:28">
      <c r="A67" s="855"/>
      <c r="B67" s="93" t="s">
        <v>58</v>
      </c>
      <c r="C67" s="296">
        <v>5390.8355795148245</v>
      </c>
      <c r="D67" s="296">
        <v>7142.8571428571431</v>
      </c>
      <c r="E67" s="296">
        <v>4266.666666666667</v>
      </c>
      <c r="F67" s="296">
        <v>4528.3018867924529</v>
      </c>
      <c r="G67" s="296">
        <v>4638.7832699619776</v>
      </c>
      <c r="H67" s="296">
        <v>4785.7142857142853</v>
      </c>
      <c r="I67" s="296">
        <v>4114.2857142857147</v>
      </c>
      <c r="J67" s="296">
        <v>4571.4285714285716</v>
      </c>
      <c r="K67" s="296">
        <v>3009.7087378640776</v>
      </c>
      <c r="L67" s="296">
        <v>3076.9230769230771</v>
      </c>
      <c r="M67" s="296">
        <v>2786.6666666666665</v>
      </c>
      <c r="N67" s="296">
        <v>3384.6153846153848</v>
      </c>
      <c r="O67" s="296">
        <v>3360</v>
      </c>
      <c r="P67" s="296">
        <v>6543.5063381966038</v>
      </c>
      <c r="Q67" s="296">
        <v>6543.5063381966047</v>
      </c>
      <c r="R67" s="296">
        <v>7124.5643032847192</v>
      </c>
      <c r="S67" s="296"/>
      <c r="T67" s="296"/>
      <c r="U67" s="296"/>
      <c r="V67" s="296"/>
      <c r="W67" s="608">
        <v>1827.8000000000002</v>
      </c>
      <c r="X67" s="296"/>
      <c r="Y67" s="296"/>
      <c r="AA67" s="17"/>
    </row>
    <row r="68" spans="1:28">
      <c r="A68" s="227" t="s">
        <v>20</v>
      </c>
      <c r="B68" s="93" t="s">
        <v>95</v>
      </c>
      <c r="C68" s="616">
        <v>2679.415</v>
      </c>
      <c r="D68" s="616">
        <v>3007.1460000000002</v>
      </c>
      <c r="E68" s="616">
        <v>2691.7069999999999</v>
      </c>
      <c r="F68" s="616">
        <v>1868.5709999999999</v>
      </c>
      <c r="G68" s="616">
        <v>1968.0239999999999</v>
      </c>
      <c r="H68" s="616">
        <v>2305.6349764308684</v>
      </c>
      <c r="I68" s="616">
        <v>2404.8809999999994</v>
      </c>
      <c r="J68" s="616">
        <v>2277.6608800000004</v>
      </c>
      <c r="K68" s="616">
        <v>2406.9270000000001</v>
      </c>
      <c r="L68" s="616">
        <v>2270.4270000000001</v>
      </c>
      <c r="M68" s="616">
        <v>1633.65256</v>
      </c>
      <c r="N68" s="616">
        <v>2478.5740000000005</v>
      </c>
      <c r="O68" s="616">
        <v>2347.9389999999999</v>
      </c>
      <c r="P68" s="616">
        <v>4291.7021321000002</v>
      </c>
      <c r="Q68" s="616">
        <v>4428.4813732034481</v>
      </c>
      <c r="R68" s="616">
        <v>2270.1906381109443</v>
      </c>
      <c r="S68" s="616">
        <v>2230.0006867999996</v>
      </c>
      <c r="T68" s="616">
        <v>1865.982</v>
      </c>
      <c r="U68" s="616">
        <v>2142.5889999999999</v>
      </c>
      <c r="V68" s="616">
        <v>1882.765466423238</v>
      </c>
      <c r="W68" s="616">
        <v>2595.7047986110001</v>
      </c>
      <c r="X68" s="616">
        <v>2569.2699499999999</v>
      </c>
      <c r="Y68" s="616">
        <v>2415.0096317999996</v>
      </c>
      <c r="AB68" s="323"/>
    </row>
    <row r="69" spans="1:28">
      <c r="A69" s="17"/>
      <c r="B69" s="17"/>
      <c r="C69" s="17"/>
      <c r="D69" s="17"/>
      <c r="E69" s="17"/>
      <c r="F69" s="17"/>
      <c r="G69" s="17"/>
      <c r="H69" s="17"/>
      <c r="I69" s="17"/>
      <c r="J69" s="17"/>
      <c r="K69" s="17"/>
      <c r="L69" s="17"/>
      <c r="M69" s="17"/>
    </row>
    <row r="70" spans="1:28" ht="14.7" customHeight="1">
      <c r="A70" s="44" t="s">
        <v>19</v>
      </c>
      <c r="B70" s="13"/>
      <c r="D70" s="13"/>
      <c r="E70" s="13"/>
      <c r="F70" s="13"/>
      <c r="G70" s="13"/>
      <c r="H70" s="13"/>
      <c r="I70" s="13"/>
      <c r="J70" s="13"/>
      <c r="K70" s="13"/>
      <c r="L70" s="13"/>
      <c r="M70" s="13"/>
    </row>
    <row r="71" spans="1:28">
      <c r="A71" s="17"/>
      <c r="B71" s="17"/>
      <c r="D71" s="17"/>
      <c r="E71" s="17"/>
      <c r="F71" s="17"/>
      <c r="G71" s="17"/>
      <c r="H71" s="17"/>
      <c r="I71" s="17"/>
      <c r="J71" s="17"/>
      <c r="K71" s="17"/>
      <c r="L71" s="17"/>
      <c r="M71" s="17"/>
    </row>
    <row r="72" spans="1:28">
      <c r="A72" s="13" t="s">
        <v>405</v>
      </c>
      <c r="B72" s="17"/>
      <c r="D72" s="43"/>
      <c r="E72" s="43"/>
      <c r="F72" s="43"/>
      <c r="G72" s="43"/>
      <c r="H72" s="43"/>
      <c r="I72" s="43"/>
      <c r="J72" s="43"/>
      <c r="K72" s="43"/>
      <c r="L72" s="43"/>
      <c r="M72" s="43"/>
    </row>
    <row r="73" spans="1:28">
      <c r="A73" s="17"/>
      <c r="B73" s="17"/>
      <c r="D73" s="41"/>
      <c r="E73" s="52"/>
      <c r="F73" s="43"/>
      <c r="G73" s="43"/>
      <c r="H73" s="43"/>
      <c r="I73" s="43"/>
      <c r="J73" s="43"/>
      <c r="K73" s="43"/>
      <c r="L73" s="43"/>
      <c r="M73" s="43"/>
    </row>
    <row r="74" spans="1:28" ht="15" customHeight="1">
      <c r="A74" s="41" t="s">
        <v>137</v>
      </c>
      <c r="B74" s="17"/>
      <c r="D74" s="17"/>
      <c r="E74" s="17"/>
      <c r="F74" s="17"/>
      <c r="G74" s="17"/>
      <c r="H74" s="17"/>
      <c r="I74" s="17"/>
      <c r="J74" s="17"/>
      <c r="K74" s="17"/>
      <c r="L74" s="17"/>
      <c r="M74" s="17"/>
    </row>
    <row r="75" spans="1:28">
      <c r="B75" s="17"/>
      <c r="D75" s="41"/>
      <c r="E75" s="43"/>
      <c r="F75" s="43"/>
      <c r="G75" s="43"/>
      <c r="H75" s="43"/>
      <c r="I75" s="43"/>
      <c r="J75" s="43"/>
      <c r="K75" s="43"/>
      <c r="L75" s="43"/>
      <c r="M75" s="43"/>
    </row>
    <row r="76" spans="1:28" ht="15" customHeight="1">
      <c r="A76" s="17" t="s">
        <v>138</v>
      </c>
      <c r="B76" s="57"/>
      <c r="D76" s="42"/>
      <c r="E76" s="42"/>
      <c r="F76" s="42"/>
      <c r="G76" s="42"/>
      <c r="H76" s="42"/>
      <c r="I76" s="42"/>
      <c r="J76" s="42"/>
      <c r="K76" s="42"/>
      <c r="L76" s="42"/>
      <c r="M76" s="42"/>
    </row>
    <row r="77" spans="1:28">
      <c r="B77" s="17"/>
      <c r="D77" s="42"/>
      <c r="E77" s="42"/>
      <c r="F77" s="42"/>
      <c r="G77" s="42"/>
      <c r="H77" s="42"/>
      <c r="I77" s="42"/>
      <c r="J77" s="42"/>
      <c r="K77" s="42"/>
      <c r="L77" s="42"/>
      <c r="M77" s="42"/>
    </row>
    <row r="78" spans="1:28">
      <c r="A78" s="17" t="s">
        <v>600</v>
      </c>
      <c r="B78" s="17"/>
      <c r="D78" s="42"/>
      <c r="E78" s="42"/>
      <c r="F78" s="42"/>
      <c r="G78" s="42"/>
      <c r="H78" s="42"/>
      <c r="I78" s="42"/>
      <c r="J78" s="42"/>
      <c r="K78" s="42"/>
      <c r="L78" s="42"/>
      <c r="M78" s="42"/>
    </row>
    <row r="79" spans="1:28">
      <c r="B79" s="17"/>
      <c r="D79" s="42"/>
      <c r="E79" s="42"/>
      <c r="F79" s="42"/>
      <c r="G79" s="42"/>
      <c r="H79" s="42"/>
      <c r="I79" s="42"/>
      <c r="J79" s="42"/>
      <c r="K79" s="42"/>
      <c r="L79" s="42"/>
      <c r="M79" s="42"/>
    </row>
    <row r="80" spans="1:28">
      <c r="A80" s="17" t="s">
        <v>2848</v>
      </c>
      <c r="B80" s="17"/>
      <c r="D80" s="42"/>
      <c r="E80" s="42"/>
      <c r="F80" s="42"/>
      <c r="G80" s="42"/>
      <c r="H80" s="42"/>
      <c r="I80" s="42"/>
      <c r="J80" s="42"/>
      <c r="K80" s="42"/>
      <c r="L80" s="42"/>
      <c r="M80" s="42"/>
    </row>
    <row r="81" spans="1:13">
      <c r="B81" s="17"/>
      <c r="D81" s="42"/>
      <c r="E81" s="42"/>
      <c r="F81" s="42"/>
      <c r="G81" s="42"/>
      <c r="H81" s="42"/>
      <c r="I81" s="42"/>
      <c r="J81" s="42"/>
      <c r="K81" s="42"/>
      <c r="L81" s="42"/>
      <c r="M81" s="42"/>
    </row>
    <row r="82" spans="1:13">
      <c r="A82" s="17" t="s">
        <v>3389</v>
      </c>
      <c r="B82" s="17"/>
      <c r="C82" s="17"/>
      <c r="D82" s="17"/>
      <c r="E82" s="17"/>
      <c r="F82" s="17"/>
      <c r="G82" s="17"/>
      <c r="H82" s="17"/>
      <c r="I82" s="17"/>
      <c r="J82" s="17"/>
      <c r="K82" s="17"/>
      <c r="L82" s="17"/>
      <c r="M82" s="17"/>
    </row>
    <row r="83" spans="1:13">
      <c r="A83" s="42"/>
    </row>
    <row r="84" spans="1:13">
      <c r="A84" s="53" t="s">
        <v>2847</v>
      </c>
    </row>
    <row r="86" spans="1:13">
      <c r="A86" s="53" t="s">
        <v>124</v>
      </c>
    </row>
  </sheetData>
  <protectedRanges>
    <protectedRange sqref="Q25:U25" name="Plage1_8"/>
  </protectedRanges>
  <mergeCells count="16">
    <mergeCell ref="A28:A31"/>
    <mergeCell ref="A12:A15"/>
    <mergeCell ref="A20:A23"/>
    <mergeCell ref="A4:A7"/>
    <mergeCell ref="A8:A11"/>
    <mergeCell ref="A16:A19"/>
    <mergeCell ref="A24:A27"/>
    <mergeCell ref="A32:A35"/>
    <mergeCell ref="A56:A59"/>
    <mergeCell ref="A60:A63"/>
    <mergeCell ref="A64:A67"/>
    <mergeCell ref="A36:A39"/>
    <mergeCell ref="A40:A43"/>
    <mergeCell ref="A44:A47"/>
    <mergeCell ref="A48:A51"/>
    <mergeCell ref="A52:A55"/>
  </mergeCells>
  <conditionalFormatting sqref="C3:M3">
    <cfRule type="expression" dxfId="47" priority="2" stopIfTrue="1">
      <formula>ISNA(ACTIVECELL)</formula>
    </cfRule>
  </conditionalFormatting>
  <conditionalFormatting sqref="N1:O2">
    <cfRule type="expression" dxfId="46" priority="1" stopIfTrue="1">
      <formula>#N/A</formula>
    </cfRule>
  </conditionalFormatting>
  <hyperlinks>
    <hyperlink ref="AA3" location="Content!A1" display="Back to content page" xr:uid="{00000000-0004-0000-2F01-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B45"/>
  <sheetViews>
    <sheetView topLeftCell="N1" zoomScale="86" zoomScaleNormal="86" workbookViewId="0">
      <selection activeCell="G20" sqref="G20"/>
    </sheetView>
  </sheetViews>
  <sheetFormatPr defaultColWidth="9.21875" defaultRowHeight="18" customHeight="1"/>
  <cols>
    <col min="1" max="1" width="36.5546875" style="17" customWidth="1"/>
    <col min="2" max="24" width="11.77734375" style="17" customWidth="1"/>
    <col min="25" max="25" width="13.44140625" style="17" customWidth="1"/>
    <col min="26" max="26" width="15.21875" style="17" customWidth="1"/>
    <col min="27" max="27" width="20.21875" style="17" customWidth="1"/>
    <col min="28" max="16384" width="9.21875" style="17"/>
  </cols>
  <sheetData>
    <row r="1" spans="1:28" ht="18" customHeight="1">
      <c r="A1" s="44" t="s">
        <v>2919</v>
      </c>
      <c r="B1" s="43"/>
      <c r="C1" s="43"/>
      <c r="D1" s="43"/>
      <c r="E1" s="43"/>
      <c r="F1" s="43"/>
      <c r="G1" s="43"/>
      <c r="H1" s="43"/>
      <c r="I1" s="43"/>
      <c r="J1" s="43"/>
      <c r="K1" s="43"/>
      <c r="L1" s="43"/>
      <c r="M1" s="43"/>
      <c r="N1" s="43"/>
    </row>
    <row r="2" spans="1:28" ht="18" customHeight="1">
      <c r="A2" s="44"/>
      <c r="B2" s="43"/>
      <c r="C2" s="43"/>
      <c r="D2" s="43"/>
      <c r="E2" s="43"/>
      <c r="F2" s="43"/>
      <c r="G2" s="43"/>
      <c r="H2" s="43"/>
      <c r="I2" s="43"/>
      <c r="J2" s="43"/>
      <c r="K2" s="43"/>
      <c r="L2" s="43"/>
      <c r="M2" s="43"/>
      <c r="N2" s="43"/>
    </row>
    <row r="3" spans="1:28"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c r="AA3" s="44"/>
      <c r="AB3" s="44"/>
    </row>
    <row r="4" spans="1:28" ht="18" customHeight="1">
      <c r="A4" s="256" t="s">
        <v>452</v>
      </c>
      <c r="B4" s="291">
        <v>1556.8164508758566</v>
      </c>
      <c r="C4" s="291">
        <v>1634.3653250773993</v>
      </c>
      <c r="D4" s="291">
        <v>1798.8317757009345</v>
      </c>
      <c r="E4" s="291">
        <v>1868.2875264270613</v>
      </c>
      <c r="F4" s="291">
        <v>1978.5585585585586</v>
      </c>
      <c r="G4" s="291">
        <v>2162.8121792678753</v>
      </c>
      <c r="H4" s="291">
        <v>2376.7897271268057</v>
      </c>
      <c r="I4" s="291">
        <v>2222.1230474976092</v>
      </c>
      <c r="J4" s="291">
        <v>2396.6854724964742</v>
      </c>
      <c r="K4" s="291">
        <v>1931.1521603005635</v>
      </c>
      <c r="L4" s="291">
        <v>2251.5377144707027</v>
      </c>
      <c r="M4" s="291">
        <v>2559.5130434782609</v>
      </c>
      <c r="N4" s="291">
        <v>2661.4767791513532</v>
      </c>
      <c r="O4" s="291">
        <v>2871.7547292889758</v>
      </c>
      <c r="P4" s="291">
        <v>3095.2318745917701</v>
      </c>
      <c r="Q4" s="291">
        <v>2656.32</v>
      </c>
      <c r="R4" s="291">
        <v>2355.8200000000002</v>
      </c>
      <c r="S4" s="291">
        <v>2319.7199999999998</v>
      </c>
      <c r="T4" s="291">
        <v>2352.5300000000002</v>
      </c>
      <c r="U4" s="291">
        <v>2214.6999999999998</v>
      </c>
      <c r="V4" s="291">
        <v>1794.61</v>
      </c>
      <c r="W4" s="291">
        <v>1980.5</v>
      </c>
      <c r="X4" s="291">
        <v>2408.6999999999998</v>
      </c>
    </row>
    <row r="5" spans="1:28" ht="18" customHeight="1">
      <c r="A5" s="256" t="s">
        <v>453</v>
      </c>
      <c r="B5" s="291">
        <v>2091.6984006092916</v>
      </c>
      <c r="C5" s="291">
        <v>1993.1200550395597</v>
      </c>
      <c r="D5" s="291">
        <v>2156.4753004005338</v>
      </c>
      <c r="E5" s="291">
        <v>2323.5377026074702</v>
      </c>
      <c r="F5" s="291">
        <v>2752.6846846846847</v>
      </c>
      <c r="G5" s="291">
        <v>3191.3102976394116</v>
      </c>
      <c r="H5" s="291">
        <v>3707.9293739967898</v>
      </c>
      <c r="I5" s="291">
        <v>3858.3678673892255</v>
      </c>
      <c r="J5" s="291">
        <v>4660.2609308885758</v>
      </c>
      <c r="K5" s="291">
        <v>3708.3281152160298</v>
      </c>
      <c r="L5" s="291">
        <v>4366.5263839430236</v>
      </c>
      <c r="M5" s="291">
        <v>5141.391304347826</v>
      </c>
      <c r="N5" s="291">
        <v>5379.0845305713328</v>
      </c>
      <c r="O5" s="291">
        <v>5400.9784735812136</v>
      </c>
      <c r="P5" s="291">
        <v>5618.4846505551923</v>
      </c>
      <c r="Q5" s="291">
        <v>4784.25</v>
      </c>
      <c r="R5" s="291">
        <v>4614.3100000000004</v>
      </c>
      <c r="S5" s="291">
        <v>5200.32</v>
      </c>
      <c r="T5" s="291">
        <v>5635.08</v>
      </c>
      <c r="U5" s="291">
        <v>5582.88</v>
      </c>
      <c r="V5" s="291">
        <v>4235.16</v>
      </c>
      <c r="W5" s="291">
        <v>5189.3</v>
      </c>
      <c r="X5" s="291">
        <v>6667.7</v>
      </c>
    </row>
    <row r="6" spans="1:28" ht="18" customHeight="1">
      <c r="A6" s="256" t="s">
        <v>454</v>
      </c>
      <c r="B6" s="291">
        <v>26.689146991622238</v>
      </c>
      <c r="C6" s="291">
        <v>28.575094599243204</v>
      </c>
      <c r="D6" s="291">
        <v>47.476969292389853</v>
      </c>
      <c r="E6" s="291">
        <v>47.040591966173359</v>
      </c>
      <c r="F6" s="291">
        <v>55.906918918918919</v>
      </c>
      <c r="G6" s="291">
        <v>34.653951419774202</v>
      </c>
      <c r="H6" s="291">
        <v>162.5906260032103</v>
      </c>
      <c r="I6" s="291">
        <v>195.40516416958877</v>
      </c>
      <c r="J6" s="291">
        <v>232.62038081805358</v>
      </c>
      <c r="K6" s="291">
        <v>230.19001252348153</v>
      </c>
      <c r="L6" s="291">
        <v>266.02363224344447</v>
      </c>
      <c r="M6" s="291">
        <v>351.79686956521738</v>
      </c>
      <c r="N6" s="291">
        <v>425.48008686936186</v>
      </c>
      <c r="O6" s="291">
        <v>389.84807566862361</v>
      </c>
      <c r="P6" s="291">
        <v>402.37929457870672</v>
      </c>
      <c r="Q6" s="291">
        <v>417.17</v>
      </c>
      <c r="R6" s="291">
        <v>375.72</v>
      </c>
      <c r="S6" s="291">
        <v>370.17</v>
      </c>
      <c r="T6" s="291">
        <v>391.46</v>
      </c>
      <c r="U6" s="291">
        <v>375.65</v>
      </c>
      <c r="V6" s="291">
        <v>331.24</v>
      </c>
      <c r="W6" s="291">
        <v>405.26</v>
      </c>
      <c r="X6" s="291">
        <v>479.7</v>
      </c>
    </row>
    <row r="7" spans="1:28" ht="18" customHeight="1">
      <c r="A7" s="256" t="s">
        <v>455</v>
      </c>
      <c r="B7" s="291">
        <v>330.74082254379283</v>
      </c>
      <c r="C7" s="291">
        <v>300.10956312349504</v>
      </c>
      <c r="D7" s="291">
        <v>330.87182910547398</v>
      </c>
      <c r="E7" s="291">
        <v>313.58883016208597</v>
      </c>
      <c r="F7" s="291">
        <v>349.77430630630636</v>
      </c>
      <c r="G7" s="291">
        <v>314.17759151556618</v>
      </c>
      <c r="H7" s="291">
        <v>317.80975922953451</v>
      </c>
      <c r="I7" s="291">
        <v>335.87000318775893</v>
      </c>
      <c r="J7" s="291">
        <v>461.96918194640341</v>
      </c>
      <c r="K7" s="291">
        <v>374.86120851596746</v>
      </c>
      <c r="L7" s="291">
        <v>437.59203625768856</v>
      </c>
      <c r="M7" s="291">
        <v>470.75366956521742</v>
      </c>
      <c r="N7" s="291">
        <v>453.10648179084529</v>
      </c>
      <c r="O7" s="291">
        <v>464.37348336594914</v>
      </c>
      <c r="P7" s="291">
        <v>488.36172436316133</v>
      </c>
      <c r="Q7" s="291">
        <v>472.67</v>
      </c>
      <c r="R7" s="291">
        <v>522.94000000000005</v>
      </c>
      <c r="S7" s="291">
        <v>634.29999999999995</v>
      </c>
      <c r="T7" s="291">
        <v>665.09</v>
      </c>
      <c r="U7" s="291">
        <v>606.75</v>
      </c>
      <c r="V7" s="291">
        <v>416.07</v>
      </c>
      <c r="W7" s="291">
        <v>526.61</v>
      </c>
      <c r="X7" s="291">
        <v>757.6</v>
      </c>
    </row>
    <row r="8" spans="1:28" ht="18" customHeight="1">
      <c r="A8" s="256" t="s">
        <v>456</v>
      </c>
      <c r="B8" s="291">
        <v>1530.1273038842344</v>
      </c>
      <c r="C8" s="291">
        <v>1605.7902304781562</v>
      </c>
      <c r="D8" s="291">
        <v>1751.3548064085446</v>
      </c>
      <c r="E8" s="291">
        <v>1821.2469344608878</v>
      </c>
      <c r="F8" s="291">
        <v>1922.6516396396396</v>
      </c>
      <c r="G8" s="291">
        <v>2128.158227848101</v>
      </c>
      <c r="H8" s="291">
        <v>2214.1991011235955</v>
      </c>
      <c r="I8" s="291">
        <f>I4-I6</f>
        <v>2026.7178833280204</v>
      </c>
      <c r="J8" s="291">
        <f t="shared" ref="J8:X8" si="0">J4-J6</f>
        <v>2164.0650916784207</v>
      </c>
      <c r="K8" s="291">
        <f t="shared" si="0"/>
        <v>1700.962147777082</v>
      </c>
      <c r="L8" s="291">
        <f t="shared" si="0"/>
        <v>1985.5140822272583</v>
      </c>
      <c r="M8" s="291">
        <f t="shared" si="0"/>
        <v>2207.7161739130433</v>
      </c>
      <c r="N8" s="291">
        <f t="shared" si="0"/>
        <v>2235.9966922819913</v>
      </c>
      <c r="O8" s="291">
        <f t="shared" si="0"/>
        <v>2481.9066536203522</v>
      </c>
      <c r="P8" s="291">
        <f t="shared" si="0"/>
        <v>2692.8525800130633</v>
      </c>
      <c r="Q8" s="291">
        <f t="shared" si="0"/>
        <v>2239.15</v>
      </c>
      <c r="R8" s="291">
        <f t="shared" si="0"/>
        <v>1980.1000000000001</v>
      </c>
      <c r="S8" s="291">
        <f t="shared" si="0"/>
        <v>1949.5499999999997</v>
      </c>
      <c r="T8" s="291">
        <f t="shared" si="0"/>
        <v>1961.0700000000002</v>
      </c>
      <c r="U8" s="291">
        <f t="shared" si="0"/>
        <v>1839.0499999999997</v>
      </c>
      <c r="V8" s="291">
        <f t="shared" si="0"/>
        <v>1463.37</v>
      </c>
      <c r="W8" s="291">
        <f t="shared" si="0"/>
        <v>1575.24</v>
      </c>
      <c r="X8" s="291">
        <f t="shared" si="0"/>
        <v>1928.9999999999998</v>
      </c>
    </row>
    <row r="9" spans="1:28" ht="18" customHeight="1">
      <c r="A9" s="256" t="s">
        <v>457</v>
      </c>
      <c r="B9" s="291">
        <v>1760.9575780654989</v>
      </c>
      <c r="C9" s="291">
        <v>1693.0104919160647</v>
      </c>
      <c r="D9" s="291">
        <v>1825.6034712950598</v>
      </c>
      <c r="E9" s="291">
        <v>2009.9488724453843</v>
      </c>
      <c r="F9" s="291">
        <v>2402.9103783783785</v>
      </c>
      <c r="G9" s="291">
        <v>2877.1327061238453</v>
      </c>
      <c r="H9" s="291">
        <v>3390.1196147672554</v>
      </c>
      <c r="I9" s="291">
        <f>I5-I7</f>
        <v>3522.4978642014667</v>
      </c>
      <c r="J9" s="291">
        <f t="shared" ref="J9:X9" si="1">J5-J7</f>
        <v>4198.2917489421725</v>
      </c>
      <c r="K9" s="291">
        <f t="shared" si="1"/>
        <v>3333.4669067000623</v>
      </c>
      <c r="L9" s="291">
        <f t="shared" si="1"/>
        <v>3928.9343476853351</v>
      </c>
      <c r="M9" s="291">
        <f t="shared" si="1"/>
        <v>4670.637634782609</v>
      </c>
      <c r="N9" s="291">
        <f t="shared" si="1"/>
        <v>4925.9780487804874</v>
      </c>
      <c r="O9" s="291">
        <f t="shared" si="1"/>
        <v>4936.6049902152645</v>
      </c>
      <c r="P9" s="291">
        <f t="shared" si="1"/>
        <v>5130.1229261920307</v>
      </c>
      <c r="Q9" s="291">
        <f t="shared" si="1"/>
        <v>4311.58</v>
      </c>
      <c r="R9" s="291">
        <f t="shared" si="1"/>
        <v>4091.3700000000003</v>
      </c>
      <c r="S9" s="291">
        <f t="shared" si="1"/>
        <v>4566.0199999999995</v>
      </c>
      <c r="T9" s="291">
        <f t="shared" si="1"/>
        <v>4969.99</v>
      </c>
      <c r="U9" s="291">
        <f t="shared" si="1"/>
        <v>4976.13</v>
      </c>
      <c r="V9" s="291">
        <f t="shared" si="1"/>
        <v>3819.0899999999997</v>
      </c>
      <c r="W9" s="291">
        <f t="shared" si="1"/>
        <v>4662.6900000000005</v>
      </c>
      <c r="X9" s="291">
        <f t="shared" si="1"/>
        <v>5910.0999999999995</v>
      </c>
    </row>
    <row r="10" spans="1:28" ht="18" customHeight="1">
      <c r="A10" s="253"/>
      <c r="B10" s="319"/>
      <c r="C10" s="319"/>
      <c r="D10" s="319"/>
      <c r="E10" s="319"/>
      <c r="F10" s="319"/>
      <c r="G10" s="319"/>
      <c r="H10" s="319"/>
      <c r="I10" s="319"/>
      <c r="J10" s="319"/>
      <c r="K10" s="319"/>
      <c r="L10" s="319"/>
      <c r="M10" s="319"/>
      <c r="N10" s="319"/>
      <c r="O10" s="319"/>
      <c r="P10" s="319"/>
      <c r="Q10" s="319"/>
      <c r="R10" s="319"/>
      <c r="S10" s="319"/>
      <c r="T10" s="319"/>
      <c r="U10" s="319"/>
      <c r="V10" s="319"/>
      <c r="W10" s="296"/>
      <c r="X10" s="323"/>
    </row>
    <row r="11" spans="1:28" ht="18" customHeight="1">
      <c r="A11" s="254" t="s">
        <v>458</v>
      </c>
      <c r="B11" s="618">
        <v>26.689146991622238</v>
      </c>
      <c r="C11" s="618">
        <v>28.575094599243204</v>
      </c>
      <c r="D11" s="618">
        <v>47.476969292389853</v>
      </c>
      <c r="E11" s="618">
        <v>47.040591966173359</v>
      </c>
      <c r="F11" s="618">
        <v>55.906918918918919</v>
      </c>
      <c r="G11" s="618">
        <v>34.653951419774202</v>
      </c>
      <c r="H11" s="618">
        <v>162.5906260032103</v>
      </c>
      <c r="I11" s="618">
        <v>195.40516416958877</v>
      </c>
      <c r="J11" s="618">
        <v>232.62038081805358</v>
      </c>
      <c r="K11" s="618">
        <v>230.19001252348153</v>
      </c>
      <c r="L11" s="618">
        <v>266.02363224344447</v>
      </c>
      <c r="M11" s="618">
        <v>351.79686956521738</v>
      </c>
      <c r="N11" s="618">
        <v>425.48008686936186</v>
      </c>
      <c r="O11" s="618">
        <v>389.84807566862361</v>
      </c>
      <c r="P11" s="618">
        <v>402.37929457870672</v>
      </c>
      <c r="Q11" s="618">
        <v>417.17</v>
      </c>
      <c r="R11" s="618">
        <v>375.72</v>
      </c>
      <c r="S11" s="618">
        <v>370.17</v>
      </c>
      <c r="T11" s="618">
        <v>391.46</v>
      </c>
      <c r="U11" s="618">
        <v>375.65</v>
      </c>
      <c r="V11" s="618">
        <v>331.24</v>
      </c>
      <c r="W11" s="618">
        <v>405.26</v>
      </c>
      <c r="X11" s="618">
        <v>479.7</v>
      </c>
    </row>
    <row r="12" spans="1:28" ht="18" customHeight="1">
      <c r="A12" s="255" t="s">
        <v>13</v>
      </c>
      <c r="B12" s="296">
        <v>0</v>
      </c>
      <c r="C12" s="296">
        <v>1.1764705882352943E-2</v>
      </c>
      <c r="D12" s="296">
        <v>5.4973297730307076E-2</v>
      </c>
      <c r="E12" s="296">
        <v>5.6377730796335448E-4</v>
      </c>
      <c r="F12" s="296">
        <v>0.99491891891891904</v>
      </c>
      <c r="G12" s="296">
        <v>5.0975025658569963E-2</v>
      </c>
      <c r="H12" s="296">
        <v>2.9138041733547353</v>
      </c>
      <c r="I12" s="296">
        <v>2.2926362766974817</v>
      </c>
      <c r="J12" s="296">
        <v>0.59227785613540196</v>
      </c>
      <c r="K12" s="296">
        <v>2.3090482154038825</v>
      </c>
      <c r="L12" s="296">
        <v>2.0734865652314665</v>
      </c>
      <c r="M12" s="296">
        <v>0.8948521739130435</v>
      </c>
      <c r="N12" s="296">
        <v>0.24233210825258938</v>
      </c>
      <c r="O12" s="296">
        <v>0.10391389432485322</v>
      </c>
      <c r="P12" s="296">
        <v>0.24183540169823645</v>
      </c>
      <c r="Q12" s="296">
        <v>0.82018792710706157</v>
      </c>
      <c r="R12" s="296">
        <v>0.53</v>
      </c>
      <c r="S12" s="296">
        <v>0.42</v>
      </c>
      <c r="T12" s="296">
        <v>1.29</v>
      </c>
      <c r="U12" s="296">
        <v>0.2</v>
      </c>
      <c r="V12" s="296">
        <v>2.2599999999999998</v>
      </c>
      <c r="W12" s="296">
        <v>1.41</v>
      </c>
      <c r="X12" s="296">
        <v>0.5</v>
      </c>
    </row>
    <row r="13" spans="1:28" ht="18" customHeight="1">
      <c r="A13" s="255" t="s">
        <v>12</v>
      </c>
      <c r="B13" s="296">
        <v>0.68709063214013699</v>
      </c>
      <c r="C13" s="296">
        <v>0.56773305813553498</v>
      </c>
      <c r="D13" s="296">
        <v>0.43210947930574095</v>
      </c>
      <c r="E13" s="296">
        <v>0.55711768851303733</v>
      </c>
      <c r="F13" s="296">
        <v>0.65690090090090092</v>
      </c>
      <c r="G13" s="296">
        <v>0.37102292165583306</v>
      </c>
      <c r="H13" s="296">
        <v>0.17226324237560192</v>
      </c>
      <c r="I13" s="296">
        <v>0.11899904367229837</v>
      </c>
      <c r="J13" s="296">
        <v>0.23748236953455573</v>
      </c>
      <c r="K13" s="296">
        <v>0.12144646211646837</v>
      </c>
      <c r="L13" s="296">
        <v>0.10906442214308838</v>
      </c>
      <c r="M13" s="296">
        <v>6.8382608695652172E-2</v>
      </c>
      <c r="N13" s="296">
        <v>0.25389241563648512</v>
      </c>
      <c r="O13" s="296">
        <v>3.5354859752120023</v>
      </c>
      <c r="P13" s="296">
        <v>0.69199869366427169</v>
      </c>
      <c r="Q13" s="296">
        <v>2.992596810933941E-2</v>
      </c>
      <c r="R13" s="296">
        <v>0.17</v>
      </c>
      <c r="S13" s="296">
        <v>0.28999999999999998</v>
      </c>
      <c r="T13" s="296">
        <v>0.04</v>
      </c>
      <c r="U13" s="296">
        <v>0.2</v>
      </c>
      <c r="V13" s="296">
        <v>0.26</v>
      </c>
      <c r="W13" s="296">
        <v>0.28000000000000003</v>
      </c>
      <c r="X13" s="296">
        <v>1</v>
      </c>
    </row>
    <row r="14" spans="1:28" ht="18" customHeight="1">
      <c r="A14" s="255" t="s">
        <v>513</v>
      </c>
      <c r="B14" s="296"/>
      <c r="C14" s="296"/>
      <c r="D14" s="296"/>
      <c r="E14" s="296"/>
      <c r="F14" s="296"/>
      <c r="G14" s="296"/>
      <c r="H14" s="296"/>
      <c r="I14" s="296"/>
      <c r="J14" s="296"/>
      <c r="K14" s="296"/>
      <c r="L14" s="296"/>
      <c r="M14" s="296"/>
      <c r="N14" s="296"/>
      <c r="O14" s="296"/>
      <c r="P14" s="296"/>
      <c r="Q14" s="296"/>
      <c r="R14" s="296"/>
      <c r="S14" s="296"/>
      <c r="T14" s="296"/>
      <c r="U14" s="296"/>
      <c r="V14" s="296"/>
      <c r="W14" s="296"/>
      <c r="X14" s="296"/>
    </row>
    <row r="15" spans="1:28" ht="18" customHeight="1">
      <c r="A15" s="255" t="s">
        <v>459</v>
      </c>
      <c r="B15" s="296">
        <v>0</v>
      </c>
      <c r="C15" s="296">
        <v>2.60749914000688E-2</v>
      </c>
      <c r="D15" s="296">
        <v>1.5320427236315087E-2</v>
      </c>
      <c r="E15" s="296">
        <v>0</v>
      </c>
      <c r="F15" s="296">
        <v>0</v>
      </c>
      <c r="G15" s="296">
        <v>0</v>
      </c>
      <c r="H15" s="296">
        <v>4.8796147672552168E-3</v>
      </c>
      <c r="I15" s="296">
        <v>0</v>
      </c>
      <c r="J15" s="296">
        <v>0</v>
      </c>
      <c r="K15" s="296">
        <v>0</v>
      </c>
      <c r="L15" s="296">
        <v>0</v>
      </c>
      <c r="M15" s="296">
        <v>0</v>
      </c>
      <c r="N15" s="296">
        <v>0</v>
      </c>
      <c r="O15" s="296">
        <v>0</v>
      </c>
      <c r="P15" s="296">
        <v>5.6531678641410843E-2</v>
      </c>
      <c r="Q15" s="296">
        <v>0</v>
      </c>
      <c r="R15" s="296">
        <v>0</v>
      </c>
      <c r="S15" s="296">
        <v>0</v>
      </c>
      <c r="T15" s="296">
        <v>0</v>
      </c>
      <c r="U15" s="296">
        <v>0</v>
      </c>
      <c r="V15" s="296">
        <v>0</v>
      </c>
      <c r="W15" s="296">
        <v>0</v>
      </c>
      <c r="X15" s="296">
        <v>0</v>
      </c>
    </row>
    <row r="16" spans="1:28" ht="18" customHeight="1">
      <c r="A16" s="255" t="s">
        <v>512</v>
      </c>
      <c r="B16" s="296">
        <v>1.3137852246763136E-2</v>
      </c>
      <c r="C16" s="296">
        <v>7.3237014103887166E-2</v>
      </c>
      <c r="D16" s="296">
        <v>2.5467289719626168E-2</v>
      </c>
      <c r="E16" s="296">
        <v>1.5010570824524313E-2</v>
      </c>
      <c r="F16" s="296">
        <v>1.5783783783783784E-2</v>
      </c>
      <c r="G16" s="296">
        <v>0.11265822784810127</v>
      </c>
      <c r="H16" s="296">
        <v>0.13226324237560194</v>
      </c>
      <c r="I16" s="296">
        <v>1.6831367548613325E-2</v>
      </c>
      <c r="J16" s="296">
        <v>6.6290550070521861E-3</v>
      </c>
      <c r="K16" s="296">
        <v>5.4477144646211638E-3</v>
      </c>
      <c r="L16" s="296">
        <v>0.12855292975072838</v>
      </c>
      <c r="M16" s="296">
        <v>0.22657391304347826</v>
      </c>
      <c r="N16" s="296">
        <v>2.5392582692950216E-3</v>
      </c>
      <c r="O16" s="296">
        <v>2.1852576647097195E-3</v>
      </c>
      <c r="P16" s="296">
        <v>1.3226649248856956E-2</v>
      </c>
      <c r="Q16" s="296">
        <v>5.1822323462414584E-3</v>
      </c>
      <c r="R16" s="296">
        <v>0.09</v>
      </c>
      <c r="S16" s="296">
        <v>7.56</v>
      </c>
      <c r="T16" s="296">
        <v>6.48</v>
      </c>
      <c r="U16" s="296">
        <v>7.04</v>
      </c>
      <c r="V16" s="296">
        <v>5.19</v>
      </c>
      <c r="W16" s="296">
        <v>4.93</v>
      </c>
      <c r="X16" s="296">
        <v>3.8</v>
      </c>
    </row>
    <row r="17" spans="1:27" ht="18" customHeight="1">
      <c r="A17" s="255" t="s">
        <v>11</v>
      </c>
      <c r="B17" s="296">
        <v>0.70015232292460006</v>
      </c>
      <c r="C17" s="296">
        <v>0</v>
      </c>
      <c r="D17" s="296">
        <v>7.7436582109479306E-3</v>
      </c>
      <c r="E17" s="296">
        <v>5.4756871035940805E-2</v>
      </c>
      <c r="F17" s="296">
        <v>0.20497297297297296</v>
      </c>
      <c r="G17" s="296">
        <v>0.59079712624016412</v>
      </c>
      <c r="H17" s="296">
        <v>1.0254253611556983</v>
      </c>
      <c r="I17" s="296">
        <v>1.6436404207841886</v>
      </c>
      <c r="J17" s="296">
        <v>0.99136107193229894</v>
      </c>
      <c r="K17" s="296">
        <v>0.60820288040075132</v>
      </c>
      <c r="L17" s="296">
        <v>1.6340887018452572</v>
      </c>
      <c r="M17" s="296">
        <v>1.4074434782608696</v>
      </c>
      <c r="N17" s="296">
        <v>0.96124290010023383</v>
      </c>
      <c r="O17" s="296">
        <v>0.75300065231572078</v>
      </c>
      <c r="P17" s="296">
        <v>0.19088830829523187</v>
      </c>
      <c r="Q17" s="296">
        <v>1.7084282460136675E-2</v>
      </c>
      <c r="R17" s="296">
        <v>0.05</v>
      </c>
      <c r="S17" s="296">
        <v>0.01</v>
      </c>
      <c r="T17" s="296">
        <v>0</v>
      </c>
      <c r="U17" s="296">
        <v>0.25</v>
      </c>
      <c r="V17" s="296">
        <v>1.31</v>
      </c>
      <c r="W17" s="296">
        <v>1.46</v>
      </c>
      <c r="X17" s="296">
        <v>0.3</v>
      </c>
    </row>
    <row r="18" spans="1:27" ht="18" customHeight="1">
      <c r="A18" s="255" t="s">
        <v>10</v>
      </c>
      <c r="B18" s="296">
        <v>0</v>
      </c>
      <c r="C18" s="296">
        <v>0</v>
      </c>
      <c r="D18" s="296">
        <v>0</v>
      </c>
      <c r="E18" s="296">
        <v>0</v>
      </c>
      <c r="F18" s="296">
        <v>0</v>
      </c>
      <c r="G18" s="296">
        <v>0</v>
      </c>
      <c r="H18" s="296">
        <v>105.56003210272874</v>
      </c>
      <c r="I18" s="296">
        <v>123.20529167994899</v>
      </c>
      <c r="J18" s="296">
        <v>121.69464033850495</v>
      </c>
      <c r="K18" s="296">
        <v>112.29996869129617</v>
      </c>
      <c r="L18" s="296">
        <v>115.30796374231141</v>
      </c>
      <c r="M18" s="296">
        <v>138.19050434782608</v>
      </c>
      <c r="N18" s="296">
        <v>155.07200133645173</v>
      </c>
      <c r="O18" s="296">
        <v>146.86490541422046</v>
      </c>
      <c r="P18" s="296">
        <v>172.8931743958197</v>
      </c>
      <c r="Q18" s="296">
        <v>159.9</v>
      </c>
      <c r="R18" s="296">
        <v>159</v>
      </c>
      <c r="S18" s="296">
        <v>136.24</v>
      </c>
      <c r="T18" s="296">
        <v>121.33</v>
      </c>
      <c r="U18" s="296">
        <v>131.63999999999999</v>
      </c>
      <c r="V18" s="296">
        <v>106</v>
      </c>
      <c r="W18" s="296">
        <v>130.28</v>
      </c>
      <c r="X18" s="296">
        <v>170.1</v>
      </c>
    </row>
    <row r="19" spans="1:27" ht="18" customHeight="1">
      <c r="A19" s="255" t="s">
        <v>9</v>
      </c>
      <c r="B19" s="296">
        <v>1.2632140137090631</v>
      </c>
      <c r="C19" s="296">
        <v>2.7519779841761265E-3</v>
      </c>
      <c r="D19" s="296">
        <v>1.5701602136181576</v>
      </c>
      <c r="E19" s="296">
        <v>0.32699083861874556</v>
      </c>
      <c r="F19" s="296">
        <v>0.45553153153153153</v>
      </c>
      <c r="G19" s="296">
        <v>0.12668491276086213</v>
      </c>
      <c r="H19" s="296">
        <v>1.9678972712680577E-2</v>
      </c>
      <c r="I19" s="296">
        <v>0.6252789289129741</v>
      </c>
      <c r="J19" s="296">
        <v>0.86995768688293373</v>
      </c>
      <c r="K19" s="296">
        <v>0.10206637445209767</v>
      </c>
      <c r="L19" s="296">
        <v>0.22431207510521206</v>
      </c>
      <c r="M19" s="296">
        <v>0.18486956521739131</v>
      </c>
      <c r="N19" s="296">
        <v>3.1444704310056801</v>
      </c>
      <c r="O19" s="296">
        <v>0.17671232876712328</v>
      </c>
      <c r="P19" s="296">
        <v>0.22504898758981057</v>
      </c>
      <c r="Q19" s="296">
        <v>0.10247722095671984</v>
      </c>
      <c r="R19" s="296">
        <v>0.12</v>
      </c>
      <c r="S19" s="296">
        <v>0.05</v>
      </c>
      <c r="T19" s="296">
        <v>0.2</v>
      </c>
      <c r="U19" s="296">
        <v>0.1</v>
      </c>
      <c r="V19" s="296">
        <v>0.05</v>
      </c>
      <c r="W19" s="296">
        <v>0.28000000000000003</v>
      </c>
      <c r="X19" s="296">
        <v>0.2</v>
      </c>
    </row>
    <row r="20" spans="1:27" ht="18" customHeight="1">
      <c r="A20" s="255" t="s">
        <v>6</v>
      </c>
      <c r="B20" s="296">
        <v>0.96968773800456953</v>
      </c>
      <c r="C20" s="296">
        <v>1.113828689370485</v>
      </c>
      <c r="D20" s="296">
        <v>1.7978971962616823</v>
      </c>
      <c r="E20" s="296">
        <v>1.7587737843551798</v>
      </c>
      <c r="F20" s="296">
        <v>3.2794594594594595</v>
      </c>
      <c r="G20" s="296">
        <v>1.301607937050975</v>
      </c>
      <c r="H20" s="296">
        <v>1.1313964686998397</v>
      </c>
      <c r="I20" s="296">
        <v>0.51982786101370726</v>
      </c>
      <c r="J20" s="296">
        <v>1.81138928067701</v>
      </c>
      <c r="K20" s="296">
        <v>2.5337507827175951</v>
      </c>
      <c r="L20" s="296">
        <v>1.4961799935254128</v>
      </c>
      <c r="M20" s="296">
        <v>1.2949913043478261</v>
      </c>
      <c r="N20" s="296">
        <v>0.74537253591714003</v>
      </c>
      <c r="O20" s="296">
        <v>2.4287345075016309</v>
      </c>
      <c r="P20" s="296">
        <v>1.2188112344872633</v>
      </c>
      <c r="Q20" s="296">
        <v>1.1399999999999999</v>
      </c>
      <c r="R20" s="296">
        <v>2.21</v>
      </c>
      <c r="S20" s="296">
        <v>3.38</v>
      </c>
      <c r="T20" s="296">
        <v>3.51</v>
      </c>
      <c r="U20" s="296">
        <v>4.04</v>
      </c>
      <c r="V20" s="296">
        <v>3.03</v>
      </c>
      <c r="W20" s="296">
        <v>3.95</v>
      </c>
      <c r="X20" s="296">
        <v>5.4</v>
      </c>
    </row>
    <row r="21" spans="1:27" ht="18" customHeight="1">
      <c r="A21" s="255" t="s">
        <v>18</v>
      </c>
      <c r="B21" s="296">
        <v>9.1012947448591008E-3</v>
      </c>
      <c r="C21" s="296">
        <v>2.2222222222222223E-2</v>
      </c>
      <c r="D21" s="296">
        <v>1.6054739652870492E-2</v>
      </c>
      <c r="E21" s="296">
        <v>0.507646229739253</v>
      </c>
      <c r="F21" s="296">
        <v>0.17077477477477476</v>
      </c>
      <c r="G21" s="296">
        <v>0.11235032500855285</v>
      </c>
      <c r="H21" s="296">
        <v>0</v>
      </c>
      <c r="I21" s="296">
        <v>0.11405801721389862</v>
      </c>
      <c r="J21" s="296">
        <v>9.093794076163611E-2</v>
      </c>
      <c r="K21" s="296">
        <v>8.2874139010644943E-2</v>
      </c>
      <c r="L21" s="296">
        <v>0.13632243444480416</v>
      </c>
      <c r="M21" s="296">
        <v>9.366956521739131E-2</v>
      </c>
      <c r="N21" s="296">
        <v>0.43083862345472768</v>
      </c>
      <c r="O21" s="296">
        <v>0.40335942596216573</v>
      </c>
      <c r="P21" s="296">
        <v>0.26205094709340299</v>
      </c>
      <c r="Q21" s="296">
        <v>0.17847380410022778</v>
      </c>
      <c r="R21" s="296">
        <v>0.04</v>
      </c>
      <c r="S21" s="296">
        <v>0.35</v>
      </c>
      <c r="T21" s="296">
        <v>0.26</v>
      </c>
      <c r="U21" s="296">
        <v>1.7</v>
      </c>
      <c r="V21" s="296">
        <v>0.4</v>
      </c>
      <c r="W21" s="296">
        <v>0.34</v>
      </c>
      <c r="X21" s="296">
        <v>2.2999999999999998</v>
      </c>
    </row>
    <row r="22" spans="1:27" ht="18" customHeight="1">
      <c r="A22" s="255" t="s">
        <v>4</v>
      </c>
      <c r="B22" s="296">
        <v>5.5814166031987815</v>
      </c>
      <c r="C22" s="296">
        <v>5.1507739938080492</v>
      </c>
      <c r="D22" s="296">
        <v>13.185814419225634</v>
      </c>
      <c r="E22" s="296">
        <v>9.5056377730796324</v>
      </c>
      <c r="F22" s="296">
        <v>11.747999999999999</v>
      </c>
      <c r="G22" s="296">
        <v>0</v>
      </c>
      <c r="H22" s="296">
        <v>0</v>
      </c>
      <c r="I22" s="296">
        <v>0</v>
      </c>
      <c r="J22" s="296">
        <v>27.12083921015515</v>
      </c>
      <c r="K22" s="296">
        <v>28.827082028804007</v>
      </c>
      <c r="L22" s="296">
        <v>22.739559728067334</v>
      </c>
      <c r="M22" s="296">
        <v>29.918886956521739</v>
      </c>
      <c r="N22" s="296">
        <v>29.497193451386568</v>
      </c>
      <c r="O22" s="296">
        <v>30.624624918460537</v>
      </c>
      <c r="P22" s="296">
        <v>28.281874591770084</v>
      </c>
      <c r="Q22" s="296">
        <v>27.07</v>
      </c>
      <c r="R22" s="296">
        <v>27.54</v>
      </c>
      <c r="S22" s="296">
        <v>28.73</v>
      </c>
      <c r="T22" s="296">
        <v>28.85</v>
      </c>
      <c r="U22" s="296">
        <v>27.59</v>
      </c>
      <c r="V22" s="296">
        <v>23.7</v>
      </c>
      <c r="W22" s="296">
        <v>23.77</v>
      </c>
      <c r="X22" s="296">
        <v>27.8</v>
      </c>
    </row>
    <row r="23" spans="1:27" ht="18" customHeight="1">
      <c r="A23" s="255" t="s">
        <v>3</v>
      </c>
      <c r="B23" s="296">
        <v>9.0285986290936791</v>
      </c>
      <c r="C23" s="296">
        <v>12.35703474372205</v>
      </c>
      <c r="D23" s="296">
        <v>19.237616822429906</v>
      </c>
      <c r="E23" s="296">
        <v>27.249929527836503</v>
      </c>
      <c r="F23" s="296">
        <v>27.912432432432436</v>
      </c>
      <c r="G23" s="296">
        <v>26.954122476907287</v>
      </c>
      <c r="H23" s="296">
        <v>47.758234349919746</v>
      </c>
      <c r="I23" s="296">
        <v>63.153299330570604</v>
      </c>
      <c r="J23" s="296">
        <v>75.653138222849094</v>
      </c>
      <c r="K23" s="296">
        <v>79.920037570444592</v>
      </c>
      <c r="L23" s="296">
        <v>116.61146001942376</v>
      </c>
      <c r="M23" s="296">
        <v>173.28751304347824</v>
      </c>
      <c r="N23" s="296">
        <v>223.63538255930504</v>
      </c>
      <c r="O23" s="296">
        <v>196.96154598825834</v>
      </c>
      <c r="P23" s="296">
        <v>188.44124755062049</v>
      </c>
      <c r="Q23" s="296">
        <v>213.44</v>
      </c>
      <c r="R23" s="296">
        <v>177.22</v>
      </c>
      <c r="S23" s="296">
        <v>185.54</v>
      </c>
      <c r="T23" s="296">
        <v>216.28</v>
      </c>
      <c r="U23" s="296">
        <v>195.29</v>
      </c>
      <c r="V23" s="296">
        <v>183.68</v>
      </c>
      <c r="W23" s="296">
        <v>233.75</v>
      </c>
      <c r="X23" s="296">
        <v>253.1</v>
      </c>
    </row>
    <row r="24" spans="1:27" s="40" customFormat="1" ht="18" customHeight="1">
      <c r="A24" s="255" t="s">
        <v>460</v>
      </c>
      <c r="B24" s="296">
        <v>2.4809596344249809</v>
      </c>
      <c r="C24" s="296">
        <v>2.7672170622635019</v>
      </c>
      <c r="D24" s="296">
        <v>3.4769025367156208</v>
      </c>
      <c r="E24" s="296">
        <v>2.2757928118393238</v>
      </c>
      <c r="F24" s="296">
        <v>5.8246486486486484</v>
      </c>
      <c r="G24" s="296">
        <v>2.7019158398905234</v>
      </c>
      <c r="H24" s="296">
        <v>1.247287319422151</v>
      </c>
      <c r="I24" s="296">
        <v>0.8484539368823717</v>
      </c>
      <c r="J24" s="296">
        <v>1.3724612129760227</v>
      </c>
      <c r="K24" s="296">
        <v>1.1494677520350656</v>
      </c>
      <c r="L24" s="296">
        <v>2.6140498543217872</v>
      </c>
      <c r="M24" s="296">
        <v>2.482017391304348</v>
      </c>
      <c r="N24" s="296">
        <v>7.1598062145005015</v>
      </c>
      <c r="O24" s="296">
        <v>4.1705805609915201</v>
      </c>
      <c r="P24" s="296">
        <v>1.9616590463749184</v>
      </c>
      <c r="Q24" s="296">
        <v>6.1535876993166294</v>
      </c>
      <c r="R24" s="296">
        <v>4.12</v>
      </c>
      <c r="S24" s="296">
        <v>1.8</v>
      </c>
      <c r="T24" s="296">
        <v>3.13</v>
      </c>
      <c r="U24" s="296">
        <v>2.5099999999999998</v>
      </c>
      <c r="V24" s="296">
        <v>1.25</v>
      </c>
      <c r="W24" s="296">
        <v>2.46</v>
      </c>
      <c r="X24" s="296">
        <v>12.7</v>
      </c>
      <c r="AA24" s="17"/>
    </row>
    <row r="25" spans="1:27" ht="18" customHeight="1">
      <c r="A25" s="255" t="s">
        <v>1</v>
      </c>
      <c r="B25" s="296">
        <v>0.141012947448591</v>
      </c>
      <c r="C25" s="296">
        <v>0.29349845201238389</v>
      </c>
      <c r="D25" s="296">
        <v>0.65964619492656884</v>
      </c>
      <c r="E25" s="296">
        <v>1.2447498238195913</v>
      </c>
      <c r="F25" s="296">
        <v>1.1501621621621623</v>
      </c>
      <c r="G25" s="296">
        <v>0.53407458091002391</v>
      </c>
      <c r="H25" s="296">
        <v>0.98301765650080253</v>
      </c>
      <c r="I25" s="296">
        <v>1.5240038253108064</v>
      </c>
      <c r="J25" s="296">
        <v>1.4361777150916784</v>
      </c>
      <c r="K25" s="296">
        <v>0.61355666875391357</v>
      </c>
      <c r="L25" s="296">
        <v>0.91022984784719974</v>
      </c>
      <c r="M25" s="296">
        <v>1.0836869565217391</v>
      </c>
      <c r="N25" s="296">
        <v>1.2907450718342799</v>
      </c>
      <c r="O25" s="296">
        <v>0.94227005870841485</v>
      </c>
      <c r="P25" s="296">
        <v>3.6704441541476158</v>
      </c>
      <c r="Q25" s="296">
        <v>3.7873291571753986</v>
      </c>
      <c r="R25" s="296">
        <v>0.8</v>
      </c>
      <c r="S25" s="296">
        <v>1.67</v>
      </c>
      <c r="T25" s="296">
        <v>1.55</v>
      </c>
      <c r="U25" s="296">
        <v>0.74</v>
      </c>
      <c r="V25" s="296">
        <v>0.34</v>
      </c>
      <c r="W25" s="296">
        <v>0.02</v>
      </c>
      <c r="X25" s="296">
        <v>0.4</v>
      </c>
    </row>
    <row r="26" spans="1:27" ht="18" customHeight="1">
      <c r="A26" s="255" t="s">
        <v>24</v>
      </c>
      <c r="B26" s="296">
        <v>5.8147753236862147</v>
      </c>
      <c r="C26" s="296">
        <v>6.188957688338494</v>
      </c>
      <c r="D26" s="296">
        <v>6.9972630173564756</v>
      </c>
      <c r="E26" s="296">
        <v>3.5436222692036647</v>
      </c>
      <c r="F26" s="296">
        <v>3.4933333333333332</v>
      </c>
      <c r="G26" s="296">
        <v>1.7977420458433118</v>
      </c>
      <c r="H26" s="296">
        <v>1.6423434991974317</v>
      </c>
      <c r="I26" s="296">
        <v>1.3428434810328338</v>
      </c>
      <c r="J26" s="296">
        <v>0.74308885754583931</v>
      </c>
      <c r="K26" s="296">
        <v>1.6170632435817156</v>
      </c>
      <c r="L26" s="296">
        <v>2.038361929426999</v>
      </c>
      <c r="M26" s="296">
        <v>2.6634782608695655</v>
      </c>
      <c r="N26" s="296">
        <v>3.0442699632475776</v>
      </c>
      <c r="O26" s="296">
        <v>2.880756686236138</v>
      </c>
      <c r="P26" s="296">
        <v>4.2305029392553886</v>
      </c>
      <c r="Q26" s="296">
        <v>4.5370444191343973</v>
      </c>
      <c r="R26" s="296">
        <v>3.82</v>
      </c>
      <c r="S26" s="296">
        <v>4.13</v>
      </c>
      <c r="T26" s="296">
        <v>8.5399999999999991</v>
      </c>
      <c r="U26" s="296">
        <v>4.3499999999999996</v>
      </c>
      <c r="V26" s="296">
        <v>3.76</v>
      </c>
      <c r="W26" s="296">
        <v>2.38</v>
      </c>
      <c r="X26" s="296">
        <v>2.1</v>
      </c>
    </row>
    <row r="27" spans="1:27" ht="18" customHeight="1">
      <c r="A27" s="253"/>
      <c r="B27" s="296"/>
      <c r="C27" s="296"/>
      <c r="D27" s="296"/>
      <c r="E27" s="296"/>
      <c r="F27" s="296"/>
      <c r="G27" s="296"/>
      <c r="H27" s="296"/>
      <c r="I27" s="296"/>
      <c r="J27" s="296"/>
      <c r="K27" s="296"/>
      <c r="L27" s="296"/>
      <c r="M27" s="296"/>
      <c r="N27" s="296"/>
      <c r="O27" s="296"/>
      <c r="P27" s="296"/>
      <c r="Q27" s="296"/>
      <c r="R27" s="296"/>
      <c r="S27" s="296"/>
      <c r="T27" s="296"/>
      <c r="U27" s="296"/>
      <c r="V27" s="296"/>
      <c r="W27" s="296"/>
      <c r="X27" s="296"/>
    </row>
    <row r="28" spans="1:27" ht="18" customHeight="1">
      <c r="A28" s="254" t="s">
        <v>461</v>
      </c>
      <c r="B28" s="618">
        <v>330.74082254379283</v>
      </c>
      <c r="C28" s="618">
        <v>300.10956312349504</v>
      </c>
      <c r="D28" s="618">
        <v>330.87182910547398</v>
      </c>
      <c r="E28" s="618">
        <v>313.58883016208597</v>
      </c>
      <c r="F28" s="618">
        <v>349.77430630630636</v>
      </c>
      <c r="G28" s="618">
        <v>314.17759151556618</v>
      </c>
      <c r="H28" s="618">
        <v>317.80975922953451</v>
      </c>
      <c r="I28" s="618">
        <v>335.87000318775893</v>
      </c>
      <c r="J28" s="618">
        <v>461.96918194640341</v>
      </c>
      <c r="K28" s="618">
        <v>374.86120851596746</v>
      </c>
      <c r="L28" s="618">
        <v>437.59203625768856</v>
      </c>
      <c r="M28" s="618">
        <v>470.75366956521742</v>
      </c>
      <c r="N28" s="618">
        <v>453.10648179084529</v>
      </c>
      <c r="O28" s="618">
        <v>464.37348336594914</v>
      </c>
      <c r="P28" s="618">
        <v>488.36172436316133</v>
      </c>
      <c r="Q28" s="618">
        <v>472.67</v>
      </c>
      <c r="R28" s="618">
        <v>522.94000000000005</v>
      </c>
      <c r="S28" s="618">
        <v>634.29999999999995</v>
      </c>
      <c r="T28" s="618">
        <v>665.09</v>
      </c>
      <c r="U28" s="618">
        <v>606.75</v>
      </c>
      <c r="V28" s="618">
        <v>416.07</v>
      </c>
      <c r="W28" s="618">
        <v>526.61</v>
      </c>
      <c r="X28" s="618">
        <v>757.6</v>
      </c>
    </row>
    <row r="29" spans="1:27" ht="18" customHeight="1">
      <c r="A29" s="255" t="s">
        <v>13</v>
      </c>
      <c r="B29" s="296">
        <v>0</v>
      </c>
      <c r="C29" s="296">
        <v>0</v>
      </c>
      <c r="D29" s="296">
        <v>0.52937249666221631</v>
      </c>
      <c r="E29" s="296">
        <v>0</v>
      </c>
      <c r="F29" s="296">
        <v>0</v>
      </c>
      <c r="G29" s="296">
        <v>0</v>
      </c>
      <c r="H29" s="296">
        <v>3.2102728731942215E-4</v>
      </c>
      <c r="I29" s="296">
        <v>0</v>
      </c>
      <c r="J29" s="296">
        <v>2.0239774330042311E-2</v>
      </c>
      <c r="K29" s="296">
        <v>1.7971195992485908E-2</v>
      </c>
      <c r="L29" s="296">
        <v>1.9684687601165425</v>
      </c>
      <c r="M29" s="296">
        <v>4.6608695652173918E-3</v>
      </c>
      <c r="N29" s="296">
        <v>7.0096892749749409E-2</v>
      </c>
      <c r="O29" s="296">
        <v>6.490541422048272E-3</v>
      </c>
      <c r="P29" s="296">
        <v>0</v>
      </c>
      <c r="Q29" s="296">
        <v>9.4646924829157181E-2</v>
      </c>
      <c r="R29" s="296">
        <v>0.08</v>
      </c>
      <c r="S29" s="296">
        <v>0.1</v>
      </c>
      <c r="T29" s="296">
        <v>0.01</v>
      </c>
      <c r="U29" s="296">
        <v>0</v>
      </c>
      <c r="V29" s="296">
        <v>0.13</v>
      </c>
      <c r="W29" s="296">
        <v>0.26</v>
      </c>
      <c r="X29" s="296">
        <v>0.1</v>
      </c>
    </row>
    <row r="30" spans="1:27" ht="18" customHeight="1">
      <c r="A30" s="255" t="s">
        <v>12</v>
      </c>
      <c r="B30" s="296">
        <v>1.2757044935262756E-2</v>
      </c>
      <c r="C30" s="296">
        <v>0.10509115927072583</v>
      </c>
      <c r="D30" s="296">
        <v>0</v>
      </c>
      <c r="E30" s="296">
        <v>0.10951374207188161</v>
      </c>
      <c r="F30" s="296">
        <v>0.28324324324324324</v>
      </c>
      <c r="G30" s="296">
        <v>0.38556277796784122</v>
      </c>
      <c r="H30" s="296">
        <v>9.2680577849117179E-2</v>
      </c>
      <c r="I30" s="296">
        <v>0.78182977366911055</v>
      </c>
      <c r="J30" s="296">
        <v>1.8077926657263752</v>
      </c>
      <c r="K30" s="296">
        <v>0.47463994990607389</v>
      </c>
      <c r="L30" s="296">
        <v>2.7322758174166396E-2</v>
      </c>
      <c r="M30" s="296">
        <v>1.008695652173913E-2</v>
      </c>
      <c r="N30" s="296">
        <v>2.3454727697961909E-2</v>
      </c>
      <c r="O30" s="296">
        <v>0.30120678408349638</v>
      </c>
      <c r="P30" s="296">
        <v>0.33765512736773351</v>
      </c>
      <c r="Q30" s="296">
        <v>1.401736902050114</v>
      </c>
      <c r="R30" s="296">
        <v>0.56999999999999995</v>
      </c>
      <c r="S30" s="296">
        <v>0.01</v>
      </c>
      <c r="T30" s="296">
        <v>0.1</v>
      </c>
      <c r="U30" s="296">
        <v>0.46</v>
      </c>
      <c r="V30" s="296">
        <v>0.13</v>
      </c>
      <c r="W30" s="296">
        <v>0.02</v>
      </c>
      <c r="X30" s="296">
        <v>0.1</v>
      </c>
    </row>
    <row r="31" spans="1:27" ht="18" customHeight="1">
      <c r="A31" s="255" t="s">
        <v>513</v>
      </c>
      <c r="B31" s="296"/>
      <c r="C31" s="296"/>
      <c r="D31" s="296"/>
      <c r="E31" s="296"/>
      <c r="F31" s="296"/>
      <c r="G31" s="296"/>
      <c r="H31" s="296"/>
      <c r="I31" s="296"/>
      <c r="J31" s="296"/>
      <c r="K31" s="296"/>
      <c r="L31" s="296"/>
      <c r="M31" s="296"/>
      <c r="N31" s="296"/>
      <c r="O31" s="296"/>
      <c r="P31" s="296"/>
      <c r="Q31" s="296"/>
      <c r="R31" s="296"/>
      <c r="S31" s="296"/>
      <c r="T31" s="296"/>
      <c r="U31" s="296"/>
      <c r="V31" s="296"/>
      <c r="W31" s="296"/>
      <c r="X31" s="296"/>
    </row>
    <row r="32" spans="1:27" ht="18" customHeight="1">
      <c r="A32" s="255" t="s">
        <v>459</v>
      </c>
      <c r="B32" s="296">
        <v>0</v>
      </c>
      <c r="C32" s="296">
        <v>0</v>
      </c>
      <c r="D32" s="296">
        <v>0</v>
      </c>
      <c r="E32" s="296">
        <v>0</v>
      </c>
      <c r="F32" s="296">
        <v>9.0090090090090091E-4</v>
      </c>
      <c r="G32" s="296">
        <v>6.7054396168320218E-3</v>
      </c>
      <c r="H32" s="296">
        <v>0</v>
      </c>
      <c r="I32" s="296">
        <v>0</v>
      </c>
      <c r="J32" s="296">
        <v>0</v>
      </c>
      <c r="K32" s="296">
        <v>0</v>
      </c>
      <c r="L32" s="296">
        <v>0</v>
      </c>
      <c r="M32" s="296">
        <v>0</v>
      </c>
      <c r="N32" s="296">
        <v>0</v>
      </c>
      <c r="O32" s="296">
        <v>0</v>
      </c>
      <c r="P32" s="296">
        <v>0</v>
      </c>
      <c r="Q32" s="296">
        <v>0</v>
      </c>
      <c r="R32" s="296">
        <v>0.04</v>
      </c>
      <c r="S32" s="296">
        <v>0</v>
      </c>
      <c r="T32" s="296">
        <v>0</v>
      </c>
      <c r="U32" s="296">
        <v>0</v>
      </c>
      <c r="V32" s="296">
        <v>0</v>
      </c>
      <c r="W32" s="296">
        <v>0</v>
      </c>
      <c r="X32" s="296">
        <v>0.1</v>
      </c>
    </row>
    <row r="33" spans="1:24" ht="18" customHeight="1">
      <c r="A33" s="255" t="s">
        <v>512</v>
      </c>
      <c r="B33" s="296">
        <v>5.9458872810357963</v>
      </c>
      <c r="C33" s="296">
        <v>7.7011007911936709</v>
      </c>
      <c r="D33" s="296">
        <v>7.770260347129506</v>
      </c>
      <c r="E33" s="296">
        <v>7.7015856236786471</v>
      </c>
      <c r="F33" s="296">
        <v>7.9696216216216218</v>
      </c>
      <c r="G33" s="296">
        <v>6.6735545672254535</v>
      </c>
      <c r="H33" s="296">
        <v>8.0028250401284122</v>
      </c>
      <c r="I33" s="296">
        <v>9.7473382212304749</v>
      </c>
      <c r="J33" s="296">
        <v>10.5327221438646</v>
      </c>
      <c r="K33" s="296">
        <v>9.6068566061365068</v>
      </c>
      <c r="L33" s="296">
        <v>8.4479119456134679</v>
      </c>
      <c r="M33" s="296">
        <v>9.1446260869565226</v>
      </c>
      <c r="N33" s="296">
        <v>9.32923488138991</v>
      </c>
      <c r="O33" s="296">
        <v>9.0181343770384856</v>
      </c>
      <c r="P33" s="296">
        <v>9.7820052253429122</v>
      </c>
      <c r="Q33" s="296">
        <v>10.484738041002279</v>
      </c>
      <c r="R33" s="296">
        <v>9.93</v>
      </c>
      <c r="S33" s="296">
        <v>10.78</v>
      </c>
      <c r="T33" s="296">
        <v>12.46</v>
      </c>
      <c r="U33" s="296">
        <v>12.9</v>
      </c>
      <c r="V33" s="296">
        <v>1.1499999999999999</v>
      </c>
      <c r="W33" s="296">
        <v>0.57999999999999996</v>
      </c>
      <c r="X33" s="296">
        <v>1.1000000000000001</v>
      </c>
    </row>
    <row r="34" spans="1:24" ht="18" customHeight="1">
      <c r="A34" s="255" t="s">
        <v>11</v>
      </c>
      <c r="B34" s="296">
        <v>0</v>
      </c>
      <c r="C34" s="296">
        <v>0</v>
      </c>
      <c r="D34" s="296">
        <v>2.5033377837116151E-3</v>
      </c>
      <c r="E34" s="296">
        <v>1.6208597603946441E-3</v>
      </c>
      <c r="F34" s="296">
        <v>0.48612612612612616</v>
      </c>
      <c r="G34" s="296">
        <v>0.78771809784468005</v>
      </c>
      <c r="H34" s="296">
        <v>2.1251685393258426</v>
      </c>
      <c r="I34" s="296">
        <v>0.8979598342365317</v>
      </c>
      <c r="J34" s="296">
        <v>0.49485190409026802</v>
      </c>
      <c r="K34" s="296">
        <v>0.40262993112085155</v>
      </c>
      <c r="L34" s="296">
        <v>2.0286500485594043</v>
      </c>
      <c r="M34" s="296">
        <v>2.2903652173913045</v>
      </c>
      <c r="N34" s="296">
        <v>2.274741062479118</v>
      </c>
      <c r="O34" s="296">
        <v>2.2115133724722766</v>
      </c>
      <c r="P34" s="296">
        <v>1.8208360548661005</v>
      </c>
      <c r="Q34" s="296">
        <v>1.4498576309794988</v>
      </c>
      <c r="R34" s="296">
        <v>1.77</v>
      </c>
      <c r="S34" s="296">
        <v>1.34</v>
      </c>
      <c r="T34" s="296">
        <v>1.48</v>
      </c>
      <c r="U34" s="296">
        <v>0.51</v>
      </c>
      <c r="V34" s="296">
        <v>0.17</v>
      </c>
      <c r="W34" s="296">
        <v>1.26</v>
      </c>
      <c r="X34" s="296">
        <v>0.3</v>
      </c>
    </row>
    <row r="35" spans="1:24" ht="18" customHeight="1">
      <c r="A35" s="255" t="s">
        <v>10</v>
      </c>
      <c r="B35" s="296">
        <v>0</v>
      </c>
      <c r="C35" s="296">
        <v>0</v>
      </c>
      <c r="D35" s="296">
        <v>0</v>
      </c>
      <c r="E35" s="296">
        <v>0</v>
      </c>
      <c r="F35" s="296">
        <v>0</v>
      </c>
      <c r="G35" s="296">
        <v>0</v>
      </c>
      <c r="H35" s="296">
        <v>15.350529695024077</v>
      </c>
      <c r="I35" s="296">
        <v>17.630379343321646</v>
      </c>
      <c r="J35" s="296">
        <v>23.172355430183359</v>
      </c>
      <c r="K35" s="296">
        <v>16.992955541640576</v>
      </c>
      <c r="L35" s="296">
        <v>18.396665587568794</v>
      </c>
      <c r="M35" s="296">
        <v>15.69864347826087</v>
      </c>
      <c r="N35" s="296">
        <v>21.087671232876712</v>
      </c>
      <c r="O35" s="296">
        <v>24.507729941291586</v>
      </c>
      <c r="P35" s="296">
        <v>37.836348791639452</v>
      </c>
      <c r="Q35" s="296">
        <v>44.394533029612759</v>
      </c>
      <c r="R35" s="296">
        <v>51.41</v>
      </c>
      <c r="S35" s="296">
        <v>72.73</v>
      </c>
      <c r="T35" s="296">
        <v>52.93</v>
      </c>
      <c r="U35" s="296">
        <v>42.19</v>
      </c>
      <c r="V35" s="296">
        <v>23.33</v>
      </c>
      <c r="W35" s="296">
        <v>28</v>
      </c>
      <c r="X35" s="296">
        <v>41</v>
      </c>
    </row>
    <row r="36" spans="1:24" ht="18" customHeight="1">
      <c r="A36" s="255" t="s">
        <v>9</v>
      </c>
      <c r="B36" s="296">
        <v>1.0927265803503428</v>
      </c>
      <c r="C36" s="296">
        <v>1.0578947368421052</v>
      </c>
      <c r="D36" s="296">
        <v>4.5060080106809078E-2</v>
      </c>
      <c r="E36" s="296">
        <v>0.18273431994362227</v>
      </c>
      <c r="F36" s="296">
        <v>0.39286486486486483</v>
      </c>
      <c r="G36" s="296">
        <v>8.5665412247690725E-2</v>
      </c>
      <c r="H36" s="296">
        <v>7.9197431781701452E-2</v>
      </c>
      <c r="I36" s="296">
        <v>0.14459674848581444</v>
      </c>
      <c r="J36" s="296">
        <v>3.1221086036671371</v>
      </c>
      <c r="K36" s="296">
        <v>0.51305572949279898</v>
      </c>
      <c r="L36" s="296">
        <v>1.4728067335707347</v>
      </c>
      <c r="M36" s="296">
        <v>4.1907826086956526</v>
      </c>
      <c r="N36" s="296">
        <v>0.13578349482124957</v>
      </c>
      <c r="O36" s="296">
        <v>0.73962818003913888</v>
      </c>
      <c r="P36" s="296">
        <v>2.9674722403657738</v>
      </c>
      <c r="Q36" s="296">
        <v>4.2356207289293852</v>
      </c>
      <c r="R36" s="296">
        <v>0.54</v>
      </c>
      <c r="S36" s="296">
        <v>1.83</v>
      </c>
      <c r="T36" s="296">
        <v>1.77</v>
      </c>
      <c r="U36" s="296">
        <v>1.28</v>
      </c>
      <c r="V36" s="296">
        <v>0.63</v>
      </c>
      <c r="W36" s="296">
        <v>0.88</v>
      </c>
      <c r="X36" s="296">
        <v>3.6</v>
      </c>
    </row>
    <row r="37" spans="1:24" ht="18" customHeight="1">
      <c r="A37" s="255" t="s">
        <v>6</v>
      </c>
      <c r="B37" s="296">
        <v>1.9346534653465346</v>
      </c>
      <c r="C37" s="296">
        <v>0.82493980048159621</v>
      </c>
      <c r="D37" s="296">
        <v>7.5190253671562086</v>
      </c>
      <c r="E37" s="296">
        <v>4.6922128259337557</v>
      </c>
      <c r="F37" s="296">
        <v>10.934846846846847</v>
      </c>
      <c r="G37" s="296">
        <v>15.758946288060212</v>
      </c>
      <c r="H37" s="296">
        <v>5.3218940609951844</v>
      </c>
      <c r="I37" s="296">
        <v>3.2236850494102645</v>
      </c>
      <c r="J37" s="296">
        <v>6.6877291960507756</v>
      </c>
      <c r="K37" s="296">
        <v>8.4006887914840309</v>
      </c>
      <c r="L37" s="296">
        <v>4.0509226286824216</v>
      </c>
      <c r="M37" s="296">
        <v>25.463547826086955</v>
      </c>
      <c r="N37" s="296">
        <v>27.5013698630137</v>
      </c>
      <c r="O37" s="296">
        <v>18.49481409001957</v>
      </c>
      <c r="P37" s="296">
        <v>12.07749836708034</v>
      </c>
      <c r="Q37" s="296">
        <v>18.299373576309797</v>
      </c>
      <c r="R37" s="296">
        <v>13.76</v>
      </c>
      <c r="S37" s="296">
        <v>10.33</v>
      </c>
      <c r="T37" s="296">
        <v>8.6999999999999993</v>
      </c>
      <c r="U37" s="296">
        <v>9.42</v>
      </c>
      <c r="V37" s="296">
        <v>8.8800000000000008</v>
      </c>
      <c r="W37" s="296">
        <v>5.16</v>
      </c>
      <c r="X37" s="296">
        <v>14.6</v>
      </c>
    </row>
    <row r="38" spans="1:24" ht="18" customHeight="1">
      <c r="A38" s="255" t="s">
        <v>18</v>
      </c>
      <c r="B38" s="296">
        <v>0.27182025894897183</v>
      </c>
      <c r="C38" s="296">
        <v>0.28610251117991059</v>
      </c>
      <c r="D38" s="296">
        <v>0.53261014686248331</v>
      </c>
      <c r="E38" s="296">
        <v>0.37871740662438336</v>
      </c>
      <c r="F38" s="296">
        <v>0.76670270270270269</v>
      </c>
      <c r="G38" s="296">
        <v>0.31135819363667466</v>
      </c>
      <c r="H38" s="296">
        <v>0.11980738362760836</v>
      </c>
      <c r="I38" s="296">
        <v>1.4374880459037296</v>
      </c>
      <c r="J38" s="296">
        <v>0.78346262341325812</v>
      </c>
      <c r="K38" s="296">
        <v>1.0907326236693802</v>
      </c>
      <c r="L38" s="296">
        <v>0.9449983813531887</v>
      </c>
      <c r="M38" s="296">
        <v>2.2612521739130433</v>
      </c>
      <c r="N38" s="296">
        <v>0.99228199131306383</v>
      </c>
      <c r="O38" s="296">
        <v>1.3003913894324852</v>
      </c>
      <c r="P38" s="296">
        <v>0.8137165251469628</v>
      </c>
      <c r="Q38" s="296">
        <v>1.3730637813211846</v>
      </c>
      <c r="R38" s="296">
        <v>2.76</v>
      </c>
      <c r="S38" s="296">
        <v>1.68</v>
      </c>
      <c r="T38" s="296">
        <v>2.0699999999999998</v>
      </c>
      <c r="U38" s="296">
        <v>1.92</v>
      </c>
      <c r="V38" s="296">
        <v>1.1100000000000001</v>
      </c>
      <c r="W38" s="296">
        <v>0.78</v>
      </c>
      <c r="X38" s="296">
        <v>1.28</v>
      </c>
    </row>
    <row r="39" spans="1:24" ht="18" customHeight="1">
      <c r="A39" s="255" t="s">
        <v>4</v>
      </c>
      <c r="B39" s="296">
        <v>0.96980198019801966</v>
      </c>
      <c r="C39" s="296">
        <v>4.8531131750945997</v>
      </c>
      <c r="D39" s="296">
        <v>33.09302403204272</v>
      </c>
      <c r="E39" s="296">
        <v>7.689288231148697</v>
      </c>
      <c r="F39" s="296">
        <v>6.7274234234234234</v>
      </c>
      <c r="G39" s="296">
        <v>0</v>
      </c>
      <c r="H39" s="296">
        <v>0</v>
      </c>
      <c r="I39" s="296">
        <v>0</v>
      </c>
      <c r="J39" s="296">
        <v>20.303385049365303</v>
      </c>
      <c r="K39" s="296">
        <v>4.5020037570444584</v>
      </c>
      <c r="L39" s="296">
        <v>13.712366461638069</v>
      </c>
      <c r="M39" s="296">
        <v>6.1677565217391308</v>
      </c>
      <c r="N39" s="296">
        <v>16.377013030404278</v>
      </c>
      <c r="O39" s="296">
        <v>48.853587736464455</v>
      </c>
      <c r="P39" s="296">
        <v>36.567112998040493</v>
      </c>
      <c r="Q39" s="296">
        <v>53.31</v>
      </c>
      <c r="R39" s="296">
        <v>70.2</v>
      </c>
      <c r="S39" s="296">
        <v>77.86</v>
      </c>
      <c r="T39" s="296">
        <v>54.97</v>
      </c>
      <c r="U39" s="296">
        <v>63.07</v>
      </c>
      <c r="V39" s="296">
        <v>50.25</v>
      </c>
      <c r="W39" s="296">
        <v>65.959999999999994</v>
      </c>
      <c r="X39" s="296">
        <v>69.2</v>
      </c>
    </row>
    <row r="40" spans="1:24" ht="18" customHeight="1">
      <c r="A40" s="255" t="s">
        <v>3</v>
      </c>
      <c r="B40" s="296">
        <v>312.20041888804263</v>
      </c>
      <c r="C40" s="296">
        <v>276.13209494324047</v>
      </c>
      <c r="D40" s="296">
        <v>270.89806408544723</v>
      </c>
      <c r="E40" s="296">
        <v>284.29672304439748</v>
      </c>
      <c r="F40" s="296">
        <v>308.53329729729734</v>
      </c>
      <c r="G40" s="296">
        <v>275.9421484775915</v>
      </c>
      <c r="H40" s="296">
        <v>270.73823434991971</v>
      </c>
      <c r="I40" s="296">
        <v>284.01715014344916</v>
      </c>
      <c r="J40" s="296">
        <v>378.09305359661494</v>
      </c>
      <c r="K40" s="296">
        <v>320.46073888541014</v>
      </c>
      <c r="L40" s="296">
        <v>370.10534153447719</v>
      </c>
      <c r="M40" s="296">
        <v>363.71154782608698</v>
      </c>
      <c r="N40" s="296">
        <v>351.97534246575339</v>
      </c>
      <c r="O40" s="296">
        <v>333.66464448793215</v>
      </c>
      <c r="P40" s="296">
        <v>370.51067929457872</v>
      </c>
      <c r="Q40" s="296">
        <v>316.73</v>
      </c>
      <c r="R40" s="296">
        <v>345.43</v>
      </c>
      <c r="S40" s="296">
        <v>442.55</v>
      </c>
      <c r="T40" s="296">
        <v>518.44000000000005</v>
      </c>
      <c r="U40" s="296">
        <v>449.92</v>
      </c>
      <c r="V40" s="296">
        <v>325.61</v>
      </c>
      <c r="W40" s="296">
        <v>414.81</v>
      </c>
      <c r="X40" s="296">
        <v>604.29999999999995</v>
      </c>
    </row>
    <row r="41" spans="1:24" ht="18" customHeight="1">
      <c r="A41" s="255" t="s">
        <v>460</v>
      </c>
      <c r="B41" s="296">
        <v>0.98198781416603187</v>
      </c>
      <c r="C41" s="296">
        <v>3.0346061231510144</v>
      </c>
      <c r="D41" s="296">
        <v>0.69786381842456613</v>
      </c>
      <c r="E41" s="296">
        <v>0.70458069062720219</v>
      </c>
      <c r="F41" s="296">
        <v>3.0040720720720722</v>
      </c>
      <c r="G41" s="296">
        <v>2.6438932603489569</v>
      </c>
      <c r="H41" s="296">
        <v>1.2514285714285716</v>
      </c>
      <c r="I41" s="296">
        <v>1.3335671023270641</v>
      </c>
      <c r="J41" s="296">
        <v>4.546720733427362</v>
      </c>
      <c r="K41" s="296">
        <v>0.98221665623043197</v>
      </c>
      <c r="L41" s="296">
        <v>3.4854969245710588</v>
      </c>
      <c r="M41" s="296">
        <v>3.0197565217391302</v>
      </c>
      <c r="N41" s="296">
        <v>7.4142666221182756</v>
      </c>
      <c r="O41" s="296">
        <v>12.935779517286367</v>
      </c>
      <c r="P41" s="296">
        <v>12.076649248856954</v>
      </c>
      <c r="Q41" s="296">
        <v>18.676623006833715</v>
      </c>
      <c r="R41" s="296">
        <v>19.98</v>
      </c>
      <c r="S41" s="296">
        <v>5.91</v>
      </c>
      <c r="T41" s="296">
        <v>3.19</v>
      </c>
      <c r="U41" s="296">
        <v>1.86</v>
      </c>
      <c r="V41" s="296">
        <v>1.33</v>
      </c>
      <c r="W41" s="296">
        <v>0.14000000000000001</v>
      </c>
      <c r="X41" s="296">
        <v>5</v>
      </c>
    </row>
    <row r="42" spans="1:24" ht="18" customHeight="1">
      <c r="A42" s="255" t="s">
        <v>1</v>
      </c>
      <c r="B42" s="296">
        <v>0.18994668697638994</v>
      </c>
      <c r="C42" s="296">
        <v>2.1917440660474714</v>
      </c>
      <c r="D42" s="296">
        <v>7.3070761014686241</v>
      </c>
      <c r="E42" s="296">
        <v>5.5189217758985203</v>
      </c>
      <c r="F42" s="296">
        <v>8.1890090090090091</v>
      </c>
      <c r="G42" s="296">
        <v>8.7021895313034552</v>
      </c>
      <c r="H42" s="296">
        <v>11.861027287319423</v>
      </c>
      <c r="I42" s="296">
        <v>12.45301243226012</v>
      </c>
      <c r="J42" s="296">
        <v>7.9861777150916788</v>
      </c>
      <c r="K42" s="296">
        <v>7.3671571696931739</v>
      </c>
      <c r="L42" s="296">
        <v>6.2444804143735837</v>
      </c>
      <c r="M42" s="296">
        <v>28.75297391304348</v>
      </c>
      <c r="N42" s="296">
        <v>8.2845973939191442</v>
      </c>
      <c r="O42" s="296">
        <v>4.5646118721461182</v>
      </c>
      <c r="P42" s="296">
        <v>3.2842913128674067</v>
      </c>
      <c r="Q42" s="296">
        <v>1.0905466970387245E-2</v>
      </c>
      <c r="R42" s="296">
        <v>5.87</v>
      </c>
      <c r="S42" s="296">
        <v>5.9</v>
      </c>
      <c r="T42" s="296">
        <v>4.0599999999999996</v>
      </c>
      <c r="U42" s="296">
        <v>14.26</v>
      </c>
      <c r="V42" s="296">
        <v>2.83</v>
      </c>
      <c r="W42" s="296">
        <v>3.72</v>
      </c>
      <c r="X42" s="296">
        <v>3.3</v>
      </c>
    </row>
    <row r="43" spans="1:24" ht="18" customHeight="1">
      <c r="A43" s="255" t="s">
        <v>24</v>
      </c>
      <c r="B43" s="296">
        <v>7.1408225437928401</v>
      </c>
      <c r="C43" s="296">
        <v>3.9228758169934639</v>
      </c>
      <c r="D43" s="296">
        <v>2.4769692923898528</v>
      </c>
      <c r="E43" s="296">
        <v>2.3129316420014097</v>
      </c>
      <c r="F43" s="296">
        <v>2.4861981981981982</v>
      </c>
      <c r="G43" s="296">
        <v>2.8798494697228874</v>
      </c>
      <c r="H43" s="296">
        <v>2.8666452648475125</v>
      </c>
      <c r="I43" s="296">
        <v>4.2029964934650943</v>
      </c>
      <c r="J43" s="296">
        <v>4.4185825105782799</v>
      </c>
      <c r="K43" s="296">
        <v>4.0495616781465245</v>
      </c>
      <c r="L43" s="296">
        <v>6.7066040789899644</v>
      </c>
      <c r="M43" s="296">
        <v>10.037669565217392</v>
      </c>
      <c r="N43" s="296">
        <v>7.64062813230872</v>
      </c>
      <c r="O43" s="296">
        <v>7.7749510763209395</v>
      </c>
      <c r="P43" s="296">
        <v>0.28745917700849116</v>
      </c>
      <c r="Q43" s="296">
        <v>2.2199886104783597</v>
      </c>
      <c r="R43" s="296">
        <v>0.59</v>
      </c>
      <c r="S43" s="296">
        <v>3.3</v>
      </c>
      <c r="T43" s="296">
        <v>4.91</v>
      </c>
      <c r="U43" s="296">
        <v>8.9600000000000009</v>
      </c>
      <c r="V43" s="296">
        <v>0.52</v>
      </c>
      <c r="W43" s="296">
        <v>5.05</v>
      </c>
      <c r="X43" s="296">
        <v>13.6</v>
      </c>
    </row>
    <row r="45" spans="1:24" ht="18" customHeight="1">
      <c r="A45" s="250" t="s">
        <v>3091</v>
      </c>
    </row>
  </sheetData>
  <hyperlinks>
    <hyperlink ref="Z3" location="Content!A1" display="Back to content page" xr:uid="{00000000-0004-0000-1B00-000000000000}"/>
  </hyperlinks>
  <pageMargins left="0.7" right="0.7" top="0.75" bottom="0.75" header="0.3" footer="0.3"/>
  <pageSetup paperSize="9" orientation="landscape"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Sheet305"/>
  <dimension ref="A1:AD86"/>
  <sheetViews>
    <sheetView topLeftCell="A71" zoomScale="99" zoomScaleNormal="99" workbookViewId="0">
      <selection activeCell="A86" sqref="A86"/>
    </sheetView>
  </sheetViews>
  <sheetFormatPr defaultRowHeight="14.4"/>
  <cols>
    <col min="1" max="1" width="14.77734375" customWidth="1"/>
    <col min="2" max="2" width="27.5546875" customWidth="1"/>
    <col min="3" max="22" width="13" bestFit="1" customWidth="1"/>
    <col min="23" max="23" width="9.77734375" bestFit="1" customWidth="1"/>
    <col min="24" max="25" width="9.77734375" customWidth="1"/>
    <col min="27" max="27" width="14.77734375" customWidth="1"/>
  </cols>
  <sheetData>
    <row r="1" spans="1:30">
      <c r="A1" s="18" t="s">
        <v>3063</v>
      </c>
      <c r="B1" s="17"/>
      <c r="C1" s="17"/>
      <c r="D1" s="17"/>
      <c r="E1" s="17"/>
      <c r="F1" s="17"/>
      <c r="G1" s="17"/>
      <c r="H1" s="17"/>
      <c r="I1" s="17"/>
      <c r="J1" s="17"/>
      <c r="K1" s="17"/>
      <c r="L1" s="17"/>
      <c r="M1" s="17"/>
      <c r="N1" s="62"/>
      <c r="O1" s="62"/>
      <c r="P1" s="17"/>
      <c r="R1" s="13"/>
      <c r="S1" s="13"/>
      <c r="T1" s="13"/>
      <c r="U1" s="13"/>
      <c r="V1" s="13"/>
      <c r="W1" s="13"/>
      <c r="X1" s="13"/>
      <c r="Y1" s="13"/>
    </row>
    <row r="2" spans="1:30">
      <c r="A2" s="40"/>
      <c r="B2" s="40"/>
      <c r="C2" s="40"/>
      <c r="D2" s="17" t="s">
        <v>15</v>
      </c>
      <c r="E2" s="40"/>
      <c r="F2" s="40"/>
      <c r="G2" s="40"/>
      <c r="H2" s="40"/>
      <c r="I2" s="40"/>
      <c r="J2" s="40"/>
      <c r="K2" s="17"/>
      <c r="L2" s="17"/>
      <c r="M2" s="17"/>
      <c r="N2" s="62"/>
      <c r="O2" s="62"/>
      <c r="P2" s="17"/>
      <c r="R2" s="13"/>
      <c r="S2" s="13"/>
      <c r="T2" s="13"/>
      <c r="U2" s="13"/>
      <c r="V2" s="13"/>
      <c r="W2" s="13"/>
      <c r="X2" s="13"/>
      <c r="Y2" s="13"/>
    </row>
    <row r="3" spans="1:30">
      <c r="A3" s="224" t="s">
        <v>14</v>
      </c>
      <c r="B3" s="224"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c r="AC3" s="44"/>
      <c r="AD3" s="44"/>
    </row>
    <row r="4" spans="1:30">
      <c r="A4" s="855" t="s">
        <v>13</v>
      </c>
      <c r="B4" s="93" t="s">
        <v>95</v>
      </c>
      <c r="C4" s="296">
        <v>12.75</v>
      </c>
      <c r="D4" s="296">
        <v>27.055</v>
      </c>
      <c r="E4" s="296">
        <v>31.446999999999999</v>
      </c>
      <c r="F4" s="296">
        <v>58.85</v>
      </c>
      <c r="G4" s="296">
        <v>49.978000000000002</v>
      </c>
      <c r="H4" s="296">
        <v>66.001000000000005</v>
      </c>
      <c r="I4" s="296">
        <v>70.540000000000006</v>
      </c>
      <c r="J4" s="296">
        <v>66.66</v>
      </c>
      <c r="K4" s="296">
        <v>91.924000000000007</v>
      </c>
      <c r="L4" s="296">
        <v>110.828</v>
      </c>
      <c r="M4" s="296">
        <v>115.164</v>
      </c>
      <c r="N4" s="296">
        <v>161.11600000000001</v>
      </c>
      <c r="O4" s="296">
        <v>66.616</v>
      </c>
      <c r="P4" s="296">
        <v>191.72800000000001</v>
      </c>
      <c r="Q4" s="296">
        <v>252.48</v>
      </c>
      <c r="R4" s="296">
        <v>267.23399999999998</v>
      </c>
      <c r="S4" s="296">
        <v>270.30700000000002</v>
      </c>
      <c r="T4" s="296">
        <v>217.52199999999999</v>
      </c>
      <c r="U4" s="296">
        <v>212.089</v>
      </c>
      <c r="V4" s="296">
        <v>211.77600000000001</v>
      </c>
      <c r="W4" s="296"/>
      <c r="X4" s="296"/>
      <c r="Y4" s="296"/>
    </row>
    <row r="5" spans="1:30">
      <c r="A5" s="855"/>
      <c r="B5" s="93" t="s">
        <v>59</v>
      </c>
      <c r="C5" s="296">
        <v>38541</v>
      </c>
      <c r="D5" s="296">
        <v>81482</v>
      </c>
      <c r="E5" s="296">
        <v>75867</v>
      </c>
      <c r="F5" s="296">
        <v>150279</v>
      </c>
      <c r="G5" s="296">
        <v>173249</v>
      </c>
      <c r="H5" s="296">
        <v>162607</v>
      </c>
      <c r="I5" s="296">
        <v>197646</v>
      </c>
      <c r="J5" s="296">
        <v>231741</v>
      </c>
      <c r="K5" s="296">
        <v>259083</v>
      </c>
      <c r="L5" s="296">
        <v>289347</v>
      </c>
      <c r="M5" s="296">
        <v>297174</v>
      </c>
      <c r="N5" s="296">
        <v>317364</v>
      </c>
      <c r="O5" s="296">
        <v>342824</v>
      </c>
      <c r="P5" s="296">
        <v>334662</v>
      </c>
      <c r="Q5" s="296"/>
      <c r="R5" s="296"/>
      <c r="S5" s="296"/>
      <c r="T5" s="296"/>
      <c r="U5" s="296"/>
      <c r="V5" s="296"/>
      <c r="W5" s="296"/>
      <c r="X5" s="296"/>
      <c r="Y5" s="296"/>
    </row>
    <row r="6" spans="1:30">
      <c r="A6" s="855"/>
      <c r="B6" s="93" t="s">
        <v>555</v>
      </c>
      <c r="C6" s="296">
        <v>38541</v>
      </c>
      <c r="D6" s="296">
        <v>81482</v>
      </c>
      <c r="E6" s="296">
        <v>85766</v>
      </c>
      <c r="F6" s="296">
        <v>150281</v>
      </c>
      <c r="G6" s="296">
        <v>175202</v>
      </c>
      <c r="H6" s="296">
        <v>181778</v>
      </c>
      <c r="I6" s="296">
        <v>170000</v>
      </c>
      <c r="J6" s="296">
        <v>231741</v>
      </c>
      <c r="K6" s="296">
        <v>259081</v>
      </c>
      <c r="L6" s="296">
        <v>277772</v>
      </c>
      <c r="M6" s="296">
        <v>285287</v>
      </c>
      <c r="N6" s="296">
        <v>314232</v>
      </c>
      <c r="O6" s="296">
        <v>231620</v>
      </c>
      <c r="P6" s="296">
        <v>334662</v>
      </c>
      <c r="Q6" s="296">
        <v>335580</v>
      </c>
      <c r="R6" s="296">
        <v>335021</v>
      </c>
      <c r="S6" s="296">
        <v>344666</v>
      </c>
      <c r="T6" s="296">
        <v>325347</v>
      </c>
      <c r="U6" s="296">
        <v>337971</v>
      </c>
      <c r="V6" s="296">
        <v>336835</v>
      </c>
      <c r="W6" s="296"/>
      <c r="X6" s="296"/>
      <c r="Y6" s="296"/>
    </row>
    <row r="7" spans="1:30">
      <c r="A7" s="855"/>
      <c r="B7" s="93" t="s">
        <v>58</v>
      </c>
      <c r="C7" s="296">
        <v>330.81653304273374</v>
      </c>
      <c r="D7" s="296">
        <v>332.036523403942</v>
      </c>
      <c r="E7" s="296">
        <v>414.50169375354238</v>
      </c>
      <c r="F7" s="296">
        <v>391.60494812981187</v>
      </c>
      <c r="G7" s="296">
        <v>288.4749695524938</v>
      </c>
      <c r="H7" s="296">
        <v>405.89273524510014</v>
      </c>
      <c r="I7" s="296">
        <v>356.90072149196038</v>
      </c>
      <c r="J7" s="296">
        <v>287.64871127681334</v>
      </c>
      <c r="K7" s="296">
        <v>354.80521686100593</v>
      </c>
      <c r="L7" s="296">
        <v>383.02799061334662</v>
      </c>
      <c r="M7" s="296">
        <v>387.53053766480247</v>
      </c>
      <c r="N7" s="296">
        <v>507.6694269041227</v>
      </c>
      <c r="O7" s="296">
        <v>194.3154504935477</v>
      </c>
      <c r="P7" s="296">
        <v>572.9004189301445</v>
      </c>
      <c r="Q7" s="296">
        <v>752.40000000000009</v>
      </c>
      <c r="R7" s="296">
        <v>797.7</v>
      </c>
      <c r="S7" s="296">
        <v>784.30000000000007</v>
      </c>
      <c r="T7" s="296">
        <v>668.6</v>
      </c>
      <c r="U7" s="296">
        <v>627.5</v>
      </c>
      <c r="V7" s="296">
        <v>628.70000000000005</v>
      </c>
      <c r="W7" s="296"/>
      <c r="X7" s="296"/>
      <c r="Y7" s="608" t="e">
        <v>#VALUE!</v>
      </c>
      <c r="AA7" s="33"/>
    </row>
    <row r="8" spans="1:30">
      <c r="A8" s="855" t="s">
        <v>12</v>
      </c>
      <c r="B8" s="93" t="s">
        <v>95</v>
      </c>
      <c r="C8" s="296">
        <v>1.23</v>
      </c>
      <c r="D8" s="296">
        <v>0.14699999999999999</v>
      </c>
      <c r="E8" s="296">
        <v>0.13700000000000001</v>
      </c>
      <c r="F8" s="296">
        <v>0.57799999999999996</v>
      </c>
      <c r="G8" s="296">
        <v>0.6</v>
      </c>
      <c r="H8" s="296">
        <v>0.6</v>
      </c>
      <c r="I8" s="296">
        <v>0.6</v>
      </c>
      <c r="J8" s="296">
        <v>0.6</v>
      </c>
      <c r="K8" s="296">
        <v>1.1599999999999999</v>
      </c>
      <c r="L8" s="296">
        <v>0.8</v>
      </c>
      <c r="M8" s="296">
        <v>0.6</v>
      </c>
      <c r="N8" s="296">
        <v>0.8</v>
      </c>
      <c r="O8" s="296">
        <v>1.5</v>
      </c>
      <c r="P8" s="296">
        <v>5.7</v>
      </c>
      <c r="Q8" s="296">
        <v>4.5</v>
      </c>
      <c r="R8" s="296">
        <v>3.6</v>
      </c>
      <c r="S8" s="296">
        <v>0.33900000000000002</v>
      </c>
      <c r="T8" s="296">
        <v>0.14499999999999999</v>
      </c>
      <c r="U8" s="296">
        <v>0.36099999999999999</v>
      </c>
      <c r="V8" s="296">
        <v>8.7999999999999995E-2</v>
      </c>
      <c r="W8" s="296"/>
      <c r="X8" s="296"/>
      <c r="Y8" s="296"/>
    </row>
    <row r="9" spans="1:30">
      <c r="A9" s="855"/>
      <c r="B9" s="93" t="s">
        <v>59</v>
      </c>
      <c r="C9" s="296">
        <v>1230</v>
      </c>
      <c r="D9" s="296">
        <v>150</v>
      </c>
      <c r="E9" s="296">
        <v>140</v>
      </c>
      <c r="F9" s="296">
        <v>600</v>
      </c>
      <c r="G9" s="296">
        <v>600</v>
      </c>
      <c r="H9" s="296">
        <v>600</v>
      </c>
      <c r="I9" s="296">
        <v>600</v>
      </c>
      <c r="J9" s="296">
        <v>600</v>
      </c>
      <c r="K9" s="296">
        <v>959</v>
      </c>
      <c r="L9" s="296">
        <v>518</v>
      </c>
      <c r="M9" s="296">
        <v>520</v>
      </c>
      <c r="N9" s="296">
        <v>2491</v>
      </c>
      <c r="O9" s="296">
        <v>2685</v>
      </c>
      <c r="P9" s="296">
        <v>9800</v>
      </c>
      <c r="Q9" s="296">
        <v>7600</v>
      </c>
      <c r="R9" s="296">
        <v>7235</v>
      </c>
      <c r="S9" s="296"/>
      <c r="T9" s="296"/>
      <c r="U9" s="296"/>
      <c r="V9" s="296"/>
      <c r="W9" s="296"/>
      <c r="X9" s="296"/>
      <c r="Y9" s="296"/>
    </row>
    <row r="10" spans="1:30">
      <c r="A10" s="855"/>
      <c r="B10" s="93" t="s">
        <v>555</v>
      </c>
      <c r="C10" s="296">
        <v>1230</v>
      </c>
      <c r="D10" s="296">
        <v>1000</v>
      </c>
      <c r="E10" s="296">
        <v>1000</v>
      </c>
      <c r="F10" s="296">
        <v>600</v>
      </c>
      <c r="G10" s="296">
        <v>1000</v>
      </c>
      <c r="H10" s="296">
        <v>1117</v>
      </c>
      <c r="I10" s="296">
        <v>1000</v>
      </c>
      <c r="J10" s="296">
        <v>293</v>
      </c>
      <c r="K10" s="296">
        <v>959</v>
      </c>
      <c r="L10" s="296">
        <v>2350</v>
      </c>
      <c r="M10" s="296">
        <v>3075</v>
      </c>
      <c r="N10" s="296">
        <v>1408</v>
      </c>
      <c r="O10" s="296">
        <v>560</v>
      </c>
      <c r="P10" s="296">
        <v>641</v>
      </c>
      <c r="Q10" s="296">
        <v>1239</v>
      </c>
      <c r="R10" s="296">
        <v>636</v>
      </c>
      <c r="S10" s="296">
        <v>1136</v>
      </c>
      <c r="T10" s="296">
        <v>896</v>
      </c>
      <c r="U10" s="296">
        <v>1913</v>
      </c>
      <c r="V10" s="296">
        <v>638</v>
      </c>
      <c r="W10" s="296"/>
      <c r="X10" s="296"/>
      <c r="Y10" s="296"/>
    </row>
    <row r="11" spans="1:30">
      <c r="A11" s="855"/>
      <c r="B11" s="93" t="s">
        <v>58</v>
      </c>
      <c r="C11" s="296">
        <v>1000</v>
      </c>
      <c r="D11" s="296">
        <v>980</v>
      </c>
      <c r="E11" s="296">
        <v>978.57142857142856</v>
      </c>
      <c r="F11" s="296">
        <v>963.33333333333337</v>
      </c>
      <c r="G11" s="296">
        <v>1000</v>
      </c>
      <c r="H11" s="296">
        <v>1000</v>
      </c>
      <c r="I11" s="296">
        <v>1000</v>
      </c>
      <c r="J11" s="296">
        <v>1000</v>
      </c>
      <c r="K11" s="296">
        <v>1209.5933263816476</v>
      </c>
      <c r="L11" s="296">
        <v>1544.4015444015445</v>
      </c>
      <c r="M11" s="296">
        <v>1153.8461538461538</v>
      </c>
      <c r="N11" s="296">
        <v>321.15616218386191</v>
      </c>
      <c r="O11" s="296">
        <v>558.65921787709499</v>
      </c>
      <c r="P11" s="296">
        <v>581.63265306122446</v>
      </c>
      <c r="Q11" s="296">
        <v>592.10526315789468</v>
      </c>
      <c r="R11" s="296">
        <v>497.58120248790601</v>
      </c>
      <c r="S11" s="296">
        <v>298.40000000000003</v>
      </c>
      <c r="T11" s="296">
        <v>161.80000000000001</v>
      </c>
      <c r="U11" s="296">
        <v>188.70000000000002</v>
      </c>
      <c r="V11" s="296">
        <v>137.9</v>
      </c>
      <c r="W11" s="296"/>
      <c r="X11" s="296"/>
      <c r="Y11" s="296"/>
    </row>
    <row r="12" spans="1:30">
      <c r="A12" s="855" t="s">
        <v>513</v>
      </c>
      <c r="B12" s="93" t="s">
        <v>95</v>
      </c>
      <c r="C12" s="296">
        <v>0.82899999999999996</v>
      </c>
      <c r="D12" s="296">
        <v>0.84</v>
      </c>
      <c r="E12" s="296">
        <v>0.86</v>
      </c>
      <c r="F12" s="296">
        <v>0.87</v>
      </c>
      <c r="G12" s="296">
        <v>0.84</v>
      </c>
      <c r="H12" s="296">
        <v>0.88</v>
      </c>
      <c r="I12" s="296">
        <v>0.9</v>
      </c>
      <c r="J12" s="296">
        <v>0.84</v>
      </c>
      <c r="K12" s="296">
        <v>0.9</v>
      </c>
      <c r="L12" s="296">
        <v>0.90400000000000003</v>
      </c>
      <c r="M12" s="296">
        <v>0.91700000000000004</v>
      </c>
      <c r="N12" s="296">
        <v>0.91700000000000004</v>
      </c>
      <c r="O12" s="296">
        <v>0.92700000000000005</v>
      </c>
      <c r="P12" s="296">
        <v>0.93600000000000005</v>
      </c>
      <c r="Q12" s="296">
        <v>0.94499999999999995</v>
      </c>
      <c r="R12" s="296">
        <v>0.95699999999999996</v>
      </c>
      <c r="S12" s="296">
        <v>0.96199999999999997</v>
      </c>
      <c r="T12" s="296">
        <v>0.97</v>
      </c>
      <c r="U12" s="296">
        <v>0.97799999999999998</v>
      </c>
      <c r="V12" s="296">
        <v>0.98599999999999999</v>
      </c>
      <c r="W12" s="296"/>
      <c r="X12" s="296"/>
      <c r="Y12" s="296"/>
    </row>
    <row r="13" spans="1:30">
      <c r="A13" s="855"/>
      <c r="B13" s="93" t="s">
        <v>59</v>
      </c>
      <c r="C13" s="296"/>
      <c r="D13" s="296"/>
      <c r="E13" s="296"/>
      <c r="F13" s="296"/>
      <c r="G13" s="296"/>
      <c r="H13" s="296"/>
      <c r="I13" s="296"/>
      <c r="J13" s="296"/>
      <c r="K13" s="296"/>
      <c r="L13" s="296"/>
      <c r="M13" s="296"/>
      <c r="N13" s="296"/>
      <c r="O13" s="296"/>
      <c r="P13" s="296"/>
      <c r="Q13" s="296"/>
      <c r="R13" s="296"/>
      <c r="S13" s="296"/>
      <c r="T13" s="296"/>
      <c r="U13" s="296"/>
      <c r="V13" s="296"/>
      <c r="W13" s="296"/>
      <c r="X13" s="296"/>
      <c r="Y13" s="296"/>
    </row>
    <row r="14" spans="1:30">
      <c r="A14" s="855"/>
      <c r="B14" s="93" t="s">
        <v>555</v>
      </c>
      <c r="C14" s="296">
        <v>1025</v>
      </c>
      <c r="D14" s="296">
        <v>1020</v>
      </c>
      <c r="E14" s="296">
        <v>1040</v>
      </c>
      <c r="F14" s="296">
        <v>1050</v>
      </c>
      <c r="G14" s="296">
        <v>1000</v>
      </c>
      <c r="H14" s="296">
        <v>1070</v>
      </c>
      <c r="I14" s="296">
        <v>1090</v>
      </c>
      <c r="J14" s="296">
        <v>1000</v>
      </c>
      <c r="K14" s="296">
        <v>1090</v>
      </c>
      <c r="L14" s="296">
        <v>1087</v>
      </c>
      <c r="M14" s="296">
        <v>1092</v>
      </c>
      <c r="N14" s="296">
        <v>1092</v>
      </c>
      <c r="O14" s="296">
        <v>1102</v>
      </c>
      <c r="P14" s="296">
        <v>1111</v>
      </c>
      <c r="Q14" s="296">
        <v>1123</v>
      </c>
      <c r="R14" s="296">
        <v>1136</v>
      </c>
      <c r="S14" s="296">
        <v>1144</v>
      </c>
      <c r="T14" s="296">
        <v>1153</v>
      </c>
      <c r="U14" s="296">
        <v>1161</v>
      </c>
      <c r="V14" s="296">
        <v>1170</v>
      </c>
      <c r="W14" s="296"/>
      <c r="X14" s="296"/>
      <c r="Y14" s="296"/>
    </row>
    <row r="15" spans="1:30">
      <c r="A15" s="855"/>
      <c r="B15" s="93" t="s">
        <v>58</v>
      </c>
      <c r="C15" s="296">
        <v>808.80000000000007</v>
      </c>
      <c r="D15" s="296">
        <v>823.5</v>
      </c>
      <c r="E15" s="296">
        <v>826.90000000000009</v>
      </c>
      <c r="F15" s="296">
        <v>828.6</v>
      </c>
      <c r="G15" s="296">
        <v>840</v>
      </c>
      <c r="H15" s="296">
        <v>822.40000000000009</v>
      </c>
      <c r="I15" s="296">
        <v>825.7</v>
      </c>
      <c r="J15" s="296">
        <v>840</v>
      </c>
      <c r="K15" s="296">
        <v>825.7</v>
      </c>
      <c r="L15" s="296">
        <v>831.6</v>
      </c>
      <c r="M15" s="296">
        <v>839.7</v>
      </c>
      <c r="N15" s="296">
        <v>839.7</v>
      </c>
      <c r="O15" s="296">
        <v>841.2</v>
      </c>
      <c r="P15" s="296">
        <v>842.5</v>
      </c>
      <c r="Q15" s="296">
        <v>841.5</v>
      </c>
      <c r="R15" s="296">
        <v>842.40000000000009</v>
      </c>
      <c r="S15" s="296">
        <v>840.90000000000009</v>
      </c>
      <c r="T15" s="296">
        <v>841.30000000000007</v>
      </c>
      <c r="U15" s="296">
        <v>842.40000000000009</v>
      </c>
      <c r="V15" s="296">
        <v>842.7</v>
      </c>
      <c r="W15" s="296"/>
      <c r="X15" s="296"/>
      <c r="Y15" s="296"/>
    </row>
    <row r="16" spans="1:30">
      <c r="A16" s="856" t="s">
        <v>100</v>
      </c>
      <c r="B16" s="93" t="s">
        <v>95</v>
      </c>
      <c r="C16" s="296">
        <v>382</v>
      </c>
      <c r="D16" s="296">
        <v>368.495</v>
      </c>
      <c r="E16" s="296">
        <v>355.48</v>
      </c>
      <c r="F16" s="296">
        <v>359.64</v>
      </c>
      <c r="G16" s="296">
        <v>363.85</v>
      </c>
      <c r="H16" s="296">
        <v>368.11</v>
      </c>
      <c r="I16" s="296">
        <v>368.74</v>
      </c>
      <c r="J16" s="296">
        <v>369.37</v>
      </c>
      <c r="K16" s="296">
        <v>370</v>
      </c>
      <c r="L16" s="296">
        <v>370.63099999999997</v>
      </c>
      <c r="M16" s="296">
        <v>371.26299999999998</v>
      </c>
      <c r="N16" s="296"/>
      <c r="O16" s="296"/>
      <c r="P16" s="296">
        <v>370</v>
      </c>
      <c r="Q16" s="296">
        <v>421.56799999999998</v>
      </c>
      <c r="R16" s="296">
        <v>422.327</v>
      </c>
      <c r="S16" s="296">
        <v>295</v>
      </c>
      <c r="T16" s="296">
        <v>443.38799999999998</v>
      </c>
      <c r="U16" s="296">
        <v>445.476</v>
      </c>
      <c r="V16" s="296">
        <v>455.35599999999999</v>
      </c>
      <c r="W16" s="296"/>
      <c r="X16" s="296"/>
      <c r="Y16" s="296"/>
    </row>
    <row r="17" spans="1:28">
      <c r="A17" s="856"/>
      <c r="B17" s="93" t="s">
        <v>59</v>
      </c>
      <c r="C17" s="296">
        <v>491003</v>
      </c>
      <c r="D17" s="296">
        <v>473644</v>
      </c>
      <c r="E17" s="296">
        <v>456915</v>
      </c>
      <c r="F17" s="296">
        <v>462262</v>
      </c>
      <c r="G17" s="296">
        <v>467674</v>
      </c>
      <c r="H17" s="296">
        <v>473149</v>
      </c>
      <c r="I17" s="296">
        <v>473959</v>
      </c>
      <c r="J17" s="296">
        <v>474769</v>
      </c>
      <c r="K17" s="296">
        <v>475578</v>
      </c>
      <c r="L17" s="296">
        <v>476388</v>
      </c>
      <c r="M17" s="296">
        <v>477199</v>
      </c>
      <c r="N17" s="296">
        <v>473000</v>
      </c>
      <c r="O17" s="296">
        <v>477000</v>
      </c>
      <c r="P17" s="296">
        <v>477000</v>
      </c>
      <c r="Q17" s="296"/>
      <c r="R17" s="296"/>
      <c r="S17" s="296"/>
      <c r="T17" s="296"/>
      <c r="U17" s="296"/>
      <c r="V17" s="296"/>
      <c r="W17" s="296"/>
      <c r="X17" s="296"/>
      <c r="Y17" s="296"/>
    </row>
    <row r="18" spans="1:28">
      <c r="A18" s="856"/>
      <c r="B18" s="93" t="s">
        <v>555</v>
      </c>
      <c r="C18" s="296">
        <v>491003</v>
      </c>
      <c r="D18" s="296">
        <v>473644</v>
      </c>
      <c r="E18" s="296">
        <v>456915</v>
      </c>
      <c r="F18" s="296">
        <v>462262</v>
      </c>
      <c r="G18" s="296">
        <v>467674</v>
      </c>
      <c r="H18" s="296">
        <v>473149</v>
      </c>
      <c r="I18" s="296">
        <v>473959</v>
      </c>
      <c r="J18" s="296">
        <v>474769</v>
      </c>
      <c r="K18" s="296">
        <v>475578</v>
      </c>
      <c r="L18" s="296">
        <v>476388</v>
      </c>
      <c r="M18" s="296">
        <v>477199</v>
      </c>
      <c r="N18" s="296">
        <v>473000</v>
      </c>
      <c r="O18" s="296">
        <v>480000</v>
      </c>
      <c r="P18" s="296">
        <v>488000</v>
      </c>
      <c r="Q18" s="296">
        <v>490000</v>
      </c>
      <c r="R18" s="296">
        <v>492000</v>
      </c>
      <c r="S18" s="296">
        <v>495000</v>
      </c>
      <c r="T18" s="296">
        <v>495000</v>
      </c>
      <c r="U18" s="296">
        <v>495000</v>
      </c>
      <c r="V18" s="296">
        <v>495000</v>
      </c>
      <c r="W18" s="296"/>
      <c r="X18" s="296"/>
      <c r="Y18" s="296"/>
    </row>
    <row r="19" spans="1:28">
      <c r="A19" s="856"/>
      <c r="B19" s="93" t="s">
        <v>58</v>
      </c>
      <c r="C19" s="296">
        <v>777.9993197597571</v>
      </c>
      <c r="D19" s="296">
        <v>777.99993243870927</v>
      </c>
      <c r="E19" s="296">
        <v>778.00028451681385</v>
      </c>
      <c r="F19" s="296">
        <v>778.00035477716096</v>
      </c>
      <c r="G19" s="296">
        <v>777.99920457412645</v>
      </c>
      <c r="H19" s="296">
        <v>778.00016485293213</v>
      </c>
      <c r="I19" s="296">
        <v>777.9997847915115</v>
      </c>
      <c r="J19" s="296">
        <v>777.99940602693096</v>
      </c>
      <c r="K19" s="296">
        <v>778.00066445462153</v>
      </c>
      <c r="L19" s="296">
        <v>778.00238461086337</v>
      </c>
      <c r="M19" s="296">
        <v>778.00456413362144</v>
      </c>
      <c r="N19" s="296"/>
      <c r="O19" s="296"/>
      <c r="P19" s="296">
        <v>775.68134171907752</v>
      </c>
      <c r="Q19" s="296">
        <v>860.30000000000007</v>
      </c>
      <c r="R19" s="296">
        <v>858.40000000000009</v>
      </c>
      <c r="S19" s="296">
        <v>596</v>
      </c>
      <c r="T19" s="296">
        <v>895.7</v>
      </c>
      <c r="U19" s="296">
        <v>900</v>
      </c>
      <c r="V19" s="296">
        <v>919.90000000000009</v>
      </c>
      <c r="W19" s="296"/>
      <c r="X19" s="296"/>
      <c r="Y19" s="296"/>
    </row>
    <row r="20" spans="1:28">
      <c r="A20" s="855" t="s">
        <v>512</v>
      </c>
      <c r="B20" s="93" t="s">
        <v>95</v>
      </c>
      <c r="C20" s="296">
        <v>4.0549999999999997</v>
      </c>
      <c r="D20" s="296">
        <v>4.0999999999999996</v>
      </c>
      <c r="E20" s="296">
        <v>4.2</v>
      </c>
      <c r="F20" s="296">
        <v>4.2</v>
      </c>
      <c r="G20" s="296">
        <v>4.3</v>
      </c>
      <c r="H20" s="296">
        <v>4.3</v>
      </c>
      <c r="I20" s="296">
        <v>4.0999999999999996</v>
      </c>
      <c r="J20" s="296">
        <v>4.0999999999999996</v>
      </c>
      <c r="K20" s="296">
        <v>3.4710000000000001</v>
      </c>
      <c r="L20" s="296">
        <v>3.6989999999999998</v>
      </c>
      <c r="M20" s="296">
        <v>3.7</v>
      </c>
      <c r="N20" s="296">
        <v>2.7010000000000001</v>
      </c>
      <c r="O20" s="296">
        <v>3</v>
      </c>
      <c r="P20" s="296">
        <v>3</v>
      </c>
      <c r="Q20" s="296">
        <v>3</v>
      </c>
      <c r="R20" s="296">
        <v>1.7729999999999999</v>
      </c>
      <c r="S20" s="296">
        <v>1.3129999999999999</v>
      </c>
      <c r="T20" s="296">
        <v>0.98299999999999998</v>
      </c>
      <c r="U20" s="296">
        <v>0.74099999999999999</v>
      </c>
      <c r="V20" s="296">
        <v>0.56499999999999995</v>
      </c>
      <c r="W20" s="296"/>
      <c r="X20" s="296"/>
      <c r="Y20" s="296"/>
    </row>
    <row r="21" spans="1:28">
      <c r="A21" s="855"/>
      <c r="B21" s="93" t="s">
        <v>59</v>
      </c>
      <c r="C21" s="296">
        <v>5510</v>
      </c>
      <c r="D21" s="296">
        <v>5500</v>
      </c>
      <c r="E21" s="296">
        <v>5500</v>
      </c>
      <c r="F21" s="296">
        <v>5500</v>
      </c>
      <c r="G21" s="296">
        <v>5600</v>
      </c>
      <c r="H21" s="296">
        <v>5600</v>
      </c>
      <c r="I21" s="296">
        <v>5500</v>
      </c>
      <c r="J21" s="296">
        <v>5500</v>
      </c>
      <c r="K21" s="296">
        <v>7325</v>
      </c>
      <c r="L21" s="296">
        <v>7372</v>
      </c>
      <c r="M21" s="296">
        <v>7500</v>
      </c>
      <c r="N21" s="296">
        <v>7853</v>
      </c>
      <c r="O21" s="296">
        <v>8000</v>
      </c>
      <c r="P21" s="296">
        <v>8000</v>
      </c>
      <c r="Q21" s="296">
        <v>8000</v>
      </c>
      <c r="R21" s="296"/>
      <c r="S21" s="296"/>
      <c r="T21" s="296"/>
      <c r="U21" s="296"/>
      <c r="V21" s="296"/>
      <c r="W21" s="296"/>
      <c r="X21" s="296"/>
      <c r="Y21" s="296"/>
    </row>
    <row r="22" spans="1:28">
      <c r="A22" s="855"/>
      <c r="B22" s="93" t="s">
        <v>555</v>
      </c>
      <c r="C22" s="296">
        <v>5510</v>
      </c>
      <c r="D22" s="296">
        <v>5500</v>
      </c>
      <c r="E22" s="296">
        <v>5510</v>
      </c>
      <c r="F22" s="296">
        <v>5500</v>
      </c>
      <c r="G22" s="296">
        <v>5600</v>
      </c>
      <c r="H22" s="296">
        <v>5510</v>
      </c>
      <c r="I22" s="296">
        <v>5500</v>
      </c>
      <c r="J22" s="296">
        <v>5510</v>
      </c>
      <c r="K22" s="296">
        <v>5460</v>
      </c>
      <c r="L22" s="296">
        <v>5624</v>
      </c>
      <c r="M22" s="296">
        <v>5349</v>
      </c>
      <c r="N22" s="296">
        <v>5409</v>
      </c>
      <c r="O22" s="296">
        <v>5582</v>
      </c>
      <c r="P22" s="296">
        <v>5838</v>
      </c>
      <c r="Q22" s="296">
        <v>5936</v>
      </c>
      <c r="R22" s="296">
        <v>4137</v>
      </c>
      <c r="S22" s="296">
        <v>3116</v>
      </c>
      <c r="T22" s="296">
        <v>2436</v>
      </c>
      <c r="U22" s="296">
        <v>1925</v>
      </c>
      <c r="V22" s="296">
        <v>1540</v>
      </c>
      <c r="W22" s="296"/>
      <c r="X22" s="296"/>
      <c r="Y22" s="296"/>
    </row>
    <row r="23" spans="1:28">
      <c r="A23" s="855"/>
      <c r="B23" s="93" t="s">
        <v>58</v>
      </c>
      <c r="C23" s="296">
        <v>735.9346642468239</v>
      </c>
      <c r="D23" s="296">
        <v>745.4545454545455</v>
      </c>
      <c r="E23" s="296">
        <v>763.63636363636363</v>
      </c>
      <c r="F23" s="296">
        <v>763.63636363636363</v>
      </c>
      <c r="G23" s="296">
        <v>767.85714285714289</v>
      </c>
      <c r="H23" s="296">
        <v>767.85714285714289</v>
      </c>
      <c r="I23" s="296">
        <v>745.4545454545455</v>
      </c>
      <c r="J23" s="296">
        <v>745.4545454545455</v>
      </c>
      <c r="K23" s="296">
        <v>473.85665529010237</v>
      </c>
      <c r="L23" s="296">
        <v>501.76342919153552</v>
      </c>
      <c r="M23" s="296">
        <v>493.33333333333331</v>
      </c>
      <c r="N23" s="296">
        <v>343.94498917611105</v>
      </c>
      <c r="O23" s="296">
        <v>375</v>
      </c>
      <c r="P23" s="296">
        <v>375</v>
      </c>
      <c r="Q23" s="296">
        <v>375</v>
      </c>
      <c r="R23" s="296">
        <v>428.6</v>
      </c>
      <c r="S23" s="296">
        <v>421.40000000000003</v>
      </c>
      <c r="T23" s="296">
        <v>403.5</v>
      </c>
      <c r="U23" s="296">
        <v>384.90000000000003</v>
      </c>
      <c r="V23" s="296">
        <v>366.90000000000003</v>
      </c>
      <c r="W23" s="296"/>
      <c r="X23" s="296"/>
      <c r="Y23" s="608"/>
    </row>
    <row r="24" spans="1:28">
      <c r="A24" s="855" t="s">
        <v>11</v>
      </c>
      <c r="B24" s="93" t="s">
        <v>95</v>
      </c>
      <c r="C24" s="296" t="s">
        <v>105</v>
      </c>
      <c r="D24" s="296" t="s">
        <v>105</v>
      </c>
      <c r="E24" s="296" t="s">
        <v>105</v>
      </c>
      <c r="F24" s="296" t="s">
        <v>105</v>
      </c>
      <c r="G24" s="296" t="s">
        <v>105</v>
      </c>
      <c r="H24" s="296" t="s">
        <v>105</v>
      </c>
      <c r="I24" s="296" t="s">
        <v>105</v>
      </c>
      <c r="J24" s="296" t="s">
        <v>105</v>
      </c>
      <c r="K24" s="296" t="s">
        <v>105</v>
      </c>
      <c r="L24" s="296" t="s">
        <v>105</v>
      </c>
      <c r="M24" s="296" t="s">
        <v>105</v>
      </c>
      <c r="N24" s="296" t="s">
        <v>105</v>
      </c>
      <c r="O24" s="296" t="s">
        <v>105</v>
      </c>
      <c r="P24" s="296" t="s">
        <v>105</v>
      </c>
      <c r="Q24" s="296" t="s">
        <v>105</v>
      </c>
      <c r="R24" s="296" t="s">
        <v>105</v>
      </c>
      <c r="S24" s="296" t="s">
        <v>105</v>
      </c>
      <c r="T24" s="296" t="s">
        <v>105</v>
      </c>
      <c r="U24" s="296" t="s">
        <v>105</v>
      </c>
      <c r="V24" s="296" t="s">
        <v>105</v>
      </c>
      <c r="W24" s="296" t="s">
        <v>105</v>
      </c>
      <c r="X24" s="296" t="s">
        <v>105</v>
      </c>
      <c r="Y24" s="296" t="s">
        <v>105</v>
      </c>
    </row>
    <row r="25" spans="1:28">
      <c r="A25" s="855"/>
      <c r="B25" s="93" t="s">
        <v>59</v>
      </c>
      <c r="C25" s="296" t="s">
        <v>105</v>
      </c>
      <c r="D25" s="296" t="s">
        <v>105</v>
      </c>
      <c r="E25" s="296" t="s">
        <v>105</v>
      </c>
      <c r="F25" s="296" t="s">
        <v>105</v>
      </c>
      <c r="G25" s="296" t="s">
        <v>105</v>
      </c>
      <c r="H25" s="296" t="s">
        <v>105</v>
      </c>
      <c r="I25" s="296" t="s">
        <v>105</v>
      </c>
      <c r="J25" s="296" t="s">
        <v>105</v>
      </c>
      <c r="K25" s="296" t="s">
        <v>105</v>
      </c>
      <c r="L25" s="296" t="s">
        <v>105</v>
      </c>
      <c r="M25" s="296" t="s">
        <v>105</v>
      </c>
      <c r="N25" s="296" t="s">
        <v>105</v>
      </c>
      <c r="O25" s="296" t="s">
        <v>105</v>
      </c>
      <c r="P25" s="296" t="s">
        <v>105</v>
      </c>
      <c r="Q25" s="296" t="s">
        <v>105</v>
      </c>
      <c r="R25" s="296" t="s">
        <v>105</v>
      </c>
      <c r="S25" s="296" t="s">
        <v>105</v>
      </c>
      <c r="T25" s="296" t="s">
        <v>105</v>
      </c>
      <c r="U25" s="296" t="s">
        <v>105</v>
      </c>
      <c r="V25" s="296" t="s">
        <v>105</v>
      </c>
      <c r="W25" s="296" t="s">
        <v>105</v>
      </c>
      <c r="X25" s="296" t="s">
        <v>105</v>
      </c>
      <c r="Y25" s="296" t="s">
        <v>105</v>
      </c>
    </row>
    <row r="26" spans="1:28">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t="s">
        <v>105</v>
      </c>
      <c r="O26" s="296" t="s">
        <v>105</v>
      </c>
      <c r="P26" s="296" t="s">
        <v>105</v>
      </c>
      <c r="Q26" s="296" t="s">
        <v>105</v>
      </c>
      <c r="R26" s="296" t="s">
        <v>105</v>
      </c>
      <c r="S26" s="296" t="s">
        <v>105</v>
      </c>
      <c r="T26" s="296" t="s">
        <v>105</v>
      </c>
      <c r="U26" s="296" t="s">
        <v>105</v>
      </c>
      <c r="V26" s="296" t="s">
        <v>105</v>
      </c>
      <c r="W26" s="296" t="s">
        <v>105</v>
      </c>
      <c r="X26" s="296" t="s">
        <v>105</v>
      </c>
      <c r="Y26" s="296" t="s">
        <v>105</v>
      </c>
    </row>
    <row r="27" spans="1:28">
      <c r="A27" s="855"/>
      <c r="B27" s="93" t="s">
        <v>58</v>
      </c>
      <c r="C27" s="296" t="s">
        <v>105</v>
      </c>
      <c r="D27" s="296" t="s">
        <v>105</v>
      </c>
      <c r="E27" s="296" t="s">
        <v>105</v>
      </c>
      <c r="F27" s="296" t="s">
        <v>105</v>
      </c>
      <c r="G27" s="296" t="s">
        <v>105</v>
      </c>
      <c r="H27" s="296" t="s">
        <v>105</v>
      </c>
      <c r="I27" s="296" t="s">
        <v>105</v>
      </c>
      <c r="J27" s="296" t="s">
        <v>105</v>
      </c>
      <c r="K27" s="296" t="s">
        <v>105</v>
      </c>
      <c r="L27" s="296" t="s">
        <v>105</v>
      </c>
      <c r="M27" s="296" t="s">
        <v>105</v>
      </c>
      <c r="N27" s="296" t="s">
        <v>105</v>
      </c>
      <c r="O27" s="296" t="s">
        <v>105</v>
      </c>
      <c r="P27" s="296" t="s">
        <v>105</v>
      </c>
      <c r="Q27" s="296" t="s">
        <v>105</v>
      </c>
      <c r="R27" s="296" t="s">
        <v>105</v>
      </c>
      <c r="S27" s="296" t="s">
        <v>105</v>
      </c>
      <c r="T27" s="296" t="s">
        <v>105</v>
      </c>
      <c r="U27" s="296" t="s">
        <v>105</v>
      </c>
      <c r="V27" s="296" t="s">
        <v>105</v>
      </c>
      <c r="W27" s="296" t="s">
        <v>105</v>
      </c>
      <c r="X27" s="296" t="s">
        <v>105</v>
      </c>
      <c r="Y27" s="296" t="s">
        <v>105</v>
      </c>
    </row>
    <row r="28" spans="1:28">
      <c r="A28" s="855" t="s">
        <v>10</v>
      </c>
      <c r="B28" s="93" t="s">
        <v>95</v>
      </c>
      <c r="C28" s="296">
        <v>35.03</v>
      </c>
      <c r="D28" s="296">
        <v>35.24</v>
      </c>
      <c r="E28" s="296">
        <v>35.454999999999998</v>
      </c>
      <c r="F28" s="296">
        <v>35.61</v>
      </c>
      <c r="G28" s="296">
        <v>34.6</v>
      </c>
      <c r="H28" s="296">
        <v>38.052999999999997</v>
      </c>
      <c r="I28" s="296">
        <v>41.857999999999997</v>
      </c>
      <c r="J28" s="296">
        <v>32</v>
      </c>
      <c r="K28" s="296">
        <v>34</v>
      </c>
      <c r="L28" s="296">
        <v>26</v>
      </c>
      <c r="M28" s="296">
        <v>59.494999999999997</v>
      </c>
      <c r="N28" s="296">
        <v>59.281999999999996</v>
      </c>
      <c r="O28" s="296">
        <v>59.076000000000001</v>
      </c>
      <c r="P28" s="296">
        <v>58.53</v>
      </c>
      <c r="Q28" s="296">
        <v>58.67</v>
      </c>
      <c r="R28" s="296">
        <v>58.482999999999997</v>
      </c>
      <c r="S28" s="296">
        <v>57.95</v>
      </c>
      <c r="T28" s="296">
        <v>58.11</v>
      </c>
      <c r="U28" s="296">
        <v>58.29</v>
      </c>
      <c r="V28" s="296">
        <v>58.5</v>
      </c>
      <c r="W28" s="296"/>
      <c r="X28" s="296"/>
      <c r="Y28" s="296"/>
    </row>
    <row r="29" spans="1:28">
      <c r="A29" s="855"/>
      <c r="B29" s="93" t="s">
        <v>59</v>
      </c>
      <c r="C29" s="296">
        <v>47205</v>
      </c>
      <c r="D29" s="296">
        <v>47450</v>
      </c>
      <c r="E29" s="296">
        <v>47735</v>
      </c>
      <c r="F29" s="296">
        <v>47950</v>
      </c>
      <c r="G29" s="296">
        <v>48480</v>
      </c>
      <c r="H29" s="296">
        <v>54506</v>
      </c>
      <c r="I29" s="296">
        <v>54800</v>
      </c>
      <c r="J29" s="296">
        <v>52000</v>
      </c>
      <c r="K29" s="296">
        <v>54000</v>
      </c>
      <c r="L29" s="296">
        <v>50000</v>
      </c>
      <c r="M29" s="296">
        <v>52000</v>
      </c>
      <c r="N29" s="296">
        <v>53000</v>
      </c>
      <c r="O29" s="296">
        <v>55000</v>
      </c>
      <c r="P29" s="296">
        <v>55000</v>
      </c>
      <c r="Q29" s="296"/>
      <c r="R29" s="296"/>
      <c r="S29" s="296"/>
      <c r="T29" s="296"/>
      <c r="U29" s="296"/>
      <c r="V29" s="296"/>
      <c r="W29" s="296"/>
      <c r="X29" s="296"/>
      <c r="Y29" s="296"/>
      <c r="AB29" s="324"/>
    </row>
    <row r="30" spans="1:28">
      <c r="A30" s="855"/>
      <c r="B30" s="93" t="s">
        <v>555</v>
      </c>
      <c r="C30" s="296">
        <v>47205</v>
      </c>
      <c r="D30" s="296">
        <v>47450</v>
      </c>
      <c r="E30" s="296">
        <v>47735</v>
      </c>
      <c r="F30" s="296">
        <v>47950</v>
      </c>
      <c r="G30" s="296">
        <v>48480</v>
      </c>
      <c r="H30" s="296">
        <v>54506</v>
      </c>
      <c r="I30" s="296">
        <v>54800</v>
      </c>
      <c r="J30" s="296">
        <v>52000</v>
      </c>
      <c r="K30" s="296">
        <v>54000</v>
      </c>
      <c r="L30" s="296">
        <v>50000</v>
      </c>
      <c r="M30" s="296">
        <v>52000</v>
      </c>
      <c r="N30" s="296">
        <v>53000</v>
      </c>
      <c r="O30" s="296">
        <v>55000</v>
      </c>
      <c r="P30" s="296">
        <v>55000</v>
      </c>
      <c r="Q30" s="296">
        <v>53000</v>
      </c>
      <c r="R30" s="296">
        <v>62357</v>
      </c>
      <c r="S30" s="296">
        <v>81830</v>
      </c>
      <c r="T30" s="296">
        <v>81488</v>
      </c>
      <c r="U30" s="296">
        <v>81708</v>
      </c>
      <c r="V30" s="296">
        <v>81953</v>
      </c>
      <c r="W30" s="296"/>
      <c r="X30" s="296"/>
      <c r="Y30" s="296"/>
    </row>
    <row r="31" spans="1:28">
      <c r="A31" s="855"/>
      <c r="B31" s="93" t="s">
        <v>58</v>
      </c>
      <c r="C31" s="296">
        <v>742.08240652473251</v>
      </c>
      <c r="D31" s="296">
        <v>742.67650158061122</v>
      </c>
      <c r="E31" s="296">
        <v>742.7464124855976</v>
      </c>
      <c r="F31" s="296">
        <v>742.64859228362877</v>
      </c>
      <c r="G31" s="296">
        <v>713.69636963696371</v>
      </c>
      <c r="H31" s="296">
        <v>698.1433236707885</v>
      </c>
      <c r="I31" s="296">
        <v>763.83211678832117</v>
      </c>
      <c r="J31" s="296">
        <v>615.38461538461536</v>
      </c>
      <c r="K31" s="296">
        <v>629.62962962962968</v>
      </c>
      <c r="L31" s="296">
        <v>520</v>
      </c>
      <c r="M31" s="296">
        <v>576.92307692307691</v>
      </c>
      <c r="N31" s="296">
        <v>584.90566037735846</v>
      </c>
      <c r="O31" s="296">
        <v>600</v>
      </c>
      <c r="P31" s="296">
        <v>600</v>
      </c>
      <c r="Q31" s="296">
        <v>1107</v>
      </c>
      <c r="R31" s="296">
        <v>937.90000000000009</v>
      </c>
      <c r="S31" s="296">
        <v>712.5</v>
      </c>
      <c r="T31" s="296">
        <v>713.2</v>
      </c>
      <c r="U31" s="296">
        <v>713.5</v>
      </c>
      <c r="V31" s="296">
        <v>713.80000000000007</v>
      </c>
      <c r="W31" s="296"/>
      <c r="X31" s="296"/>
      <c r="Y31" s="296"/>
    </row>
    <row r="32" spans="1:28">
      <c r="A32" s="855" t="s">
        <v>9</v>
      </c>
      <c r="B32" s="93" t="s">
        <v>95</v>
      </c>
      <c r="C32" s="296">
        <v>116.551</v>
      </c>
      <c r="D32" s="296">
        <v>147.72900000000001</v>
      </c>
      <c r="E32" s="296">
        <v>150.60400000000001</v>
      </c>
      <c r="F32" s="296">
        <v>179.32599999999999</v>
      </c>
      <c r="G32" s="296">
        <v>153.41399999999999</v>
      </c>
      <c r="H32" s="296">
        <v>141.078</v>
      </c>
      <c r="I32" s="296">
        <v>203.071</v>
      </c>
      <c r="J32" s="296">
        <v>261.81</v>
      </c>
      <c r="K32" s="296">
        <v>243.215</v>
      </c>
      <c r="L32" s="296">
        <v>275.17599999999999</v>
      </c>
      <c r="M32" s="296">
        <v>277.52999999999997</v>
      </c>
      <c r="N32" s="296">
        <v>325.21499999999997</v>
      </c>
      <c r="O32" s="296">
        <v>368.08100000000002</v>
      </c>
      <c r="P32" s="296">
        <v>361.33199999999999</v>
      </c>
      <c r="Q32" s="296">
        <v>381.04899999999998</v>
      </c>
      <c r="R32" s="296">
        <v>368.08100000000002</v>
      </c>
      <c r="S32" s="296">
        <v>275.07</v>
      </c>
      <c r="T32" s="296">
        <v>386.3186</v>
      </c>
      <c r="U32" s="296">
        <v>344.58300000000003</v>
      </c>
      <c r="V32" s="296">
        <v>417.98950000000002</v>
      </c>
      <c r="W32" s="296">
        <v>425.88468299999994</v>
      </c>
      <c r="X32" s="296"/>
      <c r="Y32" s="296"/>
      <c r="AA32" s="41"/>
    </row>
    <row r="33" spans="1:27">
      <c r="A33" s="855"/>
      <c r="B33" s="93" t="s">
        <v>59</v>
      </c>
      <c r="C33" s="296">
        <v>169078</v>
      </c>
      <c r="D33" s="296">
        <v>181337</v>
      </c>
      <c r="E33" s="296">
        <v>198306</v>
      </c>
      <c r="F33" s="296">
        <v>218760</v>
      </c>
      <c r="G33" s="296">
        <v>40372</v>
      </c>
      <c r="H33" s="296">
        <v>235171</v>
      </c>
      <c r="I33" s="296">
        <v>248276</v>
      </c>
      <c r="J33" s="296">
        <v>258111</v>
      </c>
      <c r="K33" s="296">
        <v>266115</v>
      </c>
      <c r="L33" s="296">
        <v>266946</v>
      </c>
      <c r="M33" s="296">
        <v>279140</v>
      </c>
      <c r="N33" s="296">
        <v>308094</v>
      </c>
      <c r="O33" s="296">
        <v>353190</v>
      </c>
      <c r="P33" s="296">
        <v>345567</v>
      </c>
      <c r="Q33" s="296">
        <v>375991</v>
      </c>
      <c r="R33" s="296">
        <v>353190</v>
      </c>
      <c r="S33" s="296">
        <v>369987</v>
      </c>
      <c r="T33" s="296">
        <v>389546</v>
      </c>
      <c r="U33" s="296">
        <v>405084</v>
      </c>
      <c r="V33" s="296">
        <v>413250</v>
      </c>
      <c r="W33" s="296">
        <v>409564</v>
      </c>
      <c r="X33" s="296"/>
      <c r="Y33" s="296"/>
      <c r="AA33" s="41"/>
    </row>
    <row r="34" spans="1:27">
      <c r="A34" s="855"/>
      <c r="B34" s="93" t="s">
        <v>555</v>
      </c>
      <c r="C34" s="296">
        <v>169078</v>
      </c>
      <c r="D34" s="296">
        <v>181337</v>
      </c>
      <c r="E34" s="296">
        <v>205726</v>
      </c>
      <c r="F34" s="296">
        <v>229996</v>
      </c>
      <c r="G34" s="296">
        <v>218028</v>
      </c>
      <c r="H34" s="296">
        <v>248276</v>
      </c>
      <c r="I34" s="296">
        <v>244567</v>
      </c>
      <c r="J34" s="296">
        <v>258111</v>
      </c>
      <c r="K34" s="296">
        <v>266115</v>
      </c>
      <c r="L34" s="296">
        <v>266946</v>
      </c>
      <c r="M34" s="296">
        <v>295236</v>
      </c>
      <c r="N34" s="296">
        <v>308094</v>
      </c>
      <c r="O34" s="296">
        <v>353190</v>
      </c>
      <c r="P34" s="296">
        <v>362824</v>
      </c>
      <c r="Q34" s="296">
        <v>375991</v>
      </c>
      <c r="R34" s="296">
        <v>369987</v>
      </c>
      <c r="S34" s="296">
        <v>369987</v>
      </c>
      <c r="T34" s="296">
        <v>389546</v>
      </c>
      <c r="U34" s="296">
        <v>405084</v>
      </c>
      <c r="V34" s="296">
        <v>400000</v>
      </c>
      <c r="W34" s="296"/>
      <c r="X34" s="296"/>
      <c r="Y34" s="296"/>
      <c r="AA34" s="7"/>
    </row>
    <row r="35" spans="1:27">
      <c r="A35" s="855"/>
      <c r="B35" s="93" t="s">
        <v>58</v>
      </c>
      <c r="C35" s="296">
        <v>689.33273400442397</v>
      </c>
      <c r="D35" s="296">
        <v>814.66551227824436</v>
      </c>
      <c r="E35" s="296">
        <v>759.45256321039199</v>
      </c>
      <c r="F35" s="296">
        <v>819.73852623880055</v>
      </c>
      <c r="G35" s="296">
        <v>3800.0099078569306</v>
      </c>
      <c r="H35" s="296">
        <v>599.89539526557269</v>
      </c>
      <c r="I35" s="296">
        <v>817.9244067086629</v>
      </c>
      <c r="J35" s="296">
        <v>1014.3310436207678</v>
      </c>
      <c r="K35" s="296">
        <v>913.94697781034517</v>
      </c>
      <c r="L35" s="296">
        <v>1030.8302053598854</v>
      </c>
      <c r="M35" s="296">
        <v>994.23228487497317</v>
      </c>
      <c r="N35" s="296">
        <v>1055.5707024479541</v>
      </c>
      <c r="O35" s="296">
        <v>1042.1614428494579</v>
      </c>
      <c r="P35" s="296">
        <v>1045.6206755853423</v>
      </c>
      <c r="Q35" s="296">
        <v>1013.4524496596993</v>
      </c>
      <c r="R35" s="296">
        <v>1042.1614428494579</v>
      </c>
      <c r="S35" s="296">
        <v>743.45855394919283</v>
      </c>
      <c r="T35" s="296">
        <v>991.71497076083438</v>
      </c>
      <c r="U35" s="296">
        <v>850.64579198388481</v>
      </c>
      <c r="V35" s="296">
        <v>1011.4688445251059</v>
      </c>
      <c r="W35" s="296">
        <v>1039.8489198269378</v>
      </c>
      <c r="X35" s="296"/>
      <c r="Y35" s="296"/>
      <c r="AA35" s="7"/>
    </row>
    <row r="36" spans="1:27" ht="15" customHeight="1">
      <c r="A36" s="855" t="s">
        <v>8</v>
      </c>
      <c r="B36" s="93" t="s">
        <v>95</v>
      </c>
      <c r="C36" s="296">
        <v>0.4</v>
      </c>
      <c r="D36" s="296">
        <v>0.3</v>
      </c>
      <c r="E36" s="296">
        <v>0.3</v>
      </c>
      <c r="F36" s="296">
        <v>0.9</v>
      </c>
      <c r="G36" s="296">
        <v>0.6</v>
      </c>
      <c r="H36" s="296">
        <v>0.3</v>
      </c>
      <c r="I36" s="296">
        <v>0.5</v>
      </c>
      <c r="J36" s="296">
        <v>0.4</v>
      </c>
      <c r="K36" s="296">
        <v>0.4</v>
      </c>
      <c r="L36" s="296">
        <v>0.6</v>
      </c>
      <c r="M36" s="296">
        <v>0.6</v>
      </c>
      <c r="N36" s="296">
        <v>0.6</v>
      </c>
      <c r="O36" s="296">
        <v>0.7</v>
      </c>
      <c r="P36" s="296">
        <v>0.4</v>
      </c>
      <c r="Q36" s="296">
        <v>0.6</v>
      </c>
      <c r="R36" s="296">
        <v>0.2</v>
      </c>
      <c r="S36" s="296">
        <v>0.2</v>
      </c>
      <c r="T36" s="296">
        <v>0.3</v>
      </c>
      <c r="U36" s="296">
        <v>0.2</v>
      </c>
      <c r="V36" s="296">
        <v>0.4</v>
      </c>
      <c r="W36" s="296">
        <v>0.4</v>
      </c>
      <c r="X36" s="723">
        <v>0.3</v>
      </c>
      <c r="Y36" s="296"/>
      <c r="AA36" s="41"/>
    </row>
    <row r="37" spans="1:27">
      <c r="A37" s="855"/>
      <c r="B37" s="93" t="s">
        <v>59</v>
      </c>
      <c r="C37" s="296">
        <v>123</v>
      </c>
      <c r="D37" s="296">
        <v>123</v>
      </c>
      <c r="E37" s="296">
        <v>116</v>
      </c>
      <c r="F37" s="296">
        <v>255</v>
      </c>
      <c r="G37" s="296">
        <v>212</v>
      </c>
      <c r="H37" s="296">
        <v>151</v>
      </c>
      <c r="I37" s="296">
        <v>202.3</v>
      </c>
      <c r="J37" s="296">
        <v>156</v>
      </c>
      <c r="K37" s="296">
        <v>156.69999999999999</v>
      </c>
      <c r="L37" s="296">
        <v>241</v>
      </c>
      <c r="M37" s="296">
        <v>270.39999999999998</v>
      </c>
      <c r="N37" s="296">
        <v>174</v>
      </c>
      <c r="O37" s="296">
        <v>266</v>
      </c>
      <c r="P37" s="296">
        <v>182</v>
      </c>
      <c r="Q37" s="296">
        <v>240</v>
      </c>
      <c r="R37" s="296">
        <v>99</v>
      </c>
      <c r="S37" s="296">
        <v>56</v>
      </c>
      <c r="T37" s="296">
        <v>91</v>
      </c>
      <c r="U37" s="296">
        <v>87</v>
      </c>
      <c r="V37" s="296">
        <v>186</v>
      </c>
      <c r="W37" s="296">
        <v>166</v>
      </c>
      <c r="X37" s="296">
        <v>146</v>
      </c>
      <c r="Y37" s="296"/>
      <c r="AA37" s="41"/>
    </row>
    <row r="38" spans="1:27">
      <c r="A38" s="855"/>
      <c r="B38" s="93" t="s">
        <v>555</v>
      </c>
      <c r="C38" s="296">
        <v>123</v>
      </c>
      <c r="D38" s="296">
        <v>123</v>
      </c>
      <c r="E38" s="296">
        <v>116</v>
      </c>
      <c r="F38" s="296">
        <v>255</v>
      </c>
      <c r="G38" s="296">
        <v>212</v>
      </c>
      <c r="H38" s="296">
        <v>137</v>
      </c>
      <c r="I38" s="296">
        <v>178</v>
      </c>
      <c r="J38" s="296">
        <v>140</v>
      </c>
      <c r="K38" s="296">
        <v>143</v>
      </c>
      <c r="L38" s="296">
        <v>241</v>
      </c>
      <c r="M38" s="296">
        <v>208</v>
      </c>
      <c r="N38" s="296">
        <v>163</v>
      </c>
      <c r="O38" s="296">
        <v>266</v>
      </c>
      <c r="P38" s="296">
        <v>182</v>
      </c>
      <c r="Q38" s="296">
        <v>240</v>
      </c>
      <c r="R38" s="296">
        <v>99</v>
      </c>
      <c r="S38" s="296">
        <v>56</v>
      </c>
      <c r="T38" s="296">
        <v>91</v>
      </c>
      <c r="U38" s="296">
        <v>87</v>
      </c>
      <c r="V38" s="296">
        <v>186</v>
      </c>
      <c r="W38" s="296"/>
      <c r="X38" s="296"/>
      <c r="Y38" s="296"/>
      <c r="AA38" s="7"/>
    </row>
    <row r="39" spans="1:27">
      <c r="A39" s="855"/>
      <c r="B39" s="93" t="s">
        <v>58</v>
      </c>
      <c r="C39" s="296">
        <v>3252.0325203252032</v>
      </c>
      <c r="D39" s="296">
        <v>2439.0243902439024</v>
      </c>
      <c r="E39" s="296">
        <v>2586.2068965517242</v>
      </c>
      <c r="F39" s="296">
        <v>3529.4117647058824</v>
      </c>
      <c r="G39" s="296">
        <v>2830.1886792452829</v>
      </c>
      <c r="H39" s="296">
        <v>1986.7549668874171</v>
      </c>
      <c r="I39" s="296">
        <v>2471.5768660405338</v>
      </c>
      <c r="J39" s="296">
        <v>2564.102564102564</v>
      </c>
      <c r="K39" s="296">
        <v>2552.6483726866627</v>
      </c>
      <c r="L39" s="296">
        <v>2489.6265560165975</v>
      </c>
      <c r="M39" s="296">
        <v>2218.9349112426039</v>
      </c>
      <c r="N39" s="296">
        <v>3448.2758620689656</v>
      </c>
      <c r="O39" s="296">
        <v>2631.5789473684213</v>
      </c>
      <c r="P39" s="296">
        <v>2197.802197802198</v>
      </c>
      <c r="Q39" s="296">
        <v>2500</v>
      </c>
      <c r="R39" s="296">
        <v>2020.2020202020201</v>
      </c>
      <c r="S39" s="296">
        <v>3571.4285714285716</v>
      </c>
      <c r="T39" s="296">
        <v>3296.7032967032969</v>
      </c>
      <c r="U39" s="296">
        <v>2298.8505747126437</v>
      </c>
      <c r="V39" s="296">
        <v>2150.5376344086021</v>
      </c>
      <c r="W39" s="296">
        <v>2409.6385542168673</v>
      </c>
      <c r="X39" s="296">
        <v>2054.794520547945</v>
      </c>
      <c r="Y39" s="608"/>
      <c r="AA39" s="41"/>
    </row>
    <row r="40" spans="1:27">
      <c r="A40" s="855" t="s">
        <v>6</v>
      </c>
      <c r="B40" s="93" t="s">
        <v>95</v>
      </c>
      <c r="C40" s="296">
        <v>124.29</v>
      </c>
      <c r="D40" s="296">
        <v>109.175</v>
      </c>
      <c r="E40" s="296">
        <v>101.074</v>
      </c>
      <c r="F40" s="296">
        <v>87.462999999999994</v>
      </c>
      <c r="G40" s="296" t="s">
        <v>7</v>
      </c>
      <c r="H40" s="296">
        <v>93</v>
      </c>
      <c r="I40" s="296">
        <v>85.977000000000004</v>
      </c>
      <c r="J40" s="296">
        <v>102.932</v>
      </c>
      <c r="K40" s="296">
        <v>94.453999999999994</v>
      </c>
      <c r="L40" s="296" t="s">
        <v>7</v>
      </c>
      <c r="M40" s="296" t="s">
        <v>7</v>
      </c>
      <c r="N40" s="296" t="s">
        <v>7</v>
      </c>
      <c r="O40" s="296">
        <v>112.913</v>
      </c>
      <c r="P40" s="296">
        <v>121.4</v>
      </c>
      <c r="Q40" s="296">
        <v>139.9</v>
      </c>
      <c r="R40" s="296">
        <v>92.796999999999997</v>
      </c>
      <c r="S40" s="296">
        <v>116.754</v>
      </c>
      <c r="T40" s="296">
        <v>111.90199999999999</v>
      </c>
      <c r="U40" s="296">
        <v>123.43799999999999</v>
      </c>
      <c r="V40" s="296">
        <v>151.22</v>
      </c>
      <c r="W40" s="296">
        <v>102.958</v>
      </c>
      <c r="X40" s="296"/>
      <c r="Y40" s="296"/>
      <c r="AA40" s="41"/>
    </row>
    <row r="41" spans="1:27">
      <c r="A41" s="855"/>
      <c r="B41" s="93" t="s">
        <v>59</v>
      </c>
      <c r="C41" s="296">
        <v>269442</v>
      </c>
      <c r="D41" s="296">
        <v>237272</v>
      </c>
      <c r="E41" s="296">
        <v>279787</v>
      </c>
      <c r="F41" s="296">
        <v>292537</v>
      </c>
      <c r="G41" s="296" t="s">
        <v>7</v>
      </c>
      <c r="H41" s="296">
        <v>293000</v>
      </c>
      <c r="I41" s="296">
        <v>295000</v>
      </c>
      <c r="J41" s="296">
        <v>295000</v>
      </c>
      <c r="K41" s="296">
        <v>295000</v>
      </c>
      <c r="L41" s="296" t="s">
        <v>7</v>
      </c>
      <c r="M41" s="296" t="s">
        <v>7</v>
      </c>
      <c r="N41" s="296" t="s">
        <v>7</v>
      </c>
      <c r="O41" s="296">
        <v>389266</v>
      </c>
      <c r="P41" s="296">
        <v>404700</v>
      </c>
      <c r="Q41" s="296">
        <v>416500</v>
      </c>
      <c r="R41" s="296">
        <v>620606</v>
      </c>
      <c r="S41" s="296">
        <v>776231</v>
      </c>
      <c r="T41" s="296">
        <v>759939</v>
      </c>
      <c r="U41" s="296">
        <v>758992</v>
      </c>
      <c r="V41" s="296">
        <v>771726</v>
      </c>
      <c r="W41" s="296">
        <v>556093</v>
      </c>
      <c r="X41" s="296"/>
      <c r="Y41" s="296"/>
      <c r="AA41" s="41"/>
    </row>
    <row r="42" spans="1:27">
      <c r="A42" s="855"/>
      <c r="B42" s="93" t="s">
        <v>555</v>
      </c>
      <c r="C42" s="296">
        <v>269442</v>
      </c>
      <c r="D42" s="296">
        <v>237272</v>
      </c>
      <c r="E42" s="296">
        <v>326700</v>
      </c>
      <c r="F42" s="296">
        <v>292537</v>
      </c>
      <c r="G42" s="296">
        <v>293921</v>
      </c>
      <c r="H42" s="296">
        <v>424400</v>
      </c>
      <c r="I42" s="296">
        <v>322900</v>
      </c>
      <c r="J42" s="296">
        <v>396900</v>
      </c>
      <c r="K42" s="296">
        <v>457700</v>
      </c>
      <c r="L42" s="296">
        <v>357000</v>
      </c>
      <c r="M42" s="296">
        <v>365856</v>
      </c>
      <c r="N42" s="296">
        <v>288000</v>
      </c>
      <c r="O42" s="296">
        <v>389300</v>
      </c>
      <c r="P42" s="296">
        <v>404700</v>
      </c>
      <c r="Q42" s="296">
        <v>416500</v>
      </c>
      <c r="R42" s="296">
        <v>382303</v>
      </c>
      <c r="S42" s="296">
        <v>421000</v>
      </c>
      <c r="T42" s="296">
        <v>427000</v>
      </c>
      <c r="U42" s="296">
        <v>400000</v>
      </c>
      <c r="V42" s="296">
        <v>400000</v>
      </c>
      <c r="W42" s="296"/>
      <c r="X42" s="296"/>
      <c r="Y42" s="296"/>
      <c r="AA42" s="7"/>
    </row>
    <row r="43" spans="1:27">
      <c r="A43" s="855"/>
      <c r="B43" s="93" t="s">
        <v>58</v>
      </c>
      <c r="C43" s="296">
        <v>461.28665909546396</v>
      </c>
      <c r="D43" s="296">
        <v>460.12593142047945</v>
      </c>
      <c r="E43" s="296">
        <v>361.25338203704962</v>
      </c>
      <c r="F43" s="296">
        <v>298.98098360207428</v>
      </c>
      <c r="G43" s="296" t="s">
        <v>7</v>
      </c>
      <c r="H43" s="296">
        <v>317.4061433447099</v>
      </c>
      <c r="I43" s="296">
        <v>291.44745762711864</v>
      </c>
      <c r="J43" s="296">
        <v>348.92203389830507</v>
      </c>
      <c r="K43" s="296">
        <v>320.18305084745765</v>
      </c>
      <c r="L43" s="296" t="s">
        <v>7</v>
      </c>
      <c r="M43" s="296" t="s">
        <v>7</v>
      </c>
      <c r="N43" s="296" t="s">
        <v>7</v>
      </c>
      <c r="O43" s="296">
        <v>290.06643272209749</v>
      </c>
      <c r="P43" s="296">
        <v>299.97529033852237</v>
      </c>
      <c r="Q43" s="296">
        <v>335.89435774309726</v>
      </c>
      <c r="R43" s="296">
        <v>149.52643061781549</v>
      </c>
      <c r="S43" s="296">
        <v>150.41141103614774</v>
      </c>
      <c r="T43" s="296">
        <v>147.25129253795367</v>
      </c>
      <c r="U43" s="296">
        <v>162.63412526087228</v>
      </c>
      <c r="V43" s="296">
        <v>195.95037616978047</v>
      </c>
      <c r="W43" s="296">
        <v>185.14529044602253</v>
      </c>
      <c r="X43" s="296"/>
      <c r="Y43" s="608"/>
      <c r="AA43" s="41"/>
    </row>
    <row r="44" spans="1:27">
      <c r="A44" s="855" t="s">
        <v>5</v>
      </c>
      <c r="B44" s="93" t="s">
        <v>95</v>
      </c>
      <c r="C44" s="296">
        <v>0.25</v>
      </c>
      <c r="D44" s="296">
        <v>0.25</v>
      </c>
      <c r="E44" s="296">
        <v>0.25</v>
      </c>
      <c r="F44" s="296">
        <v>0.25</v>
      </c>
      <c r="G44" s="296">
        <v>0.25600000000000001</v>
      </c>
      <c r="H44" s="296">
        <v>0.25600000000000001</v>
      </c>
      <c r="I44" s="296">
        <v>0.21</v>
      </c>
      <c r="J44" s="296">
        <v>0.21</v>
      </c>
      <c r="K44" s="296">
        <v>0.37</v>
      </c>
      <c r="L44" s="296">
        <v>0.4</v>
      </c>
      <c r="M44" s="296">
        <v>0.42</v>
      </c>
      <c r="N44" s="296">
        <v>0.26</v>
      </c>
      <c r="O44" s="296">
        <v>0.3</v>
      </c>
      <c r="P44" s="296">
        <v>0.3</v>
      </c>
      <c r="Q44" s="296">
        <v>0.35</v>
      </c>
      <c r="R44" s="296">
        <v>0.35</v>
      </c>
      <c r="S44" s="296">
        <v>0.35</v>
      </c>
      <c r="T44" s="296">
        <v>0.4</v>
      </c>
      <c r="U44" s="296">
        <v>0.4</v>
      </c>
      <c r="V44" s="296">
        <v>0.375</v>
      </c>
      <c r="W44" s="296"/>
      <c r="X44" s="296"/>
      <c r="Y44" s="296"/>
    </row>
    <row r="45" spans="1:27">
      <c r="A45" s="855"/>
      <c r="B45" s="93" t="s">
        <v>59</v>
      </c>
      <c r="C45" s="296">
        <v>536</v>
      </c>
      <c r="D45" s="296">
        <v>536</v>
      </c>
      <c r="E45" s="296">
        <v>536</v>
      </c>
      <c r="F45" s="296">
        <v>536</v>
      </c>
      <c r="G45" s="296">
        <v>550</v>
      </c>
      <c r="H45" s="296">
        <v>550</v>
      </c>
      <c r="I45" s="296">
        <v>500</v>
      </c>
      <c r="J45" s="296">
        <v>500</v>
      </c>
      <c r="K45" s="296">
        <v>713</v>
      </c>
      <c r="L45" s="296">
        <v>718</v>
      </c>
      <c r="M45" s="296">
        <v>720</v>
      </c>
      <c r="N45" s="296">
        <v>754</v>
      </c>
      <c r="O45" s="296">
        <v>800</v>
      </c>
      <c r="P45" s="296">
        <v>800</v>
      </c>
      <c r="Q45" s="296"/>
      <c r="R45" s="296"/>
      <c r="S45" s="296"/>
      <c r="T45" s="296"/>
      <c r="U45" s="296"/>
      <c r="V45" s="296"/>
      <c r="W45" s="296"/>
      <c r="X45" s="296"/>
      <c r="Y45" s="296"/>
    </row>
    <row r="46" spans="1:27">
      <c r="A46" s="855"/>
      <c r="B46" s="93" t="s">
        <v>555</v>
      </c>
      <c r="C46" s="296">
        <v>536</v>
      </c>
      <c r="D46" s="296">
        <v>868</v>
      </c>
      <c r="E46" s="296">
        <v>267</v>
      </c>
      <c r="F46" s="296">
        <v>98</v>
      </c>
      <c r="G46" s="296">
        <v>550</v>
      </c>
      <c r="H46" s="296">
        <v>536</v>
      </c>
      <c r="I46" s="296">
        <v>650</v>
      </c>
      <c r="J46" s="296">
        <v>750</v>
      </c>
      <c r="K46" s="296">
        <v>1000</v>
      </c>
      <c r="L46" s="296">
        <v>772</v>
      </c>
      <c r="M46" s="296">
        <v>850</v>
      </c>
      <c r="N46" s="296">
        <v>929</v>
      </c>
      <c r="O46" s="296">
        <v>843</v>
      </c>
      <c r="P46" s="296">
        <v>829</v>
      </c>
      <c r="Q46" s="296">
        <v>947</v>
      </c>
      <c r="R46" s="296">
        <v>942</v>
      </c>
      <c r="S46" s="296">
        <v>904</v>
      </c>
      <c r="T46" s="296">
        <v>1038</v>
      </c>
      <c r="U46" s="296">
        <v>1043</v>
      </c>
      <c r="V46" s="296">
        <v>983</v>
      </c>
      <c r="W46" s="296"/>
      <c r="X46" s="296"/>
      <c r="Y46" s="296"/>
    </row>
    <row r="47" spans="1:27">
      <c r="A47" s="855"/>
      <c r="B47" s="93" t="s">
        <v>58</v>
      </c>
      <c r="C47" s="296">
        <v>466.41791044776119</v>
      </c>
      <c r="D47" s="296">
        <v>466.41791044776119</v>
      </c>
      <c r="E47" s="296">
        <v>466.41791044776119</v>
      </c>
      <c r="F47" s="296">
        <v>466.41791044776119</v>
      </c>
      <c r="G47" s="296">
        <v>465.45454545454544</v>
      </c>
      <c r="H47" s="296">
        <v>465.45454545454544</v>
      </c>
      <c r="I47" s="296">
        <v>420</v>
      </c>
      <c r="J47" s="296">
        <v>420</v>
      </c>
      <c r="K47" s="296">
        <v>518.93408134642357</v>
      </c>
      <c r="L47" s="296">
        <v>557.10306406685231</v>
      </c>
      <c r="M47" s="296">
        <v>583.33333333333337</v>
      </c>
      <c r="N47" s="296">
        <v>344.82758620689657</v>
      </c>
      <c r="O47" s="296">
        <v>375</v>
      </c>
      <c r="P47" s="296">
        <v>375</v>
      </c>
      <c r="Q47" s="296">
        <v>369.6</v>
      </c>
      <c r="R47" s="296">
        <v>371.5</v>
      </c>
      <c r="S47" s="296">
        <v>387.20000000000005</v>
      </c>
      <c r="T47" s="296">
        <v>385.40000000000003</v>
      </c>
      <c r="U47" s="296">
        <v>383.5</v>
      </c>
      <c r="V47" s="296">
        <v>381.5</v>
      </c>
      <c r="W47" s="296"/>
      <c r="X47" s="296"/>
      <c r="Y47" s="608"/>
    </row>
    <row r="48" spans="1:27">
      <c r="A48" s="855" t="s">
        <v>4</v>
      </c>
      <c r="B48" s="93"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t="s">
        <v>105</v>
      </c>
      <c r="X48" s="296" t="s">
        <v>105</v>
      </c>
      <c r="Y48" s="296" t="s">
        <v>105</v>
      </c>
    </row>
    <row r="49" spans="1:28">
      <c r="A49" s="855"/>
      <c r="B49" s="93"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t="s">
        <v>105</v>
      </c>
      <c r="X49" s="296" t="s">
        <v>105</v>
      </c>
      <c r="Y49" s="296" t="s">
        <v>105</v>
      </c>
    </row>
    <row r="50" spans="1:28">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t="s">
        <v>105</v>
      </c>
      <c r="X50" s="296" t="s">
        <v>105</v>
      </c>
      <c r="Y50" s="296" t="s">
        <v>105</v>
      </c>
    </row>
    <row r="51" spans="1:28">
      <c r="A51" s="855"/>
      <c r="B51" s="93"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t="s">
        <v>105</v>
      </c>
      <c r="X51" s="296" t="s">
        <v>105</v>
      </c>
      <c r="Y51" s="296" t="s">
        <v>105</v>
      </c>
    </row>
    <row r="52" spans="1:28">
      <c r="A52" s="855" t="s">
        <v>3</v>
      </c>
      <c r="B52" s="93" t="s">
        <v>95</v>
      </c>
      <c r="C52" s="296">
        <v>113.55</v>
      </c>
      <c r="D52" s="296">
        <v>183.84</v>
      </c>
      <c r="E52" s="296">
        <v>120.185</v>
      </c>
      <c r="F52" s="296">
        <v>60.005000000000003</v>
      </c>
      <c r="G52" s="296">
        <v>115</v>
      </c>
      <c r="H52" s="296">
        <v>64</v>
      </c>
      <c r="I52" s="296">
        <v>74</v>
      </c>
      <c r="J52" s="296">
        <v>58</v>
      </c>
      <c r="K52" s="296">
        <v>88.8</v>
      </c>
      <c r="L52" s="296">
        <v>99.5</v>
      </c>
      <c r="M52" s="296">
        <v>88</v>
      </c>
      <c r="N52" s="296">
        <v>64.25</v>
      </c>
      <c r="O52" s="296">
        <v>59</v>
      </c>
      <c r="P52" s="296">
        <v>41.5</v>
      </c>
      <c r="Q52" s="296">
        <v>74.5</v>
      </c>
      <c r="R52" s="296">
        <v>62.3</v>
      </c>
      <c r="S52" s="296">
        <v>17.68</v>
      </c>
      <c r="T52" s="296">
        <v>92.05</v>
      </c>
      <c r="U52" s="296">
        <v>57</v>
      </c>
      <c r="V52" s="296">
        <v>19.399999999999999</v>
      </c>
      <c r="W52" s="296">
        <v>50.08</v>
      </c>
      <c r="X52" s="296">
        <v>64.3</v>
      </c>
      <c r="Y52" s="296"/>
    </row>
    <row r="53" spans="1:28">
      <c r="A53" s="855"/>
      <c r="B53" s="93" t="s">
        <v>59</v>
      </c>
      <c r="C53" s="296">
        <v>83000</v>
      </c>
      <c r="D53" s="296">
        <v>165000</v>
      </c>
      <c r="E53" s="296">
        <v>94000</v>
      </c>
      <c r="F53" s="296">
        <v>50000</v>
      </c>
      <c r="G53" s="296">
        <v>72000</v>
      </c>
      <c r="H53" s="296">
        <v>40000</v>
      </c>
      <c r="I53" s="296">
        <v>48550</v>
      </c>
      <c r="J53" s="296">
        <v>40770</v>
      </c>
      <c r="K53" s="296">
        <v>54200</v>
      </c>
      <c r="L53" s="296">
        <v>54550</v>
      </c>
      <c r="M53" s="296">
        <v>57450</v>
      </c>
      <c r="N53" s="296">
        <v>55150</v>
      </c>
      <c r="O53" s="296">
        <v>45450</v>
      </c>
      <c r="P53" s="296">
        <v>46900</v>
      </c>
      <c r="Q53" s="296">
        <v>52125</v>
      </c>
      <c r="R53" s="296">
        <v>58000</v>
      </c>
      <c r="S53" s="296"/>
      <c r="T53" s="296"/>
      <c r="U53" s="296"/>
      <c r="V53" s="296"/>
      <c r="W53" s="296"/>
      <c r="X53" s="296"/>
      <c r="Y53" s="296"/>
      <c r="AB53" s="526"/>
    </row>
    <row r="54" spans="1:28">
      <c r="A54" s="855"/>
      <c r="B54" s="93" t="s">
        <v>555</v>
      </c>
      <c r="C54" s="296">
        <v>82600</v>
      </c>
      <c r="D54" s="296">
        <v>165000</v>
      </c>
      <c r="E54" s="296">
        <v>94160</v>
      </c>
      <c r="F54" s="296">
        <v>49850</v>
      </c>
      <c r="G54" s="296">
        <v>71500</v>
      </c>
      <c r="H54" s="296">
        <v>40000</v>
      </c>
      <c r="I54" s="296">
        <v>48550</v>
      </c>
      <c r="J54" s="296">
        <v>40770</v>
      </c>
      <c r="K54" s="296">
        <v>54200</v>
      </c>
      <c r="L54" s="296">
        <v>54550</v>
      </c>
      <c r="M54" s="296">
        <v>57450</v>
      </c>
      <c r="N54" s="296">
        <v>55150</v>
      </c>
      <c r="O54" s="296">
        <v>45450</v>
      </c>
      <c r="P54" s="296">
        <v>46900</v>
      </c>
      <c r="Q54" s="296">
        <v>52125</v>
      </c>
      <c r="R54" s="296">
        <v>58000</v>
      </c>
      <c r="S54" s="296">
        <v>22600</v>
      </c>
      <c r="T54" s="296">
        <v>56000</v>
      </c>
      <c r="U54" s="296">
        <v>56300</v>
      </c>
      <c r="V54" s="296">
        <v>20050</v>
      </c>
      <c r="W54" s="296"/>
      <c r="X54" s="296"/>
      <c r="Y54" s="296"/>
    </row>
    <row r="55" spans="1:28">
      <c r="A55" s="855"/>
      <c r="B55" s="93" t="s">
        <v>58</v>
      </c>
      <c r="C55" s="296">
        <v>1368.0722891566265</v>
      </c>
      <c r="D55" s="296">
        <v>1114.1818181818182</v>
      </c>
      <c r="E55" s="296">
        <v>1278.563829787234</v>
      </c>
      <c r="F55" s="296">
        <v>1200.0999999999999</v>
      </c>
      <c r="G55" s="296">
        <v>1597.2222222222222</v>
      </c>
      <c r="H55" s="296">
        <v>1600</v>
      </c>
      <c r="I55" s="296">
        <v>1524.2018537590113</v>
      </c>
      <c r="J55" s="296">
        <v>1422.6146676477802</v>
      </c>
      <c r="K55" s="296">
        <v>1638.3763837638376</v>
      </c>
      <c r="L55" s="296">
        <v>1824.0146654445464</v>
      </c>
      <c r="M55" s="296">
        <v>1531.7667536988686</v>
      </c>
      <c r="N55" s="296">
        <v>1165.0045330915684</v>
      </c>
      <c r="O55" s="296">
        <v>1298.1298129812981</v>
      </c>
      <c r="P55" s="296">
        <v>884.86140724946699</v>
      </c>
      <c r="Q55" s="296">
        <v>1429.2565947242206</v>
      </c>
      <c r="R55" s="296">
        <v>1074.1379310344828</v>
      </c>
      <c r="S55" s="296"/>
      <c r="T55" s="296"/>
      <c r="U55" s="296"/>
      <c r="V55" s="296"/>
      <c r="W55" s="296"/>
      <c r="X55" s="296"/>
      <c r="Y55" s="296"/>
    </row>
    <row r="56" spans="1:28">
      <c r="A56" s="856" t="s">
        <v>33</v>
      </c>
      <c r="B56" s="93" t="s">
        <v>95</v>
      </c>
      <c r="C56" s="296">
        <v>52</v>
      </c>
      <c r="D56" s="296">
        <v>206.8</v>
      </c>
      <c r="E56" s="296">
        <v>346.79</v>
      </c>
      <c r="F56" s="296">
        <v>159.72999999999999</v>
      </c>
      <c r="G56" s="296">
        <v>331.66</v>
      </c>
      <c r="H56" s="296">
        <v>293.87</v>
      </c>
      <c r="I56" s="296">
        <v>782.12</v>
      </c>
      <c r="J56" s="296">
        <v>408.02378590000001</v>
      </c>
      <c r="K56" s="296">
        <v>340.77329529999997</v>
      </c>
      <c r="L56" s="296">
        <v>347.97</v>
      </c>
      <c r="M56" s="296">
        <v>465.29</v>
      </c>
      <c r="N56" s="296">
        <v>651.39700000000005</v>
      </c>
      <c r="O56" s="296">
        <v>810</v>
      </c>
      <c r="P56" s="296">
        <v>1425</v>
      </c>
      <c r="Q56" s="296">
        <v>1635.7349999999999</v>
      </c>
      <c r="R56" s="296">
        <v>1835.933</v>
      </c>
      <c r="S56" s="296">
        <v>216.43299999999999</v>
      </c>
      <c r="T56" s="296">
        <v>2215.2600000000002</v>
      </c>
      <c r="U56" s="296">
        <v>643.48500000000001</v>
      </c>
      <c r="V56" s="296">
        <v>376.52</v>
      </c>
      <c r="W56" s="296">
        <v>621.66499999999996</v>
      </c>
      <c r="X56" s="296">
        <v>503.66</v>
      </c>
      <c r="Y56" s="296">
        <v>936.79899999999998</v>
      </c>
    </row>
    <row r="57" spans="1:28">
      <c r="A57" s="856"/>
      <c r="B57" s="93" t="s">
        <v>59</v>
      </c>
      <c r="C57" s="296">
        <v>117000</v>
      </c>
      <c r="D57" s="296">
        <v>247300</v>
      </c>
      <c r="E57" s="296">
        <v>366940</v>
      </c>
      <c r="F57" s="296">
        <v>347980</v>
      </c>
      <c r="G57" s="296">
        <v>374550</v>
      </c>
      <c r="H57" s="296">
        <v>409320</v>
      </c>
      <c r="I57" s="296">
        <v>309430</v>
      </c>
      <c r="J57" s="296">
        <v>378011.4754</v>
      </c>
      <c r="K57" s="296">
        <v>470668.41499999998</v>
      </c>
      <c r="L57" s="296">
        <v>428550</v>
      </c>
      <c r="M57" s="296">
        <v>482310.8</v>
      </c>
      <c r="N57" s="296">
        <v>675225.79079999996</v>
      </c>
      <c r="O57" s="296">
        <v>839630.91630000004</v>
      </c>
      <c r="P57" s="296">
        <v>943675.51919999998</v>
      </c>
      <c r="Q57" s="296">
        <v>1619500</v>
      </c>
      <c r="R57" s="296">
        <v>1624683.9569999999</v>
      </c>
      <c r="S57" s="296">
        <v>494113</v>
      </c>
      <c r="T57" s="296">
        <v>1846050</v>
      </c>
      <c r="U57" s="296">
        <v>643485</v>
      </c>
      <c r="V57" s="296" t="s">
        <v>647</v>
      </c>
      <c r="W57" s="296">
        <v>528372</v>
      </c>
      <c r="X57" s="296">
        <v>528846</v>
      </c>
      <c r="Y57" s="296">
        <v>551126</v>
      </c>
    </row>
    <row r="58" spans="1:28">
      <c r="A58" s="856"/>
      <c r="B58" s="93" t="s">
        <v>555</v>
      </c>
      <c r="C58" s="296">
        <v>117000</v>
      </c>
      <c r="D58" s="296">
        <v>247300</v>
      </c>
      <c r="E58" s="296">
        <v>366940</v>
      </c>
      <c r="F58" s="296">
        <v>370745</v>
      </c>
      <c r="G58" s="296">
        <v>374550</v>
      </c>
      <c r="H58" s="296">
        <v>409320</v>
      </c>
      <c r="I58" s="296">
        <v>480000</v>
      </c>
      <c r="J58" s="296">
        <v>560000</v>
      </c>
      <c r="K58" s="296">
        <v>470670</v>
      </c>
      <c r="L58" s="296">
        <v>428550</v>
      </c>
      <c r="M58" s="296">
        <v>482310</v>
      </c>
      <c r="N58" s="296">
        <v>675226</v>
      </c>
      <c r="O58" s="296">
        <v>839631</v>
      </c>
      <c r="P58" s="296">
        <v>943676</v>
      </c>
      <c r="Q58" s="296">
        <v>1619500</v>
      </c>
      <c r="R58" s="296">
        <v>1624683</v>
      </c>
      <c r="S58" s="296">
        <v>950000</v>
      </c>
      <c r="T58" s="296">
        <v>960000</v>
      </c>
      <c r="U58" s="296">
        <v>980000</v>
      </c>
      <c r="V58" s="296">
        <v>990000</v>
      </c>
      <c r="W58" s="296"/>
      <c r="X58" s="296"/>
      <c r="Y58" s="296"/>
    </row>
    <row r="59" spans="1:28">
      <c r="A59" s="856"/>
      <c r="B59" s="93" t="s">
        <v>58</v>
      </c>
      <c r="C59" s="296">
        <v>444.44444444444446</v>
      </c>
      <c r="D59" s="608">
        <v>836.23129801860091</v>
      </c>
      <c r="E59" s="608">
        <v>945.08639014552784</v>
      </c>
      <c r="F59" s="608">
        <v>459.0206333697339</v>
      </c>
      <c r="G59" s="608">
        <v>885.48925377119212</v>
      </c>
      <c r="H59" s="608">
        <v>717.94683865923969</v>
      </c>
      <c r="I59" s="608">
        <v>2527.6152926348445</v>
      </c>
      <c r="J59" s="608">
        <v>1079.3952365288433</v>
      </c>
      <c r="K59" s="608">
        <v>724.01989264565361</v>
      </c>
      <c r="L59" s="608">
        <v>811.97059852992652</v>
      </c>
      <c r="M59" s="608">
        <v>964.70989245938517</v>
      </c>
      <c r="N59" s="608">
        <v>964.70989241721963</v>
      </c>
      <c r="O59" s="608">
        <v>964.70959355501759</v>
      </c>
      <c r="P59" s="608">
        <v>1510.0529482931192</v>
      </c>
      <c r="Q59" s="608">
        <v>1010.024698981167</v>
      </c>
      <c r="R59" s="608">
        <v>1130.0246993206447</v>
      </c>
      <c r="S59" s="608">
        <v>438.02328617138187</v>
      </c>
      <c r="T59" s="608">
        <v>1200</v>
      </c>
      <c r="U59" s="608">
        <v>1000</v>
      </c>
      <c r="V59" s="296">
        <v>686.90000000000009</v>
      </c>
      <c r="W59" s="608">
        <v>1176.5668884800859</v>
      </c>
      <c r="X59" s="608">
        <v>952.37554978197807</v>
      </c>
      <c r="Y59" s="608">
        <v>1699.7909733890253</v>
      </c>
      <c r="Z59" t="s">
        <v>15</v>
      </c>
    </row>
    <row r="60" spans="1:28">
      <c r="A60" s="855" t="s">
        <v>1</v>
      </c>
      <c r="B60" s="93" t="s">
        <v>95</v>
      </c>
      <c r="C60" s="296">
        <v>23.446999999999999</v>
      </c>
      <c r="D60" s="296">
        <v>53.250879999999995</v>
      </c>
      <c r="E60" s="296">
        <v>41.420999999999999</v>
      </c>
      <c r="F60" s="296">
        <v>82.55</v>
      </c>
      <c r="G60" s="296">
        <v>69.695899999999995</v>
      </c>
      <c r="H60" s="296">
        <v>74.218000000000004</v>
      </c>
      <c r="I60" s="296">
        <v>84.01</v>
      </c>
      <c r="J60" s="296">
        <v>55.215209999999999</v>
      </c>
      <c r="K60" s="296">
        <v>70.527000000000001</v>
      </c>
      <c r="L60" s="296">
        <v>120.56399999999999</v>
      </c>
      <c r="M60" s="296">
        <v>164.60220999999999</v>
      </c>
      <c r="N60" s="296">
        <v>139.38800000000001</v>
      </c>
      <c r="O60" s="296">
        <v>113.026</v>
      </c>
      <c r="P60" s="296">
        <v>143.591365</v>
      </c>
      <c r="Q60" s="296">
        <v>143.591365</v>
      </c>
      <c r="R60" s="296">
        <v>111.42853509999999</v>
      </c>
      <c r="S60" s="296">
        <v>131.56200000000001</v>
      </c>
      <c r="T60" s="296">
        <v>168.6994</v>
      </c>
      <c r="U60" s="296">
        <v>181.77199999999999</v>
      </c>
      <c r="V60" s="296">
        <v>130.8246856862809</v>
      </c>
      <c r="W60" s="296">
        <v>127.17206231141374</v>
      </c>
      <c r="X60" s="296">
        <v>175.32935999999998</v>
      </c>
      <c r="Y60" s="296">
        <v>190.14953252905551</v>
      </c>
    </row>
    <row r="61" spans="1:28">
      <c r="A61" s="855"/>
      <c r="B61" s="93" t="s">
        <v>59</v>
      </c>
      <c r="C61" s="296">
        <v>70018</v>
      </c>
      <c r="D61" s="296">
        <v>139909.09</v>
      </c>
      <c r="E61" s="296">
        <v>129473</v>
      </c>
      <c r="F61" s="296">
        <v>150460</v>
      </c>
      <c r="G61" s="296">
        <v>116493.9</v>
      </c>
      <c r="H61" s="296">
        <v>161962</v>
      </c>
      <c r="I61" s="296">
        <v>144250</v>
      </c>
      <c r="J61" s="296">
        <v>147319.82999999999</v>
      </c>
      <c r="K61" s="296">
        <v>144201</v>
      </c>
      <c r="L61" s="296">
        <v>216126</v>
      </c>
      <c r="M61" s="296">
        <v>268803.28000000003</v>
      </c>
      <c r="N61" s="296">
        <v>224121</v>
      </c>
      <c r="O61" s="296">
        <v>184397</v>
      </c>
      <c r="P61" s="296">
        <v>249432.1354</v>
      </c>
      <c r="Q61" s="296">
        <v>249432.1354</v>
      </c>
      <c r="R61" s="296">
        <v>243396.73240000001</v>
      </c>
      <c r="S61" s="296">
        <v>222952</v>
      </c>
      <c r="T61" s="296">
        <v>269611.09999999998</v>
      </c>
      <c r="U61" s="296">
        <v>284708</v>
      </c>
      <c r="V61" s="296">
        <v>276383.14411711681</v>
      </c>
      <c r="W61" s="296">
        <v>215400.83590588567</v>
      </c>
      <c r="X61" s="296">
        <v>276389.5792656985</v>
      </c>
      <c r="Y61" s="296">
        <v>295202.67819269549</v>
      </c>
    </row>
    <row r="62" spans="1:28">
      <c r="A62" s="855"/>
      <c r="B62" s="93" t="s">
        <v>555</v>
      </c>
      <c r="C62" s="296">
        <v>132284</v>
      </c>
      <c r="D62" s="296">
        <v>108478</v>
      </c>
      <c r="E62" s="296">
        <v>88000</v>
      </c>
      <c r="F62" s="296">
        <v>88000</v>
      </c>
      <c r="G62" s="296">
        <v>88000</v>
      </c>
      <c r="H62" s="296">
        <v>108245</v>
      </c>
      <c r="I62" s="296">
        <v>96400</v>
      </c>
      <c r="J62" s="296">
        <v>124578</v>
      </c>
      <c r="K62" s="296">
        <v>121375</v>
      </c>
      <c r="L62" s="296">
        <v>204073</v>
      </c>
      <c r="M62" s="296">
        <v>254566</v>
      </c>
      <c r="N62" s="296">
        <v>209237</v>
      </c>
      <c r="O62" s="296">
        <v>176162</v>
      </c>
      <c r="P62" s="296">
        <v>207249</v>
      </c>
      <c r="Q62" s="296">
        <v>237423</v>
      </c>
      <c r="R62" s="296">
        <v>223667</v>
      </c>
      <c r="S62" s="296">
        <v>231482</v>
      </c>
      <c r="T62" s="296">
        <v>262612</v>
      </c>
      <c r="U62" s="296">
        <v>259479</v>
      </c>
      <c r="V62" s="296">
        <v>208483</v>
      </c>
      <c r="W62" s="296"/>
      <c r="X62" s="296"/>
      <c r="Y62" s="296"/>
    </row>
    <row r="63" spans="1:28">
      <c r="A63" s="855"/>
      <c r="B63" s="93" t="s">
        <v>58</v>
      </c>
      <c r="C63" s="608">
        <v>334.87103316290097</v>
      </c>
      <c r="D63" s="608">
        <v>380.61058077069896</v>
      </c>
      <c r="E63" s="608">
        <v>319.919983316985</v>
      </c>
      <c r="F63" s="608">
        <v>548.65080420045194</v>
      </c>
      <c r="G63" s="608">
        <v>598.27939488677089</v>
      </c>
      <c r="H63" s="608">
        <v>458.24329163630978</v>
      </c>
      <c r="I63" s="608">
        <v>582.39168110918547</v>
      </c>
      <c r="J63" s="608">
        <v>374.79821962868141</v>
      </c>
      <c r="K63" s="608">
        <v>489.08814779370459</v>
      </c>
      <c r="L63" s="608">
        <v>557.84125926542845</v>
      </c>
      <c r="M63" s="608">
        <v>612.35194005073151</v>
      </c>
      <c r="N63" s="608">
        <v>621.93190285604646</v>
      </c>
      <c r="O63" s="608">
        <v>612.94923453201511</v>
      </c>
      <c r="P63" s="608">
        <v>575.67307744742175</v>
      </c>
      <c r="Q63" s="608">
        <v>575.67307744742175</v>
      </c>
      <c r="R63" s="608">
        <v>457.80620800150064</v>
      </c>
      <c r="S63" s="608">
        <v>590.09114069396105</v>
      </c>
      <c r="T63" s="608">
        <v>625.71385228575537</v>
      </c>
      <c r="U63" s="608">
        <v>638.45062309453897</v>
      </c>
      <c r="V63" s="608">
        <v>473.34538473462118</v>
      </c>
      <c r="W63" s="608">
        <v>590.39725531510271</v>
      </c>
      <c r="X63" s="608">
        <v>634.35589889390349</v>
      </c>
      <c r="Y63" s="608">
        <v>644.13213895347576</v>
      </c>
    </row>
    <row r="64" spans="1:28">
      <c r="A64" s="855" t="s">
        <v>0</v>
      </c>
      <c r="B64" s="93" t="s">
        <v>95</v>
      </c>
      <c r="C64" s="296">
        <v>124</v>
      </c>
      <c r="D64" s="296">
        <v>169</v>
      </c>
      <c r="E64" s="296">
        <v>56</v>
      </c>
      <c r="F64" s="296">
        <v>86</v>
      </c>
      <c r="G64" s="296">
        <v>64</v>
      </c>
      <c r="H64" s="296">
        <v>58</v>
      </c>
      <c r="I64" s="296">
        <v>83</v>
      </c>
      <c r="J64" s="296">
        <v>127</v>
      </c>
      <c r="K64" s="296">
        <v>78.599999999999994</v>
      </c>
      <c r="L64" s="296">
        <v>92.85</v>
      </c>
      <c r="M64" s="296">
        <v>137</v>
      </c>
      <c r="N64" s="296">
        <v>98</v>
      </c>
      <c r="O64" s="296">
        <v>72</v>
      </c>
      <c r="P64" s="296">
        <v>68</v>
      </c>
      <c r="Q64" s="296">
        <v>58</v>
      </c>
      <c r="R64" s="296">
        <v>53</v>
      </c>
      <c r="S64" s="296" t="s">
        <v>15</v>
      </c>
      <c r="T64" s="296">
        <v>94</v>
      </c>
      <c r="U64" s="296">
        <v>103</v>
      </c>
      <c r="V64" s="296">
        <v>43</v>
      </c>
      <c r="W64" s="296">
        <v>77</v>
      </c>
      <c r="X64" s="296"/>
      <c r="Y64" s="296"/>
      <c r="AA64" s="43"/>
    </row>
    <row r="65" spans="1:27">
      <c r="A65" s="855"/>
      <c r="B65" s="93" t="s">
        <v>59</v>
      </c>
      <c r="C65" s="296">
        <v>175773</v>
      </c>
      <c r="D65" s="296">
        <v>275036</v>
      </c>
      <c r="E65" s="296">
        <v>258610</v>
      </c>
      <c r="F65" s="296">
        <v>105052</v>
      </c>
      <c r="G65" s="296">
        <v>133339</v>
      </c>
      <c r="H65" s="296">
        <v>200592</v>
      </c>
      <c r="I65" s="296">
        <v>176196</v>
      </c>
      <c r="J65" s="296">
        <v>260518</v>
      </c>
      <c r="K65" s="296">
        <v>180000</v>
      </c>
      <c r="L65" s="296">
        <v>170000</v>
      </c>
      <c r="M65" s="296">
        <v>319607.67</v>
      </c>
      <c r="N65" s="296">
        <v>329802.71299999999</v>
      </c>
      <c r="O65" s="296">
        <v>214265.63135000001</v>
      </c>
      <c r="P65" s="296">
        <v>164319.21119</v>
      </c>
      <c r="Q65" s="296">
        <v>137350</v>
      </c>
      <c r="R65" s="296">
        <v>152289.90033</v>
      </c>
      <c r="S65" s="296" t="s">
        <v>15</v>
      </c>
      <c r="T65" s="296">
        <v>200545.76519000001</v>
      </c>
      <c r="U65" s="296">
        <v>205296.33429999999</v>
      </c>
      <c r="V65" s="296">
        <v>122634.553885</v>
      </c>
      <c r="W65" s="296">
        <v>153345.82029999999</v>
      </c>
      <c r="X65" s="296"/>
      <c r="Y65" s="296"/>
      <c r="AA65" s="43"/>
    </row>
    <row r="66" spans="1:27">
      <c r="A66" s="855"/>
      <c r="B66" s="93" t="s">
        <v>555</v>
      </c>
      <c r="C66" s="296">
        <v>175773</v>
      </c>
      <c r="D66" s="296">
        <v>275036</v>
      </c>
      <c r="E66" s="296">
        <v>258610</v>
      </c>
      <c r="F66" s="296">
        <v>105052</v>
      </c>
      <c r="G66" s="296">
        <v>133339</v>
      </c>
      <c r="H66" s="296">
        <v>200592</v>
      </c>
      <c r="I66" s="296">
        <v>176196</v>
      </c>
      <c r="J66" s="296">
        <v>260518</v>
      </c>
      <c r="K66" s="296">
        <v>180000</v>
      </c>
      <c r="L66" s="296">
        <v>170000</v>
      </c>
      <c r="M66" s="296">
        <v>319608</v>
      </c>
      <c r="N66" s="296">
        <v>329803</v>
      </c>
      <c r="O66" s="296">
        <v>214266</v>
      </c>
      <c r="P66" s="296">
        <v>164319</v>
      </c>
      <c r="Q66" s="296">
        <v>137350</v>
      </c>
      <c r="R66" s="296">
        <v>152290</v>
      </c>
      <c r="S66" s="296">
        <v>185850</v>
      </c>
      <c r="T66" s="296">
        <v>199078</v>
      </c>
      <c r="U66" s="296">
        <v>205296</v>
      </c>
      <c r="V66" s="296">
        <v>192000</v>
      </c>
      <c r="W66" s="296"/>
      <c r="X66" s="296"/>
      <c r="Y66" s="296"/>
    </row>
    <row r="67" spans="1:27">
      <c r="A67" s="855"/>
      <c r="B67" s="93" t="s">
        <v>58</v>
      </c>
      <c r="C67" s="296">
        <v>705.45533159245167</v>
      </c>
      <c r="D67" s="296">
        <v>614.46501548888148</v>
      </c>
      <c r="E67" s="296">
        <v>216.54228374772825</v>
      </c>
      <c r="F67" s="296">
        <v>818.64219624566886</v>
      </c>
      <c r="G67" s="296">
        <v>479.97960086696315</v>
      </c>
      <c r="H67" s="296">
        <v>289.14413336523887</v>
      </c>
      <c r="I67" s="296">
        <v>471.06631251560759</v>
      </c>
      <c r="J67" s="296">
        <v>487.49030777143997</v>
      </c>
      <c r="K67" s="296">
        <v>436.66666666666669</v>
      </c>
      <c r="L67" s="296">
        <v>546.17647058823525</v>
      </c>
      <c r="M67" s="296">
        <v>428.65053895608952</v>
      </c>
      <c r="N67" s="296">
        <v>297.14734335736046</v>
      </c>
      <c r="O67" s="296">
        <v>336.031492994735</v>
      </c>
      <c r="P67" s="296">
        <v>413.82866621342623</v>
      </c>
      <c r="Q67" s="296">
        <v>422.2788496541682</v>
      </c>
      <c r="R67" s="296">
        <v>348.02045234223181</v>
      </c>
      <c r="S67" s="296" t="s">
        <v>15</v>
      </c>
      <c r="T67" s="296">
        <v>468.72094212980772</v>
      </c>
      <c r="U67" s="296">
        <v>501.71378047834929</v>
      </c>
      <c r="V67" s="296">
        <v>350.63527071108405</v>
      </c>
      <c r="W67" s="296">
        <v>502.13302096764096</v>
      </c>
      <c r="X67" s="296"/>
      <c r="Y67" s="296"/>
      <c r="AA67" s="43"/>
    </row>
    <row r="68" spans="1:27">
      <c r="A68" s="227" t="s">
        <v>20</v>
      </c>
      <c r="B68" s="93" t="s">
        <v>95</v>
      </c>
      <c r="C68" s="616">
        <v>990.38199999999995</v>
      </c>
      <c r="D68" s="616">
        <v>1306.2218800000001</v>
      </c>
      <c r="E68" s="616">
        <v>1244.203</v>
      </c>
      <c r="F68" s="616">
        <v>1115.972</v>
      </c>
      <c r="G68" s="616">
        <v>1188.7939000000001</v>
      </c>
      <c r="H68" s="616">
        <v>1202.6659999999999</v>
      </c>
      <c r="I68" s="616">
        <v>1799.626</v>
      </c>
      <c r="J68" s="616">
        <v>1487.1609959000002</v>
      </c>
      <c r="K68" s="616">
        <v>1418.5942952999999</v>
      </c>
      <c r="L68" s="616">
        <v>1449.922</v>
      </c>
      <c r="M68" s="616">
        <v>1684.5812099999998</v>
      </c>
      <c r="N68" s="616">
        <v>1503.9259999999999</v>
      </c>
      <c r="O68" s="616">
        <v>1667.1389999999999</v>
      </c>
      <c r="P68" s="616">
        <v>2791.4173650000002</v>
      </c>
      <c r="Q68" s="616">
        <v>3174.8883649999998</v>
      </c>
      <c r="R68" s="616">
        <v>3278.4635350999997</v>
      </c>
      <c r="S68" s="616">
        <v>1383.92</v>
      </c>
      <c r="T68" s="616">
        <v>3790.0480000000002</v>
      </c>
      <c r="U68" s="616">
        <v>2171.8130000000001</v>
      </c>
      <c r="V68" s="616">
        <v>1867.0001856862812</v>
      </c>
      <c r="W68" s="616">
        <v>1405.1597453114136</v>
      </c>
      <c r="X68" s="616">
        <v>743.58935999999994</v>
      </c>
      <c r="Y68" s="616">
        <v>1126.9485325290555</v>
      </c>
    </row>
    <row r="69" spans="1:27">
      <c r="A69" s="17"/>
      <c r="B69" s="17"/>
      <c r="C69" s="17"/>
      <c r="D69" s="17"/>
      <c r="E69" s="17"/>
      <c r="F69" s="17"/>
      <c r="G69" s="17"/>
      <c r="H69" s="17"/>
      <c r="I69" s="17"/>
      <c r="J69" s="17"/>
      <c r="K69" s="17"/>
      <c r="L69" s="17"/>
      <c r="M69" s="17"/>
      <c r="P69" s="17"/>
    </row>
    <row r="70" spans="1:27" ht="15" customHeight="1">
      <c r="A70" s="44" t="s">
        <v>19</v>
      </c>
      <c r="B70" s="13"/>
      <c r="D70" s="220"/>
      <c r="E70" s="220"/>
      <c r="F70" s="220"/>
      <c r="G70" s="220"/>
      <c r="H70" s="220"/>
      <c r="I70" s="220"/>
      <c r="J70" s="220"/>
      <c r="K70" s="220"/>
      <c r="L70" s="220"/>
      <c r="M70" s="220"/>
      <c r="P70" s="17"/>
    </row>
    <row r="71" spans="1:27">
      <c r="A71" s="17"/>
      <c r="B71" s="17"/>
      <c r="D71" s="13"/>
      <c r="E71" s="43"/>
      <c r="F71" s="43"/>
      <c r="G71" s="43"/>
      <c r="H71" s="43"/>
      <c r="I71" s="43"/>
      <c r="J71" s="43"/>
      <c r="K71" s="43"/>
      <c r="L71" s="43"/>
      <c r="M71" s="43"/>
      <c r="P71" s="17"/>
    </row>
    <row r="72" spans="1:27">
      <c r="A72" s="220" t="s">
        <v>290</v>
      </c>
      <c r="B72" s="17"/>
      <c r="D72" s="43"/>
      <c r="E72" s="52"/>
      <c r="F72" s="43"/>
      <c r="G72" s="43"/>
      <c r="H72" s="43"/>
      <c r="I72" s="43"/>
      <c r="J72" s="43"/>
      <c r="K72" s="43"/>
      <c r="L72" s="43"/>
      <c r="M72" s="43"/>
      <c r="P72" s="17"/>
    </row>
    <row r="73" spans="1:27">
      <c r="A73" s="17"/>
      <c r="B73" s="17"/>
      <c r="D73" s="41"/>
      <c r="E73" s="43"/>
      <c r="F73" s="43"/>
      <c r="G73" s="43"/>
      <c r="H73" s="43"/>
      <c r="I73" s="43"/>
      <c r="J73" s="43"/>
      <c r="K73" s="43"/>
      <c r="L73" s="43"/>
      <c r="M73" s="43"/>
      <c r="P73" s="17"/>
    </row>
    <row r="74" spans="1:27">
      <c r="A74" s="41" t="s">
        <v>139</v>
      </c>
      <c r="B74" s="17"/>
      <c r="D74" s="43"/>
      <c r="E74" s="43"/>
      <c r="F74" s="43"/>
      <c r="G74" s="43"/>
      <c r="H74" s="43"/>
      <c r="I74" s="43"/>
      <c r="J74" s="43"/>
      <c r="K74" s="43"/>
      <c r="L74" s="43"/>
      <c r="M74" s="43"/>
      <c r="P74" s="17"/>
    </row>
    <row r="75" spans="1:27">
      <c r="B75" s="57"/>
      <c r="D75" s="41"/>
      <c r="E75" s="43"/>
      <c r="F75" s="43"/>
      <c r="G75" s="43"/>
      <c r="H75" s="43"/>
      <c r="I75" s="43"/>
      <c r="J75" s="43"/>
      <c r="K75" s="43"/>
      <c r="L75" s="43"/>
      <c r="M75" s="43"/>
      <c r="P75" s="17"/>
    </row>
    <row r="76" spans="1:27" ht="14.7" customHeight="1">
      <c r="A76" s="41" t="s">
        <v>140</v>
      </c>
      <c r="B76" s="17"/>
      <c r="D76" s="42"/>
      <c r="E76" s="42"/>
      <c r="F76" s="42"/>
      <c r="G76" s="42"/>
      <c r="H76" s="42"/>
      <c r="I76" s="42"/>
      <c r="J76" s="42"/>
      <c r="K76" s="42"/>
      <c r="L76" s="42"/>
      <c r="M76" s="42"/>
      <c r="P76" s="17"/>
    </row>
    <row r="77" spans="1:27" ht="14.7" customHeight="1">
      <c r="A77" s="41"/>
      <c r="B77" s="17"/>
      <c r="D77" s="42"/>
      <c r="E77" s="42"/>
      <c r="F77" s="42"/>
      <c r="G77" s="42"/>
      <c r="H77" s="42"/>
      <c r="I77" s="42"/>
      <c r="J77" s="42"/>
      <c r="K77" s="42"/>
      <c r="L77" s="42"/>
      <c r="M77" s="42"/>
      <c r="P77" s="17"/>
    </row>
    <row r="78" spans="1:27" ht="14.7" customHeight="1">
      <c r="A78" s="17" t="s">
        <v>600</v>
      </c>
      <c r="B78" s="17"/>
      <c r="D78" s="42"/>
      <c r="E78" s="42"/>
      <c r="F78" s="42"/>
      <c r="G78" s="42"/>
      <c r="H78" s="42"/>
      <c r="I78" s="42"/>
      <c r="J78" s="42"/>
      <c r="K78" s="42"/>
      <c r="L78" s="42"/>
      <c r="M78" s="42"/>
      <c r="P78" s="17"/>
    </row>
    <row r="79" spans="1:27">
      <c r="B79" s="17"/>
      <c r="C79" s="42"/>
      <c r="D79" s="42"/>
      <c r="E79" s="42"/>
      <c r="F79" s="42"/>
      <c r="G79" s="42"/>
      <c r="H79" s="42"/>
      <c r="I79" s="42"/>
      <c r="J79" s="42"/>
      <c r="K79" s="42"/>
      <c r="L79" s="42"/>
      <c r="M79" s="42"/>
      <c r="P79" s="17"/>
    </row>
    <row r="80" spans="1:27">
      <c r="A80" s="17" t="s">
        <v>2849</v>
      </c>
      <c r="B80" s="17"/>
      <c r="C80" s="42"/>
      <c r="D80" s="42"/>
      <c r="E80" s="42"/>
      <c r="F80" s="42"/>
      <c r="G80" s="42"/>
      <c r="H80" s="42"/>
      <c r="I80" s="42"/>
      <c r="J80" s="42"/>
      <c r="K80" s="42"/>
      <c r="L80" s="42"/>
      <c r="M80" s="42"/>
      <c r="P80" s="17"/>
    </row>
    <row r="81" spans="1:16">
      <c r="B81" s="17"/>
      <c r="C81" s="42"/>
      <c r="D81" s="42"/>
      <c r="E81" s="42"/>
      <c r="F81" s="42"/>
      <c r="G81" s="42"/>
      <c r="H81" s="42"/>
      <c r="I81" s="42"/>
      <c r="J81" s="42"/>
      <c r="K81" s="42"/>
      <c r="L81" s="42"/>
      <c r="M81" s="42"/>
      <c r="P81" s="17"/>
    </row>
    <row r="82" spans="1:16">
      <c r="A82" s="17" t="s">
        <v>3389</v>
      </c>
    </row>
    <row r="84" spans="1:16">
      <c r="A84" s="53" t="s">
        <v>2850</v>
      </c>
    </row>
    <row r="86" spans="1:16">
      <c r="A86" s="53" t="s">
        <v>124</v>
      </c>
    </row>
  </sheetData>
  <protectedRanges>
    <protectedRange sqref="C36:V36" name="Range1_1_13"/>
    <protectedRange sqref="C37:V37" name="Range1_1_25"/>
  </protectedRanges>
  <mergeCells count="16">
    <mergeCell ref="A60:A63"/>
    <mergeCell ref="A64:A67"/>
    <mergeCell ref="A40:A43"/>
    <mergeCell ref="A44:A47"/>
    <mergeCell ref="A48:A51"/>
    <mergeCell ref="A52:A55"/>
    <mergeCell ref="A56:A59"/>
    <mergeCell ref="A32:A35"/>
    <mergeCell ref="A36:A39"/>
    <mergeCell ref="A4:A7"/>
    <mergeCell ref="A8:A11"/>
    <mergeCell ref="A16:A19"/>
    <mergeCell ref="A24:A27"/>
    <mergeCell ref="A28:A31"/>
    <mergeCell ref="A12:A15"/>
    <mergeCell ref="A20:A23"/>
  </mergeCells>
  <conditionalFormatting sqref="C3:M3">
    <cfRule type="expression" dxfId="45" priority="3" stopIfTrue="1">
      <formula>ISNA(ACTIVECELL)</formula>
    </cfRule>
  </conditionalFormatting>
  <conditionalFormatting sqref="N1:O2">
    <cfRule type="expression" dxfId="44" priority="1" stopIfTrue="1">
      <formula>#N/A</formula>
    </cfRule>
  </conditionalFormatting>
  <hyperlinks>
    <hyperlink ref="AA3" location="Content!A1" display="Back to content page" xr:uid="{00000000-0004-0000-3001-000000000000}"/>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Sheet306"/>
  <dimension ref="A1:AD84"/>
  <sheetViews>
    <sheetView topLeftCell="A72" zoomScale="99" zoomScaleNormal="99" workbookViewId="0">
      <selection activeCell="A84" sqref="A84"/>
    </sheetView>
  </sheetViews>
  <sheetFormatPr defaultRowHeight="14.4"/>
  <cols>
    <col min="1" max="1" width="15" style="7" customWidth="1"/>
    <col min="2" max="2" width="27.5546875" style="7" customWidth="1"/>
    <col min="3" max="15" width="11.21875" bestFit="1" customWidth="1"/>
    <col min="16" max="16" width="12.44140625" bestFit="1" customWidth="1"/>
    <col min="17" max="17" width="11.21875" bestFit="1" customWidth="1"/>
    <col min="18" max="18" width="13.109375" bestFit="1" customWidth="1"/>
    <col min="19" max="19" width="11.21875" bestFit="1" customWidth="1"/>
    <col min="20" max="22" width="13.109375" bestFit="1" customWidth="1"/>
    <col min="23" max="23" width="9.88671875" bestFit="1" customWidth="1"/>
    <col min="24" max="25" width="9.77734375" customWidth="1"/>
  </cols>
  <sheetData>
    <row r="1" spans="1:30">
      <c r="A1" s="50" t="s">
        <v>3064</v>
      </c>
      <c r="B1" s="41"/>
      <c r="C1" s="17"/>
      <c r="D1" s="17"/>
      <c r="E1" s="17"/>
      <c r="F1" s="17"/>
      <c r="G1" s="17"/>
      <c r="H1" s="17"/>
      <c r="I1" s="17"/>
      <c r="J1" s="17"/>
      <c r="K1" s="17"/>
      <c r="L1" s="17"/>
      <c r="M1" s="17"/>
      <c r="N1" s="62"/>
      <c r="O1" s="62"/>
      <c r="P1" s="17"/>
      <c r="R1" s="13"/>
      <c r="S1" s="13"/>
      <c r="T1" s="13"/>
      <c r="U1" s="13"/>
      <c r="V1" s="13"/>
      <c r="W1" s="13"/>
      <c r="X1" s="13"/>
      <c r="Y1" s="13"/>
    </row>
    <row r="2" spans="1:30">
      <c r="A2" s="36"/>
      <c r="B2" s="41"/>
      <c r="C2" s="17"/>
      <c r="D2" s="17"/>
      <c r="E2" s="17"/>
      <c r="F2" s="17"/>
      <c r="G2" s="17"/>
      <c r="H2" s="17"/>
      <c r="I2" s="17"/>
      <c r="J2" s="17"/>
      <c r="K2" s="17"/>
      <c r="L2" s="17"/>
      <c r="M2" s="17"/>
      <c r="N2" s="62"/>
      <c r="O2" s="62"/>
      <c r="P2" s="17"/>
      <c r="R2" s="13"/>
      <c r="S2" s="13"/>
      <c r="T2" s="13"/>
      <c r="U2" s="13"/>
      <c r="V2" s="13"/>
      <c r="W2" s="13"/>
      <c r="X2" s="13"/>
      <c r="Y2" s="13"/>
    </row>
    <row r="3" spans="1:30">
      <c r="A3" s="287" t="s">
        <v>14</v>
      </c>
      <c r="B3" s="287"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c r="AC3" s="44"/>
      <c r="AD3" s="44"/>
    </row>
    <row r="4" spans="1:30" s="6" customFormat="1" ht="16.5" customHeight="1">
      <c r="A4" s="855" t="s">
        <v>13</v>
      </c>
      <c r="B4" s="28" t="s">
        <v>95</v>
      </c>
      <c r="C4" s="296">
        <v>0.7</v>
      </c>
      <c r="D4" s="296">
        <v>0.8</v>
      </c>
      <c r="E4" s="296">
        <v>1</v>
      </c>
      <c r="F4" s="296">
        <v>1.3</v>
      </c>
      <c r="G4" s="296">
        <v>1.8</v>
      </c>
      <c r="H4" s="296">
        <v>2.2000000000000002</v>
      </c>
      <c r="I4" s="296">
        <v>3</v>
      </c>
      <c r="J4" s="296">
        <v>7.0640000000000001</v>
      </c>
      <c r="K4" s="296">
        <v>14.711</v>
      </c>
      <c r="L4" s="296">
        <v>5.9359999999999999</v>
      </c>
      <c r="M4" s="296">
        <v>6.0869999999999997</v>
      </c>
      <c r="N4" s="296">
        <v>7.7430000000000003</v>
      </c>
      <c r="O4" s="296">
        <v>5.8979999999999997</v>
      </c>
      <c r="P4" s="296">
        <v>10.326000000000001</v>
      </c>
      <c r="Q4" s="296">
        <v>13.763</v>
      </c>
      <c r="R4" s="296">
        <v>14.835000000000001</v>
      </c>
      <c r="S4" s="296">
        <v>15.74</v>
      </c>
      <c r="T4" s="296">
        <v>36.000999999999998</v>
      </c>
      <c r="U4" s="296">
        <v>35.265999999999998</v>
      </c>
      <c r="V4" s="296">
        <v>37.35</v>
      </c>
      <c r="W4" s="296"/>
      <c r="X4" s="296"/>
      <c r="Y4" s="296"/>
    </row>
    <row r="5" spans="1:30" s="6" customFormat="1" ht="16.5" customHeight="1">
      <c r="A5" s="855"/>
      <c r="B5" s="28" t="s">
        <v>59</v>
      </c>
      <c r="C5" s="296">
        <v>3000</v>
      </c>
      <c r="D5" s="296">
        <v>3200</v>
      </c>
      <c r="E5" s="296">
        <v>3500</v>
      </c>
      <c r="F5" s="296">
        <v>4000</v>
      </c>
      <c r="G5" s="296">
        <v>5000</v>
      </c>
      <c r="H5" s="296">
        <v>5800</v>
      </c>
      <c r="I5" s="296">
        <v>7000</v>
      </c>
      <c r="J5" s="296">
        <v>10263</v>
      </c>
      <c r="K5" s="296">
        <v>17156</v>
      </c>
      <c r="L5" s="296">
        <v>13341</v>
      </c>
      <c r="M5" s="296">
        <v>13690</v>
      </c>
      <c r="N5" s="296">
        <v>14625</v>
      </c>
      <c r="O5" s="296">
        <v>35946</v>
      </c>
      <c r="P5" s="296">
        <v>23443</v>
      </c>
      <c r="Q5" s="296"/>
      <c r="R5" s="296"/>
      <c r="S5" s="296"/>
      <c r="T5" s="296"/>
      <c r="U5" s="296"/>
      <c r="V5" s="296"/>
      <c r="W5" s="296"/>
      <c r="X5" s="296"/>
      <c r="Y5" s="296"/>
      <c r="Z5"/>
    </row>
    <row r="6" spans="1:30" s="6" customFormat="1" ht="16.5" customHeight="1">
      <c r="A6" s="855"/>
      <c r="B6" s="93" t="s">
        <v>555</v>
      </c>
      <c r="C6" s="296">
        <v>3000</v>
      </c>
      <c r="D6" s="296">
        <v>3200</v>
      </c>
      <c r="E6" s="296">
        <v>3500</v>
      </c>
      <c r="F6" s="296">
        <v>4000</v>
      </c>
      <c r="G6" s="296">
        <v>5000</v>
      </c>
      <c r="H6" s="296">
        <v>5800</v>
      </c>
      <c r="I6" s="296">
        <v>7000</v>
      </c>
      <c r="J6" s="296">
        <v>10263</v>
      </c>
      <c r="K6" s="296">
        <v>17156</v>
      </c>
      <c r="L6" s="296">
        <v>13341</v>
      </c>
      <c r="M6" s="296">
        <v>13690</v>
      </c>
      <c r="N6" s="296">
        <v>14625</v>
      </c>
      <c r="O6" s="296">
        <v>35946</v>
      </c>
      <c r="P6" s="296">
        <v>23443</v>
      </c>
      <c r="Q6" s="296">
        <v>23567</v>
      </c>
      <c r="R6" s="296">
        <v>22776</v>
      </c>
      <c r="S6" s="296">
        <v>24894</v>
      </c>
      <c r="T6" s="296">
        <v>39593</v>
      </c>
      <c r="U6" s="296">
        <v>35879</v>
      </c>
      <c r="V6" s="296">
        <v>36252</v>
      </c>
      <c r="W6" s="296"/>
      <c r="X6" s="296"/>
      <c r="Y6" s="296"/>
      <c r="Z6"/>
    </row>
    <row r="7" spans="1:30" s="6" customFormat="1" ht="13.8">
      <c r="A7" s="855"/>
      <c r="B7" s="28" t="s">
        <v>58</v>
      </c>
      <c r="C7" s="296">
        <v>233.33333333333334</v>
      </c>
      <c r="D7" s="296">
        <v>250</v>
      </c>
      <c r="E7" s="296">
        <v>285.71428571428572</v>
      </c>
      <c r="F7" s="296">
        <v>325</v>
      </c>
      <c r="G7" s="296">
        <v>360</v>
      </c>
      <c r="H7" s="296">
        <v>379.31034482758622</v>
      </c>
      <c r="I7" s="296">
        <v>428.57142857142856</v>
      </c>
      <c r="J7" s="296">
        <v>688.2977686836208</v>
      </c>
      <c r="K7" s="296">
        <v>857.48426206574959</v>
      </c>
      <c r="L7" s="296">
        <v>444.94415710966194</v>
      </c>
      <c r="M7" s="296">
        <v>444.6311176040906</v>
      </c>
      <c r="N7" s="296">
        <v>529.43589743589746</v>
      </c>
      <c r="O7" s="296">
        <v>164.07945251210148</v>
      </c>
      <c r="P7" s="296">
        <v>440.47263575480952</v>
      </c>
      <c r="Q7" s="296">
        <v>584</v>
      </c>
      <c r="R7" s="296">
        <v>651.30000000000007</v>
      </c>
      <c r="S7" s="296">
        <v>632.30000000000007</v>
      </c>
      <c r="T7" s="296">
        <v>909.30000000000007</v>
      </c>
      <c r="U7" s="296">
        <v>982.90000000000009</v>
      </c>
      <c r="V7" s="296">
        <v>1030.3</v>
      </c>
      <c r="W7" s="296"/>
      <c r="X7" s="296"/>
      <c r="Y7" s="608"/>
      <c r="Z7" s="6" t="s">
        <v>15</v>
      </c>
      <c r="AA7" s="33"/>
    </row>
    <row r="8" spans="1:30" s="6" customFormat="1" ht="13.8">
      <c r="A8" s="855" t="s">
        <v>12</v>
      </c>
      <c r="B8" s="28" t="s">
        <v>95</v>
      </c>
      <c r="C8" s="296" t="s">
        <v>105</v>
      </c>
      <c r="D8" s="296" t="s">
        <v>105</v>
      </c>
      <c r="E8" s="296" t="s">
        <v>105</v>
      </c>
      <c r="F8" s="296" t="s">
        <v>105</v>
      </c>
      <c r="G8" s="296" t="s">
        <v>105</v>
      </c>
      <c r="H8" s="296" t="s">
        <v>105</v>
      </c>
      <c r="I8" s="296" t="s">
        <v>105</v>
      </c>
      <c r="J8" s="296" t="s">
        <v>105</v>
      </c>
      <c r="K8" s="296" t="s">
        <v>105</v>
      </c>
      <c r="L8" s="296" t="s">
        <v>105</v>
      </c>
      <c r="M8" s="296" t="s">
        <v>105</v>
      </c>
      <c r="N8" s="296" t="s">
        <v>105</v>
      </c>
      <c r="O8" s="296" t="s">
        <v>105</v>
      </c>
      <c r="P8" s="296" t="s">
        <v>105</v>
      </c>
      <c r="Q8" s="296" t="s">
        <v>105</v>
      </c>
      <c r="R8" s="296" t="s">
        <v>105</v>
      </c>
      <c r="S8" s="296" t="s">
        <v>105</v>
      </c>
      <c r="T8" s="296" t="s">
        <v>105</v>
      </c>
      <c r="U8" s="296" t="s">
        <v>105</v>
      </c>
      <c r="V8" s="296" t="s">
        <v>105</v>
      </c>
      <c r="W8" s="296"/>
      <c r="X8" s="296"/>
      <c r="Y8" s="296"/>
    </row>
    <row r="9" spans="1:30" s="6" customFormat="1" ht="16.5" customHeight="1">
      <c r="A9" s="855"/>
      <c r="B9" s="28" t="s">
        <v>59</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c r="X9" s="296"/>
      <c r="Y9" s="296"/>
    </row>
    <row r="10" spans="1:30" s="6" customFormat="1" ht="16.5" customHeight="1">
      <c r="A10" s="855"/>
      <c r="B10" s="93" t="s">
        <v>555</v>
      </c>
      <c r="C10" s="296" t="s">
        <v>105</v>
      </c>
      <c r="D10" s="296" t="s">
        <v>105</v>
      </c>
      <c r="E10" s="296" t="s">
        <v>105</v>
      </c>
      <c r="F10" s="296" t="s">
        <v>105</v>
      </c>
      <c r="G10" s="296" t="s">
        <v>105</v>
      </c>
      <c r="H10" s="296" t="s">
        <v>105</v>
      </c>
      <c r="I10" s="296" t="s">
        <v>105</v>
      </c>
      <c r="J10" s="296" t="s">
        <v>105</v>
      </c>
      <c r="K10" s="296" t="s">
        <v>105</v>
      </c>
      <c r="L10" s="296" t="s">
        <v>105</v>
      </c>
      <c r="M10" s="296" t="s">
        <v>105</v>
      </c>
      <c r="N10" s="296" t="s">
        <v>105</v>
      </c>
      <c r="O10" s="296" t="s">
        <v>105</v>
      </c>
      <c r="P10" s="296" t="s">
        <v>105</v>
      </c>
      <c r="Q10" s="296" t="s">
        <v>105</v>
      </c>
      <c r="R10" s="296" t="s">
        <v>105</v>
      </c>
      <c r="S10" s="296" t="s">
        <v>105</v>
      </c>
      <c r="T10" s="296" t="s">
        <v>105</v>
      </c>
      <c r="U10" s="296" t="s">
        <v>105</v>
      </c>
      <c r="V10" s="296" t="s">
        <v>105</v>
      </c>
      <c r="W10" s="296"/>
      <c r="X10" s="296"/>
      <c r="Y10" s="296"/>
    </row>
    <row r="11" spans="1:30" s="6" customFormat="1" ht="13.8">
      <c r="A11" s="855"/>
      <c r="B11" s="28" t="s">
        <v>58</v>
      </c>
      <c r="C11" s="296" t="s">
        <v>105</v>
      </c>
      <c r="D11" s="296" t="s">
        <v>105</v>
      </c>
      <c r="E11" s="296" t="s">
        <v>105</v>
      </c>
      <c r="F11" s="296" t="s">
        <v>105</v>
      </c>
      <c r="G11" s="296" t="s">
        <v>105</v>
      </c>
      <c r="H11" s="296" t="s">
        <v>105</v>
      </c>
      <c r="I11" s="296" t="s">
        <v>105</v>
      </c>
      <c r="J11" s="296" t="s">
        <v>105</v>
      </c>
      <c r="K11" s="296" t="s">
        <v>105</v>
      </c>
      <c r="L11" s="296" t="s">
        <v>105</v>
      </c>
      <c r="M11" s="296" t="s">
        <v>105</v>
      </c>
      <c r="N11" s="296" t="s">
        <v>105</v>
      </c>
      <c r="O11" s="296" t="s">
        <v>105</v>
      </c>
      <c r="P11" s="296" t="s">
        <v>105</v>
      </c>
      <c r="Q11" s="296" t="s">
        <v>105</v>
      </c>
      <c r="R11" s="296" t="s">
        <v>105</v>
      </c>
      <c r="S11" s="296" t="s">
        <v>105</v>
      </c>
      <c r="T11" s="296" t="s">
        <v>105</v>
      </c>
      <c r="U11" s="296" t="s">
        <v>105</v>
      </c>
      <c r="V11" s="296" t="s">
        <v>105</v>
      </c>
      <c r="W11" s="296"/>
      <c r="X11" s="296"/>
      <c r="Y11" s="296"/>
    </row>
    <row r="12" spans="1:30" s="6" customFormat="1" ht="13.8">
      <c r="A12" s="855" t="s">
        <v>513</v>
      </c>
      <c r="B12" s="28" t="s">
        <v>95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c r="X12" s="296"/>
      <c r="Y12" s="296"/>
    </row>
    <row r="13" spans="1:30" s="6" customFormat="1" ht="13.8">
      <c r="A13" s="855"/>
      <c r="B13" s="28" t="s">
        <v>59</v>
      </c>
      <c r="C13" s="296" t="s">
        <v>105</v>
      </c>
      <c r="D13" s="296" t="s">
        <v>105</v>
      </c>
      <c r="E13" s="296" t="s">
        <v>105</v>
      </c>
      <c r="F13" s="296" t="s">
        <v>105</v>
      </c>
      <c r="G13" s="296" t="s">
        <v>105</v>
      </c>
      <c r="H13" s="296" t="s">
        <v>105</v>
      </c>
      <c r="I13" s="296" t="s">
        <v>105</v>
      </c>
      <c r="J13" s="296" t="s">
        <v>105</v>
      </c>
      <c r="K13" s="296" t="s">
        <v>105</v>
      </c>
      <c r="L13" s="296" t="s">
        <v>105</v>
      </c>
      <c r="M13" s="296" t="s">
        <v>105</v>
      </c>
      <c r="N13" s="296" t="s">
        <v>105</v>
      </c>
      <c r="O13" s="296" t="s">
        <v>105</v>
      </c>
      <c r="P13" s="296" t="s">
        <v>105</v>
      </c>
      <c r="Q13" s="296" t="s">
        <v>105</v>
      </c>
      <c r="R13" s="296" t="s">
        <v>105</v>
      </c>
      <c r="S13" s="296" t="s">
        <v>105</v>
      </c>
      <c r="T13" s="296" t="s">
        <v>105</v>
      </c>
      <c r="U13" s="296" t="s">
        <v>105</v>
      </c>
      <c r="V13" s="296" t="s">
        <v>105</v>
      </c>
      <c r="W13" s="296"/>
      <c r="X13" s="296"/>
      <c r="Y13" s="296"/>
    </row>
    <row r="14" spans="1:30" s="6" customFormat="1" ht="13.8">
      <c r="A14" s="855"/>
      <c r="B14" s="93" t="s">
        <v>555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c r="X14" s="296"/>
      <c r="Y14" s="296"/>
    </row>
    <row r="15" spans="1:30" s="6" customFormat="1" ht="13.8">
      <c r="A15" s="855"/>
      <c r="B15" s="28" t="s">
        <v>58</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c r="X15" s="296"/>
      <c r="Y15" s="296"/>
    </row>
    <row r="16" spans="1:30" s="6" customFormat="1" ht="13.8">
      <c r="A16" s="856" t="s">
        <v>100</v>
      </c>
      <c r="B16" s="28" t="s">
        <v>95</v>
      </c>
      <c r="C16" s="296">
        <v>11.368</v>
      </c>
      <c r="D16" s="296">
        <v>12.664</v>
      </c>
      <c r="E16" s="296">
        <v>14.108000000000001</v>
      </c>
      <c r="F16" s="296">
        <v>14.25</v>
      </c>
      <c r="G16" s="296">
        <v>14.63</v>
      </c>
      <c r="H16" s="296">
        <v>14.92</v>
      </c>
      <c r="I16" s="296">
        <v>15.53</v>
      </c>
      <c r="J16" s="296">
        <v>16.170000000000002</v>
      </c>
      <c r="K16" s="296">
        <v>16.829999999999998</v>
      </c>
      <c r="L16" s="296">
        <v>17.516999999999999</v>
      </c>
      <c r="M16" s="620">
        <v>18.565999999999999</v>
      </c>
      <c r="N16" s="620">
        <v>19.678999999999998</v>
      </c>
      <c r="O16" s="620">
        <v>20.053000000000001</v>
      </c>
      <c r="P16" s="620">
        <v>20.434000000000001</v>
      </c>
      <c r="Q16" s="620">
        <v>20.943000000000001</v>
      </c>
      <c r="R16" s="620">
        <v>20.981000000000002</v>
      </c>
      <c r="S16" s="620">
        <v>21.608000000000001</v>
      </c>
      <c r="T16" s="620">
        <v>22.15</v>
      </c>
      <c r="U16" s="620">
        <v>24.427</v>
      </c>
      <c r="V16" s="620">
        <v>25.044</v>
      </c>
      <c r="W16" s="620">
        <v>25.681999999999999</v>
      </c>
      <c r="X16" s="296"/>
      <c r="Y16" s="296"/>
    </row>
    <row r="17" spans="1:27" s="6" customFormat="1" ht="16.5" customHeight="1">
      <c r="A17" s="856"/>
      <c r="B17" s="28" t="s">
        <v>59</v>
      </c>
      <c r="C17" s="296">
        <v>23536</v>
      </c>
      <c r="D17" s="296">
        <v>26219</v>
      </c>
      <c r="E17" s="296">
        <v>29208</v>
      </c>
      <c r="F17" s="296">
        <v>30000</v>
      </c>
      <c r="G17" s="296">
        <v>30290</v>
      </c>
      <c r="H17" s="296">
        <v>30890</v>
      </c>
      <c r="I17" s="296">
        <v>32153</v>
      </c>
      <c r="J17" s="296">
        <v>33478</v>
      </c>
      <c r="K17" s="296">
        <v>34845</v>
      </c>
      <c r="L17" s="296">
        <v>36273</v>
      </c>
      <c r="M17" s="296">
        <v>37760</v>
      </c>
      <c r="N17" s="296">
        <v>41000</v>
      </c>
      <c r="O17" s="296">
        <v>41000</v>
      </c>
      <c r="P17" s="296">
        <v>42000</v>
      </c>
      <c r="Q17" s="296"/>
      <c r="R17" s="296"/>
      <c r="S17" s="296"/>
      <c r="T17" s="296"/>
      <c r="U17" s="296"/>
      <c r="V17" s="296"/>
      <c r="W17" s="296"/>
      <c r="X17" s="296"/>
      <c r="Y17" s="296"/>
    </row>
    <row r="18" spans="1:27" s="6" customFormat="1" ht="16.5" customHeight="1">
      <c r="A18" s="856"/>
      <c r="B18" s="93" t="s">
        <v>555</v>
      </c>
      <c r="C18" s="296">
        <v>23536</v>
      </c>
      <c r="D18" s="296">
        <v>26219</v>
      </c>
      <c r="E18" s="296">
        <v>29208</v>
      </c>
      <c r="F18" s="296">
        <v>30000</v>
      </c>
      <c r="G18" s="296">
        <v>30290</v>
      </c>
      <c r="H18" s="296">
        <v>30890</v>
      </c>
      <c r="I18" s="296">
        <v>32153</v>
      </c>
      <c r="J18" s="296">
        <v>33478</v>
      </c>
      <c r="K18" s="296">
        <v>34845</v>
      </c>
      <c r="L18" s="296">
        <v>36273</v>
      </c>
      <c r="M18" s="296">
        <v>37760</v>
      </c>
      <c r="N18" s="296">
        <v>39146</v>
      </c>
      <c r="O18" s="296">
        <v>41000</v>
      </c>
      <c r="P18" s="296">
        <v>42000</v>
      </c>
      <c r="Q18" s="296">
        <v>44000</v>
      </c>
      <c r="R18" s="296">
        <v>46000</v>
      </c>
      <c r="S18" s="296">
        <v>48000</v>
      </c>
      <c r="T18" s="296">
        <v>45000</v>
      </c>
      <c r="U18" s="296">
        <v>45000</v>
      </c>
      <c r="V18" s="296">
        <v>46000</v>
      </c>
      <c r="W18" s="296"/>
      <c r="X18" s="296"/>
      <c r="Y18" s="296"/>
    </row>
    <row r="19" spans="1:27" s="6" customFormat="1" ht="13.8">
      <c r="A19" s="856"/>
      <c r="B19" s="28" t="s">
        <v>58</v>
      </c>
      <c r="C19" s="296">
        <v>483.00475866757307</v>
      </c>
      <c r="D19" s="296">
        <v>483.00850528242876</v>
      </c>
      <c r="E19" s="296">
        <v>483.01835113667488</v>
      </c>
      <c r="F19" s="296">
        <v>475</v>
      </c>
      <c r="G19" s="296">
        <v>482.99768900627271</v>
      </c>
      <c r="H19" s="296">
        <v>483.00420848170927</v>
      </c>
      <c r="I19" s="296">
        <v>483.00314123098934</v>
      </c>
      <c r="J19" s="296">
        <v>483.00376366569094</v>
      </c>
      <c r="K19" s="296">
        <v>482.99612569952649</v>
      </c>
      <c r="L19" s="296">
        <v>482.92118104375157</v>
      </c>
      <c r="M19" s="296">
        <v>829.98734709999997</v>
      </c>
      <c r="N19" s="296">
        <v>462.85365853658539</v>
      </c>
      <c r="O19" s="296">
        <v>536.58536585365857</v>
      </c>
      <c r="P19" s="296">
        <v>830.00827809999998</v>
      </c>
      <c r="Q19" s="296">
        <v>476</v>
      </c>
      <c r="R19" s="296">
        <v>456.1</v>
      </c>
      <c r="S19" s="296">
        <v>500</v>
      </c>
      <c r="T19" s="296">
        <v>865.29596939999999</v>
      </c>
      <c r="U19" s="296">
        <v>542.80000000000007</v>
      </c>
      <c r="V19" s="296">
        <v>544.4</v>
      </c>
      <c r="W19" s="296"/>
      <c r="X19" s="296"/>
      <c r="Y19" s="296"/>
    </row>
    <row r="20" spans="1:27" s="6" customFormat="1">
      <c r="A20" s="855" t="s">
        <v>512</v>
      </c>
      <c r="B20" s="28" t="s">
        <v>95</v>
      </c>
      <c r="C20" s="296" t="s">
        <v>105</v>
      </c>
      <c r="D20" s="296" t="s">
        <v>105</v>
      </c>
      <c r="E20" s="296" t="s">
        <v>105</v>
      </c>
      <c r="F20" s="296" t="s">
        <v>105</v>
      </c>
      <c r="G20" s="296" t="s">
        <v>105</v>
      </c>
      <c r="H20" s="296" t="s">
        <v>105</v>
      </c>
      <c r="I20" s="296" t="s">
        <v>105</v>
      </c>
      <c r="J20" s="296" t="s">
        <v>105</v>
      </c>
      <c r="K20" s="296" t="s">
        <v>105</v>
      </c>
      <c r="L20" s="296" t="s">
        <v>105</v>
      </c>
      <c r="M20" s="296" t="s">
        <v>105</v>
      </c>
      <c r="N20" s="296" t="s">
        <v>105</v>
      </c>
      <c r="O20" s="296" t="s">
        <v>105</v>
      </c>
      <c r="P20" s="296" t="s">
        <v>105</v>
      </c>
      <c r="Q20" s="296" t="s">
        <v>105</v>
      </c>
      <c r="R20" s="296" t="s">
        <v>105</v>
      </c>
      <c r="S20" s="296" t="s">
        <v>105</v>
      </c>
      <c r="T20" s="296" t="s">
        <v>105</v>
      </c>
      <c r="U20" s="296" t="s">
        <v>105</v>
      </c>
      <c r="V20" s="296" t="s">
        <v>105</v>
      </c>
      <c r="W20" s="296"/>
      <c r="X20" s="296"/>
      <c r="Y20" s="296"/>
      <c r="Z20"/>
    </row>
    <row r="21" spans="1:27" s="6" customFormat="1" ht="16.5" customHeight="1">
      <c r="A21" s="855"/>
      <c r="B21" s="28" t="s">
        <v>59</v>
      </c>
      <c r="C21" s="296" t="s">
        <v>105</v>
      </c>
      <c r="D21" s="296" t="s">
        <v>105</v>
      </c>
      <c r="E21" s="296" t="s">
        <v>105</v>
      </c>
      <c r="F21" s="296" t="s">
        <v>105</v>
      </c>
      <c r="G21" s="296" t="s">
        <v>105</v>
      </c>
      <c r="H21" s="296" t="s">
        <v>105</v>
      </c>
      <c r="I21" s="296" t="s">
        <v>105</v>
      </c>
      <c r="J21" s="296" t="s">
        <v>105</v>
      </c>
      <c r="K21" s="296" t="s">
        <v>105</v>
      </c>
      <c r="L21" s="296" t="s">
        <v>105</v>
      </c>
      <c r="M21" s="296" t="s">
        <v>105</v>
      </c>
      <c r="N21" s="296" t="s">
        <v>105</v>
      </c>
      <c r="O21" s="296" t="s">
        <v>105</v>
      </c>
      <c r="P21" s="296" t="s">
        <v>105</v>
      </c>
      <c r="Q21" s="296" t="s">
        <v>105</v>
      </c>
      <c r="R21" s="296" t="s">
        <v>105</v>
      </c>
      <c r="S21" s="296" t="s">
        <v>105</v>
      </c>
      <c r="T21" s="296" t="s">
        <v>105</v>
      </c>
      <c r="U21" s="296" t="s">
        <v>105</v>
      </c>
      <c r="V21" s="296" t="s">
        <v>105</v>
      </c>
      <c r="W21" s="296"/>
      <c r="X21" s="296"/>
      <c r="Y21" s="296"/>
      <c r="Z21"/>
    </row>
    <row r="22" spans="1:27" s="6" customFormat="1" ht="16.5" customHeight="1">
      <c r="A22" s="855"/>
      <c r="B22" s="93" t="s">
        <v>555</v>
      </c>
      <c r="C22" s="296" t="s">
        <v>105</v>
      </c>
      <c r="D22" s="296" t="s">
        <v>105</v>
      </c>
      <c r="E22" s="296" t="s">
        <v>105</v>
      </c>
      <c r="F22" s="296" t="s">
        <v>105</v>
      </c>
      <c r="G22" s="296" t="s">
        <v>105</v>
      </c>
      <c r="H22" s="296" t="s">
        <v>105</v>
      </c>
      <c r="I22" s="296" t="s">
        <v>105</v>
      </c>
      <c r="J22" s="296" t="s">
        <v>105</v>
      </c>
      <c r="K22" s="296" t="s">
        <v>105</v>
      </c>
      <c r="L22" s="296" t="s">
        <v>105</v>
      </c>
      <c r="M22" s="296" t="s">
        <v>105</v>
      </c>
      <c r="N22" s="296" t="s">
        <v>105</v>
      </c>
      <c r="O22" s="296" t="s">
        <v>105</v>
      </c>
      <c r="P22" s="296" t="s">
        <v>105</v>
      </c>
      <c r="Q22" s="296" t="s">
        <v>105</v>
      </c>
      <c r="R22" s="296" t="s">
        <v>105</v>
      </c>
      <c r="S22" s="296" t="s">
        <v>105</v>
      </c>
      <c r="T22" s="296" t="s">
        <v>105</v>
      </c>
      <c r="U22" s="296" t="s">
        <v>105</v>
      </c>
      <c r="V22" s="296" t="s">
        <v>105</v>
      </c>
      <c r="W22" s="296"/>
      <c r="X22" s="296"/>
      <c r="Y22" s="296"/>
      <c r="Z22"/>
    </row>
    <row r="23" spans="1:27" s="6" customFormat="1">
      <c r="A23" s="855"/>
      <c r="B23" s="28" t="s">
        <v>58</v>
      </c>
      <c r="C23" s="296" t="s">
        <v>105</v>
      </c>
      <c r="D23" s="296" t="s">
        <v>105</v>
      </c>
      <c r="E23" s="296" t="s">
        <v>105</v>
      </c>
      <c r="F23" s="296" t="s">
        <v>105</v>
      </c>
      <c r="G23" s="296" t="s">
        <v>105</v>
      </c>
      <c r="H23" s="296" t="s">
        <v>105</v>
      </c>
      <c r="I23" s="296" t="s">
        <v>105</v>
      </c>
      <c r="J23" s="296" t="s">
        <v>105</v>
      </c>
      <c r="K23" s="296" t="s">
        <v>105</v>
      </c>
      <c r="L23" s="296" t="s">
        <v>105</v>
      </c>
      <c r="M23" s="296" t="s">
        <v>105</v>
      </c>
      <c r="N23" s="296" t="s">
        <v>105</v>
      </c>
      <c r="O23" s="296" t="s">
        <v>105</v>
      </c>
      <c r="P23" s="296" t="s">
        <v>105</v>
      </c>
      <c r="Q23" s="296" t="s">
        <v>105</v>
      </c>
      <c r="R23" s="296" t="s">
        <v>105</v>
      </c>
      <c r="S23" s="296" t="s">
        <v>105</v>
      </c>
      <c r="T23" s="296" t="s">
        <v>105</v>
      </c>
      <c r="U23" s="296" t="s">
        <v>105</v>
      </c>
      <c r="V23" s="296" t="s">
        <v>105</v>
      </c>
      <c r="W23" s="296"/>
      <c r="X23" s="296"/>
      <c r="Y23" s="296"/>
      <c r="Z23"/>
    </row>
    <row r="24" spans="1:27" s="6" customFormat="1" ht="13.8">
      <c r="A24" s="855" t="s">
        <v>11</v>
      </c>
      <c r="B24" s="28" t="s">
        <v>95</v>
      </c>
      <c r="C24" s="296" t="s">
        <v>105</v>
      </c>
      <c r="D24" s="296" t="s">
        <v>105</v>
      </c>
      <c r="E24" s="296" t="s">
        <v>105</v>
      </c>
      <c r="F24" s="296" t="s">
        <v>105</v>
      </c>
      <c r="G24" s="296" t="s">
        <v>105</v>
      </c>
      <c r="H24" s="296" t="s">
        <v>105</v>
      </c>
      <c r="I24" s="296" t="s">
        <v>105</v>
      </c>
      <c r="J24" s="296" t="s">
        <v>105</v>
      </c>
      <c r="K24" s="296" t="s">
        <v>105</v>
      </c>
      <c r="L24" s="296" t="s">
        <v>105</v>
      </c>
      <c r="M24" s="296" t="s">
        <v>105</v>
      </c>
      <c r="N24" s="296">
        <v>3.3570000000000002</v>
      </c>
      <c r="O24" s="296">
        <v>12.307</v>
      </c>
      <c r="P24" s="296">
        <v>2.4</v>
      </c>
      <c r="Q24" s="296">
        <v>4.3819999999999997</v>
      </c>
      <c r="R24" s="296">
        <v>1.3939999999999999</v>
      </c>
      <c r="S24" s="296">
        <v>6.6429999999999998</v>
      </c>
      <c r="T24" s="296">
        <v>6.7809999999999997</v>
      </c>
      <c r="U24" s="296" t="s">
        <v>105</v>
      </c>
      <c r="V24" s="296" t="s">
        <v>105</v>
      </c>
      <c r="W24" s="296"/>
      <c r="X24" s="296"/>
      <c r="Y24" s="296"/>
    </row>
    <row r="25" spans="1:27" s="6" customFormat="1" ht="16.5" customHeight="1">
      <c r="A25" s="855"/>
      <c r="B25" s="28" t="s">
        <v>59</v>
      </c>
      <c r="C25" s="296" t="s">
        <v>105</v>
      </c>
      <c r="D25" s="296" t="s">
        <v>105</v>
      </c>
      <c r="E25" s="296" t="s">
        <v>105</v>
      </c>
      <c r="F25" s="296" t="s">
        <v>105</v>
      </c>
      <c r="G25" s="296" t="s">
        <v>105</v>
      </c>
      <c r="H25" s="296" t="s">
        <v>105</v>
      </c>
      <c r="I25" s="296" t="s">
        <v>105</v>
      </c>
      <c r="J25" s="296" t="s">
        <v>105</v>
      </c>
      <c r="K25" s="296" t="s">
        <v>105</v>
      </c>
      <c r="L25" s="296" t="s">
        <v>105</v>
      </c>
      <c r="M25" s="296" t="s">
        <v>105</v>
      </c>
      <c r="N25" s="296"/>
      <c r="O25" s="296"/>
      <c r="P25" s="296"/>
      <c r="Q25" s="296"/>
      <c r="R25" s="296"/>
      <c r="S25" s="296"/>
      <c r="T25" s="296"/>
      <c r="U25" s="296" t="s">
        <v>105</v>
      </c>
      <c r="V25" s="296" t="s">
        <v>105</v>
      </c>
      <c r="W25" s="296"/>
      <c r="X25" s="296"/>
      <c r="Y25" s="296"/>
    </row>
    <row r="26" spans="1:27" s="6" customFormat="1" ht="16.5" customHeight="1">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c r="O26" s="296"/>
      <c r="P26" s="296"/>
      <c r="Q26" s="296"/>
      <c r="R26" s="296"/>
      <c r="S26" s="296"/>
      <c r="T26" s="296"/>
      <c r="U26" s="296" t="s">
        <v>105</v>
      </c>
      <c r="V26" s="296" t="s">
        <v>105</v>
      </c>
      <c r="W26" s="296"/>
      <c r="X26" s="296"/>
      <c r="Y26" s="296"/>
    </row>
    <row r="27" spans="1:27" s="6" customFormat="1" ht="13.8">
      <c r="A27" s="855"/>
      <c r="B27" s="28" t="s">
        <v>58</v>
      </c>
      <c r="C27" s="296" t="s">
        <v>105</v>
      </c>
      <c r="D27" s="296" t="s">
        <v>105</v>
      </c>
      <c r="E27" s="296" t="s">
        <v>105</v>
      </c>
      <c r="F27" s="296" t="s">
        <v>105</v>
      </c>
      <c r="G27" s="296" t="s">
        <v>105</v>
      </c>
      <c r="H27" s="296" t="s">
        <v>105</v>
      </c>
      <c r="I27" s="296" t="s">
        <v>105</v>
      </c>
      <c r="J27" s="296" t="s">
        <v>105</v>
      </c>
      <c r="K27" s="296" t="s">
        <v>105</v>
      </c>
      <c r="L27" s="296" t="s">
        <v>105</v>
      </c>
      <c r="M27" s="296" t="s">
        <v>105</v>
      </c>
      <c r="N27" s="296"/>
      <c r="O27" s="296"/>
      <c r="P27" s="296"/>
      <c r="Q27" s="296"/>
      <c r="R27" s="296"/>
      <c r="S27" s="296"/>
      <c r="T27" s="296"/>
      <c r="U27" s="296" t="s">
        <v>105</v>
      </c>
      <c r="V27" s="296" t="s">
        <v>105</v>
      </c>
      <c r="W27" s="296"/>
      <c r="X27" s="296"/>
      <c r="Y27" s="296"/>
    </row>
    <row r="28" spans="1:27" s="6" customFormat="1" ht="13.8">
      <c r="A28" s="855" t="s">
        <v>10</v>
      </c>
      <c r="B28" s="28" t="s">
        <v>95</v>
      </c>
      <c r="C28" s="296">
        <v>0.05</v>
      </c>
      <c r="D28" s="296">
        <v>4.9000000000000002E-2</v>
      </c>
      <c r="E28" s="296">
        <v>3.5000000000000003E-2</v>
      </c>
      <c r="F28" s="296">
        <v>3.7999999999999999E-2</v>
      </c>
      <c r="G28" s="296">
        <v>3.9E-2</v>
      </c>
      <c r="H28" s="296">
        <v>4.5999999999999999E-2</v>
      </c>
      <c r="I28" s="296">
        <v>4.8000000000000001E-2</v>
      </c>
      <c r="J28" s="296">
        <v>4.2999999999999997E-2</v>
      </c>
      <c r="K28" s="296">
        <v>4.3999999999999997E-2</v>
      </c>
      <c r="L28" s="296">
        <v>3.7999999999999999E-2</v>
      </c>
      <c r="M28" s="296">
        <v>4.1000000000000002E-2</v>
      </c>
      <c r="N28" s="296">
        <v>4.2000000000000003E-2</v>
      </c>
      <c r="O28" s="296">
        <v>4.4999999999999998E-2</v>
      </c>
      <c r="P28" s="296">
        <v>4.3999999999999997E-2</v>
      </c>
      <c r="Q28" s="296">
        <v>4.7E-2</v>
      </c>
      <c r="R28" s="296">
        <v>4.9000000000000002E-2</v>
      </c>
      <c r="S28" s="296">
        <v>4.5999999999999999E-2</v>
      </c>
      <c r="T28" s="296">
        <v>4.4999999999999998E-2</v>
      </c>
      <c r="U28" s="296">
        <v>4.4999999999999998E-2</v>
      </c>
      <c r="V28" s="296">
        <v>4.4999999999999998E-2</v>
      </c>
      <c r="W28" s="296"/>
      <c r="X28" s="296"/>
      <c r="Y28" s="296"/>
    </row>
    <row r="29" spans="1:27" s="6" customFormat="1" ht="16.5" customHeight="1">
      <c r="A29" s="855"/>
      <c r="B29" s="28" t="s">
        <v>59</v>
      </c>
      <c r="C29" s="296">
        <v>71</v>
      </c>
      <c r="D29" s="296">
        <v>78</v>
      </c>
      <c r="E29" s="296">
        <v>82</v>
      </c>
      <c r="F29" s="296">
        <v>90</v>
      </c>
      <c r="G29" s="296">
        <v>87</v>
      </c>
      <c r="H29" s="296">
        <v>85</v>
      </c>
      <c r="I29" s="296">
        <v>88</v>
      </c>
      <c r="J29" s="296">
        <v>99</v>
      </c>
      <c r="K29" s="296">
        <v>100</v>
      </c>
      <c r="L29" s="296">
        <v>82</v>
      </c>
      <c r="M29" s="296">
        <v>76</v>
      </c>
      <c r="N29" s="296">
        <v>74</v>
      </c>
      <c r="O29" s="296">
        <v>75</v>
      </c>
      <c r="P29" s="296">
        <v>75</v>
      </c>
      <c r="Q29" s="296"/>
      <c r="R29" s="296"/>
      <c r="S29" s="296"/>
      <c r="T29" s="296"/>
      <c r="U29" s="296"/>
      <c r="V29" s="296"/>
      <c r="W29" s="296"/>
      <c r="X29" s="296"/>
      <c r="Y29" s="296"/>
    </row>
    <row r="30" spans="1:27" s="6" customFormat="1" ht="16.5" customHeight="1">
      <c r="A30" s="855"/>
      <c r="B30" s="93" t="s">
        <v>555</v>
      </c>
      <c r="C30" s="296">
        <v>83</v>
      </c>
      <c r="D30" s="296">
        <v>83</v>
      </c>
      <c r="E30" s="296">
        <v>83</v>
      </c>
      <c r="F30" s="296">
        <v>83</v>
      </c>
      <c r="G30" s="296">
        <v>83</v>
      </c>
      <c r="H30" s="296">
        <v>83</v>
      </c>
      <c r="I30" s="296">
        <v>83</v>
      </c>
      <c r="J30" s="296">
        <v>83</v>
      </c>
      <c r="K30" s="296">
        <v>82</v>
      </c>
      <c r="L30" s="296">
        <v>82</v>
      </c>
      <c r="M30" s="296">
        <v>80</v>
      </c>
      <c r="N30" s="296">
        <v>78</v>
      </c>
      <c r="O30" s="296">
        <v>75</v>
      </c>
      <c r="P30" s="296">
        <v>75</v>
      </c>
      <c r="Q30" s="296">
        <v>80</v>
      </c>
      <c r="R30" s="296">
        <v>82</v>
      </c>
      <c r="S30" s="296">
        <v>77</v>
      </c>
      <c r="T30" s="296">
        <v>76</v>
      </c>
      <c r="U30" s="296">
        <v>75</v>
      </c>
      <c r="V30" s="296">
        <v>75</v>
      </c>
      <c r="W30" s="296"/>
      <c r="X30" s="296"/>
      <c r="Y30" s="296"/>
    </row>
    <row r="31" spans="1:27" s="6" customFormat="1" ht="13.8">
      <c r="A31" s="855"/>
      <c r="B31" s="28" t="s">
        <v>58</v>
      </c>
      <c r="C31" s="296">
        <v>704.22535211267609</v>
      </c>
      <c r="D31" s="296">
        <v>628.20512820512818</v>
      </c>
      <c r="E31" s="296">
        <v>426.82926829268291</v>
      </c>
      <c r="F31" s="296">
        <v>422.22222222222223</v>
      </c>
      <c r="G31" s="296">
        <v>448.27586206896552</v>
      </c>
      <c r="H31" s="296">
        <v>541.17647058823525</v>
      </c>
      <c r="I31" s="296">
        <v>545.4545454545455</v>
      </c>
      <c r="J31" s="296">
        <v>434.34343434343435</v>
      </c>
      <c r="K31" s="296">
        <v>440</v>
      </c>
      <c r="L31" s="296">
        <v>463.41463414634148</v>
      </c>
      <c r="M31" s="296">
        <v>539.47368421052636</v>
      </c>
      <c r="N31" s="296">
        <v>567.56756756756761</v>
      </c>
      <c r="O31" s="296">
        <v>600</v>
      </c>
      <c r="P31" s="296">
        <v>586.66666666666663</v>
      </c>
      <c r="Q31" s="296">
        <v>587.5</v>
      </c>
      <c r="R31" s="296">
        <v>597.6</v>
      </c>
      <c r="S31" s="296">
        <v>597.4</v>
      </c>
      <c r="T31" s="296">
        <v>592.1</v>
      </c>
      <c r="U31" s="296">
        <v>600</v>
      </c>
      <c r="V31" s="296">
        <v>600</v>
      </c>
      <c r="W31" s="296"/>
      <c r="X31" s="296"/>
      <c r="Y31" s="296"/>
    </row>
    <row r="32" spans="1:27" s="6" customFormat="1" ht="13.8">
      <c r="A32" s="855" t="s">
        <v>9</v>
      </c>
      <c r="B32" s="28" t="s">
        <v>95</v>
      </c>
      <c r="C32" s="296">
        <v>48.698999999999998</v>
      </c>
      <c r="D32" s="296">
        <v>35.9</v>
      </c>
      <c r="E32" s="296">
        <v>29.568000000000001</v>
      </c>
      <c r="F32" s="296">
        <v>38.744999999999997</v>
      </c>
      <c r="G32" s="296">
        <v>33.758000000000003</v>
      </c>
      <c r="H32" s="296">
        <v>40.396000000000001</v>
      </c>
      <c r="I32" s="296">
        <v>55.247999999999998</v>
      </c>
      <c r="J32" s="296">
        <v>67.331999999999994</v>
      </c>
      <c r="K32" s="296">
        <v>60.213999999999999</v>
      </c>
      <c r="L32" s="296">
        <v>79.614999999999995</v>
      </c>
      <c r="M32" s="296">
        <v>67.873000000000005</v>
      </c>
      <c r="N32" s="296">
        <v>75.665000000000006</v>
      </c>
      <c r="O32" s="296">
        <v>103.617</v>
      </c>
      <c r="P32" s="296">
        <v>116.977</v>
      </c>
      <c r="Q32" s="296">
        <v>124.593</v>
      </c>
      <c r="R32" s="296">
        <v>120.952</v>
      </c>
      <c r="S32" s="296">
        <v>136.91</v>
      </c>
      <c r="T32" s="296">
        <v>208.55600000000001</v>
      </c>
      <c r="U32" s="296">
        <v>175.47499999999999</v>
      </c>
      <c r="V32" s="296">
        <v>222.86500000000001</v>
      </c>
      <c r="W32" s="296">
        <v>264.37235299999998</v>
      </c>
      <c r="X32" s="296"/>
      <c r="Y32" s="296"/>
      <c r="AA32" s="41"/>
    </row>
    <row r="33" spans="1:27" s="6" customFormat="1" ht="16.5" customHeight="1">
      <c r="A33" s="855"/>
      <c r="B33" s="28" t="s">
        <v>59</v>
      </c>
      <c r="C33" s="296">
        <v>76166</v>
      </c>
      <c r="D33" s="296">
        <v>52635</v>
      </c>
      <c r="E33" s="296">
        <v>45428</v>
      </c>
      <c r="F33" s="296">
        <v>50981</v>
      </c>
      <c r="G33" s="296">
        <v>169078</v>
      </c>
      <c r="H33" s="296">
        <v>68365</v>
      </c>
      <c r="I33" s="296">
        <v>71652</v>
      </c>
      <c r="J33" s="296">
        <v>75475</v>
      </c>
      <c r="K33" s="296">
        <v>70070</v>
      </c>
      <c r="L33" s="296">
        <v>82217</v>
      </c>
      <c r="M33" s="296">
        <v>70654</v>
      </c>
      <c r="N33" s="296">
        <v>75839</v>
      </c>
      <c r="O33" s="296">
        <v>102647</v>
      </c>
      <c r="P33" s="296">
        <v>114369</v>
      </c>
      <c r="Q33" s="296">
        <v>121913</v>
      </c>
      <c r="R33" s="296">
        <v>139005</v>
      </c>
      <c r="S33" s="296">
        <v>153834</v>
      </c>
      <c r="T33" s="296">
        <v>188714</v>
      </c>
      <c r="U33" s="296">
        <v>178823</v>
      </c>
      <c r="V33" s="296">
        <v>202366</v>
      </c>
      <c r="W33" s="296">
        <v>219957</v>
      </c>
      <c r="X33" s="296"/>
      <c r="Y33" s="296"/>
      <c r="AA33" s="41"/>
    </row>
    <row r="34" spans="1:27" s="6" customFormat="1" ht="16.5" customHeight="1">
      <c r="A34" s="855"/>
      <c r="B34" s="93" t="s">
        <v>555</v>
      </c>
      <c r="C34" s="296"/>
      <c r="D34" s="296"/>
      <c r="E34" s="296"/>
      <c r="F34" s="296">
        <v>54000</v>
      </c>
      <c r="G34" s="296">
        <v>76000</v>
      </c>
      <c r="H34" s="296">
        <v>69000</v>
      </c>
      <c r="I34" s="296">
        <v>72000</v>
      </c>
      <c r="J34" s="296">
        <v>79465</v>
      </c>
      <c r="K34" s="296">
        <v>73942</v>
      </c>
      <c r="L34" s="296">
        <v>86796</v>
      </c>
      <c r="M34" s="296">
        <v>75186</v>
      </c>
      <c r="N34" s="296">
        <v>75839</v>
      </c>
      <c r="O34" s="296">
        <v>102167</v>
      </c>
      <c r="P34" s="296">
        <v>114369</v>
      </c>
      <c r="Q34" s="296">
        <v>121913</v>
      </c>
      <c r="R34" s="296">
        <v>139005</v>
      </c>
      <c r="S34" s="296">
        <v>149689</v>
      </c>
      <c r="T34" s="296">
        <v>188714</v>
      </c>
      <c r="U34" s="296">
        <v>178823</v>
      </c>
      <c r="V34" s="296">
        <v>180000</v>
      </c>
      <c r="W34" s="296"/>
      <c r="X34" s="296"/>
      <c r="Y34" s="296"/>
      <c r="AA34" s="7"/>
    </row>
    <row r="35" spans="1:27" s="6" customFormat="1">
      <c r="A35" s="855"/>
      <c r="B35" s="28" t="s">
        <v>58</v>
      </c>
      <c r="C35" s="296">
        <v>639.37977575296065</v>
      </c>
      <c r="D35" s="296">
        <v>682.05566638168523</v>
      </c>
      <c r="E35" s="296">
        <v>650.87611164920315</v>
      </c>
      <c r="F35" s="296">
        <v>759.98901551558424</v>
      </c>
      <c r="G35" s="296">
        <v>199.6593288304806</v>
      </c>
      <c r="H35" s="296">
        <v>590.88714985738318</v>
      </c>
      <c r="I35" s="296">
        <v>771.06012393233959</v>
      </c>
      <c r="J35" s="296">
        <v>892.10997018880425</v>
      </c>
      <c r="K35" s="296">
        <v>859.34065934065939</v>
      </c>
      <c r="L35" s="296">
        <v>968.35204398117173</v>
      </c>
      <c r="M35" s="296">
        <v>960.63917117219125</v>
      </c>
      <c r="N35" s="296">
        <v>997.70566595023672</v>
      </c>
      <c r="O35" s="296">
        <v>1009.4498621489181</v>
      </c>
      <c r="P35" s="296">
        <v>1022.8033820353418</v>
      </c>
      <c r="Q35" s="296">
        <v>1021.9828894375497</v>
      </c>
      <c r="R35" s="296">
        <v>870.12697384986154</v>
      </c>
      <c r="S35" s="296">
        <v>889.98530883939827</v>
      </c>
      <c r="T35" s="296">
        <v>1105.143232616552</v>
      </c>
      <c r="U35" s="296">
        <v>981.27757615071891</v>
      </c>
      <c r="V35" s="296">
        <v>1101.2966605062115</v>
      </c>
      <c r="W35" s="296">
        <v>1201.9274358170005</v>
      </c>
      <c r="X35" s="296"/>
      <c r="Y35" s="296"/>
      <c r="Z35" s="77"/>
      <c r="AA35" s="7"/>
    </row>
    <row r="36" spans="1:27" s="6" customFormat="1" ht="13.8">
      <c r="A36" s="855" t="s">
        <v>8</v>
      </c>
      <c r="B36" s="28" t="s">
        <v>95</v>
      </c>
      <c r="C36" s="296" t="s">
        <v>105</v>
      </c>
      <c r="D36" s="296" t="s">
        <v>105</v>
      </c>
      <c r="E36" s="296" t="s">
        <v>105</v>
      </c>
      <c r="F36" s="296" t="s">
        <v>105</v>
      </c>
      <c r="G36" s="296" t="s">
        <v>105</v>
      </c>
      <c r="H36" s="296" t="s">
        <v>105</v>
      </c>
      <c r="I36" s="296" t="s">
        <v>105</v>
      </c>
      <c r="J36" s="296" t="s">
        <v>105</v>
      </c>
      <c r="K36" s="296" t="s">
        <v>105</v>
      </c>
      <c r="L36" s="296" t="s">
        <v>105</v>
      </c>
      <c r="M36" s="296" t="s">
        <v>105</v>
      </c>
      <c r="N36" s="296" t="s">
        <v>105</v>
      </c>
      <c r="O36" s="296" t="s">
        <v>105</v>
      </c>
      <c r="P36" s="296" t="s">
        <v>105</v>
      </c>
      <c r="Q36" s="296" t="s">
        <v>105</v>
      </c>
      <c r="R36" s="296" t="s">
        <v>105</v>
      </c>
      <c r="S36" s="296" t="s">
        <v>105</v>
      </c>
      <c r="T36" s="296" t="s">
        <v>105</v>
      </c>
      <c r="U36" s="296" t="s">
        <v>105</v>
      </c>
      <c r="V36" s="296" t="s">
        <v>105</v>
      </c>
      <c r="W36" s="296"/>
      <c r="X36" s="296"/>
      <c r="Y36" s="296"/>
      <c r="AA36" s="41"/>
    </row>
    <row r="37" spans="1:27" s="6" customFormat="1" ht="16.5" customHeight="1">
      <c r="A37" s="855"/>
      <c r="B37" s="28" t="s">
        <v>59</v>
      </c>
      <c r="C37" s="296" t="s">
        <v>105</v>
      </c>
      <c r="D37" s="296" t="s">
        <v>105</v>
      </c>
      <c r="E37" s="296" t="s">
        <v>105</v>
      </c>
      <c r="F37" s="296" t="s">
        <v>105</v>
      </c>
      <c r="G37" s="296" t="s">
        <v>105</v>
      </c>
      <c r="H37" s="296" t="s">
        <v>105</v>
      </c>
      <c r="I37" s="296" t="s">
        <v>105</v>
      </c>
      <c r="J37" s="296" t="s">
        <v>105</v>
      </c>
      <c r="K37" s="296" t="s">
        <v>105</v>
      </c>
      <c r="L37" s="296" t="s">
        <v>105</v>
      </c>
      <c r="M37" s="296" t="s">
        <v>105</v>
      </c>
      <c r="N37" s="296" t="s">
        <v>105</v>
      </c>
      <c r="O37" s="296" t="s">
        <v>105</v>
      </c>
      <c r="P37" s="296" t="s">
        <v>105</v>
      </c>
      <c r="Q37" s="296" t="s">
        <v>105</v>
      </c>
      <c r="R37" s="296" t="s">
        <v>105</v>
      </c>
      <c r="S37" s="296" t="s">
        <v>105</v>
      </c>
      <c r="T37" s="296" t="s">
        <v>105</v>
      </c>
      <c r="U37" s="296" t="s">
        <v>105</v>
      </c>
      <c r="V37" s="296" t="s">
        <v>105</v>
      </c>
      <c r="W37" s="296"/>
      <c r="X37" s="296"/>
      <c r="Y37" s="296"/>
      <c r="AA37" s="41"/>
    </row>
    <row r="38" spans="1:27" s="6" customFormat="1" ht="16.5" customHeight="1">
      <c r="A38" s="855"/>
      <c r="B38" s="93" t="s">
        <v>555</v>
      </c>
      <c r="C38" s="296" t="s">
        <v>105</v>
      </c>
      <c r="D38" s="296" t="s">
        <v>105</v>
      </c>
      <c r="E38" s="296" t="s">
        <v>105</v>
      </c>
      <c r="F38" s="296" t="s">
        <v>105</v>
      </c>
      <c r="G38" s="296" t="s">
        <v>105</v>
      </c>
      <c r="H38" s="296" t="s">
        <v>105</v>
      </c>
      <c r="I38" s="296" t="s">
        <v>105</v>
      </c>
      <c r="J38" s="296" t="s">
        <v>105</v>
      </c>
      <c r="K38" s="296" t="s">
        <v>105</v>
      </c>
      <c r="L38" s="296" t="s">
        <v>105</v>
      </c>
      <c r="M38" s="296" t="s">
        <v>105</v>
      </c>
      <c r="N38" s="296" t="s">
        <v>105</v>
      </c>
      <c r="O38" s="296" t="s">
        <v>105</v>
      </c>
      <c r="P38" s="296" t="s">
        <v>105</v>
      </c>
      <c r="Q38" s="296" t="s">
        <v>105</v>
      </c>
      <c r="R38" s="296" t="s">
        <v>105</v>
      </c>
      <c r="S38" s="296" t="s">
        <v>105</v>
      </c>
      <c r="T38" s="296" t="s">
        <v>105</v>
      </c>
      <c r="U38" s="296" t="s">
        <v>105</v>
      </c>
      <c r="V38" s="296" t="s">
        <v>105</v>
      </c>
      <c r="W38" s="296"/>
      <c r="X38" s="296"/>
      <c r="Y38" s="296"/>
      <c r="AA38" s="41"/>
    </row>
    <row r="39" spans="1:27" s="6" customFormat="1" ht="13.8">
      <c r="A39" s="855"/>
      <c r="B39" s="28" t="s">
        <v>58</v>
      </c>
      <c r="C39" s="296" t="s">
        <v>105</v>
      </c>
      <c r="D39" s="296" t="s">
        <v>105</v>
      </c>
      <c r="E39" s="296" t="s">
        <v>105</v>
      </c>
      <c r="F39" s="296" t="s">
        <v>105</v>
      </c>
      <c r="G39" s="296" t="s">
        <v>105</v>
      </c>
      <c r="H39" s="296" t="s">
        <v>105</v>
      </c>
      <c r="I39" s="296" t="s">
        <v>105</v>
      </c>
      <c r="J39" s="296" t="s">
        <v>105</v>
      </c>
      <c r="K39" s="296" t="s">
        <v>105</v>
      </c>
      <c r="L39" s="296" t="s">
        <v>105</v>
      </c>
      <c r="M39" s="296" t="s">
        <v>105</v>
      </c>
      <c r="N39" s="296" t="s">
        <v>105</v>
      </c>
      <c r="O39" s="296" t="s">
        <v>105</v>
      </c>
      <c r="P39" s="296" t="s">
        <v>105</v>
      </c>
      <c r="Q39" s="296" t="s">
        <v>105</v>
      </c>
      <c r="R39" s="296" t="s">
        <v>105</v>
      </c>
      <c r="S39" s="296" t="s">
        <v>105</v>
      </c>
      <c r="T39" s="296" t="s">
        <v>105</v>
      </c>
      <c r="U39" s="296" t="s">
        <v>105</v>
      </c>
      <c r="V39" s="296" t="s">
        <v>105</v>
      </c>
      <c r="W39" s="296"/>
      <c r="X39" s="296"/>
      <c r="Y39" s="296"/>
      <c r="AA39" s="41"/>
    </row>
    <row r="40" spans="1:27" s="6" customFormat="1" ht="13.8">
      <c r="A40" s="855" t="s">
        <v>6</v>
      </c>
      <c r="B40" s="28" t="s">
        <v>95</v>
      </c>
      <c r="C40" s="608"/>
      <c r="D40" s="608"/>
      <c r="E40" s="608"/>
      <c r="F40" s="608"/>
      <c r="G40" s="608"/>
      <c r="H40" s="608"/>
      <c r="I40" s="608"/>
      <c r="J40" s="608"/>
      <c r="K40" s="608"/>
      <c r="L40" s="608"/>
      <c r="M40" s="608">
        <v>7.4</v>
      </c>
      <c r="N40" s="608">
        <v>11.855</v>
      </c>
      <c r="O40" s="608">
        <v>24.521999999999998</v>
      </c>
      <c r="P40" s="296">
        <v>35.020000000000003</v>
      </c>
      <c r="Q40" s="296">
        <v>48.93</v>
      </c>
      <c r="R40" s="296"/>
      <c r="S40" s="296"/>
      <c r="T40" s="296"/>
      <c r="U40" s="296"/>
      <c r="V40" s="296"/>
      <c r="W40" s="296"/>
      <c r="X40" s="296"/>
      <c r="Y40" s="296"/>
      <c r="AA40" s="41"/>
    </row>
    <row r="41" spans="1:27" s="6" customFormat="1" ht="16.5" customHeight="1">
      <c r="A41" s="855"/>
      <c r="B41" s="28" t="s">
        <v>59</v>
      </c>
      <c r="C41" s="608"/>
      <c r="D41" s="608"/>
      <c r="E41" s="608"/>
      <c r="F41" s="608"/>
      <c r="G41" s="608"/>
      <c r="H41" s="608"/>
      <c r="I41" s="608"/>
      <c r="J41" s="608"/>
      <c r="K41" s="608"/>
      <c r="L41" s="608"/>
      <c r="M41" s="608">
        <v>8726</v>
      </c>
      <c r="N41" s="608">
        <v>12321</v>
      </c>
      <c r="O41" s="608">
        <v>23734</v>
      </c>
      <c r="P41" s="296">
        <v>30987</v>
      </c>
      <c r="Q41" s="296">
        <v>38933</v>
      </c>
      <c r="R41" s="296"/>
      <c r="S41" s="296"/>
      <c r="T41" s="296"/>
      <c r="U41" s="296"/>
      <c r="V41" s="296"/>
      <c r="W41" s="296"/>
      <c r="X41" s="296"/>
      <c r="Y41" s="296"/>
      <c r="AA41" s="41"/>
    </row>
    <row r="42" spans="1:27" s="6" customFormat="1" ht="16.5" customHeight="1">
      <c r="A42" s="855"/>
      <c r="B42" s="93" t="s">
        <v>555</v>
      </c>
      <c r="C42" s="608"/>
      <c r="D42" s="608"/>
      <c r="E42" s="608"/>
      <c r="F42" s="608"/>
      <c r="G42" s="608"/>
      <c r="H42" s="608"/>
      <c r="I42" s="608"/>
      <c r="J42" s="608"/>
      <c r="K42" s="608"/>
      <c r="L42" s="608"/>
      <c r="M42" s="608"/>
      <c r="N42" s="608"/>
      <c r="O42" s="608"/>
      <c r="P42" s="608"/>
      <c r="Q42" s="608"/>
      <c r="R42" s="608"/>
      <c r="S42" s="608"/>
      <c r="T42" s="608"/>
      <c r="U42" s="608"/>
      <c r="V42" s="608"/>
      <c r="W42" s="608"/>
      <c r="X42" s="608"/>
      <c r="Y42" s="608"/>
    </row>
    <row r="43" spans="1:27" s="6" customFormat="1" ht="13.8">
      <c r="A43" s="855"/>
      <c r="B43" s="28" t="s">
        <v>58</v>
      </c>
      <c r="C43" s="608"/>
      <c r="D43" s="608"/>
      <c r="E43" s="608"/>
      <c r="F43" s="608"/>
      <c r="G43" s="608"/>
      <c r="H43" s="608"/>
      <c r="I43" s="608"/>
      <c r="J43" s="608"/>
      <c r="K43" s="608"/>
      <c r="L43" s="608"/>
      <c r="M43" s="296">
        <v>848.04033921613564</v>
      </c>
      <c r="N43" s="296">
        <v>962.17839461082701</v>
      </c>
      <c r="O43" s="296">
        <v>1033.2013145698154</v>
      </c>
      <c r="P43" s="296">
        <v>1130.1513537935264</v>
      </c>
      <c r="Q43" s="296">
        <v>1256.774458685434</v>
      </c>
      <c r="R43" s="296"/>
      <c r="S43" s="296"/>
      <c r="T43" s="296"/>
      <c r="U43" s="296"/>
      <c r="V43" s="296"/>
      <c r="W43" s="296"/>
      <c r="X43" s="296"/>
      <c r="Y43" s="296"/>
      <c r="AA43" s="41"/>
    </row>
    <row r="44" spans="1:27" s="6" customFormat="1" ht="13.8">
      <c r="A44" s="855" t="s">
        <v>5</v>
      </c>
      <c r="B44" s="28" t="s">
        <v>95</v>
      </c>
      <c r="C44" s="296" t="s">
        <v>105</v>
      </c>
      <c r="D44" s="296" t="s">
        <v>105</v>
      </c>
      <c r="E44" s="296" t="s">
        <v>105</v>
      </c>
      <c r="F44" s="296" t="s">
        <v>105</v>
      </c>
      <c r="G44" s="296" t="s">
        <v>105</v>
      </c>
      <c r="H44" s="296" t="s">
        <v>105</v>
      </c>
      <c r="I44" s="296" t="s">
        <v>105</v>
      </c>
      <c r="J44" s="296" t="s">
        <v>105</v>
      </c>
      <c r="K44" s="296" t="s">
        <v>105</v>
      </c>
      <c r="L44" s="296" t="s">
        <v>105</v>
      </c>
      <c r="M44" s="296" t="s">
        <v>105</v>
      </c>
      <c r="N44" s="296" t="s">
        <v>105</v>
      </c>
      <c r="O44" s="296" t="s">
        <v>105</v>
      </c>
      <c r="P44" s="296" t="s">
        <v>105</v>
      </c>
      <c r="Q44" s="296" t="s">
        <v>105</v>
      </c>
      <c r="R44" s="296" t="s">
        <v>105</v>
      </c>
      <c r="S44" s="296" t="s">
        <v>105</v>
      </c>
      <c r="T44" s="296" t="s">
        <v>105</v>
      </c>
      <c r="U44" s="296" t="s">
        <v>105</v>
      </c>
      <c r="V44" s="296" t="s">
        <v>105</v>
      </c>
      <c r="W44" s="296"/>
      <c r="X44" s="296"/>
      <c r="Y44" s="296"/>
    </row>
    <row r="45" spans="1:27" s="6" customFormat="1" ht="16.5" customHeight="1">
      <c r="A45" s="855"/>
      <c r="B45" s="28" t="s">
        <v>59</v>
      </c>
      <c r="C45" s="296" t="s">
        <v>105</v>
      </c>
      <c r="D45" s="296" t="s">
        <v>105</v>
      </c>
      <c r="E45" s="296" t="s">
        <v>105</v>
      </c>
      <c r="F45" s="296" t="s">
        <v>105</v>
      </c>
      <c r="G45" s="296" t="s">
        <v>105</v>
      </c>
      <c r="H45" s="296" t="s">
        <v>105</v>
      </c>
      <c r="I45" s="296" t="s">
        <v>105</v>
      </c>
      <c r="J45" s="296" t="s">
        <v>105</v>
      </c>
      <c r="K45" s="296" t="s">
        <v>105</v>
      </c>
      <c r="L45" s="296" t="s">
        <v>105</v>
      </c>
      <c r="M45" s="296" t="s">
        <v>105</v>
      </c>
      <c r="N45" s="296" t="s">
        <v>105</v>
      </c>
      <c r="O45" s="296" t="s">
        <v>105</v>
      </c>
      <c r="P45" s="296" t="s">
        <v>105</v>
      </c>
      <c r="Q45" s="296" t="s">
        <v>105</v>
      </c>
      <c r="R45" s="296" t="s">
        <v>105</v>
      </c>
      <c r="S45" s="296" t="s">
        <v>105</v>
      </c>
      <c r="T45" s="296" t="s">
        <v>105</v>
      </c>
      <c r="U45" s="296" t="s">
        <v>105</v>
      </c>
      <c r="V45" s="296" t="s">
        <v>105</v>
      </c>
      <c r="W45" s="296"/>
      <c r="X45" s="296"/>
      <c r="Y45" s="296"/>
    </row>
    <row r="46" spans="1:27" s="6" customFormat="1" ht="16.5" customHeight="1">
      <c r="A46" s="855"/>
      <c r="B46" s="93" t="s">
        <v>555</v>
      </c>
      <c r="C46" s="296" t="s">
        <v>105</v>
      </c>
      <c r="D46" s="296" t="s">
        <v>105</v>
      </c>
      <c r="E46" s="296" t="s">
        <v>105</v>
      </c>
      <c r="F46" s="296" t="s">
        <v>105</v>
      </c>
      <c r="G46" s="296" t="s">
        <v>105</v>
      </c>
      <c r="H46" s="296" t="s">
        <v>105</v>
      </c>
      <c r="I46" s="296" t="s">
        <v>105</v>
      </c>
      <c r="J46" s="296" t="s">
        <v>105</v>
      </c>
      <c r="K46" s="296" t="s">
        <v>105</v>
      </c>
      <c r="L46" s="296" t="s">
        <v>105</v>
      </c>
      <c r="M46" s="296" t="s">
        <v>105</v>
      </c>
      <c r="N46" s="296" t="s">
        <v>105</v>
      </c>
      <c r="O46" s="296" t="s">
        <v>105</v>
      </c>
      <c r="P46" s="296" t="s">
        <v>105</v>
      </c>
      <c r="Q46" s="296" t="s">
        <v>105</v>
      </c>
      <c r="R46" s="296" t="s">
        <v>105</v>
      </c>
      <c r="S46" s="296" t="s">
        <v>105</v>
      </c>
      <c r="T46" s="296" t="s">
        <v>105</v>
      </c>
      <c r="U46" s="296" t="s">
        <v>105</v>
      </c>
      <c r="V46" s="296" t="s">
        <v>105</v>
      </c>
      <c r="W46" s="296"/>
      <c r="X46" s="296"/>
      <c r="Y46" s="296"/>
    </row>
    <row r="47" spans="1:27" s="6" customFormat="1" ht="13.8">
      <c r="A47" s="855"/>
      <c r="B47" s="28" t="s">
        <v>58</v>
      </c>
      <c r="C47" s="296" t="s">
        <v>105</v>
      </c>
      <c r="D47" s="296" t="s">
        <v>105</v>
      </c>
      <c r="E47" s="296" t="s">
        <v>105</v>
      </c>
      <c r="F47" s="296" t="s">
        <v>105</v>
      </c>
      <c r="G47" s="296" t="s">
        <v>105</v>
      </c>
      <c r="H47" s="296" t="s">
        <v>105</v>
      </c>
      <c r="I47" s="296" t="s">
        <v>105</v>
      </c>
      <c r="J47" s="296" t="s">
        <v>105</v>
      </c>
      <c r="K47" s="296" t="s">
        <v>105</v>
      </c>
      <c r="L47" s="296" t="s">
        <v>105</v>
      </c>
      <c r="M47" s="296" t="s">
        <v>105</v>
      </c>
      <c r="N47" s="296" t="s">
        <v>105</v>
      </c>
      <c r="O47" s="296" t="s">
        <v>105</v>
      </c>
      <c r="P47" s="296" t="s">
        <v>105</v>
      </c>
      <c r="Q47" s="296" t="s">
        <v>105</v>
      </c>
      <c r="R47" s="296" t="s">
        <v>105</v>
      </c>
      <c r="S47" s="296" t="s">
        <v>105</v>
      </c>
      <c r="T47" s="296" t="s">
        <v>105</v>
      </c>
      <c r="U47" s="296" t="s">
        <v>105</v>
      </c>
      <c r="V47" s="296" t="s">
        <v>105</v>
      </c>
      <c r="W47" s="296"/>
      <c r="X47" s="296"/>
      <c r="Y47" s="296"/>
    </row>
    <row r="48" spans="1:27" s="6" customFormat="1" ht="13.8">
      <c r="A48" s="855" t="s">
        <v>4</v>
      </c>
      <c r="B48" s="28"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c r="X48" s="296"/>
      <c r="Y48" s="296"/>
    </row>
    <row r="49" spans="1:27" s="6" customFormat="1" ht="16.5" customHeight="1">
      <c r="A49" s="855"/>
      <c r="B49" s="28"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c r="X49" s="296"/>
      <c r="Y49" s="296"/>
    </row>
    <row r="50" spans="1:27" s="6" customFormat="1" ht="16.5" customHeight="1">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c r="X50" s="296"/>
      <c r="Y50" s="296"/>
    </row>
    <row r="51" spans="1:27" s="6" customFormat="1" ht="13.8">
      <c r="A51" s="855"/>
      <c r="B51" s="28"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c r="X51" s="296"/>
      <c r="Y51" s="296"/>
    </row>
    <row r="52" spans="1:27" s="6" customFormat="1" ht="13.8">
      <c r="A52" s="855" t="s">
        <v>3</v>
      </c>
      <c r="B52" s="28" t="s">
        <v>95</v>
      </c>
      <c r="C52" s="296">
        <v>153.92500000000001</v>
      </c>
      <c r="D52" s="296">
        <v>226.21</v>
      </c>
      <c r="E52" s="296">
        <v>223</v>
      </c>
      <c r="F52" s="296">
        <v>136.52000000000001</v>
      </c>
      <c r="G52" s="296">
        <v>220</v>
      </c>
      <c r="H52" s="296">
        <v>272.5</v>
      </c>
      <c r="I52" s="296">
        <v>424</v>
      </c>
      <c r="J52" s="296">
        <v>205</v>
      </c>
      <c r="K52" s="296">
        <v>282</v>
      </c>
      <c r="L52" s="296">
        <v>516</v>
      </c>
      <c r="M52" s="296">
        <v>566</v>
      </c>
      <c r="N52" s="296">
        <v>710</v>
      </c>
      <c r="O52" s="296">
        <v>650</v>
      </c>
      <c r="P52" s="296">
        <v>784.5</v>
      </c>
      <c r="Q52" s="296">
        <v>948</v>
      </c>
      <c r="R52" s="296">
        <v>1070</v>
      </c>
      <c r="S52" s="296">
        <v>742</v>
      </c>
      <c r="T52" s="296">
        <v>1316</v>
      </c>
      <c r="U52" s="296">
        <v>1540</v>
      </c>
      <c r="V52" s="296">
        <v>1170.345</v>
      </c>
      <c r="W52" s="296">
        <v>1245.5</v>
      </c>
      <c r="X52" s="296">
        <v>1897</v>
      </c>
      <c r="Y52" s="296">
        <v>2230</v>
      </c>
      <c r="AA52" s="41"/>
    </row>
    <row r="53" spans="1:27" s="6" customFormat="1" ht="16.5" customHeight="1">
      <c r="A53" s="855"/>
      <c r="B53" s="28" t="s">
        <v>59</v>
      </c>
      <c r="C53" s="296">
        <v>93790</v>
      </c>
      <c r="D53" s="296">
        <v>134150</v>
      </c>
      <c r="E53" s="296">
        <v>124150</v>
      </c>
      <c r="F53" s="296">
        <v>100130</v>
      </c>
      <c r="G53" s="296">
        <v>135000</v>
      </c>
      <c r="H53" s="296">
        <v>150000</v>
      </c>
      <c r="I53" s="296">
        <v>240570</v>
      </c>
      <c r="J53" s="296">
        <v>183000</v>
      </c>
      <c r="K53" s="296">
        <v>165400</v>
      </c>
      <c r="L53" s="296">
        <v>237750</v>
      </c>
      <c r="M53" s="296">
        <v>311450</v>
      </c>
      <c r="N53" s="296">
        <v>418000</v>
      </c>
      <c r="O53" s="296">
        <v>472000</v>
      </c>
      <c r="P53" s="296">
        <v>516500</v>
      </c>
      <c r="Q53" s="296">
        <v>502900</v>
      </c>
      <c r="R53" s="296">
        <v>687300</v>
      </c>
      <c r="S53" s="296">
        <v>502800</v>
      </c>
      <c r="T53" s="296">
        <v>573950</v>
      </c>
      <c r="U53" s="296">
        <v>787200</v>
      </c>
      <c r="V53" s="296">
        <v>730500</v>
      </c>
      <c r="W53" s="296">
        <v>705000</v>
      </c>
      <c r="X53" s="296">
        <v>827100</v>
      </c>
      <c r="Y53" s="296">
        <v>925300</v>
      </c>
      <c r="AA53" s="41"/>
    </row>
    <row r="54" spans="1:27" s="6" customFormat="1" ht="16.5" customHeight="1">
      <c r="A54" s="855"/>
      <c r="B54" s="93" t="s">
        <v>555</v>
      </c>
      <c r="C54" s="296">
        <v>93790</v>
      </c>
      <c r="D54" s="296">
        <v>134150</v>
      </c>
      <c r="E54" s="296">
        <v>124150</v>
      </c>
      <c r="F54" s="296">
        <v>100130</v>
      </c>
      <c r="G54" s="296">
        <v>135000</v>
      </c>
      <c r="H54" s="296">
        <v>150000</v>
      </c>
      <c r="I54" s="296">
        <v>240570</v>
      </c>
      <c r="J54" s="296">
        <v>183000</v>
      </c>
      <c r="K54" s="296">
        <v>165400</v>
      </c>
      <c r="L54" s="296">
        <v>237750</v>
      </c>
      <c r="M54" s="296">
        <v>311450</v>
      </c>
      <c r="N54" s="296">
        <v>418000</v>
      </c>
      <c r="O54" s="296">
        <v>472000</v>
      </c>
      <c r="P54" s="296">
        <v>516500</v>
      </c>
      <c r="Q54" s="296">
        <v>502900</v>
      </c>
      <c r="R54" s="296">
        <v>687300</v>
      </c>
      <c r="S54" s="296">
        <v>502800</v>
      </c>
      <c r="T54" s="296">
        <v>573950</v>
      </c>
      <c r="U54" s="296">
        <v>787200</v>
      </c>
      <c r="V54" s="296">
        <v>730500</v>
      </c>
      <c r="W54" s="296"/>
      <c r="X54" s="296"/>
      <c r="Y54" s="296"/>
      <c r="AA54" s="7"/>
    </row>
    <row r="55" spans="1:27" s="6" customFormat="1">
      <c r="A55" s="855"/>
      <c r="B55" s="28" t="s">
        <v>58</v>
      </c>
      <c r="C55" s="296">
        <v>1641.166435654121</v>
      </c>
      <c r="D55" s="296">
        <v>1686.2467387253075</v>
      </c>
      <c r="E55" s="296">
        <v>1796.2142569472412</v>
      </c>
      <c r="F55" s="296">
        <v>1363.4275441925497</v>
      </c>
      <c r="G55" s="296">
        <v>1629.6296296296296</v>
      </c>
      <c r="H55" s="296">
        <v>1816.6666666666667</v>
      </c>
      <c r="I55" s="296">
        <v>1762.4807748264539</v>
      </c>
      <c r="J55" s="296">
        <v>1120.2185792349726</v>
      </c>
      <c r="K55" s="296">
        <v>1704.9576783555019</v>
      </c>
      <c r="L55" s="296">
        <v>2170.3470031545739</v>
      </c>
      <c r="M55" s="296">
        <v>1817.3061486594959</v>
      </c>
      <c r="N55" s="296">
        <v>1698.5645933014355</v>
      </c>
      <c r="O55" s="296">
        <v>1377.1186440677966</v>
      </c>
      <c r="P55" s="296">
        <v>1518.8770571151983</v>
      </c>
      <c r="Q55" s="296">
        <v>1885.0666136408829</v>
      </c>
      <c r="R55" s="296">
        <v>1556.8165284446384</v>
      </c>
      <c r="S55" s="296">
        <v>1475.735879077168</v>
      </c>
      <c r="T55" s="296">
        <v>2292.8826552835612</v>
      </c>
      <c r="U55" s="296">
        <v>1956.30081300813</v>
      </c>
      <c r="V55" s="296">
        <v>1602.1149897330595</v>
      </c>
      <c r="W55" s="296">
        <v>1766.6666666666667</v>
      </c>
      <c r="X55" s="296">
        <v>2293.5557973642849</v>
      </c>
      <c r="Y55" s="608">
        <v>2410.0291797254945</v>
      </c>
      <c r="Z55"/>
      <c r="AA55" s="7"/>
    </row>
    <row r="56" spans="1:27" s="6" customFormat="1">
      <c r="A56" s="856" t="s">
        <v>33</v>
      </c>
      <c r="B56" s="28" t="s">
        <v>95</v>
      </c>
      <c r="C56" s="296">
        <v>2.1</v>
      </c>
      <c r="D56" s="296">
        <v>2.1</v>
      </c>
      <c r="E56" s="296">
        <v>0.39</v>
      </c>
      <c r="F56" s="296">
        <v>0.51</v>
      </c>
      <c r="G56" s="296">
        <v>0.93</v>
      </c>
      <c r="H56" s="296">
        <v>2.63</v>
      </c>
      <c r="I56" s="296">
        <v>5</v>
      </c>
      <c r="J56" s="296">
        <v>3</v>
      </c>
      <c r="K56" s="296">
        <v>5.389572673</v>
      </c>
      <c r="L56" s="296">
        <v>17.63</v>
      </c>
      <c r="M56" s="296">
        <v>3.0985</v>
      </c>
      <c r="N56" s="296">
        <v>2.5</v>
      </c>
      <c r="O56" s="296">
        <v>5.623783778</v>
      </c>
      <c r="P56" s="296">
        <v>5.83</v>
      </c>
      <c r="Q56" s="296">
        <v>6.0250000000000004</v>
      </c>
      <c r="R56" s="296">
        <v>6.03</v>
      </c>
      <c r="S56" s="296">
        <v>6.0350000000000001</v>
      </c>
      <c r="T56" s="296">
        <v>6.14</v>
      </c>
      <c r="U56" s="296">
        <v>21.321000000000002</v>
      </c>
      <c r="V56" s="296">
        <v>22.952999999999999</v>
      </c>
      <c r="W56" s="296">
        <v>31.46</v>
      </c>
      <c r="X56" s="296">
        <v>4.6269999999999998</v>
      </c>
      <c r="Y56" s="296">
        <v>47.603999999999999</v>
      </c>
      <c r="Z56"/>
    </row>
    <row r="57" spans="1:27" s="6" customFormat="1" ht="16.5" customHeight="1">
      <c r="A57" s="856"/>
      <c r="B57" s="28" t="s">
        <v>59</v>
      </c>
      <c r="C57" s="296">
        <v>5600</v>
      </c>
      <c r="D57" s="296">
        <v>5600</v>
      </c>
      <c r="E57" s="296">
        <v>5600</v>
      </c>
      <c r="F57" s="296">
        <v>2300</v>
      </c>
      <c r="G57" s="296">
        <v>5600</v>
      </c>
      <c r="H57" s="296">
        <v>5600</v>
      </c>
      <c r="I57" s="296">
        <v>5000</v>
      </c>
      <c r="J57" s="296">
        <v>5000</v>
      </c>
      <c r="K57" s="296">
        <v>9200</v>
      </c>
      <c r="L57" s="296">
        <v>10500</v>
      </c>
      <c r="M57" s="296">
        <v>11000</v>
      </c>
      <c r="N57" s="296">
        <v>2879</v>
      </c>
      <c r="O57" s="296">
        <v>7522</v>
      </c>
      <c r="P57" s="296">
        <v>4100</v>
      </c>
      <c r="Q57" s="296"/>
      <c r="R57" s="296"/>
      <c r="S57" s="296"/>
      <c r="T57" s="296"/>
      <c r="U57" s="296"/>
      <c r="V57" s="296"/>
      <c r="W57" s="296"/>
      <c r="X57" s="296"/>
      <c r="Y57" s="296"/>
    </row>
    <row r="58" spans="1:27" s="6" customFormat="1" ht="16.5" customHeight="1">
      <c r="A58" s="856"/>
      <c r="B58" s="93" t="s">
        <v>555</v>
      </c>
      <c r="C58" s="296">
        <v>2161</v>
      </c>
      <c r="D58" s="296">
        <v>1334</v>
      </c>
      <c r="E58" s="296">
        <v>300</v>
      </c>
      <c r="F58" s="296">
        <v>795</v>
      </c>
      <c r="G58" s="296">
        <v>1290</v>
      </c>
      <c r="H58" s="296">
        <v>3130</v>
      </c>
      <c r="I58" s="296">
        <v>5500</v>
      </c>
      <c r="J58" s="296">
        <v>4000</v>
      </c>
      <c r="K58" s="296">
        <v>7520</v>
      </c>
      <c r="L58" s="296">
        <v>5890</v>
      </c>
      <c r="M58" s="296">
        <v>3570</v>
      </c>
      <c r="N58" s="296">
        <v>2879</v>
      </c>
      <c r="O58" s="296">
        <v>5856</v>
      </c>
      <c r="P58" s="296">
        <v>5274</v>
      </c>
      <c r="Q58" s="296">
        <v>5907</v>
      </c>
      <c r="R58" s="296">
        <v>5867</v>
      </c>
      <c r="S58" s="296">
        <v>6584</v>
      </c>
      <c r="T58" s="296">
        <v>6015</v>
      </c>
      <c r="U58" s="296">
        <v>18883</v>
      </c>
      <c r="V58" s="296">
        <v>19133</v>
      </c>
      <c r="W58" s="296"/>
      <c r="X58" s="296"/>
      <c r="Y58" s="296"/>
    </row>
    <row r="59" spans="1:27" s="6" customFormat="1" ht="13.8">
      <c r="A59" s="856"/>
      <c r="B59" s="28" t="s">
        <v>58</v>
      </c>
      <c r="C59" s="296">
        <v>375</v>
      </c>
      <c r="D59" s="296">
        <v>375</v>
      </c>
      <c r="E59" s="608">
        <v>69.642857142857139</v>
      </c>
      <c r="F59" s="608">
        <v>221.7391304347826</v>
      </c>
      <c r="G59" s="608">
        <v>166.07142857142858</v>
      </c>
      <c r="H59" s="608">
        <v>469.64285714285717</v>
      </c>
      <c r="I59" s="608">
        <v>1000</v>
      </c>
      <c r="J59" s="608">
        <v>600</v>
      </c>
      <c r="K59" s="608">
        <v>585.82311663043481</v>
      </c>
      <c r="L59" s="608">
        <v>1679.047619047619</v>
      </c>
      <c r="M59" s="608">
        <v>281.68181818181819</v>
      </c>
      <c r="N59" s="608">
        <v>868.35706842653701</v>
      </c>
      <c r="O59" s="608">
        <v>747.64474581228399</v>
      </c>
      <c r="P59" s="608">
        <v>1421.9512195121952</v>
      </c>
      <c r="Q59" s="296">
        <v>1020</v>
      </c>
      <c r="R59" s="296">
        <v>1027.8</v>
      </c>
      <c r="S59" s="296">
        <v>1030.2</v>
      </c>
      <c r="T59" s="296">
        <v>1020</v>
      </c>
      <c r="U59" s="296">
        <v>1129.1000000000001</v>
      </c>
      <c r="V59" s="296">
        <v>1199.7</v>
      </c>
      <c r="W59" s="296"/>
      <c r="X59" s="296"/>
      <c r="Y59" s="296"/>
    </row>
    <row r="60" spans="1:27" s="6" customFormat="1" ht="13.8">
      <c r="A60" s="855" t="s">
        <v>1</v>
      </c>
      <c r="B60" s="28" t="s">
        <v>95</v>
      </c>
      <c r="C60" s="296">
        <v>1.839</v>
      </c>
      <c r="D60" s="296">
        <v>4.2474999999999996</v>
      </c>
      <c r="E60" s="296">
        <v>2.35</v>
      </c>
      <c r="F60" s="296">
        <v>0</v>
      </c>
      <c r="G60" s="296">
        <v>54.686999999999998</v>
      </c>
      <c r="H60" s="296">
        <v>89.66</v>
      </c>
      <c r="I60" s="296">
        <v>57.814999999999998</v>
      </c>
      <c r="J60" s="296">
        <v>55.194480000000006</v>
      </c>
      <c r="K60" s="296">
        <v>56.838999999999999</v>
      </c>
      <c r="L60" s="296">
        <v>118.794</v>
      </c>
      <c r="M60" s="296">
        <v>111.88813999999999</v>
      </c>
      <c r="N60" s="296">
        <v>116.539</v>
      </c>
      <c r="O60" s="296">
        <v>203.03800000000001</v>
      </c>
      <c r="P60" s="296">
        <v>214.17872940000001</v>
      </c>
      <c r="Q60" s="296">
        <v>214.17872940000001</v>
      </c>
      <c r="R60" s="296">
        <v>226.3233137</v>
      </c>
      <c r="S60" s="296">
        <v>267.49022919999999</v>
      </c>
      <c r="T60" s="296">
        <v>351.41550000000001</v>
      </c>
      <c r="U60" s="296">
        <v>302.72000000000003</v>
      </c>
      <c r="V60" s="296">
        <v>281.38908550820571</v>
      </c>
      <c r="W60" s="296">
        <v>296.86585635466946</v>
      </c>
      <c r="X60" s="296">
        <v>411.11500000000001</v>
      </c>
      <c r="Y60" s="296">
        <v>475.35286056381744</v>
      </c>
    </row>
    <row r="61" spans="1:27" s="6" customFormat="1" ht="16.5" customHeight="1">
      <c r="A61" s="855"/>
      <c r="B61" s="28" t="s">
        <v>59</v>
      </c>
      <c r="C61" s="296">
        <v>2554</v>
      </c>
      <c r="D61" s="296">
        <v>16754</v>
      </c>
      <c r="E61" s="296">
        <v>3998</v>
      </c>
      <c r="F61" s="296">
        <v>17402</v>
      </c>
      <c r="G61" s="296">
        <v>33186</v>
      </c>
      <c r="H61" s="296">
        <v>65170</v>
      </c>
      <c r="I61" s="296">
        <v>44034</v>
      </c>
      <c r="J61" s="296">
        <v>38947</v>
      </c>
      <c r="K61" s="296">
        <v>32404</v>
      </c>
      <c r="L61" s="296">
        <v>64680</v>
      </c>
      <c r="M61" s="296">
        <v>62330.6</v>
      </c>
      <c r="N61" s="296">
        <v>61422</v>
      </c>
      <c r="O61" s="296">
        <v>86223</v>
      </c>
      <c r="P61" s="296">
        <v>116515.3174</v>
      </c>
      <c r="Q61" s="296">
        <v>116515.3174</v>
      </c>
      <c r="R61" s="296">
        <v>129507.1924</v>
      </c>
      <c r="S61" s="296">
        <v>145763</v>
      </c>
      <c r="T61" s="296">
        <v>231630.3</v>
      </c>
      <c r="U61" s="296">
        <v>205508</v>
      </c>
      <c r="V61" s="296">
        <v>237600.61565709126</v>
      </c>
      <c r="W61" s="296">
        <v>229370.7735296131</v>
      </c>
      <c r="X61" s="296">
        <v>327492.44313083665</v>
      </c>
      <c r="Y61" s="296">
        <v>424440.24895615905</v>
      </c>
    </row>
    <row r="62" spans="1:27" s="6" customFormat="1" ht="16.5" customHeight="1">
      <c r="A62" s="855"/>
      <c r="B62" s="93" t="s">
        <v>555</v>
      </c>
      <c r="C62" s="296">
        <v>16588</v>
      </c>
      <c r="D62" s="296">
        <v>3889</v>
      </c>
      <c r="E62" s="296">
        <v>8000</v>
      </c>
      <c r="F62" s="296">
        <v>10000</v>
      </c>
      <c r="G62" s="296">
        <v>18500</v>
      </c>
      <c r="H62" s="296">
        <v>54767</v>
      </c>
      <c r="I62" s="296">
        <v>42175</v>
      </c>
      <c r="J62" s="296">
        <v>34468</v>
      </c>
      <c r="K62" s="296">
        <v>30490</v>
      </c>
      <c r="L62" s="296">
        <v>62877</v>
      </c>
      <c r="M62" s="296">
        <v>60777</v>
      </c>
      <c r="N62" s="296">
        <v>59988</v>
      </c>
      <c r="O62" s="296">
        <v>84809</v>
      </c>
      <c r="P62" s="296">
        <v>124858</v>
      </c>
      <c r="Q62" s="296">
        <v>113759</v>
      </c>
      <c r="R62" s="296">
        <v>112062</v>
      </c>
      <c r="S62" s="296">
        <v>137814</v>
      </c>
      <c r="T62" s="296">
        <v>225359</v>
      </c>
      <c r="U62" s="296">
        <v>191930</v>
      </c>
      <c r="V62" s="296">
        <v>196287</v>
      </c>
      <c r="W62" s="296"/>
      <c r="X62" s="296"/>
      <c r="Y62" s="296"/>
    </row>
    <row r="63" spans="1:27" s="6" customFormat="1" ht="13.8">
      <c r="A63" s="855"/>
      <c r="B63" s="28" t="s">
        <v>58</v>
      </c>
      <c r="C63" s="296">
        <v>720.04698512137827</v>
      </c>
      <c r="D63" s="296">
        <v>1689.8054196012893</v>
      </c>
      <c r="E63" s="296">
        <v>587.79389694847418</v>
      </c>
      <c r="F63" s="296">
        <v>2420.353982300885</v>
      </c>
      <c r="G63" s="296">
        <v>1647.8936901102875</v>
      </c>
      <c r="H63" s="296">
        <v>1375.7864047874789</v>
      </c>
      <c r="I63" s="296">
        <v>1312.962710632693</v>
      </c>
      <c r="J63" s="296">
        <v>1417.1566487791101</v>
      </c>
      <c r="K63" s="296">
        <v>1754.0735711640539</v>
      </c>
      <c r="L63" s="296">
        <v>1836.6419294990724</v>
      </c>
      <c r="M63" s="608">
        <v>1795.0756129413162</v>
      </c>
      <c r="N63" s="608">
        <v>1897.3494838982774</v>
      </c>
      <c r="O63" s="608">
        <v>2354.8009231875485</v>
      </c>
      <c r="P63" s="608">
        <v>1838.2023426561082</v>
      </c>
      <c r="Q63" s="608">
        <v>1838.2023426561082</v>
      </c>
      <c r="R63" s="608">
        <v>1747.573316244635</v>
      </c>
      <c r="S63" s="608">
        <v>1835.1037588414069</v>
      </c>
      <c r="T63" s="608">
        <v>1517.1395970216333</v>
      </c>
      <c r="U63" s="608">
        <v>1473.0326799929931</v>
      </c>
      <c r="V63" s="608">
        <v>1184.2944292463899</v>
      </c>
      <c r="W63" s="608">
        <v>1294.2619139588955</v>
      </c>
      <c r="X63" s="608">
        <v>1255.3419433735003</v>
      </c>
      <c r="Y63" s="608">
        <v>1119.9523648684817</v>
      </c>
    </row>
    <row r="64" spans="1:27" s="6" customFormat="1" ht="13.8">
      <c r="A64" s="855" t="s">
        <v>0</v>
      </c>
      <c r="B64" s="28" t="s">
        <v>95</v>
      </c>
      <c r="C64" s="296">
        <v>135</v>
      </c>
      <c r="D64" s="296">
        <v>141</v>
      </c>
      <c r="E64" s="296">
        <v>84</v>
      </c>
      <c r="F64" s="296">
        <v>41</v>
      </c>
      <c r="G64" s="296">
        <v>86</v>
      </c>
      <c r="H64" s="296">
        <v>57</v>
      </c>
      <c r="I64" s="296">
        <v>70</v>
      </c>
      <c r="J64" s="296">
        <v>180</v>
      </c>
      <c r="K64" s="296">
        <v>100</v>
      </c>
      <c r="L64" s="296">
        <v>90</v>
      </c>
      <c r="M64" s="296">
        <v>57</v>
      </c>
      <c r="N64" s="296">
        <v>54</v>
      </c>
      <c r="O64" s="296">
        <v>77</v>
      </c>
      <c r="P64" s="296">
        <v>67</v>
      </c>
      <c r="Q64" s="296">
        <v>71</v>
      </c>
      <c r="R64" s="296">
        <v>42</v>
      </c>
      <c r="S64" s="296" t="s">
        <v>15</v>
      </c>
      <c r="T64" s="296">
        <v>36</v>
      </c>
      <c r="U64" s="296">
        <v>69</v>
      </c>
      <c r="V64" s="296">
        <v>20</v>
      </c>
      <c r="W64" s="296">
        <v>60</v>
      </c>
      <c r="X64" s="296"/>
      <c r="Y64" s="296"/>
    </row>
    <row r="65" spans="1:25" s="6" customFormat="1" ht="16.5" customHeight="1">
      <c r="A65" s="855"/>
      <c r="B65" s="28" t="s">
        <v>59</v>
      </c>
      <c r="C65" s="296">
        <v>60650</v>
      </c>
      <c r="D65" s="296">
        <v>64009</v>
      </c>
      <c r="E65" s="296">
        <v>51282</v>
      </c>
      <c r="F65" s="296">
        <v>25390</v>
      </c>
      <c r="G65" s="296">
        <v>49572</v>
      </c>
      <c r="H65" s="296">
        <v>41871</v>
      </c>
      <c r="I65" s="296">
        <v>47137</v>
      </c>
      <c r="J65" s="296">
        <v>102699</v>
      </c>
      <c r="K65" s="296">
        <v>62000</v>
      </c>
      <c r="L65" s="296">
        <v>60000</v>
      </c>
      <c r="M65" s="296">
        <v>42287.93</v>
      </c>
      <c r="N65" s="296">
        <v>44671.753700000001</v>
      </c>
      <c r="O65" s="296">
        <v>50408.179674999999</v>
      </c>
      <c r="P65" s="296">
        <v>50785.175260000004</v>
      </c>
      <c r="Q65" s="296">
        <v>60616.460503999988</v>
      </c>
      <c r="R65" s="296">
        <v>44155.213066000004</v>
      </c>
      <c r="S65" s="296"/>
      <c r="T65" s="296">
        <v>23515.487323000001</v>
      </c>
      <c r="U65" s="296">
        <v>37307.144500000002</v>
      </c>
      <c r="V65" s="296">
        <v>38293.382616000003</v>
      </c>
      <c r="W65" s="296">
        <v>32874.081999999995</v>
      </c>
      <c r="X65" s="296"/>
      <c r="Y65" s="296"/>
    </row>
    <row r="66" spans="1:25" s="6" customFormat="1" ht="16.5" customHeight="1">
      <c r="A66" s="855"/>
      <c r="B66" s="93" t="s">
        <v>555</v>
      </c>
      <c r="C66" s="296">
        <v>60650</v>
      </c>
      <c r="D66" s="296">
        <v>64009</v>
      </c>
      <c r="E66" s="296">
        <v>51282</v>
      </c>
      <c r="F66" s="296">
        <v>25390</v>
      </c>
      <c r="G66" s="296">
        <v>49572</v>
      </c>
      <c r="H66" s="296">
        <v>41871</v>
      </c>
      <c r="I66" s="296">
        <v>47137</v>
      </c>
      <c r="J66" s="296">
        <v>102699</v>
      </c>
      <c r="K66" s="296">
        <v>62000</v>
      </c>
      <c r="L66" s="296">
        <v>60000</v>
      </c>
      <c r="M66" s="296">
        <v>42288</v>
      </c>
      <c r="N66" s="296">
        <v>44672</v>
      </c>
      <c r="O66" s="296">
        <v>50408</v>
      </c>
      <c r="P66" s="296">
        <v>50785</v>
      </c>
      <c r="Q66" s="296">
        <v>60616</v>
      </c>
      <c r="R66" s="296">
        <v>44155</v>
      </c>
      <c r="S66" s="296">
        <v>39935</v>
      </c>
      <c r="T66" s="296">
        <v>23515</v>
      </c>
      <c r="U66" s="296">
        <v>37307</v>
      </c>
      <c r="V66" s="296">
        <v>30000</v>
      </c>
      <c r="W66" s="296"/>
      <c r="X66" s="296"/>
      <c r="Y66" s="296"/>
    </row>
    <row r="67" spans="1:25" s="6" customFormat="1" ht="13.8">
      <c r="A67" s="855"/>
      <c r="B67" s="28" t="s">
        <v>58</v>
      </c>
      <c r="C67" s="296">
        <v>2225.8862324814509</v>
      </c>
      <c r="D67" s="296">
        <v>2202.8152291084066</v>
      </c>
      <c r="E67" s="296">
        <v>1638.001638001638</v>
      </c>
      <c r="F67" s="296">
        <v>1614.8089799133518</v>
      </c>
      <c r="G67" s="296">
        <v>1734.8503187283143</v>
      </c>
      <c r="H67" s="296">
        <v>1361.3240667765278</v>
      </c>
      <c r="I67" s="296">
        <v>1485.0329889471116</v>
      </c>
      <c r="J67" s="296">
        <v>1752.6947682061168</v>
      </c>
      <c r="K67" s="296">
        <v>1612.9032258064517</v>
      </c>
      <c r="L67" s="296">
        <v>1500</v>
      </c>
      <c r="M67" s="296">
        <v>1347.9023447115997</v>
      </c>
      <c r="N67" s="296">
        <v>1208.8175530928395</v>
      </c>
      <c r="O67" s="296">
        <v>1527.529867105839</v>
      </c>
      <c r="P67" s="296">
        <v>1319.282638230281</v>
      </c>
      <c r="Q67" s="296">
        <v>1171.2990070628557</v>
      </c>
      <c r="R67" s="296">
        <v>951.19006530942227</v>
      </c>
      <c r="S67" s="296"/>
      <c r="T67" s="296">
        <v>1530.9059729665548</v>
      </c>
      <c r="U67" s="296">
        <v>1849.5116933969578</v>
      </c>
      <c r="V67" s="296">
        <v>522.28345039551198</v>
      </c>
      <c r="W67" s="296">
        <v>1825.1460223284716</v>
      </c>
      <c r="X67" s="296"/>
      <c r="Y67" s="296"/>
    </row>
    <row r="68" spans="1:25" s="6" customFormat="1" ht="13.8">
      <c r="A68" s="227" t="s">
        <v>20</v>
      </c>
      <c r="B68" s="28" t="s">
        <v>95</v>
      </c>
      <c r="C68" s="616">
        <v>353.68100000000004</v>
      </c>
      <c r="D68" s="616">
        <v>422.97050000000002</v>
      </c>
      <c r="E68" s="616">
        <v>354.45100000000002</v>
      </c>
      <c r="F68" s="616">
        <v>232.363</v>
      </c>
      <c r="G68" s="616">
        <v>411.84399999999999</v>
      </c>
      <c r="H68" s="616">
        <v>479.35199999999998</v>
      </c>
      <c r="I68" s="616">
        <v>630.64100000000008</v>
      </c>
      <c r="J68" s="616">
        <v>533.80348000000004</v>
      </c>
      <c r="K68" s="616">
        <v>536.0275726729999</v>
      </c>
      <c r="L68" s="616">
        <v>845.53</v>
      </c>
      <c r="M68" s="616">
        <v>837.95363999999995</v>
      </c>
      <c r="N68" s="616">
        <v>1001.38</v>
      </c>
      <c r="O68" s="616">
        <v>1102.103783778</v>
      </c>
      <c r="P68" s="616">
        <v>1256.7097294</v>
      </c>
      <c r="Q68" s="616">
        <v>1451.8617294000001</v>
      </c>
      <c r="R68" s="616">
        <v>1502.5643137</v>
      </c>
      <c r="S68" s="616">
        <v>1196.4722291999999</v>
      </c>
      <c r="T68" s="616">
        <v>1983.0885000000001</v>
      </c>
      <c r="U68" s="616">
        <v>2168.2539999999999</v>
      </c>
      <c r="V68" s="616">
        <v>1779.9910855082057</v>
      </c>
      <c r="W68" s="616">
        <v>1923.8802093546694</v>
      </c>
      <c r="X68" s="616">
        <v>2312.7420000000002</v>
      </c>
      <c r="Y68" s="616">
        <v>2752.9568605638174</v>
      </c>
    </row>
    <row r="69" spans="1:25">
      <c r="A69" s="41"/>
      <c r="B69" s="41"/>
      <c r="C69" s="17"/>
      <c r="D69" s="17"/>
      <c r="E69" s="17"/>
      <c r="F69" s="17"/>
      <c r="G69" s="17"/>
      <c r="H69" s="17"/>
      <c r="I69" s="17"/>
      <c r="J69" s="17"/>
      <c r="K69" s="17"/>
      <c r="L69" s="17"/>
      <c r="M69" s="17"/>
      <c r="P69" s="17"/>
    </row>
    <row r="70" spans="1:25" ht="15" customHeight="1">
      <c r="A70" s="44" t="s">
        <v>19</v>
      </c>
      <c r="B70" s="13"/>
      <c r="D70" s="220"/>
      <c r="E70" s="220"/>
      <c r="F70" s="220"/>
      <c r="G70" s="220"/>
      <c r="H70" s="220"/>
      <c r="I70" s="220"/>
      <c r="J70" s="220"/>
      <c r="K70" s="220"/>
      <c r="L70" s="220"/>
      <c r="M70" s="220"/>
      <c r="N70" s="145"/>
      <c r="O70" s="145"/>
      <c r="P70" s="145"/>
    </row>
    <row r="71" spans="1:25">
      <c r="A71" s="41"/>
      <c r="B71" s="41"/>
      <c r="D71" s="145"/>
      <c r="E71" s="145"/>
      <c r="F71" s="145"/>
      <c r="G71" s="145"/>
      <c r="H71" s="145"/>
      <c r="I71" s="145"/>
      <c r="J71" s="145"/>
      <c r="K71" s="145"/>
      <c r="L71" s="145"/>
      <c r="M71" s="145"/>
      <c r="N71" s="145"/>
      <c r="O71" s="145"/>
      <c r="P71" s="145"/>
      <c r="Q71" s="145"/>
      <c r="R71" s="145"/>
      <c r="S71" s="145"/>
      <c r="T71" s="145"/>
      <c r="U71" s="145"/>
      <c r="V71" s="145"/>
      <c r="W71" s="145"/>
      <c r="X71" s="145"/>
      <c r="Y71" s="145"/>
    </row>
    <row r="72" spans="1:25" ht="14.7" customHeight="1">
      <c r="A72" s="220" t="s">
        <v>289</v>
      </c>
      <c r="B72" s="17"/>
      <c r="D72" s="17"/>
      <c r="E72" s="17"/>
      <c r="F72" s="17"/>
      <c r="G72" s="17"/>
      <c r="H72" s="17"/>
      <c r="I72" s="17"/>
      <c r="J72" s="17"/>
      <c r="K72" s="17"/>
      <c r="L72" s="17"/>
      <c r="M72" s="17"/>
      <c r="P72" s="17"/>
    </row>
    <row r="73" spans="1:25">
      <c r="A73" s="145"/>
      <c r="B73" s="17"/>
      <c r="D73" s="41"/>
      <c r="E73" s="51"/>
      <c r="F73" s="43"/>
      <c r="G73" s="43"/>
      <c r="H73" s="43"/>
      <c r="I73" s="43"/>
      <c r="J73" s="43"/>
      <c r="K73" s="43"/>
      <c r="L73" s="43"/>
      <c r="M73" s="43"/>
      <c r="P73" s="17"/>
    </row>
    <row r="74" spans="1:25" ht="14.7" customHeight="1">
      <c r="A74" s="17" t="s">
        <v>141</v>
      </c>
      <c r="B74" s="79"/>
      <c r="D74" s="42"/>
      <c r="E74" s="42"/>
      <c r="F74" s="42"/>
      <c r="G74" s="42"/>
      <c r="H74" s="42"/>
      <c r="I74" s="42"/>
      <c r="J74" s="42"/>
      <c r="K74" s="42"/>
      <c r="L74" s="42"/>
      <c r="M74" s="42"/>
      <c r="P74" s="17"/>
    </row>
    <row r="75" spans="1:25">
      <c r="A75"/>
      <c r="B75" s="41"/>
      <c r="C75" s="42"/>
      <c r="D75" s="42"/>
      <c r="E75" s="42"/>
      <c r="F75" s="42"/>
      <c r="G75" s="42"/>
      <c r="H75" s="42"/>
      <c r="I75" s="42"/>
      <c r="J75" s="42"/>
      <c r="K75" s="42"/>
      <c r="L75" s="42"/>
      <c r="M75" s="42"/>
      <c r="P75" s="17"/>
    </row>
    <row r="76" spans="1:25">
      <c r="A76" s="17" t="s">
        <v>600</v>
      </c>
      <c r="B76" s="41"/>
      <c r="C76" s="42"/>
      <c r="D76" s="42"/>
      <c r="E76" s="42"/>
      <c r="F76" s="42"/>
      <c r="G76" s="42"/>
      <c r="H76" s="42"/>
      <c r="I76" s="42"/>
      <c r="J76" s="42"/>
      <c r="K76" s="42"/>
      <c r="L76" s="42"/>
      <c r="M76" s="42"/>
      <c r="P76" s="17"/>
    </row>
    <row r="77" spans="1:25">
      <c r="A77"/>
      <c r="B77" s="41"/>
      <c r="C77" s="42"/>
      <c r="D77" s="42"/>
      <c r="E77" s="42"/>
      <c r="F77" s="42"/>
      <c r="G77" s="42"/>
      <c r="H77" s="42"/>
      <c r="I77" s="42"/>
      <c r="J77" s="42"/>
      <c r="K77" s="42"/>
      <c r="L77" s="42"/>
      <c r="M77" s="42"/>
      <c r="P77" s="17"/>
    </row>
    <row r="78" spans="1:25">
      <c r="A78" s="17" t="s">
        <v>2852</v>
      </c>
    </row>
    <row r="79" spans="1:25">
      <c r="A79"/>
    </row>
    <row r="80" spans="1:25">
      <c r="A80" s="17" t="s">
        <v>3389</v>
      </c>
    </row>
    <row r="81" spans="1:1">
      <c r="A81"/>
    </row>
    <row r="82" spans="1:1">
      <c r="A82" s="53" t="s">
        <v>2851</v>
      </c>
    </row>
    <row r="84" spans="1:1">
      <c r="A84" s="53" t="s">
        <v>124</v>
      </c>
    </row>
  </sheetData>
  <mergeCells count="16">
    <mergeCell ref="A56:A59"/>
    <mergeCell ref="A60:A63"/>
    <mergeCell ref="A64:A67"/>
    <mergeCell ref="A36:A39"/>
    <mergeCell ref="A40:A43"/>
    <mergeCell ref="A44:A47"/>
    <mergeCell ref="A48:A51"/>
    <mergeCell ref="A52:A55"/>
    <mergeCell ref="A32:A35"/>
    <mergeCell ref="A4:A7"/>
    <mergeCell ref="A8:A11"/>
    <mergeCell ref="A16:A19"/>
    <mergeCell ref="A24:A27"/>
    <mergeCell ref="A28:A31"/>
    <mergeCell ref="A12:A15"/>
    <mergeCell ref="A20:A23"/>
  </mergeCells>
  <conditionalFormatting sqref="C3:M3">
    <cfRule type="expression" dxfId="43" priority="2" stopIfTrue="1">
      <formula>ISNA(ACTIVECELL)</formula>
    </cfRule>
  </conditionalFormatting>
  <conditionalFormatting sqref="N1:O2">
    <cfRule type="expression" dxfId="42" priority="1" stopIfTrue="1">
      <formula>#N/A</formula>
    </cfRule>
  </conditionalFormatting>
  <hyperlinks>
    <hyperlink ref="AA3" location="Content!A1" display="Back to content page" xr:uid="{00000000-0004-0000-3101-000000000000}"/>
  </hyperlinks>
  <pageMargins left="0.7" right="0.7" top="0.75" bottom="0.75" header="0.3" footer="0.3"/>
  <pageSetup paperSize="9" orientation="portrait" horizontalDpi="4294967293" r:id="rId1"/>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Sheet307"/>
  <dimension ref="A1:AD107"/>
  <sheetViews>
    <sheetView topLeftCell="A70" zoomScale="95" zoomScaleNormal="95" workbookViewId="0">
      <selection activeCell="A80" sqref="A80"/>
    </sheetView>
  </sheetViews>
  <sheetFormatPr defaultRowHeight="14.4"/>
  <cols>
    <col min="1" max="1" width="14.77734375" customWidth="1"/>
    <col min="2" max="2" width="27.21875" customWidth="1"/>
    <col min="3" max="12" width="11.21875" style="24" bestFit="1" customWidth="1"/>
    <col min="13" max="22" width="11.21875" bestFit="1" customWidth="1"/>
    <col min="23" max="23" width="9.77734375" bestFit="1" customWidth="1"/>
    <col min="24" max="25" width="10.21875" customWidth="1"/>
  </cols>
  <sheetData>
    <row r="1" spans="1:30">
      <c r="A1" s="18" t="s">
        <v>3065</v>
      </c>
      <c r="B1" s="17"/>
      <c r="C1" s="52"/>
      <c r="D1" s="52"/>
      <c r="E1" s="52"/>
      <c r="F1" s="52"/>
      <c r="G1" s="52"/>
      <c r="H1" s="52"/>
      <c r="I1" s="52"/>
      <c r="J1" s="52"/>
      <c r="K1" s="52"/>
      <c r="L1" s="52"/>
      <c r="M1" s="17"/>
      <c r="N1" s="62"/>
      <c r="O1" s="62"/>
      <c r="P1" s="17"/>
      <c r="R1" s="13"/>
      <c r="S1" s="13"/>
      <c r="T1" s="13"/>
      <c r="U1" s="13"/>
      <c r="V1" s="13"/>
      <c r="W1" s="13"/>
      <c r="X1" s="13"/>
      <c r="Y1" s="13"/>
    </row>
    <row r="2" spans="1:30">
      <c r="A2" s="40"/>
      <c r="B2" s="40"/>
      <c r="C2" s="52" t="s">
        <v>15</v>
      </c>
      <c r="D2" s="58"/>
      <c r="E2" s="58"/>
      <c r="F2" s="58"/>
      <c r="G2" s="58"/>
      <c r="H2" s="58"/>
      <c r="I2" s="58"/>
      <c r="J2" s="52"/>
      <c r="K2" s="52"/>
      <c r="L2" s="52"/>
      <c r="M2" s="17"/>
      <c r="N2" s="62"/>
      <c r="O2" s="62"/>
      <c r="P2" s="17"/>
      <c r="R2" s="13"/>
      <c r="S2" s="13"/>
      <c r="T2" s="13"/>
      <c r="U2" s="13"/>
      <c r="V2" s="13"/>
      <c r="W2" s="13"/>
      <c r="X2" s="13"/>
      <c r="Y2" s="13"/>
    </row>
    <row r="3" spans="1:30">
      <c r="A3" s="287" t="s">
        <v>14</v>
      </c>
      <c r="B3" s="287"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c r="AC3" s="44"/>
      <c r="AD3" s="44"/>
    </row>
    <row r="4" spans="1:30">
      <c r="A4" s="855" t="s">
        <v>13</v>
      </c>
      <c r="B4" s="28" t="s">
        <v>95</v>
      </c>
      <c r="C4" s="296">
        <v>4.26</v>
      </c>
      <c r="D4" s="296">
        <v>3.3</v>
      </c>
      <c r="E4" s="296">
        <v>1.26</v>
      </c>
      <c r="F4" s="296">
        <v>2.04</v>
      </c>
      <c r="G4" s="296">
        <v>1.98</v>
      </c>
      <c r="H4" s="296">
        <v>1.86</v>
      </c>
      <c r="I4" s="296">
        <v>2.1</v>
      </c>
      <c r="J4" s="296">
        <v>11.523</v>
      </c>
      <c r="K4" s="296">
        <v>4</v>
      </c>
      <c r="L4" s="296">
        <v>11.891999999999999</v>
      </c>
      <c r="M4" s="296">
        <v>9.9510000000000005</v>
      </c>
      <c r="N4" s="296">
        <v>10.757999999999999</v>
      </c>
      <c r="O4" s="296"/>
      <c r="P4" s="296">
        <v>13</v>
      </c>
      <c r="Q4" s="296">
        <v>15.009</v>
      </c>
      <c r="R4" s="296">
        <v>15</v>
      </c>
      <c r="S4" s="296">
        <v>14.786</v>
      </c>
      <c r="T4" s="296">
        <v>15.33</v>
      </c>
      <c r="U4" s="296">
        <v>16.308</v>
      </c>
      <c r="V4" s="296">
        <v>16.960999999999999</v>
      </c>
      <c r="W4" s="296"/>
      <c r="X4" s="296"/>
      <c r="Y4" s="296"/>
    </row>
    <row r="5" spans="1:30">
      <c r="A5" s="855"/>
      <c r="B5" s="28" t="s">
        <v>59</v>
      </c>
      <c r="C5" s="296">
        <v>100000</v>
      </c>
      <c r="D5" s="296">
        <v>87735</v>
      </c>
      <c r="E5" s="296">
        <v>53000</v>
      </c>
      <c r="F5" s="296">
        <v>65000</v>
      </c>
      <c r="G5" s="296">
        <v>64940</v>
      </c>
      <c r="H5" s="296">
        <v>64879</v>
      </c>
      <c r="I5" s="296">
        <v>64818</v>
      </c>
      <c r="J5" s="296">
        <v>23046</v>
      </c>
      <c r="K5" s="296">
        <v>69000</v>
      </c>
      <c r="L5" s="296">
        <v>47567</v>
      </c>
      <c r="M5" s="296">
        <v>47791</v>
      </c>
      <c r="N5" s="296">
        <v>40258</v>
      </c>
      <c r="O5" s="296">
        <v>31000</v>
      </c>
      <c r="P5" s="296"/>
      <c r="Q5" s="296"/>
      <c r="R5" s="296"/>
      <c r="S5" s="296"/>
      <c r="T5" s="296"/>
      <c r="U5" s="296"/>
      <c r="V5" s="296"/>
      <c r="W5" s="296"/>
      <c r="X5" s="296"/>
      <c r="Y5" s="296"/>
    </row>
    <row r="6" spans="1:30">
      <c r="A6" s="855"/>
      <c r="B6" s="93" t="s">
        <v>555</v>
      </c>
      <c r="C6" s="296">
        <v>30000</v>
      </c>
      <c r="D6" s="296">
        <v>32000</v>
      </c>
      <c r="E6" s="296">
        <v>11000</v>
      </c>
      <c r="F6" s="296">
        <v>20000</v>
      </c>
      <c r="G6" s="296">
        <v>17000</v>
      </c>
      <c r="H6" s="296">
        <v>16000</v>
      </c>
      <c r="I6" s="296">
        <v>15000</v>
      </c>
      <c r="J6" s="296">
        <v>21894</v>
      </c>
      <c r="K6" s="296">
        <v>20000</v>
      </c>
      <c r="L6" s="296">
        <v>45189</v>
      </c>
      <c r="M6" s="296">
        <v>29052</v>
      </c>
      <c r="N6" s="296">
        <v>33190</v>
      </c>
      <c r="O6" s="296">
        <v>38245</v>
      </c>
      <c r="P6" s="296">
        <v>40707</v>
      </c>
      <c r="Q6" s="296">
        <v>52200</v>
      </c>
      <c r="R6" s="296">
        <v>52200</v>
      </c>
      <c r="S6" s="296">
        <v>48403</v>
      </c>
      <c r="T6" s="296">
        <v>48442</v>
      </c>
      <c r="U6" s="296">
        <v>53362</v>
      </c>
      <c r="V6" s="296">
        <v>55188</v>
      </c>
      <c r="W6" s="296"/>
      <c r="X6" s="296"/>
      <c r="Y6" s="296"/>
    </row>
    <row r="7" spans="1:30">
      <c r="A7" s="855"/>
      <c r="B7" s="28" t="s">
        <v>58</v>
      </c>
      <c r="C7" s="296">
        <v>42.6</v>
      </c>
      <c r="D7" s="296">
        <v>37.613267225166695</v>
      </c>
      <c r="E7" s="296">
        <v>23.773584905660378</v>
      </c>
      <c r="F7" s="296">
        <v>31.384615384615383</v>
      </c>
      <c r="G7" s="296">
        <v>30.489682784108407</v>
      </c>
      <c r="H7" s="296">
        <v>28.668752600995699</v>
      </c>
      <c r="I7" s="296">
        <v>32.398407849671386</v>
      </c>
      <c r="J7" s="296">
        <v>500</v>
      </c>
      <c r="K7" s="296">
        <v>57.971014492753625</v>
      </c>
      <c r="L7" s="296">
        <v>250.00525574452877</v>
      </c>
      <c r="M7" s="296">
        <v>208.21912075495385</v>
      </c>
      <c r="N7" s="296">
        <v>267.22638978588105</v>
      </c>
      <c r="O7" s="296"/>
      <c r="P7" s="296"/>
      <c r="Q7" s="296">
        <v>287.5</v>
      </c>
      <c r="R7" s="296">
        <v>287.40000000000003</v>
      </c>
      <c r="S7" s="296">
        <v>305.5</v>
      </c>
      <c r="T7" s="296">
        <v>316.5</v>
      </c>
      <c r="U7" s="296">
        <v>305.60000000000002</v>
      </c>
      <c r="V7" s="296">
        <v>307.3</v>
      </c>
      <c r="W7" s="296"/>
      <c r="X7" s="296"/>
      <c r="Y7" s="296"/>
      <c r="AA7" s="33"/>
    </row>
    <row r="8" spans="1:30">
      <c r="A8" s="855" t="s">
        <v>12</v>
      </c>
      <c r="B8" s="28" t="s">
        <v>95</v>
      </c>
      <c r="C8" s="296" t="s">
        <v>105</v>
      </c>
      <c r="D8" s="296" t="s">
        <v>105</v>
      </c>
      <c r="E8" s="296" t="s">
        <v>105</v>
      </c>
      <c r="F8" s="296" t="s">
        <v>105</v>
      </c>
      <c r="G8" s="296" t="s">
        <v>105</v>
      </c>
      <c r="H8" s="296" t="s">
        <v>105</v>
      </c>
      <c r="I8" s="296" t="s">
        <v>105</v>
      </c>
      <c r="J8" s="296" t="s">
        <v>105</v>
      </c>
      <c r="K8" s="296" t="s">
        <v>105</v>
      </c>
      <c r="L8" s="296" t="s">
        <v>105</v>
      </c>
      <c r="M8" s="296" t="s">
        <v>105</v>
      </c>
      <c r="N8" s="296" t="s">
        <v>105</v>
      </c>
      <c r="O8" s="296" t="s">
        <v>105</v>
      </c>
      <c r="P8" s="296" t="s">
        <v>105</v>
      </c>
      <c r="Q8" s="296" t="s">
        <v>105</v>
      </c>
      <c r="R8" s="296" t="s">
        <v>105</v>
      </c>
      <c r="S8" s="296" t="s">
        <v>105</v>
      </c>
      <c r="T8" s="296" t="s">
        <v>105</v>
      </c>
      <c r="U8" s="296" t="s">
        <v>105</v>
      </c>
      <c r="V8" s="296" t="s">
        <v>105</v>
      </c>
      <c r="W8" s="296" t="s">
        <v>105</v>
      </c>
      <c r="X8" s="296" t="s">
        <v>105</v>
      </c>
      <c r="Y8" s="296" t="s">
        <v>105</v>
      </c>
    </row>
    <row r="9" spans="1:30">
      <c r="A9" s="855"/>
      <c r="B9" s="28" t="s">
        <v>59</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t="s">
        <v>105</v>
      </c>
      <c r="X9" s="296" t="s">
        <v>105</v>
      </c>
      <c r="Y9" s="296" t="s">
        <v>105</v>
      </c>
    </row>
    <row r="10" spans="1:30">
      <c r="A10" s="855"/>
      <c r="B10" s="93" t="s">
        <v>555</v>
      </c>
      <c r="C10" s="296" t="s">
        <v>105</v>
      </c>
      <c r="D10" s="296" t="s">
        <v>105</v>
      </c>
      <c r="E10" s="296" t="s">
        <v>105</v>
      </c>
      <c r="F10" s="296" t="s">
        <v>105</v>
      </c>
      <c r="G10" s="296" t="s">
        <v>105</v>
      </c>
      <c r="H10" s="296" t="s">
        <v>105</v>
      </c>
      <c r="I10" s="296" t="s">
        <v>105</v>
      </c>
      <c r="J10" s="296" t="s">
        <v>105</v>
      </c>
      <c r="K10" s="296" t="s">
        <v>105</v>
      </c>
      <c r="L10" s="296" t="s">
        <v>105</v>
      </c>
      <c r="M10" s="296" t="s">
        <v>105</v>
      </c>
      <c r="N10" s="296" t="s">
        <v>105</v>
      </c>
      <c r="O10" s="296" t="s">
        <v>105</v>
      </c>
      <c r="P10" s="296" t="s">
        <v>105</v>
      </c>
      <c r="Q10" s="296" t="s">
        <v>105</v>
      </c>
      <c r="R10" s="296" t="s">
        <v>105</v>
      </c>
      <c r="S10" s="296" t="s">
        <v>105</v>
      </c>
      <c r="T10" s="296" t="s">
        <v>105</v>
      </c>
      <c r="U10" s="296" t="s">
        <v>105</v>
      </c>
      <c r="V10" s="296" t="s">
        <v>105</v>
      </c>
      <c r="W10" s="296" t="s">
        <v>105</v>
      </c>
      <c r="X10" s="296" t="s">
        <v>105</v>
      </c>
      <c r="Y10" s="296" t="s">
        <v>105</v>
      </c>
    </row>
    <row r="11" spans="1:30">
      <c r="A11" s="855"/>
      <c r="B11" s="28" t="s">
        <v>58</v>
      </c>
      <c r="C11" s="296" t="s">
        <v>105</v>
      </c>
      <c r="D11" s="296" t="s">
        <v>105</v>
      </c>
      <c r="E11" s="296" t="s">
        <v>105</v>
      </c>
      <c r="F11" s="296" t="s">
        <v>105</v>
      </c>
      <c r="G11" s="296" t="s">
        <v>105</v>
      </c>
      <c r="H11" s="296" t="s">
        <v>105</v>
      </c>
      <c r="I11" s="296" t="s">
        <v>105</v>
      </c>
      <c r="J11" s="296" t="s">
        <v>105</v>
      </c>
      <c r="K11" s="296" t="s">
        <v>105</v>
      </c>
      <c r="L11" s="296" t="s">
        <v>105</v>
      </c>
      <c r="M11" s="296" t="s">
        <v>105</v>
      </c>
      <c r="N11" s="296" t="s">
        <v>105</v>
      </c>
      <c r="O11" s="296" t="s">
        <v>105</v>
      </c>
      <c r="P11" s="296" t="s">
        <v>105</v>
      </c>
      <c r="Q11" s="296" t="s">
        <v>105</v>
      </c>
      <c r="R11" s="296" t="s">
        <v>105</v>
      </c>
      <c r="S11" s="296" t="s">
        <v>105</v>
      </c>
      <c r="T11" s="296" t="s">
        <v>105</v>
      </c>
      <c r="U11" s="296" t="s">
        <v>105</v>
      </c>
      <c r="V11" s="296" t="s">
        <v>105</v>
      </c>
      <c r="W11" s="296" t="s">
        <v>105</v>
      </c>
      <c r="X11" s="296" t="s">
        <v>105</v>
      </c>
      <c r="Y11" s="296" t="s">
        <v>105</v>
      </c>
    </row>
    <row r="12" spans="1:30">
      <c r="A12" s="855" t="s">
        <v>513</v>
      </c>
      <c r="B12" s="28" t="s">
        <v>95</v>
      </c>
      <c r="C12" s="296">
        <v>9.8000000000000004E-2</v>
      </c>
      <c r="D12" s="296">
        <v>0.10100000000000001</v>
      </c>
      <c r="E12" s="296">
        <v>0.10299999999999999</v>
      </c>
      <c r="F12" s="296">
        <v>0.1</v>
      </c>
      <c r="G12" s="296">
        <v>0.11</v>
      </c>
      <c r="H12" s="296">
        <v>0.12</v>
      </c>
      <c r="I12" s="296">
        <v>0.11899999999999999</v>
      </c>
      <c r="J12" s="296">
        <v>0.121</v>
      </c>
      <c r="K12" s="296">
        <v>0.123</v>
      </c>
      <c r="L12" s="296">
        <v>0.124</v>
      </c>
      <c r="M12" s="296">
        <v>0.126</v>
      </c>
      <c r="N12" s="296">
        <v>0.127</v>
      </c>
      <c r="O12" s="296">
        <v>0.13</v>
      </c>
      <c r="P12" s="296">
        <v>0.13200000000000001</v>
      </c>
      <c r="Q12" s="296">
        <v>0.13300000000000001</v>
      </c>
      <c r="R12" s="296">
        <v>0.13500000000000001</v>
      </c>
      <c r="S12" s="296">
        <v>0.13700000000000001</v>
      </c>
      <c r="T12" s="296">
        <v>0.13800000000000001</v>
      </c>
      <c r="U12" s="296">
        <v>0.14000000000000001</v>
      </c>
      <c r="V12" s="296">
        <v>0.14099999999999999</v>
      </c>
      <c r="W12" s="296"/>
      <c r="X12" s="296"/>
      <c r="Y12" s="296"/>
    </row>
    <row r="13" spans="1:30">
      <c r="A13" s="855"/>
      <c r="B13" s="28" t="s">
        <v>59</v>
      </c>
      <c r="C13" s="296"/>
      <c r="D13" s="296"/>
      <c r="E13" s="296"/>
      <c r="F13" s="296"/>
      <c r="G13" s="296"/>
      <c r="H13" s="296"/>
      <c r="I13" s="296"/>
      <c r="J13" s="296"/>
      <c r="K13" s="296"/>
      <c r="L13" s="296"/>
      <c r="M13" s="296"/>
      <c r="N13" s="296"/>
      <c r="O13" s="296"/>
      <c r="P13" s="296"/>
      <c r="Q13" s="296"/>
      <c r="R13" s="296"/>
      <c r="S13" s="296"/>
      <c r="T13" s="296"/>
      <c r="U13" s="296"/>
      <c r="V13" s="296"/>
      <c r="W13" s="296"/>
      <c r="X13" s="296"/>
      <c r="Y13" s="296"/>
    </row>
    <row r="14" spans="1:30">
      <c r="A14" s="855"/>
      <c r="B14" s="93" t="s">
        <v>555</v>
      </c>
      <c r="C14" s="296">
        <v>650</v>
      </c>
      <c r="D14" s="296">
        <v>676</v>
      </c>
      <c r="E14" s="296">
        <v>687</v>
      </c>
      <c r="F14" s="296">
        <v>665</v>
      </c>
      <c r="G14" s="296">
        <v>736</v>
      </c>
      <c r="H14" s="296">
        <v>800</v>
      </c>
      <c r="I14" s="296">
        <v>803</v>
      </c>
      <c r="J14" s="296">
        <v>820</v>
      </c>
      <c r="K14" s="296">
        <v>836</v>
      </c>
      <c r="L14" s="296">
        <v>848</v>
      </c>
      <c r="M14" s="296">
        <v>858</v>
      </c>
      <c r="N14" s="296">
        <v>865</v>
      </c>
      <c r="O14" s="296">
        <v>885</v>
      </c>
      <c r="P14" s="296">
        <v>890</v>
      </c>
      <c r="Q14" s="296">
        <v>924</v>
      </c>
      <c r="R14" s="296">
        <v>973</v>
      </c>
      <c r="S14" s="296">
        <v>1017</v>
      </c>
      <c r="T14" s="296">
        <v>1049</v>
      </c>
      <c r="U14" s="296">
        <v>1077</v>
      </c>
      <c r="V14" s="296">
        <v>1102</v>
      </c>
      <c r="W14" s="296"/>
      <c r="X14" s="296"/>
      <c r="Y14" s="296"/>
    </row>
    <row r="15" spans="1:30">
      <c r="A15" s="855"/>
      <c r="B15" s="28" t="s">
        <v>58</v>
      </c>
      <c r="C15" s="296">
        <v>150.80000000000001</v>
      </c>
      <c r="D15" s="296">
        <v>149.4</v>
      </c>
      <c r="E15" s="296">
        <v>149.9</v>
      </c>
      <c r="F15" s="296">
        <v>150.4</v>
      </c>
      <c r="G15" s="296">
        <v>149.5</v>
      </c>
      <c r="H15" s="296">
        <v>150</v>
      </c>
      <c r="I15" s="296">
        <v>148.20000000000002</v>
      </c>
      <c r="J15" s="296">
        <v>147.6</v>
      </c>
      <c r="K15" s="296">
        <v>147.1</v>
      </c>
      <c r="L15" s="296">
        <v>146.20000000000002</v>
      </c>
      <c r="M15" s="296">
        <v>146.9</v>
      </c>
      <c r="N15" s="296">
        <v>146.80000000000001</v>
      </c>
      <c r="O15" s="296">
        <v>146.9</v>
      </c>
      <c r="P15" s="296">
        <v>148.30000000000001</v>
      </c>
      <c r="Q15" s="296">
        <v>143.9</v>
      </c>
      <c r="R15" s="296">
        <v>138.70000000000002</v>
      </c>
      <c r="S15" s="296">
        <v>134.70000000000002</v>
      </c>
      <c r="T15" s="296">
        <v>131.6</v>
      </c>
      <c r="U15" s="296">
        <v>130</v>
      </c>
      <c r="V15" s="296">
        <v>127.9</v>
      </c>
      <c r="W15" s="296"/>
      <c r="X15" s="296"/>
      <c r="Y15" s="296"/>
    </row>
    <row r="16" spans="1:30">
      <c r="A16" s="856" t="s">
        <v>100</v>
      </c>
      <c r="B16" s="28" t="s">
        <v>95</v>
      </c>
      <c r="C16" s="296">
        <v>46.767000000000003</v>
      </c>
      <c r="D16" s="296">
        <v>34.722999999999999</v>
      </c>
      <c r="E16" s="296">
        <v>32.08</v>
      </c>
      <c r="F16" s="296">
        <v>32.049999999999997</v>
      </c>
      <c r="G16" s="296">
        <v>32.020000000000003</v>
      </c>
      <c r="H16" s="296">
        <v>31.99</v>
      </c>
      <c r="I16" s="296">
        <v>31.96</v>
      </c>
      <c r="J16" s="296">
        <v>31.93</v>
      </c>
      <c r="K16" s="296">
        <v>31.9</v>
      </c>
      <c r="L16" s="296">
        <v>31.87</v>
      </c>
      <c r="M16" s="296">
        <v>31.81</v>
      </c>
      <c r="N16" s="296">
        <v>47.8</v>
      </c>
      <c r="O16" s="296">
        <v>32.5</v>
      </c>
      <c r="P16" s="296">
        <v>31</v>
      </c>
      <c r="Q16" s="296">
        <v>31.84</v>
      </c>
      <c r="R16" s="296">
        <v>30.998999999999999</v>
      </c>
      <c r="S16" s="296">
        <v>31.297999999999998</v>
      </c>
      <c r="T16" s="296">
        <v>31.21</v>
      </c>
      <c r="U16" s="296">
        <v>31.145</v>
      </c>
      <c r="V16" s="296">
        <v>31.120999999999999</v>
      </c>
      <c r="W16" s="296"/>
      <c r="X16" s="296"/>
      <c r="Y16" s="296"/>
    </row>
    <row r="17" spans="1:27">
      <c r="A17" s="856"/>
      <c r="B17" s="28" t="s">
        <v>59</v>
      </c>
      <c r="C17" s="296">
        <v>114538</v>
      </c>
      <c r="D17" s="296">
        <v>99649</v>
      </c>
      <c r="E17" s="296">
        <v>82256</v>
      </c>
      <c r="F17" s="296">
        <v>82179</v>
      </c>
      <c r="G17" s="296">
        <v>82103</v>
      </c>
      <c r="H17" s="296">
        <v>82026</v>
      </c>
      <c r="I17" s="296">
        <v>81949</v>
      </c>
      <c r="J17" s="296">
        <v>81872</v>
      </c>
      <c r="K17" s="296">
        <v>81795</v>
      </c>
      <c r="L17" s="296">
        <v>81718</v>
      </c>
      <c r="M17" s="296">
        <v>81641</v>
      </c>
      <c r="N17" s="296">
        <v>85000</v>
      </c>
      <c r="O17" s="296">
        <v>86000</v>
      </c>
      <c r="P17" s="296">
        <v>82030.76923076922</v>
      </c>
      <c r="Q17" s="296"/>
      <c r="R17" s="296"/>
      <c r="S17" s="296"/>
      <c r="T17" s="296"/>
      <c r="U17" s="296"/>
      <c r="V17" s="296"/>
      <c r="W17" s="296"/>
      <c r="X17" s="296"/>
      <c r="Y17" s="296"/>
    </row>
    <row r="18" spans="1:27">
      <c r="A18" s="856"/>
      <c r="B18" s="93" t="s">
        <v>555</v>
      </c>
      <c r="C18" s="296">
        <v>114538</v>
      </c>
      <c r="D18" s="296">
        <v>99649</v>
      </c>
      <c r="E18" s="296">
        <v>82256</v>
      </c>
      <c r="F18" s="296">
        <v>82179</v>
      </c>
      <c r="G18" s="296">
        <v>82103</v>
      </c>
      <c r="H18" s="296">
        <v>82026</v>
      </c>
      <c r="I18" s="296">
        <v>81949</v>
      </c>
      <c r="J18" s="296">
        <v>81872</v>
      </c>
      <c r="K18" s="296">
        <v>81795</v>
      </c>
      <c r="L18" s="296">
        <v>81718</v>
      </c>
      <c r="M18" s="296">
        <v>81641</v>
      </c>
      <c r="N18" s="296">
        <v>81513</v>
      </c>
      <c r="O18" s="296">
        <v>80625</v>
      </c>
      <c r="P18" s="296">
        <v>76185</v>
      </c>
      <c r="Q18" s="296">
        <v>72077</v>
      </c>
      <c r="R18" s="296">
        <v>78969</v>
      </c>
      <c r="S18" s="296">
        <v>80078</v>
      </c>
      <c r="T18" s="296">
        <v>79782</v>
      </c>
      <c r="U18" s="296">
        <v>79532</v>
      </c>
      <c r="V18" s="296">
        <v>79400</v>
      </c>
      <c r="W18" s="296"/>
      <c r="X18" s="296"/>
      <c r="Y18" s="296"/>
    </row>
    <row r="19" spans="1:27">
      <c r="A19" s="856"/>
      <c r="B19" s="28" t="s">
        <v>58</v>
      </c>
      <c r="C19" s="296">
        <v>408.30990588276381</v>
      </c>
      <c r="D19" s="296">
        <v>348.4530702766711</v>
      </c>
      <c r="E19" s="296">
        <v>390.00194514685859</v>
      </c>
      <c r="F19" s="296">
        <v>390.0023120261867</v>
      </c>
      <c r="G19" s="296">
        <v>389.99792943010613</v>
      </c>
      <c r="H19" s="296">
        <v>389.99829322409965</v>
      </c>
      <c r="I19" s="296">
        <v>389.99865770174131</v>
      </c>
      <c r="J19" s="296">
        <v>389.99902286495995</v>
      </c>
      <c r="K19" s="296">
        <v>389.99938871569168</v>
      </c>
      <c r="L19" s="296">
        <v>389.99975525587996</v>
      </c>
      <c r="M19" s="296">
        <v>390.00012248747566</v>
      </c>
      <c r="N19" s="296">
        <v>562.35294117647061</v>
      </c>
      <c r="O19" s="296">
        <v>377.90697674418607</v>
      </c>
      <c r="P19" s="296">
        <v>377.90697674418612</v>
      </c>
      <c r="Q19" s="296">
        <v>391.70000000000005</v>
      </c>
      <c r="R19" s="296">
        <v>392.5</v>
      </c>
      <c r="S19" s="296">
        <v>390.8</v>
      </c>
      <c r="T19" s="296">
        <v>391.20000000000005</v>
      </c>
      <c r="U19" s="296">
        <v>391.6</v>
      </c>
      <c r="V19" s="296">
        <v>392</v>
      </c>
      <c r="W19" s="296"/>
      <c r="X19" s="296"/>
      <c r="Y19" s="296"/>
    </row>
    <row r="20" spans="1:27">
      <c r="A20" s="855" t="s">
        <v>512</v>
      </c>
      <c r="B20" s="28" t="s">
        <v>95</v>
      </c>
      <c r="C20" s="296" t="s">
        <v>105</v>
      </c>
      <c r="D20" s="296" t="s">
        <v>105</v>
      </c>
      <c r="E20" s="296" t="s">
        <v>105</v>
      </c>
      <c r="F20" s="296" t="s">
        <v>105</v>
      </c>
      <c r="G20" s="296" t="s">
        <v>105</v>
      </c>
      <c r="H20" s="296" t="s">
        <v>105</v>
      </c>
      <c r="I20" s="296" t="s">
        <v>105</v>
      </c>
      <c r="J20" s="296" t="s">
        <v>105</v>
      </c>
      <c r="K20" s="296" t="s">
        <v>105</v>
      </c>
      <c r="L20" s="296" t="s">
        <v>105</v>
      </c>
      <c r="M20" s="296" t="s">
        <v>105</v>
      </c>
      <c r="N20" s="296" t="s">
        <v>105</v>
      </c>
      <c r="O20" s="296" t="s">
        <v>105</v>
      </c>
      <c r="P20" s="296" t="s">
        <v>105</v>
      </c>
      <c r="Q20" s="296" t="s">
        <v>105</v>
      </c>
      <c r="R20" s="296" t="s">
        <v>105</v>
      </c>
      <c r="S20" s="296" t="s">
        <v>105</v>
      </c>
      <c r="T20" s="296" t="s">
        <v>105</v>
      </c>
      <c r="U20" s="296" t="s">
        <v>105</v>
      </c>
      <c r="V20" s="296" t="s">
        <v>105</v>
      </c>
      <c r="W20" s="296"/>
      <c r="X20" s="296"/>
      <c r="Y20" s="296"/>
    </row>
    <row r="21" spans="1:27">
      <c r="A21" s="855"/>
      <c r="B21" s="28" t="s">
        <v>59</v>
      </c>
      <c r="C21" s="296" t="s">
        <v>105</v>
      </c>
      <c r="D21" s="296" t="s">
        <v>105</v>
      </c>
      <c r="E21" s="296" t="s">
        <v>105</v>
      </c>
      <c r="F21" s="296" t="s">
        <v>105</v>
      </c>
      <c r="G21" s="296" t="s">
        <v>105</v>
      </c>
      <c r="H21" s="296" t="s">
        <v>105</v>
      </c>
      <c r="I21" s="296" t="s">
        <v>105</v>
      </c>
      <c r="J21" s="296" t="s">
        <v>105</v>
      </c>
      <c r="K21" s="296" t="s">
        <v>105</v>
      </c>
      <c r="L21" s="296" t="s">
        <v>105</v>
      </c>
      <c r="M21" s="296" t="s">
        <v>105</v>
      </c>
      <c r="N21" s="296" t="s">
        <v>105</v>
      </c>
      <c r="O21" s="296" t="s">
        <v>105</v>
      </c>
      <c r="P21" s="296" t="s">
        <v>105</v>
      </c>
      <c r="Q21" s="296" t="s">
        <v>105</v>
      </c>
      <c r="R21" s="296" t="s">
        <v>105</v>
      </c>
      <c r="S21" s="296" t="s">
        <v>105</v>
      </c>
      <c r="T21" s="296" t="s">
        <v>105</v>
      </c>
      <c r="U21" s="296" t="s">
        <v>105</v>
      </c>
      <c r="V21" s="296" t="s">
        <v>105</v>
      </c>
      <c r="W21" s="296"/>
      <c r="X21" s="296"/>
      <c r="Y21" s="296"/>
    </row>
    <row r="22" spans="1:27">
      <c r="A22" s="855"/>
      <c r="B22" s="93" t="s">
        <v>555</v>
      </c>
      <c r="C22" s="296" t="s">
        <v>105</v>
      </c>
      <c r="D22" s="296" t="s">
        <v>105</v>
      </c>
      <c r="E22" s="296" t="s">
        <v>105</v>
      </c>
      <c r="F22" s="296" t="s">
        <v>105</v>
      </c>
      <c r="G22" s="296" t="s">
        <v>105</v>
      </c>
      <c r="H22" s="296" t="s">
        <v>105</v>
      </c>
      <c r="I22" s="296" t="s">
        <v>105</v>
      </c>
      <c r="J22" s="296" t="s">
        <v>105</v>
      </c>
      <c r="K22" s="296" t="s">
        <v>105</v>
      </c>
      <c r="L22" s="296" t="s">
        <v>105</v>
      </c>
      <c r="M22" s="296" t="s">
        <v>105</v>
      </c>
      <c r="N22" s="296" t="s">
        <v>105</v>
      </c>
      <c r="O22" s="296" t="s">
        <v>105</v>
      </c>
      <c r="P22" s="296" t="s">
        <v>105</v>
      </c>
      <c r="Q22" s="296" t="s">
        <v>105</v>
      </c>
      <c r="R22" s="296" t="s">
        <v>105</v>
      </c>
      <c r="S22" s="296" t="s">
        <v>105</v>
      </c>
      <c r="T22" s="296" t="s">
        <v>105</v>
      </c>
      <c r="U22" s="296" t="s">
        <v>105</v>
      </c>
      <c r="V22" s="296" t="s">
        <v>105</v>
      </c>
      <c r="W22" s="296"/>
      <c r="X22" s="296"/>
      <c r="Y22" s="296"/>
    </row>
    <row r="23" spans="1:27">
      <c r="A23" s="855"/>
      <c r="B23" s="28" t="s">
        <v>58</v>
      </c>
      <c r="C23" s="296" t="s">
        <v>105</v>
      </c>
      <c r="D23" s="296" t="s">
        <v>105</v>
      </c>
      <c r="E23" s="296" t="s">
        <v>105</v>
      </c>
      <c r="F23" s="296" t="s">
        <v>105</v>
      </c>
      <c r="G23" s="296" t="s">
        <v>105</v>
      </c>
      <c r="H23" s="296" t="s">
        <v>105</v>
      </c>
      <c r="I23" s="296" t="s">
        <v>105</v>
      </c>
      <c r="J23" s="296" t="s">
        <v>105</v>
      </c>
      <c r="K23" s="296" t="s">
        <v>105</v>
      </c>
      <c r="L23" s="296" t="s">
        <v>105</v>
      </c>
      <c r="M23" s="296" t="s">
        <v>105</v>
      </c>
      <c r="N23" s="296" t="s">
        <v>105</v>
      </c>
      <c r="O23" s="296" t="s">
        <v>105</v>
      </c>
      <c r="P23" s="296" t="s">
        <v>105</v>
      </c>
      <c r="Q23" s="296" t="s">
        <v>105</v>
      </c>
      <c r="R23" s="296" t="s">
        <v>105</v>
      </c>
      <c r="S23" s="296" t="s">
        <v>105</v>
      </c>
      <c r="T23" s="296" t="s">
        <v>105</v>
      </c>
      <c r="U23" s="296" t="s">
        <v>105</v>
      </c>
      <c r="V23" s="296" t="s">
        <v>105</v>
      </c>
      <c r="W23" s="296"/>
      <c r="X23" s="296"/>
      <c r="Y23" s="296"/>
    </row>
    <row r="24" spans="1:27">
      <c r="A24" s="855" t="s">
        <v>11</v>
      </c>
      <c r="B24" s="28" t="s">
        <v>95</v>
      </c>
      <c r="C24" s="296" t="s">
        <v>105</v>
      </c>
      <c r="D24" s="296" t="s">
        <v>105</v>
      </c>
      <c r="E24" s="296" t="s">
        <v>105</v>
      </c>
      <c r="F24" s="296" t="s">
        <v>105</v>
      </c>
      <c r="G24" s="296" t="s">
        <v>105</v>
      </c>
      <c r="H24" s="296" t="s">
        <v>105</v>
      </c>
      <c r="I24" s="296" t="s">
        <v>105</v>
      </c>
      <c r="J24" s="296" t="s">
        <v>105</v>
      </c>
      <c r="K24" s="296" t="s">
        <v>105</v>
      </c>
      <c r="L24" s="296" t="s">
        <v>105</v>
      </c>
      <c r="M24" s="296" t="s">
        <v>105</v>
      </c>
      <c r="N24" s="296" t="s">
        <v>105</v>
      </c>
      <c r="O24" s="296" t="s">
        <v>105</v>
      </c>
      <c r="P24" s="296" t="s">
        <v>105</v>
      </c>
      <c r="Q24" s="296" t="s">
        <v>105</v>
      </c>
      <c r="R24" s="296" t="s">
        <v>105</v>
      </c>
      <c r="S24" s="296" t="s">
        <v>105</v>
      </c>
      <c r="T24" s="296" t="s">
        <v>105</v>
      </c>
      <c r="U24" s="296" t="s">
        <v>105</v>
      </c>
      <c r="V24" s="296" t="s">
        <v>105</v>
      </c>
      <c r="W24" s="296"/>
      <c r="X24" s="296"/>
      <c r="Y24" s="296"/>
    </row>
    <row r="25" spans="1:27">
      <c r="A25" s="855"/>
      <c r="B25" s="28" t="s">
        <v>59</v>
      </c>
      <c r="C25" s="296" t="s">
        <v>105</v>
      </c>
      <c r="D25" s="296" t="s">
        <v>105</v>
      </c>
      <c r="E25" s="296" t="s">
        <v>105</v>
      </c>
      <c r="F25" s="296" t="s">
        <v>105</v>
      </c>
      <c r="G25" s="296" t="s">
        <v>105</v>
      </c>
      <c r="H25" s="296" t="s">
        <v>105</v>
      </c>
      <c r="I25" s="296" t="s">
        <v>105</v>
      </c>
      <c r="J25" s="296" t="s">
        <v>105</v>
      </c>
      <c r="K25" s="296" t="s">
        <v>105</v>
      </c>
      <c r="L25" s="296" t="s">
        <v>105</v>
      </c>
      <c r="M25" s="296" t="s">
        <v>105</v>
      </c>
      <c r="N25" s="296" t="s">
        <v>105</v>
      </c>
      <c r="O25" s="296" t="s">
        <v>105</v>
      </c>
      <c r="P25" s="296" t="s">
        <v>105</v>
      </c>
      <c r="Q25" s="296" t="s">
        <v>105</v>
      </c>
      <c r="R25" s="296" t="s">
        <v>105</v>
      </c>
      <c r="S25" s="296" t="s">
        <v>105</v>
      </c>
      <c r="T25" s="296" t="s">
        <v>105</v>
      </c>
      <c r="U25" s="296" t="s">
        <v>105</v>
      </c>
      <c r="V25" s="296" t="s">
        <v>105</v>
      </c>
      <c r="W25" s="296"/>
      <c r="X25" s="296"/>
      <c r="Y25" s="296"/>
    </row>
    <row r="26" spans="1:27">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t="s">
        <v>105</v>
      </c>
      <c r="O26" s="296" t="s">
        <v>105</v>
      </c>
      <c r="P26" s="296" t="s">
        <v>105</v>
      </c>
      <c r="Q26" s="296" t="s">
        <v>105</v>
      </c>
      <c r="R26" s="296" t="s">
        <v>105</v>
      </c>
      <c r="S26" s="296" t="s">
        <v>105</v>
      </c>
      <c r="T26" s="296" t="s">
        <v>105</v>
      </c>
      <c r="U26" s="296" t="s">
        <v>105</v>
      </c>
      <c r="V26" s="296" t="s">
        <v>105</v>
      </c>
      <c r="W26" s="296"/>
      <c r="X26" s="296"/>
      <c r="Y26" s="296"/>
    </row>
    <row r="27" spans="1:27">
      <c r="A27" s="855"/>
      <c r="B27" s="28" t="s">
        <v>58</v>
      </c>
      <c r="C27" s="296" t="s">
        <v>105</v>
      </c>
      <c r="D27" s="296" t="s">
        <v>105</v>
      </c>
      <c r="E27" s="296" t="s">
        <v>105</v>
      </c>
      <c r="F27" s="296" t="s">
        <v>105</v>
      </c>
      <c r="G27" s="296" t="s">
        <v>105</v>
      </c>
      <c r="H27" s="296" t="s">
        <v>105</v>
      </c>
      <c r="I27" s="296" t="s">
        <v>105</v>
      </c>
      <c r="J27" s="296" t="s">
        <v>105</v>
      </c>
      <c r="K27" s="296" t="s">
        <v>105</v>
      </c>
      <c r="L27" s="296" t="s">
        <v>105</v>
      </c>
      <c r="M27" s="296" t="s">
        <v>105</v>
      </c>
      <c r="N27" s="296" t="s">
        <v>105</v>
      </c>
      <c r="O27" s="296" t="s">
        <v>105</v>
      </c>
      <c r="P27" s="296" t="s">
        <v>105</v>
      </c>
      <c r="Q27" s="296" t="s">
        <v>105</v>
      </c>
      <c r="R27" s="296" t="s">
        <v>105</v>
      </c>
      <c r="S27" s="296" t="s">
        <v>105</v>
      </c>
      <c r="T27" s="296" t="s">
        <v>105</v>
      </c>
      <c r="U27" s="296" t="s">
        <v>105</v>
      </c>
      <c r="V27" s="296" t="s">
        <v>105</v>
      </c>
      <c r="W27" s="296"/>
      <c r="X27" s="296"/>
      <c r="Y27" s="296"/>
    </row>
    <row r="28" spans="1:27">
      <c r="A28" s="855" t="s">
        <v>10</v>
      </c>
      <c r="B28" s="28" t="s">
        <v>95</v>
      </c>
      <c r="C28" s="296">
        <v>58.08</v>
      </c>
      <c r="D28" s="296">
        <v>64.53</v>
      </c>
      <c r="E28" s="296">
        <v>61.52</v>
      </c>
      <c r="F28" s="296">
        <v>70.314999999999998</v>
      </c>
      <c r="G28" s="296">
        <v>67.78</v>
      </c>
      <c r="H28" s="296">
        <v>55.381999999999998</v>
      </c>
      <c r="I28" s="296">
        <v>55.655000000000001</v>
      </c>
      <c r="J28" s="296">
        <v>57.75</v>
      </c>
      <c r="K28" s="296">
        <v>60.1</v>
      </c>
      <c r="L28" s="296">
        <v>56.865000000000002</v>
      </c>
      <c r="M28" s="296">
        <v>39.76</v>
      </c>
      <c r="N28" s="296">
        <v>38.68</v>
      </c>
      <c r="O28" s="296">
        <v>39.92</v>
      </c>
      <c r="P28" s="296">
        <v>44.182000000000002</v>
      </c>
      <c r="Q28" s="296">
        <v>49.222999999999999</v>
      </c>
      <c r="R28" s="296">
        <v>40.960999999999999</v>
      </c>
      <c r="S28" s="296">
        <v>53.092618778279991</v>
      </c>
      <c r="T28" s="296">
        <v>59.601897078260301</v>
      </c>
      <c r="U28" s="296">
        <v>62.564880140082607</v>
      </c>
      <c r="V28" s="296">
        <v>65.760415813270455</v>
      </c>
      <c r="W28" s="296">
        <v>42.22</v>
      </c>
      <c r="X28" s="296">
        <v>61.497399999999999</v>
      </c>
      <c r="Y28" s="296">
        <v>63.527099999999997</v>
      </c>
    </row>
    <row r="29" spans="1:27">
      <c r="A29" s="855"/>
      <c r="B29" s="28" t="s">
        <v>59</v>
      </c>
      <c r="C29" s="296">
        <v>193200</v>
      </c>
      <c r="D29" s="296">
        <v>193355</v>
      </c>
      <c r="E29" s="296">
        <v>193510</v>
      </c>
      <c r="F29" s="296">
        <v>193640</v>
      </c>
      <c r="G29" s="296">
        <v>193770</v>
      </c>
      <c r="H29" s="296">
        <v>114978</v>
      </c>
      <c r="I29" s="296">
        <v>116035</v>
      </c>
      <c r="J29" s="296">
        <v>111685</v>
      </c>
      <c r="K29" s="296">
        <v>117955</v>
      </c>
      <c r="L29" s="296">
        <v>117950</v>
      </c>
      <c r="M29" s="296">
        <v>117950</v>
      </c>
      <c r="N29" s="296">
        <v>117950</v>
      </c>
      <c r="O29" s="296">
        <v>117950</v>
      </c>
      <c r="P29" s="296">
        <v>117950</v>
      </c>
      <c r="Q29" s="296">
        <v>117950</v>
      </c>
      <c r="R29" s="296">
        <v>117950</v>
      </c>
      <c r="S29" s="296"/>
      <c r="T29" s="296"/>
      <c r="U29" s="296"/>
      <c r="V29" s="296"/>
      <c r="W29" s="296"/>
      <c r="X29" s="296"/>
      <c r="Y29" s="296"/>
    </row>
    <row r="30" spans="1:27">
      <c r="A30" s="855"/>
      <c r="B30" s="93" t="s">
        <v>555</v>
      </c>
      <c r="C30" s="296">
        <v>193200</v>
      </c>
      <c r="D30" s="296">
        <v>193355</v>
      </c>
      <c r="E30" s="296">
        <v>193510</v>
      </c>
      <c r="F30" s="296">
        <v>193670</v>
      </c>
      <c r="G30" s="296">
        <v>193770</v>
      </c>
      <c r="H30" s="296">
        <v>115020</v>
      </c>
      <c r="I30" s="296">
        <v>115100</v>
      </c>
      <c r="J30" s="296">
        <v>111685</v>
      </c>
      <c r="K30" s="296">
        <v>117955</v>
      </c>
      <c r="L30" s="296">
        <v>119000</v>
      </c>
      <c r="M30" s="296">
        <v>118482</v>
      </c>
      <c r="N30" s="296">
        <v>110064</v>
      </c>
      <c r="O30" s="296">
        <v>102181</v>
      </c>
      <c r="P30" s="296">
        <v>96780</v>
      </c>
      <c r="Q30" s="296">
        <v>91792</v>
      </c>
      <c r="R30" s="296">
        <v>86998</v>
      </c>
      <c r="S30" s="296">
        <v>95201</v>
      </c>
      <c r="T30" s="296">
        <v>105182</v>
      </c>
      <c r="U30" s="296">
        <v>104434</v>
      </c>
      <c r="V30" s="296">
        <v>112491</v>
      </c>
      <c r="W30" s="296"/>
      <c r="X30" s="296"/>
      <c r="Y30" s="296"/>
    </row>
    <row r="31" spans="1:27">
      <c r="A31" s="855"/>
      <c r="B31" s="28" t="s">
        <v>58</v>
      </c>
      <c r="C31" s="296">
        <v>300.62111801242236</v>
      </c>
      <c r="D31" s="296">
        <v>333.73846034496137</v>
      </c>
      <c r="E31" s="296">
        <v>317.91638675003878</v>
      </c>
      <c r="F31" s="296">
        <v>363.12228878330922</v>
      </c>
      <c r="G31" s="296">
        <v>349.79615007483096</v>
      </c>
      <c r="H31" s="296">
        <v>481.67475517055436</v>
      </c>
      <c r="I31" s="296">
        <v>479.63976386435127</v>
      </c>
      <c r="J31" s="296">
        <v>517.07928549044186</v>
      </c>
      <c r="K31" s="296">
        <v>509.51634097749144</v>
      </c>
      <c r="L31" s="296">
        <v>482.11106401017378</v>
      </c>
      <c r="M31" s="296">
        <v>337.09198813056378</v>
      </c>
      <c r="N31" s="296">
        <v>327.93556591776178</v>
      </c>
      <c r="O31" s="296">
        <v>338.448495125053</v>
      </c>
      <c r="P31" s="296">
        <v>374.58245019075878</v>
      </c>
      <c r="Q31" s="296">
        <v>417.32089868588383</v>
      </c>
      <c r="R31" s="296">
        <v>347.27426875794828</v>
      </c>
      <c r="S31" s="296">
        <v>557.70000000000005</v>
      </c>
      <c r="T31" s="296">
        <v>566.70000000000005</v>
      </c>
      <c r="U31" s="296">
        <v>575.6</v>
      </c>
      <c r="V31" s="296">
        <v>584.6</v>
      </c>
      <c r="W31" s="296"/>
      <c r="X31" s="296"/>
      <c r="Y31" s="296"/>
    </row>
    <row r="32" spans="1:27">
      <c r="A32" s="855" t="s">
        <v>9</v>
      </c>
      <c r="B32" s="28" t="s">
        <v>95</v>
      </c>
      <c r="C32" s="296">
        <v>0.98799999999999999</v>
      </c>
      <c r="D32" s="296">
        <v>2.7639999999999998</v>
      </c>
      <c r="E32" s="296">
        <v>0.51</v>
      </c>
      <c r="F32" s="296">
        <v>2.5840000000000001</v>
      </c>
      <c r="G32" s="296">
        <v>0.45500000000000002</v>
      </c>
      <c r="H32" s="296">
        <v>1.181</v>
      </c>
      <c r="I32" s="296">
        <v>1.373</v>
      </c>
      <c r="J32" s="296">
        <v>1.403</v>
      </c>
      <c r="K32" s="296">
        <v>1.1229</v>
      </c>
      <c r="L32" s="296">
        <v>4.1740000000000004</v>
      </c>
      <c r="M32" s="296">
        <v>1.0069999999999999</v>
      </c>
      <c r="N32" s="296">
        <v>4.0149999999999997</v>
      </c>
      <c r="O32" s="296">
        <v>5.6989999999999998</v>
      </c>
      <c r="P32" s="296">
        <v>5.649</v>
      </c>
      <c r="Q32" s="296">
        <v>6.7569999999999997</v>
      </c>
      <c r="R32" s="296">
        <v>5.6989999999999998</v>
      </c>
      <c r="S32" s="296">
        <v>7.2169999999999996</v>
      </c>
      <c r="T32" s="296">
        <v>8.42</v>
      </c>
      <c r="U32" s="296">
        <v>11.082000000000001</v>
      </c>
      <c r="V32" s="296">
        <v>10.696999999999999</v>
      </c>
      <c r="W32" s="296">
        <v>16.295999999999999</v>
      </c>
      <c r="X32" s="296"/>
      <c r="Y32" s="296"/>
      <c r="AA32" s="43"/>
    </row>
    <row r="33" spans="1:27">
      <c r="A33" s="855"/>
      <c r="B33" s="28" t="s">
        <v>59</v>
      </c>
      <c r="C33" s="296">
        <v>2527</v>
      </c>
      <c r="D33" s="296">
        <v>4500</v>
      </c>
      <c r="E33" s="296">
        <v>3234</v>
      </c>
      <c r="F33" s="296">
        <v>2489</v>
      </c>
      <c r="G33" s="296">
        <v>2280</v>
      </c>
      <c r="H33" s="296">
        <v>1500</v>
      </c>
      <c r="I33" s="296">
        <v>2100</v>
      </c>
      <c r="J33" s="296">
        <v>1500</v>
      </c>
      <c r="K33" s="296">
        <v>1300</v>
      </c>
      <c r="L33" s="296">
        <v>3000</v>
      </c>
      <c r="M33" s="296">
        <v>2000</v>
      </c>
      <c r="N33" s="296">
        <v>2025.021</v>
      </c>
      <c r="O33" s="296">
        <v>3564.2</v>
      </c>
      <c r="P33" s="296">
        <v>3595.598</v>
      </c>
      <c r="Q33" s="296">
        <v>4451</v>
      </c>
      <c r="R33" s="296">
        <v>3564.2</v>
      </c>
      <c r="S33" s="296">
        <v>4289.5770000000002</v>
      </c>
      <c r="T33" s="296">
        <v>4396.683</v>
      </c>
      <c r="U33" s="296">
        <v>4764.9260000000004</v>
      </c>
      <c r="V33" s="296">
        <v>5265.8639999999996</v>
      </c>
      <c r="W33" s="296">
        <v>6334.259</v>
      </c>
      <c r="X33" s="296"/>
      <c r="Y33" s="296"/>
      <c r="AA33" s="43"/>
    </row>
    <row r="34" spans="1:27">
      <c r="A34" s="855"/>
      <c r="B34" s="93" t="s">
        <v>555</v>
      </c>
      <c r="C34" s="296">
        <v>3479</v>
      </c>
      <c r="D34" s="296">
        <v>4500</v>
      </c>
      <c r="E34" s="296">
        <v>3234</v>
      </c>
      <c r="F34" s="296">
        <v>2489</v>
      </c>
      <c r="G34" s="296">
        <v>2280</v>
      </c>
      <c r="H34" s="296">
        <v>1500</v>
      </c>
      <c r="I34" s="296">
        <v>2100</v>
      </c>
      <c r="J34" s="296">
        <v>1500</v>
      </c>
      <c r="K34" s="296">
        <v>1300</v>
      </c>
      <c r="L34" s="296">
        <v>3000</v>
      </c>
      <c r="M34" s="296">
        <v>2834</v>
      </c>
      <c r="N34" s="296">
        <v>2812</v>
      </c>
      <c r="O34" s="296">
        <v>3900</v>
      </c>
      <c r="P34" s="296">
        <v>3895</v>
      </c>
      <c r="Q34" s="296">
        <v>4451</v>
      </c>
      <c r="R34" s="296">
        <v>4289</v>
      </c>
      <c r="S34" s="296">
        <v>4289</v>
      </c>
      <c r="T34" s="296">
        <v>4461</v>
      </c>
      <c r="U34" s="296">
        <v>4747</v>
      </c>
      <c r="V34" s="296">
        <v>5136</v>
      </c>
      <c r="W34" s="296"/>
      <c r="X34" s="296"/>
      <c r="Y34" s="296"/>
    </row>
    <row r="35" spans="1:27">
      <c r="A35" s="855"/>
      <c r="B35" s="28" t="s">
        <v>58</v>
      </c>
      <c r="C35" s="296">
        <v>390.97744360902254</v>
      </c>
      <c r="D35" s="296">
        <v>614.22222222222217</v>
      </c>
      <c r="E35" s="296">
        <v>157.69944341372914</v>
      </c>
      <c r="F35" s="296">
        <v>1038.1679389312976</v>
      </c>
      <c r="G35" s="296">
        <v>199.56140350877192</v>
      </c>
      <c r="H35" s="296">
        <v>787.33333333333337</v>
      </c>
      <c r="I35" s="296">
        <v>653.80952380952385</v>
      </c>
      <c r="J35" s="296">
        <v>935.33333333333337</v>
      </c>
      <c r="K35" s="296">
        <v>863.76923076923072</v>
      </c>
      <c r="L35" s="296">
        <v>1391.3333333333333</v>
      </c>
      <c r="M35" s="296">
        <v>503.49999999999994</v>
      </c>
      <c r="N35" s="296">
        <v>1982.6954880961725</v>
      </c>
      <c r="O35" s="296">
        <v>1598.9562875259526</v>
      </c>
      <c r="P35" s="296">
        <v>1571.0877578639213</v>
      </c>
      <c r="Q35" s="296"/>
      <c r="R35" s="296"/>
      <c r="S35" s="296">
        <v>1682.4502742344989</v>
      </c>
      <c r="T35" s="296">
        <v>1915.0800728640204</v>
      </c>
      <c r="U35" s="296">
        <v>2325.7444082027714</v>
      </c>
      <c r="V35" s="296">
        <v>2031.3855428093093</v>
      </c>
      <c r="W35" s="296">
        <v>2572.6766145811216</v>
      </c>
      <c r="X35" s="296"/>
      <c r="Y35" s="296"/>
    </row>
    <row r="36" spans="1:27">
      <c r="A36" s="855" t="s">
        <v>8</v>
      </c>
      <c r="B36" s="28" t="s">
        <v>95</v>
      </c>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AA36" s="43"/>
    </row>
    <row r="37" spans="1:27">
      <c r="A37" s="855"/>
      <c r="B37" s="28" t="s">
        <v>59</v>
      </c>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AA37" s="43"/>
    </row>
    <row r="38" spans="1:27">
      <c r="A38" s="855"/>
      <c r="B38" s="93" t="s">
        <v>555</v>
      </c>
      <c r="C38" s="296"/>
      <c r="D38" s="296"/>
      <c r="E38" s="296"/>
      <c r="F38" s="296"/>
      <c r="G38" s="296"/>
      <c r="H38" s="296"/>
      <c r="I38" s="296"/>
      <c r="J38" s="296"/>
      <c r="K38" s="296"/>
      <c r="L38" s="296"/>
      <c r="M38" s="296"/>
      <c r="N38" s="296"/>
      <c r="O38" s="296"/>
      <c r="P38" s="296"/>
      <c r="Q38" s="296"/>
      <c r="R38" s="296"/>
      <c r="S38" s="296"/>
      <c r="T38" s="296"/>
      <c r="U38" s="296"/>
      <c r="V38" s="296"/>
      <c r="W38" s="296"/>
      <c r="X38" s="296"/>
      <c r="Y38" s="296"/>
      <c r="AA38" s="43"/>
    </row>
    <row r="39" spans="1:27">
      <c r="A39" s="855"/>
      <c r="B39" s="28" t="s">
        <v>58</v>
      </c>
      <c r="C39" s="296"/>
      <c r="D39" s="296"/>
      <c r="E39" s="296"/>
      <c r="F39" s="296"/>
      <c r="G39" s="296"/>
      <c r="H39" s="296"/>
      <c r="I39" s="296"/>
      <c r="J39" s="296"/>
      <c r="K39" s="296"/>
      <c r="L39" s="296"/>
      <c r="M39" s="296"/>
      <c r="N39" s="296"/>
      <c r="O39" s="296"/>
      <c r="P39" s="296"/>
      <c r="Q39" s="296"/>
      <c r="R39" s="296"/>
      <c r="S39" s="296"/>
      <c r="T39" s="296"/>
      <c r="U39" s="296"/>
      <c r="V39" s="296"/>
      <c r="W39" s="296"/>
      <c r="X39" s="296"/>
      <c r="Y39" s="296"/>
      <c r="AA39" s="43"/>
    </row>
    <row r="40" spans="1:27">
      <c r="A40" s="855" t="s">
        <v>6</v>
      </c>
      <c r="B40" s="28" t="s">
        <v>95</v>
      </c>
      <c r="C40" s="296">
        <v>0.6</v>
      </c>
      <c r="D40" s="296">
        <v>0.51800000000000002</v>
      </c>
      <c r="E40" s="296">
        <v>0.72199999999999998</v>
      </c>
      <c r="F40" s="296">
        <v>0.72799999999999998</v>
      </c>
      <c r="G40" s="296">
        <v>0.86799999999999999</v>
      </c>
      <c r="H40" s="296">
        <v>0.91800000000000004</v>
      </c>
      <c r="I40" s="296">
        <v>0.93300000000000005</v>
      </c>
      <c r="J40" s="296">
        <v>1.19</v>
      </c>
      <c r="K40" s="296">
        <v>1.0880000000000001</v>
      </c>
      <c r="L40" s="296">
        <v>1.169</v>
      </c>
      <c r="M40" s="296">
        <v>1</v>
      </c>
      <c r="N40" s="296">
        <v>0.8</v>
      </c>
      <c r="O40" s="296">
        <v>0.9</v>
      </c>
      <c r="P40" s="296">
        <v>0.9</v>
      </c>
      <c r="Q40" s="296">
        <v>0.81699999999999995</v>
      </c>
      <c r="R40" s="296">
        <v>0.80400000000000005</v>
      </c>
      <c r="S40" s="296">
        <v>0.81899999999999995</v>
      </c>
      <c r="T40" s="296">
        <v>0.82199999999999995</v>
      </c>
      <c r="U40" s="296">
        <v>0.82499999999999996</v>
      </c>
      <c r="V40" s="296">
        <v>0.82699999999999996</v>
      </c>
      <c r="W40" s="296"/>
      <c r="X40" s="296"/>
      <c r="Y40" s="296"/>
    </row>
    <row r="41" spans="1:27">
      <c r="A41" s="855"/>
      <c r="B41" s="28" t="s">
        <v>59</v>
      </c>
      <c r="C41" s="296">
        <v>1000</v>
      </c>
      <c r="D41" s="296">
        <v>945</v>
      </c>
      <c r="E41" s="296">
        <v>875</v>
      </c>
      <c r="F41" s="296">
        <v>874</v>
      </c>
      <c r="G41" s="296">
        <v>881</v>
      </c>
      <c r="H41" s="296">
        <v>771</v>
      </c>
      <c r="I41" s="296">
        <v>818</v>
      </c>
      <c r="J41" s="296">
        <v>794</v>
      </c>
      <c r="K41" s="296">
        <v>806</v>
      </c>
      <c r="L41" s="296">
        <v>796</v>
      </c>
      <c r="M41" s="296">
        <v>990</v>
      </c>
      <c r="N41" s="296">
        <v>950</v>
      </c>
      <c r="O41" s="296">
        <v>980</v>
      </c>
      <c r="P41" s="296">
        <v>980</v>
      </c>
      <c r="Q41" s="296"/>
      <c r="R41" s="296"/>
      <c r="S41" s="296"/>
      <c r="T41" s="296"/>
      <c r="U41" s="296"/>
      <c r="V41" s="296"/>
      <c r="W41" s="296"/>
      <c r="X41" s="296"/>
      <c r="Y41" s="296"/>
    </row>
    <row r="42" spans="1:27">
      <c r="A42" s="855"/>
      <c r="B42" s="93" t="s">
        <v>555</v>
      </c>
      <c r="C42" s="296">
        <v>1000</v>
      </c>
      <c r="D42" s="296">
        <v>1101</v>
      </c>
      <c r="E42" s="296">
        <v>1058</v>
      </c>
      <c r="F42" s="296">
        <v>1020</v>
      </c>
      <c r="G42" s="296">
        <v>880</v>
      </c>
      <c r="H42" s="296">
        <v>800</v>
      </c>
      <c r="I42" s="296">
        <v>820</v>
      </c>
      <c r="J42" s="296">
        <v>830</v>
      </c>
      <c r="K42" s="296">
        <v>840</v>
      </c>
      <c r="L42" s="296">
        <v>850</v>
      </c>
      <c r="M42" s="296">
        <v>900</v>
      </c>
      <c r="N42" s="296">
        <v>950</v>
      </c>
      <c r="O42" s="296">
        <v>980</v>
      </c>
      <c r="P42" s="296">
        <v>950</v>
      </c>
      <c r="Q42" s="296">
        <v>877</v>
      </c>
      <c r="R42" s="296">
        <v>862</v>
      </c>
      <c r="S42" s="296">
        <v>874</v>
      </c>
      <c r="T42" s="296">
        <v>870</v>
      </c>
      <c r="U42" s="296">
        <v>867</v>
      </c>
      <c r="V42" s="296">
        <v>863</v>
      </c>
      <c r="W42" s="296"/>
      <c r="X42" s="296"/>
      <c r="Y42" s="296"/>
    </row>
    <row r="43" spans="1:27">
      <c r="A43" s="855"/>
      <c r="B43" s="28" t="s">
        <v>58</v>
      </c>
      <c r="C43" s="296">
        <v>600</v>
      </c>
      <c r="D43" s="296">
        <v>548.14814814814815</v>
      </c>
      <c r="E43" s="296">
        <v>825.14285714285711</v>
      </c>
      <c r="F43" s="296">
        <v>832.95194508009149</v>
      </c>
      <c r="G43" s="296">
        <v>985.24404086265611</v>
      </c>
      <c r="H43" s="296">
        <v>1190.6614785992217</v>
      </c>
      <c r="I43" s="296">
        <v>1140.5867970660147</v>
      </c>
      <c r="J43" s="296">
        <v>1498.7405541561714</v>
      </c>
      <c r="K43" s="296">
        <v>1349.8759305210917</v>
      </c>
      <c r="L43" s="296">
        <v>1468.5929648241206</v>
      </c>
      <c r="M43" s="296">
        <v>1010.10101010101</v>
      </c>
      <c r="N43" s="296">
        <v>842.10526315789468</v>
      </c>
      <c r="O43" s="296">
        <v>918.36734693877554</v>
      </c>
      <c r="P43" s="296">
        <v>918.36734693877554</v>
      </c>
      <c r="Q43" s="296">
        <v>931.6</v>
      </c>
      <c r="R43" s="296">
        <v>932.7</v>
      </c>
      <c r="S43" s="296">
        <v>937.1</v>
      </c>
      <c r="T43" s="296">
        <v>944.80000000000007</v>
      </c>
      <c r="U43" s="296">
        <v>951.6</v>
      </c>
      <c r="V43" s="296">
        <v>958.30000000000007</v>
      </c>
      <c r="W43" s="296"/>
      <c r="X43" s="296"/>
      <c r="Y43" s="296"/>
    </row>
    <row r="44" spans="1:27">
      <c r="A44" s="855" t="s">
        <v>5</v>
      </c>
      <c r="B44" s="28" t="s">
        <v>95</v>
      </c>
      <c r="C44" s="296" t="s">
        <v>105</v>
      </c>
      <c r="D44" s="296" t="s">
        <v>105</v>
      </c>
      <c r="E44" s="296" t="s">
        <v>105</v>
      </c>
      <c r="F44" s="296" t="s">
        <v>105</v>
      </c>
      <c r="G44" s="296" t="s">
        <v>105</v>
      </c>
      <c r="H44" s="296" t="s">
        <v>105</v>
      </c>
      <c r="I44" s="296" t="s">
        <v>105</v>
      </c>
      <c r="J44" s="296" t="s">
        <v>105</v>
      </c>
      <c r="K44" s="296" t="s">
        <v>105</v>
      </c>
      <c r="L44" s="296" t="s">
        <v>105</v>
      </c>
      <c r="M44" s="296" t="s">
        <v>105</v>
      </c>
      <c r="N44" s="296" t="s">
        <v>105</v>
      </c>
      <c r="O44" s="296" t="s">
        <v>105</v>
      </c>
      <c r="P44" s="296" t="s">
        <v>105</v>
      </c>
      <c r="Q44" s="296" t="s">
        <v>105</v>
      </c>
      <c r="R44" s="296" t="s">
        <v>105</v>
      </c>
      <c r="S44" s="296" t="s">
        <v>105</v>
      </c>
      <c r="T44" s="296" t="s">
        <v>105</v>
      </c>
      <c r="U44" s="296" t="s">
        <v>105</v>
      </c>
      <c r="V44" s="296" t="s">
        <v>105</v>
      </c>
      <c r="W44" s="296"/>
      <c r="X44" s="296"/>
      <c r="Y44" s="296"/>
    </row>
    <row r="45" spans="1:27">
      <c r="A45" s="855"/>
      <c r="B45" s="28" t="s">
        <v>59</v>
      </c>
      <c r="C45" s="296" t="s">
        <v>105</v>
      </c>
      <c r="D45" s="296" t="s">
        <v>105</v>
      </c>
      <c r="E45" s="296" t="s">
        <v>105</v>
      </c>
      <c r="F45" s="296" t="s">
        <v>105</v>
      </c>
      <c r="G45" s="296" t="s">
        <v>105</v>
      </c>
      <c r="H45" s="296" t="s">
        <v>105</v>
      </c>
      <c r="I45" s="296" t="s">
        <v>105</v>
      </c>
      <c r="J45" s="296" t="s">
        <v>105</v>
      </c>
      <c r="K45" s="296" t="s">
        <v>105</v>
      </c>
      <c r="L45" s="296" t="s">
        <v>105</v>
      </c>
      <c r="M45" s="296" t="s">
        <v>105</v>
      </c>
      <c r="N45" s="296" t="s">
        <v>105</v>
      </c>
      <c r="O45" s="296" t="s">
        <v>105</v>
      </c>
      <c r="P45" s="296" t="s">
        <v>105</v>
      </c>
      <c r="Q45" s="296" t="s">
        <v>105</v>
      </c>
      <c r="R45" s="296" t="s">
        <v>105</v>
      </c>
      <c r="S45" s="296" t="s">
        <v>105</v>
      </c>
      <c r="T45" s="296" t="s">
        <v>105</v>
      </c>
      <c r="U45" s="296" t="s">
        <v>105</v>
      </c>
      <c r="V45" s="296" t="s">
        <v>105</v>
      </c>
      <c r="W45" s="296"/>
      <c r="X45" s="296"/>
      <c r="Y45" s="296"/>
    </row>
    <row r="46" spans="1:27">
      <c r="A46" s="855"/>
      <c r="B46" s="93" t="s">
        <v>555</v>
      </c>
      <c r="C46" s="296" t="s">
        <v>105</v>
      </c>
      <c r="D46" s="296" t="s">
        <v>105</v>
      </c>
      <c r="E46" s="296" t="s">
        <v>105</v>
      </c>
      <c r="F46" s="296" t="s">
        <v>105</v>
      </c>
      <c r="G46" s="296" t="s">
        <v>105</v>
      </c>
      <c r="H46" s="296" t="s">
        <v>105</v>
      </c>
      <c r="I46" s="296" t="s">
        <v>105</v>
      </c>
      <c r="J46" s="296" t="s">
        <v>105</v>
      </c>
      <c r="K46" s="296" t="s">
        <v>105</v>
      </c>
      <c r="L46" s="296" t="s">
        <v>105</v>
      </c>
      <c r="M46" s="296" t="s">
        <v>105</v>
      </c>
      <c r="N46" s="296" t="s">
        <v>105</v>
      </c>
      <c r="O46" s="296" t="s">
        <v>105</v>
      </c>
      <c r="P46" s="296" t="s">
        <v>105</v>
      </c>
      <c r="Q46" s="296" t="s">
        <v>105</v>
      </c>
      <c r="R46" s="296" t="s">
        <v>105</v>
      </c>
      <c r="S46" s="296" t="s">
        <v>105</v>
      </c>
      <c r="T46" s="296" t="s">
        <v>105</v>
      </c>
      <c r="U46" s="296" t="s">
        <v>105</v>
      </c>
      <c r="V46" s="296" t="s">
        <v>105</v>
      </c>
      <c r="W46" s="296"/>
      <c r="X46" s="296"/>
      <c r="Y46" s="296"/>
    </row>
    <row r="47" spans="1:27">
      <c r="A47" s="855"/>
      <c r="B47" s="28" t="s">
        <v>58</v>
      </c>
      <c r="C47" s="296" t="s">
        <v>105</v>
      </c>
      <c r="D47" s="296" t="s">
        <v>105</v>
      </c>
      <c r="E47" s="296" t="s">
        <v>105</v>
      </c>
      <c r="F47" s="296" t="s">
        <v>105</v>
      </c>
      <c r="G47" s="296" t="s">
        <v>105</v>
      </c>
      <c r="H47" s="296" t="s">
        <v>105</v>
      </c>
      <c r="I47" s="296" t="s">
        <v>105</v>
      </c>
      <c r="J47" s="296" t="s">
        <v>105</v>
      </c>
      <c r="K47" s="296" t="s">
        <v>105</v>
      </c>
      <c r="L47" s="296" t="s">
        <v>105</v>
      </c>
      <c r="M47" s="296" t="s">
        <v>105</v>
      </c>
      <c r="N47" s="296" t="s">
        <v>105</v>
      </c>
      <c r="O47" s="296" t="s">
        <v>105</v>
      </c>
      <c r="P47" s="296" t="s">
        <v>105</v>
      </c>
      <c r="Q47" s="296" t="s">
        <v>105</v>
      </c>
      <c r="R47" s="296" t="s">
        <v>105</v>
      </c>
      <c r="S47" s="296" t="s">
        <v>105</v>
      </c>
      <c r="T47" s="296" t="s">
        <v>105</v>
      </c>
      <c r="U47" s="296" t="s">
        <v>105</v>
      </c>
      <c r="V47" s="296" t="s">
        <v>105</v>
      </c>
      <c r="W47" s="296"/>
      <c r="X47" s="296"/>
      <c r="Y47" s="296"/>
    </row>
    <row r="48" spans="1:27">
      <c r="A48" s="855" t="s">
        <v>4</v>
      </c>
      <c r="B48" s="28"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c r="X48" s="296"/>
      <c r="Y48" s="296"/>
    </row>
    <row r="49" spans="1:26">
      <c r="A49" s="855"/>
      <c r="B49" s="28"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c r="X49" s="296"/>
      <c r="Y49" s="296"/>
    </row>
    <row r="50" spans="1:26">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c r="X50" s="296"/>
      <c r="Y50" s="296"/>
    </row>
    <row r="51" spans="1:26">
      <c r="A51" s="855"/>
      <c r="B51" s="28"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c r="X51" s="296"/>
      <c r="Y51" s="296"/>
    </row>
    <row r="52" spans="1:26">
      <c r="A52" s="855" t="s">
        <v>3</v>
      </c>
      <c r="B52" s="28" t="s">
        <v>95</v>
      </c>
      <c r="C52" s="296"/>
      <c r="D52" s="296"/>
      <c r="E52" s="296"/>
      <c r="F52" s="296"/>
      <c r="G52" s="296"/>
      <c r="H52" s="296"/>
      <c r="I52" s="296"/>
      <c r="J52" s="296"/>
      <c r="K52" s="296"/>
      <c r="L52" s="296"/>
      <c r="M52" s="296"/>
      <c r="N52" s="296"/>
      <c r="O52" s="296"/>
      <c r="P52" s="296"/>
      <c r="Q52" s="296"/>
      <c r="R52" s="296"/>
      <c r="S52" s="296"/>
      <c r="T52" s="296"/>
      <c r="U52" s="296"/>
      <c r="V52" s="296"/>
      <c r="W52" s="296"/>
      <c r="X52" s="296"/>
      <c r="Y52" s="296"/>
    </row>
    <row r="53" spans="1:26">
      <c r="A53" s="855"/>
      <c r="B53" s="28" t="s">
        <v>59</v>
      </c>
      <c r="C53" s="296"/>
      <c r="D53" s="296"/>
      <c r="E53" s="296"/>
      <c r="F53" s="296"/>
      <c r="G53" s="296"/>
      <c r="H53" s="296"/>
      <c r="I53" s="296"/>
      <c r="J53" s="296"/>
      <c r="K53" s="296"/>
      <c r="L53" s="296"/>
      <c r="M53" s="296"/>
      <c r="N53" s="296"/>
      <c r="O53" s="296"/>
      <c r="P53" s="296"/>
      <c r="Q53" s="296"/>
      <c r="R53" s="296"/>
      <c r="S53" s="296"/>
      <c r="T53" s="296"/>
      <c r="U53" s="296"/>
      <c r="V53" s="296"/>
      <c r="W53" s="296"/>
      <c r="X53" s="296"/>
      <c r="Y53" s="296"/>
    </row>
    <row r="54" spans="1:26">
      <c r="A54" s="855"/>
      <c r="B54" s="93" t="s">
        <v>555</v>
      </c>
      <c r="C54" s="296"/>
      <c r="D54" s="296"/>
      <c r="E54" s="296"/>
      <c r="F54" s="296"/>
      <c r="G54" s="296"/>
      <c r="H54" s="296"/>
      <c r="I54" s="296"/>
      <c r="J54" s="296"/>
      <c r="K54" s="296"/>
      <c r="L54" s="296"/>
      <c r="M54" s="296"/>
      <c r="N54" s="296"/>
      <c r="O54" s="296"/>
      <c r="P54" s="296"/>
      <c r="Q54" s="296"/>
      <c r="R54" s="296"/>
      <c r="S54" s="296"/>
      <c r="T54" s="296"/>
      <c r="U54" s="296"/>
      <c r="V54" s="296"/>
      <c r="W54" s="296"/>
      <c r="X54" s="296"/>
      <c r="Y54" s="296"/>
    </row>
    <row r="55" spans="1:26">
      <c r="A55" s="855"/>
      <c r="B55" s="28" t="s">
        <v>58</v>
      </c>
      <c r="C55" s="296"/>
      <c r="D55" s="296"/>
      <c r="E55" s="296"/>
      <c r="F55" s="296"/>
      <c r="G55" s="296"/>
      <c r="H55" s="296"/>
      <c r="I55" s="296"/>
      <c r="J55" s="296"/>
      <c r="K55" s="296"/>
      <c r="L55" s="296"/>
      <c r="M55" s="296"/>
      <c r="N55" s="296"/>
      <c r="O55" s="296"/>
      <c r="P55" s="296"/>
      <c r="Q55" s="296"/>
      <c r="R55" s="296"/>
      <c r="S55" s="296"/>
      <c r="T55" s="296"/>
      <c r="U55" s="296"/>
      <c r="V55" s="296"/>
      <c r="W55" s="296"/>
      <c r="X55" s="296"/>
      <c r="Y55" s="296"/>
    </row>
    <row r="56" spans="1:26">
      <c r="A56" s="856" t="s">
        <v>33</v>
      </c>
      <c r="B56" s="28" t="s">
        <v>95</v>
      </c>
      <c r="C56" s="296"/>
      <c r="D56" s="296"/>
      <c r="E56" s="296">
        <v>44</v>
      </c>
      <c r="F56" s="296">
        <v>46.204999999999998</v>
      </c>
      <c r="G56" s="296">
        <v>79.239999999999995</v>
      </c>
      <c r="H56" s="296">
        <v>95.39</v>
      </c>
      <c r="I56" s="296">
        <v>34.334000000000003</v>
      </c>
      <c r="J56" s="296">
        <v>48.87</v>
      </c>
      <c r="K56" s="296">
        <v>186.25040730000001</v>
      </c>
      <c r="L56" s="296">
        <v>62.35</v>
      </c>
      <c r="M56" s="296">
        <v>40</v>
      </c>
      <c r="N56" s="296">
        <v>60.575000000000003</v>
      </c>
      <c r="O56" s="296">
        <v>33.219000000000001</v>
      </c>
      <c r="P56" s="296">
        <v>71.2</v>
      </c>
      <c r="Q56" s="296">
        <v>48.981999999999999</v>
      </c>
      <c r="R56" s="296">
        <v>41.674320000000002</v>
      </c>
      <c r="S56" s="296">
        <v>42.97</v>
      </c>
      <c r="T56" s="296">
        <v>48.33</v>
      </c>
      <c r="U56" s="296">
        <v>45.244999999999997</v>
      </c>
      <c r="V56" s="296">
        <v>68.147000000000006</v>
      </c>
      <c r="W56" s="296">
        <v>60.651000000000003</v>
      </c>
      <c r="X56" s="296">
        <v>73.027000000000001</v>
      </c>
      <c r="Y56" s="296">
        <v>66.837000000000003</v>
      </c>
    </row>
    <row r="57" spans="1:26">
      <c r="A57" s="856"/>
      <c r="B57" s="28" t="s">
        <v>59</v>
      </c>
      <c r="C57" s="296"/>
      <c r="D57" s="296"/>
      <c r="E57" s="296">
        <v>66360.655737704918</v>
      </c>
      <c r="F57" s="296">
        <v>103691.59459016394</v>
      </c>
      <c r="G57" s="296">
        <v>260110</v>
      </c>
      <c r="H57" s="296">
        <v>235700</v>
      </c>
      <c r="I57" s="296">
        <v>226460.93710000001</v>
      </c>
      <c r="J57" s="296">
        <v>212110</v>
      </c>
      <c r="K57" s="296">
        <v>197049.77480000001</v>
      </c>
      <c r="L57" s="296">
        <v>245890</v>
      </c>
      <c r="M57" s="296">
        <v>223507</v>
      </c>
      <c r="N57" s="296">
        <v>116508.4835</v>
      </c>
      <c r="O57" s="296">
        <v>66438</v>
      </c>
      <c r="P57" s="296">
        <v>232923</v>
      </c>
      <c r="Q57" s="296">
        <v>160072</v>
      </c>
      <c r="R57" s="296">
        <v>221764</v>
      </c>
      <c r="S57" s="296">
        <v>60370</v>
      </c>
      <c r="T57" s="296">
        <v>231440</v>
      </c>
      <c r="U57" s="296">
        <v>47882</v>
      </c>
      <c r="V57" s="296" t="s">
        <v>647</v>
      </c>
      <c r="W57" s="296">
        <v>117535</v>
      </c>
      <c r="X57" s="296">
        <v>195218</v>
      </c>
      <c r="Y57" s="296">
        <v>191500</v>
      </c>
      <c r="Z57" t="s">
        <v>15</v>
      </c>
    </row>
    <row r="58" spans="1:26">
      <c r="A58" s="856"/>
      <c r="B58" s="93" t="s">
        <v>555</v>
      </c>
      <c r="C58" s="296">
        <v>115000</v>
      </c>
      <c r="D58" s="296">
        <v>140000</v>
      </c>
      <c r="E58" s="296">
        <v>150000</v>
      </c>
      <c r="F58" s="296">
        <v>136894</v>
      </c>
      <c r="G58" s="296">
        <v>200000</v>
      </c>
      <c r="H58" s="296">
        <v>235700</v>
      </c>
      <c r="I58" s="296">
        <v>226461</v>
      </c>
      <c r="J58" s="296">
        <v>212105</v>
      </c>
      <c r="K58" s="296">
        <v>210000</v>
      </c>
      <c r="L58" s="296">
        <v>245890</v>
      </c>
      <c r="M58" s="296">
        <v>223510</v>
      </c>
      <c r="N58" s="296">
        <v>116508</v>
      </c>
      <c r="O58" s="296">
        <v>127335</v>
      </c>
      <c r="P58" s="296">
        <v>232923</v>
      </c>
      <c r="Q58" s="296">
        <v>160072</v>
      </c>
      <c r="R58" s="296">
        <v>221764</v>
      </c>
      <c r="S58" s="296">
        <v>272821</v>
      </c>
      <c r="T58" s="296">
        <v>158524</v>
      </c>
      <c r="U58" s="296">
        <v>142029</v>
      </c>
      <c r="V58" s="296">
        <v>170524</v>
      </c>
      <c r="W58" s="296"/>
      <c r="X58" s="296"/>
      <c r="Y58" s="296"/>
    </row>
    <row r="59" spans="1:26">
      <c r="A59" s="856"/>
      <c r="B59" s="28" t="s">
        <v>58</v>
      </c>
      <c r="C59" s="296"/>
      <c r="D59" s="296"/>
      <c r="E59" s="296">
        <v>663.04347826086962</v>
      </c>
      <c r="F59" s="296">
        <v>445.60024544538112</v>
      </c>
      <c r="G59" s="608">
        <v>304.64034446964746</v>
      </c>
      <c r="H59" s="608">
        <v>404.70937632583792</v>
      </c>
      <c r="I59" s="608">
        <v>151.61113629428675</v>
      </c>
      <c r="J59" s="608">
        <v>230.39932110697279</v>
      </c>
      <c r="K59" s="608">
        <v>945.19472295281207</v>
      </c>
      <c r="L59" s="608">
        <v>253.56866891699539</v>
      </c>
      <c r="M59" s="608">
        <v>178.96531204839221</v>
      </c>
      <c r="N59" s="608">
        <v>519.9192211612642</v>
      </c>
      <c r="O59" s="608">
        <v>500</v>
      </c>
      <c r="P59" s="608">
        <v>305.68041799221203</v>
      </c>
      <c r="Q59" s="608">
        <v>305.99980008995954</v>
      </c>
      <c r="R59" s="608">
        <v>187.92193503003193</v>
      </c>
      <c r="S59" s="608">
        <v>711.77737286731815</v>
      </c>
      <c r="T59" s="608">
        <v>208.82302108537851</v>
      </c>
      <c r="U59" s="608">
        <v>944.92711248485864</v>
      </c>
      <c r="V59" s="296">
        <v>302.2</v>
      </c>
      <c r="W59" s="608">
        <v>516.02501382566891</v>
      </c>
      <c r="X59" s="608">
        <v>374.07923449681891</v>
      </c>
      <c r="Y59" s="608">
        <v>349.01827676240208</v>
      </c>
    </row>
    <row r="60" spans="1:26">
      <c r="A60" s="855" t="s">
        <v>1</v>
      </c>
      <c r="B60" s="28" t="s">
        <v>95</v>
      </c>
      <c r="C60" s="296">
        <v>5.4</v>
      </c>
      <c r="D60" s="296">
        <v>5.76</v>
      </c>
      <c r="E60" s="296">
        <v>6.48</v>
      </c>
      <c r="F60" s="296">
        <v>6.06</v>
      </c>
      <c r="G60" s="296">
        <v>5</v>
      </c>
      <c r="H60" s="296">
        <v>4.5</v>
      </c>
      <c r="I60" s="296">
        <v>5.0330000000000004</v>
      </c>
      <c r="J60" s="296">
        <v>5.0999999999999996</v>
      </c>
      <c r="K60" s="296">
        <v>5.8689999999999998</v>
      </c>
      <c r="L60" s="296">
        <v>6.3079999999999998</v>
      </c>
      <c r="M60" s="296">
        <v>6.5</v>
      </c>
      <c r="N60" s="296">
        <v>6</v>
      </c>
      <c r="O60" s="296">
        <v>6.5</v>
      </c>
      <c r="P60" s="296">
        <v>6.5</v>
      </c>
      <c r="Q60" s="296">
        <v>6.4009999999999998</v>
      </c>
      <c r="R60" s="296">
        <v>6.5170000000000003</v>
      </c>
      <c r="S60" s="296">
        <v>6.8129999999999997</v>
      </c>
      <c r="T60" s="296">
        <v>6.8159999999999998</v>
      </c>
      <c r="U60" s="296">
        <v>6.8970000000000002</v>
      </c>
      <c r="V60" s="296">
        <v>6.976</v>
      </c>
      <c r="W60" s="296"/>
      <c r="X60" s="296"/>
      <c r="Y60" s="296"/>
    </row>
    <row r="61" spans="1:26">
      <c r="A61" s="855"/>
      <c r="B61" s="28" t="s">
        <v>59</v>
      </c>
      <c r="C61" s="296">
        <v>5500</v>
      </c>
      <c r="D61" s="296">
        <v>5900</v>
      </c>
      <c r="E61" s="296">
        <v>7000</v>
      </c>
      <c r="F61" s="296">
        <v>6989</v>
      </c>
      <c r="G61" s="296">
        <v>5500</v>
      </c>
      <c r="H61" s="296">
        <v>5000</v>
      </c>
      <c r="I61" s="296">
        <v>5306</v>
      </c>
      <c r="J61" s="296">
        <v>5600</v>
      </c>
      <c r="K61" s="296">
        <v>6400</v>
      </c>
      <c r="L61" s="296">
        <v>6900</v>
      </c>
      <c r="M61" s="296">
        <v>7100</v>
      </c>
      <c r="N61" s="296">
        <v>6800</v>
      </c>
      <c r="O61" s="296">
        <v>7000</v>
      </c>
      <c r="P61" s="296">
        <v>7000.0032307707215</v>
      </c>
      <c r="Q61" s="296"/>
      <c r="R61" s="296"/>
      <c r="S61" s="296"/>
      <c r="T61" s="296"/>
      <c r="U61" s="296"/>
      <c r="V61" s="296"/>
      <c r="W61" s="296"/>
      <c r="X61" s="296"/>
      <c r="Y61" s="296"/>
    </row>
    <row r="62" spans="1:26">
      <c r="A62" s="855"/>
      <c r="B62" s="93" t="s">
        <v>555</v>
      </c>
      <c r="C62" s="296">
        <v>5500</v>
      </c>
      <c r="D62" s="296">
        <v>5900</v>
      </c>
      <c r="E62" s="296">
        <v>7000</v>
      </c>
      <c r="F62" s="296">
        <v>6581</v>
      </c>
      <c r="G62" s="296">
        <v>5500</v>
      </c>
      <c r="H62" s="296">
        <v>5000</v>
      </c>
      <c r="I62" s="296">
        <v>5190</v>
      </c>
      <c r="J62" s="296">
        <v>5600</v>
      </c>
      <c r="K62" s="296">
        <v>6400</v>
      </c>
      <c r="L62" s="296">
        <v>6900</v>
      </c>
      <c r="M62" s="296">
        <v>7100</v>
      </c>
      <c r="N62" s="296">
        <v>6800</v>
      </c>
      <c r="O62" s="296">
        <v>7000</v>
      </c>
      <c r="P62" s="296">
        <v>7000</v>
      </c>
      <c r="Q62" s="296">
        <v>7100</v>
      </c>
      <c r="R62" s="296">
        <v>7190</v>
      </c>
      <c r="S62" s="296">
        <v>7536</v>
      </c>
      <c r="T62" s="296">
        <v>7546</v>
      </c>
      <c r="U62" s="296">
        <v>7643</v>
      </c>
      <c r="V62" s="296">
        <v>7736</v>
      </c>
      <c r="W62" s="296"/>
      <c r="X62" s="296"/>
      <c r="Y62" s="296"/>
    </row>
    <row r="63" spans="1:26">
      <c r="A63" s="855"/>
      <c r="B63" s="28" t="s">
        <v>58</v>
      </c>
      <c r="C63" s="296">
        <v>981.81818181818187</v>
      </c>
      <c r="D63" s="296">
        <v>976.27118644067798</v>
      </c>
      <c r="E63" s="296">
        <v>925.71428571428567</v>
      </c>
      <c r="F63" s="296">
        <v>867.07683502647012</v>
      </c>
      <c r="G63" s="296">
        <v>909.09090909090912</v>
      </c>
      <c r="H63" s="296">
        <v>900</v>
      </c>
      <c r="I63" s="296">
        <v>948.5488126649077</v>
      </c>
      <c r="J63" s="296">
        <v>910.71428571428567</v>
      </c>
      <c r="K63" s="296">
        <v>917.03125</v>
      </c>
      <c r="L63" s="296">
        <v>914.20289855072463</v>
      </c>
      <c r="M63" s="296">
        <v>915.49295774647885</v>
      </c>
      <c r="N63" s="296">
        <v>882.35294117647061</v>
      </c>
      <c r="O63" s="296">
        <v>928.57142857142856</v>
      </c>
      <c r="P63" s="296">
        <v>928.57100000000003</v>
      </c>
      <c r="Q63" s="296">
        <v>901.5</v>
      </c>
      <c r="R63" s="296">
        <v>906.40000000000009</v>
      </c>
      <c r="S63" s="296">
        <v>904.1</v>
      </c>
      <c r="T63" s="296">
        <v>903.30000000000007</v>
      </c>
      <c r="U63" s="296">
        <v>902.40000000000009</v>
      </c>
      <c r="V63" s="296">
        <v>901.80000000000007</v>
      </c>
      <c r="W63" s="296"/>
      <c r="X63" s="296"/>
      <c r="Y63" s="296"/>
    </row>
    <row r="64" spans="1:26">
      <c r="A64" s="855" t="s">
        <v>0</v>
      </c>
      <c r="B64" s="28" t="s">
        <v>95</v>
      </c>
      <c r="C64" s="296">
        <v>9.1</v>
      </c>
      <c r="D64" s="296">
        <v>7.5179999999999998</v>
      </c>
      <c r="E64" s="296">
        <v>8.0500000000000007</v>
      </c>
      <c r="F64" s="296">
        <v>10</v>
      </c>
      <c r="G64" s="296">
        <v>5.8</v>
      </c>
      <c r="H64" s="296">
        <v>3.96</v>
      </c>
      <c r="I64" s="296">
        <v>2.7</v>
      </c>
      <c r="J64" s="296">
        <v>1.86</v>
      </c>
      <c r="K64" s="296">
        <v>1.44</v>
      </c>
      <c r="L64" s="296">
        <v>1.38</v>
      </c>
      <c r="M64" s="296">
        <v>2.1</v>
      </c>
      <c r="N64" s="296">
        <v>2.7970000000000002</v>
      </c>
      <c r="O64" s="296">
        <v>2.7970000000000002</v>
      </c>
      <c r="P64" s="296">
        <v>0.5</v>
      </c>
      <c r="Q64" s="296">
        <v>1.9610000000000001</v>
      </c>
      <c r="R64" s="296">
        <v>1.9610000000000003</v>
      </c>
      <c r="S64" s="296">
        <v>0.7</v>
      </c>
      <c r="T64" s="296">
        <v>0.64900000000000002</v>
      </c>
      <c r="U64" s="296">
        <v>0.52600000000000002</v>
      </c>
      <c r="V64" s="296">
        <v>0.52100000000000002</v>
      </c>
      <c r="W64" s="296"/>
      <c r="X64" s="296"/>
      <c r="Y64" s="296"/>
    </row>
    <row r="65" spans="1:25">
      <c r="A65" s="855"/>
      <c r="B65" s="28" t="s">
        <v>59</v>
      </c>
      <c r="C65" s="296">
        <v>6500</v>
      </c>
      <c r="D65" s="296">
        <v>5500</v>
      </c>
      <c r="E65" s="296">
        <v>5800</v>
      </c>
      <c r="F65" s="296">
        <v>7000</v>
      </c>
      <c r="G65" s="296">
        <v>4500</v>
      </c>
      <c r="H65" s="296">
        <v>3600</v>
      </c>
      <c r="I65" s="296">
        <v>3750</v>
      </c>
      <c r="J65" s="296">
        <v>3800</v>
      </c>
      <c r="K65" s="296">
        <v>3859</v>
      </c>
      <c r="L65" s="296">
        <v>3810</v>
      </c>
      <c r="M65" s="296">
        <v>4600</v>
      </c>
      <c r="N65" s="296">
        <v>5397</v>
      </c>
      <c r="O65" s="296">
        <v>5397</v>
      </c>
      <c r="P65" s="296"/>
      <c r="Q65" s="296">
        <v>8432.8125</v>
      </c>
      <c r="R65" s="296">
        <v>8432.8125</v>
      </c>
      <c r="S65" s="296"/>
      <c r="T65" s="296"/>
      <c r="U65" s="296"/>
      <c r="V65" s="296"/>
      <c r="W65" s="296"/>
      <c r="X65" s="296"/>
      <c r="Y65" s="296"/>
    </row>
    <row r="66" spans="1:25">
      <c r="A66" s="855"/>
      <c r="B66" s="93" t="s">
        <v>555</v>
      </c>
      <c r="C66" s="296">
        <v>6500</v>
      </c>
      <c r="D66" s="296">
        <v>5500</v>
      </c>
      <c r="E66" s="296">
        <v>5800</v>
      </c>
      <c r="F66" s="296">
        <v>7000</v>
      </c>
      <c r="G66" s="296">
        <v>4500</v>
      </c>
      <c r="H66" s="296">
        <v>3600</v>
      </c>
      <c r="I66" s="296">
        <v>3750</v>
      </c>
      <c r="J66" s="296">
        <v>3800</v>
      </c>
      <c r="K66" s="296">
        <v>2894</v>
      </c>
      <c r="L66" s="296">
        <v>3300</v>
      </c>
      <c r="M66" s="296">
        <v>1527</v>
      </c>
      <c r="N66" s="296">
        <v>1467</v>
      </c>
      <c r="O66" s="296">
        <v>1611</v>
      </c>
      <c r="P66" s="296">
        <v>2673</v>
      </c>
      <c r="Q66" s="296">
        <v>3400</v>
      </c>
      <c r="R66" s="296">
        <v>2000</v>
      </c>
      <c r="S66" s="296">
        <v>2800</v>
      </c>
      <c r="T66" s="296">
        <v>4445</v>
      </c>
      <c r="U66" s="296">
        <v>8399</v>
      </c>
      <c r="V66" s="296">
        <v>10920</v>
      </c>
      <c r="W66" s="296"/>
      <c r="X66" s="296"/>
      <c r="Y66" s="296"/>
    </row>
    <row r="67" spans="1:25">
      <c r="A67" s="855"/>
      <c r="B67" s="28" t="s">
        <v>58</v>
      </c>
      <c r="C67" s="296">
        <v>1400</v>
      </c>
      <c r="D67" s="296">
        <v>1366.909090909091</v>
      </c>
      <c r="E67" s="296">
        <v>1387.9310344827588</v>
      </c>
      <c r="F67" s="296">
        <v>1428.5714285714287</v>
      </c>
      <c r="G67" s="296">
        <v>1288.8888888888889</v>
      </c>
      <c r="H67" s="296">
        <v>1100</v>
      </c>
      <c r="I67" s="296">
        <v>720</v>
      </c>
      <c r="J67" s="296">
        <v>489.4736842105263</v>
      </c>
      <c r="K67" s="296">
        <v>373.15366675304483</v>
      </c>
      <c r="L67" s="296">
        <v>362.20472440944883</v>
      </c>
      <c r="M67" s="296">
        <v>456.52173913043481</v>
      </c>
      <c r="N67" s="296">
        <v>518.2508801185844</v>
      </c>
      <c r="O67" s="296">
        <v>518.2508801185844</v>
      </c>
      <c r="P67" s="296"/>
      <c r="Q67" s="296">
        <v>232.54400592921994</v>
      </c>
      <c r="R67" s="296">
        <v>232.54400592921996</v>
      </c>
      <c r="S67" s="296">
        <v>250</v>
      </c>
      <c r="T67" s="296">
        <v>146</v>
      </c>
      <c r="U67" s="296"/>
      <c r="V67" s="296"/>
      <c r="W67" s="296"/>
      <c r="X67" s="296"/>
      <c r="Y67" s="296"/>
    </row>
    <row r="68" spans="1:25">
      <c r="A68" s="227" t="s">
        <v>20</v>
      </c>
      <c r="B68" s="28" t="s">
        <v>95</v>
      </c>
      <c r="C68" s="616">
        <v>125.29299999999999</v>
      </c>
      <c r="D68" s="616">
        <v>119.214</v>
      </c>
      <c r="E68" s="616">
        <v>154.72499999999999</v>
      </c>
      <c r="F68" s="616">
        <v>170.08199999999999</v>
      </c>
      <c r="G68" s="616">
        <v>193.25299999999999</v>
      </c>
      <c r="H68" s="616">
        <v>195.30100000000002</v>
      </c>
      <c r="I68" s="616">
        <v>134.20699999999999</v>
      </c>
      <c r="J68" s="616">
        <v>159.74700000000001</v>
      </c>
      <c r="K68" s="616">
        <v>291.8933073</v>
      </c>
      <c r="L68" s="616">
        <v>176.13200000000001</v>
      </c>
      <c r="M68" s="616">
        <v>132.25399999999999</v>
      </c>
      <c r="N68" s="616">
        <v>171.55199999999999</v>
      </c>
      <c r="O68" s="616">
        <v>121.66500000000002</v>
      </c>
      <c r="P68" s="616">
        <v>173.06299999999999</v>
      </c>
      <c r="Q68" s="616">
        <v>161.12300000000002</v>
      </c>
      <c r="R68" s="616">
        <v>143.75032000000002</v>
      </c>
      <c r="S68" s="616">
        <v>157.83261877827996</v>
      </c>
      <c r="T68" s="616">
        <v>171.3168970782603</v>
      </c>
      <c r="U68" s="616">
        <v>174.73288014008261</v>
      </c>
      <c r="V68" s="616">
        <v>201.15141581327046</v>
      </c>
      <c r="W68" s="616">
        <v>119.167</v>
      </c>
      <c r="X68" s="616">
        <v>134.52440000000001</v>
      </c>
      <c r="Y68" s="616">
        <v>130.36410000000001</v>
      </c>
    </row>
    <row r="69" spans="1:25">
      <c r="A69" s="17"/>
      <c r="B69" s="17"/>
      <c r="C69" s="52"/>
      <c r="D69" s="52"/>
      <c r="E69" s="52"/>
      <c r="F69" s="52"/>
      <c r="G69" s="52"/>
      <c r="H69" s="52"/>
      <c r="I69" s="52"/>
      <c r="J69" s="52"/>
      <c r="K69" s="52"/>
      <c r="L69" s="52"/>
      <c r="M69" s="17"/>
      <c r="P69" s="17"/>
    </row>
    <row r="70" spans="1:25" ht="15" customHeight="1">
      <c r="A70" s="44" t="s">
        <v>19</v>
      </c>
      <c r="B70" s="13"/>
      <c r="C70"/>
      <c r="D70" s="13"/>
      <c r="E70" s="13"/>
      <c r="F70" s="13"/>
      <c r="G70" s="13"/>
      <c r="H70" s="13"/>
      <c r="I70" s="13"/>
      <c r="J70" s="13"/>
      <c r="K70" s="13"/>
      <c r="L70" s="13"/>
      <c r="M70" s="43"/>
      <c r="P70" s="17"/>
    </row>
    <row r="71" spans="1:25">
      <c r="A71" s="17"/>
      <c r="B71" s="17"/>
      <c r="D71" s="43"/>
      <c r="E71" s="43"/>
      <c r="F71" s="43"/>
      <c r="G71" s="43"/>
      <c r="H71" s="43"/>
      <c r="I71" s="43"/>
      <c r="J71" s="43"/>
      <c r="K71" s="43"/>
      <c r="L71" s="43"/>
      <c r="M71" s="43"/>
      <c r="P71" s="17"/>
    </row>
    <row r="72" spans="1:25" ht="14.7" customHeight="1">
      <c r="A72" s="13" t="s">
        <v>406</v>
      </c>
      <c r="B72" s="17"/>
      <c r="D72" s="17"/>
      <c r="E72" s="17"/>
      <c r="F72" s="17"/>
      <c r="G72" s="17"/>
      <c r="H72" s="17"/>
      <c r="I72" s="17"/>
      <c r="J72" s="17"/>
      <c r="K72" s="17"/>
      <c r="L72" s="17"/>
      <c r="M72" s="43"/>
      <c r="P72" s="17"/>
    </row>
    <row r="73" spans="1:25">
      <c r="A73" s="43"/>
      <c r="B73" s="17"/>
      <c r="C73"/>
      <c r="D73" s="135"/>
      <c r="E73" s="135"/>
      <c r="F73" s="135"/>
      <c r="G73" s="135"/>
      <c r="H73" s="135"/>
      <c r="I73" s="135"/>
      <c r="J73" s="135"/>
      <c r="K73" s="135"/>
      <c r="L73" s="135"/>
      <c r="M73" s="43"/>
      <c r="P73" s="17"/>
    </row>
    <row r="74" spans="1:25" ht="14.7" customHeight="1">
      <c r="A74" s="17" t="s">
        <v>288</v>
      </c>
      <c r="B74" s="57"/>
      <c r="D74" s="42"/>
      <c r="E74" s="42"/>
      <c r="F74" s="42"/>
      <c r="G74" s="42"/>
      <c r="H74" s="42"/>
      <c r="I74" s="42"/>
      <c r="J74" s="42"/>
      <c r="K74" s="42"/>
      <c r="L74" s="42"/>
      <c r="M74" s="43"/>
      <c r="P74" s="17"/>
    </row>
    <row r="75" spans="1:25">
      <c r="A75" s="135"/>
      <c r="B75" s="17"/>
      <c r="C75" s="42"/>
      <c r="D75" s="42"/>
      <c r="E75" s="42"/>
      <c r="F75" s="42"/>
      <c r="G75" s="42"/>
      <c r="H75" s="42"/>
      <c r="I75" s="42"/>
      <c r="J75" s="42"/>
      <c r="K75" s="42"/>
      <c r="L75" s="42"/>
      <c r="M75" s="17"/>
      <c r="P75" s="17"/>
    </row>
    <row r="76" spans="1:25">
      <c r="A76" s="17" t="s">
        <v>600</v>
      </c>
      <c r="B76" s="17"/>
      <c r="C76" s="42"/>
      <c r="D76" s="42"/>
      <c r="E76" s="42"/>
      <c r="F76" s="42"/>
      <c r="G76" s="42"/>
      <c r="H76" s="42"/>
      <c r="I76" s="42"/>
      <c r="J76" s="42"/>
      <c r="K76" s="42"/>
      <c r="L76" s="42"/>
      <c r="M76" s="17"/>
      <c r="P76" s="17"/>
    </row>
    <row r="77" spans="1:25">
      <c r="A77" s="135"/>
      <c r="B77" s="17"/>
      <c r="C77" s="42"/>
      <c r="D77" s="42"/>
      <c r="E77" s="42"/>
      <c r="F77" s="42"/>
      <c r="G77" s="42"/>
      <c r="H77" s="42"/>
      <c r="I77" s="42"/>
      <c r="J77" s="42"/>
      <c r="K77" s="42"/>
      <c r="L77" s="42"/>
      <c r="M77" s="17"/>
      <c r="P77" s="17"/>
    </row>
    <row r="78" spans="1:25">
      <c r="A78" s="17" t="s">
        <v>2852</v>
      </c>
      <c r="B78" s="17"/>
      <c r="C78" s="52"/>
      <c r="D78" s="52"/>
      <c r="E78" s="52"/>
      <c r="F78" s="52"/>
      <c r="G78" s="52"/>
      <c r="H78" s="52"/>
      <c r="I78" s="52"/>
      <c r="J78" s="52"/>
      <c r="K78" s="52"/>
      <c r="L78" s="52"/>
      <c r="M78" s="17"/>
      <c r="P78" s="17"/>
    </row>
    <row r="79" spans="1:25">
      <c r="B79" s="17"/>
      <c r="C79" s="52"/>
      <c r="D79" s="52"/>
      <c r="E79" s="52"/>
      <c r="F79" s="52"/>
      <c r="G79" s="52"/>
      <c r="H79" s="52"/>
      <c r="I79" s="52"/>
      <c r="J79" s="52"/>
      <c r="K79" s="52"/>
      <c r="L79" s="52"/>
      <c r="M79" s="17"/>
      <c r="P79" s="17"/>
    </row>
    <row r="80" spans="1:25">
      <c r="A80" s="17" t="s">
        <v>3389</v>
      </c>
      <c r="B80" s="17"/>
      <c r="C80" s="52"/>
      <c r="D80" s="52"/>
      <c r="E80" s="52"/>
      <c r="F80" s="52"/>
      <c r="G80" s="52"/>
      <c r="H80" s="52"/>
      <c r="I80" s="52"/>
      <c r="J80" s="52"/>
      <c r="K80" s="52"/>
      <c r="L80" s="52"/>
      <c r="M80" s="17"/>
      <c r="P80" s="17"/>
    </row>
    <row r="81" spans="1:16">
      <c r="B81" s="17"/>
      <c r="C81" s="52"/>
      <c r="D81" s="52"/>
      <c r="E81" s="52"/>
      <c r="F81" s="52"/>
      <c r="G81" s="52"/>
      <c r="H81" s="52"/>
      <c r="I81" s="52"/>
      <c r="J81" s="52"/>
      <c r="K81" s="52"/>
      <c r="L81" s="52"/>
      <c r="M81" s="17"/>
      <c r="P81" s="17"/>
    </row>
    <row r="82" spans="1:16">
      <c r="A82" s="53" t="s">
        <v>2853</v>
      </c>
      <c r="B82" s="17"/>
      <c r="C82" s="52"/>
      <c r="D82" s="52"/>
      <c r="E82" s="52"/>
      <c r="F82" s="52"/>
      <c r="G82" s="52"/>
      <c r="H82" s="52"/>
      <c r="I82" s="52"/>
      <c r="J82" s="52"/>
      <c r="K82" s="52"/>
      <c r="L82" s="52"/>
      <c r="M82" s="17"/>
      <c r="P82" s="17"/>
    </row>
    <row r="83" spans="1:16">
      <c r="A83" s="17"/>
      <c r="B83" s="17"/>
      <c r="C83" s="52"/>
      <c r="D83" s="52"/>
      <c r="E83" s="52"/>
      <c r="F83" s="52"/>
      <c r="G83" s="52"/>
      <c r="H83" s="52"/>
      <c r="I83" s="52"/>
      <c r="J83" s="52"/>
      <c r="K83" s="52"/>
      <c r="L83" s="52"/>
      <c r="M83" s="17"/>
      <c r="P83" s="17"/>
    </row>
    <row r="84" spans="1:16">
      <c r="A84" s="53" t="s">
        <v>124</v>
      </c>
      <c r="B84" s="17"/>
      <c r="C84" s="52"/>
      <c r="D84" s="52"/>
      <c r="E84" s="52"/>
      <c r="F84" s="52"/>
      <c r="G84" s="52"/>
      <c r="H84" s="52"/>
      <c r="I84" s="52"/>
      <c r="J84" s="52"/>
      <c r="K84" s="52"/>
      <c r="L84" s="52"/>
      <c r="M84" s="17"/>
      <c r="P84" s="17"/>
    </row>
    <row r="85" spans="1:16">
      <c r="A85" s="17"/>
      <c r="B85" s="17"/>
      <c r="C85" s="52"/>
      <c r="D85" s="52"/>
      <c r="E85" s="52"/>
      <c r="F85" s="52"/>
      <c r="G85" s="52"/>
      <c r="H85" s="52"/>
      <c r="I85" s="52"/>
      <c r="J85" s="52"/>
      <c r="K85" s="52"/>
      <c r="L85" s="52"/>
      <c r="M85" s="17"/>
      <c r="P85" s="17"/>
    </row>
    <row r="86" spans="1:16">
      <c r="A86" s="17"/>
      <c r="B86" s="17"/>
      <c r="C86" s="52"/>
      <c r="D86" s="52"/>
      <c r="E86" s="52"/>
      <c r="F86" s="52"/>
      <c r="G86" s="52"/>
      <c r="H86" s="52"/>
      <c r="I86" s="52"/>
      <c r="J86" s="52"/>
      <c r="K86" s="52"/>
      <c r="L86" s="52"/>
      <c r="M86" s="17"/>
      <c r="P86" s="17"/>
    </row>
    <row r="87" spans="1:16">
      <c r="A87" s="17"/>
      <c r="B87" s="17"/>
      <c r="C87" s="52"/>
      <c r="D87" s="52"/>
      <c r="E87" s="52"/>
      <c r="F87" s="52"/>
      <c r="G87" s="52"/>
      <c r="H87" s="52"/>
      <c r="I87" s="52"/>
      <c r="J87" s="52"/>
      <c r="K87" s="52"/>
      <c r="L87" s="52"/>
      <c r="M87" s="17"/>
      <c r="P87" s="17"/>
    </row>
    <row r="88" spans="1:16">
      <c r="A88" s="17"/>
      <c r="B88" s="17"/>
      <c r="C88" s="52"/>
      <c r="D88" s="52"/>
      <c r="E88" s="52"/>
      <c r="F88" s="52"/>
      <c r="G88" s="52"/>
      <c r="H88" s="52"/>
      <c r="I88" s="52"/>
      <c r="J88" s="52"/>
      <c r="K88" s="52"/>
      <c r="L88" s="52"/>
      <c r="M88" s="17"/>
      <c r="P88" s="17"/>
    </row>
    <row r="89" spans="1:16">
      <c r="A89" s="17"/>
      <c r="B89" s="17"/>
      <c r="C89" s="52"/>
      <c r="D89" s="52"/>
      <c r="E89" s="52"/>
      <c r="F89" s="52"/>
      <c r="G89" s="52"/>
      <c r="H89" s="52"/>
      <c r="I89" s="52"/>
      <c r="J89" s="52"/>
      <c r="K89" s="52"/>
      <c r="L89" s="52"/>
      <c r="M89" s="17"/>
      <c r="P89" s="17"/>
    </row>
    <row r="90" spans="1:16">
      <c r="A90" s="17"/>
      <c r="B90" s="17"/>
      <c r="C90" s="52"/>
      <c r="D90" s="52"/>
      <c r="E90" s="52"/>
      <c r="F90" s="52"/>
      <c r="G90" s="52"/>
      <c r="H90" s="52"/>
      <c r="I90" s="52"/>
      <c r="J90" s="52"/>
      <c r="K90" s="52"/>
      <c r="L90" s="52"/>
      <c r="M90" s="17"/>
      <c r="P90" s="17"/>
    </row>
    <row r="91" spans="1:16">
      <c r="A91" s="17"/>
      <c r="B91" s="17"/>
      <c r="C91" s="52"/>
      <c r="D91" s="52"/>
      <c r="E91" s="52"/>
      <c r="F91" s="52"/>
      <c r="G91" s="52"/>
      <c r="H91" s="52"/>
      <c r="I91" s="52"/>
      <c r="J91" s="52"/>
      <c r="K91" s="52"/>
      <c r="L91" s="52"/>
      <c r="M91" s="17"/>
      <c r="P91" s="17"/>
    </row>
    <row r="92" spans="1:16">
      <c r="A92" s="17"/>
      <c r="B92" s="17"/>
      <c r="C92" s="52"/>
      <c r="D92" s="52"/>
      <c r="E92" s="52"/>
      <c r="F92" s="52"/>
      <c r="G92" s="52"/>
      <c r="H92" s="52"/>
      <c r="I92" s="52"/>
      <c r="J92" s="52"/>
      <c r="K92" s="52"/>
      <c r="L92" s="52"/>
      <c r="M92" s="17"/>
      <c r="P92" s="17"/>
    </row>
    <row r="93" spans="1:16">
      <c r="A93" s="17"/>
      <c r="B93" s="17"/>
      <c r="C93" s="52"/>
      <c r="D93" s="52"/>
      <c r="E93" s="52"/>
      <c r="F93" s="52"/>
      <c r="G93" s="52"/>
      <c r="H93" s="52"/>
      <c r="I93" s="52"/>
      <c r="J93" s="52"/>
      <c r="K93" s="52"/>
      <c r="L93" s="52"/>
      <c r="M93" s="17"/>
      <c r="P93" s="17"/>
    </row>
    <row r="94" spans="1:16">
      <c r="A94" s="17"/>
      <c r="B94" s="17"/>
      <c r="C94" s="52"/>
      <c r="D94" s="52"/>
      <c r="E94" s="52"/>
      <c r="F94" s="52"/>
      <c r="G94" s="52"/>
      <c r="H94" s="52"/>
      <c r="I94" s="52"/>
      <c r="J94" s="52"/>
      <c r="K94" s="52"/>
      <c r="L94" s="52"/>
      <c r="M94" s="17"/>
      <c r="P94" s="17"/>
    </row>
    <row r="95" spans="1:16">
      <c r="A95" s="17"/>
      <c r="B95" s="17"/>
      <c r="C95" s="52"/>
      <c r="D95" s="52"/>
      <c r="E95" s="52"/>
      <c r="F95" s="52"/>
      <c r="G95" s="52"/>
      <c r="H95" s="52"/>
      <c r="I95" s="52"/>
      <c r="J95" s="52"/>
      <c r="K95" s="52"/>
      <c r="L95" s="52"/>
      <c r="M95" s="17"/>
      <c r="P95" s="17"/>
    </row>
    <row r="96" spans="1:16">
      <c r="A96" s="17"/>
      <c r="B96" s="17"/>
      <c r="C96" s="52"/>
      <c r="D96" s="52"/>
      <c r="E96" s="52"/>
      <c r="F96" s="52"/>
      <c r="G96" s="52"/>
      <c r="H96" s="52"/>
      <c r="I96" s="52"/>
      <c r="J96" s="52"/>
      <c r="K96" s="52"/>
      <c r="L96" s="52"/>
      <c r="M96" s="17"/>
      <c r="P96" s="17"/>
    </row>
    <row r="97" spans="1:16">
      <c r="A97" s="17"/>
      <c r="B97" s="17"/>
      <c r="C97" s="52"/>
      <c r="D97" s="52"/>
      <c r="E97" s="52"/>
      <c r="F97" s="52"/>
      <c r="G97" s="52"/>
      <c r="H97" s="52"/>
      <c r="I97" s="52"/>
      <c r="J97" s="52"/>
      <c r="K97" s="52"/>
      <c r="L97" s="52"/>
      <c r="M97" s="17"/>
      <c r="P97" s="17"/>
    </row>
    <row r="98" spans="1:16">
      <c r="A98" s="17"/>
      <c r="B98" s="17"/>
      <c r="C98" s="52"/>
      <c r="D98" s="52"/>
      <c r="E98" s="52"/>
      <c r="F98" s="52"/>
      <c r="G98" s="52"/>
      <c r="H98" s="52"/>
      <c r="I98" s="52"/>
      <c r="J98" s="52"/>
      <c r="K98" s="52"/>
      <c r="L98" s="52"/>
      <c r="M98" s="17"/>
      <c r="P98" s="17"/>
    </row>
    <row r="99" spans="1:16">
      <c r="A99" s="17"/>
      <c r="B99" s="17"/>
      <c r="C99" s="52"/>
      <c r="D99" s="52"/>
      <c r="E99" s="52"/>
      <c r="F99" s="52"/>
      <c r="G99" s="52"/>
      <c r="H99" s="52"/>
      <c r="I99" s="52"/>
      <c r="J99" s="52"/>
      <c r="K99" s="52"/>
      <c r="L99" s="52"/>
      <c r="M99" s="17"/>
      <c r="P99" s="17"/>
    </row>
    <row r="100" spans="1:16">
      <c r="A100" s="17"/>
      <c r="B100" s="17"/>
      <c r="C100" s="52"/>
      <c r="D100" s="52"/>
      <c r="E100" s="52"/>
      <c r="F100" s="52"/>
      <c r="G100" s="52"/>
      <c r="H100" s="52"/>
      <c r="I100" s="52"/>
      <c r="J100" s="52"/>
      <c r="K100" s="52"/>
      <c r="L100" s="52"/>
      <c r="M100" s="17"/>
      <c r="P100" s="17"/>
    </row>
    <row r="101" spans="1:16">
      <c r="A101" s="17"/>
      <c r="B101" s="17"/>
      <c r="C101" s="52"/>
      <c r="D101" s="52"/>
      <c r="E101" s="52"/>
      <c r="F101" s="52"/>
      <c r="G101" s="52"/>
      <c r="H101" s="52"/>
      <c r="I101" s="52"/>
      <c r="J101" s="52"/>
      <c r="K101" s="52"/>
      <c r="L101" s="52"/>
      <c r="M101" s="17"/>
      <c r="P101" s="17"/>
    </row>
    <row r="102" spans="1:16">
      <c r="A102" s="17"/>
      <c r="B102" s="17"/>
      <c r="C102" s="52"/>
      <c r="D102" s="52"/>
      <c r="E102" s="52"/>
      <c r="F102" s="52"/>
      <c r="G102" s="52"/>
      <c r="H102" s="52"/>
      <c r="I102" s="52"/>
      <c r="J102" s="52"/>
      <c r="K102" s="52"/>
      <c r="L102" s="52"/>
      <c r="M102" s="17"/>
      <c r="P102" s="17"/>
    </row>
    <row r="103" spans="1:16">
      <c r="A103" s="17"/>
      <c r="B103" s="17"/>
      <c r="C103" s="52"/>
      <c r="D103" s="52"/>
      <c r="E103" s="52"/>
      <c r="F103" s="52"/>
      <c r="G103" s="52"/>
      <c r="H103" s="52"/>
      <c r="I103" s="52"/>
      <c r="J103" s="52"/>
      <c r="K103" s="52"/>
      <c r="L103" s="52"/>
      <c r="M103" s="17"/>
      <c r="P103" s="17"/>
    </row>
    <row r="104" spans="1:16">
      <c r="A104" s="17"/>
      <c r="B104" s="17"/>
      <c r="C104" s="52"/>
      <c r="D104" s="52"/>
      <c r="E104" s="52"/>
      <c r="F104" s="52"/>
      <c r="G104" s="52"/>
      <c r="H104" s="52"/>
      <c r="I104" s="52"/>
      <c r="J104" s="52"/>
      <c r="K104" s="52"/>
      <c r="L104" s="52"/>
      <c r="M104" s="17"/>
      <c r="P104" s="17"/>
    </row>
    <row r="105" spans="1:16">
      <c r="A105" s="17"/>
      <c r="B105" s="17"/>
      <c r="C105" s="52"/>
      <c r="D105" s="52"/>
      <c r="E105" s="52"/>
      <c r="F105" s="52"/>
      <c r="G105" s="52"/>
      <c r="H105" s="52"/>
      <c r="I105" s="52"/>
      <c r="J105" s="52"/>
      <c r="K105" s="52"/>
      <c r="L105" s="52"/>
      <c r="M105" s="17"/>
      <c r="P105" s="17"/>
    </row>
    <row r="106" spans="1:16">
      <c r="A106" s="17"/>
      <c r="B106" s="17"/>
      <c r="C106" s="52"/>
      <c r="D106" s="52"/>
      <c r="E106" s="52"/>
      <c r="F106" s="52"/>
      <c r="G106" s="52"/>
      <c r="H106" s="52"/>
      <c r="I106" s="52"/>
      <c r="J106" s="52"/>
      <c r="K106" s="52"/>
      <c r="L106" s="52"/>
      <c r="M106" s="17"/>
      <c r="P106" s="17"/>
    </row>
    <row r="107" spans="1:16">
      <c r="A107" s="17"/>
      <c r="B107" s="17"/>
      <c r="C107" s="52"/>
      <c r="D107" s="52"/>
      <c r="E107" s="52"/>
      <c r="F107" s="52"/>
      <c r="G107" s="52"/>
      <c r="H107" s="52"/>
      <c r="I107" s="52"/>
      <c r="J107" s="52"/>
      <c r="K107" s="52"/>
      <c r="L107" s="52"/>
      <c r="M107" s="17"/>
      <c r="P107" s="17"/>
    </row>
  </sheetData>
  <mergeCells count="16">
    <mergeCell ref="A60:A63"/>
    <mergeCell ref="A64:A67"/>
    <mergeCell ref="A40:A43"/>
    <mergeCell ref="A44:A47"/>
    <mergeCell ref="A48:A51"/>
    <mergeCell ref="A52:A55"/>
    <mergeCell ref="A56:A59"/>
    <mergeCell ref="A32:A35"/>
    <mergeCell ref="A36:A39"/>
    <mergeCell ref="A4:A7"/>
    <mergeCell ref="A8:A11"/>
    <mergeCell ref="A16:A19"/>
    <mergeCell ref="A24:A27"/>
    <mergeCell ref="A28:A31"/>
    <mergeCell ref="A12:A15"/>
    <mergeCell ref="A20:A23"/>
  </mergeCells>
  <conditionalFormatting sqref="C3:M3">
    <cfRule type="expression" dxfId="41" priority="2" stopIfTrue="1">
      <formula>ISNA(ACTIVECELL)</formula>
    </cfRule>
  </conditionalFormatting>
  <conditionalFormatting sqref="N1:O2">
    <cfRule type="expression" dxfId="40" priority="1" stopIfTrue="1">
      <formula>#N/A</formula>
    </cfRule>
  </conditionalFormatting>
  <hyperlinks>
    <hyperlink ref="AA3" location="Content!A1" display="Back to content page" xr:uid="{00000000-0004-0000-3201-000000000000}"/>
  </hyperlinks>
  <pageMargins left="0.7" right="0.7" top="0.75" bottom="0.75" header="0.3" footer="0.3"/>
  <pageSetup paperSize="9" orientation="portrait" horizontalDpi="4294967293" r:id="rId1"/>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sheetPr codeName="Sheet308"/>
  <dimension ref="A1:AB84"/>
  <sheetViews>
    <sheetView topLeftCell="A72" zoomScale="102" zoomScaleNormal="102" workbookViewId="0">
      <selection activeCell="A80" sqref="A80"/>
    </sheetView>
  </sheetViews>
  <sheetFormatPr defaultRowHeight="14.4"/>
  <cols>
    <col min="1" max="1" width="14.77734375" customWidth="1"/>
    <col min="2" max="2" width="27.21875" customWidth="1"/>
    <col min="3" max="12" width="9.77734375" style="23" customWidth="1"/>
    <col min="13" max="18" width="9.77734375" customWidth="1"/>
    <col min="19" max="20" width="11.21875" customWidth="1"/>
    <col min="21" max="22" width="11.21875" bestFit="1" customWidth="1"/>
    <col min="23" max="23" width="8.77734375" customWidth="1"/>
    <col min="24" max="25" width="7.5546875" customWidth="1"/>
  </cols>
  <sheetData>
    <row r="1" spans="1:28">
      <c r="A1" s="18" t="s">
        <v>3066</v>
      </c>
      <c r="B1" s="17"/>
      <c r="C1" s="43"/>
      <c r="D1" s="43"/>
      <c r="E1" s="43"/>
      <c r="F1" s="43"/>
      <c r="G1" s="43"/>
      <c r="H1" s="43"/>
      <c r="I1" s="43"/>
      <c r="J1" s="43"/>
      <c r="K1" s="43"/>
      <c r="L1" s="43"/>
      <c r="M1" s="17"/>
      <c r="N1" s="62"/>
      <c r="O1" s="62"/>
      <c r="P1" s="17"/>
      <c r="R1" s="13"/>
      <c r="S1" s="13"/>
      <c r="T1" s="13"/>
      <c r="U1" s="13"/>
      <c r="V1" s="13"/>
      <c r="W1" s="13"/>
      <c r="X1" s="13"/>
      <c r="Y1" s="13"/>
    </row>
    <row r="2" spans="1:28">
      <c r="A2" s="17"/>
      <c r="B2" s="17"/>
      <c r="C2" s="43"/>
      <c r="D2" s="43"/>
      <c r="E2" s="43"/>
      <c r="F2" s="43"/>
      <c r="G2" s="43"/>
      <c r="H2" s="43"/>
      <c r="I2" s="43"/>
      <c r="J2" s="43"/>
      <c r="K2" s="43"/>
      <c r="L2" s="43"/>
      <c r="M2" s="17"/>
      <c r="N2" s="62"/>
      <c r="O2" s="62"/>
      <c r="P2" s="17"/>
      <c r="R2" s="13"/>
      <c r="S2" s="13"/>
      <c r="T2" s="13"/>
      <c r="U2" s="13"/>
      <c r="V2" s="13"/>
      <c r="W2" s="13"/>
      <c r="X2" s="13"/>
      <c r="Y2" s="13"/>
    </row>
    <row r="3" spans="1:28">
      <c r="A3" s="223" t="s">
        <v>14</v>
      </c>
      <c r="B3" s="223"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row>
    <row r="4" spans="1:28" ht="15.6">
      <c r="A4" s="855" t="s">
        <v>13</v>
      </c>
      <c r="B4" s="93" t="s">
        <v>95</v>
      </c>
      <c r="C4" s="296"/>
      <c r="D4" s="296"/>
      <c r="E4" s="296"/>
      <c r="F4" s="296"/>
      <c r="G4" s="296"/>
      <c r="H4" s="296"/>
      <c r="I4" s="296"/>
      <c r="J4" s="296"/>
      <c r="K4" s="296"/>
      <c r="L4" s="296"/>
      <c r="M4" s="296"/>
      <c r="N4" s="296"/>
      <c r="O4" s="296"/>
      <c r="P4" s="296"/>
      <c r="Q4" s="296"/>
      <c r="R4" s="296"/>
      <c r="S4" s="296"/>
      <c r="T4" s="296"/>
      <c r="U4" s="296"/>
      <c r="V4" s="296"/>
      <c r="W4" s="296"/>
      <c r="X4" s="296"/>
      <c r="Y4" s="296"/>
      <c r="Z4" s="1"/>
      <c r="AB4" s="345"/>
    </row>
    <row r="5" spans="1:28" ht="15.6">
      <c r="A5" s="855"/>
      <c r="B5" s="93" t="s">
        <v>59</v>
      </c>
      <c r="C5" s="296"/>
      <c r="D5" s="296"/>
      <c r="E5" s="296"/>
      <c r="F5" s="296"/>
      <c r="G5" s="296"/>
      <c r="H5" s="296"/>
      <c r="I5" s="296"/>
      <c r="J5" s="296"/>
      <c r="K5" s="296"/>
      <c r="L5" s="296"/>
      <c r="M5" s="296"/>
      <c r="N5" s="296"/>
      <c r="O5" s="296"/>
      <c r="P5" s="296"/>
      <c r="Q5" s="296"/>
      <c r="R5" s="296"/>
      <c r="S5" s="296"/>
      <c r="T5" s="296"/>
      <c r="U5" s="296"/>
      <c r="V5" s="296"/>
      <c r="W5" s="296"/>
      <c r="X5" s="296"/>
      <c r="Y5" s="296"/>
      <c r="AB5" s="345"/>
    </row>
    <row r="6" spans="1:28" ht="15.6">
      <c r="A6" s="855"/>
      <c r="B6" s="93" t="s">
        <v>555</v>
      </c>
      <c r="C6" s="296"/>
      <c r="D6" s="296"/>
      <c r="E6" s="296"/>
      <c r="F6" s="296"/>
      <c r="G6" s="296"/>
      <c r="H6" s="296"/>
      <c r="I6" s="296"/>
      <c r="J6" s="296"/>
      <c r="K6" s="296"/>
      <c r="L6" s="296"/>
      <c r="M6" s="296"/>
      <c r="N6" s="296"/>
      <c r="O6" s="296"/>
      <c r="P6" s="296"/>
      <c r="Q6" s="296"/>
      <c r="R6" s="296"/>
      <c r="S6" s="296"/>
      <c r="T6" s="296"/>
      <c r="U6" s="296"/>
      <c r="V6" s="296"/>
      <c r="W6" s="296"/>
      <c r="X6" s="296"/>
      <c r="Y6" s="296"/>
      <c r="AB6" s="345"/>
    </row>
    <row r="7" spans="1:28" ht="15.6">
      <c r="A7" s="855"/>
      <c r="B7" s="93" t="s">
        <v>58</v>
      </c>
      <c r="C7" s="296"/>
      <c r="D7" s="296"/>
      <c r="E7" s="296"/>
      <c r="F7" s="296"/>
      <c r="G7" s="296"/>
      <c r="H7" s="296"/>
      <c r="I7" s="296"/>
      <c r="J7" s="296"/>
      <c r="K7" s="296"/>
      <c r="L7" s="296"/>
      <c r="M7" s="296"/>
      <c r="N7" s="296"/>
      <c r="O7" s="296"/>
      <c r="P7" s="296"/>
      <c r="Q7" s="296"/>
      <c r="R7" s="296"/>
      <c r="S7" s="296"/>
      <c r="T7" s="296"/>
      <c r="U7" s="296"/>
      <c r="V7" s="296"/>
      <c r="W7" s="296"/>
      <c r="X7" s="296"/>
      <c r="Y7" s="608"/>
      <c r="AB7" s="345"/>
    </row>
    <row r="8" spans="1:28" ht="15.6">
      <c r="A8" s="855" t="s">
        <v>12</v>
      </c>
      <c r="B8" s="93" t="s">
        <v>95</v>
      </c>
      <c r="C8" s="296" t="s">
        <v>105</v>
      </c>
      <c r="D8" s="296" t="s">
        <v>105</v>
      </c>
      <c r="E8" s="296" t="s">
        <v>105</v>
      </c>
      <c r="F8" s="296" t="s">
        <v>105</v>
      </c>
      <c r="G8" s="296" t="s">
        <v>105</v>
      </c>
      <c r="H8" s="296" t="s">
        <v>105</v>
      </c>
      <c r="I8" s="296" t="s">
        <v>105</v>
      </c>
      <c r="J8" s="296" t="s">
        <v>105</v>
      </c>
      <c r="K8" s="296" t="s">
        <v>105</v>
      </c>
      <c r="L8" s="296" t="s">
        <v>105</v>
      </c>
      <c r="M8" s="296" t="s">
        <v>105</v>
      </c>
      <c r="N8" s="296" t="s">
        <v>105</v>
      </c>
      <c r="O8" s="296" t="s">
        <v>105</v>
      </c>
      <c r="P8" s="296" t="s">
        <v>105</v>
      </c>
      <c r="Q8" s="296" t="s">
        <v>105</v>
      </c>
      <c r="R8" s="296" t="s">
        <v>105</v>
      </c>
      <c r="S8" s="296" t="s">
        <v>105</v>
      </c>
      <c r="T8" s="296" t="s">
        <v>105</v>
      </c>
      <c r="U8" s="296" t="s">
        <v>105</v>
      </c>
      <c r="V8" s="296" t="s">
        <v>105</v>
      </c>
      <c r="W8" s="296" t="s">
        <v>105</v>
      </c>
      <c r="X8" s="296"/>
      <c r="Y8" s="296"/>
      <c r="AB8" s="345"/>
    </row>
    <row r="9" spans="1:28" ht="15.6">
      <c r="A9" s="855"/>
      <c r="B9" s="93" t="s">
        <v>59</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t="s">
        <v>105</v>
      </c>
      <c r="X9" s="296"/>
      <c r="Y9" s="296"/>
      <c r="AB9" s="345"/>
    </row>
    <row r="10" spans="1:28" ht="15.6">
      <c r="A10" s="855"/>
      <c r="B10" s="93" t="s">
        <v>555</v>
      </c>
      <c r="C10" s="296" t="s">
        <v>105</v>
      </c>
      <c r="D10" s="296" t="s">
        <v>105</v>
      </c>
      <c r="E10" s="296" t="s">
        <v>105</v>
      </c>
      <c r="F10" s="296" t="s">
        <v>105</v>
      </c>
      <c r="G10" s="296" t="s">
        <v>105</v>
      </c>
      <c r="H10" s="296" t="s">
        <v>105</v>
      </c>
      <c r="I10" s="296" t="s">
        <v>105</v>
      </c>
      <c r="J10" s="296" t="s">
        <v>105</v>
      </c>
      <c r="K10" s="296" t="s">
        <v>105</v>
      </c>
      <c r="L10" s="296" t="s">
        <v>105</v>
      </c>
      <c r="M10" s="296" t="s">
        <v>105</v>
      </c>
      <c r="N10" s="296" t="s">
        <v>105</v>
      </c>
      <c r="O10" s="296" t="s">
        <v>105</v>
      </c>
      <c r="P10" s="296" t="s">
        <v>105</v>
      </c>
      <c r="Q10" s="296" t="s">
        <v>105</v>
      </c>
      <c r="R10" s="296" t="s">
        <v>105</v>
      </c>
      <c r="S10" s="296" t="s">
        <v>105</v>
      </c>
      <c r="T10" s="296" t="s">
        <v>105</v>
      </c>
      <c r="U10" s="296" t="s">
        <v>105</v>
      </c>
      <c r="V10" s="296" t="s">
        <v>105</v>
      </c>
      <c r="W10" s="296" t="s">
        <v>105</v>
      </c>
      <c r="X10" s="296"/>
      <c r="Y10" s="296"/>
      <c r="AB10" s="345"/>
    </row>
    <row r="11" spans="1:28" ht="15.6">
      <c r="A11" s="855"/>
      <c r="B11" s="93" t="s">
        <v>58</v>
      </c>
      <c r="C11" s="296" t="s">
        <v>105</v>
      </c>
      <c r="D11" s="296" t="s">
        <v>105</v>
      </c>
      <c r="E11" s="296" t="s">
        <v>105</v>
      </c>
      <c r="F11" s="296" t="s">
        <v>105</v>
      </c>
      <c r="G11" s="296" t="s">
        <v>105</v>
      </c>
      <c r="H11" s="296" t="s">
        <v>105</v>
      </c>
      <c r="I11" s="296" t="s">
        <v>105</v>
      </c>
      <c r="J11" s="296" t="s">
        <v>105</v>
      </c>
      <c r="K11" s="296" t="s">
        <v>105</v>
      </c>
      <c r="L11" s="296" t="s">
        <v>105</v>
      </c>
      <c r="M11" s="296" t="s">
        <v>105</v>
      </c>
      <c r="N11" s="296" t="s">
        <v>105</v>
      </c>
      <c r="O11" s="296" t="s">
        <v>105</v>
      </c>
      <c r="P11" s="296" t="s">
        <v>105</v>
      </c>
      <c r="Q11" s="296" t="s">
        <v>105</v>
      </c>
      <c r="R11" s="296" t="s">
        <v>105</v>
      </c>
      <c r="S11" s="296" t="s">
        <v>105</v>
      </c>
      <c r="T11" s="296" t="s">
        <v>105</v>
      </c>
      <c r="U11" s="296" t="s">
        <v>105</v>
      </c>
      <c r="V11" s="296" t="s">
        <v>105</v>
      </c>
      <c r="W11" s="296" t="s">
        <v>105</v>
      </c>
      <c r="X11" s="296"/>
      <c r="Y11" s="296"/>
      <c r="AA11" s="33"/>
      <c r="AB11" s="345"/>
    </row>
    <row r="12" spans="1:28" ht="15.6">
      <c r="A12" s="855" t="s">
        <v>513</v>
      </c>
      <c r="B12" s="93" t="s">
        <v>95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t="s">
        <v>105</v>
      </c>
      <c r="X12" s="296"/>
      <c r="Y12" s="296"/>
      <c r="AA12" s="33"/>
      <c r="AB12" s="345"/>
    </row>
    <row r="13" spans="1:28" ht="15.6">
      <c r="A13" s="855"/>
      <c r="B13" s="93" t="s">
        <v>59</v>
      </c>
      <c r="C13" s="296" t="s">
        <v>105</v>
      </c>
      <c r="D13" s="296" t="s">
        <v>105</v>
      </c>
      <c r="E13" s="296" t="s">
        <v>105</v>
      </c>
      <c r="F13" s="296" t="s">
        <v>105</v>
      </c>
      <c r="G13" s="296" t="s">
        <v>105</v>
      </c>
      <c r="H13" s="296" t="s">
        <v>105</v>
      </c>
      <c r="I13" s="296" t="s">
        <v>105</v>
      </c>
      <c r="J13" s="296" t="s">
        <v>105</v>
      </c>
      <c r="K13" s="296" t="s">
        <v>105</v>
      </c>
      <c r="L13" s="296" t="s">
        <v>105</v>
      </c>
      <c r="M13" s="296" t="s">
        <v>105</v>
      </c>
      <c r="N13" s="296" t="s">
        <v>105</v>
      </c>
      <c r="O13" s="296" t="s">
        <v>105</v>
      </c>
      <c r="P13" s="296" t="s">
        <v>105</v>
      </c>
      <c r="Q13" s="296" t="s">
        <v>105</v>
      </c>
      <c r="R13" s="296" t="s">
        <v>105</v>
      </c>
      <c r="S13" s="296" t="s">
        <v>105</v>
      </c>
      <c r="T13" s="296" t="s">
        <v>105</v>
      </c>
      <c r="U13" s="296" t="s">
        <v>105</v>
      </c>
      <c r="V13" s="296" t="s">
        <v>105</v>
      </c>
      <c r="W13" s="296" t="s">
        <v>105</v>
      </c>
      <c r="X13" s="296"/>
      <c r="Y13" s="296"/>
      <c r="AA13" s="33"/>
      <c r="AB13" s="345"/>
    </row>
    <row r="14" spans="1:28" ht="15.6">
      <c r="A14" s="855"/>
      <c r="B14" s="93" t="s">
        <v>555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t="s">
        <v>105</v>
      </c>
      <c r="X14" s="296"/>
      <c r="Y14" s="296"/>
      <c r="AA14" s="33"/>
      <c r="AB14" s="345"/>
    </row>
    <row r="15" spans="1:28" ht="15.6">
      <c r="A15" s="855"/>
      <c r="B15" s="93" t="s">
        <v>58</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t="s">
        <v>105</v>
      </c>
      <c r="X15" s="296"/>
      <c r="Y15" s="296"/>
      <c r="AA15" s="33"/>
      <c r="AB15" s="345"/>
    </row>
    <row r="16" spans="1:28">
      <c r="A16" s="856" t="s">
        <v>100</v>
      </c>
      <c r="B16" s="93" t="s">
        <v>95</v>
      </c>
      <c r="C16" s="296">
        <v>1.879</v>
      </c>
      <c r="D16" s="296">
        <v>1.615</v>
      </c>
      <c r="E16" s="296">
        <v>1.389</v>
      </c>
      <c r="F16" s="296">
        <v>1.56</v>
      </c>
      <c r="G16" s="296">
        <v>1.56</v>
      </c>
      <c r="H16" s="296">
        <v>1.57</v>
      </c>
      <c r="I16" s="296">
        <v>1.76</v>
      </c>
      <c r="J16" s="296">
        <v>1.76</v>
      </c>
      <c r="K16" s="296">
        <v>2.2200000000000002</v>
      </c>
      <c r="L16" s="296">
        <v>2.4889999999999999</v>
      </c>
      <c r="M16" s="296">
        <v>3.129</v>
      </c>
      <c r="N16" s="296">
        <v>2.6150000000000002</v>
      </c>
      <c r="O16" s="296">
        <v>3.2</v>
      </c>
      <c r="P16" s="296">
        <v>2.9</v>
      </c>
      <c r="Q16" s="296">
        <v>2.4710000000000001</v>
      </c>
      <c r="R16" s="296">
        <v>3.206</v>
      </c>
      <c r="S16" s="296">
        <v>3.2869999999999999</v>
      </c>
      <c r="T16" s="296">
        <v>3.371</v>
      </c>
      <c r="U16" s="296">
        <v>3.387</v>
      </c>
      <c r="V16" s="296">
        <v>2.8610000000000002</v>
      </c>
      <c r="W16" s="608">
        <v>2.7490000000000001</v>
      </c>
      <c r="X16" s="296"/>
      <c r="Y16" s="296"/>
    </row>
    <row r="17" spans="1:27">
      <c r="A17" s="856"/>
      <c r="B17" s="93" t="s">
        <v>59</v>
      </c>
      <c r="C17" s="296">
        <v>2723</v>
      </c>
      <c r="D17" s="296">
        <v>2341</v>
      </c>
      <c r="E17" s="296">
        <v>2013</v>
      </c>
      <c r="F17" s="296">
        <v>3000</v>
      </c>
      <c r="G17" s="296">
        <v>4216</v>
      </c>
      <c r="H17" s="296">
        <v>4243</v>
      </c>
      <c r="I17" s="296">
        <v>4757</v>
      </c>
      <c r="J17" s="296">
        <v>5351</v>
      </c>
      <c r="K17" s="296">
        <v>6000</v>
      </c>
      <c r="L17" s="296">
        <v>6730</v>
      </c>
      <c r="M17" s="296">
        <v>7549</v>
      </c>
      <c r="N17" s="296">
        <v>8255</v>
      </c>
      <c r="O17" s="296">
        <v>8400</v>
      </c>
      <c r="P17" s="296">
        <v>7612.5</v>
      </c>
      <c r="Q17" s="296"/>
      <c r="R17" s="296"/>
      <c r="S17" s="296"/>
      <c r="T17" s="296"/>
      <c r="U17" s="296"/>
      <c r="V17" s="296"/>
      <c r="W17" s="296"/>
      <c r="X17" s="296"/>
      <c r="Y17" s="296"/>
    </row>
    <row r="18" spans="1:27">
      <c r="A18" s="856"/>
      <c r="B18" s="93" t="s">
        <v>555</v>
      </c>
      <c r="C18" s="296">
        <v>2723</v>
      </c>
      <c r="D18" s="296">
        <v>2341</v>
      </c>
      <c r="E18" s="296">
        <v>2013</v>
      </c>
      <c r="F18" s="296">
        <v>3000</v>
      </c>
      <c r="G18" s="296">
        <v>4216</v>
      </c>
      <c r="H18" s="296">
        <v>4243</v>
      </c>
      <c r="I18" s="296">
        <v>4757</v>
      </c>
      <c r="J18" s="296">
        <v>5351</v>
      </c>
      <c r="K18" s="296">
        <v>6000</v>
      </c>
      <c r="L18" s="296">
        <v>6730</v>
      </c>
      <c r="M18" s="296">
        <v>7549</v>
      </c>
      <c r="N18" s="296">
        <v>11093</v>
      </c>
      <c r="O18" s="296">
        <v>12000</v>
      </c>
      <c r="P18" s="296">
        <v>10000</v>
      </c>
      <c r="Q18" s="296">
        <v>10500</v>
      </c>
      <c r="R18" s="296">
        <v>11000</v>
      </c>
      <c r="S18" s="296">
        <v>11500</v>
      </c>
      <c r="T18" s="296">
        <v>12000</v>
      </c>
      <c r="U18" s="296">
        <v>12275</v>
      </c>
      <c r="V18" s="296">
        <v>10554</v>
      </c>
      <c r="W18" s="608">
        <v>9821</v>
      </c>
      <c r="X18" s="296"/>
      <c r="Y18" s="296"/>
    </row>
    <row r="19" spans="1:27">
      <c r="A19" s="856"/>
      <c r="B19" s="93" t="s">
        <v>58</v>
      </c>
      <c r="C19" s="296">
        <v>690.04774146162322</v>
      </c>
      <c r="D19" s="296">
        <v>689.8761213156771</v>
      </c>
      <c r="E19" s="296">
        <v>690.01490312965723</v>
      </c>
      <c r="F19" s="296">
        <v>520</v>
      </c>
      <c r="G19" s="296">
        <v>370.01897533206829</v>
      </c>
      <c r="H19" s="296">
        <v>370.02121140702332</v>
      </c>
      <c r="I19" s="296">
        <v>369.98108051292832</v>
      </c>
      <c r="J19" s="296">
        <v>328.9104840216782</v>
      </c>
      <c r="K19" s="296">
        <v>370</v>
      </c>
      <c r="L19" s="296">
        <v>369.83655274888559</v>
      </c>
      <c r="M19" s="296">
        <v>328.38786594250894</v>
      </c>
      <c r="N19" s="296">
        <v>314.96062992125985</v>
      </c>
      <c r="O19" s="296">
        <v>380.95238095238096</v>
      </c>
      <c r="P19" s="296">
        <v>380.95238095238096</v>
      </c>
      <c r="Q19" s="296">
        <v>296.8</v>
      </c>
      <c r="R19" s="296">
        <v>291.5</v>
      </c>
      <c r="S19" s="296">
        <v>285.8</v>
      </c>
      <c r="T19" s="296">
        <v>280.90000000000003</v>
      </c>
      <c r="U19" s="296">
        <v>275.90000000000003</v>
      </c>
      <c r="V19" s="296">
        <v>271.10000000000002</v>
      </c>
      <c r="W19" s="608">
        <v>279.90000000000003</v>
      </c>
      <c r="X19" s="296"/>
      <c r="Y19" s="296"/>
    </row>
    <row r="20" spans="1:27" ht="16.5" customHeight="1">
      <c r="A20" s="855" t="s">
        <v>512</v>
      </c>
      <c r="B20" s="93" t="s">
        <v>95</v>
      </c>
      <c r="C20" s="296" t="s">
        <v>105</v>
      </c>
      <c r="D20" s="296" t="s">
        <v>105</v>
      </c>
      <c r="E20" s="296" t="s">
        <v>105</v>
      </c>
      <c r="F20" s="296" t="s">
        <v>105</v>
      </c>
      <c r="G20" s="296" t="s">
        <v>105</v>
      </c>
      <c r="H20" s="296" t="s">
        <v>105</v>
      </c>
      <c r="I20" s="296" t="s">
        <v>105</v>
      </c>
      <c r="J20" s="296" t="s">
        <v>105</v>
      </c>
      <c r="K20" s="296" t="s">
        <v>105</v>
      </c>
      <c r="L20" s="296" t="s">
        <v>105</v>
      </c>
      <c r="M20" s="296" t="s">
        <v>105</v>
      </c>
      <c r="N20" s="296" t="s">
        <v>105</v>
      </c>
      <c r="O20" s="296" t="s">
        <v>105</v>
      </c>
      <c r="P20" s="296" t="s">
        <v>105</v>
      </c>
      <c r="Q20" s="296" t="s">
        <v>105</v>
      </c>
      <c r="R20" s="296" t="s">
        <v>105</v>
      </c>
      <c r="S20" s="296" t="s">
        <v>105</v>
      </c>
      <c r="T20" s="296" t="s">
        <v>105</v>
      </c>
      <c r="U20" s="296" t="s">
        <v>105</v>
      </c>
      <c r="V20" s="296" t="s">
        <v>105</v>
      </c>
      <c r="W20" s="296" t="s">
        <v>105</v>
      </c>
      <c r="X20" s="296"/>
      <c r="Y20" s="296"/>
      <c r="Z20" t="s">
        <v>15</v>
      </c>
    </row>
    <row r="21" spans="1:27">
      <c r="A21" s="855"/>
      <c r="B21" s="93" t="s">
        <v>59</v>
      </c>
      <c r="C21" s="296" t="s">
        <v>105</v>
      </c>
      <c r="D21" s="296" t="s">
        <v>105</v>
      </c>
      <c r="E21" s="296" t="s">
        <v>105</v>
      </c>
      <c r="F21" s="296" t="s">
        <v>105</v>
      </c>
      <c r="G21" s="296" t="s">
        <v>105</v>
      </c>
      <c r="H21" s="296" t="s">
        <v>105</v>
      </c>
      <c r="I21" s="296" t="s">
        <v>105</v>
      </c>
      <c r="J21" s="296" t="s">
        <v>105</v>
      </c>
      <c r="K21" s="296" t="s">
        <v>105</v>
      </c>
      <c r="L21" s="296" t="s">
        <v>105</v>
      </c>
      <c r="M21" s="296" t="s">
        <v>105</v>
      </c>
      <c r="N21" s="296" t="s">
        <v>105</v>
      </c>
      <c r="O21" s="296" t="s">
        <v>105</v>
      </c>
      <c r="P21" s="296" t="s">
        <v>105</v>
      </c>
      <c r="Q21" s="296" t="s">
        <v>105</v>
      </c>
      <c r="R21" s="296" t="s">
        <v>105</v>
      </c>
      <c r="S21" s="296" t="s">
        <v>105</v>
      </c>
      <c r="T21" s="296" t="s">
        <v>105</v>
      </c>
      <c r="U21" s="296" t="s">
        <v>105</v>
      </c>
      <c r="V21" s="296" t="s">
        <v>105</v>
      </c>
      <c r="W21" s="296" t="s">
        <v>105</v>
      </c>
      <c r="X21" s="296"/>
      <c r="Y21" s="296"/>
    </row>
    <row r="22" spans="1:27">
      <c r="A22" s="855"/>
      <c r="B22" s="93" t="s">
        <v>555</v>
      </c>
      <c r="C22" s="296" t="s">
        <v>105</v>
      </c>
      <c r="D22" s="296" t="s">
        <v>105</v>
      </c>
      <c r="E22" s="296" t="s">
        <v>105</v>
      </c>
      <c r="F22" s="296" t="s">
        <v>105</v>
      </c>
      <c r="G22" s="296" t="s">
        <v>105</v>
      </c>
      <c r="H22" s="296" t="s">
        <v>105</v>
      </c>
      <c r="I22" s="296" t="s">
        <v>105</v>
      </c>
      <c r="J22" s="296" t="s">
        <v>105</v>
      </c>
      <c r="K22" s="296" t="s">
        <v>105</v>
      </c>
      <c r="L22" s="296" t="s">
        <v>105</v>
      </c>
      <c r="M22" s="296" t="s">
        <v>105</v>
      </c>
      <c r="N22" s="296" t="s">
        <v>105</v>
      </c>
      <c r="O22" s="296" t="s">
        <v>105</v>
      </c>
      <c r="P22" s="296" t="s">
        <v>105</v>
      </c>
      <c r="Q22" s="296" t="s">
        <v>105</v>
      </c>
      <c r="R22" s="296" t="s">
        <v>105</v>
      </c>
      <c r="S22" s="296" t="s">
        <v>105</v>
      </c>
      <c r="T22" s="296" t="s">
        <v>105</v>
      </c>
      <c r="U22" s="296" t="s">
        <v>105</v>
      </c>
      <c r="V22" s="296" t="s">
        <v>105</v>
      </c>
      <c r="W22" s="296" t="s">
        <v>105</v>
      </c>
      <c r="X22" s="296"/>
      <c r="Y22" s="296"/>
    </row>
    <row r="23" spans="1:27">
      <c r="A23" s="855"/>
      <c r="B23" s="93" t="s">
        <v>58</v>
      </c>
      <c r="C23" s="296" t="s">
        <v>105</v>
      </c>
      <c r="D23" s="296" t="s">
        <v>105</v>
      </c>
      <c r="E23" s="296" t="s">
        <v>105</v>
      </c>
      <c r="F23" s="296" t="s">
        <v>105</v>
      </c>
      <c r="G23" s="296" t="s">
        <v>105</v>
      </c>
      <c r="H23" s="296" t="s">
        <v>105</v>
      </c>
      <c r="I23" s="296" t="s">
        <v>105</v>
      </c>
      <c r="J23" s="296" t="s">
        <v>105</v>
      </c>
      <c r="K23" s="296" t="s">
        <v>105</v>
      </c>
      <c r="L23" s="296" t="s">
        <v>105</v>
      </c>
      <c r="M23" s="296" t="s">
        <v>105</v>
      </c>
      <c r="N23" s="296" t="s">
        <v>105</v>
      </c>
      <c r="O23" s="296" t="s">
        <v>105</v>
      </c>
      <c r="P23" s="296" t="s">
        <v>105</v>
      </c>
      <c r="Q23" s="296" t="s">
        <v>105</v>
      </c>
      <c r="R23" s="296" t="s">
        <v>105</v>
      </c>
      <c r="S23" s="296" t="s">
        <v>105</v>
      </c>
      <c r="T23" s="296" t="s">
        <v>105</v>
      </c>
      <c r="U23" s="296" t="s">
        <v>105</v>
      </c>
      <c r="V23" s="296" t="s">
        <v>105</v>
      </c>
      <c r="W23" s="296" t="s">
        <v>105</v>
      </c>
      <c r="X23" s="296"/>
      <c r="Y23" s="296"/>
    </row>
    <row r="24" spans="1:27">
      <c r="A24" s="855" t="s">
        <v>11</v>
      </c>
      <c r="B24" s="93" t="s">
        <v>95</v>
      </c>
      <c r="C24" s="296" t="s">
        <v>105</v>
      </c>
      <c r="D24" s="296" t="s">
        <v>105</v>
      </c>
      <c r="E24" s="296" t="s">
        <v>105</v>
      </c>
      <c r="F24" s="296" t="s">
        <v>105</v>
      </c>
      <c r="G24" s="296" t="s">
        <v>105</v>
      </c>
      <c r="H24" s="296" t="s">
        <v>105</v>
      </c>
      <c r="I24" s="296" t="s">
        <v>105</v>
      </c>
      <c r="J24" s="296" t="s">
        <v>105</v>
      </c>
      <c r="K24" s="296" t="s">
        <v>105</v>
      </c>
      <c r="L24" s="296" t="s">
        <v>105</v>
      </c>
      <c r="M24" s="296" t="s">
        <v>105</v>
      </c>
      <c r="N24" s="296" t="s">
        <v>105</v>
      </c>
      <c r="O24" s="296" t="s">
        <v>105</v>
      </c>
      <c r="P24" s="296" t="s">
        <v>105</v>
      </c>
      <c r="Q24" s="296" t="s">
        <v>105</v>
      </c>
      <c r="R24" s="296" t="s">
        <v>105</v>
      </c>
      <c r="S24" s="296" t="s">
        <v>105</v>
      </c>
      <c r="T24" s="296" t="s">
        <v>105</v>
      </c>
      <c r="U24" s="296" t="s">
        <v>105</v>
      </c>
      <c r="V24" s="296" t="s">
        <v>105</v>
      </c>
      <c r="W24" s="296" t="s">
        <v>105</v>
      </c>
      <c r="X24" s="296"/>
      <c r="Y24" s="296"/>
    </row>
    <row r="25" spans="1:27">
      <c r="A25" s="855"/>
      <c r="B25" s="93" t="s">
        <v>59</v>
      </c>
      <c r="C25" s="296" t="s">
        <v>105</v>
      </c>
      <c r="D25" s="296" t="s">
        <v>105</v>
      </c>
      <c r="E25" s="296" t="s">
        <v>105</v>
      </c>
      <c r="F25" s="296" t="s">
        <v>105</v>
      </c>
      <c r="G25" s="296" t="s">
        <v>105</v>
      </c>
      <c r="H25" s="296" t="s">
        <v>105</v>
      </c>
      <c r="I25" s="296" t="s">
        <v>105</v>
      </c>
      <c r="J25" s="296" t="s">
        <v>105</v>
      </c>
      <c r="K25" s="296" t="s">
        <v>105</v>
      </c>
      <c r="L25" s="296" t="s">
        <v>105</v>
      </c>
      <c r="M25" s="296" t="s">
        <v>105</v>
      </c>
      <c r="N25" s="296" t="s">
        <v>105</v>
      </c>
      <c r="O25" s="296" t="s">
        <v>105</v>
      </c>
      <c r="P25" s="296" t="s">
        <v>105</v>
      </c>
      <c r="Q25" s="296" t="s">
        <v>105</v>
      </c>
      <c r="R25" s="296" t="s">
        <v>105</v>
      </c>
      <c r="S25" s="296" t="s">
        <v>105</v>
      </c>
      <c r="T25" s="296" t="s">
        <v>105</v>
      </c>
      <c r="U25" s="296" t="s">
        <v>105</v>
      </c>
      <c r="V25" s="296" t="s">
        <v>105</v>
      </c>
      <c r="W25" s="296" t="s">
        <v>105</v>
      </c>
      <c r="X25" s="296"/>
      <c r="Y25" s="296"/>
    </row>
    <row r="26" spans="1:27">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t="s">
        <v>105</v>
      </c>
      <c r="O26" s="296" t="s">
        <v>105</v>
      </c>
      <c r="P26" s="296" t="s">
        <v>105</v>
      </c>
      <c r="Q26" s="296" t="s">
        <v>105</v>
      </c>
      <c r="R26" s="296" t="s">
        <v>105</v>
      </c>
      <c r="S26" s="296" t="s">
        <v>105</v>
      </c>
      <c r="T26" s="296" t="s">
        <v>105</v>
      </c>
      <c r="U26" s="296" t="s">
        <v>105</v>
      </c>
      <c r="V26" s="296" t="s">
        <v>105</v>
      </c>
      <c r="W26" s="296" t="s">
        <v>105</v>
      </c>
      <c r="X26" s="296"/>
      <c r="Y26" s="296"/>
    </row>
    <row r="27" spans="1:27">
      <c r="A27" s="855"/>
      <c r="B27" s="93" t="s">
        <v>58</v>
      </c>
      <c r="C27" s="296" t="s">
        <v>105</v>
      </c>
      <c r="D27" s="296" t="s">
        <v>105</v>
      </c>
      <c r="E27" s="296" t="s">
        <v>105</v>
      </c>
      <c r="F27" s="296" t="s">
        <v>105</v>
      </c>
      <c r="G27" s="296" t="s">
        <v>105</v>
      </c>
      <c r="H27" s="296" t="s">
        <v>105</v>
      </c>
      <c r="I27" s="296" t="s">
        <v>105</v>
      </c>
      <c r="J27" s="296" t="s">
        <v>105</v>
      </c>
      <c r="K27" s="296" t="s">
        <v>105</v>
      </c>
      <c r="L27" s="296" t="s">
        <v>105</v>
      </c>
      <c r="M27" s="296" t="s">
        <v>105</v>
      </c>
      <c r="N27" s="296" t="s">
        <v>105</v>
      </c>
      <c r="O27" s="296" t="s">
        <v>105</v>
      </c>
      <c r="P27" s="296" t="s">
        <v>105</v>
      </c>
      <c r="Q27" s="296" t="s">
        <v>105</v>
      </c>
      <c r="R27" s="296" t="s">
        <v>105</v>
      </c>
      <c r="S27" s="296" t="s">
        <v>105</v>
      </c>
      <c r="T27" s="296" t="s">
        <v>105</v>
      </c>
      <c r="U27" s="296" t="s">
        <v>105</v>
      </c>
      <c r="V27" s="296" t="s">
        <v>105</v>
      </c>
      <c r="W27" s="296" t="s">
        <v>105</v>
      </c>
      <c r="X27" s="296"/>
      <c r="Y27" s="296"/>
    </row>
    <row r="28" spans="1:27">
      <c r="A28" s="855" t="s">
        <v>10</v>
      </c>
      <c r="B28" s="93" t="s">
        <v>95</v>
      </c>
      <c r="C28" s="296">
        <v>0.49</v>
      </c>
      <c r="D28" s="296">
        <v>0.441</v>
      </c>
      <c r="E28" s="296">
        <v>0.51600000000000001</v>
      </c>
      <c r="F28" s="296">
        <v>0.56999999999999995</v>
      </c>
      <c r="G28" s="296">
        <v>0.36499999999999999</v>
      </c>
      <c r="H28" s="296">
        <v>0.35134599999999999</v>
      </c>
      <c r="I28" s="296">
        <v>0.35344199999999998</v>
      </c>
      <c r="J28" s="296">
        <v>0.37386799999999998</v>
      </c>
      <c r="K28" s="296">
        <v>0.24587000000000001</v>
      </c>
      <c r="L28" s="296">
        <v>0.32258799999999999</v>
      </c>
      <c r="M28" s="296">
        <v>0.31107400000000002</v>
      </c>
      <c r="N28" s="296">
        <v>0.54700000000000004</v>
      </c>
      <c r="O28" s="296">
        <v>0.6</v>
      </c>
      <c r="P28" s="296">
        <v>0.6</v>
      </c>
      <c r="Q28" s="296">
        <v>0.38600000000000001</v>
      </c>
      <c r="R28" s="296">
        <v>0.38700000000000001</v>
      </c>
      <c r="S28" s="296">
        <v>0.38900000000000001</v>
      </c>
      <c r="T28" s="296">
        <v>0.39100000000000001</v>
      </c>
      <c r="U28" s="296">
        <v>0.39300000000000002</v>
      </c>
      <c r="V28" s="296">
        <v>0.39600000000000002</v>
      </c>
      <c r="W28" s="608">
        <v>0.38200000000000001</v>
      </c>
      <c r="X28" s="296"/>
      <c r="Y28" s="296"/>
    </row>
    <row r="29" spans="1:27">
      <c r="A29" s="855"/>
      <c r="B29" s="93" t="s">
        <v>59</v>
      </c>
      <c r="C29" s="599">
        <v>335</v>
      </c>
      <c r="D29" s="599">
        <v>241</v>
      </c>
      <c r="E29" s="599">
        <v>335</v>
      </c>
      <c r="F29" s="599">
        <v>335</v>
      </c>
      <c r="G29" s="599">
        <v>335</v>
      </c>
      <c r="H29" s="599">
        <v>335</v>
      </c>
      <c r="I29" s="599">
        <v>335</v>
      </c>
      <c r="J29" s="599">
        <v>335</v>
      </c>
      <c r="K29" s="599">
        <v>335</v>
      </c>
      <c r="L29" s="599">
        <v>335</v>
      </c>
      <c r="M29" s="599">
        <v>335</v>
      </c>
      <c r="N29" s="296">
        <v>593</v>
      </c>
      <c r="O29" s="296">
        <v>600</v>
      </c>
      <c r="P29" s="296">
        <v>600</v>
      </c>
      <c r="Q29" s="296"/>
      <c r="R29" s="296"/>
      <c r="S29" s="296"/>
      <c r="T29" s="296"/>
      <c r="U29" s="296"/>
      <c r="V29" s="296"/>
      <c r="W29" s="296"/>
      <c r="X29" s="296"/>
      <c r="Y29" s="296"/>
    </row>
    <row r="30" spans="1:27">
      <c r="A30" s="855"/>
      <c r="B30" s="93" t="s">
        <v>555</v>
      </c>
      <c r="C30" s="296">
        <v>241</v>
      </c>
      <c r="D30" s="296">
        <v>241</v>
      </c>
      <c r="E30" s="296">
        <v>335</v>
      </c>
      <c r="F30" s="296">
        <v>335</v>
      </c>
      <c r="G30" s="296">
        <v>335</v>
      </c>
      <c r="H30" s="296">
        <v>340</v>
      </c>
      <c r="I30" s="296">
        <v>340</v>
      </c>
      <c r="J30" s="296">
        <v>345</v>
      </c>
      <c r="K30" s="296">
        <v>345</v>
      </c>
      <c r="L30" s="296">
        <v>482</v>
      </c>
      <c r="M30" s="296">
        <v>596</v>
      </c>
      <c r="N30" s="296">
        <v>720</v>
      </c>
      <c r="O30" s="296">
        <v>886</v>
      </c>
      <c r="P30" s="296">
        <v>1081</v>
      </c>
      <c r="Q30" s="296">
        <v>1460</v>
      </c>
      <c r="R30" s="608">
        <v>2116</v>
      </c>
      <c r="S30" s="608">
        <v>1552</v>
      </c>
      <c r="T30" s="608">
        <v>1709</v>
      </c>
      <c r="U30" s="608">
        <v>1792</v>
      </c>
      <c r="V30" s="608">
        <v>1685</v>
      </c>
      <c r="W30" s="608">
        <v>1729</v>
      </c>
      <c r="X30" s="296"/>
      <c r="Y30" s="296"/>
    </row>
    <row r="31" spans="1:27">
      <c r="A31" s="855"/>
      <c r="B31" s="93" t="s">
        <v>58</v>
      </c>
      <c r="C31" s="296">
        <v>1462.686567164179</v>
      </c>
      <c r="D31" s="296">
        <v>1829.8755186721992</v>
      </c>
      <c r="E31" s="296">
        <v>1540.2985074626865</v>
      </c>
      <c r="F31" s="296">
        <v>1701.4925373134329</v>
      </c>
      <c r="G31" s="296">
        <v>1089.5522388059701</v>
      </c>
      <c r="H31" s="296">
        <v>1048.7940298507463</v>
      </c>
      <c r="I31" s="296">
        <v>1055.0507462686567</v>
      </c>
      <c r="J31" s="296">
        <v>1116.023880597015</v>
      </c>
      <c r="K31" s="296">
        <v>733.94029850746267</v>
      </c>
      <c r="L31" s="296">
        <v>962.94925373134333</v>
      </c>
      <c r="M31" s="296">
        <v>928.57910447761196</v>
      </c>
      <c r="N31" s="296">
        <v>922.42833052276558</v>
      </c>
      <c r="O31" s="296">
        <v>1000</v>
      </c>
      <c r="P31" s="296">
        <v>1000</v>
      </c>
      <c r="Q31" s="296">
        <v>264.40000000000003</v>
      </c>
      <c r="R31" s="296">
        <v>182.9</v>
      </c>
      <c r="S31" s="296">
        <v>109.9</v>
      </c>
      <c r="T31" s="296">
        <v>100.2</v>
      </c>
      <c r="U31" s="296">
        <v>92.600000000000009</v>
      </c>
      <c r="V31" s="296">
        <v>89.4</v>
      </c>
      <c r="W31" s="608">
        <v>220.9</v>
      </c>
      <c r="X31" s="296"/>
      <c r="Y31" s="296"/>
    </row>
    <row r="32" spans="1:27">
      <c r="A32" s="855" t="s">
        <v>9</v>
      </c>
      <c r="B32" s="93" t="s">
        <v>95</v>
      </c>
      <c r="C32" s="296">
        <v>38.469000000000001</v>
      </c>
      <c r="D32" s="296">
        <v>42.113999999999997</v>
      </c>
      <c r="E32" s="296">
        <v>36.770000000000003</v>
      </c>
      <c r="F32" s="296">
        <v>39.183999999999997</v>
      </c>
      <c r="G32" s="296">
        <v>41.692999999999998</v>
      </c>
      <c r="H32" s="296">
        <v>47.503999999999998</v>
      </c>
      <c r="I32" s="296">
        <v>41.04</v>
      </c>
      <c r="J32" s="296">
        <v>45.01</v>
      </c>
      <c r="K32" s="296">
        <v>48.140999999999998</v>
      </c>
      <c r="L32" s="296">
        <v>41.639000000000003</v>
      </c>
      <c r="M32" s="296">
        <v>52.558999999999997</v>
      </c>
      <c r="N32" s="296">
        <v>52.558999999999997</v>
      </c>
      <c r="O32" s="296">
        <v>53.5</v>
      </c>
      <c r="P32" s="296">
        <v>54</v>
      </c>
      <c r="Q32" s="296">
        <v>45.8</v>
      </c>
      <c r="R32" s="296">
        <v>47.877000000000002</v>
      </c>
      <c r="S32" s="296">
        <v>48.722999999999999</v>
      </c>
      <c r="T32" s="296">
        <v>48.716999999999999</v>
      </c>
      <c r="U32" s="296">
        <v>49.128</v>
      </c>
      <c r="V32" s="296">
        <v>49.585999999999999</v>
      </c>
      <c r="W32" s="608">
        <v>47.865000000000002</v>
      </c>
      <c r="X32" s="296"/>
      <c r="Y32" s="296"/>
      <c r="AA32" s="41"/>
    </row>
    <row r="33" spans="1:27">
      <c r="A33" s="855"/>
      <c r="B33" s="93" t="s">
        <v>59</v>
      </c>
      <c r="C33" s="296">
        <v>52852.817092903097</v>
      </c>
      <c r="D33" s="296">
        <v>43450.527583991097</v>
      </c>
      <c r="E33" s="296">
        <v>41890.087230423902</v>
      </c>
      <c r="F33" s="296">
        <v>43423.145603139899</v>
      </c>
      <c r="G33" s="296">
        <v>26132.7378410278</v>
      </c>
      <c r="H33" s="296">
        <v>24633.9837899429</v>
      </c>
      <c r="I33" s="296">
        <v>32767.5086746128</v>
      </c>
      <c r="J33" s="296">
        <v>27417.075165329701</v>
      </c>
      <c r="K33" s="296">
        <v>21653.5643718295</v>
      </c>
      <c r="L33" s="296">
        <v>23871.5621401067</v>
      </c>
      <c r="M33" s="296">
        <v>20570.802561085999</v>
      </c>
      <c r="N33" s="296">
        <v>17739.006356206999</v>
      </c>
      <c r="O33" s="296">
        <v>18080.098246571601</v>
      </c>
      <c r="P33" s="296">
        <v>18421.275831445731</v>
      </c>
      <c r="Q33" s="296">
        <v>18458</v>
      </c>
      <c r="R33" s="296"/>
      <c r="S33" s="296"/>
      <c r="T33" s="296"/>
      <c r="U33" s="296"/>
      <c r="V33" s="296"/>
      <c r="W33" s="296"/>
      <c r="X33" s="296"/>
      <c r="Y33" s="296"/>
      <c r="AA33" s="41"/>
    </row>
    <row r="34" spans="1:27">
      <c r="A34" s="855"/>
      <c r="B34" s="93" t="s">
        <v>555</v>
      </c>
      <c r="C34" s="296">
        <v>18162</v>
      </c>
      <c r="D34" s="296">
        <v>18800</v>
      </c>
      <c r="E34" s="296">
        <v>18800</v>
      </c>
      <c r="F34" s="296">
        <v>18694</v>
      </c>
      <c r="G34" s="296">
        <v>18694</v>
      </c>
      <c r="H34" s="296">
        <v>18000</v>
      </c>
      <c r="I34" s="296">
        <v>19000</v>
      </c>
      <c r="J34" s="296">
        <v>19500</v>
      </c>
      <c r="K34" s="296">
        <v>17277</v>
      </c>
      <c r="L34" s="296">
        <v>21604</v>
      </c>
      <c r="M34" s="296">
        <v>20900</v>
      </c>
      <c r="N34" s="296">
        <v>18788</v>
      </c>
      <c r="O34" s="296">
        <v>16743</v>
      </c>
      <c r="P34" s="296">
        <v>18062</v>
      </c>
      <c r="Q34" s="296">
        <v>17489</v>
      </c>
      <c r="R34" s="296">
        <v>18097</v>
      </c>
      <c r="S34" s="296">
        <v>18369</v>
      </c>
      <c r="T34" s="296">
        <v>18173</v>
      </c>
      <c r="U34" s="296">
        <v>18128</v>
      </c>
      <c r="V34" s="296">
        <v>18106</v>
      </c>
      <c r="W34" s="608">
        <v>18108</v>
      </c>
      <c r="X34" s="296"/>
      <c r="Y34" s="296"/>
      <c r="AA34" s="7"/>
    </row>
    <row r="35" spans="1:27">
      <c r="A35" s="855"/>
      <c r="B35" s="93" t="s">
        <v>58</v>
      </c>
      <c r="C35" s="296">
        <v>727.85145836938727</v>
      </c>
      <c r="D35" s="296">
        <v>969.24024497959078</v>
      </c>
      <c r="E35" s="296">
        <v>877.77329748061993</v>
      </c>
      <c r="F35" s="296">
        <v>902.37589782456087</v>
      </c>
      <c r="G35" s="296">
        <v>1595.4317627808191</v>
      </c>
      <c r="H35" s="296">
        <v>1928.3929227636352</v>
      </c>
      <c r="I35" s="296">
        <v>1252.4601857142852</v>
      </c>
      <c r="J35" s="296">
        <v>1641.6776672413787</v>
      </c>
      <c r="K35" s="296">
        <v>2223.2367463081364</v>
      </c>
      <c r="L35" s="296">
        <v>1744.2930527802434</v>
      </c>
      <c r="M35" s="296">
        <v>2555.0291411296907</v>
      </c>
      <c r="N35" s="296">
        <v>2962.9055283363855</v>
      </c>
      <c r="O35" s="296">
        <v>2959.0547169811325</v>
      </c>
      <c r="P35" s="296">
        <v>2931.3930530164585</v>
      </c>
      <c r="Q35" s="296">
        <v>2481.3089175425289</v>
      </c>
      <c r="R35" s="296">
        <v>2645.6000000000004</v>
      </c>
      <c r="S35" s="296">
        <v>2652.5</v>
      </c>
      <c r="T35" s="296">
        <v>2680.7000000000003</v>
      </c>
      <c r="U35" s="296">
        <v>2710.1000000000004</v>
      </c>
      <c r="V35" s="296">
        <v>2738.7000000000003</v>
      </c>
      <c r="W35" s="608">
        <v>2643.3</v>
      </c>
      <c r="X35" s="296"/>
      <c r="Y35" s="296"/>
      <c r="AA35" s="7"/>
    </row>
    <row r="36" spans="1:27">
      <c r="A36" s="855" t="s">
        <v>8</v>
      </c>
      <c r="B36" s="93" t="s">
        <v>95</v>
      </c>
      <c r="C36" s="296">
        <v>6.4</v>
      </c>
      <c r="D36" s="296">
        <v>7.4</v>
      </c>
      <c r="E36" s="296">
        <v>6.9</v>
      </c>
      <c r="F36" s="296">
        <v>7</v>
      </c>
      <c r="G36" s="296">
        <v>7.2</v>
      </c>
      <c r="H36" s="296">
        <v>6.8</v>
      </c>
      <c r="I36" s="296">
        <v>7.6</v>
      </c>
      <c r="J36" s="296">
        <v>8</v>
      </c>
      <c r="K36" s="296">
        <v>8.6999999999999993</v>
      </c>
      <c r="L36" s="296">
        <v>7.7</v>
      </c>
      <c r="M36" s="296">
        <v>7.4</v>
      </c>
      <c r="N36" s="296">
        <v>9</v>
      </c>
      <c r="O36" s="296">
        <v>7.9</v>
      </c>
      <c r="P36" s="296">
        <v>8</v>
      </c>
      <c r="Q36" s="296">
        <v>7.6</v>
      </c>
      <c r="R36" s="296">
        <v>6.7</v>
      </c>
      <c r="S36" s="296">
        <v>7.3</v>
      </c>
      <c r="T36" s="296">
        <v>7.3</v>
      </c>
      <c r="U36" s="296">
        <v>8.1</v>
      </c>
      <c r="V36" s="296">
        <v>8.3000000000000007</v>
      </c>
      <c r="W36" s="296">
        <v>5.0999999999999996</v>
      </c>
      <c r="X36" s="296">
        <v>5</v>
      </c>
      <c r="Y36" s="296"/>
      <c r="AA36" s="41"/>
    </row>
    <row r="37" spans="1:27">
      <c r="A37" s="855"/>
      <c r="B37" s="93" t="s">
        <v>59</v>
      </c>
      <c r="C37" s="296">
        <v>670</v>
      </c>
      <c r="D37" s="296">
        <v>660</v>
      </c>
      <c r="E37" s="296">
        <v>680</v>
      </c>
      <c r="F37" s="296">
        <v>681</v>
      </c>
      <c r="G37" s="296">
        <v>674</v>
      </c>
      <c r="H37" s="296">
        <v>670</v>
      </c>
      <c r="I37" s="296">
        <v>688</v>
      </c>
      <c r="J37" s="296">
        <v>709</v>
      </c>
      <c r="K37" s="296">
        <v>701</v>
      </c>
      <c r="L37" s="296">
        <v>713</v>
      </c>
      <c r="M37" s="296">
        <v>698</v>
      </c>
      <c r="N37" s="296">
        <v>684</v>
      </c>
      <c r="O37" s="296">
        <v>669</v>
      </c>
      <c r="P37" s="296">
        <v>672</v>
      </c>
      <c r="Q37" s="296">
        <v>672</v>
      </c>
      <c r="R37" s="296">
        <v>672</v>
      </c>
      <c r="S37" s="296">
        <v>622</v>
      </c>
      <c r="T37" s="296">
        <v>622</v>
      </c>
      <c r="U37" s="296">
        <v>656</v>
      </c>
      <c r="V37" s="296">
        <v>656</v>
      </c>
      <c r="W37" s="296">
        <v>667</v>
      </c>
      <c r="X37" s="296">
        <v>669</v>
      </c>
      <c r="Y37" s="296"/>
      <c r="AA37" s="41"/>
    </row>
    <row r="38" spans="1:27">
      <c r="A38" s="855"/>
      <c r="B38" s="93" t="s">
        <v>555</v>
      </c>
      <c r="C38" s="296">
        <v>670</v>
      </c>
      <c r="D38" s="296">
        <v>660</v>
      </c>
      <c r="E38" s="296">
        <v>680</v>
      </c>
      <c r="F38" s="296">
        <v>681</v>
      </c>
      <c r="G38" s="296">
        <v>674</v>
      </c>
      <c r="H38" s="296">
        <v>670</v>
      </c>
      <c r="I38" s="296">
        <v>688</v>
      </c>
      <c r="J38" s="296">
        <v>709</v>
      </c>
      <c r="K38" s="296">
        <v>702</v>
      </c>
      <c r="L38" s="296">
        <v>713</v>
      </c>
      <c r="M38" s="296">
        <v>698</v>
      </c>
      <c r="N38" s="296">
        <v>651</v>
      </c>
      <c r="O38" s="296">
        <v>669</v>
      </c>
      <c r="P38" s="296">
        <v>672</v>
      </c>
      <c r="Q38" s="296">
        <v>672</v>
      </c>
      <c r="R38" s="296">
        <v>574</v>
      </c>
      <c r="S38" s="296">
        <v>622</v>
      </c>
      <c r="T38" s="296">
        <v>622</v>
      </c>
      <c r="U38" s="296">
        <v>656</v>
      </c>
      <c r="V38" s="296">
        <v>656</v>
      </c>
      <c r="W38" s="296"/>
      <c r="X38" s="296"/>
      <c r="Y38" s="296"/>
      <c r="AA38" s="7"/>
    </row>
    <row r="39" spans="1:27">
      <c r="A39" s="855"/>
      <c r="B39" s="93" t="s">
        <v>58</v>
      </c>
      <c r="C39" s="296">
        <v>9552.2388059701498</v>
      </c>
      <c r="D39" s="296">
        <v>11212.121212121212</v>
      </c>
      <c r="E39" s="296">
        <v>10147.058823529413</v>
      </c>
      <c r="F39" s="296">
        <v>10279.001468428782</v>
      </c>
      <c r="G39" s="296">
        <v>10682.492581602373</v>
      </c>
      <c r="H39" s="296">
        <v>10149.253731343284</v>
      </c>
      <c r="I39" s="296">
        <v>11046.511627906977</v>
      </c>
      <c r="J39" s="296">
        <v>11283.497884344146</v>
      </c>
      <c r="K39" s="296">
        <v>12410.841654778887</v>
      </c>
      <c r="L39" s="296">
        <v>10799.438990182329</v>
      </c>
      <c r="M39" s="296">
        <v>10601.719197707736</v>
      </c>
      <c r="N39" s="296">
        <v>13157.894736842105</v>
      </c>
      <c r="O39" s="296">
        <v>11808.669656203288</v>
      </c>
      <c r="P39" s="296">
        <v>11904.761904761905</v>
      </c>
      <c r="Q39" s="296">
        <v>11309.523809523809</v>
      </c>
      <c r="R39" s="296">
        <v>9970.2380952380954</v>
      </c>
      <c r="S39" s="296">
        <v>11736.334405144695</v>
      </c>
      <c r="T39" s="296">
        <v>11736.334405144695</v>
      </c>
      <c r="U39" s="296">
        <v>12347.560975609756</v>
      </c>
      <c r="V39" s="296">
        <v>12652.439024390245</v>
      </c>
      <c r="W39" s="296">
        <v>7646.1769115442276</v>
      </c>
      <c r="X39" s="296">
        <v>7473.8415545590433</v>
      </c>
      <c r="Y39" s="296"/>
      <c r="AA39" s="7"/>
    </row>
    <row r="40" spans="1:27">
      <c r="A40" s="855" t="s">
        <v>6</v>
      </c>
      <c r="B40" s="93" t="s">
        <v>95</v>
      </c>
      <c r="C40" s="296">
        <v>10.465999999999999</v>
      </c>
      <c r="D40" s="296">
        <v>9.0289999999999999</v>
      </c>
      <c r="E40" s="296">
        <v>12.579000000000001</v>
      </c>
      <c r="F40" s="296">
        <v>12.69</v>
      </c>
      <c r="G40" s="296">
        <v>15.127000000000001</v>
      </c>
      <c r="H40" s="296">
        <v>16</v>
      </c>
      <c r="I40" s="296">
        <v>16.256</v>
      </c>
      <c r="J40" s="296">
        <v>16.256</v>
      </c>
      <c r="K40" s="296">
        <v>16.866</v>
      </c>
      <c r="L40" s="296">
        <v>12.5</v>
      </c>
      <c r="M40" s="296">
        <v>15.8</v>
      </c>
      <c r="N40" s="296">
        <v>27</v>
      </c>
      <c r="O40" s="296">
        <v>22</v>
      </c>
      <c r="P40" s="296">
        <v>23</v>
      </c>
      <c r="Q40" s="296"/>
      <c r="R40" s="296">
        <v>32</v>
      </c>
      <c r="S40" s="296">
        <v>32</v>
      </c>
      <c r="T40" s="296">
        <v>32</v>
      </c>
      <c r="U40" s="296">
        <v>32.619</v>
      </c>
      <c r="V40" s="296">
        <v>34.204999999999998</v>
      </c>
      <c r="W40" s="296">
        <v>5</v>
      </c>
      <c r="X40" s="296"/>
      <c r="Y40" s="296"/>
      <c r="AA40" s="41"/>
    </row>
    <row r="41" spans="1:27">
      <c r="A41" s="855"/>
      <c r="B41" s="93" t="s">
        <v>59</v>
      </c>
      <c r="C41" s="296">
        <v>5631</v>
      </c>
      <c r="D41" s="296">
        <v>5300</v>
      </c>
      <c r="E41" s="296">
        <v>7200</v>
      </c>
      <c r="F41" s="296">
        <v>7195</v>
      </c>
      <c r="G41" s="296">
        <v>8300</v>
      </c>
      <c r="H41" s="296">
        <v>8400</v>
      </c>
      <c r="I41" s="296">
        <v>8743</v>
      </c>
      <c r="J41" s="296">
        <v>8856</v>
      </c>
      <c r="K41" s="296">
        <v>8500</v>
      </c>
      <c r="L41" s="296">
        <v>6500</v>
      </c>
      <c r="M41" s="296">
        <v>7100</v>
      </c>
      <c r="N41" s="296">
        <v>15800</v>
      </c>
      <c r="O41" s="296">
        <v>13000</v>
      </c>
      <c r="P41" s="296">
        <v>13590.90909090909</v>
      </c>
      <c r="Q41" s="296"/>
      <c r="R41" s="296">
        <v>18909.090909090908</v>
      </c>
      <c r="S41" s="296"/>
      <c r="T41" s="296"/>
      <c r="U41" s="296"/>
      <c r="V41" s="296"/>
      <c r="W41" s="296"/>
      <c r="X41" s="296"/>
      <c r="Y41" s="296"/>
      <c r="AA41" s="41"/>
    </row>
    <row r="42" spans="1:27">
      <c r="A42" s="855"/>
      <c r="B42" s="93" t="s">
        <v>555</v>
      </c>
      <c r="C42" s="296">
        <v>5631</v>
      </c>
      <c r="D42" s="296">
        <v>5300</v>
      </c>
      <c r="E42" s="296">
        <v>7200</v>
      </c>
      <c r="F42" s="296">
        <v>7219</v>
      </c>
      <c r="G42" s="296">
        <v>8300</v>
      </c>
      <c r="H42" s="296">
        <v>8400</v>
      </c>
      <c r="I42" s="296">
        <v>8744</v>
      </c>
      <c r="J42" s="296">
        <v>8723</v>
      </c>
      <c r="K42" s="296">
        <v>8500</v>
      </c>
      <c r="L42" s="296">
        <v>17600</v>
      </c>
      <c r="M42" s="296">
        <v>17369</v>
      </c>
      <c r="N42" s="296">
        <v>16157</v>
      </c>
      <c r="O42" s="296">
        <v>12530</v>
      </c>
      <c r="P42" s="296">
        <v>27000</v>
      </c>
      <c r="Q42" s="296">
        <v>31579</v>
      </c>
      <c r="R42" s="296">
        <v>33500</v>
      </c>
      <c r="S42" s="296">
        <v>33500</v>
      </c>
      <c r="T42" s="296">
        <v>33640</v>
      </c>
      <c r="U42" s="296">
        <v>38739</v>
      </c>
      <c r="V42" s="296">
        <v>45129</v>
      </c>
      <c r="W42" s="608">
        <v>44746</v>
      </c>
      <c r="X42" s="296"/>
      <c r="Y42" s="296"/>
    </row>
    <row r="43" spans="1:27">
      <c r="A43" s="855"/>
      <c r="B43" s="93" t="s">
        <v>58</v>
      </c>
      <c r="C43" s="296">
        <v>1858.6396732374355</v>
      </c>
      <c r="D43" s="296">
        <v>1703.5849056603774</v>
      </c>
      <c r="E43" s="296">
        <v>1747.0833333333333</v>
      </c>
      <c r="F43" s="296">
        <v>1763.724808895066</v>
      </c>
      <c r="G43" s="296">
        <v>1822.5301204819277</v>
      </c>
      <c r="H43" s="296">
        <v>1904.7619047619048</v>
      </c>
      <c r="I43" s="296">
        <v>1859.3160242479698</v>
      </c>
      <c r="J43" s="296">
        <v>1835.5916892502257</v>
      </c>
      <c r="K43" s="296">
        <v>1984.2352941176471</v>
      </c>
      <c r="L43" s="296">
        <v>1923.0769230769231</v>
      </c>
      <c r="M43" s="296">
        <v>2225.3521126760565</v>
      </c>
      <c r="N43" s="296">
        <v>1708.8607594936709</v>
      </c>
      <c r="O43" s="296">
        <v>1692.3076923076924</v>
      </c>
      <c r="P43" s="296">
        <v>1692.3076923076924</v>
      </c>
      <c r="Q43" s="296"/>
      <c r="R43" s="296">
        <v>1692.3076923076924</v>
      </c>
      <c r="S43" s="296">
        <v>955.2</v>
      </c>
      <c r="T43" s="296">
        <v>951.2</v>
      </c>
      <c r="U43" s="296">
        <v>842</v>
      </c>
      <c r="V43" s="296">
        <v>757.90000000000009</v>
      </c>
      <c r="W43" s="608">
        <v>750.7</v>
      </c>
      <c r="X43" s="296"/>
      <c r="Y43" s="296"/>
      <c r="AA43" s="41"/>
    </row>
    <row r="44" spans="1:27">
      <c r="A44" s="855" t="s">
        <v>5</v>
      </c>
      <c r="B44" s="93" t="s">
        <v>95</v>
      </c>
      <c r="C44" s="296" t="s">
        <v>105</v>
      </c>
      <c r="D44" s="296" t="s">
        <v>105</v>
      </c>
      <c r="E44" s="296" t="s">
        <v>105</v>
      </c>
      <c r="F44" s="296" t="s">
        <v>105</v>
      </c>
      <c r="G44" s="296" t="s">
        <v>105</v>
      </c>
      <c r="H44" s="296" t="s">
        <v>105</v>
      </c>
      <c r="I44" s="296" t="s">
        <v>105</v>
      </c>
      <c r="J44" s="296" t="s">
        <v>105</v>
      </c>
      <c r="K44" s="296" t="s">
        <v>105</v>
      </c>
      <c r="L44" s="296" t="s">
        <v>105</v>
      </c>
      <c r="M44" s="296" t="s">
        <v>105</v>
      </c>
      <c r="N44" s="296" t="s">
        <v>105</v>
      </c>
      <c r="O44" s="296" t="s">
        <v>105</v>
      </c>
      <c r="P44" s="296" t="s">
        <v>105</v>
      </c>
      <c r="Q44" s="296" t="s">
        <v>105</v>
      </c>
      <c r="R44" s="296" t="s">
        <v>105</v>
      </c>
      <c r="S44" s="296" t="s">
        <v>105</v>
      </c>
      <c r="T44" s="296" t="s">
        <v>105</v>
      </c>
      <c r="U44" s="296" t="s">
        <v>105</v>
      </c>
      <c r="V44" s="296" t="s">
        <v>105</v>
      </c>
      <c r="W44" s="296" t="s">
        <v>105</v>
      </c>
      <c r="X44" s="296"/>
      <c r="Y44" s="296"/>
      <c r="AA44" s="41"/>
    </row>
    <row r="45" spans="1:27">
      <c r="A45" s="855"/>
      <c r="B45" s="93" t="s">
        <v>59</v>
      </c>
      <c r="C45" s="296" t="s">
        <v>105</v>
      </c>
      <c r="D45" s="296" t="s">
        <v>105</v>
      </c>
      <c r="E45" s="296" t="s">
        <v>105</v>
      </c>
      <c r="F45" s="296" t="s">
        <v>105</v>
      </c>
      <c r="G45" s="296" t="s">
        <v>105</v>
      </c>
      <c r="H45" s="296" t="s">
        <v>105</v>
      </c>
      <c r="I45" s="296" t="s">
        <v>105</v>
      </c>
      <c r="J45" s="296" t="s">
        <v>105</v>
      </c>
      <c r="K45" s="296" t="s">
        <v>105</v>
      </c>
      <c r="L45" s="296" t="s">
        <v>105</v>
      </c>
      <c r="M45" s="296" t="s">
        <v>105</v>
      </c>
      <c r="N45" s="296" t="s">
        <v>105</v>
      </c>
      <c r="O45" s="296" t="s">
        <v>105</v>
      </c>
      <c r="P45" s="296" t="s">
        <v>105</v>
      </c>
      <c r="Q45" s="296" t="s">
        <v>105</v>
      </c>
      <c r="R45" s="296" t="s">
        <v>105</v>
      </c>
      <c r="S45" s="296" t="s">
        <v>105</v>
      </c>
      <c r="T45" s="296" t="s">
        <v>105</v>
      </c>
      <c r="U45" s="296" t="s">
        <v>105</v>
      </c>
      <c r="V45" s="296" t="s">
        <v>105</v>
      </c>
      <c r="W45" s="296" t="s">
        <v>105</v>
      </c>
      <c r="X45" s="296"/>
      <c r="Y45" s="296"/>
    </row>
    <row r="46" spans="1:27">
      <c r="A46" s="855"/>
      <c r="B46" s="93" t="s">
        <v>555</v>
      </c>
      <c r="C46" s="296" t="s">
        <v>105</v>
      </c>
      <c r="D46" s="296" t="s">
        <v>105</v>
      </c>
      <c r="E46" s="296" t="s">
        <v>105</v>
      </c>
      <c r="F46" s="296" t="s">
        <v>105</v>
      </c>
      <c r="G46" s="296" t="s">
        <v>105</v>
      </c>
      <c r="H46" s="296" t="s">
        <v>105</v>
      </c>
      <c r="I46" s="296" t="s">
        <v>105</v>
      </c>
      <c r="J46" s="296" t="s">
        <v>105</v>
      </c>
      <c r="K46" s="296" t="s">
        <v>105</v>
      </c>
      <c r="L46" s="296" t="s">
        <v>105</v>
      </c>
      <c r="M46" s="296" t="s">
        <v>105</v>
      </c>
      <c r="N46" s="296" t="s">
        <v>105</v>
      </c>
      <c r="O46" s="296" t="s">
        <v>105</v>
      </c>
      <c r="P46" s="296" t="s">
        <v>105</v>
      </c>
      <c r="Q46" s="296" t="s">
        <v>105</v>
      </c>
      <c r="R46" s="296" t="s">
        <v>105</v>
      </c>
      <c r="S46" s="296" t="s">
        <v>105</v>
      </c>
      <c r="T46" s="296" t="s">
        <v>105</v>
      </c>
      <c r="U46" s="296" t="s">
        <v>105</v>
      </c>
      <c r="V46" s="296" t="s">
        <v>105</v>
      </c>
      <c r="W46" s="296" t="s">
        <v>105</v>
      </c>
      <c r="X46" s="296"/>
      <c r="Y46" s="296"/>
    </row>
    <row r="47" spans="1:27">
      <c r="A47" s="855"/>
      <c r="B47" s="93" t="s">
        <v>58</v>
      </c>
      <c r="C47" s="296" t="s">
        <v>105</v>
      </c>
      <c r="D47" s="296" t="s">
        <v>105</v>
      </c>
      <c r="E47" s="296" t="s">
        <v>105</v>
      </c>
      <c r="F47" s="296" t="s">
        <v>105</v>
      </c>
      <c r="G47" s="296" t="s">
        <v>105</v>
      </c>
      <c r="H47" s="296" t="s">
        <v>105</v>
      </c>
      <c r="I47" s="296" t="s">
        <v>105</v>
      </c>
      <c r="J47" s="296" t="s">
        <v>105</v>
      </c>
      <c r="K47" s="296" t="s">
        <v>105</v>
      </c>
      <c r="L47" s="296" t="s">
        <v>105</v>
      </c>
      <c r="M47" s="296" t="s">
        <v>105</v>
      </c>
      <c r="N47" s="296" t="s">
        <v>105</v>
      </c>
      <c r="O47" s="296" t="s">
        <v>105</v>
      </c>
      <c r="P47" s="296" t="s">
        <v>105</v>
      </c>
      <c r="Q47" s="296" t="s">
        <v>105</v>
      </c>
      <c r="R47" s="296" t="s">
        <v>105</v>
      </c>
      <c r="S47" s="296" t="s">
        <v>105</v>
      </c>
      <c r="T47" s="296" t="s">
        <v>105</v>
      </c>
      <c r="U47" s="296" t="s">
        <v>105</v>
      </c>
      <c r="V47" s="296" t="s">
        <v>105</v>
      </c>
      <c r="W47" s="296" t="s">
        <v>105</v>
      </c>
      <c r="X47" s="296"/>
      <c r="Y47" s="296"/>
    </row>
    <row r="48" spans="1:27">
      <c r="A48" s="855" t="s">
        <v>4</v>
      </c>
      <c r="B48" s="93" t="s">
        <v>95</v>
      </c>
      <c r="C48" s="296">
        <v>0.246</v>
      </c>
      <c r="D48" s="296">
        <v>0.23100000000000001</v>
      </c>
      <c r="E48" s="296">
        <v>0.22600000000000001</v>
      </c>
      <c r="F48" s="296">
        <v>0.26100000000000001</v>
      </c>
      <c r="G48" s="296">
        <v>0.214</v>
      </c>
      <c r="H48" s="296">
        <v>0.219</v>
      </c>
      <c r="I48" s="296">
        <v>0.189</v>
      </c>
      <c r="J48" s="296">
        <v>0.222</v>
      </c>
      <c r="K48" s="296">
        <v>0.13700000000000001</v>
      </c>
      <c r="L48" s="296">
        <v>6.3E-2</v>
      </c>
      <c r="M48" s="296">
        <v>4.9000000000000002E-2</v>
      </c>
      <c r="N48" s="296">
        <v>3.7999999999999999E-2</v>
      </c>
      <c r="O48" s="296">
        <v>2.8000000000000001E-2</v>
      </c>
      <c r="P48" s="296">
        <v>2.1000000000000001E-2</v>
      </c>
      <c r="Q48" s="296">
        <v>0.27</v>
      </c>
      <c r="R48" s="296">
        <v>0.16</v>
      </c>
      <c r="S48" s="296">
        <v>1.7000000000000001E-2</v>
      </c>
      <c r="T48" s="296">
        <v>1.2999999999999999E-2</v>
      </c>
      <c r="U48" s="296">
        <v>0.01</v>
      </c>
      <c r="V48" s="296">
        <v>0.01</v>
      </c>
      <c r="W48" s="608">
        <v>8.9999999999999993E-3</v>
      </c>
      <c r="X48" s="296"/>
      <c r="Y48" s="296"/>
      <c r="Z48" s="207" t="s">
        <v>15</v>
      </c>
    </row>
    <row r="49" spans="1:26">
      <c r="A49" s="855"/>
      <c r="B49" s="93" t="s">
        <v>59</v>
      </c>
      <c r="C49" s="296">
        <v>450</v>
      </c>
      <c r="D49" s="296">
        <v>464</v>
      </c>
      <c r="E49" s="296">
        <v>503</v>
      </c>
      <c r="F49" s="296">
        <v>500</v>
      </c>
      <c r="G49" s="296">
        <v>450</v>
      </c>
      <c r="H49" s="296">
        <v>465</v>
      </c>
      <c r="I49" s="296">
        <v>390</v>
      </c>
      <c r="J49" s="296">
        <v>460</v>
      </c>
      <c r="K49" s="296">
        <v>290</v>
      </c>
      <c r="L49" s="296">
        <v>135</v>
      </c>
      <c r="M49" s="296">
        <v>110</v>
      </c>
      <c r="N49" s="296">
        <v>90</v>
      </c>
      <c r="O49" s="296">
        <v>95</v>
      </c>
      <c r="P49" s="296"/>
      <c r="Q49" s="296"/>
      <c r="R49" s="296"/>
      <c r="S49" s="296"/>
      <c r="T49" s="296"/>
      <c r="U49" s="296"/>
      <c r="V49" s="296"/>
      <c r="W49" s="296"/>
      <c r="X49" s="296"/>
      <c r="Y49" s="296"/>
    </row>
    <row r="50" spans="1:26">
      <c r="A50" s="855"/>
      <c r="B50" s="93" t="s">
        <v>555</v>
      </c>
      <c r="C50" s="296">
        <v>450</v>
      </c>
      <c r="D50" s="296">
        <v>435</v>
      </c>
      <c r="E50" s="296">
        <v>422</v>
      </c>
      <c r="F50" s="296">
        <v>500</v>
      </c>
      <c r="G50" s="296">
        <v>450</v>
      </c>
      <c r="H50" s="296">
        <v>444</v>
      </c>
      <c r="I50" s="296">
        <v>390</v>
      </c>
      <c r="J50" s="296">
        <v>460</v>
      </c>
      <c r="K50" s="296">
        <v>290</v>
      </c>
      <c r="L50" s="296">
        <v>135</v>
      </c>
      <c r="M50" s="296">
        <v>104</v>
      </c>
      <c r="N50" s="296">
        <v>80</v>
      </c>
      <c r="O50" s="296">
        <v>59</v>
      </c>
      <c r="P50" s="296">
        <v>45</v>
      </c>
      <c r="Q50" s="296">
        <v>58</v>
      </c>
      <c r="R50" s="296">
        <v>34</v>
      </c>
      <c r="S50" s="296">
        <v>36</v>
      </c>
      <c r="T50" s="296">
        <v>28</v>
      </c>
      <c r="U50" s="296">
        <v>22</v>
      </c>
      <c r="V50" s="296">
        <v>23</v>
      </c>
      <c r="W50" s="608">
        <v>20</v>
      </c>
      <c r="X50" s="296"/>
      <c r="Y50" s="296"/>
    </row>
    <row r="51" spans="1:26">
      <c r="A51" s="855"/>
      <c r="B51" s="93" t="s">
        <v>58</v>
      </c>
      <c r="C51" s="296">
        <v>546.66666666666663</v>
      </c>
      <c r="D51" s="296">
        <v>497.84482758620692</v>
      </c>
      <c r="E51" s="296">
        <v>449.3041749502982</v>
      </c>
      <c r="F51" s="296">
        <v>522</v>
      </c>
      <c r="G51" s="296">
        <v>475.55555555555554</v>
      </c>
      <c r="H51" s="296">
        <v>470.96774193548384</v>
      </c>
      <c r="I51" s="296">
        <v>484.61538461538464</v>
      </c>
      <c r="J51" s="296">
        <v>482.60869565217394</v>
      </c>
      <c r="K51" s="296">
        <v>472.41379310344826</v>
      </c>
      <c r="L51" s="296">
        <v>466.66666666666669</v>
      </c>
      <c r="M51" s="296">
        <v>445.45454545454544</v>
      </c>
      <c r="N51" s="296">
        <v>422.22222222222223</v>
      </c>
      <c r="O51" s="296">
        <v>294.73684210526318</v>
      </c>
      <c r="P51" s="296"/>
      <c r="Q51" s="296"/>
      <c r="R51" s="296"/>
      <c r="S51" s="296">
        <v>472.20000000000005</v>
      </c>
      <c r="T51" s="296">
        <v>464.3</v>
      </c>
      <c r="U51" s="296">
        <v>454.5</v>
      </c>
      <c r="V51" s="608">
        <v>478.3</v>
      </c>
      <c r="W51" s="608">
        <v>450</v>
      </c>
      <c r="X51" s="296"/>
      <c r="Y51" s="296"/>
    </row>
    <row r="52" spans="1:26">
      <c r="A52" s="855" t="s">
        <v>3</v>
      </c>
      <c r="B52" s="93" t="s">
        <v>95</v>
      </c>
      <c r="C52" s="296">
        <v>12.513999999999999</v>
      </c>
      <c r="D52" s="296">
        <v>12.670999999999999</v>
      </c>
      <c r="E52" s="296">
        <v>12.5</v>
      </c>
      <c r="F52" s="296">
        <v>12.143000000000001</v>
      </c>
      <c r="G52" s="296">
        <v>4.2789999999999999</v>
      </c>
      <c r="H52" s="296">
        <v>2.2000000000000002</v>
      </c>
      <c r="I52" s="296">
        <v>3</v>
      </c>
      <c r="J52" s="296">
        <v>3.4</v>
      </c>
      <c r="K52" s="296">
        <v>3.5</v>
      </c>
      <c r="L52" s="296">
        <v>3.3</v>
      </c>
      <c r="M52" s="296">
        <v>2.4</v>
      </c>
      <c r="N52" s="296">
        <v>1.3</v>
      </c>
      <c r="O52" s="296">
        <v>1.1000000000000001</v>
      </c>
      <c r="P52" s="296">
        <v>1.5</v>
      </c>
      <c r="Q52" s="296">
        <v>1.8</v>
      </c>
      <c r="R52" s="296">
        <v>1.972</v>
      </c>
      <c r="S52" s="296">
        <v>1.8440000000000001</v>
      </c>
      <c r="T52" s="296">
        <v>1.679</v>
      </c>
      <c r="U52" s="296">
        <v>1.51</v>
      </c>
      <c r="V52" s="296">
        <v>1.3520000000000001</v>
      </c>
      <c r="W52" s="608">
        <v>2.153</v>
      </c>
      <c r="X52" s="296"/>
      <c r="Y52" s="296"/>
    </row>
    <row r="53" spans="1:26">
      <c r="A53" s="855"/>
      <c r="B53" s="93" t="s">
        <v>59</v>
      </c>
      <c r="C53" s="296">
        <v>6821</v>
      </c>
      <c r="D53" s="296">
        <v>7011</v>
      </c>
      <c r="E53" s="296">
        <v>6200</v>
      </c>
      <c r="F53" s="296">
        <v>5300</v>
      </c>
      <c r="G53" s="296">
        <v>2200</v>
      </c>
      <c r="H53" s="296">
        <v>5800</v>
      </c>
      <c r="I53" s="296">
        <v>1900</v>
      </c>
      <c r="J53" s="296">
        <v>2000</v>
      </c>
      <c r="K53" s="296">
        <v>2112</v>
      </c>
      <c r="L53" s="296">
        <v>1500</v>
      </c>
      <c r="M53" s="296">
        <v>1000</v>
      </c>
      <c r="N53" s="296">
        <v>1100</v>
      </c>
      <c r="O53" s="296">
        <v>1000</v>
      </c>
      <c r="P53" s="296">
        <v>1000</v>
      </c>
      <c r="Q53" s="296">
        <v>1000</v>
      </c>
      <c r="R53" s="296"/>
      <c r="S53" s="296"/>
      <c r="T53" s="296"/>
      <c r="U53" s="296"/>
      <c r="V53" s="296"/>
      <c r="W53" s="296"/>
      <c r="X53" s="296"/>
      <c r="Y53" s="296"/>
    </row>
    <row r="54" spans="1:26">
      <c r="A54" s="855"/>
      <c r="B54" s="93" t="s">
        <v>555</v>
      </c>
      <c r="C54" s="296">
        <v>6703</v>
      </c>
      <c r="D54" s="296">
        <v>6730</v>
      </c>
      <c r="E54" s="296">
        <v>6200</v>
      </c>
      <c r="F54" s="296">
        <v>5300</v>
      </c>
      <c r="G54" s="296">
        <v>2200</v>
      </c>
      <c r="H54" s="296">
        <v>5800</v>
      </c>
      <c r="I54" s="296">
        <v>1526</v>
      </c>
      <c r="J54" s="296">
        <v>2823</v>
      </c>
      <c r="K54" s="296">
        <v>1548</v>
      </c>
      <c r="L54" s="296">
        <v>1500</v>
      </c>
      <c r="M54" s="296">
        <v>790</v>
      </c>
      <c r="N54" s="296">
        <v>869</v>
      </c>
      <c r="O54" s="296">
        <v>423</v>
      </c>
      <c r="P54" s="296">
        <v>1062</v>
      </c>
      <c r="Q54" s="296">
        <v>1179</v>
      </c>
      <c r="R54" s="296">
        <v>984</v>
      </c>
      <c r="S54" s="296">
        <v>950</v>
      </c>
      <c r="T54" s="296">
        <v>874</v>
      </c>
      <c r="U54" s="296">
        <v>793</v>
      </c>
      <c r="V54" s="296">
        <v>717</v>
      </c>
      <c r="W54" s="296"/>
      <c r="X54" s="296"/>
      <c r="Y54" s="296"/>
    </row>
    <row r="55" spans="1:26">
      <c r="A55" s="855"/>
      <c r="B55" s="93" t="s">
        <v>58</v>
      </c>
      <c r="C55" s="296">
        <v>1834.6283536138396</v>
      </c>
      <c r="D55" s="296">
        <v>1807.3028098702039</v>
      </c>
      <c r="E55" s="296">
        <v>2016.1290322580646</v>
      </c>
      <c r="F55" s="296">
        <v>2291.132075471698</v>
      </c>
      <c r="G55" s="296">
        <v>1945</v>
      </c>
      <c r="H55" s="296">
        <v>379.31034482758622</v>
      </c>
      <c r="I55" s="296">
        <v>1578.9473684210527</v>
      </c>
      <c r="J55" s="296">
        <v>1700</v>
      </c>
      <c r="K55" s="296">
        <v>1657.1969696969697</v>
      </c>
      <c r="L55" s="296">
        <v>2200</v>
      </c>
      <c r="M55" s="296">
        <v>2400</v>
      </c>
      <c r="N55" s="296">
        <v>1181.8181818181818</v>
      </c>
      <c r="O55" s="296">
        <v>1100</v>
      </c>
      <c r="P55" s="296">
        <v>1500</v>
      </c>
      <c r="Q55" s="296">
        <v>1800</v>
      </c>
      <c r="R55" s="296">
        <v>2004.1000000000001</v>
      </c>
      <c r="S55" s="296">
        <v>1941.1000000000001</v>
      </c>
      <c r="T55" s="296">
        <v>1921.1000000000001</v>
      </c>
      <c r="U55" s="296">
        <v>1904.2</v>
      </c>
      <c r="V55" s="296">
        <v>1885.6000000000001</v>
      </c>
      <c r="W55" s="296"/>
      <c r="X55" s="296"/>
      <c r="Y55" s="296"/>
    </row>
    <row r="56" spans="1:26">
      <c r="A56" s="856" t="s">
        <v>33</v>
      </c>
      <c r="B56" s="93" t="s">
        <v>95</v>
      </c>
      <c r="C56" s="608">
        <v>23.6</v>
      </c>
      <c r="D56" s="608">
        <v>25.5</v>
      </c>
      <c r="E56" s="608">
        <v>24.7</v>
      </c>
      <c r="F56" s="608">
        <v>27.6</v>
      </c>
      <c r="G56" s="608">
        <v>46.01</v>
      </c>
      <c r="H56" s="608">
        <v>24.15</v>
      </c>
      <c r="I56" s="608">
        <v>30</v>
      </c>
      <c r="J56" s="608">
        <v>34.450000000000003</v>
      </c>
      <c r="K56" s="608">
        <v>43.588034919999998</v>
      </c>
      <c r="L56" s="608">
        <v>34.17</v>
      </c>
      <c r="M56" s="608">
        <v>33.159999999999997</v>
      </c>
      <c r="N56" s="608">
        <v>32</v>
      </c>
      <c r="O56" s="608">
        <v>32.811999999999998</v>
      </c>
      <c r="P56" s="608">
        <v>33.700000000000003</v>
      </c>
      <c r="Q56" s="608">
        <v>33.500010000000003</v>
      </c>
      <c r="R56" s="608">
        <v>35.749780000000001</v>
      </c>
      <c r="S56" s="608">
        <v>27.966999999999999</v>
      </c>
      <c r="T56" s="608">
        <v>26.975000000000001</v>
      </c>
      <c r="U56" s="608">
        <v>34.01</v>
      </c>
      <c r="V56" s="608">
        <v>37.192999999999998</v>
      </c>
      <c r="W56" s="608">
        <v>19.478000000000002</v>
      </c>
      <c r="X56" s="296">
        <v>27.51</v>
      </c>
      <c r="Y56" s="296">
        <v>24.824999999999999</v>
      </c>
    </row>
    <row r="57" spans="1:26">
      <c r="A57" s="856"/>
      <c r="B57" s="93" t="s">
        <v>59</v>
      </c>
      <c r="C57" s="296"/>
      <c r="D57" s="296"/>
      <c r="E57" s="296"/>
      <c r="F57" s="296"/>
      <c r="G57" s="296"/>
      <c r="H57" s="296"/>
      <c r="I57" s="296"/>
      <c r="J57" s="296"/>
      <c r="K57" s="296"/>
      <c r="L57" s="296"/>
      <c r="M57" s="296"/>
      <c r="N57" s="296"/>
      <c r="O57" s="296"/>
      <c r="P57" s="296"/>
      <c r="Q57" s="296"/>
      <c r="R57" s="296"/>
      <c r="S57" s="296"/>
      <c r="T57" s="296"/>
      <c r="U57" s="296"/>
      <c r="V57" s="296"/>
      <c r="W57" s="296"/>
      <c r="X57" s="296"/>
      <c r="Y57" s="296"/>
    </row>
    <row r="58" spans="1:26" ht="14.1" customHeight="1">
      <c r="A58" s="856"/>
      <c r="B58" s="93" t="s">
        <v>555</v>
      </c>
      <c r="C58" s="608">
        <v>16370</v>
      </c>
      <c r="D58" s="608">
        <v>17473</v>
      </c>
      <c r="E58" s="608">
        <v>16823</v>
      </c>
      <c r="F58" s="608">
        <v>20000</v>
      </c>
      <c r="G58" s="608">
        <v>19573</v>
      </c>
      <c r="H58" s="608">
        <v>18569</v>
      </c>
      <c r="I58" s="608">
        <v>17040</v>
      </c>
      <c r="J58" s="608">
        <v>16195</v>
      </c>
      <c r="K58" s="608">
        <v>16800</v>
      </c>
      <c r="L58" s="608">
        <v>14466</v>
      </c>
      <c r="M58" s="608">
        <v>11410</v>
      </c>
      <c r="N58" s="608">
        <v>8551</v>
      </c>
      <c r="O58" s="608">
        <v>8768</v>
      </c>
      <c r="P58" s="608">
        <v>21407</v>
      </c>
      <c r="Q58" s="608">
        <v>21338</v>
      </c>
      <c r="R58" s="608">
        <v>22509</v>
      </c>
      <c r="S58" s="608">
        <v>19093</v>
      </c>
      <c r="T58" s="608">
        <v>19729</v>
      </c>
      <c r="U58" s="608">
        <v>26944</v>
      </c>
      <c r="V58" s="608">
        <v>29608</v>
      </c>
      <c r="W58" s="608">
        <v>21813</v>
      </c>
      <c r="X58" s="296"/>
      <c r="Y58" s="296"/>
    </row>
    <row r="59" spans="1:26">
      <c r="A59" s="856"/>
      <c r="B59" s="93" t="s">
        <v>58</v>
      </c>
      <c r="C59" s="608">
        <v>1441.7</v>
      </c>
      <c r="D59" s="608">
        <v>1459.4</v>
      </c>
      <c r="E59" s="608">
        <v>1468.2</v>
      </c>
      <c r="F59" s="608">
        <v>1380</v>
      </c>
      <c r="G59" s="608">
        <v>1537.8000000000002</v>
      </c>
      <c r="H59" s="608">
        <v>1653.3000000000002</v>
      </c>
      <c r="I59" s="608">
        <v>1778.2</v>
      </c>
      <c r="J59" s="608">
        <v>1932.7</v>
      </c>
      <c r="K59" s="608">
        <v>2071.4</v>
      </c>
      <c r="L59" s="608">
        <v>2362.1</v>
      </c>
      <c r="M59" s="608">
        <v>2906.2000000000003</v>
      </c>
      <c r="N59" s="608">
        <v>3742.3</v>
      </c>
      <c r="O59" s="608">
        <v>3742.2000000000003</v>
      </c>
      <c r="P59" s="608">
        <v>1574.3000000000002</v>
      </c>
      <c r="Q59" s="608">
        <v>1570</v>
      </c>
      <c r="R59" s="608">
        <v>1588.2</v>
      </c>
      <c r="S59" s="608">
        <v>1709</v>
      </c>
      <c r="T59" s="608">
        <v>2103.2000000000003</v>
      </c>
      <c r="U59" s="608">
        <v>2057.1</v>
      </c>
      <c r="V59" s="608">
        <v>2084.3000000000002</v>
      </c>
      <c r="W59" s="608">
        <v>2111.5</v>
      </c>
      <c r="X59" s="296"/>
      <c r="Y59" s="296"/>
      <c r="Z59" t="s">
        <v>15</v>
      </c>
    </row>
    <row r="60" spans="1:26">
      <c r="A60" s="855" t="s">
        <v>1</v>
      </c>
      <c r="B60" s="93" t="s">
        <v>95</v>
      </c>
      <c r="C60" s="296">
        <v>0.85</v>
      </c>
      <c r="D60" s="296">
        <v>0.55000000000000004</v>
      </c>
      <c r="E60" s="296">
        <v>0.75</v>
      </c>
      <c r="F60" s="296">
        <v>0.70099999999999996</v>
      </c>
      <c r="G60" s="296">
        <v>0.8</v>
      </c>
      <c r="H60" s="296">
        <v>0.79500000000000004</v>
      </c>
      <c r="I60" s="296">
        <v>0.75</v>
      </c>
      <c r="J60" s="296">
        <v>0.877</v>
      </c>
      <c r="K60" s="296">
        <v>0.83699999999999997</v>
      </c>
      <c r="L60" s="296">
        <v>0.78100000000000003</v>
      </c>
      <c r="M60" s="296">
        <v>0.98</v>
      </c>
      <c r="N60" s="296">
        <v>0.878</v>
      </c>
      <c r="O60" s="296">
        <v>0.9</v>
      </c>
      <c r="P60" s="296">
        <v>0.9</v>
      </c>
      <c r="Q60" s="296">
        <v>0.90900000000000003</v>
      </c>
      <c r="R60" s="296">
        <v>0.93700000000000006</v>
      </c>
      <c r="S60" s="296">
        <v>0.93500000000000005</v>
      </c>
      <c r="T60" s="296">
        <v>0.94799999999999995</v>
      </c>
      <c r="U60" s="296">
        <v>0.96099999999999997</v>
      </c>
      <c r="V60" s="296">
        <v>0.97299999999999998</v>
      </c>
      <c r="W60" s="608">
        <v>0.93799999999999994</v>
      </c>
      <c r="X60" s="296"/>
      <c r="Y60" s="296"/>
    </row>
    <row r="61" spans="1:26">
      <c r="A61" s="855"/>
      <c r="B61" s="93" t="s">
        <v>59</v>
      </c>
      <c r="C61" s="296">
        <v>650</v>
      </c>
      <c r="D61" s="296">
        <v>500</v>
      </c>
      <c r="E61" s="296">
        <v>600</v>
      </c>
      <c r="F61" s="296">
        <v>500</v>
      </c>
      <c r="G61" s="296">
        <v>550</v>
      </c>
      <c r="H61" s="296">
        <v>568</v>
      </c>
      <c r="I61" s="296">
        <v>500</v>
      </c>
      <c r="J61" s="296">
        <v>506</v>
      </c>
      <c r="K61" s="296">
        <v>533</v>
      </c>
      <c r="L61" s="296">
        <v>537</v>
      </c>
      <c r="M61" s="296">
        <v>580</v>
      </c>
      <c r="N61" s="296">
        <v>638</v>
      </c>
      <c r="O61" s="296">
        <v>650</v>
      </c>
      <c r="P61" s="296">
        <v>650</v>
      </c>
      <c r="Q61" s="296"/>
      <c r="R61" s="296"/>
      <c r="S61" s="296"/>
      <c r="T61" s="296"/>
      <c r="U61" s="296"/>
      <c r="V61" s="296"/>
      <c r="W61" s="296"/>
      <c r="X61" s="296"/>
      <c r="Y61" s="296"/>
    </row>
    <row r="62" spans="1:26">
      <c r="A62" s="855"/>
      <c r="B62" s="93" t="s">
        <v>555</v>
      </c>
      <c r="C62" s="296">
        <v>650</v>
      </c>
      <c r="D62" s="296">
        <v>500</v>
      </c>
      <c r="E62" s="296">
        <v>600</v>
      </c>
      <c r="F62" s="296">
        <v>500</v>
      </c>
      <c r="G62" s="296">
        <v>550</v>
      </c>
      <c r="H62" s="296">
        <v>550</v>
      </c>
      <c r="I62" s="296">
        <v>500</v>
      </c>
      <c r="J62" s="296">
        <v>543</v>
      </c>
      <c r="K62" s="296">
        <v>563</v>
      </c>
      <c r="L62" s="296">
        <v>580</v>
      </c>
      <c r="M62" s="296">
        <v>598</v>
      </c>
      <c r="N62" s="296">
        <v>616</v>
      </c>
      <c r="O62" s="296">
        <v>650</v>
      </c>
      <c r="P62" s="296">
        <v>650</v>
      </c>
      <c r="Q62" s="296">
        <v>646</v>
      </c>
      <c r="R62" s="296">
        <v>658</v>
      </c>
      <c r="S62" s="296">
        <v>663</v>
      </c>
      <c r="T62" s="296">
        <v>671</v>
      </c>
      <c r="U62" s="296">
        <v>679</v>
      </c>
      <c r="V62" s="296">
        <v>686</v>
      </c>
      <c r="W62" s="608">
        <v>676</v>
      </c>
      <c r="X62" s="296"/>
      <c r="Y62" s="296"/>
    </row>
    <row r="63" spans="1:26">
      <c r="A63" s="855"/>
      <c r="B63" s="93" t="s">
        <v>58</v>
      </c>
      <c r="C63" s="296">
        <v>1307.6923076923076</v>
      </c>
      <c r="D63" s="296">
        <v>1100</v>
      </c>
      <c r="E63" s="296">
        <v>1250</v>
      </c>
      <c r="F63" s="296">
        <v>1402</v>
      </c>
      <c r="G63" s="296">
        <v>1454.5454545454545</v>
      </c>
      <c r="H63" s="296">
        <v>1399.6478873239437</v>
      </c>
      <c r="I63" s="296">
        <v>1500</v>
      </c>
      <c r="J63" s="296">
        <v>1733.201581027668</v>
      </c>
      <c r="K63" s="296">
        <v>1570.3564727954972</v>
      </c>
      <c r="L63" s="296">
        <v>1454.3761638733706</v>
      </c>
      <c r="M63" s="296">
        <v>1689.655172413793</v>
      </c>
      <c r="N63" s="296">
        <v>1376.1755485893416</v>
      </c>
      <c r="O63" s="296">
        <v>1384.6153846153845</v>
      </c>
      <c r="P63" s="296">
        <v>1384.6153846153845</v>
      </c>
      <c r="Q63" s="296">
        <v>1407.1000000000001</v>
      </c>
      <c r="R63" s="296">
        <v>1424</v>
      </c>
      <c r="S63" s="296">
        <v>1410.3000000000002</v>
      </c>
      <c r="T63" s="296">
        <v>1412.8000000000002</v>
      </c>
      <c r="U63" s="296">
        <v>1415.3000000000002</v>
      </c>
      <c r="V63" s="296">
        <v>1418.4</v>
      </c>
      <c r="W63" s="608">
        <v>1387.6000000000001</v>
      </c>
      <c r="X63" s="296"/>
      <c r="Y63" s="296"/>
    </row>
    <row r="64" spans="1:26">
      <c r="A64" s="855" t="s">
        <v>0</v>
      </c>
      <c r="B64" s="93" t="s">
        <v>95</v>
      </c>
      <c r="C64" s="296">
        <v>22</v>
      </c>
      <c r="D64" s="296">
        <v>22.4</v>
      </c>
      <c r="E64" s="296">
        <v>22</v>
      </c>
      <c r="F64" s="296">
        <v>22.2</v>
      </c>
      <c r="G64" s="296">
        <v>18.724</v>
      </c>
      <c r="H64" s="296">
        <v>22.2</v>
      </c>
      <c r="I64" s="296">
        <v>22</v>
      </c>
      <c r="J64" s="296">
        <v>22.3</v>
      </c>
      <c r="K64" s="296">
        <v>19.422999999999998</v>
      </c>
      <c r="L64" s="296">
        <v>20.861999999999998</v>
      </c>
      <c r="M64" s="296">
        <v>21</v>
      </c>
      <c r="N64" s="296">
        <v>18.222999999999999</v>
      </c>
      <c r="O64" s="296">
        <v>19</v>
      </c>
      <c r="P64" s="296">
        <v>19</v>
      </c>
      <c r="Q64" s="296">
        <v>24.486000000000001</v>
      </c>
      <c r="R64" s="296">
        <v>26.337123540258148</v>
      </c>
      <c r="S64" s="608">
        <v>4.391</v>
      </c>
      <c r="T64" s="608">
        <v>3.7869999999999999</v>
      </c>
      <c r="U64" s="608">
        <v>3.4780000000000002</v>
      </c>
      <c r="V64" s="608">
        <v>3.8849999999999998</v>
      </c>
      <c r="W64" s="608">
        <v>3.7170000000000001</v>
      </c>
      <c r="X64" s="296"/>
      <c r="Y64" s="296"/>
    </row>
    <row r="65" spans="1:25">
      <c r="A65" s="855"/>
      <c r="B65" s="93" t="s">
        <v>59</v>
      </c>
      <c r="C65" s="296">
        <v>6500</v>
      </c>
      <c r="D65" s="296">
        <v>6698</v>
      </c>
      <c r="E65" s="296">
        <v>7265</v>
      </c>
      <c r="F65" s="296">
        <v>6700</v>
      </c>
      <c r="G65" s="296">
        <v>6882</v>
      </c>
      <c r="H65" s="296">
        <v>7112</v>
      </c>
      <c r="I65" s="296">
        <v>7402</v>
      </c>
      <c r="J65" s="296">
        <v>7497</v>
      </c>
      <c r="K65" s="296">
        <v>7902</v>
      </c>
      <c r="L65" s="296">
        <v>7963</v>
      </c>
      <c r="M65" s="296">
        <v>8600</v>
      </c>
      <c r="N65" s="296">
        <v>9446</v>
      </c>
      <c r="O65" s="296">
        <v>9600</v>
      </c>
      <c r="P65" s="296">
        <v>9600</v>
      </c>
      <c r="Q65" s="296">
        <v>9600</v>
      </c>
      <c r="R65" s="296">
        <v>9600</v>
      </c>
      <c r="S65" s="296"/>
      <c r="T65" s="296"/>
      <c r="U65" s="296"/>
      <c r="V65" s="296"/>
      <c r="W65" s="296"/>
      <c r="X65" s="296"/>
      <c r="Y65" s="296"/>
    </row>
    <row r="66" spans="1:25">
      <c r="A66" s="855"/>
      <c r="B66" s="93" t="s">
        <v>555</v>
      </c>
      <c r="C66" s="296">
        <v>6500</v>
      </c>
      <c r="D66" s="296">
        <v>7659</v>
      </c>
      <c r="E66" s="296">
        <v>7919</v>
      </c>
      <c r="F66" s="296">
        <v>8210</v>
      </c>
      <c r="G66" s="296">
        <v>8527</v>
      </c>
      <c r="H66" s="296">
        <v>8933</v>
      </c>
      <c r="I66" s="296">
        <v>7111</v>
      </c>
      <c r="J66" s="296">
        <v>7003</v>
      </c>
      <c r="K66" s="296">
        <v>7025</v>
      </c>
      <c r="L66" s="296">
        <v>7023</v>
      </c>
      <c r="M66" s="296">
        <v>6732</v>
      </c>
      <c r="N66" s="296">
        <v>6217</v>
      </c>
      <c r="O66" s="296">
        <v>16169</v>
      </c>
      <c r="P66" s="296">
        <v>4231</v>
      </c>
      <c r="Q66" s="296">
        <v>3395</v>
      </c>
      <c r="R66" s="296">
        <v>1261</v>
      </c>
      <c r="S66" s="296">
        <v>1341</v>
      </c>
      <c r="T66" s="296">
        <v>969</v>
      </c>
      <c r="U66" s="296">
        <v>753</v>
      </c>
      <c r="V66" s="296">
        <v>830</v>
      </c>
      <c r="W66" s="608">
        <v>2460</v>
      </c>
      <c r="X66" s="296"/>
      <c r="Y66" s="296"/>
    </row>
    <row r="67" spans="1:25">
      <c r="A67" s="855"/>
      <c r="B67" s="93" t="s">
        <v>58</v>
      </c>
      <c r="C67" s="296">
        <v>3384.6153846153848</v>
      </c>
      <c r="D67" s="296">
        <v>3344.281875186623</v>
      </c>
      <c r="E67" s="296">
        <v>3028.2174810736406</v>
      </c>
      <c r="F67" s="296">
        <v>3313.4328358208954</v>
      </c>
      <c r="G67" s="296">
        <v>2720.7207207207207</v>
      </c>
      <c r="H67" s="296">
        <v>3121.4848143982003</v>
      </c>
      <c r="I67" s="296">
        <v>2972.1696838692246</v>
      </c>
      <c r="J67" s="296">
        <v>2974.5231425903694</v>
      </c>
      <c r="K67" s="296">
        <v>2457.9853201721085</v>
      </c>
      <c r="L67" s="296">
        <v>2619.8668843400728</v>
      </c>
      <c r="M67" s="296">
        <v>2441.8604651162791</v>
      </c>
      <c r="N67" s="296">
        <v>1929.176370950667</v>
      </c>
      <c r="O67" s="296">
        <v>1979.1666666666667</v>
      </c>
      <c r="P67" s="296">
        <v>1979.1666666666667</v>
      </c>
      <c r="Q67" s="296">
        <v>2550.625</v>
      </c>
      <c r="R67" s="296">
        <v>2743.4503687768902</v>
      </c>
      <c r="S67" s="608">
        <v>1482.4</v>
      </c>
      <c r="T67" s="608">
        <v>1491.5</v>
      </c>
      <c r="U67" s="608">
        <v>1543</v>
      </c>
      <c r="V67" s="608">
        <v>1502.9</v>
      </c>
      <c r="W67" s="608">
        <v>1511</v>
      </c>
      <c r="X67" s="296"/>
      <c r="Y67" s="296"/>
    </row>
    <row r="68" spans="1:25">
      <c r="A68" s="227" t="s">
        <v>20</v>
      </c>
      <c r="B68" s="93" t="s">
        <v>95</v>
      </c>
      <c r="C68" s="616">
        <v>116.91399999999999</v>
      </c>
      <c r="D68" s="616">
        <v>121.95099999999999</v>
      </c>
      <c r="E68" s="616">
        <v>118.33</v>
      </c>
      <c r="F68" s="616">
        <v>123.90900000000001</v>
      </c>
      <c r="G68" s="616">
        <v>135.97199999999998</v>
      </c>
      <c r="H68" s="616">
        <v>121.78934599999999</v>
      </c>
      <c r="I68" s="616">
        <v>122.948442</v>
      </c>
      <c r="J68" s="616">
        <v>132.64886799999999</v>
      </c>
      <c r="K68" s="616">
        <v>143.65790491999999</v>
      </c>
      <c r="L68" s="616">
        <v>123.826588</v>
      </c>
      <c r="M68" s="616">
        <v>136.78807399999999</v>
      </c>
      <c r="N68" s="616">
        <v>144.16</v>
      </c>
      <c r="O68" s="616">
        <v>141.04000000000002</v>
      </c>
      <c r="P68" s="616">
        <v>143.62100000000001</v>
      </c>
      <c r="Q68" s="616">
        <v>117.22201000000001</v>
      </c>
      <c r="R68" s="616">
        <v>155.32590354025817</v>
      </c>
      <c r="S68" s="616">
        <v>126.85299999999999</v>
      </c>
      <c r="T68" s="616">
        <v>125.181</v>
      </c>
      <c r="U68" s="616">
        <v>133.59600000000003</v>
      </c>
      <c r="V68" s="616">
        <v>138.76100000000002</v>
      </c>
      <c r="W68" s="616">
        <v>87.391000000000005</v>
      </c>
      <c r="X68" s="616">
        <v>32.510000000000005</v>
      </c>
      <c r="Y68" s="616">
        <v>24.824999999999999</v>
      </c>
    </row>
    <row r="69" spans="1:25">
      <c r="A69" s="17"/>
      <c r="B69" s="17"/>
      <c r="C69" s="43"/>
      <c r="D69" s="43"/>
      <c r="E69" s="43"/>
      <c r="F69" s="43"/>
      <c r="G69" s="43"/>
      <c r="H69" s="43"/>
      <c r="I69" s="43"/>
      <c r="J69" s="43"/>
      <c r="K69" s="43"/>
      <c r="L69" s="43"/>
      <c r="M69" s="17"/>
      <c r="P69" s="17"/>
    </row>
    <row r="70" spans="1:25" ht="15" customHeight="1">
      <c r="A70" s="44" t="s">
        <v>19</v>
      </c>
      <c r="B70" s="13"/>
      <c r="D70" s="220"/>
      <c r="E70" s="220"/>
      <c r="F70" s="220"/>
      <c r="G70" s="220"/>
      <c r="H70" s="220"/>
      <c r="I70" s="220"/>
      <c r="J70" s="220"/>
      <c r="K70" s="220"/>
      <c r="L70" s="220"/>
      <c r="M70" s="220"/>
      <c r="N70" s="220"/>
      <c r="P70" s="17"/>
    </row>
    <row r="71" spans="1:25">
      <c r="A71" s="17"/>
      <c r="B71" s="17"/>
      <c r="C71"/>
      <c r="D71" s="43"/>
      <c r="E71" s="43"/>
      <c r="F71" s="43"/>
      <c r="G71" s="43"/>
      <c r="H71" s="43"/>
      <c r="I71" s="43"/>
      <c r="J71" s="43"/>
      <c r="K71" s="43"/>
      <c r="L71" s="43"/>
      <c r="M71" s="43"/>
      <c r="P71" s="17"/>
    </row>
    <row r="72" spans="1:25" ht="15" customHeight="1">
      <c r="A72" s="220" t="s">
        <v>407</v>
      </c>
      <c r="B72" s="17"/>
      <c r="D72" s="17"/>
      <c r="E72" s="17"/>
      <c r="F72" s="17"/>
      <c r="G72" s="17"/>
      <c r="H72" s="17"/>
      <c r="I72" s="17"/>
      <c r="J72" s="17"/>
      <c r="K72" s="17"/>
      <c r="L72" s="17"/>
      <c r="M72" s="17"/>
      <c r="N72" s="17"/>
      <c r="P72" s="17"/>
    </row>
    <row r="73" spans="1:25">
      <c r="A73" s="43"/>
      <c r="B73" s="17"/>
      <c r="D73" s="41"/>
      <c r="E73" s="43"/>
      <c r="F73" s="43"/>
      <c r="G73" s="43"/>
      <c r="H73" s="43"/>
      <c r="I73" s="43"/>
      <c r="J73" s="43"/>
      <c r="K73" s="43"/>
      <c r="L73" s="43"/>
      <c r="M73" s="43"/>
      <c r="P73" s="17"/>
    </row>
    <row r="74" spans="1:25" ht="14.7" customHeight="1">
      <c r="A74" s="17" t="s">
        <v>287</v>
      </c>
      <c r="B74" s="57"/>
      <c r="D74" s="42"/>
      <c r="E74" s="42"/>
      <c r="F74" s="42"/>
      <c r="G74" s="42"/>
      <c r="H74" s="42"/>
      <c r="I74" s="42"/>
      <c r="J74" s="42"/>
      <c r="K74" s="42"/>
      <c r="L74" s="42"/>
      <c r="M74" s="42"/>
      <c r="N74" s="42"/>
      <c r="P74" s="17"/>
    </row>
    <row r="75" spans="1:25">
      <c r="A75" s="23"/>
      <c r="B75" s="17"/>
      <c r="C75" s="42"/>
      <c r="D75" s="42"/>
      <c r="E75" s="42"/>
      <c r="F75" s="42"/>
      <c r="G75" s="42"/>
      <c r="H75" s="42"/>
      <c r="I75" s="42"/>
      <c r="J75" s="42"/>
      <c r="K75" s="42"/>
      <c r="L75" s="42"/>
      <c r="M75" s="42"/>
      <c r="N75" s="42"/>
      <c r="P75" s="17"/>
    </row>
    <row r="76" spans="1:25">
      <c r="A76" s="17" t="s">
        <v>600</v>
      </c>
      <c r="B76" s="17"/>
      <c r="C76" s="42"/>
      <c r="D76" s="42"/>
      <c r="E76" s="42"/>
      <c r="F76" s="42"/>
      <c r="G76" s="42"/>
      <c r="H76" s="42"/>
      <c r="I76" s="42"/>
      <c r="J76" s="42"/>
      <c r="K76" s="42"/>
      <c r="L76" s="42"/>
      <c r="M76" s="42"/>
      <c r="N76" s="42"/>
      <c r="P76" s="17"/>
    </row>
    <row r="77" spans="1:25">
      <c r="A77" s="23"/>
      <c r="B77" s="17"/>
      <c r="C77" s="42"/>
      <c r="D77" s="42"/>
      <c r="E77" s="42"/>
      <c r="F77" s="42"/>
      <c r="G77" s="42"/>
      <c r="H77" s="42"/>
      <c r="I77" s="42"/>
      <c r="J77" s="42"/>
      <c r="K77" s="42"/>
      <c r="L77" s="42"/>
      <c r="M77" s="42"/>
      <c r="N77" s="42"/>
      <c r="P77" s="17"/>
    </row>
    <row r="78" spans="1:25">
      <c r="A78" s="17" t="s">
        <v>2856</v>
      </c>
      <c r="B78" s="17"/>
      <c r="C78" s="42"/>
      <c r="D78" s="42"/>
      <c r="E78" s="42"/>
      <c r="F78" s="42"/>
      <c r="G78" s="42"/>
      <c r="H78" s="42"/>
      <c r="I78" s="42"/>
      <c r="J78" s="42"/>
      <c r="K78" s="42"/>
      <c r="L78" s="42"/>
      <c r="M78" s="42"/>
      <c r="N78" s="42"/>
      <c r="P78" s="17"/>
    </row>
    <row r="79" spans="1:25">
      <c r="A79" s="23"/>
      <c r="B79" s="17"/>
      <c r="C79" s="42"/>
      <c r="D79" s="42"/>
      <c r="E79" s="42"/>
      <c r="F79" s="42"/>
      <c r="G79" s="42"/>
      <c r="H79" s="42"/>
      <c r="I79" s="42"/>
      <c r="J79" s="42"/>
      <c r="K79" s="42"/>
      <c r="L79" s="42"/>
      <c r="M79" s="42"/>
      <c r="N79" s="42"/>
      <c r="P79" s="17"/>
    </row>
    <row r="80" spans="1:25">
      <c r="A80" s="17" t="s">
        <v>3389</v>
      </c>
      <c r="B80" s="17"/>
      <c r="C80" s="43"/>
      <c r="D80" s="43"/>
      <c r="E80" s="43"/>
      <c r="F80" s="43"/>
      <c r="G80" s="43"/>
      <c r="H80" s="43"/>
      <c r="I80" s="43"/>
      <c r="J80" s="43"/>
      <c r="K80" s="43"/>
      <c r="L80" s="43"/>
      <c r="M80" s="17"/>
      <c r="P80" s="17"/>
    </row>
    <row r="81" spans="1:16">
      <c r="A81" s="17"/>
      <c r="B81" s="17"/>
      <c r="C81" s="43"/>
      <c r="D81" s="43"/>
      <c r="E81" s="43"/>
      <c r="F81" s="43"/>
      <c r="G81" s="43"/>
      <c r="H81" s="43"/>
      <c r="I81" s="43"/>
      <c r="J81" s="43"/>
      <c r="K81" s="43"/>
      <c r="L81" s="43"/>
      <c r="M81" s="17"/>
      <c r="P81" s="17"/>
    </row>
    <row r="82" spans="1:16">
      <c r="A82" s="53" t="s">
        <v>2857</v>
      </c>
      <c r="B82" s="17"/>
      <c r="C82" s="43"/>
      <c r="D82" s="43"/>
      <c r="E82" s="43"/>
      <c r="F82" s="43"/>
      <c r="G82" s="43"/>
      <c r="H82" s="43"/>
      <c r="I82" s="43"/>
      <c r="J82" s="43"/>
      <c r="K82" s="43"/>
      <c r="L82" s="43"/>
      <c r="M82" s="17"/>
      <c r="P82" s="17"/>
    </row>
    <row r="83" spans="1:16">
      <c r="A83" s="17"/>
      <c r="B83" s="17"/>
      <c r="C83" s="43"/>
      <c r="D83" s="43"/>
      <c r="E83" s="43"/>
      <c r="F83" s="43"/>
      <c r="G83" s="43"/>
      <c r="H83" s="43"/>
      <c r="I83" s="43"/>
      <c r="J83" s="43"/>
      <c r="K83" s="43"/>
      <c r="L83" s="43"/>
      <c r="M83" s="17"/>
      <c r="P83" s="17"/>
    </row>
    <row r="84" spans="1:16">
      <c r="A84" s="53" t="s">
        <v>124</v>
      </c>
    </row>
  </sheetData>
  <protectedRanges>
    <protectedRange sqref="C36:V36" name="Range1_1_14"/>
    <protectedRange sqref="C37:V37" name="Range1_1_27"/>
  </protectedRanges>
  <mergeCells count="16">
    <mergeCell ref="A32:A35"/>
    <mergeCell ref="A56:A59"/>
    <mergeCell ref="A60:A63"/>
    <mergeCell ref="A64:A67"/>
    <mergeCell ref="A36:A39"/>
    <mergeCell ref="A40:A43"/>
    <mergeCell ref="A44:A47"/>
    <mergeCell ref="A48:A51"/>
    <mergeCell ref="A52:A55"/>
    <mergeCell ref="A4:A7"/>
    <mergeCell ref="A8:A11"/>
    <mergeCell ref="A16:A19"/>
    <mergeCell ref="A24:A27"/>
    <mergeCell ref="A28:A31"/>
    <mergeCell ref="A12:A15"/>
    <mergeCell ref="A20:A23"/>
  </mergeCells>
  <conditionalFormatting sqref="C3:M3">
    <cfRule type="expression" dxfId="39" priority="2" stopIfTrue="1">
      <formula>ISNA(ACTIVECELL)</formula>
    </cfRule>
  </conditionalFormatting>
  <conditionalFormatting sqref="N1:O2">
    <cfRule type="expression" dxfId="38" priority="1" stopIfTrue="1">
      <formula>#N/A</formula>
    </cfRule>
  </conditionalFormatting>
  <hyperlinks>
    <hyperlink ref="AA3" location="Content!A1" display="Back to content page" xr:uid="{00000000-0004-0000-3301-000000000000}"/>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sheetPr codeName="Sheet309"/>
  <dimension ref="A1:AA118"/>
  <sheetViews>
    <sheetView topLeftCell="A72" zoomScale="93" zoomScaleNormal="93" workbookViewId="0">
      <selection activeCell="A82" sqref="A82"/>
    </sheetView>
  </sheetViews>
  <sheetFormatPr defaultRowHeight="14.4"/>
  <cols>
    <col min="1" max="1" width="19.5546875" customWidth="1"/>
    <col min="2" max="2" width="27.44140625" customWidth="1"/>
    <col min="3" max="3" width="12.21875" customWidth="1"/>
    <col min="4" max="5" width="13.21875" customWidth="1"/>
    <col min="6" max="6" width="12.21875" customWidth="1"/>
    <col min="7" max="12" width="13.21875" customWidth="1"/>
    <col min="13" max="13" width="12.21875" customWidth="1"/>
    <col min="14" max="16" width="13.21875" customWidth="1"/>
    <col min="17" max="25" width="12.21875" customWidth="1"/>
    <col min="27" max="27" width="11.77734375" customWidth="1"/>
  </cols>
  <sheetData>
    <row r="1" spans="1:27">
      <c r="A1" s="18" t="s">
        <v>3067</v>
      </c>
      <c r="B1" s="17"/>
      <c r="C1" s="17"/>
      <c r="D1" s="17"/>
      <c r="E1" s="17"/>
      <c r="F1" s="17"/>
      <c r="G1" s="17"/>
      <c r="H1" s="17"/>
      <c r="I1" s="17"/>
      <c r="J1" s="17"/>
      <c r="K1" s="17"/>
      <c r="L1" s="17"/>
      <c r="M1" s="17"/>
      <c r="N1" s="62"/>
      <c r="O1" s="62"/>
      <c r="R1" s="13"/>
      <c r="S1" s="13"/>
      <c r="T1" s="13"/>
      <c r="U1" s="13"/>
      <c r="V1" s="13"/>
      <c r="W1" s="13"/>
      <c r="X1" s="13"/>
      <c r="Y1" s="13"/>
    </row>
    <row r="2" spans="1:27">
      <c r="A2" s="40"/>
      <c r="B2" s="40"/>
      <c r="C2" s="40"/>
      <c r="D2" s="17" t="s">
        <v>15</v>
      </c>
      <c r="E2" s="40"/>
      <c r="F2" s="40"/>
      <c r="G2" s="40"/>
      <c r="H2" s="40"/>
      <c r="I2" s="40"/>
      <c r="J2" s="40"/>
      <c r="K2" s="17"/>
      <c r="L2" s="17"/>
      <c r="M2" s="17"/>
      <c r="N2" s="62"/>
      <c r="O2" s="62"/>
      <c r="R2" s="13"/>
      <c r="S2" s="13"/>
      <c r="T2" s="13"/>
      <c r="U2" s="13"/>
      <c r="V2" s="13"/>
      <c r="W2" s="13"/>
      <c r="X2" s="13"/>
      <c r="Y2" s="13"/>
    </row>
    <row r="3" spans="1:27">
      <c r="A3" s="287" t="s">
        <v>14</v>
      </c>
      <c r="B3" s="287" t="s">
        <v>39</v>
      </c>
      <c r="C3" s="21">
        <v>2000</v>
      </c>
      <c r="D3" s="21">
        <v>2001</v>
      </c>
      <c r="E3" s="21">
        <v>2002</v>
      </c>
      <c r="F3" s="21">
        <v>2003</v>
      </c>
      <c r="G3" s="21">
        <v>2004</v>
      </c>
      <c r="H3" s="21">
        <v>2005</v>
      </c>
      <c r="I3" s="21">
        <v>2006</v>
      </c>
      <c r="J3" s="21">
        <v>2007</v>
      </c>
      <c r="K3" s="21">
        <v>2008</v>
      </c>
      <c r="L3" s="21">
        <v>2009</v>
      </c>
      <c r="M3" s="21">
        <v>2010</v>
      </c>
      <c r="N3" s="21">
        <v>2011</v>
      </c>
      <c r="O3" s="21">
        <v>2012</v>
      </c>
      <c r="P3" s="21">
        <v>2013</v>
      </c>
      <c r="Q3" s="21">
        <v>2014</v>
      </c>
      <c r="R3" s="21">
        <v>2015</v>
      </c>
      <c r="S3" s="21">
        <v>2016</v>
      </c>
      <c r="T3" s="21">
        <v>2017</v>
      </c>
      <c r="U3" s="21">
        <v>2018</v>
      </c>
      <c r="V3" s="21">
        <v>2019</v>
      </c>
      <c r="W3" s="21">
        <v>2020</v>
      </c>
      <c r="X3" s="21">
        <v>2021</v>
      </c>
      <c r="Y3" s="21">
        <v>2022</v>
      </c>
      <c r="AA3" s="1" t="s">
        <v>559</v>
      </c>
    </row>
    <row r="4" spans="1:27">
      <c r="A4" s="855" t="s">
        <v>13</v>
      </c>
      <c r="B4" s="28" t="s">
        <v>95</v>
      </c>
      <c r="C4" s="296">
        <v>9.9</v>
      </c>
      <c r="D4" s="296">
        <v>2.7</v>
      </c>
      <c r="E4" s="296">
        <v>2.952</v>
      </c>
      <c r="F4" s="296">
        <v>2.6850000000000001</v>
      </c>
      <c r="G4" s="296">
        <v>2.9670000000000001</v>
      </c>
      <c r="H4" s="296">
        <v>3.7490000000000001</v>
      </c>
      <c r="I4" s="296">
        <v>3.64</v>
      </c>
      <c r="J4" s="296">
        <v>3.6</v>
      </c>
      <c r="K4" s="296">
        <v>3.5</v>
      </c>
      <c r="L4" s="296">
        <v>3.6</v>
      </c>
      <c r="M4" s="296">
        <v>3.4</v>
      </c>
      <c r="N4" s="296">
        <v>5.4</v>
      </c>
      <c r="O4" s="296">
        <v>5.5</v>
      </c>
      <c r="P4" s="296">
        <v>5.5</v>
      </c>
      <c r="Q4" s="296">
        <v>5.5</v>
      </c>
      <c r="R4" s="296">
        <v>5.5</v>
      </c>
      <c r="S4" s="296">
        <v>5.5</v>
      </c>
      <c r="T4" s="296">
        <v>5.5</v>
      </c>
      <c r="U4" s="296">
        <v>5.5</v>
      </c>
      <c r="V4" s="296">
        <v>5.4139999999999997</v>
      </c>
      <c r="W4" s="296"/>
      <c r="X4" s="296"/>
      <c r="Y4" s="296"/>
    </row>
    <row r="5" spans="1:27">
      <c r="A5" s="855"/>
      <c r="B5" s="28" t="s">
        <v>59</v>
      </c>
      <c r="C5" s="296">
        <v>10000</v>
      </c>
      <c r="D5" s="296">
        <v>2000</v>
      </c>
      <c r="E5" s="296">
        <v>2000</v>
      </c>
      <c r="F5" s="296">
        <v>2000</v>
      </c>
      <c r="G5" s="296">
        <v>2000</v>
      </c>
      <c r="H5" s="296">
        <v>2000</v>
      </c>
      <c r="I5" s="296">
        <v>2000</v>
      </c>
      <c r="J5" s="296">
        <v>2000</v>
      </c>
      <c r="K5" s="296">
        <v>2000</v>
      </c>
      <c r="L5" s="296">
        <v>2000</v>
      </c>
      <c r="M5" s="296">
        <v>2000</v>
      </c>
      <c r="N5" s="296">
        <v>3000</v>
      </c>
      <c r="O5" s="296">
        <v>3000</v>
      </c>
      <c r="P5" s="296">
        <v>3000</v>
      </c>
      <c r="Q5" s="296"/>
      <c r="R5" s="296"/>
      <c r="S5" s="296"/>
      <c r="T5" s="296"/>
      <c r="U5" s="296"/>
      <c r="V5" s="296"/>
      <c r="W5" s="296"/>
      <c r="X5" s="296"/>
      <c r="Y5" s="296"/>
    </row>
    <row r="6" spans="1:27">
      <c r="A6" s="855"/>
      <c r="B6" s="93" t="s">
        <v>555</v>
      </c>
      <c r="C6" s="296">
        <v>10000</v>
      </c>
      <c r="D6" s="296">
        <v>2000</v>
      </c>
      <c r="E6" s="296">
        <v>2000</v>
      </c>
      <c r="F6" s="296">
        <v>2000</v>
      </c>
      <c r="G6" s="296">
        <v>2000</v>
      </c>
      <c r="H6" s="296">
        <v>2000</v>
      </c>
      <c r="I6" s="296">
        <v>2000</v>
      </c>
      <c r="J6" s="296">
        <v>2000</v>
      </c>
      <c r="K6" s="296">
        <v>2000</v>
      </c>
      <c r="L6" s="296">
        <v>2000</v>
      </c>
      <c r="M6" s="296">
        <v>2000</v>
      </c>
      <c r="N6" s="296">
        <v>3000</v>
      </c>
      <c r="O6" s="296">
        <v>3000</v>
      </c>
      <c r="P6" s="296">
        <v>3000</v>
      </c>
      <c r="Q6" s="296">
        <v>3000</v>
      </c>
      <c r="R6" s="296">
        <v>3000</v>
      </c>
      <c r="S6" s="296">
        <v>3000</v>
      </c>
      <c r="T6" s="296">
        <v>3000</v>
      </c>
      <c r="U6" s="296">
        <v>3000</v>
      </c>
      <c r="V6" s="296">
        <v>2945</v>
      </c>
      <c r="W6" s="296"/>
      <c r="X6" s="296"/>
      <c r="Y6" s="296"/>
    </row>
    <row r="7" spans="1:27">
      <c r="A7" s="855"/>
      <c r="B7" s="28" t="s">
        <v>58</v>
      </c>
      <c r="C7" s="296">
        <v>990</v>
      </c>
      <c r="D7" s="296">
        <v>1350</v>
      </c>
      <c r="E7" s="296">
        <v>1476</v>
      </c>
      <c r="F7" s="296">
        <v>1342.5</v>
      </c>
      <c r="G7" s="296">
        <v>1483.5</v>
      </c>
      <c r="H7" s="296">
        <v>1874.5</v>
      </c>
      <c r="I7" s="296">
        <v>1820</v>
      </c>
      <c r="J7" s="296">
        <v>1800</v>
      </c>
      <c r="K7" s="296">
        <v>1750</v>
      </c>
      <c r="L7" s="296">
        <v>1800</v>
      </c>
      <c r="M7" s="296">
        <v>1700</v>
      </c>
      <c r="N7" s="296">
        <v>1800</v>
      </c>
      <c r="O7" s="296">
        <v>1833.3333333333333</v>
      </c>
      <c r="P7" s="296">
        <v>1833.3333333333333</v>
      </c>
      <c r="Q7" s="296">
        <v>1833.3000000000002</v>
      </c>
      <c r="R7" s="296">
        <v>1833.3000000000002</v>
      </c>
      <c r="S7" s="296">
        <v>1833.3000000000002</v>
      </c>
      <c r="T7" s="296">
        <v>1833.3000000000002</v>
      </c>
      <c r="U7" s="296">
        <v>1833.3000000000002</v>
      </c>
      <c r="V7" s="296">
        <v>1838.4</v>
      </c>
      <c r="W7" s="296"/>
      <c r="X7" s="296"/>
      <c r="Y7" s="296"/>
      <c r="AA7" s="33"/>
    </row>
    <row r="8" spans="1:27">
      <c r="A8" s="855" t="s">
        <v>12</v>
      </c>
      <c r="B8" s="28" t="s">
        <v>95</v>
      </c>
      <c r="C8" s="296">
        <v>3</v>
      </c>
      <c r="D8" s="296">
        <v>3</v>
      </c>
      <c r="E8" s="296">
        <v>2.5</v>
      </c>
      <c r="F8" s="296">
        <v>2.5</v>
      </c>
      <c r="G8" s="296">
        <v>2.5</v>
      </c>
      <c r="H8" s="296">
        <v>2.5</v>
      </c>
      <c r="I8" s="296">
        <v>2.5</v>
      </c>
      <c r="J8" s="296">
        <v>2.5</v>
      </c>
      <c r="K8" s="296">
        <v>2.484</v>
      </c>
      <c r="L8" s="296">
        <v>1.865</v>
      </c>
      <c r="M8" s="296">
        <v>0.9</v>
      </c>
      <c r="N8" s="296">
        <v>0.97799999999999998</v>
      </c>
      <c r="O8" s="296">
        <v>1</v>
      </c>
      <c r="P8" s="296">
        <v>1</v>
      </c>
      <c r="Q8" s="296">
        <v>1</v>
      </c>
      <c r="R8" s="296">
        <v>1</v>
      </c>
      <c r="S8" s="296">
        <v>1</v>
      </c>
      <c r="T8" s="296">
        <v>1</v>
      </c>
      <c r="U8" s="296">
        <v>1</v>
      </c>
      <c r="V8" s="296">
        <v>0.96899999999999997</v>
      </c>
      <c r="W8" s="296"/>
      <c r="X8" s="296"/>
      <c r="Y8" s="296"/>
      <c r="Z8" t="s">
        <v>15</v>
      </c>
    </row>
    <row r="9" spans="1:27">
      <c r="A9" s="855"/>
      <c r="B9" s="28" t="s">
        <v>59</v>
      </c>
      <c r="C9" s="296">
        <v>1100</v>
      </c>
      <c r="D9" s="296">
        <v>1100</v>
      </c>
      <c r="E9" s="296">
        <v>1100</v>
      </c>
      <c r="F9" s="296">
        <v>1100</v>
      </c>
      <c r="G9" s="296">
        <v>1100</v>
      </c>
      <c r="H9" s="296">
        <v>1100</v>
      </c>
      <c r="I9" s="296">
        <v>1100</v>
      </c>
      <c r="J9" s="296">
        <v>1100</v>
      </c>
      <c r="K9" s="296"/>
      <c r="L9" s="296"/>
      <c r="M9" s="296"/>
      <c r="N9" s="296">
        <v>440</v>
      </c>
      <c r="O9" s="296">
        <v>450</v>
      </c>
      <c r="P9" s="296">
        <v>470</v>
      </c>
      <c r="Q9" s="296"/>
      <c r="R9" s="296"/>
      <c r="S9" s="296"/>
      <c r="T9" s="296"/>
      <c r="U9" s="296"/>
      <c r="V9" s="296"/>
      <c r="W9" s="296"/>
      <c r="X9" s="296"/>
      <c r="Y9" s="296"/>
    </row>
    <row r="10" spans="1:27">
      <c r="A10" s="855"/>
      <c r="B10" s="93" t="s">
        <v>555</v>
      </c>
      <c r="C10" s="296">
        <v>1100</v>
      </c>
      <c r="D10" s="296">
        <v>905</v>
      </c>
      <c r="E10" s="296">
        <v>804</v>
      </c>
      <c r="F10" s="296">
        <v>691</v>
      </c>
      <c r="G10" s="296">
        <v>643</v>
      </c>
      <c r="H10" s="296">
        <v>604</v>
      </c>
      <c r="I10" s="296">
        <v>579</v>
      </c>
      <c r="J10" s="296">
        <v>500</v>
      </c>
      <c r="K10" s="296">
        <v>535</v>
      </c>
      <c r="L10" s="296">
        <v>400</v>
      </c>
      <c r="M10" s="296">
        <v>430</v>
      </c>
      <c r="N10" s="296">
        <v>440</v>
      </c>
      <c r="O10" s="296">
        <v>450</v>
      </c>
      <c r="P10" s="296">
        <v>470</v>
      </c>
      <c r="Q10" s="296">
        <v>500</v>
      </c>
      <c r="R10" s="296">
        <v>500</v>
      </c>
      <c r="S10" s="296">
        <v>500</v>
      </c>
      <c r="T10" s="296">
        <v>500</v>
      </c>
      <c r="U10" s="296">
        <v>500</v>
      </c>
      <c r="V10" s="296">
        <v>502</v>
      </c>
      <c r="W10" s="296"/>
      <c r="X10" s="296"/>
      <c r="Y10" s="296"/>
    </row>
    <row r="11" spans="1:27">
      <c r="A11" s="855"/>
      <c r="B11" s="28" t="s">
        <v>58</v>
      </c>
      <c r="C11" s="296">
        <v>2727.2727272727275</v>
      </c>
      <c r="D11" s="296">
        <v>2727.2727272727275</v>
      </c>
      <c r="E11" s="296">
        <v>2272.7272727272725</v>
      </c>
      <c r="F11" s="296">
        <v>2272.7272727272725</v>
      </c>
      <c r="G11" s="296">
        <v>2272.7272727272725</v>
      </c>
      <c r="H11" s="296">
        <v>2272.7272727272725</v>
      </c>
      <c r="I11" s="296">
        <v>2272.7272727272725</v>
      </c>
      <c r="J11" s="296">
        <v>2272.7272727272725</v>
      </c>
      <c r="K11" s="296"/>
      <c r="L11" s="296"/>
      <c r="M11" s="296"/>
      <c r="N11" s="296">
        <v>2222.7272727272725</v>
      </c>
      <c r="O11" s="296">
        <v>2222.2222222222222</v>
      </c>
      <c r="P11" s="296">
        <v>2127.6595744680849</v>
      </c>
      <c r="Q11" s="296">
        <v>2000</v>
      </c>
      <c r="R11" s="296">
        <v>2000</v>
      </c>
      <c r="S11" s="296">
        <v>2000</v>
      </c>
      <c r="T11" s="296">
        <v>2000</v>
      </c>
      <c r="U11" s="296">
        <v>2000</v>
      </c>
      <c r="V11" s="296">
        <v>1930.3000000000002</v>
      </c>
      <c r="W11" s="296"/>
      <c r="X11" s="296"/>
      <c r="Y11" s="296"/>
    </row>
    <row r="12" spans="1:27">
      <c r="A12" s="855" t="s">
        <v>513</v>
      </c>
      <c r="B12" s="28" t="s">
        <v>95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c r="X12" s="296"/>
      <c r="Y12" s="296"/>
    </row>
    <row r="13" spans="1:27">
      <c r="A13" s="855"/>
      <c r="B13" s="28" t="s">
        <v>59</v>
      </c>
      <c r="C13" s="296" t="s">
        <v>105</v>
      </c>
      <c r="D13" s="296" t="s">
        <v>105</v>
      </c>
      <c r="E13" s="296" t="s">
        <v>105</v>
      </c>
      <c r="F13" s="296" t="s">
        <v>105</v>
      </c>
      <c r="G13" s="296" t="s">
        <v>105</v>
      </c>
      <c r="H13" s="296" t="s">
        <v>105</v>
      </c>
      <c r="I13" s="296" t="s">
        <v>105</v>
      </c>
      <c r="J13" s="296" t="s">
        <v>105</v>
      </c>
      <c r="K13" s="296" t="s">
        <v>105</v>
      </c>
      <c r="L13" s="296" t="s">
        <v>105</v>
      </c>
      <c r="M13" s="296" t="s">
        <v>105</v>
      </c>
      <c r="N13" s="296" t="s">
        <v>105</v>
      </c>
      <c r="O13" s="296" t="s">
        <v>105</v>
      </c>
      <c r="P13" s="296" t="s">
        <v>105</v>
      </c>
      <c r="Q13" s="296" t="s">
        <v>105</v>
      </c>
      <c r="R13" s="296" t="s">
        <v>105</v>
      </c>
      <c r="S13" s="296" t="s">
        <v>105</v>
      </c>
      <c r="T13" s="296" t="s">
        <v>105</v>
      </c>
      <c r="U13" s="296" t="s">
        <v>105</v>
      </c>
      <c r="V13" s="296" t="s">
        <v>105</v>
      </c>
      <c r="W13" s="296"/>
      <c r="X13" s="296"/>
      <c r="Y13" s="296"/>
    </row>
    <row r="14" spans="1:27">
      <c r="A14" s="855"/>
      <c r="B14" s="93" t="s">
        <v>555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c r="X14" s="296"/>
      <c r="Y14" s="296"/>
    </row>
    <row r="15" spans="1:27">
      <c r="A15" s="855"/>
      <c r="B15" s="28" t="s">
        <v>58</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c r="X15" s="296"/>
      <c r="Y15" s="296"/>
    </row>
    <row r="16" spans="1:27">
      <c r="A16" s="856" t="s">
        <v>100</v>
      </c>
      <c r="B16" s="28" t="s">
        <v>95</v>
      </c>
      <c r="C16" s="296">
        <v>29</v>
      </c>
      <c r="D16" s="296">
        <v>30</v>
      </c>
      <c r="E16" s="296">
        <v>30</v>
      </c>
      <c r="F16" s="296">
        <v>30</v>
      </c>
      <c r="G16" s="296">
        <v>31</v>
      </c>
      <c r="H16" s="296">
        <v>31.5</v>
      </c>
      <c r="I16" s="296">
        <v>32</v>
      </c>
      <c r="J16" s="296">
        <v>32</v>
      </c>
      <c r="K16" s="296">
        <v>32.5</v>
      </c>
      <c r="L16" s="296">
        <v>25.6</v>
      </c>
      <c r="M16" s="296">
        <v>25.5</v>
      </c>
      <c r="N16" s="296">
        <v>27</v>
      </c>
      <c r="O16" s="296">
        <v>28</v>
      </c>
      <c r="P16" s="296">
        <v>28</v>
      </c>
      <c r="Q16" s="296">
        <v>30</v>
      </c>
      <c r="R16" s="296">
        <v>30.353999999999999</v>
      </c>
      <c r="S16" s="296">
        <v>28.779</v>
      </c>
      <c r="T16" s="296">
        <v>28.594999999999999</v>
      </c>
      <c r="U16" s="296">
        <v>28.527999999999999</v>
      </c>
      <c r="V16" s="296">
        <v>28.471</v>
      </c>
      <c r="W16" s="296"/>
      <c r="X16" s="296"/>
      <c r="Y16" s="296"/>
    </row>
    <row r="17" spans="1:27">
      <c r="A17" s="856"/>
      <c r="B17" s="28" t="s">
        <v>59</v>
      </c>
      <c r="C17" s="296">
        <v>68000</v>
      </c>
      <c r="D17" s="296">
        <v>70000</v>
      </c>
      <c r="E17" s="296">
        <v>70000</v>
      </c>
      <c r="F17" s="296">
        <v>70000</v>
      </c>
      <c r="G17" s="296">
        <v>73000</v>
      </c>
      <c r="H17" s="296">
        <v>74000</v>
      </c>
      <c r="I17" s="296">
        <v>75000</v>
      </c>
      <c r="J17" s="296">
        <v>75000</v>
      </c>
      <c r="K17" s="296">
        <v>76000</v>
      </c>
      <c r="L17" s="296">
        <v>60958</v>
      </c>
      <c r="M17" s="296">
        <v>62000</v>
      </c>
      <c r="N17" s="296">
        <v>66000</v>
      </c>
      <c r="O17" s="296">
        <v>67000</v>
      </c>
      <c r="P17" s="296">
        <v>67000</v>
      </c>
      <c r="Q17" s="296"/>
      <c r="R17" s="296"/>
      <c r="S17" s="296"/>
      <c r="T17" s="296"/>
      <c r="U17" s="296"/>
      <c r="V17" s="296"/>
      <c r="W17" s="296"/>
      <c r="X17" s="296"/>
      <c r="Y17" s="296"/>
    </row>
    <row r="18" spans="1:27">
      <c r="A18" s="856"/>
      <c r="B18" s="93" t="s">
        <v>555</v>
      </c>
      <c r="C18" s="296">
        <v>68000</v>
      </c>
      <c r="D18" s="296">
        <v>70000</v>
      </c>
      <c r="E18" s="296">
        <v>70000</v>
      </c>
      <c r="F18" s="296">
        <v>70000</v>
      </c>
      <c r="G18" s="296">
        <v>73000</v>
      </c>
      <c r="H18" s="296">
        <v>74000</v>
      </c>
      <c r="I18" s="296">
        <v>75000</v>
      </c>
      <c r="J18" s="296">
        <v>75000</v>
      </c>
      <c r="K18" s="296">
        <v>76000</v>
      </c>
      <c r="L18" s="296">
        <v>60450</v>
      </c>
      <c r="M18" s="296">
        <v>62000</v>
      </c>
      <c r="N18" s="296">
        <v>66000</v>
      </c>
      <c r="O18" s="296">
        <v>67000</v>
      </c>
      <c r="P18" s="296">
        <v>67000</v>
      </c>
      <c r="Q18" s="296">
        <v>68000</v>
      </c>
      <c r="R18" s="296">
        <v>70474</v>
      </c>
      <c r="S18" s="296">
        <v>68291</v>
      </c>
      <c r="T18" s="296">
        <v>68413</v>
      </c>
      <c r="U18" s="296">
        <v>68254</v>
      </c>
      <c r="V18" s="296">
        <v>68118</v>
      </c>
      <c r="W18" s="296"/>
      <c r="X18" s="296"/>
      <c r="Y18" s="296"/>
    </row>
    <row r="19" spans="1:27">
      <c r="A19" s="856"/>
      <c r="B19" s="28" t="s">
        <v>58</v>
      </c>
      <c r="C19" s="296">
        <v>426.47058823529414</v>
      </c>
      <c r="D19" s="296">
        <v>428.57142857142856</v>
      </c>
      <c r="E19" s="296">
        <v>428.57142857142856</v>
      </c>
      <c r="F19" s="296">
        <v>428.57142857142856</v>
      </c>
      <c r="G19" s="296">
        <v>424.65753424657532</v>
      </c>
      <c r="H19" s="296">
        <v>425.67567567567568</v>
      </c>
      <c r="I19" s="296">
        <v>426.66666666666669</v>
      </c>
      <c r="J19" s="296">
        <v>426.66666666666669</v>
      </c>
      <c r="K19" s="296">
        <v>427.63157894736844</v>
      </c>
      <c r="L19" s="296">
        <v>419.96128481905572</v>
      </c>
      <c r="M19" s="296">
        <v>411.29032258064518</v>
      </c>
      <c r="N19" s="296">
        <v>409.09090909090907</v>
      </c>
      <c r="O19" s="296">
        <v>417.91044776119401</v>
      </c>
      <c r="P19" s="296">
        <v>417.91044776119401</v>
      </c>
      <c r="Q19" s="296">
        <v>441.20000000000005</v>
      </c>
      <c r="R19" s="296">
        <v>430.70000000000005</v>
      </c>
      <c r="S19" s="296">
        <v>421.40000000000003</v>
      </c>
      <c r="T19" s="296">
        <v>418</v>
      </c>
      <c r="U19" s="296">
        <v>418</v>
      </c>
      <c r="V19" s="296">
        <v>418</v>
      </c>
      <c r="W19" s="296"/>
      <c r="X19" s="296"/>
      <c r="Y19" s="296"/>
    </row>
    <row r="20" spans="1:27">
      <c r="A20" s="855" t="s">
        <v>512</v>
      </c>
      <c r="B20" s="28" t="s">
        <v>95</v>
      </c>
      <c r="C20" s="296">
        <v>11.35</v>
      </c>
      <c r="D20" s="296">
        <v>9.1</v>
      </c>
      <c r="E20" s="296">
        <v>6</v>
      </c>
      <c r="F20" s="296">
        <v>1.85</v>
      </c>
      <c r="G20" s="296">
        <v>4.9000000000000004</v>
      </c>
      <c r="H20" s="296">
        <v>6</v>
      </c>
      <c r="I20" s="296">
        <v>7.2</v>
      </c>
      <c r="J20" s="296">
        <v>7.2</v>
      </c>
      <c r="K20" s="296">
        <v>1.4</v>
      </c>
      <c r="L20" s="296">
        <v>1.65</v>
      </c>
      <c r="M20" s="296">
        <v>1.8</v>
      </c>
      <c r="N20" s="296">
        <v>1.3959999999999999</v>
      </c>
      <c r="O20" s="296">
        <v>1.3</v>
      </c>
      <c r="P20" s="296">
        <v>1.4</v>
      </c>
      <c r="Q20" s="296">
        <v>2.4</v>
      </c>
      <c r="R20" s="296">
        <v>0.97899999999999998</v>
      </c>
      <c r="S20" s="296">
        <v>0.85599999999999998</v>
      </c>
      <c r="T20" s="296">
        <v>0.88700000000000001</v>
      </c>
      <c r="U20" s="296">
        <v>0.88700000000000001</v>
      </c>
      <c r="V20" s="296">
        <v>0.88700000000000001</v>
      </c>
      <c r="W20" s="296"/>
      <c r="X20" s="296"/>
      <c r="Y20" s="296"/>
    </row>
    <row r="21" spans="1:27">
      <c r="A21" s="855"/>
      <c r="B21" s="28" t="s">
        <v>59</v>
      </c>
      <c r="C21" s="296">
        <v>28300</v>
      </c>
      <c r="D21" s="296">
        <v>9600</v>
      </c>
      <c r="E21" s="296">
        <v>10700</v>
      </c>
      <c r="F21" s="296">
        <v>3500</v>
      </c>
      <c r="G21" s="296">
        <v>2800</v>
      </c>
      <c r="H21" s="296">
        <v>5000</v>
      </c>
      <c r="I21" s="296">
        <v>14800</v>
      </c>
      <c r="J21" s="296">
        <v>14800</v>
      </c>
      <c r="K21" s="296">
        <v>2291</v>
      </c>
      <c r="L21" s="296">
        <v>2688</v>
      </c>
      <c r="M21" s="296">
        <v>2950</v>
      </c>
      <c r="N21" s="296">
        <v>2521</v>
      </c>
      <c r="O21" s="296">
        <v>2500</v>
      </c>
      <c r="P21" s="296">
        <v>2550</v>
      </c>
      <c r="Q21" s="296">
        <v>3000</v>
      </c>
      <c r="R21" s="296"/>
      <c r="S21" s="296"/>
      <c r="T21" s="296"/>
      <c r="U21" s="296"/>
      <c r="V21" s="296"/>
      <c r="W21" s="296"/>
      <c r="X21" s="296"/>
      <c r="Y21" s="296"/>
    </row>
    <row r="22" spans="1:27">
      <c r="A22" s="855"/>
      <c r="B22" s="93" t="s">
        <v>555</v>
      </c>
      <c r="C22" s="296">
        <v>28300</v>
      </c>
      <c r="D22" s="296">
        <v>9600</v>
      </c>
      <c r="E22" s="296">
        <v>10700</v>
      </c>
      <c r="F22" s="296">
        <v>3500</v>
      </c>
      <c r="G22" s="296">
        <v>2800</v>
      </c>
      <c r="H22" s="296">
        <v>5000</v>
      </c>
      <c r="I22" s="296">
        <v>900</v>
      </c>
      <c r="J22" s="296">
        <v>1800</v>
      </c>
      <c r="K22" s="296">
        <v>1800</v>
      </c>
      <c r="L22" s="296">
        <v>1800</v>
      </c>
      <c r="M22" s="296">
        <v>2950</v>
      </c>
      <c r="N22" s="296">
        <v>2950</v>
      </c>
      <c r="O22" s="296">
        <v>2500</v>
      </c>
      <c r="P22" s="296">
        <v>2500</v>
      </c>
      <c r="Q22" s="296">
        <v>2950</v>
      </c>
      <c r="R22" s="296">
        <v>1500</v>
      </c>
      <c r="S22" s="296">
        <v>1310</v>
      </c>
      <c r="T22" s="296">
        <v>1367</v>
      </c>
      <c r="U22" s="296">
        <v>1395</v>
      </c>
      <c r="V22" s="296">
        <v>1425</v>
      </c>
      <c r="W22" s="296"/>
      <c r="X22" s="296"/>
      <c r="Y22" s="296"/>
    </row>
    <row r="23" spans="1:27">
      <c r="A23" s="855"/>
      <c r="B23" s="28" t="s">
        <v>58</v>
      </c>
      <c r="C23" s="296">
        <v>401.06007067137807</v>
      </c>
      <c r="D23" s="296">
        <v>947.91666666666663</v>
      </c>
      <c r="E23" s="296">
        <v>560.74766355140184</v>
      </c>
      <c r="F23" s="296">
        <v>528.57142857142856</v>
      </c>
      <c r="G23" s="296">
        <v>1750</v>
      </c>
      <c r="H23" s="296">
        <v>1200</v>
      </c>
      <c r="I23" s="296">
        <v>486.48648648648651</v>
      </c>
      <c r="J23" s="296">
        <v>486.48648648648651</v>
      </c>
      <c r="K23" s="296">
        <v>611.08686163247489</v>
      </c>
      <c r="L23" s="296">
        <v>613.83928571428567</v>
      </c>
      <c r="M23" s="296">
        <v>610.16949152542372</v>
      </c>
      <c r="N23" s="296">
        <v>553.74851249504161</v>
      </c>
      <c r="O23" s="296">
        <v>520</v>
      </c>
      <c r="P23" s="296">
        <v>549.01960784313724</v>
      </c>
      <c r="Q23" s="296">
        <v>800</v>
      </c>
      <c r="R23" s="296">
        <v>652.70000000000005</v>
      </c>
      <c r="S23" s="296">
        <v>653.40000000000009</v>
      </c>
      <c r="T23" s="296">
        <v>648.90000000000009</v>
      </c>
      <c r="U23" s="296">
        <v>635.80000000000007</v>
      </c>
      <c r="V23" s="296">
        <v>622.5</v>
      </c>
      <c r="W23" s="296"/>
      <c r="X23" s="296"/>
      <c r="Y23" s="296"/>
    </row>
    <row r="24" spans="1:27">
      <c r="A24" s="855" t="s">
        <v>11</v>
      </c>
      <c r="B24" s="28" t="s">
        <v>95</v>
      </c>
      <c r="C24" s="296" t="s">
        <v>105</v>
      </c>
      <c r="D24" s="296" t="s">
        <v>105</v>
      </c>
      <c r="E24" s="296" t="s">
        <v>105</v>
      </c>
      <c r="F24" s="296" t="s">
        <v>105</v>
      </c>
      <c r="G24" s="296" t="s">
        <v>105</v>
      </c>
      <c r="H24" s="296" t="s">
        <v>105</v>
      </c>
      <c r="I24" s="296" t="s">
        <v>105</v>
      </c>
      <c r="J24" s="296" t="s">
        <v>105</v>
      </c>
      <c r="K24" s="296" t="s">
        <v>105</v>
      </c>
      <c r="L24" s="296" t="s">
        <v>105</v>
      </c>
      <c r="M24" s="296" t="s">
        <v>105</v>
      </c>
      <c r="N24" s="296" t="s">
        <v>105</v>
      </c>
      <c r="O24" s="296" t="s">
        <v>105</v>
      </c>
      <c r="P24" s="296" t="s">
        <v>105</v>
      </c>
      <c r="Q24" s="296" t="s">
        <v>105</v>
      </c>
      <c r="R24" s="296" t="s">
        <v>105</v>
      </c>
      <c r="S24" s="296" t="s">
        <v>105</v>
      </c>
      <c r="T24" s="296" t="s">
        <v>105</v>
      </c>
      <c r="U24" s="296" t="s">
        <v>105</v>
      </c>
      <c r="V24" s="296" t="s">
        <v>105</v>
      </c>
      <c r="W24" s="296"/>
      <c r="X24" s="296"/>
      <c r="Y24" s="296"/>
    </row>
    <row r="25" spans="1:27">
      <c r="A25" s="855"/>
      <c r="B25" s="28" t="s">
        <v>59</v>
      </c>
      <c r="C25" s="296" t="s">
        <v>105</v>
      </c>
      <c r="D25" s="296" t="s">
        <v>105</v>
      </c>
      <c r="E25" s="296" t="s">
        <v>105</v>
      </c>
      <c r="F25" s="296" t="s">
        <v>105</v>
      </c>
      <c r="G25" s="296" t="s">
        <v>105</v>
      </c>
      <c r="H25" s="296" t="s">
        <v>105</v>
      </c>
      <c r="I25" s="296" t="s">
        <v>105</v>
      </c>
      <c r="J25" s="296" t="s">
        <v>105</v>
      </c>
      <c r="K25" s="296" t="s">
        <v>105</v>
      </c>
      <c r="L25" s="296" t="s">
        <v>105</v>
      </c>
      <c r="M25" s="296" t="s">
        <v>105</v>
      </c>
      <c r="N25" s="296" t="s">
        <v>105</v>
      </c>
      <c r="O25" s="296" t="s">
        <v>105</v>
      </c>
      <c r="P25" s="296" t="s">
        <v>105</v>
      </c>
      <c r="Q25" s="296" t="s">
        <v>105</v>
      </c>
      <c r="R25" s="296" t="s">
        <v>105</v>
      </c>
      <c r="S25" s="296" t="s">
        <v>105</v>
      </c>
      <c r="T25" s="296" t="s">
        <v>105</v>
      </c>
      <c r="U25" s="296" t="s">
        <v>105</v>
      </c>
      <c r="V25" s="296" t="s">
        <v>105</v>
      </c>
      <c r="W25" s="296"/>
      <c r="X25" s="296"/>
      <c r="Y25" s="296"/>
    </row>
    <row r="26" spans="1:27">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t="s">
        <v>105</v>
      </c>
      <c r="O26" s="296" t="s">
        <v>105</v>
      </c>
      <c r="P26" s="296" t="s">
        <v>105</v>
      </c>
      <c r="Q26" s="296" t="s">
        <v>105</v>
      </c>
      <c r="R26" s="296" t="s">
        <v>105</v>
      </c>
      <c r="S26" s="296" t="s">
        <v>105</v>
      </c>
      <c r="T26" s="296" t="s">
        <v>105</v>
      </c>
      <c r="U26" s="296" t="s">
        <v>105</v>
      </c>
      <c r="V26" s="296" t="s">
        <v>105</v>
      </c>
      <c r="W26" s="296"/>
      <c r="X26" s="296"/>
      <c r="Y26" s="296"/>
    </row>
    <row r="27" spans="1:27">
      <c r="A27" s="855"/>
      <c r="B27" s="28" t="s">
        <v>58</v>
      </c>
      <c r="C27" s="296" t="s">
        <v>105</v>
      </c>
      <c r="D27" s="296" t="s">
        <v>105</v>
      </c>
      <c r="E27" s="296" t="s">
        <v>105</v>
      </c>
      <c r="F27" s="296" t="s">
        <v>105</v>
      </c>
      <c r="G27" s="296" t="s">
        <v>105</v>
      </c>
      <c r="H27" s="296" t="s">
        <v>105</v>
      </c>
      <c r="I27" s="296" t="s">
        <v>105</v>
      </c>
      <c r="J27" s="296" t="s">
        <v>105</v>
      </c>
      <c r="K27" s="296" t="s">
        <v>105</v>
      </c>
      <c r="L27" s="296" t="s">
        <v>105</v>
      </c>
      <c r="M27" s="296" t="s">
        <v>105</v>
      </c>
      <c r="N27" s="296" t="s">
        <v>105</v>
      </c>
      <c r="O27" s="296" t="s">
        <v>105</v>
      </c>
      <c r="P27" s="296" t="s">
        <v>105</v>
      </c>
      <c r="Q27" s="296" t="s">
        <v>105</v>
      </c>
      <c r="R27" s="296" t="s">
        <v>105</v>
      </c>
      <c r="S27" s="296" t="s">
        <v>105</v>
      </c>
      <c r="T27" s="296" t="s">
        <v>105</v>
      </c>
      <c r="U27" s="296" t="s">
        <v>105</v>
      </c>
      <c r="V27" s="296" t="s">
        <v>105</v>
      </c>
      <c r="W27" s="296"/>
      <c r="X27" s="296"/>
      <c r="Y27" s="296"/>
    </row>
    <row r="28" spans="1:27">
      <c r="A28" s="855" t="s">
        <v>10</v>
      </c>
      <c r="B28" s="28" t="s">
        <v>95</v>
      </c>
      <c r="C28" s="296">
        <v>27.434000000000001</v>
      </c>
      <c r="D28" s="296">
        <v>26.518000000000001</v>
      </c>
      <c r="E28" s="296">
        <v>8.1709999999999994</v>
      </c>
      <c r="F28" s="296">
        <v>11.355</v>
      </c>
      <c r="G28" s="296">
        <v>13.244999999999999</v>
      </c>
      <c r="H28" s="296">
        <v>12.271000000000001</v>
      </c>
      <c r="I28" s="296">
        <v>17</v>
      </c>
      <c r="J28" s="296">
        <v>15</v>
      </c>
      <c r="K28" s="296">
        <v>14</v>
      </c>
      <c r="L28" s="296">
        <v>12.5</v>
      </c>
      <c r="M28" s="296">
        <v>14</v>
      </c>
      <c r="N28" s="296">
        <v>14.3</v>
      </c>
      <c r="O28" s="296">
        <v>15.5</v>
      </c>
      <c r="P28" s="296">
        <v>14.3</v>
      </c>
      <c r="Q28" s="296">
        <v>15</v>
      </c>
      <c r="R28" s="296">
        <v>14.894</v>
      </c>
      <c r="S28" s="296">
        <v>15.141999999999999</v>
      </c>
      <c r="T28" s="296">
        <v>15.638</v>
      </c>
      <c r="U28" s="296">
        <v>15.824</v>
      </c>
      <c r="V28" s="296">
        <v>16.009</v>
      </c>
      <c r="W28" s="296"/>
      <c r="X28" s="296"/>
      <c r="Y28" s="296"/>
    </row>
    <row r="29" spans="1:27">
      <c r="A29" s="855"/>
      <c r="B29" s="28" t="s">
        <v>59</v>
      </c>
      <c r="C29" s="296">
        <v>28553</v>
      </c>
      <c r="D29" s="296">
        <v>28345</v>
      </c>
      <c r="E29" s="296">
        <v>12102</v>
      </c>
      <c r="F29" s="296">
        <v>14882</v>
      </c>
      <c r="G29" s="296">
        <v>16309</v>
      </c>
      <c r="H29" s="296">
        <v>9266</v>
      </c>
      <c r="I29" s="296">
        <v>21000</v>
      </c>
      <c r="J29" s="296">
        <v>19000</v>
      </c>
      <c r="K29" s="296">
        <v>18000</v>
      </c>
      <c r="L29" s="296">
        <v>18000</v>
      </c>
      <c r="M29" s="296">
        <v>16000</v>
      </c>
      <c r="N29" s="296">
        <v>15000</v>
      </c>
      <c r="O29" s="296">
        <v>15000</v>
      </c>
      <c r="P29" s="296">
        <v>13000</v>
      </c>
      <c r="Q29" s="296"/>
      <c r="R29" s="296"/>
      <c r="S29" s="296"/>
      <c r="T29" s="296"/>
      <c r="U29" s="296"/>
      <c r="V29" s="296"/>
      <c r="W29" s="296"/>
      <c r="X29" s="296"/>
      <c r="Y29" s="296"/>
    </row>
    <row r="30" spans="1:27">
      <c r="A30" s="855"/>
      <c r="B30" s="93" t="s">
        <v>555</v>
      </c>
      <c r="C30" s="296">
        <v>28553</v>
      </c>
      <c r="D30" s="296">
        <v>28345</v>
      </c>
      <c r="E30" s="296">
        <v>12102</v>
      </c>
      <c r="F30" s="296">
        <v>14890</v>
      </c>
      <c r="G30" s="296">
        <v>16309</v>
      </c>
      <c r="H30" s="296">
        <v>9267</v>
      </c>
      <c r="I30" s="296">
        <v>21000</v>
      </c>
      <c r="J30" s="296">
        <v>19000</v>
      </c>
      <c r="K30" s="296">
        <v>18000</v>
      </c>
      <c r="L30" s="296">
        <v>18000</v>
      </c>
      <c r="M30" s="296">
        <v>16000</v>
      </c>
      <c r="N30" s="296">
        <v>15000</v>
      </c>
      <c r="O30" s="296">
        <v>15000</v>
      </c>
      <c r="P30" s="296">
        <v>13000</v>
      </c>
      <c r="Q30" s="296">
        <v>13000</v>
      </c>
      <c r="R30" s="296">
        <v>14150</v>
      </c>
      <c r="S30" s="296">
        <v>16288</v>
      </c>
      <c r="T30" s="296">
        <v>16759</v>
      </c>
      <c r="U30" s="296">
        <v>17037</v>
      </c>
      <c r="V30" s="296">
        <v>17192</v>
      </c>
      <c r="W30" s="296"/>
      <c r="X30" s="296"/>
      <c r="Y30" s="296"/>
    </row>
    <row r="31" spans="1:27">
      <c r="A31" s="855"/>
      <c r="B31" s="28" t="s">
        <v>58</v>
      </c>
      <c r="C31" s="296">
        <v>960.80972227086465</v>
      </c>
      <c r="D31" s="296">
        <v>935.54418768742278</v>
      </c>
      <c r="E31" s="296">
        <v>675.17765658568828</v>
      </c>
      <c r="F31" s="296">
        <v>763.00228463916142</v>
      </c>
      <c r="G31" s="296">
        <v>812.12827273284688</v>
      </c>
      <c r="H31" s="296">
        <v>1324.3039067558818</v>
      </c>
      <c r="I31" s="296">
        <v>809.52380952380952</v>
      </c>
      <c r="J31" s="296">
        <v>789.47368421052636</v>
      </c>
      <c r="K31" s="296">
        <v>777.77777777777783</v>
      </c>
      <c r="L31" s="296">
        <v>694.44444444444446</v>
      </c>
      <c r="M31" s="296">
        <v>875</v>
      </c>
      <c r="N31" s="296">
        <v>953.33333333333337</v>
      </c>
      <c r="O31" s="296">
        <v>1033.3333333333333</v>
      </c>
      <c r="P31" s="296">
        <v>1100</v>
      </c>
      <c r="Q31" s="296">
        <v>1153.8</v>
      </c>
      <c r="R31" s="296">
        <v>1052.6000000000001</v>
      </c>
      <c r="S31" s="296">
        <v>929.6</v>
      </c>
      <c r="T31" s="296">
        <v>933.1</v>
      </c>
      <c r="U31" s="296">
        <v>928.80000000000007</v>
      </c>
      <c r="V31" s="296">
        <v>931.2</v>
      </c>
      <c r="W31" s="296"/>
      <c r="X31" s="296"/>
      <c r="Y31" s="296"/>
    </row>
    <row r="32" spans="1:27">
      <c r="A32" s="855" t="s">
        <v>9</v>
      </c>
      <c r="B32" s="28" t="s">
        <v>95</v>
      </c>
      <c r="C32" s="296">
        <v>34.906999999999996</v>
      </c>
      <c r="D32" s="296">
        <v>36.741999999999997</v>
      </c>
      <c r="E32" s="296">
        <v>38.826999999999998</v>
      </c>
      <c r="F32" s="296">
        <v>40.039000000000001</v>
      </c>
      <c r="G32" s="296">
        <v>53.581000000000003</v>
      </c>
      <c r="H32" s="296">
        <v>50.363</v>
      </c>
      <c r="I32" s="296">
        <v>58.569000000000003</v>
      </c>
      <c r="J32" s="296">
        <v>63.29</v>
      </c>
      <c r="K32" s="296">
        <v>76.760999999999996</v>
      </c>
      <c r="L32" s="296">
        <v>72.572000000000003</v>
      </c>
      <c r="M32" s="296">
        <v>36.741999999999997</v>
      </c>
      <c r="N32" s="296">
        <v>52.456000000000003</v>
      </c>
      <c r="O32" s="296">
        <v>231.18799999999999</v>
      </c>
      <c r="P32" s="296">
        <v>158.10400000000001</v>
      </c>
      <c r="Q32" s="296">
        <v>131.92500000000001</v>
      </c>
      <c r="R32" s="296">
        <v>231.18799999999999</v>
      </c>
      <c r="S32" s="296">
        <v>31.439</v>
      </c>
      <c r="T32" s="296">
        <v>29.544700000000002</v>
      </c>
      <c r="U32" s="296">
        <v>24.01</v>
      </c>
      <c r="V32" s="296">
        <v>26.783000000000001</v>
      </c>
      <c r="W32" s="296">
        <v>53.349059999999994</v>
      </c>
      <c r="X32" s="296"/>
      <c r="Y32" s="296"/>
      <c r="AA32" s="41"/>
    </row>
    <row r="33" spans="1:27">
      <c r="A33" s="855"/>
      <c r="B33" s="28" t="s">
        <v>59</v>
      </c>
      <c r="C33" s="296">
        <v>40372</v>
      </c>
      <c r="D33" s="296">
        <v>47327</v>
      </c>
      <c r="E33" s="296">
        <v>45867</v>
      </c>
      <c r="F33" s="296">
        <v>43296</v>
      </c>
      <c r="G33" s="296">
        <v>40372</v>
      </c>
      <c r="H33" s="296">
        <v>88411</v>
      </c>
      <c r="I33" s="296">
        <v>88535</v>
      </c>
      <c r="J33" s="296">
        <v>60673</v>
      </c>
      <c r="K33" s="296">
        <v>69826</v>
      </c>
      <c r="L33" s="296">
        <v>83830</v>
      </c>
      <c r="M33" s="296">
        <v>47009</v>
      </c>
      <c r="N33" s="296">
        <v>59626</v>
      </c>
      <c r="O33" s="296">
        <v>252130</v>
      </c>
      <c r="P33" s="296">
        <v>183848</v>
      </c>
      <c r="Q33" s="296">
        <v>149259</v>
      </c>
      <c r="R33" s="296">
        <v>252130</v>
      </c>
      <c r="S33" s="296">
        <v>78474</v>
      </c>
      <c r="T33" s="296">
        <v>41097</v>
      </c>
      <c r="U33" s="296">
        <v>44183</v>
      </c>
      <c r="V33" s="296">
        <v>42685</v>
      </c>
      <c r="W33" s="296">
        <v>38984</v>
      </c>
      <c r="X33" s="296"/>
      <c r="Y33" s="296"/>
      <c r="AA33" s="41"/>
    </row>
    <row r="34" spans="1:27">
      <c r="A34" s="855"/>
      <c r="B34" s="93" t="s">
        <v>555</v>
      </c>
      <c r="C34" s="296">
        <v>40372</v>
      </c>
      <c r="D34" s="296">
        <v>47327</v>
      </c>
      <c r="E34" s="296">
        <v>46773</v>
      </c>
      <c r="F34" s="296">
        <v>43706</v>
      </c>
      <c r="G34" s="296">
        <v>63447</v>
      </c>
      <c r="H34" s="296">
        <v>88535</v>
      </c>
      <c r="I34" s="296">
        <v>62233</v>
      </c>
      <c r="J34" s="296">
        <v>60673</v>
      </c>
      <c r="K34" s="296">
        <v>69826</v>
      </c>
      <c r="L34" s="296">
        <v>83830</v>
      </c>
      <c r="M34" s="296">
        <v>47209</v>
      </c>
      <c r="N34" s="296">
        <v>59616</v>
      </c>
      <c r="O34" s="296">
        <v>252130</v>
      </c>
      <c r="P34" s="296">
        <v>184513</v>
      </c>
      <c r="Q34" s="296">
        <v>149259</v>
      </c>
      <c r="R34" s="296">
        <v>123019</v>
      </c>
      <c r="S34" s="296">
        <v>78474</v>
      </c>
      <c r="T34" s="296">
        <v>41097</v>
      </c>
      <c r="U34" s="296">
        <v>44183</v>
      </c>
      <c r="V34" s="296">
        <v>68126</v>
      </c>
      <c r="W34" s="296"/>
      <c r="X34" s="296"/>
      <c r="Y34" s="296"/>
      <c r="AA34" s="7"/>
    </row>
    <row r="35" spans="1:27">
      <c r="A35" s="855"/>
      <c r="B35" s="28" t="s">
        <v>58</v>
      </c>
      <c r="C35" s="296">
        <v>864.63390468641637</v>
      </c>
      <c r="D35" s="296">
        <v>776.34331354195285</v>
      </c>
      <c r="E35" s="296">
        <v>846.51274336669064</v>
      </c>
      <c r="F35" s="296">
        <v>924.77365114560234</v>
      </c>
      <c r="G35" s="296">
        <v>1327.1822054889528</v>
      </c>
      <c r="H35" s="296">
        <v>569.64631097940298</v>
      </c>
      <c r="I35" s="296">
        <v>661.53498616366414</v>
      </c>
      <c r="J35" s="296">
        <v>1043.1328597563991</v>
      </c>
      <c r="K35" s="296">
        <v>1099.3183055022484</v>
      </c>
      <c r="L35" s="296">
        <v>865.70440176547777</v>
      </c>
      <c r="M35" s="296">
        <v>781.59501372077682</v>
      </c>
      <c r="N35" s="296">
        <v>879.75044443699062</v>
      </c>
      <c r="O35" s="296">
        <v>916.93967397770996</v>
      </c>
      <c r="P35" s="296">
        <v>859.97128062312345</v>
      </c>
      <c r="Q35" s="296"/>
      <c r="R35" s="296">
        <v>916.93967397770996</v>
      </c>
      <c r="S35" s="296">
        <v>400.62950786247677</v>
      </c>
      <c r="T35" s="296">
        <v>718.90162298951259</v>
      </c>
      <c r="U35" s="296">
        <v>543.42167802095832</v>
      </c>
      <c r="V35" s="296">
        <v>627.45695209089843</v>
      </c>
      <c r="W35" s="296">
        <v>1368.4860455571516</v>
      </c>
      <c r="X35" s="296"/>
      <c r="Y35" s="296"/>
      <c r="AA35" s="7"/>
    </row>
    <row r="36" spans="1:27">
      <c r="A36" s="855" t="s">
        <v>8</v>
      </c>
      <c r="B36" s="28" t="s">
        <v>95</v>
      </c>
      <c r="C36" s="296" t="s">
        <v>105</v>
      </c>
      <c r="D36" s="296" t="s">
        <v>105</v>
      </c>
      <c r="E36" s="296" t="s">
        <v>105</v>
      </c>
      <c r="F36" s="296" t="s">
        <v>105</v>
      </c>
      <c r="G36" s="296" t="s">
        <v>105</v>
      </c>
      <c r="H36" s="296" t="s">
        <v>105</v>
      </c>
      <c r="I36" s="296" t="s">
        <v>105</v>
      </c>
      <c r="J36" s="296" t="s">
        <v>105</v>
      </c>
      <c r="K36" s="296" t="s">
        <v>105</v>
      </c>
      <c r="L36" s="296" t="s">
        <v>105</v>
      </c>
      <c r="M36" s="296" t="s">
        <v>105</v>
      </c>
      <c r="N36" s="296" t="s">
        <v>105</v>
      </c>
      <c r="O36" s="296" t="s">
        <v>105</v>
      </c>
      <c r="P36" s="296" t="s">
        <v>105</v>
      </c>
      <c r="Q36" s="296" t="s">
        <v>105</v>
      </c>
      <c r="R36" s="296" t="s">
        <v>105</v>
      </c>
      <c r="S36" s="296" t="s">
        <v>105</v>
      </c>
      <c r="T36" s="296" t="s">
        <v>105</v>
      </c>
      <c r="U36" s="296" t="s">
        <v>105</v>
      </c>
      <c r="V36" s="296" t="s">
        <v>105</v>
      </c>
      <c r="W36" s="296" t="s">
        <v>105</v>
      </c>
      <c r="X36" s="296"/>
      <c r="Y36" s="296"/>
      <c r="AA36" s="41"/>
    </row>
    <row r="37" spans="1:27">
      <c r="A37" s="855"/>
      <c r="B37" s="28" t="s">
        <v>59</v>
      </c>
      <c r="C37" s="296" t="s">
        <v>105</v>
      </c>
      <c r="D37" s="296" t="s">
        <v>105</v>
      </c>
      <c r="E37" s="296" t="s">
        <v>105</v>
      </c>
      <c r="F37" s="296" t="s">
        <v>105</v>
      </c>
      <c r="G37" s="296" t="s">
        <v>105</v>
      </c>
      <c r="H37" s="296" t="s">
        <v>105</v>
      </c>
      <c r="I37" s="296" t="s">
        <v>105</v>
      </c>
      <c r="J37" s="296" t="s">
        <v>105</v>
      </c>
      <c r="K37" s="296" t="s">
        <v>105</v>
      </c>
      <c r="L37" s="296" t="s">
        <v>105</v>
      </c>
      <c r="M37" s="296" t="s">
        <v>105</v>
      </c>
      <c r="N37" s="296" t="s">
        <v>105</v>
      </c>
      <c r="O37" s="296" t="s">
        <v>105</v>
      </c>
      <c r="P37" s="296" t="s">
        <v>105</v>
      </c>
      <c r="Q37" s="296" t="s">
        <v>105</v>
      </c>
      <c r="R37" s="296" t="s">
        <v>105</v>
      </c>
      <c r="S37" s="296" t="s">
        <v>105</v>
      </c>
      <c r="T37" s="296" t="s">
        <v>105</v>
      </c>
      <c r="U37" s="296" t="s">
        <v>105</v>
      </c>
      <c r="V37" s="296" t="s">
        <v>105</v>
      </c>
      <c r="W37" s="296" t="s">
        <v>105</v>
      </c>
      <c r="X37" s="296"/>
      <c r="Y37" s="296"/>
      <c r="AA37" s="41"/>
    </row>
    <row r="38" spans="1:27">
      <c r="A38" s="855"/>
      <c r="B38" s="93" t="s">
        <v>555</v>
      </c>
      <c r="C38" s="296" t="s">
        <v>105</v>
      </c>
      <c r="D38" s="296" t="s">
        <v>105</v>
      </c>
      <c r="E38" s="296" t="s">
        <v>105</v>
      </c>
      <c r="F38" s="296" t="s">
        <v>105</v>
      </c>
      <c r="G38" s="296" t="s">
        <v>105</v>
      </c>
      <c r="H38" s="296" t="s">
        <v>105</v>
      </c>
      <c r="I38" s="296" t="s">
        <v>105</v>
      </c>
      <c r="J38" s="296" t="s">
        <v>105</v>
      </c>
      <c r="K38" s="296" t="s">
        <v>105</v>
      </c>
      <c r="L38" s="296" t="s">
        <v>105</v>
      </c>
      <c r="M38" s="296" t="s">
        <v>105</v>
      </c>
      <c r="N38" s="296" t="s">
        <v>105</v>
      </c>
      <c r="O38" s="296" t="s">
        <v>105</v>
      </c>
      <c r="P38" s="296" t="s">
        <v>105</v>
      </c>
      <c r="Q38" s="296" t="s">
        <v>105</v>
      </c>
      <c r="R38" s="296" t="s">
        <v>105</v>
      </c>
      <c r="S38" s="296" t="s">
        <v>105</v>
      </c>
      <c r="T38" s="296" t="s">
        <v>105</v>
      </c>
      <c r="U38" s="296" t="s">
        <v>105</v>
      </c>
      <c r="V38" s="296" t="s">
        <v>105</v>
      </c>
      <c r="W38" s="296" t="s">
        <v>105</v>
      </c>
      <c r="X38" s="296"/>
      <c r="Y38" s="296"/>
      <c r="AA38" s="41"/>
    </row>
    <row r="39" spans="1:27">
      <c r="A39" s="855"/>
      <c r="B39" s="28" t="s">
        <v>58</v>
      </c>
      <c r="C39" s="296" t="s">
        <v>105</v>
      </c>
      <c r="D39" s="296" t="s">
        <v>105</v>
      </c>
      <c r="E39" s="296" t="s">
        <v>105</v>
      </c>
      <c r="F39" s="296" t="s">
        <v>105</v>
      </c>
      <c r="G39" s="296" t="s">
        <v>105</v>
      </c>
      <c r="H39" s="296" t="s">
        <v>105</v>
      </c>
      <c r="I39" s="296" t="s">
        <v>105</v>
      </c>
      <c r="J39" s="296" t="s">
        <v>105</v>
      </c>
      <c r="K39" s="296" t="s">
        <v>105</v>
      </c>
      <c r="L39" s="296" t="s">
        <v>105</v>
      </c>
      <c r="M39" s="296" t="s">
        <v>105</v>
      </c>
      <c r="N39" s="296" t="s">
        <v>105</v>
      </c>
      <c r="O39" s="296" t="s">
        <v>105</v>
      </c>
      <c r="P39" s="296" t="s">
        <v>105</v>
      </c>
      <c r="Q39" s="296" t="s">
        <v>105</v>
      </c>
      <c r="R39" s="296" t="s">
        <v>105</v>
      </c>
      <c r="S39" s="296" t="s">
        <v>105</v>
      </c>
      <c r="T39" s="296" t="s">
        <v>105</v>
      </c>
      <c r="U39" s="296" t="s">
        <v>105</v>
      </c>
      <c r="V39" s="296" t="s">
        <v>105</v>
      </c>
      <c r="W39" s="296" t="s">
        <v>105</v>
      </c>
      <c r="X39" s="296"/>
      <c r="Y39" s="296"/>
      <c r="AA39" s="41"/>
    </row>
    <row r="40" spans="1:27">
      <c r="A40" s="855" t="s">
        <v>6</v>
      </c>
      <c r="B40" s="28" t="s">
        <v>95</v>
      </c>
      <c r="C40" s="296">
        <v>38</v>
      </c>
      <c r="D40" s="296">
        <v>96</v>
      </c>
      <c r="E40" s="296">
        <v>125</v>
      </c>
      <c r="F40" s="296">
        <v>74</v>
      </c>
      <c r="G40" s="296">
        <v>120</v>
      </c>
      <c r="H40" s="296">
        <v>111</v>
      </c>
      <c r="I40" s="296">
        <v>165</v>
      </c>
      <c r="J40" s="296">
        <v>210</v>
      </c>
      <c r="K40" s="296">
        <v>189</v>
      </c>
      <c r="L40" s="296">
        <v>172.78299999999999</v>
      </c>
      <c r="M40" s="296">
        <v>175</v>
      </c>
      <c r="N40" s="296">
        <v>112</v>
      </c>
      <c r="O40" s="296">
        <v>262</v>
      </c>
      <c r="P40" s="296">
        <v>67.391999999999996</v>
      </c>
      <c r="Q40" s="296">
        <v>97</v>
      </c>
      <c r="R40" s="296">
        <v>98</v>
      </c>
      <c r="S40" s="296">
        <v>95.119</v>
      </c>
      <c r="T40" s="296">
        <v>96.308999999999997</v>
      </c>
      <c r="U40" s="296">
        <v>97.498000000000005</v>
      </c>
      <c r="V40" s="296">
        <v>100.843</v>
      </c>
      <c r="W40" s="296">
        <v>31.574000000000002</v>
      </c>
      <c r="X40" s="296"/>
      <c r="Y40" s="296"/>
    </row>
    <row r="41" spans="1:27">
      <c r="A41" s="855"/>
      <c r="B41" s="28" t="s">
        <v>59</v>
      </c>
      <c r="C41" s="296">
        <v>105655</v>
      </c>
      <c r="D41" s="296">
        <v>240000</v>
      </c>
      <c r="E41" s="296">
        <v>310000</v>
      </c>
      <c r="F41" s="296">
        <v>148000</v>
      </c>
      <c r="G41" s="296">
        <v>240000</v>
      </c>
      <c r="H41" s="296">
        <v>225000</v>
      </c>
      <c r="I41" s="296">
        <v>330000</v>
      </c>
      <c r="J41" s="296">
        <v>360000</v>
      </c>
      <c r="K41" s="296">
        <v>398000</v>
      </c>
      <c r="L41" s="296">
        <v>365000</v>
      </c>
      <c r="M41" s="296">
        <v>370000</v>
      </c>
      <c r="N41" s="296">
        <v>189000</v>
      </c>
      <c r="O41" s="296">
        <v>189000</v>
      </c>
      <c r="P41" s="296">
        <v>142857</v>
      </c>
      <c r="Q41" s="296">
        <v>157000</v>
      </c>
      <c r="R41" s="296"/>
      <c r="S41" s="296"/>
      <c r="T41" s="296"/>
      <c r="U41" s="296"/>
      <c r="V41" s="296"/>
      <c r="W41" s="296"/>
      <c r="X41" s="296"/>
      <c r="Y41" s="296"/>
    </row>
    <row r="42" spans="1:27">
      <c r="A42" s="855"/>
      <c r="B42" s="93" t="s">
        <v>555</v>
      </c>
      <c r="C42" s="296">
        <v>105655</v>
      </c>
      <c r="D42" s="296">
        <v>240000</v>
      </c>
      <c r="E42" s="296">
        <v>266000</v>
      </c>
      <c r="F42" s="296">
        <v>175000</v>
      </c>
      <c r="G42" s="296">
        <v>295000</v>
      </c>
      <c r="H42" s="296">
        <v>250000</v>
      </c>
      <c r="I42" s="296">
        <v>348500</v>
      </c>
      <c r="J42" s="296">
        <v>360000</v>
      </c>
      <c r="K42" s="296">
        <v>400000</v>
      </c>
      <c r="L42" s="296">
        <v>400000</v>
      </c>
      <c r="M42" s="296">
        <v>130000</v>
      </c>
      <c r="N42" s="296">
        <v>189000</v>
      </c>
      <c r="O42" s="296">
        <v>189000</v>
      </c>
      <c r="P42" s="296">
        <v>142857</v>
      </c>
      <c r="Q42" s="296">
        <v>157000</v>
      </c>
      <c r="R42" s="296">
        <v>120000</v>
      </c>
      <c r="S42" s="296">
        <v>101000</v>
      </c>
      <c r="T42" s="296">
        <v>114068</v>
      </c>
      <c r="U42" s="296">
        <v>127299</v>
      </c>
      <c r="V42" s="296">
        <v>105688</v>
      </c>
      <c r="W42" s="296"/>
      <c r="X42" s="296"/>
      <c r="Y42" s="296"/>
    </row>
    <row r="43" spans="1:27">
      <c r="A43" s="855"/>
      <c r="B43" s="28" t="s">
        <v>58</v>
      </c>
      <c r="C43" s="296">
        <v>359.66116132696038</v>
      </c>
      <c r="D43" s="296">
        <v>400</v>
      </c>
      <c r="E43" s="296">
        <v>403.22580645161293</v>
      </c>
      <c r="F43" s="296">
        <v>500</v>
      </c>
      <c r="G43" s="296">
        <v>500</v>
      </c>
      <c r="H43" s="296">
        <v>493.33333333333331</v>
      </c>
      <c r="I43" s="296">
        <v>500</v>
      </c>
      <c r="J43" s="296">
        <v>583.33333333333337</v>
      </c>
      <c r="K43" s="296">
        <v>474.8743718592965</v>
      </c>
      <c r="L43" s="296">
        <v>473.37808219178083</v>
      </c>
      <c r="M43" s="296">
        <v>472.97297297297297</v>
      </c>
      <c r="N43" s="296">
        <v>592.59259259259261</v>
      </c>
      <c r="O43" s="296">
        <v>1386.2433862433863</v>
      </c>
      <c r="P43" s="296">
        <v>471.74447174447175</v>
      </c>
      <c r="Q43" s="296">
        <v>617.83439490445858</v>
      </c>
      <c r="R43" s="296">
        <v>409.8</v>
      </c>
      <c r="S43" s="296">
        <v>432.3</v>
      </c>
      <c r="T43" s="296">
        <v>457.1</v>
      </c>
      <c r="U43" s="296">
        <v>496</v>
      </c>
      <c r="V43" s="296">
        <v>501.40000000000003</v>
      </c>
      <c r="W43" s="296"/>
      <c r="X43" s="296"/>
      <c r="Y43" s="296"/>
    </row>
    <row r="44" spans="1:27">
      <c r="A44" s="855" t="s">
        <v>5</v>
      </c>
      <c r="B44" s="28" t="s">
        <v>95</v>
      </c>
      <c r="C44" s="296">
        <v>5.0999999999999996</v>
      </c>
      <c r="D44" s="296">
        <v>5.0999999999999996</v>
      </c>
      <c r="E44" s="296">
        <v>5.7</v>
      </c>
      <c r="F44" s="296">
        <v>5.7</v>
      </c>
      <c r="G44" s="296">
        <v>5.7</v>
      </c>
      <c r="H44" s="296">
        <v>5.7</v>
      </c>
      <c r="I44" s="296">
        <v>5.7</v>
      </c>
      <c r="J44" s="296">
        <v>5.7</v>
      </c>
      <c r="K44" s="296">
        <v>5.1559999999999997</v>
      </c>
      <c r="L44" s="296">
        <v>4.47</v>
      </c>
      <c r="M44" s="296">
        <v>4.5</v>
      </c>
      <c r="N44" s="296"/>
      <c r="O44" s="296"/>
      <c r="P44" s="296"/>
      <c r="Q44" s="296"/>
      <c r="R44" s="296"/>
      <c r="S44" s="296"/>
      <c r="T44" s="296"/>
      <c r="U44" s="296"/>
      <c r="V44" s="296"/>
      <c r="W44" s="296"/>
      <c r="X44" s="296"/>
      <c r="Y44" s="296"/>
    </row>
    <row r="45" spans="1:27">
      <c r="A45" s="855"/>
      <c r="B45" s="28" t="s">
        <v>59</v>
      </c>
      <c r="C45" s="296">
        <v>3745</v>
      </c>
      <c r="D45" s="296">
        <v>3500</v>
      </c>
      <c r="E45" s="296">
        <v>3800</v>
      </c>
      <c r="F45" s="296">
        <v>3800</v>
      </c>
      <c r="G45" s="296">
        <v>3800</v>
      </c>
      <c r="H45" s="296">
        <v>3800</v>
      </c>
      <c r="I45" s="296">
        <v>3800</v>
      </c>
      <c r="J45" s="296">
        <v>3800</v>
      </c>
      <c r="K45" s="296">
        <v>2700</v>
      </c>
      <c r="L45" s="296">
        <v>2350</v>
      </c>
      <c r="M45" s="296">
        <v>2370</v>
      </c>
      <c r="N45" s="296"/>
      <c r="O45" s="296"/>
      <c r="P45" s="296"/>
      <c r="Q45" s="296"/>
      <c r="R45" s="296"/>
      <c r="S45" s="296"/>
      <c r="T45" s="296"/>
      <c r="U45" s="296"/>
      <c r="V45" s="296"/>
      <c r="W45" s="296"/>
      <c r="X45" s="296"/>
      <c r="Y45" s="296"/>
    </row>
    <row r="46" spans="1:27">
      <c r="A46" s="855"/>
      <c r="B46" s="93" t="s">
        <v>555</v>
      </c>
      <c r="C46" s="296">
        <v>3745</v>
      </c>
      <c r="D46" s="296">
        <v>3315</v>
      </c>
      <c r="E46" s="296">
        <v>3800</v>
      </c>
      <c r="F46" s="296">
        <v>1559</v>
      </c>
      <c r="G46" s="296">
        <v>8294</v>
      </c>
      <c r="H46" s="296">
        <v>88</v>
      </c>
      <c r="I46" s="296">
        <v>205</v>
      </c>
      <c r="J46" s="296">
        <v>6</v>
      </c>
      <c r="K46" s="296"/>
      <c r="L46" s="296"/>
      <c r="M46" s="296"/>
      <c r="N46" s="296"/>
      <c r="O46" s="296"/>
      <c r="P46" s="296"/>
      <c r="Q46" s="296"/>
      <c r="R46" s="296"/>
      <c r="S46" s="296"/>
      <c r="T46" s="296"/>
      <c r="U46" s="296"/>
      <c r="V46" s="296"/>
      <c r="W46" s="296"/>
      <c r="X46" s="296"/>
      <c r="Y46" s="296"/>
    </row>
    <row r="47" spans="1:27">
      <c r="A47" s="855"/>
      <c r="B47" s="28" t="s">
        <v>58</v>
      </c>
      <c r="C47" s="296">
        <v>1361.8157543391187</v>
      </c>
      <c r="D47" s="296">
        <v>1457.1428571428571</v>
      </c>
      <c r="E47" s="296">
        <v>1500</v>
      </c>
      <c r="F47" s="296">
        <v>1500</v>
      </c>
      <c r="G47" s="296">
        <v>1500</v>
      </c>
      <c r="H47" s="296">
        <v>1500</v>
      </c>
      <c r="I47" s="296">
        <v>1500</v>
      </c>
      <c r="J47" s="296">
        <v>1500</v>
      </c>
      <c r="K47" s="296">
        <v>1909.6296296296296</v>
      </c>
      <c r="L47" s="296">
        <v>1902.127659574468</v>
      </c>
      <c r="M47" s="296">
        <v>1898.7341772151899</v>
      </c>
      <c r="N47" s="296"/>
      <c r="O47" s="296"/>
      <c r="P47" s="296"/>
      <c r="Q47" s="296"/>
      <c r="R47" s="296"/>
      <c r="S47" s="296"/>
      <c r="T47" s="296"/>
      <c r="U47" s="296"/>
      <c r="V47" s="296"/>
      <c r="W47" s="296"/>
      <c r="X47" s="296"/>
      <c r="Y47" s="296"/>
    </row>
    <row r="48" spans="1:27">
      <c r="A48" s="855" t="s">
        <v>4</v>
      </c>
      <c r="B48" s="28"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t="s">
        <v>105</v>
      </c>
      <c r="X48" s="296"/>
      <c r="Y48" s="296"/>
    </row>
    <row r="49" spans="1:27">
      <c r="A49" s="855"/>
      <c r="B49" s="28"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t="s">
        <v>105</v>
      </c>
      <c r="X49" s="296"/>
      <c r="Y49" s="296"/>
    </row>
    <row r="50" spans="1:27">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t="s">
        <v>105</v>
      </c>
      <c r="X50" s="296"/>
      <c r="Y50" s="296"/>
    </row>
    <row r="51" spans="1:27">
      <c r="A51" s="855"/>
      <c r="B51" s="28"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t="s">
        <v>105</v>
      </c>
      <c r="X51" s="296"/>
      <c r="Y51" s="296"/>
    </row>
    <row r="52" spans="1:27">
      <c r="A52" s="855" t="s">
        <v>3</v>
      </c>
      <c r="B52" s="28" t="s">
        <v>95</v>
      </c>
      <c r="C52" s="296">
        <v>69.614000000000004</v>
      </c>
      <c r="D52" s="296">
        <v>91.602999999999994</v>
      </c>
      <c r="E52" s="296">
        <v>46.984000000000002</v>
      </c>
      <c r="F52" s="296">
        <v>41.127000000000002</v>
      </c>
      <c r="G52" s="296">
        <v>71.700999999999993</v>
      </c>
      <c r="H52" s="296">
        <v>54.11</v>
      </c>
      <c r="I52" s="296">
        <v>39.238999999999997</v>
      </c>
      <c r="J52" s="296">
        <v>29.27</v>
      </c>
      <c r="K52" s="296">
        <v>26.475999999999999</v>
      </c>
      <c r="L52" s="296">
        <v>22.716000000000001</v>
      </c>
      <c r="M52" s="296">
        <v>20.795000000000002</v>
      </c>
      <c r="N52" s="296">
        <v>46.348999999999997</v>
      </c>
      <c r="O52" s="296">
        <v>32.604999999999997</v>
      </c>
      <c r="P52" s="296">
        <v>14.069000000000001</v>
      </c>
      <c r="Q52" s="296">
        <v>23.623000000000001</v>
      </c>
      <c r="R52" s="296">
        <v>50.768999999999998</v>
      </c>
      <c r="S52" s="296">
        <v>27.274000000000001</v>
      </c>
      <c r="T52" s="296">
        <v>41.945</v>
      </c>
      <c r="U52" s="296">
        <v>128.77000000000001</v>
      </c>
      <c r="V52" s="296">
        <v>118.07</v>
      </c>
      <c r="W52" s="296">
        <v>72.557000000000002</v>
      </c>
      <c r="X52" s="296"/>
      <c r="Y52" s="296"/>
      <c r="AA52" s="41"/>
    </row>
    <row r="53" spans="1:27">
      <c r="A53" s="855"/>
      <c r="B53" s="28" t="s">
        <v>59</v>
      </c>
      <c r="C53" s="296">
        <v>51000</v>
      </c>
      <c r="D53" s="296">
        <v>56692</v>
      </c>
      <c r="E53" s="296">
        <v>36688</v>
      </c>
      <c r="F53" s="296">
        <v>22574</v>
      </c>
      <c r="G53" s="296">
        <v>35719</v>
      </c>
      <c r="H53" s="296">
        <v>21763</v>
      </c>
      <c r="I53" s="296">
        <v>18114</v>
      </c>
      <c r="J53" s="296">
        <v>10563</v>
      </c>
      <c r="K53" s="296">
        <v>9221</v>
      </c>
      <c r="L53" s="296">
        <v>6814</v>
      </c>
      <c r="M53" s="296">
        <v>5111</v>
      </c>
      <c r="N53" s="296">
        <v>13145</v>
      </c>
      <c r="O53" s="296">
        <v>9397</v>
      </c>
      <c r="P53" s="296">
        <v>6827</v>
      </c>
      <c r="Q53" s="296">
        <v>7458</v>
      </c>
      <c r="R53" s="296"/>
      <c r="S53" s="296"/>
      <c r="T53" s="296"/>
      <c r="U53" s="296"/>
      <c r="V53" s="296"/>
      <c r="W53" s="296"/>
      <c r="X53" s="296"/>
      <c r="Y53" s="296"/>
      <c r="AA53" s="41"/>
    </row>
    <row r="54" spans="1:27">
      <c r="A54" s="855"/>
      <c r="B54" s="93" t="s">
        <v>555</v>
      </c>
      <c r="C54" s="296">
        <v>51000</v>
      </c>
      <c r="D54" s="296">
        <v>56692</v>
      </c>
      <c r="E54" s="296">
        <v>38688</v>
      </c>
      <c r="F54" s="296">
        <v>22574</v>
      </c>
      <c r="G54" s="296">
        <v>35719</v>
      </c>
      <c r="H54" s="296">
        <v>21763</v>
      </c>
      <c r="I54" s="296">
        <v>18114</v>
      </c>
      <c r="J54" s="296">
        <v>10563</v>
      </c>
      <c r="K54" s="296">
        <v>9221</v>
      </c>
      <c r="L54" s="296">
        <v>6814</v>
      </c>
      <c r="M54" s="296">
        <v>5111</v>
      </c>
      <c r="N54" s="296">
        <v>13145</v>
      </c>
      <c r="O54" s="296">
        <v>9397</v>
      </c>
      <c r="P54" s="296">
        <v>6827</v>
      </c>
      <c r="Q54" s="296">
        <v>7458</v>
      </c>
      <c r="R54" s="296">
        <v>15428</v>
      </c>
      <c r="S54" s="296">
        <v>7039</v>
      </c>
      <c r="T54" s="296">
        <v>17841</v>
      </c>
      <c r="U54" s="296">
        <v>37000</v>
      </c>
      <c r="V54" s="296">
        <v>24802</v>
      </c>
      <c r="W54" s="296"/>
      <c r="X54" s="296"/>
      <c r="Y54" s="296"/>
    </row>
    <row r="55" spans="1:27">
      <c r="A55" s="855"/>
      <c r="B55" s="28" t="s">
        <v>58</v>
      </c>
      <c r="C55" s="296">
        <v>1364.9803921568628</v>
      </c>
      <c r="D55" s="296">
        <v>1615.8011712410921</v>
      </c>
      <c r="E55" s="296">
        <v>1280.6367204535543</v>
      </c>
      <c r="F55" s="296">
        <v>1821.8747231328077</v>
      </c>
      <c r="G55" s="296">
        <v>2007.3630280802934</v>
      </c>
      <c r="H55" s="296">
        <v>2486.3300096494049</v>
      </c>
      <c r="I55" s="296">
        <v>2166.2250193220711</v>
      </c>
      <c r="J55" s="296">
        <v>2770.9930890845403</v>
      </c>
      <c r="K55" s="296">
        <v>2871.2720963019196</v>
      </c>
      <c r="L55" s="296">
        <v>3333.7246844731435</v>
      </c>
      <c r="M55" s="296">
        <v>4068.6754059870868</v>
      </c>
      <c r="N55" s="296">
        <v>3525.9794598706731</v>
      </c>
      <c r="O55" s="296">
        <v>3469.7243801213149</v>
      </c>
      <c r="P55" s="296">
        <v>2060.78804745862</v>
      </c>
      <c r="Q55" s="296">
        <v>3167.4711718959506</v>
      </c>
      <c r="R55" s="296"/>
      <c r="S55" s="296"/>
      <c r="T55" s="296"/>
      <c r="U55" s="296"/>
      <c r="V55" s="296"/>
      <c r="W55" s="296"/>
      <c r="X55" s="296"/>
      <c r="Y55" s="296"/>
    </row>
    <row r="56" spans="1:27">
      <c r="A56" s="856" t="s">
        <v>33</v>
      </c>
      <c r="B56" s="28" t="s">
        <v>95</v>
      </c>
      <c r="C56" s="296">
        <v>100.7</v>
      </c>
      <c r="D56" s="296">
        <v>124.9</v>
      </c>
      <c r="E56" s="296">
        <v>148.5</v>
      </c>
      <c r="F56" s="296">
        <v>180.8</v>
      </c>
      <c r="G56" s="296">
        <v>326.68</v>
      </c>
      <c r="H56" s="296">
        <v>357.26</v>
      </c>
      <c r="I56" s="296">
        <v>241.01568</v>
      </c>
      <c r="J56" s="296">
        <v>83.555199999999999</v>
      </c>
      <c r="K56" s="296">
        <v>302.16496969999997</v>
      </c>
      <c r="L56" s="296">
        <v>128.42048</v>
      </c>
      <c r="M56" s="296">
        <v>170.88256000000001</v>
      </c>
      <c r="N56" s="296">
        <v>104.73215999999999</v>
      </c>
      <c r="O56" s="296">
        <v>144.60032000000001</v>
      </c>
      <c r="P56" s="296">
        <v>228.56512000000001</v>
      </c>
      <c r="Q56" s="296">
        <v>157.33184</v>
      </c>
      <c r="R56" s="296">
        <v>130.11967999999999</v>
      </c>
      <c r="S56" s="296">
        <v>194.626</v>
      </c>
      <c r="T56" s="296">
        <v>132.934</v>
      </c>
      <c r="U56" s="296">
        <v>222.03899999999999</v>
      </c>
      <c r="V56" s="296">
        <v>348.91</v>
      </c>
      <c r="W56" s="296">
        <v>330.84500000000003</v>
      </c>
      <c r="X56" s="296">
        <v>122.836</v>
      </c>
      <c r="Y56" s="296">
        <v>144.792</v>
      </c>
    </row>
    <row r="57" spans="1:27">
      <c r="A57" s="856"/>
      <c r="B57" s="28" t="s">
        <v>59</v>
      </c>
      <c r="C57" s="296"/>
      <c r="D57" s="296">
        <v>581210.11994367023</v>
      </c>
      <c r="E57" s="296">
        <v>470886.75934674044</v>
      </c>
      <c r="F57" s="296">
        <v>339634.87039520056</v>
      </c>
      <c r="G57" s="296">
        <v>487020</v>
      </c>
      <c r="H57" s="296">
        <v>526720</v>
      </c>
      <c r="I57" s="296">
        <v>319493</v>
      </c>
      <c r="J57" s="296">
        <v>286161</v>
      </c>
      <c r="K57" s="296">
        <v>574835.79790000001</v>
      </c>
      <c r="L57" s="296">
        <v>519348.6</v>
      </c>
      <c r="M57" s="296">
        <v>421200</v>
      </c>
      <c r="N57" s="296">
        <v>226505.89670000001</v>
      </c>
      <c r="O57" s="296">
        <v>322768.57140000002</v>
      </c>
      <c r="P57" s="296">
        <v>450000</v>
      </c>
      <c r="Q57" s="296">
        <v>311179</v>
      </c>
      <c r="R57" s="296">
        <v>450000</v>
      </c>
      <c r="S57" s="296">
        <v>397491</v>
      </c>
      <c r="T57" s="296">
        <v>662200</v>
      </c>
      <c r="U57" s="296">
        <v>614920.5</v>
      </c>
      <c r="V57" s="296" t="s">
        <v>647</v>
      </c>
      <c r="W57" s="296">
        <v>313371</v>
      </c>
      <c r="X57" s="296">
        <v>165201</v>
      </c>
      <c r="Y57" s="296">
        <v>239461</v>
      </c>
    </row>
    <row r="58" spans="1:27">
      <c r="A58" s="856"/>
      <c r="B58" s="93" t="s">
        <v>555</v>
      </c>
      <c r="C58" s="296">
        <v>213300</v>
      </c>
      <c r="D58" s="296">
        <v>419960</v>
      </c>
      <c r="E58" s="296">
        <v>392000</v>
      </c>
      <c r="F58" s="296">
        <v>337020</v>
      </c>
      <c r="G58" s="296">
        <v>487560</v>
      </c>
      <c r="H58" s="296">
        <v>526720</v>
      </c>
      <c r="I58" s="296">
        <v>200000</v>
      </c>
      <c r="J58" s="296">
        <v>450000</v>
      </c>
      <c r="K58" s="296">
        <v>574840</v>
      </c>
      <c r="L58" s="296">
        <v>519350</v>
      </c>
      <c r="M58" s="296">
        <v>421200</v>
      </c>
      <c r="N58" s="296">
        <v>226506</v>
      </c>
      <c r="O58" s="296">
        <v>322769</v>
      </c>
      <c r="P58" s="296">
        <v>450000</v>
      </c>
      <c r="Q58" s="296">
        <v>311179</v>
      </c>
      <c r="R58" s="296">
        <v>450000</v>
      </c>
      <c r="S58" s="296">
        <v>320000</v>
      </c>
      <c r="T58" s="296">
        <v>340000</v>
      </c>
      <c r="U58" s="296">
        <v>400000</v>
      </c>
      <c r="V58" s="296">
        <v>420000</v>
      </c>
      <c r="W58" s="296"/>
      <c r="X58" s="296"/>
      <c r="Y58" s="296"/>
    </row>
    <row r="59" spans="1:27">
      <c r="A59" s="856"/>
      <c r="B59" s="28" t="s">
        <v>58</v>
      </c>
      <c r="C59" s="296"/>
      <c r="D59" s="608">
        <v>214.89646465912375</v>
      </c>
      <c r="E59" s="608">
        <v>315.36244554001377</v>
      </c>
      <c r="F59" s="608">
        <v>532.3363875729849</v>
      </c>
      <c r="G59" s="608">
        <v>670.77327419818494</v>
      </c>
      <c r="H59" s="608">
        <v>678.27308626974479</v>
      </c>
      <c r="I59" s="608">
        <v>754.36920370712346</v>
      </c>
      <c r="J59" s="608">
        <v>291.98667882765295</v>
      </c>
      <c r="K59" s="608">
        <v>525.65440566484244</v>
      </c>
      <c r="L59" s="608">
        <v>247.27221754328403</v>
      </c>
      <c r="M59" s="608">
        <v>405.70408357075024</v>
      </c>
      <c r="N59" s="608">
        <v>462.38160474344949</v>
      </c>
      <c r="O59" s="608">
        <v>448.00000003965687</v>
      </c>
      <c r="P59" s="608">
        <v>507.92248888888889</v>
      </c>
      <c r="Q59" s="608">
        <v>505.59915675543658</v>
      </c>
      <c r="R59" s="608">
        <v>289.15484444444439</v>
      </c>
      <c r="S59" s="608">
        <v>489.63624333632708</v>
      </c>
      <c r="T59" s="608">
        <v>200.74599818785865</v>
      </c>
      <c r="U59" s="608">
        <v>361.08570132236605</v>
      </c>
      <c r="V59" s="296">
        <v>637.6</v>
      </c>
      <c r="W59" s="608">
        <v>1055.7613818764339</v>
      </c>
      <c r="X59" s="608">
        <v>743.5548210967246</v>
      </c>
      <c r="Y59" s="608">
        <v>604.65796100408829</v>
      </c>
    </row>
    <row r="60" spans="1:27">
      <c r="A60" s="855" t="s">
        <v>1</v>
      </c>
      <c r="B60" s="28" t="s">
        <v>95</v>
      </c>
      <c r="C60" s="296">
        <v>62</v>
      </c>
      <c r="D60" s="296">
        <v>69</v>
      </c>
      <c r="E60" s="296">
        <v>79.2</v>
      </c>
      <c r="F60" s="296">
        <v>98</v>
      </c>
      <c r="G60" s="296">
        <v>144.3073</v>
      </c>
      <c r="H60" s="296">
        <v>155.21299999999999</v>
      </c>
      <c r="I60" s="296">
        <v>118.425</v>
      </c>
      <c r="J60" s="296">
        <v>54.885599999999997</v>
      </c>
      <c r="K60" s="296">
        <v>71.819999999999993</v>
      </c>
      <c r="L60" s="296">
        <v>87.018000000000001</v>
      </c>
      <c r="M60" s="296">
        <v>72.482249999999993</v>
      </c>
      <c r="N60" s="296">
        <v>121.908</v>
      </c>
      <c r="O60" s="296">
        <v>269.50200000000001</v>
      </c>
      <c r="P60" s="296">
        <v>139.583</v>
      </c>
      <c r="Q60" s="296">
        <v>120.31399999999999</v>
      </c>
      <c r="R60" s="296">
        <v>103.88908869999999</v>
      </c>
      <c r="S60" s="296">
        <v>111.9021</v>
      </c>
      <c r="T60" s="296">
        <v>89.293000000000006</v>
      </c>
      <c r="U60" s="296">
        <v>88.218600000000009</v>
      </c>
      <c r="V60" s="296">
        <v>72.508330750350112</v>
      </c>
      <c r="W60" s="296">
        <v>41.006786807413128</v>
      </c>
      <c r="X60" s="296">
        <v>31.859180000000002</v>
      </c>
      <c r="Y60" s="296">
        <v>22.752091169722735</v>
      </c>
    </row>
    <row r="61" spans="1:27">
      <c r="A61" s="855"/>
      <c r="B61" s="28" t="s">
        <v>59</v>
      </c>
      <c r="C61" s="296">
        <v>54937</v>
      </c>
      <c r="D61" s="296">
        <v>60000</v>
      </c>
      <c r="E61" s="296">
        <v>66000</v>
      </c>
      <c r="F61" s="296">
        <v>86430.6</v>
      </c>
      <c r="G61" s="296">
        <v>121593.34</v>
      </c>
      <c r="H61" s="296">
        <v>176217</v>
      </c>
      <c r="I61" s="296">
        <v>152262</v>
      </c>
      <c r="J61" s="296">
        <v>89312.309521616698</v>
      </c>
      <c r="K61" s="296">
        <v>111307</v>
      </c>
      <c r="L61" s="296">
        <v>103154.38</v>
      </c>
      <c r="M61" s="296">
        <v>85073.327314900118</v>
      </c>
      <c r="N61" s="296">
        <v>131856.68082857449</v>
      </c>
      <c r="O61" s="296">
        <v>314497.28725191747</v>
      </c>
      <c r="P61" s="296">
        <v>172160.10757266899</v>
      </c>
      <c r="Q61" s="296">
        <v>133974.91621665598</v>
      </c>
      <c r="R61" s="296">
        <v>158618.91893538315</v>
      </c>
      <c r="S61" s="296">
        <v>139194.71778663731</v>
      </c>
      <c r="T61" s="296">
        <v>113649.04693514745</v>
      </c>
      <c r="U61" s="296">
        <v>118763</v>
      </c>
      <c r="V61" s="296">
        <v>139965.8192759607</v>
      </c>
      <c r="W61" s="296">
        <v>101438.15383821538</v>
      </c>
      <c r="X61" s="296">
        <v>48929.676131232998</v>
      </c>
      <c r="Y61" s="296">
        <v>31771.029047148582</v>
      </c>
    </row>
    <row r="62" spans="1:27">
      <c r="A62" s="855"/>
      <c r="B62" s="93" t="s">
        <v>555</v>
      </c>
      <c r="C62" s="296">
        <v>54937</v>
      </c>
      <c r="D62" s="296">
        <v>60000</v>
      </c>
      <c r="E62" s="296">
        <v>66000</v>
      </c>
      <c r="F62" s="296">
        <v>81000</v>
      </c>
      <c r="G62" s="296">
        <v>100000</v>
      </c>
      <c r="H62" s="296">
        <v>129667</v>
      </c>
      <c r="I62" s="296">
        <v>100000</v>
      </c>
      <c r="J62" s="296">
        <v>74347</v>
      </c>
      <c r="K62" s="296">
        <v>83658</v>
      </c>
      <c r="L62" s="296">
        <v>97144</v>
      </c>
      <c r="M62" s="296">
        <v>85073</v>
      </c>
      <c r="N62" s="296">
        <v>121857</v>
      </c>
      <c r="O62" s="296">
        <v>314490</v>
      </c>
      <c r="P62" s="296">
        <v>172160</v>
      </c>
      <c r="Q62" s="296">
        <v>124888</v>
      </c>
      <c r="R62" s="296">
        <v>126803</v>
      </c>
      <c r="S62" s="296">
        <v>129599</v>
      </c>
      <c r="T62" s="296">
        <v>105352</v>
      </c>
      <c r="U62" s="296">
        <v>106881</v>
      </c>
      <c r="V62" s="296">
        <v>88748</v>
      </c>
      <c r="W62" s="296"/>
      <c r="X62" s="296"/>
      <c r="Y62" s="296"/>
    </row>
    <row r="63" spans="1:27">
      <c r="A63" s="855"/>
      <c r="B63" s="28" t="s">
        <v>58</v>
      </c>
      <c r="C63" s="296">
        <v>1128.565447694632</v>
      </c>
      <c r="D63" s="608">
        <v>1150</v>
      </c>
      <c r="E63" s="608">
        <v>1200</v>
      </c>
      <c r="F63" s="608">
        <v>1133.8576846626079</v>
      </c>
      <c r="G63" s="608">
        <v>1186.8026653433485</v>
      </c>
      <c r="H63" s="608">
        <v>880.80605162952497</v>
      </c>
      <c r="I63" s="608">
        <v>777.77121015092405</v>
      </c>
      <c r="J63" s="608">
        <v>614.53567032342573</v>
      </c>
      <c r="K63" s="608">
        <v>645.24243758254192</v>
      </c>
      <c r="L63" s="608">
        <v>843.57057838940034</v>
      </c>
      <c r="M63" s="608">
        <v>851.99735672387578</v>
      </c>
      <c r="N63" s="608">
        <v>924.54928513247899</v>
      </c>
      <c r="O63" s="608">
        <v>856.92949009167285</v>
      </c>
      <c r="P63" s="608">
        <v>810.77435398953764</v>
      </c>
      <c r="Q63" s="608">
        <v>898.0337767514302</v>
      </c>
      <c r="R63" s="608">
        <v>654.96026197430751</v>
      </c>
      <c r="S63" s="608">
        <v>803.92490303782631</v>
      </c>
      <c r="T63" s="608">
        <v>785.69070668013649</v>
      </c>
      <c r="U63" s="608">
        <v>742.81215530089355</v>
      </c>
      <c r="V63" s="608">
        <v>518.04312742520779</v>
      </c>
      <c r="W63" s="608">
        <v>404.25407261270965</v>
      </c>
      <c r="X63" s="608">
        <v>651.12182460704082</v>
      </c>
      <c r="Y63" s="608">
        <v>716.12698272877356</v>
      </c>
    </row>
    <row r="64" spans="1:27">
      <c r="A64" s="855" t="s">
        <v>0</v>
      </c>
      <c r="B64" s="28" t="s">
        <v>95</v>
      </c>
      <c r="C64" s="296">
        <v>242</v>
      </c>
      <c r="D64" s="296">
        <v>280</v>
      </c>
      <c r="E64" s="296">
        <v>194</v>
      </c>
      <c r="F64" s="296">
        <v>159</v>
      </c>
      <c r="G64" s="296">
        <v>364</v>
      </c>
      <c r="H64" s="296">
        <v>196</v>
      </c>
      <c r="I64" s="296">
        <v>208</v>
      </c>
      <c r="J64" s="296">
        <v>224</v>
      </c>
      <c r="K64" s="296">
        <v>344</v>
      </c>
      <c r="L64" s="296">
        <v>236</v>
      </c>
      <c r="M64" s="296">
        <v>150</v>
      </c>
      <c r="N64" s="296">
        <v>140</v>
      </c>
      <c r="O64" s="296">
        <v>248</v>
      </c>
      <c r="P64" s="296">
        <v>141</v>
      </c>
      <c r="Q64" s="296">
        <v>75</v>
      </c>
      <c r="R64" s="296">
        <v>43</v>
      </c>
      <c r="S64" s="296" t="s">
        <v>15</v>
      </c>
      <c r="T64" s="296">
        <v>73</v>
      </c>
      <c r="U64" s="296">
        <v>106</v>
      </c>
      <c r="V64" s="296">
        <v>42</v>
      </c>
      <c r="W64" s="296">
        <v>93</v>
      </c>
      <c r="X64" s="296"/>
      <c r="Y64" s="296"/>
    </row>
    <row r="65" spans="1:25">
      <c r="A65" s="855"/>
      <c r="B65" s="28" t="s">
        <v>59</v>
      </c>
      <c r="C65" s="296">
        <v>282469</v>
      </c>
      <c r="D65" s="296">
        <v>384574</v>
      </c>
      <c r="E65" s="296">
        <v>401897</v>
      </c>
      <c r="F65" s="296">
        <v>195077</v>
      </c>
      <c r="G65" s="296">
        <v>331716</v>
      </c>
      <c r="H65" s="296">
        <v>294000</v>
      </c>
      <c r="I65" s="296">
        <v>266084</v>
      </c>
      <c r="J65" s="296">
        <v>348696</v>
      </c>
      <c r="K65" s="296">
        <v>425000</v>
      </c>
      <c r="L65" s="296">
        <v>325000</v>
      </c>
      <c r="M65" s="296">
        <v>198824.37</v>
      </c>
      <c r="N65" s="296">
        <v>246558.81789999999</v>
      </c>
      <c r="O65" s="296">
        <v>358409.77700999996</v>
      </c>
      <c r="P65" s="296">
        <v>195072.08074999999</v>
      </c>
      <c r="Q65" s="296">
        <v>130690.05843999999</v>
      </c>
      <c r="R65" s="296">
        <v>112066.09414</v>
      </c>
      <c r="S65" s="296" t="s">
        <v>15</v>
      </c>
      <c r="T65" s="296">
        <v>76494.72898</v>
      </c>
      <c r="U65" s="296">
        <v>129447.4451</v>
      </c>
      <c r="V65" s="296">
        <v>104738.860556</v>
      </c>
      <c r="W65" s="296">
        <v>115203.92379999999</v>
      </c>
      <c r="X65" s="296"/>
      <c r="Y65" s="296"/>
    </row>
    <row r="66" spans="1:25">
      <c r="A66" s="855"/>
      <c r="B66" s="93" t="s">
        <v>555</v>
      </c>
      <c r="C66" s="296">
        <v>282469</v>
      </c>
      <c r="D66" s="296">
        <v>384574</v>
      </c>
      <c r="E66" s="296">
        <v>401897</v>
      </c>
      <c r="F66" s="296">
        <v>195077</v>
      </c>
      <c r="G66" s="296">
        <v>331716</v>
      </c>
      <c r="H66" s="296">
        <v>294000</v>
      </c>
      <c r="I66" s="296">
        <v>266084</v>
      </c>
      <c r="J66" s="296">
        <v>348696</v>
      </c>
      <c r="K66" s="296">
        <v>425000</v>
      </c>
      <c r="L66" s="296">
        <v>325000</v>
      </c>
      <c r="M66" s="296">
        <v>198824</v>
      </c>
      <c r="N66" s="296">
        <v>246559</v>
      </c>
      <c r="O66" s="296">
        <v>358410</v>
      </c>
      <c r="P66" s="296">
        <v>195072</v>
      </c>
      <c r="Q66" s="296">
        <v>130690</v>
      </c>
      <c r="R66" s="296">
        <v>112066</v>
      </c>
      <c r="S66" s="296">
        <v>101660</v>
      </c>
      <c r="T66" s="296">
        <v>76495</v>
      </c>
      <c r="U66" s="296">
        <v>129447</v>
      </c>
      <c r="V66" s="296">
        <v>156640</v>
      </c>
      <c r="W66" s="296"/>
      <c r="X66" s="296"/>
      <c r="Y66" s="296"/>
    </row>
    <row r="67" spans="1:25">
      <c r="A67" s="855"/>
      <c r="B67" s="28" t="s">
        <v>58</v>
      </c>
      <c r="C67" s="296">
        <v>856.7311811207602</v>
      </c>
      <c r="D67" s="296">
        <v>728.07834122951624</v>
      </c>
      <c r="E67" s="296">
        <v>482.71074429518012</v>
      </c>
      <c r="F67" s="296">
        <v>815.06277008565849</v>
      </c>
      <c r="G67" s="296">
        <v>1097.3242171013758</v>
      </c>
      <c r="H67" s="296">
        <v>666.66666666666663</v>
      </c>
      <c r="I67" s="296">
        <v>781.70803205002926</v>
      </c>
      <c r="J67" s="296">
        <v>642.39337417119782</v>
      </c>
      <c r="K67" s="296">
        <v>809.41176470588232</v>
      </c>
      <c r="L67" s="296">
        <v>726.15384615384619</v>
      </c>
      <c r="M67" s="296">
        <v>754.43468021550882</v>
      </c>
      <c r="N67" s="296">
        <v>567.81583069067756</v>
      </c>
      <c r="O67" s="296">
        <v>691.94540971766116</v>
      </c>
      <c r="P67" s="296">
        <v>722.80974016318839</v>
      </c>
      <c r="Q67" s="296">
        <v>573.87685716303065</v>
      </c>
      <c r="R67" s="296">
        <v>383.70213872432907</v>
      </c>
      <c r="S67" s="296" t="s">
        <v>15</v>
      </c>
      <c r="T67" s="296">
        <v>954.31412037666394</v>
      </c>
      <c r="U67" s="296">
        <v>818.86513803430796</v>
      </c>
      <c r="V67" s="296">
        <v>400.99729724999395</v>
      </c>
      <c r="W67" s="296">
        <v>807.26417063235488</v>
      </c>
      <c r="X67" s="296"/>
      <c r="Y67" s="296"/>
    </row>
    <row r="68" spans="1:25">
      <c r="A68" s="227" t="s">
        <v>20</v>
      </c>
      <c r="B68" s="28" t="s">
        <v>95</v>
      </c>
      <c r="C68" s="616">
        <v>633.005</v>
      </c>
      <c r="D68" s="616">
        <v>774.66300000000001</v>
      </c>
      <c r="E68" s="616">
        <v>687.83399999999995</v>
      </c>
      <c r="F68" s="616">
        <v>647.05600000000004</v>
      </c>
      <c r="G68" s="616">
        <v>1140.5812999999998</v>
      </c>
      <c r="H68" s="616">
        <v>985.66599999999994</v>
      </c>
      <c r="I68" s="616">
        <v>898.28867999999989</v>
      </c>
      <c r="J68" s="616">
        <v>731.00080000000003</v>
      </c>
      <c r="K68" s="616">
        <v>1069.2619697</v>
      </c>
      <c r="L68" s="616">
        <v>769.19448</v>
      </c>
      <c r="M68" s="616">
        <v>676.00180999999998</v>
      </c>
      <c r="N68" s="616">
        <v>626.51916000000006</v>
      </c>
      <c r="O68" s="616">
        <v>1239.19532</v>
      </c>
      <c r="P68" s="616">
        <v>798.91312000000005</v>
      </c>
      <c r="Q68" s="616">
        <v>659.09384</v>
      </c>
      <c r="R68" s="616">
        <v>709.69276869999999</v>
      </c>
      <c r="S68" s="616">
        <v>511.63710000000003</v>
      </c>
      <c r="T68" s="616">
        <v>514.64570000000003</v>
      </c>
      <c r="U68" s="616">
        <v>718.27460000000008</v>
      </c>
      <c r="V68" s="616">
        <v>760.86433075035006</v>
      </c>
      <c r="W68" s="616">
        <v>622.33184680741317</v>
      </c>
      <c r="X68" s="616">
        <v>154.69517999999999</v>
      </c>
      <c r="Y68" s="616">
        <v>167.54409116972275</v>
      </c>
    </row>
    <row r="69" spans="1:25">
      <c r="A69" s="17"/>
      <c r="B69" s="17"/>
      <c r="C69" s="17"/>
      <c r="D69" s="17"/>
      <c r="E69" s="17"/>
      <c r="F69" s="17"/>
      <c r="G69" s="17"/>
      <c r="H69" s="17"/>
      <c r="I69" s="17"/>
      <c r="J69" s="17"/>
      <c r="K69" s="17"/>
      <c r="L69" s="17"/>
      <c r="M69" s="17"/>
    </row>
    <row r="70" spans="1:25" ht="14.7" customHeight="1">
      <c r="A70" s="44" t="s">
        <v>19</v>
      </c>
      <c r="B70" s="13"/>
      <c r="D70" s="13"/>
      <c r="E70" s="13"/>
      <c r="F70" s="13"/>
      <c r="G70" s="13"/>
      <c r="H70" s="13"/>
      <c r="I70" s="13"/>
      <c r="J70" s="13"/>
      <c r="K70" s="13"/>
      <c r="L70" s="13"/>
      <c r="M70" s="13"/>
    </row>
    <row r="71" spans="1:25">
      <c r="A71" s="17"/>
      <c r="B71" s="17"/>
      <c r="D71" s="17"/>
      <c r="E71" s="17"/>
      <c r="F71" s="17"/>
      <c r="G71" s="17"/>
      <c r="H71" s="17"/>
      <c r="I71" s="17"/>
      <c r="J71" s="17"/>
      <c r="K71" s="17"/>
      <c r="L71" s="17"/>
      <c r="M71" s="17"/>
    </row>
    <row r="72" spans="1:25" ht="17.25" customHeight="1">
      <c r="A72" s="13" t="s">
        <v>286</v>
      </c>
      <c r="B72" s="17"/>
      <c r="D72" s="17"/>
      <c r="E72" s="17"/>
      <c r="F72" s="17"/>
      <c r="G72" s="17"/>
      <c r="H72" s="17"/>
      <c r="I72" s="17"/>
      <c r="J72" s="17"/>
      <c r="K72" s="17"/>
      <c r="L72" s="17"/>
      <c r="M72" s="17"/>
    </row>
    <row r="73" spans="1:25">
      <c r="A73" s="17"/>
      <c r="B73" s="17"/>
      <c r="D73" s="43"/>
      <c r="G73" s="43"/>
      <c r="H73" s="43"/>
      <c r="I73" s="43"/>
      <c r="J73" s="43"/>
      <c r="K73" s="43"/>
      <c r="L73" s="43"/>
      <c r="M73" s="43"/>
    </row>
    <row r="74" spans="1:25" ht="14.7" customHeight="1">
      <c r="A74" s="17" t="s">
        <v>142</v>
      </c>
      <c r="B74" s="17"/>
      <c r="D74" s="17"/>
      <c r="E74" s="17"/>
      <c r="F74" s="17"/>
      <c r="G74" s="17"/>
      <c r="H74" s="17"/>
      <c r="I74" s="17"/>
      <c r="J74" s="17"/>
      <c r="K74" s="17"/>
      <c r="L74" s="17"/>
      <c r="M74" s="17"/>
    </row>
    <row r="75" spans="1:25">
      <c r="A75" s="43"/>
      <c r="B75" s="17"/>
      <c r="D75" s="41"/>
      <c r="G75" s="43"/>
      <c r="H75" s="43"/>
      <c r="I75" s="43"/>
      <c r="J75" s="43"/>
      <c r="K75" s="43"/>
      <c r="L75" s="43"/>
      <c r="M75" s="43"/>
    </row>
    <row r="76" spans="1:25" ht="14.7" customHeight="1">
      <c r="A76" s="17" t="s">
        <v>143</v>
      </c>
      <c r="B76" s="57"/>
      <c r="D76" s="42"/>
      <c r="E76" s="42"/>
      <c r="F76" s="42"/>
      <c r="G76" s="42"/>
      <c r="H76" s="42"/>
      <c r="I76" s="42"/>
      <c r="J76" s="42"/>
      <c r="K76" s="42"/>
      <c r="L76" s="42"/>
      <c r="M76" s="42"/>
    </row>
    <row r="77" spans="1:25">
      <c r="B77" s="17"/>
      <c r="C77" s="42"/>
      <c r="D77" s="42"/>
      <c r="E77" s="42"/>
      <c r="F77" s="42"/>
      <c r="G77" s="42"/>
      <c r="H77" s="42"/>
      <c r="I77" s="42"/>
      <c r="J77" s="42"/>
      <c r="K77" s="42"/>
      <c r="L77" s="42"/>
      <c r="M77" s="42"/>
    </row>
    <row r="78" spans="1:25">
      <c r="A78" s="17" t="s">
        <v>600</v>
      </c>
      <c r="B78" s="17"/>
      <c r="C78" s="42"/>
      <c r="D78" s="42"/>
      <c r="E78" s="42"/>
      <c r="F78" s="42"/>
      <c r="G78" s="42"/>
      <c r="H78" s="42"/>
      <c r="I78" s="42"/>
      <c r="J78" s="42"/>
      <c r="K78" s="42"/>
      <c r="L78" s="42"/>
      <c r="M78" s="42"/>
    </row>
    <row r="79" spans="1:25">
      <c r="B79" s="17"/>
      <c r="C79" s="42"/>
      <c r="D79" s="42"/>
      <c r="E79" s="42"/>
      <c r="F79" s="42"/>
      <c r="G79" s="42"/>
      <c r="H79" s="42"/>
      <c r="I79" s="42"/>
      <c r="J79" s="42"/>
      <c r="K79" s="42"/>
      <c r="L79" s="42"/>
      <c r="M79" s="42"/>
    </row>
    <row r="80" spans="1:25">
      <c r="A80" s="17" t="s">
        <v>2854</v>
      </c>
      <c r="B80" s="17"/>
      <c r="C80" s="17"/>
      <c r="D80" s="17"/>
      <c r="E80" s="17"/>
      <c r="F80" s="17"/>
      <c r="G80" s="17"/>
      <c r="H80" s="17"/>
      <c r="I80" s="17"/>
      <c r="J80" s="17"/>
      <c r="K80" s="17"/>
      <c r="L80" s="17"/>
      <c r="M80" s="17"/>
    </row>
    <row r="81" spans="1:13">
      <c r="A81" s="23"/>
      <c r="B81" s="17"/>
      <c r="C81" s="17"/>
      <c r="D81" s="17"/>
      <c r="E81" s="17"/>
      <c r="F81" s="17"/>
      <c r="G81" s="17"/>
      <c r="H81" s="17"/>
      <c r="I81" s="17"/>
      <c r="J81" s="17"/>
      <c r="K81" s="17"/>
      <c r="L81" s="17"/>
      <c r="M81" s="17"/>
    </row>
    <row r="82" spans="1:13">
      <c r="A82" s="17" t="s">
        <v>3389</v>
      </c>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53" t="s">
        <v>2855</v>
      </c>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53" t="s">
        <v>124</v>
      </c>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c r="M90" s="17"/>
    </row>
    <row r="91" spans="1:13">
      <c r="A91" s="17"/>
      <c r="B91" s="17"/>
      <c r="C91" s="17"/>
      <c r="D91" s="17"/>
      <c r="E91" s="17"/>
      <c r="F91" s="17"/>
      <c r="G91" s="17"/>
      <c r="H91" s="17"/>
      <c r="I91" s="17"/>
      <c r="J91" s="17"/>
      <c r="K91" s="17"/>
      <c r="L91" s="17"/>
      <c r="M91" s="17"/>
    </row>
    <row r="92" spans="1:13">
      <c r="A92" s="17"/>
      <c r="B92" s="17"/>
      <c r="C92" s="17"/>
      <c r="D92" s="17"/>
      <c r="E92" s="17"/>
      <c r="F92" s="17"/>
      <c r="G92" s="17"/>
      <c r="H92" s="17"/>
      <c r="I92" s="17"/>
      <c r="J92" s="17"/>
      <c r="K92" s="17"/>
      <c r="L92" s="17"/>
      <c r="M92" s="17"/>
    </row>
    <row r="93" spans="1:13">
      <c r="A93" s="17"/>
      <c r="B93" s="17"/>
      <c r="C93" s="17"/>
      <c r="D93" s="17"/>
      <c r="E93" s="17"/>
      <c r="F93" s="17"/>
      <c r="G93" s="17"/>
      <c r="H93" s="17"/>
      <c r="I93" s="17"/>
      <c r="J93" s="17"/>
      <c r="K93" s="17"/>
      <c r="L93" s="17"/>
      <c r="M93" s="17"/>
    </row>
    <row r="94" spans="1:13">
      <c r="A94" s="17"/>
      <c r="B94" s="17"/>
      <c r="C94" s="17"/>
      <c r="D94" s="17"/>
      <c r="E94" s="17"/>
      <c r="F94" s="17"/>
      <c r="G94" s="17"/>
      <c r="H94" s="17"/>
      <c r="I94" s="17"/>
      <c r="J94" s="17"/>
      <c r="K94" s="17"/>
      <c r="L94" s="17"/>
      <c r="M94" s="17"/>
    </row>
    <row r="95" spans="1:13">
      <c r="A95" s="17"/>
      <c r="B95" s="17"/>
      <c r="C95" s="17"/>
      <c r="D95" s="17"/>
      <c r="E95" s="17"/>
      <c r="F95" s="17"/>
      <c r="G95" s="17"/>
      <c r="H95" s="17"/>
      <c r="I95" s="17"/>
      <c r="J95" s="17"/>
      <c r="K95" s="17"/>
      <c r="L95" s="17"/>
      <c r="M95" s="17"/>
    </row>
    <row r="96" spans="1:13">
      <c r="A96" s="17"/>
      <c r="B96" s="17"/>
      <c r="C96" s="17"/>
      <c r="D96" s="17"/>
      <c r="E96" s="17"/>
      <c r="F96" s="17"/>
      <c r="G96" s="17"/>
      <c r="H96" s="17"/>
      <c r="I96" s="17"/>
      <c r="J96" s="17"/>
      <c r="K96" s="17"/>
      <c r="L96" s="17"/>
      <c r="M96" s="17"/>
    </row>
    <row r="97" spans="1:13">
      <c r="A97" s="17"/>
      <c r="B97" s="17"/>
      <c r="C97" s="17"/>
      <c r="D97" s="17"/>
      <c r="E97" s="17"/>
      <c r="F97" s="17"/>
      <c r="G97" s="17"/>
      <c r="H97" s="17"/>
      <c r="I97" s="17"/>
      <c r="J97" s="17"/>
      <c r="K97" s="17"/>
      <c r="L97" s="17"/>
      <c r="M97" s="17"/>
    </row>
    <row r="98" spans="1:13">
      <c r="A98" s="17"/>
      <c r="B98" s="17"/>
      <c r="C98" s="17"/>
      <c r="D98" s="17"/>
      <c r="E98" s="17"/>
      <c r="F98" s="17"/>
      <c r="G98" s="17"/>
      <c r="H98" s="17"/>
      <c r="I98" s="17"/>
      <c r="J98" s="17"/>
      <c r="K98" s="17"/>
      <c r="L98" s="17"/>
      <c r="M98" s="17"/>
    </row>
    <row r="99" spans="1:13">
      <c r="A99" s="17"/>
      <c r="B99" s="17"/>
      <c r="C99" s="17"/>
      <c r="D99" s="17"/>
      <c r="E99" s="17"/>
      <c r="F99" s="17"/>
      <c r="G99" s="17"/>
      <c r="H99" s="17"/>
      <c r="I99" s="17"/>
      <c r="J99" s="17"/>
      <c r="K99" s="17"/>
      <c r="L99" s="17"/>
      <c r="M99" s="17"/>
    </row>
    <row r="100" spans="1:13">
      <c r="A100" s="17"/>
      <c r="B100" s="17"/>
      <c r="C100" s="17"/>
      <c r="D100" s="17"/>
      <c r="E100" s="17"/>
      <c r="F100" s="17"/>
      <c r="G100" s="17"/>
      <c r="H100" s="17"/>
      <c r="I100" s="17"/>
      <c r="J100" s="17"/>
      <c r="K100" s="17"/>
      <c r="L100" s="17"/>
      <c r="M100" s="17"/>
    </row>
    <row r="101" spans="1:13">
      <c r="A101" s="17"/>
      <c r="B101" s="17"/>
      <c r="C101" s="17"/>
      <c r="D101" s="17"/>
      <c r="E101" s="17"/>
      <c r="F101" s="17"/>
      <c r="G101" s="17"/>
      <c r="H101" s="17"/>
      <c r="I101" s="17"/>
      <c r="J101" s="17"/>
      <c r="K101" s="17"/>
      <c r="L101" s="17"/>
      <c r="M101" s="17"/>
    </row>
    <row r="102" spans="1:13">
      <c r="A102" s="17"/>
      <c r="B102" s="17"/>
      <c r="C102" s="17"/>
      <c r="D102" s="17"/>
      <c r="E102" s="17"/>
      <c r="F102" s="17"/>
      <c r="G102" s="17"/>
      <c r="H102" s="17"/>
      <c r="I102" s="17"/>
      <c r="J102" s="17"/>
      <c r="K102" s="17"/>
      <c r="L102" s="17"/>
      <c r="M102" s="17"/>
    </row>
    <row r="103" spans="1:13">
      <c r="A103" s="17"/>
      <c r="B103" s="17"/>
      <c r="C103" s="17"/>
      <c r="D103" s="17"/>
      <c r="E103" s="17"/>
      <c r="F103" s="17"/>
      <c r="G103" s="17"/>
      <c r="H103" s="17"/>
      <c r="I103" s="17"/>
      <c r="J103" s="17"/>
      <c r="K103" s="17"/>
      <c r="L103" s="17"/>
      <c r="M103" s="17"/>
    </row>
    <row r="104" spans="1:13">
      <c r="A104" s="17"/>
      <c r="B104" s="17"/>
      <c r="C104" s="17"/>
      <c r="D104" s="17"/>
      <c r="E104" s="17"/>
      <c r="F104" s="17"/>
      <c r="G104" s="17"/>
      <c r="H104" s="17"/>
      <c r="I104" s="17"/>
      <c r="J104" s="17"/>
      <c r="K104" s="17"/>
      <c r="L104" s="17"/>
      <c r="M104" s="17"/>
    </row>
    <row r="105" spans="1:13">
      <c r="A105" s="17"/>
      <c r="B105" s="17"/>
      <c r="C105" s="17"/>
      <c r="D105" s="17"/>
      <c r="E105" s="17"/>
      <c r="F105" s="17"/>
      <c r="G105" s="17"/>
      <c r="H105" s="17"/>
      <c r="I105" s="17"/>
      <c r="J105" s="17"/>
      <c r="K105" s="17"/>
      <c r="L105" s="17"/>
      <c r="M105" s="17"/>
    </row>
    <row r="106" spans="1:13">
      <c r="A106" s="17"/>
      <c r="B106" s="17"/>
      <c r="C106" s="17"/>
      <c r="D106" s="17"/>
      <c r="E106" s="17"/>
      <c r="F106" s="17"/>
      <c r="G106" s="17"/>
      <c r="H106" s="17"/>
      <c r="I106" s="17"/>
      <c r="J106" s="17"/>
      <c r="K106" s="17"/>
      <c r="L106" s="17"/>
      <c r="M106" s="17"/>
    </row>
    <row r="107" spans="1:13">
      <c r="A107" s="17"/>
      <c r="B107" s="17"/>
      <c r="C107" s="17"/>
      <c r="D107" s="17"/>
      <c r="E107" s="17"/>
      <c r="F107" s="17"/>
      <c r="G107" s="17"/>
      <c r="H107" s="17"/>
      <c r="I107" s="17"/>
      <c r="J107" s="17"/>
      <c r="K107" s="17"/>
      <c r="L107" s="17"/>
      <c r="M107" s="17"/>
    </row>
    <row r="108" spans="1:13">
      <c r="A108" s="17"/>
      <c r="B108" s="17"/>
      <c r="C108" s="17"/>
      <c r="D108" s="17"/>
      <c r="E108" s="17"/>
      <c r="F108" s="17"/>
      <c r="G108" s="17"/>
      <c r="H108" s="17"/>
      <c r="I108" s="17"/>
      <c r="J108" s="17"/>
      <c r="K108" s="17"/>
      <c r="L108" s="17"/>
      <c r="M108" s="17"/>
    </row>
    <row r="109" spans="1:13">
      <c r="A109" s="17"/>
      <c r="B109" s="17"/>
      <c r="C109" s="17"/>
      <c r="D109" s="17"/>
      <c r="E109" s="17"/>
      <c r="F109" s="17"/>
      <c r="G109" s="17"/>
      <c r="H109" s="17"/>
      <c r="I109" s="17"/>
      <c r="J109" s="17"/>
      <c r="K109" s="17"/>
      <c r="L109" s="17"/>
      <c r="M109" s="17"/>
    </row>
    <row r="110" spans="1:13">
      <c r="A110" s="17"/>
      <c r="B110" s="17"/>
      <c r="C110" s="17"/>
      <c r="D110" s="17"/>
      <c r="E110" s="17"/>
      <c r="F110" s="17"/>
      <c r="G110" s="17"/>
      <c r="H110" s="17"/>
      <c r="I110" s="17"/>
      <c r="J110" s="17"/>
      <c r="K110" s="17"/>
      <c r="L110" s="17"/>
      <c r="M110" s="17"/>
    </row>
    <row r="111" spans="1:13">
      <c r="A111" s="17"/>
      <c r="B111" s="17"/>
      <c r="C111" s="17"/>
      <c r="D111" s="17"/>
      <c r="E111" s="17"/>
      <c r="F111" s="17"/>
      <c r="G111" s="17"/>
      <c r="H111" s="17"/>
      <c r="I111" s="17"/>
      <c r="J111" s="17"/>
      <c r="K111" s="17"/>
      <c r="L111" s="17"/>
      <c r="M111" s="17"/>
    </row>
    <row r="112" spans="1:13">
      <c r="A112" s="17"/>
      <c r="B112" s="17"/>
      <c r="C112" s="17"/>
      <c r="D112" s="17"/>
      <c r="E112" s="17"/>
      <c r="F112" s="17"/>
      <c r="G112" s="17"/>
      <c r="H112" s="17"/>
      <c r="I112" s="17"/>
      <c r="J112" s="17"/>
      <c r="K112" s="17"/>
      <c r="L112" s="17"/>
      <c r="M112" s="17"/>
    </row>
    <row r="113" spans="1:13">
      <c r="A113" s="17"/>
      <c r="B113" s="17"/>
      <c r="C113" s="17"/>
      <c r="D113" s="17"/>
      <c r="E113" s="17"/>
      <c r="F113" s="17"/>
      <c r="G113" s="17"/>
      <c r="H113" s="17"/>
      <c r="I113" s="17"/>
      <c r="J113" s="17"/>
      <c r="K113" s="17"/>
      <c r="L113" s="17"/>
      <c r="M113" s="17"/>
    </row>
    <row r="114" spans="1:13">
      <c r="A114" s="17"/>
      <c r="B114" s="17"/>
      <c r="C114" s="17"/>
      <c r="D114" s="17"/>
      <c r="E114" s="17"/>
      <c r="F114" s="17"/>
      <c r="G114" s="17"/>
      <c r="H114" s="17"/>
      <c r="I114" s="17"/>
      <c r="J114" s="17"/>
      <c r="K114" s="17"/>
      <c r="L114" s="17"/>
      <c r="M114" s="17"/>
    </row>
    <row r="115" spans="1:13">
      <c r="A115" s="17"/>
      <c r="B115" s="17"/>
      <c r="C115" s="17"/>
      <c r="D115" s="17"/>
      <c r="E115" s="17"/>
      <c r="F115" s="17"/>
      <c r="G115" s="17"/>
      <c r="H115" s="17"/>
      <c r="I115" s="17"/>
      <c r="J115" s="17"/>
      <c r="K115" s="17"/>
      <c r="L115" s="17"/>
      <c r="M115" s="17"/>
    </row>
    <row r="116" spans="1:13">
      <c r="A116" s="17"/>
      <c r="B116" s="17"/>
      <c r="C116" s="17"/>
      <c r="D116" s="17"/>
      <c r="E116" s="17"/>
      <c r="F116" s="17"/>
      <c r="G116" s="17"/>
      <c r="H116" s="17"/>
      <c r="I116" s="17"/>
      <c r="J116" s="17"/>
      <c r="K116" s="17"/>
      <c r="L116" s="17"/>
      <c r="M116" s="17"/>
    </row>
    <row r="117" spans="1:13">
      <c r="A117" s="17"/>
      <c r="B117" s="17"/>
      <c r="C117" s="17"/>
      <c r="D117" s="17"/>
      <c r="E117" s="17"/>
      <c r="F117" s="17"/>
      <c r="G117" s="17"/>
      <c r="H117" s="17"/>
      <c r="I117" s="17"/>
      <c r="J117" s="17"/>
      <c r="K117" s="17"/>
      <c r="L117" s="17"/>
      <c r="M117" s="17"/>
    </row>
    <row r="118" spans="1:13">
      <c r="A118" s="17"/>
      <c r="B118" s="17"/>
      <c r="C118" s="17"/>
      <c r="D118" s="17"/>
      <c r="E118" s="17"/>
      <c r="F118" s="17"/>
      <c r="G118" s="17"/>
      <c r="H118" s="17"/>
      <c r="I118" s="17"/>
      <c r="J118" s="17"/>
      <c r="K118" s="17"/>
      <c r="L118" s="17"/>
      <c r="M118" s="17"/>
    </row>
  </sheetData>
  <mergeCells count="16">
    <mergeCell ref="A56:A59"/>
    <mergeCell ref="A60:A63"/>
    <mergeCell ref="A64:A67"/>
    <mergeCell ref="A36:A39"/>
    <mergeCell ref="A40:A43"/>
    <mergeCell ref="A44:A47"/>
    <mergeCell ref="A48:A51"/>
    <mergeCell ref="A52:A55"/>
    <mergeCell ref="A32:A35"/>
    <mergeCell ref="A4:A7"/>
    <mergeCell ref="A8:A11"/>
    <mergeCell ref="A16:A19"/>
    <mergeCell ref="A24:A27"/>
    <mergeCell ref="A28:A31"/>
    <mergeCell ref="A12:A15"/>
    <mergeCell ref="A20:A23"/>
  </mergeCells>
  <conditionalFormatting sqref="C3:M3">
    <cfRule type="expression" dxfId="37" priority="3" stopIfTrue="1">
      <formula>ISNA(ACTIVECELL)</formula>
    </cfRule>
  </conditionalFormatting>
  <conditionalFormatting sqref="N1:O2">
    <cfRule type="expression" dxfId="36" priority="2" stopIfTrue="1">
      <formula>#N/A</formula>
    </cfRule>
  </conditionalFormatting>
  <hyperlinks>
    <hyperlink ref="AA3" location="Content!A1" display="Back to content page" xr:uid="{00000000-0004-0000-3401-000000000000}"/>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sheetPr codeName="Sheet310"/>
  <dimension ref="A1:AB84"/>
  <sheetViews>
    <sheetView topLeftCell="A72" zoomScale="95" zoomScaleNormal="95" workbookViewId="0">
      <selection activeCell="A80" sqref="A80"/>
    </sheetView>
  </sheetViews>
  <sheetFormatPr defaultRowHeight="14.4"/>
  <cols>
    <col min="1" max="1" width="14.77734375" customWidth="1"/>
    <col min="2" max="2" width="27.21875" customWidth="1"/>
    <col min="3" max="25" width="10.77734375" customWidth="1"/>
    <col min="27" max="27" width="13.5546875" customWidth="1"/>
  </cols>
  <sheetData>
    <row r="1" spans="1:27">
      <c r="A1" s="18" t="s">
        <v>3068</v>
      </c>
      <c r="B1" s="17"/>
      <c r="C1" s="17"/>
      <c r="D1" s="17"/>
      <c r="E1" s="17"/>
      <c r="F1" s="17"/>
      <c r="G1" s="17"/>
      <c r="H1" s="17"/>
      <c r="I1" s="17"/>
      <c r="J1" s="17"/>
      <c r="K1" s="17"/>
      <c r="L1" s="17"/>
      <c r="M1" s="17"/>
      <c r="N1" s="62"/>
      <c r="O1" s="62"/>
      <c r="P1" s="17"/>
      <c r="R1" s="13"/>
      <c r="S1" s="13"/>
      <c r="T1" s="13"/>
      <c r="U1" s="13"/>
      <c r="V1" s="13"/>
      <c r="W1" s="13"/>
      <c r="X1" s="13"/>
      <c r="Y1" s="13"/>
    </row>
    <row r="2" spans="1:27">
      <c r="A2" s="13"/>
      <c r="B2" s="17"/>
      <c r="C2" s="17"/>
      <c r="D2" s="17"/>
      <c r="E2" s="17"/>
      <c r="F2" s="17"/>
      <c r="G2" s="17"/>
      <c r="H2" s="17"/>
      <c r="I2" s="17"/>
      <c r="J2" s="17"/>
      <c r="K2" s="17"/>
      <c r="L2" s="17"/>
      <c r="M2" s="17"/>
      <c r="N2" s="62"/>
      <c r="O2" s="62"/>
      <c r="P2" s="17"/>
      <c r="R2" s="13"/>
      <c r="S2" s="13"/>
      <c r="T2" s="13"/>
      <c r="U2" s="13"/>
      <c r="V2" s="13"/>
      <c r="W2" s="13"/>
      <c r="X2" s="13"/>
      <c r="Y2" s="13"/>
    </row>
    <row r="3" spans="1:27">
      <c r="A3" s="223" t="s">
        <v>14</v>
      </c>
      <c r="B3" s="223" t="s">
        <v>39</v>
      </c>
      <c r="C3" s="241">
        <v>2000</v>
      </c>
      <c r="D3" s="241">
        <v>2001</v>
      </c>
      <c r="E3" s="241">
        <v>2002</v>
      </c>
      <c r="F3" s="241">
        <v>2003</v>
      </c>
      <c r="G3" s="241">
        <v>2004</v>
      </c>
      <c r="H3" s="241">
        <v>2005</v>
      </c>
      <c r="I3" s="241">
        <v>2006</v>
      </c>
      <c r="J3" s="241">
        <v>2007</v>
      </c>
      <c r="K3" s="241">
        <v>2008</v>
      </c>
      <c r="L3" s="241">
        <v>2009</v>
      </c>
      <c r="M3" s="241">
        <v>2010</v>
      </c>
      <c r="N3" s="186">
        <v>2011</v>
      </c>
      <c r="O3" s="186">
        <v>2012</v>
      </c>
      <c r="P3" s="186">
        <v>2013</v>
      </c>
      <c r="Q3" s="21">
        <v>2014</v>
      </c>
      <c r="R3" s="21">
        <v>2015</v>
      </c>
      <c r="S3" s="186">
        <v>2016</v>
      </c>
      <c r="T3" s="186">
        <v>2017</v>
      </c>
      <c r="U3" s="21">
        <v>2018</v>
      </c>
      <c r="V3" s="21">
        <v>2019</v>
      </c>
      <c r="W3" s="186">
        <v>2020</v>
      </c>
      <c r="X3" s="21">
        <v>2021</v>
      </c>
      <c r="Y3" s="186">
        <v>2022</v>
      </c>
      <c r="AA3" s="1" t="s">
        <v>559</v>
      </c>
    </row>
    <row r="4" spans="1:27">
      <c r="A4" s="855" t="s">
        <v>13</v>
      </c>
      <c r="B4" s="93" t="s">
        <v>95</v>
      </c>
      <c r="C4" s="296">
        <v>3.3</v>
      </c>
      <c r="D4" s="296">
        <v>3.3</v>
      </c>
      <c r="E4" s="296">
        <v>3.3</v>
      </c>
      <c r="F4" s="296">
        <v>3.2109999999999999</v>
      </c>
      <c r="G4" s="296">
        <v>3.782</v>
      </c>
      <c r="H4" s="296">
        <v>3.6720000000000002</v>
      </c>
      <c r="I4" s="296">
        <v>3.7909999999999999</v>
      </c>
      <c r="J4" s="296">
        <v>4.641</v>
      </c>
      <c r="K4" s="296">
        <v>4.9390000000000001</v>
      </c>
      <c r="L4" s="296">
        <v>5.8049999999999997</v>
      </c>
      <c r="M4" s="296">
        <v>5.6</v>
      </c>
      <c r="N4" s="296">
        <v>5.7590000000000003</v>
      </c>
      <c r="O4" s="296">
        <v>6</v>
      </c>
      <c r="P4" s="296">
        <v>5.9</v>
      </c>
      <c r="Q4" s="296">
        <v>2.996</v>
      </c>
      <c r="R4" s="296">
        <v>3.016</v>
      </c>
      <c r="S4" s="296">
        <v>3.02</v>
      </c>
      <c r="T4" s="296">
        <v>3.0030000000000001</v>
      </c>
      <c r="U4" s="296">
        <v>2.984</v>
      </c>
      <c r="V4" s="296">
        <v>2.9670000000000001</v>
      </c>
      <c r="W4" s="296"/>
      <c r="X4" s="296"/>
      <c r="Y4" s="296"/>
    </row>
    <row r="5" spans="1:27">
      <c r="A5" s="855"/>
      <c r="B5" s="93" t="s">
        <v>59</v>
      </c>
      <c r="C5" s="296">
        <v>3473</v>
      </c>
      <c r="D5" s="296">
        <v>3500</v>
      </c>
      <c r="E5" s="296">
        <v>3518</v>
      </c>
      <c r="F5" s="296">
        <v>3159</v>
      </c>
      <c r="G5" s="296">
        <v>3397</v>
      </c>
      <c r="H5" s="296">
        <v>3267</v>
      </c>
      <c r="I5" s="296">
        <v>2945</v>
      </c>
      <c r="J5" s="296">
        <v>2836</v>
      </c>
      <c r="K5" s="296">
        <v>3687</v>
      </c>
      <c r="L5" s="296">
        <v>4170</v>
      </c>
      <c r="M5" s="296">
        <v>4200</v>
      </c>
      <c r="N5" s="296">
        <v>4319.2500000000109</v>
      </c>
      <c r="O5" s="296">
        <v>4200</v>
      </c>
      <c r="P5" s="296">
        <v>4130</v>
      </c>
      <c r="Q5" s="296"/>
      <c r="R5" s="296"/>
      <c r="S5" s="296"/>
      <c r="T5" s="296"/>
      <c r="U5" s="296"/>
      <c r="V5" s="296"/>
      <c r="W5" s="296"/>
      <c r="X5" s="296"/>
      <c r="Y5" s="296"/>
    </row>
    <row r="6" spans="1:27">
      <c r="A6" s="855"/>
      <c r="B6" s="93" t="s">
        <v>555</v>
      </c>
      <c r="C6" s="296">
        <v>3409</v>
      </c>
      <c r="D6" s="296">
        <v>3500</v>
      </c>
      <c r="E6" s="296">
        <v>3404</v>
      </c>
      <c r="F6" s="296">
        <v>3332</v>
      </c>
      <c r="G6" s="296">
        <v>3331</v>
      </c>
      <c r="H6" s="296">
        <v>3303</v>
      </c>
      <c r="I6" s="296">
        <v>3254</v>
      </c>
      <c r="J6" s="296">
        <v>3206</v>
      </c>
      <c r="K6" s="296">
        <v>3159</v>
      </c>
      <c r="L6" s="296">
        <v>3112</v>
      </c>
      <c r="M6" s="296">
        <v>3065</v>
      </c>
      <c r="N6" s="296">
        <v>3019</v>
      </c>
      <c r="O6" s="296">
        <v>2973</v>
      </c>
      <c r="P6" s="296">
        <v>2927</v>
      </c>
      <c r="Q6" s="296">
        <v>2933</v>
      </c>
      <c r="R6" s="296">
        <v>2946</v>
      </c>
      <c r="S6" s="296">
        <v>2950</v>
      </c>
      <c r="T6" s="296">
        <v>2928</v>
      </c>
      <c r="U6" s="296">
        <v>2904</v>
      </c>
      <c r="V6" s="296">
        <v>2881</v>
      </c>
      <c r="W6" s="296"/>
      <c r="X6" s="296"/>
      <c r="Y6" s="296"/>
    </row>
    <row r="7" spans="1:27">
      <c r="A7" s="855"/>
      <c r="B7" s="93" t="s">
        <v>58</v>
      </c>
      <c r="C7" s="296">
        <v>950.18715807659089</v>
      </c>
      <c r="D7" s="296">
        <v>942.85714285714289</v>
      </c>
      <c r="E7" s="296">
        <v>938.03297328027293</v>
      </c>
      <c r="F7" s="296">
        <v>1016.4609053497942</v>
      </c>
      <c r="G7" s="296">
        <v>1113.3352958492787</v>
      </c>
      <c r="H7" s="296">
        <v>1123.9669421487604</v>
      </c>
      <c r="I7" s="296">
        <v>1287.2665534804753</v>
      </c>
      <c r="J7" s="296">
        <v>1636.459802538787</v>
      </c>
      <c r="K7" s="296">
        <v>1339.5714673176024</v>
      </c>
      <c r="L7" s="296">
        <v>1392.0863309352519</v>
      </c>
      <c r="M7" s="296">
        <v>1333.3333333333333</v>
      </c>
      <c r="N7" s="296">
        <v>1333.3333333333301</v>
      </c>
      <c r="O7" s="296">
        <v>1428.5714285714287</v>
      </c>
      <c r="P7" s="296">
        <v>1428.5714285714287</v>
      </c>
      <c r="Q7" s="296">
        <v>1021.5</v>
      </c>
      <c r="R7" s="296">
        <v>1023.8000000000001</v>
      </c>
      <c r="S7" s="296">
        <v>1023.7</v>
      </c>
      <c r="T7" s="296">
        <v>1025.6000000000001</v>
      </c>
      <c r="U7" s="296">
        <v>1027.5</v>
      </c>
      <c r="V7" s="296">
        <v>1029.9000000000001</v>
      </c>
      <c r="W7" s="296"/>
      <c r="X7" s="296"/>
      <c r="Y7" s="296"/>
      <c r="AA7" s="33"/>
    </row>
    <row r="8" spans="1:27">
      <c r="A8" s="855" t="s">
        <v>12</v>
      </c>
      <c r="B8" s="93" t="s">
        <v>95</v>
      </c>
      <c r="C8" s="296" t="s">
        <v>105</v>
      </c>
      <c r="D8" s="296" t="s">
        <v>105</v>
      </c>
      <c r="E8" s="296" t="s">
        <v>105</v>
      </c>
      <c r="F8" s="296" t="s">
        <v>105</v>
      </c>
      <c r="G8" s="296" t="s">
        <v>105</v>
      </c>
      <c r="H8" s="296" t="s">
        <v>105</v>
      </c>
      <c r="I8" s="296" t="s">
        <v>105</v>
      </c>
      <c r="J8" s="296" t="s">
        <v>105</v>
      </c>
      <c r="K8" s="296" t="s">
        <v>105</v>
      </c>
      <c r="L8" s="296" t="s">
        <v>105</v>
      </c>
      <c r="M8" s="296" t="s">
        <v>105</v>
      </c>
      <c r="N8" s="296" t="s">
        <v>105</v>
      </c>
      <c r="O8" s="296" t="s">
        <v>105</v>
      </c>
      <c r="P8" s="296" t="s">
        <v>105</v>
      </c>
      <c r="Q8" s="296" t="s">
        <v>105</v>
      </c>
      <c r="R8" s="296" t="s">
        <v>105</v>
      </c>
      <c r="S8" s="296" t="s">
        <v>105</v>
      </c>
      <c r="T8" s="296" t="s">
        <v>105</v>
      </c>
      <c r="U8" s="296" t="s">
        <v>105</v>
      </c>
      <c r="V8" s="296" t="s">
        <v>105</v>
      </c>
      <c r="W8" s="296"/>
      <c r="X8" s="296"/>
      <c r="Y8" s="296"/>
    </row>
    <row r="9" spans="1:27">
      <c r="A9" s="855"/>
      <c r="B9" s="93" t="s">
        <v>59</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c r="X9" s="296"/>
      <c r="Y9" s="296"/>
    </row>
    <row r="10" spans="1:27">
      <c r="A10" s="855"/>
      <c r="B10" s="93" t="s">
        <v>555</v>
      </c>
      <c r="C10" s="296" t="s">
        <v>105</v>
      </c>
      <c r="D10" s="296" t="s">
        <v>105</v>
      </c>
      <c r="E10" s="296" t="s">
        <v>105</v>
      </c>
      <c r="F10" s="296" t="s">
        <v>105</v>
      </c>
      <c r="G10" s="296" t="s">
        <v>105</v>
      </c>
      <c r="H10" s="296" t="s">
        <v>105</v>
      </c>
      <c r="I10" s="296" t="s">
        <v>105</v>
      </c>
      <c r="J10" s="296" t="s">
        <v>105</v>
      </c>
      <c r="K10" s="296" t="s">
        <v>105</v>
      </c>
      <c r="L10" s="296" t="s">
        <v>105</v>
      </c>
      <c r="M10" s="296" t="s">
        <v>105</v>
      </c>
      <c r="N10" s="296" t="s">
        <v>105</v>
      </c>
      <c r="O10" s="296" t="s">
        <v>105</v>
      </c>
      <c r="P10" s="296" t="s">
        <v>105</v>
      </c>
      <c r="Q10" s="296" t="s">
        <v>105</v>
      </c>
      <c r="R10" s="296" t="s">
        <v>105</v>
      </c>
      <c r="S10" s="296" t="s">
        <v>105</v>
      </c>
      <c r="T10" s="296" t="s">
        <v>105</v>
      </c>
      <c r="U10" s="296" t="s">
        <v>105</v>
      </c>
      <c r="V10" s="296" t="s">
        <v>105</v>
      </c>
      <c r="W10" s="296"/>
      <c r="X10" s="296"/>
      <c r="Y10" s="296"/>
    </row>
    <row r="11" spans="1:27">
      <c r="A11" s="855"/>
      <c r="B11" s="93" t="s">
        <v>58</v>
      </c>
      <c r="C11" s="296" t="s">
        <v>105</v>
      </c>
      <c r="D11" s="296" t="s">
        <v>105</v>
      </c>
      <c r="E11" s="296" t="s">
        <v>105</v>
      </c>
      <c r="F11" s="296" t="s">
        <v>105</v>
      </c>
      <c r="G11" s="296" t="s">
        <v>105</v>
      </c>
      <c r="H11" s="296" t="s">
        <v>105</v>
      </c>
      <c r="I11" s="296" t="s">
        <v>105</v>
      </c>
      <c r="J11" s="296" t="s">
        <v>105</v>
      </c>
      <c r="K11" s="296" t="s">
        <v>105</v>
      </c>
      <c r="L11" s="296" t="s">
        <v>105</v>
      </c>
      <c r="M11" s="296" t="s">
        <v>105</v>
      </c>
      <c r="N11" s="296" t="s">
        <v>105</v>
      </c>
      <c r="O11" s="296" t="s">
        <v>105</v>
      </c>
      <c r="P11" s="296" t="s">
        <v>105</v>
      </c>
      <c r="Q11" s="296" t="s">
        <v>105</v>
      </c>
      <c r="R11" s="296" t="s">
        <v>105</v>
      </c>
      <c r="S11" s="296" t="s">
        <v>105</v>
      </c>
      <c r="T11" s="296" t="s">
        <v>105</v>
      </c>
      <c r="U11" s="296" t="s">
        <v>105</v>
      </c>
      <c r="V11" s="296" t="s">
        <v>105</v>
      </c>
      <c r="W11" s="296"/>
      <c r="X11" s="296"/>
      <c r="Y11" s="296"/>
    </row>
    <row r="12" spans="1:27">
      <c r="A12" s="855" t="s">
        <v>513</v>
      </c>
      <c r="B12" s="93" t="s">
        <v>95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c r="X12" s="296"/>
      <c r="Y12" s="296"/>
    </row>
    <row r="13" spans="1:27">
      <c r="A13" s="855"/>
      <c r="B13" s="93" t="s">
        <v>59</v>
      </c>
      <c r="C13" s="296" t="s">
        <v>105</v>
      </c>
      <c r="D13" s="296" t="s">
        <v>105</v>
      </c>
      <c r="E13" s="296" t="s">
        <v>105</v>
      </c>
      <c r="F13" s="296" t="s">
        <v>105</v>
      </c>
      <c r="G13" s="296" t="s">
        <v>105</v>
      </c>
      <c r="H13" s="296" t="s">
        <v>105</v>
      </c>
      <c r="I13" s="296" t="s">
        <v>105</v>
      </c>
      <c r="J13" s="296" t="s">
        <v>105</v>
      </c>
      <c r="K13" s="296" t="s">
        <v>105</v>
      </c>
      <c r="L13" s="296" t="s">
        <v>105</v>
      </c>
      <c r="M13" s="296" t="s">
        <v>105</v>
      </c>
      <c r="N13" s="296" t="s">
        <v>105</v>
      </c>
      <c r="O13" s="296" t="s">
        <v>105</v>
      </c>
      <c r="P13" s="296" t="s">
        <v>105</v>
      </c>
      <c r="Q13" s="296" t="s">
        <v>105</v>
      </c>
      <c r="R13" s="296" t="s">
        <v>105</v>
      </c>
      <c r="S13" s="296" t="s">
        <v>105</v>
      </c>
      <c r="T13" s="296" t="s">
        <v>105</v>
      </c>
      <c r="U13" s="296" t="s">
        <v>105</v>
      </c>
      <c r="V13" s="296" t="s">
        <v>105</v>
      </c>
      <c r="W13" s="296"/>
      <c r="X13" s="296"/>
      <c r="Y13" s="296"/>
    </row>
    <row r="14" spans="1:27">
      <c r="A14" s="855"/>
      <c r="B14" s="93" t="s">
        <v>555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c r="X14" s="296"/>
      <c r="Y14" s="296"/>
    </row>
    <row r="15" spans="1:27">
      <c r="A15" s="855"/>
      <c r="B15" s="93" t="s">
        <v>58</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c r="X15" s="296"/>
      <c r="Y15" s="296"/>
    </row>
    <row r="16" spans="1:27">
      <c r="A16" s="856" t="s">
        <v>100</v>
      </c>
      <c r="B16" s="93" t="s">
        <v>95</v>
      </c>
      <c r="C16" s="296">
        <v>4.21</v>
      </c>
      <c r="D16" s="296">
        <v>3.7589999999999999</v>
      </c>
      <c r="E16" s="296">
        <v>3.62</v>
      </c>
      <c r="F16" s="296">
        <v>3.5169999999999999</v>
      </c>
      <c r="G16" s="296">
        <v>4.1740000000000004</v>
      </c>
      <c r="H16" s="296">
        <v>4.0529999999999999</v>
      </c>
      <c r="I16" s="296">
        <v>4.1840000000000002</v>
      </c>
      <c r="J16" s="296">
        <v>4.0579999999999998</v>
      </c>
      <c r="K16" s="296">
        <v>3.9369999999999998</v>
      </c>
      <c r="L16" s="296">
        <v>3.819</v>
      </c>
      <c r="M16" s="296">
        <v>3.7090000000000001</v>
      </c>
      <c r="N16" s="296">
        <v>3.6</v>
      </c>
      <c r="O16" s="296">
        <v>3.65</v>
      </c>
      <c r="P16" s="296">
        <v>3.8</v>
      </c>
      <c r="Q16" s="296">
        <v>4.13</v>
      </c>
      <c r="R16" s="296">
        <v>3.6629999999999998</v>
      </c>
      <c r="S16" s="296">
        <v>3.5289999999999999</v>
      </c>
      <c r="T16" s="296">
        <v>3.4729999999999999</v>
      </c>
      <c r="U16" s="296">
        <v>3.427</v>
      </c>
      <c r="V16" s="296">
        <v>3.387</v>
      </c>
      <c r="W16" s="296"/>
      <c r="X16" s="296"/>
      <c r="Y16" s="296"/>
    </row>
    <row r="17" spans="1:27">
      <c r="A17" s="856"/>
      <c r="B17" s="93" t="s">
        <v>59</v>
      </c>
      <c r="C17" s="296">
        <v>7958</v>
      </c>
      <c r="D17" s="296">
        <v>8000</v>
      </c>
      <c r="E17" s="296">
        <v>8042</v>
      </c>
      <c r="F17" s="296">
        <v>7400</v>
      </c>
      <c r="G17" s="296">
        <v>8500</v>
      </c>
      <c r="H17" s="296">
        <v>8174</v>
      </c>
      <c r="I17" s="296">
        <v>7369</v>
      </c>
      <c r="J17" s="296">
        <v>8300</v>
      </c>
      <c r="K17" s="296">
        <v>8000</v>
      </c>
      <c r="L17" s="296">
        <v>7800</v>
      </c>
      <c r="M17" s="296">
        <v>7252</v>
      </c>
      <c r="N17" s="296">
        <v>7192</v>
      </c>
      <c r="O17" s="296">
        <v>7200</v>
      </c>
      <c r="P17" s="296">
        <v>7495.8904109589039</v>
      </c>
      <c r="Q17" s="296"/>
      <c r="R17" s="296"/>
      <c r="S17" s="296"/>
      <c r="T17" s="296"/>
      <c r="U17" s="296"/>
      <c r="V17" s="296"/>
      <c r="W17" s="296"/>
      <c r="X17" s="296"/>
      <c r="Y17" s="296"/>
    </row>
    <row r="18" spans="1:27">
      <c r="A18" s="856"/>
      <c r="B18" s="93" t="s">
        <v>555</v>
      </c>
      <c r="C18" s="296">
        <v>7958</v>
      </c>
      <c r="D18" s="296">
        <v>8000</v>
      </c>
      <c r="E18" s="296">
        <v>8042</v>
      </c>
      <c r="F18" s="296">
        <v>7400</v>
      </c>
      <c r="G18" s="296">
        <v>8500</v>
      </c>
      <c r="H18" s="296">
        <v>8244</v>
      </c>
      <c r="I18" s="296">
        <v>8519</v>
      </c>
      <c r="J18" s="296">
        <v>8300</v>
      </c>
      <c r="K18" s="296">
        <v>8000</v>
      </c>
      <c r="L18" s="296">
        <v>7800</v>
      </c>
      <c r="M18" s="296">
        <v>7554</v>
      </c>
      <c r="N18" s="296">
        <v>7281</v>
      </c>
      <c r="O18" s="296">
        <v>7210</v>
      </c>
      <c r="P18" s="296">
        <v>7923</v>
      </c>
      <c r="Q18" s="296">
        <v>8374</v>
      </c>
      <c r="R18" s="296">
        <v>7430</v>
      </c>
      <c r="S18" s="296">
        <v>7154</v>
      </c>
      <c r="T18" s="296">
        <v>7044</v>
      </c>
      <c r="U18" s="296">
        <v>6951</v>
      </c>
      <c r="V18" s="296">
        <v>6873</v>
      </c>
      <c r="W18" s="296"/>
      <c r="X18" s="296"/>
      <c r="Y18" s="296"/>
    </row>
    <row r="19" spans="1:27">
      <c r="A19" s="856"/>
      <c r="B19" s="93" t="s">
        <v>58</v>
      </c>
      <c r="C19" s="296">
        <v>529.02739381754213</v>
      </c>
      <c r="D19" s="296">
        <v>469.875</v>
      </c>
      <c r="E19" s="296">
        <v>450.136781895051</v>
      </c>
      <c r="F19" s="296">
        <v>475.27027027027026</v>
      </c>
      <c r="G19" s="296">
        <v>491.05882352941177</v>
      </c>
      <c r="H19" s="296">
        <v>495.84046978223637</v>
      </c>
      <c r="I19" s="296">
        <v>567.78395983172754</v>
      </c>
      <c r="J19" s="296">
        <v>488.91566265060243</v>
      </c>
      <c r="K19" s="296">
        <v>492.125</v>
      </c>
      <c r="L19" s="296">
        <v>489.61538461538464</v>
      </c>
      <c r="M19" s="296">
        <v>511.44511858797574</v>
      </c>
      <c r="N19" s="296">
        <v>500.55617352614013</v>
      </c>
      <c r="O19" s="296">
        <v>506.94444444444446</v>
      </c>
      <c r="P19" s="296">
        <v>506.94444444444446</v>
      </c>
      <c r="Q19" s="296">
        <v>493.20000000000005</v>
      </c>
      <c r="R19" s="296">
        <v>493</v>
      </c>
      <c r="S19" s="296">
        <v>493.3</v>
      </c>
      <c r="T19" s="296">
        <v>493</v>
      </c>
      <c r="U19" s="296">
        <v>493</v>
      </c>
      <c r="V19" s="296">
        <v>492.8</v>
      </c>
      <c r="W19" s="296"/>
      <c r="X19" s="296"/>
      <c r="Y19" s="296"/>
    </row>
    <row r="20" spans="1:27">
      <c r="A20" s="855" t="s">
        <v>512</v>
      </c>
      <c r="B20" s="93" t="s">
        <v>95</v>
      </c>
      <c r="C20" s="296">
        <v>7.0999999999999994E-2</v>
      </c>
      <c r="D20" s="296">
        <v>7.4999999999999997E-2</v>
      </c>
      <c r="E20" s="296">
        <v>7.2999999999999995E-2</v>
      </c>
      <c r="F20" s="296">
        <v>8.3000000000000004E-2</v>
      </c>
      <c r="G20" s="296">
        <v>8.4000000000000005E-2</v>
      </c>
      <c r="H20" s="296">
        <v>9.2999999999999999E-2</v>
      </c>
      <c r="I20" s="296">
        <v>8.5000000000000006E-2</v>
      </c>
      <c r="J20" s="296">
        <v>0.104</v>
      </c>
      <c r="K20" s="296">
        <v>0.111</v>
      </c>
      <c r="L20" s="296">
        <v>0.13</v>
      </c>
      <c r="M20" s="296">
        <v>0.14000000000000001</v>
      </c>
      <c r="N20" s="296">
        <v>0.108</v>
      </c>
      <c r="O20" s="296">
        <v>0.11</v>
      </c>
      <c r="P20" s="296">
        <v>0.1</v>
      </c>
      <c r="Q20" s="296">
        <v>0.15</v>
      </c>
      <c r="R20" s="296">
        <v>0.152</v>
      </c>
      <c r="S20" s="296">
        <v>0.14699999999999999</v>
      </c>
      <c r="T20" s="296">
        <v>0.15</v>
      </c>
      <c r="U20" s="296">
        <v>0.152</v>
      </c>
      <c r="V20" s="296">
        <v>0.154</v>
      </c>
      <c r="W20" s="296"/>
      <c r="X20" s="296"/>
      <c r="Y20" s="296"/>
      <c r="Z20" s="17"/>
    </row>
    <row r="21" spans="1:27">
      <c r="A21" s="855"/>
      <c r="B21" s="93" t="s">
        <v>59</v>
      </c>
      <c r="C21" s="296">
        <v>194</v>
      </c>
      <c r="D21" s="296">
        <v>200</v>
      </c>
      <c r="E21" s="296">
        <v>196</v>
      </c>
      <c r="F21" s="296">
        <v>181</v>
      </c>
      <c r="G21" s="296">
        <v>253</v>
      </c>
      <c r="H21" s="296">
        <v>243</v>
      </c>
      <c r="I21" s="296">
        <v>219</v>
      </c>
      <c r="J21" s="296">
        <v>211</v>
      </c>
      <c r="K21" s="296">
        <v>274</v>
      </c>
      <c r="L21" s="296">
        <v>310</v>
      </c>
      <c r="M21" s="296">
        <v>310</v>
      </c>
      <c r="N21" s="296">
        <v>310</v>
      </c>
      <c r="O21" s="296">
        <v>312</v>
      </c>
      <c r="P21" s="296">
        <v>283.63636363636368</v>
      </c>
      <c r="Q21" s="296" t="s">
        <v>7</v>
      </c>
      <c r="R21" s="296"/>
      <c r="S21" s="296"/>
      <c r="T21" s="296"/>
      <c r="U21" s="296"/>
      <c r="V21" s="296"/>
      <c r="W21" s="296"/>
      <c r="X21" s="296"/>
      <c r="Y21" s="296"/>
      <c r="Z21" s="17"/>
    </row>
    <row r="22" spans="1:27">
      <c r="A22" s="855"/>
      <c r="B22" s="93" t="s">
        <v>555</v>
      </c>
      <c r="C22" s="296">
        <v>194</v>
      </c>
      <c r="D22" s="296">
        <v>200</v>
      </c>
      <c r="E22" s="296">
        <v>174</v>
      </c>
      <c r="F22" s="296">
        <v>150</v>
      </c>
      <c r="G22" s="296">
        <v>177</v>
      </c>
      <c r="H22" s="296">
        <v>189</v>
      </c>
      <c r="I22" s="296">
        <v>201</v>
      </c>
      <c r="J22" s="296">
        <v>212</v>
      </c>
      <c r="K22" s="296">
        <v>223</v>
      </c>
      <c r="L22" s="296">
        <v>234</v>
      </c>
      <c r="M22" s="296">
        <v>245</v>
      </c>
      <c r="N22" s="296">
        <v>255</v>
      </c>
      <c r="O22" s="296">
        <v>265</v>
      </c>
      <c r="P22" s="296">
        <v>275</v>
      </c>
      <c r="Q22" s="296">
        <v>298</v>
      </c>
      <c r="R22" s="296">
        <v>406</v>
      </c>
      <c r="S22" s="296">
        <v>414</v>
      </c>
      <c r="T22" s="296">
        <v>420</v>
      </c>
      <c r="U22" s="296">
        <v>427</v>
      </c>
      <c r="V22" s="296">
        <v>434</v>
      </c>
      <c r="W22" s="296"/>
      <c r="X22" s="296"/>
      <c r="Y22" s="296"/>
      <c r="Z22" s="17"/>
    </row>
    <row r="23" spans="1:27">
      <c r="A23" s="855"/>
      <c r="B23" s="93" t="s">
        <v>58</v>
      </c>
      <c r="C23" s="296">
        <v>365.97938144329896</v>
      </c>
      <c r="D23" s="296">
        <v>375</v>
      </c>
      <c r="E23" s="296">
        <v>372.44897959183675</v>
      </c>
      <c r="F23" s="296">
        <v>458.56353591160223</v>
      </c>
      <c r="G23" s="296">
        <v>332.01581027667982</v>
      </c>
      <c r="H23" s="296">
        <v>382.71604938271605</v>
      </c>
      <c r="I23" s="296">
        <v>388.12785388127855</v>
      </c>
      <c r="J23" s="296">
        <v>492.89099526066349</v>
      </c>
      <c r="K23" s="296">
        <v>405.1094890510949</v>
      </c>
      <c r="L23" s="296">
        <v>419.35483870967744</v>
      </c>
      <c r="M23" s="296">
        <v>451.61290322580646</v>
      </c>
      <c r="N23" s="296">
        <v>348.38709677419354</v>
      </c>
      <c r="O23" s="296">
        <v>352.56410256410254</v>
      </c>
      <c r="P23" s="296">
        <v>352.56410256410248</v>
      </c>
      <c r="Q23" s="296">
        <v>503.40000000000003</v>
      </c>
      <c r="R23" s="296">
        <v>374.40000000000003</v>
      </c>
      <c r="S23" s="296">
        <v>355.1</v>
      </c>
      <c r="T23" s="296">
        <v>357.1</v>
      </c>
      <c r="U23" s="296">
        <v>356</v>
      </c>
      <c r="V23" s="296">
        <v>354.8</v>
      </c>
      <c r="W23" s="296"/>
      <c r="X23" s="296"/>
      <c r="Y23" s="296"/>
      <c r="Z23" s="17"/>
    </row>
    <row r="24" spans="1:27">
      <c r="A24" s="855" t="s">
        <v>11</v>
      </c>
      <c r="B24" s="93" t="s">
        <v>95</v>
      </c>
      <c r="C24" s="296" t="s">
        <v>105</v>
      </c>
      <c r="D24" s="296" t="s">
        <v>105</v>
      </c>
      <c r="E24" s="296" t="s">
        <v>105</v>
      </c>
      <c r="F24" s="296" t="s">
        <v>105</v>
      </c>
      <c r="G24" s="296" t="s">
        <v>105</v>
      </c>
      <c r="H24" s="296" t="s">
        <v>105</v>
      </c>
      <c r="I24" s="296" t="s">
        <v>105</v>
      </c>
      <c r="J24" s="296" t="s">
        <v>105</v>
      </c>
      <c r="K24" s="296" t="s">
        <v>105</v>
      </c>
      <c r="L24" s="296" t="s">
        <v>105</v>
      </c>
      <c r="M24" s="296" t="s">
        <v>105</v>
      </c>
      <c r="N24" s="296" t="s">
        <v>105</v>
      </c>
      <c r="O24" s="296" t="s">
        <v>105</v>
      </c>
      <c r="P24" s="296" t="s">
        <v>105</v>
      </c>
      <c r="Q24" s="296" t="s">
        <v>105</v>
      </c>
      <c r="R24" s="296" t="s">
        <v>105</v>
      </c>
      <c r="S24" s="296" t="s">
        <v>105</v>
      </c>
      <c r="T24" s="296" t="s">
        <v>105</v>
      </c>
      <c r="U24" s="296" t="s">
        <v>105</v>
      </c>
      <c r="V24" s="296" t="s">
        <v>105</v>
      </c>
      <c r="W24" s="296"/>
      <c r="X24" s="296"/>
      <c r="Y24" s="296"/>
    </row>
    <row r="25" spans="1:27">
      <c r="A25" s="855"/>
      <c r="B25" s="93" t="s">
        <v>59</v>
      </c>
      <c r="C25" s="296" t="s">
        <v>105</v>
      </c>
      <c r="D25" s="296" t="s">
        <v>105</v>
      </c>
      <c r="E25" s="296" t="s">
        <v>105</v>
      </c>
      <c r="F25" s="296" t="s">
        <v>105</v>
      </c>
      <c r="G25" s="296" t="s">
        <v>105</v>
      </c>
      <c r="H25" s="296" t="s">
        <v>105</v>
      </c>
      <c r="I25" s="296" t="s">
        <v>105</v>
      </c>
      <c r="J25" s="296" t="s">
        <v>105</v>
      </c>
      <c r="K25" s="296" t="s">
        <v>105</v>
      </c>
      <c r="L25" s="296" t="s">
        <v>105</v>
      </c>
      <c r="M25" s="296" t="s">
        <v>105</v>
      </c>
      <c r="N25" s="296" t="s">
        <v>105</v>
      </c>
      <c r="O25" s="296" t="s">
        <v>105</v>
      </c>
      <c r="P25" s="296" t="s">
        <v>105</v>
      </c>
      <c r="Q25" s="296" t="s">
        <v>105</v>
      </c>
      <c r="R25" s="296" t="s">
        <v>105</v>
      </c>
      <c r="S25" s="296" t="s">
        <v>105</v>
      </c>
      <c r="T25" s="296" t="s">
        <v>105</v>
      </c>
      <c r="U25" s="296" t="s">
        <v>105</v>
      </c>
      <c r="V25" s="296" t="s">
        <v>105</v>
      </c>
      <c r="W25" s="296"/>
      <c r="X25" s="296"/>
      <c r="Y25" s="296"/>
    </row>
    <row r="26" spans="1:27">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t="s">
        <v>105</v>
      </c>
      <c r="O26" s="296" t="s">
        <v>105</v>
      </c>
      <c r="P26" s="296" t="s">
        <v>105</v>
      </c>
      <c r="Q26" s="296" t="s">
        <v>105</v>
      </c>
      <c r="R26" s="296" t="s">
        <v>105</v>
      </c>
      <c r="S26" s="296" t="s">
        <v>105</v>
      </c>
      <c r="T26" s="296" t="s">
        <v>105</v>
      </c>
      <c r="U26" s="296" t="s">
        <v>105</v>
      </c>
      <c r="V26" s="296" t="s">
        <v>105</v>
      </c>
      <c r="W26" s="296"/>
      <c r="X26" s="296"/>
      <c r="Y26" s="296"/>
    </row>
    <row r="27" spans="1:27">
      <c r="A27" s="855"/>
      <c r="B27" s="93" t="s">
        <v>58</v>
      </c>
      <c r="C27" s="296" t="s">
        <v>105</v>
      </c>
      <c r="D27" s="296" t="s">
        <v>105</v>
      </c>
      <c r="E27" s="296" t="s">
        <v>105</v>
      </c>
      <c r="F27" s="296" t="s">
        <v>105</v>
      </c>
      <c r="G27" s="296" t="s">
        <v>105</v>
      </c>
      <c r="H27" s="296" t="s">
        <v>105</v>
      </c>
      <c r="I27" s="296" t="s">
        <v>105</v>
      </c>
      <c r="J27" s="296" t="s">
        <v>105</v>
      </c>
      <c r="K27" s="296" t="s">
        <v>105</v>
      </c>
      <c r="L27" s="296" t="s">
        <v>105</v>
      </c>
      <c r="M27" s="296" t="s">
        <v>105</v>
      </c>
      <c r="N27" s="296" t="s">
        <v>105</v>
      </c>
      <c r="O27" s="296" t="s">
        <v>105</v>
      </c>
      <c r="P27" s="296" t="s">
        <v>105</v>
      </c>
      <c r="Q27" s="296" t="s">
        <v>105</v>
      </c>
      <c r="R27" s="296" t="s">
        <v>105</v>
      </c>
      <c r="S27" s="296" t="s">
        <v>105</v>
      </c>
      <c r="T27" s="296" t="s">
        <v>105</v>
      </c>
      <c r="U27" s="296" t="s">
        <v>105</v>
      </c>
      <c r="V27" s="296" t="s">
        <v>105</v>
      </c>
      <c r="W27" s="296"/>
      <c r="X27" s="296"/>
      <c r="Y27" s="296"/>
    </row>
    <row r="28" spans="1:27">
      <c r="A28" s="855" t="s">
        <v>10</v>
      </c>
      <c r="B28" s="93" t="s">
        <v>95</v>
      </c>
      <c r="C28" s="296">
        <v>2.2040000000000002</v>
      </c>
      <c r="D28" s="296">
        <v>1.393</v>
      </c>
      <c r="E28" s="296">
        <v>1.2849999999999999</v>
      </c>
      <c r="F28" s="296">
        <v>1.2049999999999998</v>
      </c>
      <c r="G28" s="296">
        <v>1.7070000000000001</v>
      </c>
      <c r="H28" s="296">
        <v>1.6990999999999998</v>
      </c>
      <c r="I28" s="296">
        <v>1.8492</v>
      </c>
      <c r="J28" s="296">
        <v>2.1173999999999999</v>
      </c>
      <c r="K28" s="296">
        <v>2.0867</v>
      </c>
      <c r="L28" s="296">
        <v>2.4830000000000001</v>
      </c>
      <c r="M28" s="296">
        <v>2.2599999999999998</v>
      </c>
      <c r="N28" s="296">
        <v>2.4706649999999999</v>
      </c>
      <c r="O28" s="296">
        <v>1.3723969999999999</v>
      </c>
      <c r="P28" s="296">
        <v>1.5044169999999999</v>
      </c>
      <c r="Q28" s="296">
        <v>1.863588</v>
      </c>
      <c r="R28" s="296">
        <v>1.7097770000000001</v>
      </c>
      <c r="S28" s="296">
        <v>0.91100000000000003</v>
      </c>
      <c r="T28" s="296">
        <v>0.9</v>
      </c>
      <c r="U28" s="296">
        <v>0.88900000000000001</v>
      </c>
      <c r="V28" s="296">
        <v>0.878</v>
      </c>
      <c r="W28" s="296"/>
      <c r="X28" s="296"/>
      <c r="Y28" s="296"/>
    </row>
    <row r="29" spans="1:27">
      <c r="A29" s="855"/>
      <c r="B29" s="93" t="s">
        <v>59</v>
      </c>
      <c r="C29" s="296">
        <v>2807</v>
      </c>
      <c r="D29" s="296">
        <v>1813</v>
      </c>
      <c r="E29" s="296">
        <v>1902</v>
      </c>
      <c r="F29" s="296">
        <v>1900</v>
      </c>
      <c r="G29" s="296">
        <v>2076</v>
      </c>
      <c r="H29" s="296">
        <v>2055</v>
      </c>
      <c r="I29" s="296">
        <v>1991</v>
      </c>
      <c r="J29" s="296">
        <v>2480</v>
      </c>
      <c r="K29" s="296">
        <v>2417</v>
      </c>
      <c r="L29" s="296">
        <v>2426</v>
      </c>
      <c r="M29" s="296">
        <v>2255</v>
      </c>
      <c r="N29" s="296">
        <v>2567</v>
      </c>
      <c r="O29" s="296">
        <v>2387</v>
      </c>
      <c r="P29" s="296">
        <v>1781</v>
      </c>
      <c r="Q29" s="296">
        <v>1742</v>
      </c>
      <c r="R29" s="296">
        <v>2060</v>
      </c>
      <c r="S29" s="296"/>
      <c r="T29" s="296"/>
      <c r="U29" s="296"/>
      <c r="V29" s="296"/>
      <c r="W29" s="296"/>
      <c r="X29" s="296"/>
      <c r="Y29" s="296"/>
    </row>
    <row r="30" spans="1:27">
      <c r="A30" s="855"/>
      <c r="B30" s="93" t="s">
        <v>555</v>
      </c>
      <c r="C30" s="296">
        <v>2807</v>
      </c>
      <c r="D30" s="296">
        <v>1813</v>
      </c>
      <c r="E30" s="296">
        <v>1902</v>
      </c>
      <c r="F30" s="296">
        <v>1208</v>
      </c>
      <c r="G30" s="296">
        <v>2076</v>
      </c>
      <c r="H30" s="296">
        <v>2055</v>
      </c>
      <c r="I30" s="296">
        <v>2100</v>
      </c>
      <c r="J30" s="296">
        <v>2400</v>
      </c>
      <c r="K30" s="296">
        <v>2450</v>
      </c>
      <c r="L30" s="296">
        <v>2205</v>
      </c>
      <c r="M30" s="296">
        <v>2071</v>
      </c>
      <c r="N30" s="296">
        <v>2114</v>
      </c>
      <c r="O30" s="296">
        <v>2067</v>
      </c>
      <c r="P30" s="296">
        <v>2020</v>
      </c>
      <c r="Q30" s="296">
        <v>1768</v>
      </c>
      <c r="R30" s="296">
        <v>1155</v>
      </c>
      <c r="S30" s="296">
        <v>1070</v>
      </c>
      <c r="T30" s="296">
        <v>1056</v>
      </c>
      <c r="U30" s="296">
        <v>1042</v>
      </c>
      <c r="V30" s="296">
        <v>1029</v>
      </c>
      <c r="W30" s="296"/>
      <c r="X30" s="296"/>
      <c r="Y30" s="296"/>
    </row>
    <row r="31" spans="1:27">
      <c r="A31" s="855"/>
      <c r="B31" s="93" t="s">
        <v>58</v>
      </c>
      <c r="C31" s="296">
        <v>785.17990737442108</v>
      </c>
      <c r="D31" s="296">
        <v>768.33976833976828</v>
      </c>
      <c r="E31" s="296">
        <v>675.60462670872766</v>
      </c>
      <c r="F31" s="296">
        <v>634.21052631578937</v>
      </c>
      <c r="G31" s="296">
        <v>822.25433526011557</v>
      </c>
      <c r="H31" s="296">
        <v>826.81265206812657</v>
      </c>
      <c r="I31" s="296">
        <v>928.77950778503259</v>
      </c>
      <c r="J31" s="296">
        <v>853.79032258064512</v>
      </c>
      <c r="K31" s="296">
        <v>863.34298717418278</v>
      </c>
      <c r="L31" s="296">
        <v>1023.4954657873042</v>
      </c>
      <c r="M31" s="296">
        <v>1002.2172949002218</v>
      </c>
      <c r="N31" s="296">
        <v>962.47175691468635</v>
      </c>
      <c r="O31" s="296">
        <v>574.94637620444075</v>
      </c>
      <c r="P31" s="296">
        <v>844.70353733857382</v>
      </c>
      <c r="Q31" s="296">
        <v>1069.7979334098736</v>
      </c>
      <c r="R31" s="296">
        <v>829.98883495145628</v>
      </c>
      <c r="S31" s="296">
        <v>851.40000000000009</v>
      </c>
      <c r="T31" s="296">
        <v>852.30000000000007</v>
      </c>
      <c r="U31" s="296">
        <v>853.2</v>
      </c>
      <c r="V31" s="296">
        <v>853.30000000000007</v>
      </c>
      <c r="W31" s="296"/>
      <c r="X31" s="296"/>
      <c r="Y31" s="296"/>
    </row>
    <row r="32" spans="1:27">
      <c r="A32" s="855" t="s">
        <v>9</v>
      </c>
      <c r="B32" s="93" t="s">
        <v>95</v>
      </c>
      <c r="C32" s="296">
        <v>159.869</v>
      </c>
      <c r="D32" s="296">
        <v>124.669</v>
      </c>
      <c r="E32" s="296">
        <v>138.18100000000001</v>
      </c>
      <c r="F32" s="296">
        <v>121.042</v>
      </c>
      <c r="G32" s="296">
        <v>180.18100000000001</v>
      </c>
      <c r="H32" s="296">
        <v>145.041</v>
      </c>
      <c r="I32" s="296">
        <v>155.22</v>
      </c>
      <c r="J32" s="296">
        <v>306.3</v>
      </c>
      <c r="K32" s="296">
        <v>160.19999999999999</v>
      </c>
      <c r="L32" s="296">
        <v>208.2</v>
      </c>
      <c r="M32" s="296">
        <v>173</v>
      </c>
      <c r="N32" s="296">
        <v>174.92770899999999</v>
      </c>
      <c r="O32" s="296">
        <v>72.550991999999994</v>
      </c>
      <c r="P32" s="296">
        <v>132.80000000000001</v>
      </c>
      <c r="Q32" s="296"/>
      <c r="R32" s="296">
        <v>127.19499999999999</v>
      </c>
      <c r="S32" s="296">
        <v>109.151</v>
      </c>
      <c r="T32" s="296">
        <v>82.963999999999999</v>
      </c>
      <c r="U32" s="296">
        <v>95.355999999999995</v>
      </c>
      <c r="V32" s="296">
        <v>102.459</v>
      </c>
      <c r="W32" s="296"/>
      <c r="X32" s="296"/>
      <c r="Y32" s="296"/>
      <c r="AA32" s="43"/>
    </row>
    <row r="33" spans="1:28">
      <c r="A33" s="855"/>
      <c r="B33" s="93" t="s">
        <v>59</v>
      </c>
      <c r="C33" s="296">
        <v>118752</v>
      </c>
      <c r="D33" s="296">
        <v>114097</v>
      </c>
      <c r="E33" s="296">
        <v>122033</v>
      </c>
      <c r="F33" s="296">
        <v>127521</v>
      </c>
      <c r="G33" s="296">
        <v>136012</v>
      </c>
      <c r="H33" s="296">
        <v>141527</v>
      </c>
      <c r="I33" s="296">
        <v>136527</v>
      </c>
      <c r="J33" s="296">
        <v>118551</v>
      </c>
      <c r="K33" s="296">
        <v>161626</v>
      </c>
      <c r="L33" s="296">
        <v>183052</v>
      </c>
      <c r="M33" s="296">
        <v>180600</v>
      </c>
      <c r="N33" s="296">
        <v>162714</v>
      </c>
      <c r="O33" s="296">
        <v>71249</v>
      </c>
      <c r="P33" s="296">
        <v>120172</v>
      </c>
      <c r="Q33" s="296"/>
      <c r="R33" s="296">
        <v>123111</v>
      </c>
      <c r="S33" s="296"/>
      <c r="T33" s="296"/>
      <c r="U33" s="296"/>
      <c r="V33" s="296"/>
      <c r="W33" s="296"/>
      <c r="X33" s="296"/>
      <c r="Y33" s="296"/>
      <c r="AA33" s="43"/>
    </row>
    <row r="34" spans="1:28">
      <c r="A34" s="855"/>
      <c r="B34" s="93" t="s">
        <v>555</v>
      </c>
      <c r="C34" s="296">
        <v>118752</v>
      </c>
      <c r="D34" s="296">
        <v>114097</v>
      </c>
      <c r="E34" s="296">
        <v>122033</v>
      </c>
      <c r="F34" s="296">
        <v>127521</v>
      </c>
      <c r="G34" s="296">
        <v>136012</v>
      </c>
      <c r="H34" s="296">
        <v>141527</v>
      </c>
      <c r="I34" s="296">
        <v>136527</v>
      </c>
      <c r="J34" s="296">
        <v>118551</v>
      </c>
      <c r="K34" s="296">
        <v>161626</v>
      </c>
      <c r="L34" s="296">
        <v>183052</v>
      </c>
      <c r="M34" s="296">
        <v>165577</v>
      </c>
      <c r="N34" s="296">
        <v>162714</v>
      </c>
      <c r="O34" s="296">
        <v>71249</v>
      </c>
      <c r="P34" s="296">
        <v>120172</v>
      </c>
      <c r="Q34" s="296">
        <v>123110</v>
      </c>
      <c r="R34" s="296">
        <v>141625</v>
      </c>
      <c r="S34" s="296">
        <v>112734</v>
      </c>
      <c r="T34" s="296">
        <v>71639</v>
      </c>
      <c r="U34" s="296">
        <v>86087</v>
      </c>
      <c r="V34" s="296">
        <v>98133</v>
      </c>
      <c r="W34" s="296"/>
      <c r="X34" s="296"/>
      <c r="Y34" s="296"/>
    </row>
    <row r="35" spans="1:28">
      <c r="A35" s="855"/>
      <c r="B35" s="93" t="s">
        <v>58</v>
      </c>
      <c r="C35" s="296">
        <v>1346.2425895984909</v>
      </c>
      <c r="D35" s="296">
        <v>1092.6580015250181</v>
      </c>
      <c r="E35" s="296">
        <v>1132.3248629469078</v>
      </c>
      <c r="F35" s="296">
        <v>949.19268198963312</v>
      </c>
      <c r="G35" s="296">
        <v>1324.7434049936771</v>
      </c>
      <c r="H35" s="296">
        <v>1024.8291845372262</v>
      </c>
      <c r="I35" s="296">
        <v>1136.9179722692215</v>
      </c>
      <c r="J35" s="296">
        <v>2583.6981552243337</v>
      </c>
      <c r="K35" s="296">
        <v>991.17716209025775</v>
      </c>
      <c r="L35" s="296">
        <v>1137.38172759653</v>
      </c>
      <c r="M35" s="296">
        <v>957.91805094130677</v>
      </c>
      <c r="N35" s="296">
        <v>1075.0624347013779</v>
      </c>
      <c r="O35" s="296">
        <v>1018.2738284046092</v>
      </c>
      <c r="P35" s="296">
        <v>1105.0827147754885</v>
      </c>
      <c r="Q35" s="296"/>
      <c r="R35" s="296">
        <v>1033.173315138371</v>
      </c>
      <c r="S35" s="296">
        <v>968.2</v>
      </c>
      <c r="T35" s="296">
        <v>1158.1000000000001</v>
      </c>
      <c r="U35" s="296">
        <v>1107.7</v>
      </c>
      <c r="V35" s="296">
        <v>1044.1000000000001</v>
      </c>
      <c r="W35" s="296"/>
      <c r="X35" s="296"/>
      <c r="Y35" s="296"/>
    </row>
    <row r="36" spans="1:28">
      <c r="A36" s="855" t="s">
        <v>8</v>
      </c>
      <c r="B36" s="93" t="s">
        <v>95</v>
      </c>
      <c r="C36" s="296">
        <v>0.6</v>
      </c>
      <c r="D36" s="296">
        <v>0.6</v>
      </c>
      <c r="E36" s="296">
        <v>0.5</v>
      </c>
      <c r="F36" s="296">
        <v>0.4</v>
      </c>
      <c r="G36" s="296">
        <v>0.4</v>
      </c>
      <c r="H36" s="296">
        <v>0.3</v>
      </c>
      <c r="I36" s="296">
        <v>0.3</v>
      </c>
      <c r="J36" s="296">
        <v>0.3</v>
      </c>
      <c r="K36" s="296">
        <v>0.3</v>
      </c>
      <c r="L36" s="296">
        <v>0.3</v>
      </c>
      <c r="M36" s="296">
        <v>0.3</v>
      </c>
      <c r="N36" s="296">
        <v>0.3</v>
      </c>
      <c r="O36" s="296">
        <v>0.2</v>
      </c>
      <c r="P36" s="296">
        <v>1E-3</v>
      </c>
      <c r="Q36" s="296" t="s">
        <v>30</v>
      </c>
      <c r="R36" s="296" t="s">
        <v>30</v>
      </c>
      <c r="S36" s="296" t="s">
        <v>30</v>
      </c>
      <c r="T36" s="296" t="s">
        <v>30</v>
      </c>
      <c r="U36" s="296" t="s">
        <v>30</v>
      </c>
      <c r="V36" s="296" t="s">
        <v>30</v>
      </c>
      <c r="W36" s="296"/>
      <c r="X36" s="296"/>
      <c r="Y36" s="296"/>
      <c r="Z36" s="189" t="s">
        <v>15</v>
      </c>
      <c r="AA36" s="43"/>
      <c r="AB36" s="78"/>
    </row>
    <row r="37" spans="1:28">
      <c r="A37" s="855"/>
      <c r="B37" s="93" t="s">
        <v>59</v>
      </c>
      <c r="C37" s="296">
        <v>395</v>
      </c>
      <c r="D37" s="296">
        <v>373</v>
      </c>
      <c r="E37" s="296">
        <v>339</v>
      </c>
      <c r="F37" s="296">
        <v>379</v>
      </c>
      <c r="G37" s="296">
        <v>367</v>
      </c>
      <c r="H37" s="296">
        <v>267</v>
      </c>
      <c r="I37" s="296">
        <v>263</v>
      </c>
      <c r="J37" s="296">
        <v>258</v>
      </c>
      <c r="K37" s="296">
        <v>260</v>
      </c>
      <c r="L37" s="296">
        <v>255</v>
      </c>
      <c r="M37" s="296">
        <v>210</v>
      </c>
      <c r="N37" s="296">
        <v>222</v>
      </c>
      <c r="O37" s="296">
        <v>173</v>
      </c>
      <c r="P37" s="296">
        <v>2</v>
      </c>
      <c r="Q37" s="296" t="s">
        <v>30</v>
      </c>
      <c r="R37" s="296" t="s">
        <v>30</v>
      </c>
      <c r="S37" s="296" t="s">
        <v>30</v>
      </c>
      <c r="T37" s="296" t="s">
        <v>30</v>
      </c>
      <c r="U37" s="296" t="s">
        <v>30</v>
      </c>
      <c r="V37" s="296" t="s">
        <v>30</v>
      </c>
      <c r="W37" s="296"/>
      <c r="X37" s="296"/>
      <c r="Y37" s="296"/>
      <c r="AA37" s="43"/>
    </row>
    <row r="38" spans="1:28">
      <c r="A38" s="855"/>
      <c r="B38" s="93" t="s">
        <v>555</v>
      </c>
      <c r="C38" s="296">
        <v>395</v>
      </c>
      <c r="D38" s="296">
        <v>373</v>
      </c>
      <c r="E38" s="296">
        <v>339</v>
      </c>
      <c r="F38" s="296">
        <v>379</v>
      </c>
      <c r="G38" s="296">
        <v>367</v>
      </c>
      <c r="H38" s="296">
        <v>267</v>
      </c>
      <c r="I38" s="296">
        <v>263</v>
      </c>
      <c r="J38" s="296">
        <v>258</v>
      </c>
      <c r="K38" s="296">
        <v>260</v>
      </c>
      <c r="L38" s="296">
        <v>255</v>
      </c>
      <c r="M38" s="296">
        <v>210</v>
      </c>
      <c r="N38" s="296">
        <v>222</v>
      </c>
      <c r="O38" s="296">
        <v>173</v>
      </c>
      <c r="P38" s="296">
        <v>2</v>
      </c>
      <c r="Q38" s="296" t="s">
        <v>30</v>
      </c>
      <c r="R38" s="296" t="s">
        <v>30</v>
      </c>
      <c r="S38" s="296" t="s">
        <v>30</v>
      </c>
      <c r="T38" s="296" t="s">
        <v>30</v>
      </c>
      <c r="U38" s="296" t="s">
        <v>30</v>
      </c>
      <c r="V38" s="296" t="s">
        <v>30</v>
      </c>
      <c r="W38" s="296"/>
      <c r="X38" s="296"/>
      <c r="Y38" s="296"/>
      <c r="AA38" s="43"/>
    </row>
    <row r="39" spans="1:28">
      <c r="A39" s="855"/>
      <c r="B39" s="93" t="s">
        <v>58</v>
      </c>
      <c r="C39" s="296">
        <v>1518.9873417721519</v>
      </c>
      <c r="D39" s="296">
        <v>1608.5790884718499</v>
      </c>
      <c r="E39" s="296">
        <v>1474.9262536873157</v>
      </c>
      <c r="F39" s="296">
        <v>1055.4089709762534</v>
      </c>
      <c r="G39" s="296">
        <v>1089.9182561307903</v>
      </c>
      <c r="H39" s="296">
        <v>1123.5955056179776</v>
      </c>
      <c r="I39" s="296">
        <v>1140.6844106463877</v>
      </c>
      <c r="J39" s="296">
        <v>1162.7906976744187</v>
      </c>
      <c r="K39" s="296">
        <v>1153.8461538461538</v>
      </c>
      <c r="L39" s="296">
        <v>1176.4705882352941</v>
      </c>
      <c r="M39" s="296">
        <v>1428.5714285714287</v>
      </c>
      <c r="N39" s="296">
        <v>1351.3513513513512</v>
      </c>
      <c r="O39" s="296">
        <v>1156.0693641618498</v>
      </c>
      <c r="P39" s="296">
        <v>500</v>
      </c>
      <c r="Q39" s="296" t="s">
        <v>30</v>
      </c>
      <c r="R39" s="296" t="s">
        <v>30</v>
      </c>
      <c r="S39" s="296" t="s">
        <v>30</v>
      </c>
      <c r="T39" s="296" t="s">
        <v>30</v>
      </c>
      <c r="U39" s="296" t="s">
        <v>30</v>
      </c>
      <c r="V39" s="296" t="s">
        <v>30</v>
      </c>
      <c r="W39" s="296"/>
      <c r="X39" s="296"/>
      <c r="Y39" s="296"/>
      <c r="AA39" s="43"/>
    </row>
    <row r="40" spans="1:28">
      <c r="A40" s="855" t="s">
        <v>6</v>
      </c>
      <c r="B40" s="93" t="s">
        <v>95</v>
      </c>
      <c r="C40" s="296">
        <v>9.4700000000000006</v>
      </c>
      <c r="D40" s="296">
        <v>11.17</v>
      </c>
      <c r="E40" s="296">
        <v>25.611000000000001</v>
      </c>
      <c r="F40" s="296">
        <v>37.051000000000002</v>
      </c>
      <c r="G40" s="296">
        <v>49.527999999999999</v>
      </c>
      <c r="H40" s="296">
        <v>65.042000000000002</v>
      </c>
      <c r="I40" s="296">
        <v>59.040999999999997</v>
      </c>
      <c r="J40" s="296">
        <v>58.3</v>
      </c>
      <c r="K40" s="296">
        <v>62.677</v>
      </c>
      <c r="L40" s="296">
        <v>65.031000000000006</v>
      </c>
      <c r="M40" s="296">
        <v>66.983000000000004</v>
      </c>
      <c r="N40" s="296">
        <v>70</v>
      </c>
      <c r="O40" s="296">
        <v>54.45</v>
      </c>
      <c r="P40" s="296">
        <v>76.242000000000004</v>
      </c>
      <c r="Q40" s="296">
        <v>91.21</v>
      </c>
      <c r="R40" s="296">
        <v>81.756</v>
      </c>
      <c r="S40" s="296">
        <v>99.369</v>
      </c>
      <c r="T40" s="296">
        <v>106.758</v>
      </c>
      <c r="U40" s="296">
        <v>115.148</v>
      </c>
      <c r="V40" s="296">
        <v>142.041</v>
      </c>
      <c r="W40" s="296">
        <v>81</v>
      </c>
      <c r="X40" s="296"/>
      <c r="Y40" s="296"/>
      <c r="AA40" s="43"/>
    </row>
    <row r="41" spans="1:28">
      <c r="A41" s="855"/>
      <c r="B41" s="93" t="s">
        <v>59</v>
      </c>
      <c r="C41" s="296">
        <v>9000</v>
      </c>
      <c r="D41" s="296">
        <v>10500</v>
      </c>
      <c r="E41" s="296">
        <v>24000</v>
      </c>
      <c r="F41" s="296">
        <v>35000</v>
      </c>
      <c r="G41" s="296">
        <v>48000</v>
      </c>
      <c r="H41" s="296">
        <v>62500</v>
      </c>
      <c r="I41" s="296">
        <v>58000</v>
      </c>
      <c r="J41" s="296">
        <v>55000</v>
      </c>
      <c r="K41" s="296">
        <v>62000</v>
      </c>
      <c r="L41" s="296">
        <v>60000</v>
      </c>
      <c r="M41" s="296">
        <v>59200</v>
      </c>
      <c r="N41" s="296">
        <v>66000</v>
      </c>
      <c r="O41" s="296">
        <v>44000</v>
      </c>
      <c r="P41" s="296">
        <v>61182</v>
      </c>
      <c r="Q41" s="296">
        <v>84253</v>
      </c>
      <c r="R41" s="296">
        <v>70404</v>
      </c>
      <c r="S41" s="296"/>
      <c r="T41" s="296"/>
      <c r="U41" s="296"/>
      <c r="V41" s="296"/>
      <c r="W41" s="296"/>
      <c r="X41" s="296"/>
      <c r="Y41" s="296"/>
      <c r="AA41" s="43"/>
    </row>
    <row r="42" spans="1:28">
      <c r="A42" s="855"/>
      <c r="B42" s="93" t="s">
        <v>555</v>
      </c>
      <c r="C42" s="296">
        <v>9000</v>
      </c>
      <c r="D42" s="296">
        <v>10500</v>
      </c>
      <c r="E42" s="296">
        <v>24000</v>
      </c>
      <c r="F42" s="296">
        <v>35000</v>
      </c>
      <c r="G42" s="296">
        <v>48000</v>
      </c>
      <c r="H42" s="296">
        <v>62500</v>
      </c>
      <c r="I42" s="296">
        <v>58000</v>
      </c>
      <c r="J42" s="296">
        <v>70000</v>
      </c>
      <c r="K42" s="296">
        <v>62000</v>
      </c>
      <c r="L42" s="296">
        <v>60000</v>
      </c>
      <c r="M42" s="296">
        <v>60553</v>
      </c>
      <c r="N42" s="296">
        <v>61080</v>
      </c>
      <c r="O42" s="296">
        <v>44000</v>
      </c>
      <c r="P42" s="296">
        <v>61182</v>
      </c>
      <c r="Q42" s="296">
        <v>76317</v>
      </c>
      <c r="R42" s="296">
        <v>70404</v>
      </c>
      <c r="S42" s="296">
        <v>80451</v>
      </c>
      <c r="T42" s="296">
        <v>82060</v>
      </c>
      <c r="U42" s="296">
        <v>83649</v>
      </c>
      <c r="V42" s="296">
        <v>85792</v>
      </c>
      <c r="W42" s="296"/>
      <c r="X42" s="296"/>
      <c r="Y42" s="296"/>
    </row>
    <row r="43" spans="1:28">
      <c r="A43" s="855"/>
      <c r="B43" s="93" t="s">
        <v>58</v>
      </c>
      <c r="C43" s="296">
        <v>1052.2222222222222</v>
      </c>
      <c r="D43" s="296">
        <v>1063.8095238095239</v>
      </c>
      <c r="E43" s="296">
        <v>1067.125</v>
      </c>
      <c r="F43" s="296">
        <v>1058.5999999999999</v>
      </c>
      <c r="G43" s="296">
        <v>1031.8333333333333</v>
      </c>
      <c r="H43" s="296">
        <v>1040.672</v>
      </c>
      <c r="I43" s="296">
        <v>1017.948275862069</v>
      </c>
      <c r="J43" s="296">
        <v>1060</v>
      </c>
      <c r="K43" s="296">
        <v>1010.9193548387096</v>
      </c>
      <c r="L43" s="296">
        <v>1083.8500000000001</v>
      </c>
      <c r="M43" s="296">
        <v>1131.4695945945946</v>
      </c>
      <c r="N43" s="296">
        <v>1060.6060606060605</v>
      </c>
      <c r="O43" s="296">
        <v>1237.5</v>
      </c>
      <c r="P43" s="296">
        <v>1246.1508286751005</v>
      </c>
      <c r="Q43" s="296">
        <v>1082.5727273806274</v>
      </c>
      <c r="R43" s="296">
        <v>1161.2408385887165</v>
      </c>
      <c r="S43" s="296">
        <v>1155.9000000000001</v>
      </c>
      <c r="T43" s="296">
        <v>1155.5</v>
      </c>
      <c r="U43" s="296">
        <v>1167.1000000000001</v>
      </c>
      <c r="V43" s="296">
        <v>1197.7</v>
      </c>
      <c r="W43" s="296"/>
      <c r="X43" s="296"/>
      <c r="Y43" s="296"/>
      <c r="AA43" s="43"/>
    </row>
    <row r="44" spans="1:28">
      <c r="A44" s="855" t="s">
        <v>5</v>
      </c>
      <c r="B44" s="93" t="s">
        <v>95</v>
      </c>
      <c r="C44" s="296" t="s">
        <v>105</v>
      </c>
      <c r="D44" s="296" t="s">
        <v>105</v>
      </c>
      <c r="E44" s="296" t="s">
        <v>105</v>
      </c>
      <c r="F44" s="296" t="s">
        <v>105</v>
      </c>
      <c r="G44" s="296" t="s">
        <v>105</v>
      </c>
      <c r="H44" s="296" t="s">
        <v>105</v>
      </c>
      <c r="I44" s="296" t="s">
        <v>105</v>
      </c>
      <c r="J44" s="296" t="s">
        <v>105</v>
      </c>
      <c r="K44" s="296" t="s">
        <v>105</v>
      </c>
      <c r="L44" s="296" t="s">
        <v>105</v>
      </c>
      <c r="M44" s="296" t="s">
        <v>105</v>
      </c>
      <c r="N44" s="296" t="s">
        <v>105</v>
      </c>
      <c r="O44" s="296" t="s">
        <v>105</v>
      </c>
      <c r="P44" s="296" t="s">
        <v>105</v>
      </c>
      <c r="Q44" s="296" t="s">
        <v>105</v>
      </c>
      <c r="R44" s="296" t="s">
        <v>105</v>
      </c>
      <c r="S44" s="296" t="s">
        <v>105</v>
      </c>
      <c r="T44" s="296" t="s">
        <v>105</v>
      </c>
      <c r="U44" s="296" t="s">
        <v>105</v>
      </c>
      <c r="V44" s="296" t="s">
        <v>105</v>
      </c>
      <c r="W44" s="296"/>
      <c r="X44" s="296"/>
      <c r="Y44" s="296"/>
    </row>
    <row r="45" spans="1:28">
      <c r="A45" s="855"/>
      <c r="B45" s="93" t="s">
        <v>59</v>
      </c>
      <c r="C45" s="296" t="s">
        <v>105</v>
      </c>
      <c r="D45" s="296" t="s">
        <v>105</v>
      </c>
      <c r="E45" s="296" t="s">
        <v>105</v>
      </c>
      <c r="F45" s="296" t="s">
        <v>105</v>
      </c>
      <c r="G45" s="296" t="s">
        <v>105</v>
      </c>
      <c r="H45" s="296" t="s">
        <v>105</v>
      </c>
      <c r="I45" s="296" t="s">
        <v>105</v>
      </c>
      <c r="J45" s="296" t="s">
        <v>105</v>
      </c>
      <c r="K45" s="296" t="s">
        <v>105</v>
      </c>
      <c r="L45" s="296" t="s">
        <v>105</v>
      </c>
      <c r="M45" s="296" t="s">
        <v>105</v>
      </c>
      <c r="N45" s="296" t="s">
        <v>105</v>
      </c>
      <c r="O45" s="296" t="s">
        <v>105</v>
      </c>
      <c r="P45" s="296" t="s">
        <v>105</v>
      </c>
      <c r="Q45" s="296" t="s">
        <v>105</v>
      </c>
      <c r="R45" s="296" t="s">
        <v>105</v>
      </c>
      <c r="S45" s="296" t="s">
        <v>105</v>
      </c>
      <c r="T45" s="296" t="s">
        <v>105</v>
      </c>
      <c r="U45" s="296" t="s">
        <v>105</v>
      </c>
      <c r="V45" s="296" t="s">
        <v>105</v>
      </c>
      <c r="W45" s="296"/>
      <c r="X45" s="296"/>
      <c r="Y45" s="296"/>
    </row>
    <row r="46" spans="1:28">
      <c r="A46" s="855"/>
      <c r="B46" s="93" t="s">
        <v>555</v>
      </c>
      <c r="C46" s="296" t="s">
        <v>105</v>
      </c>
      <c r="D46" s="296" t="s">
        <v>105</v>
      </c>
      <c r="E46" s="296" t="s">
        <v>105</v>
      </c>
      <c r="F46" s="296" t="s">
        <v>105</v>
      </c>
      <c r="G46" s="296" t="s">
        <v>105</v>
      </c>
      <c r="H46" s="296" t="s">
        <v>105</v>
      </c>
      <c r="I46" s="296" t="s">
        <v>105</v>
      </c>
      <c r="J46" s="296" t="s">
        <v>105</v>
      </c>
      <c r="K46" s="296" t="s">
        <v>105</v>
      </c>
      <c r="L46" s="296" t="s">
        <v>105</v>
      </c>
      <c r="M46" s="296" t="s">
        <v>105</v>
      </c>
      <c r="N46" s="296" t="s">
        <v>105</v>
      </c>
      <c r="O46" s="296" t="s">
        <v>105</v>
      </c>
      <c r="P46" s="296" t="s">
        <v>105</v>
      </c>
      <c r="Q46" s="296" t="s">
        <v>105</v>
      </c>
      <c r="R46" s="296" t="s">
        <v>105</v>
      </c>
      <c r="S46" s="296" t="s">
        <v>105</v>
      </c>
      <c r="T46" s="296" t="s">
        <v>105</v>
      </c>
      <c r="U46" s="296" t="s">
        <v>105</v>
      </c>
      <c r="V46" s="296" t="s">
        <v>105</v>
      </c>
      <c r="W46" s="296"/>
      <c r="X46" s="296"/>
      <c r="Y46" s="296"/>
    </row>
    <row r="47" spans="1:28">
      <c r="A47" s="855"/>
      <c r="B47" s="93" t="s">
        <v>58</v>
      </c>
      <c r="C47" s="296" t="s">
        <v>105</v>
      </c>
      <c r="D47" s="296" t="s">
        <v>105</v>
      </c>
      <c r="E47" s="296" t="s">
        <v>105</v>
      </c>
      <c r="F47" s="296" t="s">
        <v>105</v>
      </c>
      <c r="G47" s="296" t="s">
        <v>105</v>
      </c>
      <c r="H47" s="296" t="s">
        <v>105</v>
      </c>
      <c r="I47" s="296" t="s">
        <v>105</v>
      </c>
      <c r="J47" s="296" t="s">
        <v>105</v>
      </c>
      <c r="K47" s="296" t="s">
        <v>105</v>
      </c>
      <c r="L47" s="296" t="s">
        <v>105</v>
      </c>
      <c r="M47" s="296" t="s">
        <v>105</v>
      </c>
      <c r="N47" s="296" t="s">
        <v>105</v>
      </c>
      <c r="O47" s="296" t="s">
        <v>105</v>
      </c>
      <c r="P47" s="296" t="s">
        <v>105</v>
      </c>
      <c r="Q47" s="296" t="s">
        <v>105</v>
      </c>
      <c r="R47" s="296" t="s">
        <v>105</v>
      </c>
      <c r="S47" s="296" t="s">
        <v>105</v>
      </c>
      <c r="T47" s="296" t="s">
        <v>105</v>
      </c>
      <c r="U47" s="296" t="s">
        <v>105</v>
      </c>
      <c r="V47" s="296" t="s">
        <v>105</v>
      </c>
      <c r="W47" s="296"/>
      <c r="X47" s="296"/>
      <c r="Y47" s="296"/>
    </row>
    <row r="48" spans="1:28">
      <c r="A48" s="855" t="s">
        <v>4</v>
      </c>
      <c r="B48" s="93"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c r="X48" s="296"/>
      <c r="Y48" s="296"/>
    </row>
    <row r="49" spans="1:25">
      <c r="A49" s="855"/>
      <c r="B49" s="93"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c r="X49" s="296"/>
      <c r="Y49" s="296"/>
    </row>
    <row r="50" spans="1:25">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c r="X50" s="296"/>
      <c r="Y50" s="296"/>
    </row>
    <row r="51" spans="1:25">
      <c r="A51" s="855"/>
      <c r="B51" s="93"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c r="X51" s="296"/>
      <c r="Y51" s="296"/>
    </row>
    <row r="52" spans="1:25">
      <c r="A52" s="855" t="s">
        <v>3</v>
      </c>
      <c r="B52" s="93" t="s">
        <v>95</v>
      </c>
      <c r="C52" s="296">
        <v>29.701000000000001</v>
      </c>
      <c r="D52" s="296">
        <v>33.99</v>
      </c>
      <c r="E52" s="296">
        <v>33.021999999999998</v>
      </c>
      <c r="F52" s="296">
        <v>37.402000000000001</v>
      </c>
      <c r="G52" s="296">
        <v>25.202999999999999</v>
      </c>
      <c r="H52" s="296">
        <v>23.51</v>
      </c>
      <c r="I52" s="296">
        <v>14.85</v>
      </c>
      <c r="J52" s="296">
        <v>12.81</v>
      </c>
      <c r="K52" s="296">
        <v>9.08</v>
      </c>
      <c r="L52" s="296">
        <v>9.5649999999999995</v>
      </c>
      <c r="M52" s="296"/>
      <c r="N52" s="296"/>
      <c r="O52" s="296"/>
      <c r="P52" s="296"/>
      <c r="Q52" s="296">
        <v>12.976000000000001</v>
      </c>
      <c r="R52" s="296">
        <v>14.231999999999999</v>
      </c>
      <c r="S52" s="296">
        <v>14.718999999999999</v>
      </c>
      <c r="T52" s="296">
        <v>14.818</v>
      </c>
      <c r="U52" s="296">
        <v>17.178999999999998</v>
      </c>
      <c r="V52" s="296">
        <v>15.012</v>
      </c>
      <c r="W52" s="296">
        <v>13.118</v>
      </c>
      <c r="X52" s="296"/>
      <c r="Y52" s="296"/>
    </row>
    <row r="53" spans="1:25">
      <c r="A53" s="855"/>
      <c r="B53" s="93" t="s">
        <v>59</v>
      </c>
      <c r="C53" s="296">
        <v>15599</v>
      </c>
      <c r="D53" s="296">
        <v>15014</v>
      </c>
      <c r="E53" s="296">
        <v>14735</v>
      </c>
      <c r="F53" s="296">
        <v>13619</v>
      </c>
      <c r="G53" s="296">
        <v>11501</v>
      </c>
      <c r="H53" s="296">
        <v>9182</v>
      </c>
      <c r="I53" s="296">
        <v>5546</v>
      </c>
      <c r="J53" s="296">
        <v>4391</v>
      </c>
      <c r="K53" s="296">
        <v>3362</v>
      </c>
      <c r="L53" s="296">
        <v>3561</v>
      </c>
      <c r="M53" s="296">
        <v>3950</v>
      </c>
      <c r="N53" s="296">
        <v>5400</v>
      </c>
      <c r="O53" s="296">
        <v>5139</v>
      </c>
      <c r="P53" s="296">
        <v>5189</v>
      </c>
      <c r="Q53" s="296">
        <v>4816</v>
      </c>
      <c r="R53" s="296"/>
      <c r="S53" s="296"/>
      <c r="T53" s="296"/>
      <c r="U53" s="296"/>
      <c r="V53" s="296"/>
      <c r="W53" s="296"/>
      <c r="X53" s="296"/>
      <c r="Y53" s="296"/>
    </row>
    <row r="54" spans="1:25">
      <c r="A54" s="855"/>
      <c r="B54" s="93" t="s">
        <v>555</v>
      </c>
      <c r="C54" s="296">
        <v>15600</v>
      </c>
      <c r="D54" s="296">
        <v>15000</v>
      </c>
      <c r="E54" s="296">
        <v>14700</v>
      </c>
      <c r="F54" s="296">
        <v>13600</v>
      </c>
      <c r="G54" s="296">
        <v>11500</v>
      </c>
      <c r="H54" s="296">
        <v>9200</v>
      </c>
      <c r="I54" s="296">
        <v>6000</v>
      </c>
      <c r="J54" s="296">
        <v>5000</v>
      </c>
      <c r="K54" s="296">
        <v>3363</v>
      </c>
      <c r="L54" s="296">
        <v>3562</v>
      </c>
      <c r="M54" s="296">
        <v>3950</v>
      </c>
      <c r="N54" s="296">
        <v>5400</v>
      </c>
      <c r="O54" s="296">
        <v>5139</v>
      </c>
      <c r="P54" s="296">
        <v>5200</v>
      </c>
      <c r="Q54" s="296">
        <v>4700</v>
      </c>
      <c r="R54" s="296">
        <v>4891</v>
      </c>
      <c r="S54" s="296">
        <v>4900</v>
      </c>
      <c r="T54" s="296">
        <v>4600</v>
      </c>
      <c r="U54" s="296">
        <v>5000</v>
      </c>
      <c r="V54" s="296">
        <v>4817</v>
      </c>
      <c r="W54" s="296"/>
      <c r="X54" s="296"/>
      <c r="Y54" s="296"/>
    </row>
    <row r="55" spans="1:25">
      <c r="A55" s="855"/>
      <c r="B55" s="93" t="s">
        <v>58</v>
      </c>
      <c r="C55" s="296">
        <v>1904.0323097634464</v>
      </c>
      <c r="D55" s="296">
        <v>2263.8870387638203</v>
      </c>
      <c r="E55" s="296">
        <v>2241.0587037665423</v>
      </c>
      <c r="F55" s="296">
        <v>2746.3103017842718</v>
      </c>
      <c r="G55" s="296">
        <v>2191.3746630727765</v>
      </c>
      <c r="H55" s="296">
        <v>2560.4443476366805</v>
      </c>
      <c r="I55" s="296">
        <v>2677.6054814280565</v>
      </c>
      <c r="J55" s="296">
        <v>2917.3309041220677</v>
      </c>
      <c r="K55" s="296">
        <v>2700.7733491969066</v>
      </c>
      <c r="L55" s="296">
        <v>2686.043246279135</v>
      </c>
      <c r="M55" s="296"/>
      <c r="N55" s="296"/>
      <c r="O55" s="296"/>
      <c r="P55" s="296"/>
      <c r="Q55" s="296">
        <v>2694.3521594684385</v>
      </c>
      <c r="R55" s="296">
        <v>2940.1000000000004</v>
      </c>
      <c r="S55" s="296">
        <v>3000</v>
      </c>
      <c r="T55" s="296">
        <v>3217.4</v>
      </c>
      <c r="U55" s="296">
        <v>3120</v>
      </c>
      <c r="V55" s="296">
        <v>3190.8</v>
      </c>
      <c r="W55" s="296"/>
      <c r="X55" s="296"/>
      <c r="Y55" s="296"/>
    </row>
    <row r="56" spans="1:25">
      <c r="A56" s="856" t="s">
        <v>33</v>
      </c>
      <c r="B56" s="93" t="s">
        <v>95</v>
      </c>
      <c r="C56" s="296"/>
      <c r="D56" s="296">
        <v>48</v>
      </c>
      <c r="E56" s="296">
        <v>59</v>
      </c>
      <c r="F56" s="296">
        <v>32.694000000000003</v>
      </c>
      <c r="G56" s="296">
        <v>51.972000000000001</v>
      </c>
      <c r="H56" s="296">
        <v>56.5</v>
      </c>
      <c r="I56" s="296">
        <v>50.616999999999997</v>
      </c>
      <c r="J56" s="296">
        <v>50.783999999999999</v>
      </c>
      <c r="K56" s="296">
        <v>55.356000000000002</v>
      </c>
      <c r="L56" s="296">
        <v>60.9</v>
      </c>
      <c r="M56" s="296">
        <v>130</v>
      </c>
      <c r="N56" s="296">
        <v>130</v>
      </c>
      <c r="O56" s="296">
        <v>126.62</v>
      </c>
      <c r="P56" s="296">
        <v>86.36</v>
      </c>
      <c r="Q56" s="296">
        <v>100</v>
      </c>
      <c r="R56" s="296">
        <v>87.74</v>
      </c>
      <c r="S56" s="296">
        <v>60.69</v>
      </c>
      <c r="T56" s="296">
        <v>81.98</v>
      </c>
      <c r="U56" s="296">
        <v>50.52</v>
      </c>
      <c r="V56" s="296">
        <v>70.819999999999993</v>
      </c>
      <c r="W56" s="296"/>
      <c r="X56" s="296">
        <v>43.258899999999997</v>
      </c>
      <c r="Y56" s="296">
        <v>35.1464</v>
      </c>
    </row>
    <row r="57" spans="1:25">
      <c r="A57" s="856"/>
      <c r="B57" s="93" t="s">
        <v>59</v>
      </c>
      <c r="C57" s="296"/>
      <c r="D57" s="296">
        <v>66749.969769035422</v>
      </c>
      <c r="E57" s="296">
        <v>72408.3164885937</v>
      </c>
      <c r="F57" s="296">
        <v>35361.413748564868</v>
      </c>
      <c r="G57" s="296">
        <v>38481.025007463199</v>
      </c>
      <c r="H57" s="296">
        <v>38593.032812796358</v>
      </c>
      <c r="I57" s="296">
        <v>36000</v>
      </c>
      <c r="J57" s="296">
        <v>35264</v>
      </c>
      <c r="K57" s="296">
        <v>36500</v>
      </c>
      <c r="L57" s="296">
        <v>45070.397111913357</v>
      </c>
      <c r="M57" s="296">
        <v>105300</v>
      </c>
      <c r="N57" s="296">
        <v>164112.49624615384</v>
      </c>
      <c r="O57" s="296">
        <v>109090.90909090909</v>
      </c>
      <c r="P57" s="296">
        <v>78070</v>
      </c>
      <c r="Q57" s="296">
        <v>96255.454545454544</v>
      </c>
      <c r="R57" s="296"/>
      <c r="S57" s="296"/>
      <c r="T57" s="296"/>
      <c r="U57" s="296"/>
      <c r="V57" s="296"/>
      <c r="W57" s="621">
        <v>54525</v>
      </c>
      <c r="X57" s="296"/>
      <c r="Y57" s="296"/>
    </row>
    <row r="58" spans="1:25">
      <c r="A58" s="856"/>
      <c r="B58" s="93" t="s">
        <v>555</v>
      </c>
      <c r="C58" s="296">
        <v>44000</v>
      </c>
      <c r="D58" s="296">
        <v>34500</v>
      </c>
      <c r="E58" s="296">
        <v>34000</v>
      </c>
      <c r="F58" s="296">
        <v>30828</v>
      </c>
      <c r="G58" s="296">
        <v>33152</v>
      </c>
      <c r="H58" s="296">
        <v>39253</v>
      </c>
      <c r="I58" s="296">
        <v>40000</v>
      </c>
      <c r="J58" s="296">
        <v>44000</v>
      </c>
      <c r="K58" s="296">
        <v>47000</v>
      </c>
      <c r="L58" s="296">
        <v>55210</v>
      </c>
      <c r="M58" s="296">
        <v>78930</v>
      </c>
      <c r="N58" s="296">
        <v>168488</v>
      </c>
      <c r="O58" s="296">
        <v>155527</v>
      </c>
      <c r="P58" s="296">
        <v>106505</v>
      </c>
      <c r="Q58" s="296">
        <v>97351</v>
      </c>
      <c r="R58" s="296">
        <v>143836</v>
      </c>
      <c r="S58" s="296">
        <v>172828</v>
      </c>
      <c r="T58" s="296">
        <v>192081</v>
      </c>
      <c r="U58" s="296">
        <v>211437</v>
      </c>
      <c r="V58" s="296">
        <v>231108</v>
      </c>
      <c r="W58" s="296"/>
      <c r="X58" s="296"/>
      <c r="Y58" s="296"/>
    </row>
    <row r="59" spans="1:25">
      <c r="A59" s="856"/>
      <c r="B59" s="93" t="s">
        <v>58</v>
      </c>
      <c r="C59" s="296"/>
      <c r="D59" s="296">
        <v>719.10144927536237</v>
      </c>
      <c r="E59" s="296">
        <v>814.82352941176475</v>
      </c>
      <c r="F59" s="296">
        <v>924.56710674716396</v>
      </c>
      <c r="G59" s="296">
        <v>1350.5877244673263</v>
      </c>
      <c r="H59" s="296">
        <v>1463.9948167345428</v>
      </c>
      <c r="I59" s="296">
        <v>1406.0277777777778</v>
      </c>
      <c r="J59" s="296">
        <v>1440.10889292196</v>
      </c>
      <c r="K59" s="296">
        <v>1516.6027397260275</v>
      </c>
      <c r="L59" s="296">
        <v>1351.219512195122</v>
      </c>
      <c r="M59" s="296">
        <v>1234.5679012345679</v>
      </c>
      <c r="N59" s="296">
        <v>771.56830160011395</v>
      </c>
      <c r="O59" s="296">
        <v>1100</v>
      </c>
      <c r="P59" s="296">
        <v>1100</v>
      </c>
      <c r="Q59" s="296">
        <v>1100</v>
      </c>
      <c r="R59" s="296">
        <v>697.40000000000009</v>
      </c>
      <c r="S59" s="296">
        <v>609.9</v>
      </c>
      <c r="T59" s="296">
        <v>568.20000000000005</v>
      </c>
      <c r="U59" s="296">
        <v>533.80000000000007</v>
      </c>
      <c r="V59" s="296">
        <v>504.5</v>
      </c>
      <c r="W59" s="296"/>
      <c r="X59" s="296"/>
      <c r="Y59" s="296"/>
    </row>
    <row r="60" spans="1:25">
      <c r="A60" s="855" t="s">
        <v>1</v>
      </c>
      <c r="B60" s="93" t="s">
        <v>95</v>
      </c>
      <c r="C60" s="296">
        <v>10.676</v>
      </c>
      <c r="D60" s="296">
        <v>7.3150000000000004</v>
      </c>
      <c r="E60" s="296">
        <v>13.981</v>
      </c>
      <c r="F60" s="296">
        <v>20.035</v>
      </c>
      <c r="G60" s="296">
        <v>29.971</v>
      </c>
      <c r="H60" s="296">
        <v>45.62</v>
      </c>
      <c r="I60" s="296">
        <v>27.068000000000001</v>
      </c>
      <c r="J60" s="296">
        <v>17.463000000000001</v>
      </c>
      <c r="K60" s="296">
        <v>17.158999999999999</v>
      </c>
      <c r="L60" s="296">
        <v>27.245288109999997</v>
      </c>
      <c r="M60" s="296">
        <v>31.882519792322654</v>
      </c>
      <c r="N60" s="296">
        <v>38.286598822110861</v>
      </c>
      <c r="O60" s="296">
        <v>31.317408508785725</v>
      </c>
      <c r="P60" s="296">
        <v>29.898778970529214</v>
      </c>
      <c r="Q60" s="296">
        <v>34.529467671035967</v>
      </c>
      <c r="R60" s="296">
        <v>25.893561416438747</v>
      </c>
      <c r="S60" s="296">
        <v>19.015999999999998</v>
      </c>
      <c r="T60" s="296">
        <v>23.591000000000001</v>
      </c>
      <c r="U60" s="296">
        <v>24.893999999999998</v>
      </c>
      <c r="V60" s="296">
        <v>22.0146002869357</v>
      </c>
      <c r="W60" s="296">
        <v>7.7793276751220093</v>
      </c>
      <c r="X60" s="296">
        <v>45.381</v>
      </c>
      <c r="Y60" s="296">
        <v>23.144418363708819</v>
      </c>
    </row>
    <row r="61" spans="1:25">
      <c r="A61" s="855"/>
      <c r="B61" s="93" t="s">
        <v>59</v>
      </c>
      <c r="C61" s="296">
        <v>9000.1888217522664</v>
      </c>
      <c r="D61" s="296">
        <v>10799.553737448867</v>
      </c>
      <c r="E61" s="296">
        <v>11600.431427860283</v>
      </c>
      <c r="F61" s="296">
        <v>15147.82</v>
      </c>
      <c r="G61" s="296">
        <v>13791.779999999999</v>
      </c>
      <c r="H61" s="296">
        <v>25434</v>
      </c>
      <c r="I61" s="296">
        <v>14960</v>
      </c>
      <c r="J61" s="296">
        <v>10035.648675112128</v>
      </c>
      <c r="K61" s="296">
        <v>11114</v>
      </c>
      <c r="L61" s="296">
        <v>19423.150000000001</v>
      </c>
      <c r="M61" s="296">
        <v>20602.192510340683</v>
      </c>
      <c r="N61" s="296">
        <v>25202.111985677766</v>
      </c>
      <c r="O61" s="296">
        <v>13885.691252517019</v>
      </c>
      <c r="P61" s="296">
        <v>18438.109514689197</v>
      </c>
      <c r="Q61" s="296">
        <v>22588.440591172686</v>
      </c>
      <c r="R61" s="296">
        <v>15966.776385160214</v>
      </c>
      <c r="S61" s="296">
        <v>11083.474914996732</v>
      </c>
      <c r="T61" s="296">
        <v>10643.281392341809</v>
      </c>
      <c r="U61" s="296">
        <v>14060</v>
      </c>
      <c r="V61" s="296">
        <v>13820.463640210681</v>
      </c>
      <c r="W61" s="296">
        <v>5689.4377816723809</v>
      </c>
      <c r="X61" s="296">
        <v>14583.745482952498</v>
      </c>
      <c r="Y61" s="296">
        <v>14492.923211429454</v>
      </c>
    </row>
    <row r="62" spans="1:25">
      <c r="A62" s="855"/>
      <c r="B62" s="93" t="s">
        <v>555</v>
      </c>
      <c r="C62" s="296">
        <v>9000</v>
      </c>
      <c r="D62" s="296">
        <v>10800</v>
      </c>
      <c r="E62" s="296">
        <v>11600</v>
      </c>
      <c r="F62" s="296">
        <v>15000</v>
      </c>
      <c r="G62" s="296">
        <v>23000</v>
      </c>
      <c r="H62" s="296">
        <v>26000</v>
      </c>
      <c r="I62" s="296">
        <v>45000</v>
      </c>
      <c r="J62" s="296">
        <v>23928</v>
      </c>
      <c r="K62" s="296">
        <v>62877</v>
      </c>
      <c r="L62" s="296">
        <v>60778</v>
      </c>
      <c r="M62" s="296">
        <v>59988</v>
      </c>
      <c r="N62" s="296">
        <v>60229</v>
      </c>
      <c r="O62" s="296">
        <v>64080</v>
      </c>
      <c r="P62" s="296">
        <v>63939</v>
      </c>
      <c r="Q62" s="296">
        <v>70337</v>
      </c>
      <c r="R62" s="296">
        <v>79255</v>
      </c>
      <c r="S62" s="296">
        <v>79154</v>
      </c>
      <c r="T62" s="296">
        <v>82334</v>
      </c>
      <c r="U62" s="296">
        <v>85443</v>
      </c>
      <c r="V62" s="296">
        <v>88482</v>
      </c>
      <c r="W62" s="296"/>
      <c r="X62" s="296"/>
      <c r="Y62" s="296"/>
    </row>
    <row r="63" spans="1:25">
      <c r="A63" s="855"/>
      <c r="B63" s="93" t="s">
        <v>58</v>
      </c>
      <c r="C63" s="608">
        <v>1186.1973355711737</v>
      </c>
      <c r="D63" s="608">
        <v>677.342803030303</v>
      </c>
      <c r="E63" s="608">
        <v>1205.2137963095408</v>
      </c>
      <c r="F63" s="608">
        <v>1322.6325636296181</v>
      </c>
      <c r="G63" s="608">
        <v>2173.1060095216139</v>
      </c>
      <c r="H63" s="608">
        <v>1793.6620272076748</v>
      </c>
      <c r="I63" s="608">
        <v>1809.3582887700534</v>
      </c>
      <c r="J63" s="608">
        <v>1740.0967855029944</v>
      </c>
      <c r="K63" s="608">
        <v>1543.9085837682203</v>
      </c>
      <c r="L63" s="608">
        <v>1402.7224271037394</v>
      </c>
      <c r="M63" s="608">
        <v>1547.5304279542156</v>
      </c>
      <c r="N63" s="608">
        <v>1519.1821559982332</v>
      </c>
      <c r="O63" s="608">
        <v>2255.3726666728894</v>
      </c>
      <c r="P63" s="608">
        <v>1621.5750832106501</v>
      </c>
      <c r="Q63" s="608">
        <v>1528.6344150967952</v>
      </c>
      <c r="R63" s="608">
        <v>1621.7150407708252</v>
      </c>
      <c r="S63" s="608">
        <v>1715.7074063721655</v>
      </c>
      <c r="T63" s="608">
        <v>2216.5156712829653</v>
      </c>
      <c r="U63" s="608">
        <v>1770.5547652916075</v>
      </c>
      <c r="V63" s="608">
        <v>1592.8988245288785</v>
      </c>
      <c r="W63" s="608">
        <v>1367.3280161674106</v>
      </c>
      <c r="X63" s="608">
        <v>3111.7520566337089</v>
      </c>
      <c r="Y63" s="608">
        <v>1596.946180288639</v>
      </c>
    </row>
    <row r="64" spans="1:25">
      <c r="A64" s="855" t="s">
        <v>0</v>
      </c>
      <c r="B64" s="93" t="s">
        <v>95</v>
      </c>
      <c r="C64" s="296">
        <v>190</v>
      </c>
      <c r="D64" s="296">
        <v>160</v>
      </c>
      <c r="E64" s="296">
        <v>114</v>
      </c>
      <c r="F64" s="296">
        <v>94</v>
      </c>
      <c r="G64" s="296">
        <v>78</v>
      </c>
      <c r="H64" s="296">
        <v>83</v>
      </c>
      <c r="I64" s="296">
        <v>44</v>
      </c>
      <c r="J64" s="296">
        <v>104</v>
      </c>
      <c r="K64" s="296">
        <v>49</v>
      </c>
      <c r="L64" s="296">
        <v>59</v>
      </c>
      <c r="M64" s="296">
        <v>110</v>
      </c>
      <c r="N64" s="296">
        <v>125</v>
      </c>
      <c r="O64" s="296">
        <v>139</v>
      </c>
      <c r="P64" s="296">
        <v>147</v>
      </c>
      <c r="Q64" s="296">
        <v>184</v>
      </c>
      <c r="R64" s="296">
        <v>171</v>
      </c>
      <c r="S64" s="296"/>
      <c r="T64" s="296">
        <v>240</v>
      </c>
      <c r="U64" s="296">
        <v>240</v>
      </c>
      <c r="V64" s="296">
        <v>219</v>
      </c>
      <c r="W64" s="296">
        <v>203</v>
      </c>
      <c r="X64" s="296"/>
      <c r="Y64" s="296"/>
    </row>
    <row r="65" spans="1:25">
      <c r="A65" s="855"/>
      <c r="B65" s="93" t="s">
        <v>59</v>
      </c>
      <c r="C65" s="296">
        <v>76486</v>
      </c>
      <c r="D65" s="296">
        <v>67108</v>
      </c>
      <c r="E65" s="296">
        <v>55588</v>
      </c>
      <c r="F65" s="296">
        <v>47293</v>
      </c>
      <c r="G65" s="296">
        <v>55584</v>
      </c>
      <c r="H65" s="296">
        <v>51167</v>
      </c>
      <c r="I65" s="296">
        <v>38865</v>
      </c>
      <c r="J65" s="296">
        <v>75202</v>
      </c>
      <c r="K65" s="296">
        <v>68622</v>
      </c>
      <c r="L65" s="296">
        <v>62737</v>
      </c>
      <c r="M65" s="296">
        <v>94174.86</v>
      </c>
      <c r="N65" s="296">
        <v>117287.211</v>
      </c>
      <c r="O65" s="296">
        <v>92705.101509999993</v>
      </c>
      <c r="P65" s="296">
        <v>125716.68406</v>
      </c>
      <c r="Q65" s="296">
        <v>128667.95759000001</v>
      </c>
      <c r="R65" s="296">
        <v>132125.90445999999</v>
      </c>
      <c r="S65" s="296"/>
      <c r="T65" s="296">
        <v>118967.37633</v>
      </c>
      <c r="U65" s="296">
        <v>136411.63089999999</v>
      </c>
      <c r="V65" s="296">
        <v>131036.83266700001</v>
      </c>
      <c r="W65" s="296">
        <v>104759.3511</v>
      </c>
      <c r="X65" s="296"/>
      <c r="Y65" s="296"/>
    </row>
    <row r="66" spans="1:25">
      <c r="A66" s="855"/>
      <c r="B66" s="93" t="s">
        <v>555</v>
      </c>
      <c r="C66" s="296">
        <v>76486</v>
      </c>
      <c r="D66" s="296">
        <v>67108</v>
      </c>
      <c r="E66" s="296">
        <v>55588</v>
      </c>
      <c r="F66" s="296">
        <v>47293</v>
      </c>
      <c r="G66" s="296">
        <v>55584</v>
      </c>
      <c r="H66" s="296">
        <v>51167</v>
      </c>
      <c r="I66" s="296">
        <v>38865</v>
      </c>
      <c r="J66" s="296">
        <v>75202</v>
      </c>
      <c r="K66" s="296">
        <v>77483</v>
      </c>
      <c r="L66" s="296">
        <v>93000</v>
      </c>
      <c r="M66" s="296">
        <v>94175</v>
      </c>
      <c r="N66" s="296">
        <v>117287</v>
      </c>
      <c r="O66" s="296">
        <v>92705</v>
      </c>
      <c r="P66" s="296">
        <v>125717</v>
      </c>
      <c r="Q66" s="296">
        <v>128668</v>
      </c>
      <c r="R66" s="296">
        <v>132126</v>
      </c>
      <c r="S66" s="296">
        <v>102537</v>
      </c>
      <c r="T66" s="296">
        <v>118967</v>
      </c>
      <c r="U66" s="296">
        <v>136412</v>
      </c>
      <c r="V66" s="296">
        <v>102795</v>
      </c>
      <c r="W66" s="296"/>
      <c r="X66" s="296"/>
      <c r="Y66" s="296"/>
    </row>
    <row r="67" spans="1:25">
      <c r="A67" s="855"/>
      <c r="B67" s="93" t="s">
        <v>58</v>
      </c>
      <c r="C67" s="296">
        <v>2484.1147399524098</v>
      </c>
      <c r="D67" s="296">
        <v>2384.2164868570067</v>
      </c>
      <c r="E67" s="296">
        <v>2050.80233143844</v>
      </c>
      <c r="F67" s="296">
        <v>1987.6091599179583</v>
      </c>
      <c r="G67" s="296">
        <v>1403.2815198618307</v>
      </c>
      <c r="H67" s="296">
        <v>1622.1392694510134</v>
      </c>
      <c r="I67" s="296">
        <v>1132.1240190402675</v>
      </c>
      <c r="J67" s="296">
        <v>1382.9419430334299</v>
      </c>
      <c r="K67" s="296">
        <v>714.05671650491092</v>
      </c>
      <c r="L67" s="296">
        <v>940.43387474695953</v>
      </c>
      <c r="M67" s="296">
        <v>1168.0399631069267</v>
      </c>
      <c r="N67" s="296">
        <v>1065.7598465701431</v>
      </c>
      <c r="O67" s="296">
        <v>1499.3781111927938</v>
      </c>
      <c r="P67" s="296">
        <v>1169.2958742838161</v>
      </c>
      <c r="Q67" s="296">
        <v>1430.0374657870559</v>
      </c>
      <c r="R67" s="296">
        <v>1294.2200902909908</v>
      </c>
      <c r="S67" s="296"/>
      <c r="T67" s="296">
        <v>2017.3597788209709</v>
      </c>
      <c r="U67" s="296">
        <v>1759.3807684620242</v>
      </c>
      <c r="V67" s="296">
        <v>1671.285817450565</v>
      </c>
      <c r="W67" s="296">
        <v>1937.7745076544293</v>
      </c>
      <c r="X67" s="296"/>
      <c r="Y67" s="296"/>
    </row>
    <row r="68" spans="1:25">
      <c r="A68" s="227" t="s">
        <v>20</v>
      </c>
      <c r="B68" s="93" t="s">
        <v>95</v>
      </c>
      <c r="C68" s="616">
        <v>410.101</v>
      </c>
      <c r="D68" s="616">
        <v>394.27099999999996</v>
      </c>
      <c r="E68" s="616">
        <v>392.57299999999998</v>
      </c>
      <c r="F68" s="616">
        <v>350.64000000000004</v>
      </c>
      <c r="G68" s="616">
        <v>425.00200000000001</v>
      </c>
      <c r="H68" s="616">
        <v>428.5301</v>
      </c>
      <c r="I68" s="616">
        <v>361.0052</v>
      </c>
      <c r="J68" s="616">
        <v>560.87740000000008</v>
      </c>
      <c r="K68" s="616">
        <v>364.84570000000002</v>
      </c>
      <c r="L68" s="616">
        <v>442.47828810999999</v>
      </c>
      <c r="M68" s="616">
        <v>523.87451979232264</v>
      </c>
      <c r="N68" s="616">
        <v>550.45197282211097</v>
      </c>
      <c r="O68" s="616">
        <v>435.27079750878573</v>
      </c>
      <c r="P68" s="616">
        <v>483.60619597052926</v>
      </c>
      <c r="Q68" s="616">
        <v>431.85505567103598</v>
      </c>
      <c r="R68" s="616">
        <v>516.35733841643878</v>
      </c>
      <c r="S68" s="616">
        <v>310.55200000000002</v>
      </c>
      <c r="T68" s="616">
        <v>557.63699999999994</v>
      </c>
      <c r="U68" s="616">
        <v>550.54899999999998</v>
      </c>
      <c r="V68" s="616">
        <v>578.73260028693574</v>
      </c>
      <c r="W68" s="616">
        <v>304.89732767512203</v>
      </c>
      <c r="X68" s="616">
        <v>88.639899999999997</v>
      </c>
      <c r="Y68" s="616">
        <v>58.290818363708823</v>
      </c>
    </row>
    <row r="69" spans="1:25">
      <c r="A69" s="17"/>
      <c r="B69" s="17"/>
      <c r="C69" s="17"/>
      <c r="D69" s="17"/>
      <c r="E69" s="17"/>
      <c r="F69" s="17"/>
      <c r="G69" s="17"/>
      <c r="H69" s="17"/>
      <c r="I69" s="17"/>
      <c r="J69" s="17"/>
      <c r="K69" s="17"/>
      <c r="L69" s="17"/>
      <c r="M69" s="17"/>
      <c r="P69" s="17"/>
    </row>
    <row r="70" spans="1:25" ht="14.7" customHeight="1">
      <c r="A70" s="44" t="s">
        <v>19</v>
      </c>
      <c r="B70" s="13"/>
      <c r="D70" s="13"/>
      <c r="E70" s="13"/>
      <c r="F70" s="13"/>
      <c r="G70" s="13"/>
      <c r="H70" s="13"/>
      <c r="I70" s="13"/>
      <c r="J70" s="13"/>
      <c r="K70" s="13"/>
      <c r="L70" s="13"/>
      <c r="M70" s="13"/>
      <c r="P70" s="17"/>
    </row>
    <row r="71" spans="1:25" ht="17.25" customHeight="1">
      <c r="A71" s="17"/>
      <c r="B71" s="17"/>
      <c r="D71" s="17"/>
      <c r="G71" s="43"/>
      <c r="H71" s="43"/>
      <c r="I71" s="43"/>
      <c r="J71" s="43"/>
      <c r="K71" s="43"/>
      <c r="L71" s="43"/>
      <c r="M71" s="43"/>
      <c r="P71" s="17"/>
    </row>
    <row r="72" spans="1:25">
      <c r="A72" s="13" t="s">
        <v>408</v>
      </c>
      <c r="B72" s="17"/>
      <c r="D72" s="43"/>
      <c r="G72" s="43"/>
      <c r="H72" s="43"/>
      <c r="I72" s="43"/>
      <c r="J72" s="43"/>
      <c r="K72" s="43"/>
      <c r="L72" s="43"/>
      <c r="M72" s="43"/>
      <c r="P72" s="17"/>
    </row>
    <row r="73" spans="1:25">
      <c r="A73" s="17"/>
      <c r="B73" s="17"/>
      <c r="D73" s="43"/>
      <c r="G73" s="43"/>
      <c r="H73" s="43"/>
      <c r="I73" s="43"/>
      <c r="J73" s="43"/>
      <c r="K73" s="43"/>
      <c r="L73" s="43"/>
      <c r="M73" s="43"/>
      <c r="P73" s="17"/>
    </row>
    <row r="74" spans="1:25" ht="14.7" customHeight="1">
      <c r="A74" s="41" t="s">
        <v>144</v>
      </c>
      <c r="B74" s="17"/>
      <c r="D74" s="17"/>
      <c r="E74" s="17"/>
      <c r="F74" s="17"/>
      <c r="G74" s="17"/>
      <c r="H74" s="17"/>
      <c r="I74" s="17"/>
      <c r="J74" s="17"/>
      <c r="K74" s="17"/>
      <c r="L74" s="17"/>
      <c r="M74" s="17"/>
      <c r="P74" s="17"/>
    </row>
    <row r="75" spans="1:25">
      <c r="A75" s="43"/>
      <c r="B75" s="17"/>
      <c r="D75" s="41"/>
      <c r="G75" s="43"/>
      <c r="H75" s="43"/>
      <c r="I75" s="43"/>
      <c r="J75" s="43"/>
      <c r="K75" s="43"/>
      <c r="L75" s="43"/>
      <c r="M75" s="43"/>
      <c r="P75" s="17"/>
    </row>
    <row r="76" spans="1:25" ht="14.7" customHeight="1">
      <c r="A76" s="17" t="s">
        <v>145</v>
      </c>
      <c r="B76" s="57"/>
      <c r="D76" s="42"/>
      <c r="E76" s="42"/>
      <c r="F76" s="42"/>
      <c r="G76" s="42"/>
      <c r="H76" s="42"/>
      <c r="I76" s="42"/>
      <c r="J76" s="42"/>
      <c r="K76" s="42"/>
      <c r="L76" s="42"/>
      <c r="M76" s="42"/>
      <c r="P76" s="17"/>
    </row>
    <row r="77" spans="1:25">
      <c r="B77" s="17"/>
      <c r="C77" s="42"/>
      <c r="D77" s="42"/>
      <c r="E77" s="42"/>
      <c r="F77" s="42"/>
      <c r="G77" s="42"/>
      <c r="H77" s="42"/>
      <c r="I77" s="42"/>
      <c r="J77" s="42"/>
      <c r="K77" s="42"/>
      <c r="L77" s="42"/>
      <c r="M77" s="42"/>
      <c r="P77" s="17"/>
    </row>
    <row r="78" spans="1:25">
      <c r="A78" s="17" t="s">
        <v>600</v>
      </c>
      <c r="B78" s="17"/>
      <c r="C78" s="42"/>
      <c r="D78" s="42"/>
      <c r="E78" s="42"/>
      <c r="F78" s="42"/>
      <c r="G78" s="42"/>
      <c r="H78" s="42"/>
      <c r="I78" s="42"/>
      <c r="J78" s="42"/>
      <c r="K78" s="42"/>
      <c r="L78" s="42"/>
      <c r="M78" s="42"/>
      <c r="P78" s="17"/>
    </row>
    <row r="79" spans="1:25">
      <c r="B79" s="17"/>
      <c r="C79" s="42"/>
      <c r="D79" s="42"/>
      <c r="E79" s="42"/>
      <c r="F79" s="42"/>
      <c r="G79" s="42"/>
      <c r="H79" s="42"/>
      <c r="I79" s="42"/>
      <c r="J79" s="42"/>
      <c r="K79" s="42"/>
      <c r="L79" s="42"/>
      <c r="M79" s="42"/>
      <c r="P79" s="17"/>
    </row>
    <row r="80" spans="1:25">
      <c r="A80" s="17" t="s">
        <v>3389</v>
      </c>
      <c r="B80" s="17"/>
      <c r="C80" s="17"/>
      <c r="D80" s="17"/>
      <c r="E80" s="17"/>
      <c r="F80" s="17"/>
      <c r="G80" s="17"/>
      <c r="H80" s="17"/>
      <c r="I80" s="17"/>
      <c r="J80" s="17"/>
      <c r="K80" s="17"/>
      <c r="L80" s="17"/>
      <c r="M80" s="17"/>
      <c r="P80" s="17"/>
    </row>
    <row r="81" spans="1:16">
      <c r="A81" s="17"/>
      <c r="B81" s="17"/>
      <c r="C81" s="17"/>
      <c r="D81" s="17"/>
      <c r="E81" s="17"/>
      <c r="F81" s="17"/>
      <c r="G81" s="17"/>
      <c r="H81" s="17"/>
      <c r="I81" s="17"/>
      <c r="J81" s="17"/>
      <c r="K81" s="17"/>
      <c r="L81" s="17"/>
      <c r="M81" s="17"/>
      <c r="P81" s="17"/>
    </row>
    <row r="82" spans="1:16">
      <c r="A82" s="53" t="s">
        <v>2858</v>
      </c>
    </row>
    <row r="84" spans="1:16">
      <c r="A84" s="53" t="s">
        <v>124</v>
      </c>
    </row>
  </sheetData>
  <mergeCells count="16">
    <mergeCell ref="A32:A35"/>
    <mergeCell ref="A36:A39"/>
    <mergeCell ref="A60:A63"/>
    <mergeCell ref="A64:A67"/>
    <mergeCell ref="A40:A43"/>
    <mergeCell ref="A44:A47"/>
    <mergeCell ref="A48:A51"/>
    <mergeCell ref="A52:A55"/>
    <mergeCell ref="A56:A59"/>
    <mergeCell ref="A4:A7"/>
    <mergeCell ref="A8:A11"/>
    <mergeCell ref="A16:A19"/>
    <mergeCell ref="A24:A27"/>
    <mergeCell ref="A28:A31"/>
    <mergeCell ref="A12:A15"/>
    <mergeCell ref="A20:A23"/>
  </mergeCells>
  <conditionalFormatting sqref="C3:M3">
    <cfRule type="expression" dxfId="35" priority="2" stopIfTrue="1">
      <formula>ISNA(ACTIVECELL)</formula>
    </cfRule>
  </conditionalFormatting>
  <conditionalFormatting sqref="N1:O2">
    <cfRule type="expression" dxfId="34" priority="1" stopIfTrue="1">
      <formula>#N/A</formula>
    </cfRule>
  </conditionalFormatting>
  <hyperlinks>
    <hyperlink ref="AA3" location="Content!A1" display="Back to content page" xr:uid="{00000000-0004-0000-3501-000000000000}"/>
  </hyperlink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sheetPr codeName="Sheet311"/>
  <dimension ref="A1:AD103"/>
  <sheetViews>
    <sheetView topLeftCell="A70" zoomScale="99" zoomScaleNormal="99" workbookViewId="0">
      <selection activeCell="A78" sqref="A78"/>
    </sheetView>
  </sheetViews>
  <sheetFormatPr defaultRowHeight="14.4"/>
  <cols>
    <col min="1" max="1" width="14.77734375" customWidth="1"/>
    <col min="2" max="2" width="27.5546875" customWidth="1"/>
    <col min="3" max="20" width="12.6640625" bestFit="1" customWidth="1"/>
    <col min="21" max="22" width="13.109375" bestFit="1" customWidth="1"/>
    <col min="23" max="23" width="12.6640625" bestFit="1" customWidth="1"/>
    <col min="24" max="24" width="17" customWidth="1"/>
    <col min="25" max="25" width="12.77734375" customWidth="1"/>
  </cols>
  <sheetData>
    <row r="1" spans="1:30">
      <c r="A1" s="18" t="s">
        <v>3069</v>
      </c>
      <c r="B1" s="17"/>
      <c r="C1" s="17"/>
      <c r="D1" s="17"/>
      <c r="E1" s="17"/>
      <c r="F1" s="17"/>
      <c r="G1" s="17"/>
      <c r="H1" s="17"/>
      <c r="I1" s="17"/>
      <c r="J1" s="17"/>
      <c r="K1" s="17"/>
      <c r="L1" s="17"/>
      <c r="M1" s="17"/>
      <c r="N1" s="62"/>
      <c r="O1" s="62"/>
      <c r="P1" s="17"/>
      <c r="R1" s="13"/>
      <c r="S1" s="13"/>
      <c r="T1" s="13"/>
      <c r="U1" s="13"/>
      <c r="V1" s="13"/>
      <c r="W1" s="13"/>
      <c r="X1" s="13"/>
      <c r="Y1" s="13"/>
    </row>
    <row r="2" spans="1:30">
      <c r="A2" s="40"/>
      <c r="B2" s="40"/>
      <c r="C2" s="40"/>
      <c r="D2" s="17" t="s">
        <v>15</v>
      </c>
      <c r="E2" s="40"/>
      <c r="F2" s="40"/>
      <c r="G2" s="40"/>
      <c r="H2" s="40"/>
      <c r="I2" s="40"/>
      <c r="J2" s="40"/>
      <c r="K2" s="17"/>
      <c r="L2" s="17"/>
      <c r="M2" s="17"/>
      <c r="N2" s="62"/>
      <c r="O2" s="62"/>
      <c r="P2" s="17"/>
      <c r="R2" s="13"/>
      <c r="S2" s="13"/>
      <c r="T2" s="13"/>
      <c r="U2" s="13"/>
      <c r="V2" s="13"/>
      <c r="W2" s="13"/>
      <c r="X2" s="13"/>
      <c r="Y2" s="13"/>
    </row>
    <row r="3" spans="1:30">
      <c r="A3" s="223" t="s">
        <v>14</v>
      </c>
      <c r="B3" s="223" t="s">
        <v>39</v>
      </c>
      <c r="C3" s="39">
        <v>2000</v>
      </c>
      <c r="D3" s="39">
        <v>2001</v>
      </c>
      <c r="E3" s="39">
        <v>2002</v>
      </c>
      <c r="F3" s="39">
        <v>2003</v>
      </c>
      <c r="G3" s="39">
        <v>2004</v>
      </c>
      <c r="H3" s="39">
        <v>2005</v>
      </c>
      <c r="I3" s="39">
        <v>2006</v>
      </c>
      <c r="J3" s="39">
        <v>2007</v>
      </c>
      <c r="K3" s="39">
        <v>2008</v>
      </c>
      <c r="L3" s="39">
        <v>2009</v>
      </c>
      <c r="M3" s="39">
        <v>2010</v>
      </c>
      <c r="N3" s="21">
        <v>2011</v>
      </c>
      <c r="O3" s="21">
        <v>2012</v>
      </c>
      <c r="P3" s="21">
        <v>2013</v>
      </c>
      <c r="Q3" s="21">
        <v>2014</v>
      </c>
      <c r="R3" s="21">
        <v>2015</v>
      </c>
      <c r="S3" s="21">
        <v>2016</v>
      </c>
      <c r="T3" s="21">
        <v>2017</v>
      </c>
      <c r="U3" s="21">
        <v>2018</v>
      </c>
      <c r="V3" s="21">
        <v>2019</v>
      </c>
      <c r="W3" s="21">
        <v>2020</v>
      </c>
      <c r="X3" s="21">
        <v>2021</v>
      </c>
      <c r="Y3" s="21">
        <v>2022</v>
      </c>
      <c r="AA3" s="1" t="s">
        <v>559</v>
      </c>
      <c r="AC3" s="44"/>
      <c r="AD3" s="44"/>
    </row>
    <row r="4" spans="1:30">
      <c r="A4" s="855" t="s">
        <v>13</v>
      </c>
      <c r="B4" s="93" t="s">
        <v>95</v>
      </c>
      <c r="C4" s="296">
        <v>350</v>
      </c>
      <c r="D4" s="296">
        <v>360</v>
      </c>
      <c r="E4" s="296">
        <v>360</v>
      </c>
      <c r="F4" s="296">
        <v>360</v>
      </c>
      <c r="G4" s="296">
        <v>345</v>
      </c>
      <c r="H4" s="296">
        <v>345</v>
      </c>
      <c r="I4" s="296">
        <v>450</v>
      </c>
      <c r="J4" s="296">
        <v>500</v>
      </c>
      <c r="K4" s="296">
        <v>520</v>
      </c>
      <c r="L4" s="296">
        <v>500</v>
      </c>
      <c r="M4" s="296">
        <v>500</v>
      </c>
      <c r="N4" s="296">
        <v>510</v>
      </c>
      <c r="O4" s="296">
        <v>520</v>
      </c>
      <c r="P4" s="296">
        <v>510</v>
      </c>
      <c r="Q4" s="296">
        <v>490.91300000000001</v>
      </c>
      <c r="R4" s="296">
        <v>437.88400000000001</v>
      </c>
      <c r="S4" s="296">
        <v>514.76900000000001</v>
      </c>
      <c r="T4" s="296">
        <v>577.14099999999996</v>
      </c>
      <c r="U4" s="296">
        <v>639.42100000000005</v>
      </c>
      <c r="V4" s="296">
        <v>657.76800000000003</v>
      </c>
      <c r="W4" s="296"/>
      <c r="X4" s="296"/>
      <c r="Y4" s="296"/>
    </row>
    <row r="5" spans="1:30">
      <c r="A5" s="855"/>
      <c r="B5" s="93" t="s">
        <v>59</v>
      </c>
      <c r="C5" s="296">
        <v>9400</v>
      </c>
      <c r="D5" s="296">
        <v>9500</v>
      </c>
      <c r="E5" s="296">
        <v>9500</v>
      </c>
      <c r="F5" s="296">
        <v>9500</v>
      </c>
      <c r="G5" s="296">
        <v>9100</v>
      </c>
      <c r="H5" s="296">
        <v>9100</v>
      </c>
      <c r="I5" s="296">
        <v>12000</v>
      </c>
      <c r="J5" s="296">
        <v>13000</v>
      </c>
      <c r="K5" s="296">
        <v>13500</v>
      </c>
      <c r="L5" s="296">
        <v>13000</v>
      </c>
      <c r="M5" s="296">
        <v>13000</v>
      </c>
      <c r="N5" s="296">
        <v>13000</v>
      </c>
      <c r="O5" s="296">
        <v>13500</v>
      </c>
      <c r="P5" s="296">
        <v>13000</v>
      </c>
      <c r="Q5" s="296"/>
      <c r="R5" s="296"/>
      <c r="S5" s="296"/>
      <c r="T5" s="296"/>
      <c r="U5" s="296"/>
      <c r="V5" s="296"/>
      <c r="W5" s="296"/>
      <c r="X5" s="296"/>
      <c r="Y5" s="296"/>
    </row>
    <row r="6" spans="1:30">
      <c r="A6" s="855"/>
      <c r="B6" s="93" t="s">
        <v>555</v>
      </c>
      <c r="C6" s="296">
        <v>9400</v>
      </c>
      <c r="D6" s="296">
        <v>9500</v>
      </c>
      <c r="E6" s="296">
        <v>9500</v>
      </c>
      <c r="F6" s="296">
        <v>9500</v>
      </c>
      <c r="G6" s="296">
        <v>9100</v>
      </c>
      <c r="H6" s="296">
        <v>9100</v>
      </c>
      <c r="I6" s="296">
        <v>12000</v>
      </c>
      <c r="J6" s="296">
        <v>13000</v>
      </c>
      <c r="K6" s="296">
        <v>13500</v>
      </c>
      <c r="L6" s="296">
        <v>13000</v>
      </c>
      <c r="M6" s="296">
        <v>13000</v>
      </c>
      <c r="N6" s="296">
        <v>13000</v>
      </c>
      <c r="O6" s="296">
        <v>13500</v>
      </c>
      <c r="P6" s="296">
        <v>13000</v>
      </c>
      <c r="Q6" s="296">
        <v>12513</v>
      </c>
      <c r="R6" s="296">
        <v>11228</v>
      </c>
      <c r="S6" s="296">
        <v>13215</v>
      </c>
      <c r="T6" s="296">
        <v>14798</v>
      </c>
      <c r="U6" s="296">
        <v>16395</v>
      </c>
      <c r="V6" s="296">
        <v>16850</v>
      </c>
      <c r="W6" s="296"/>
      <c r="X6" s="296"/>
      <c r="Y6" s="296"/>
    </row>
    <row r="7" spans="1:30">
      <c r="A7" s="855"/>
      <c r="B7" s="93" t="s">
        <v>58</v>
      </c>
      <c r="C7" s="296">
        <v>37234.042553191488</v>
      </c>
      <c r="D7" s="296">
        <v>37894.73684210526</v>
      </c>
      <c r="E7" s="296">
        <v>37894.73684210526</v>
      </c>
      <c r="F7" s="296">
        <v>37894.73684210526</v>
      </c>
      <c r="G7" s="296">
        <v>37912.087912087911</v>
      </c>
      <c r="H7" s="296">
        <v>37912.087912087911</v>
      </c>
      <c r="I7" s="296">
        <v>37500</v>
      </c>
      <c r="J7" s="296">
        <v>38461.538461538461</v>
      </c>
      <c r="K7" s="296">
        <v>38518.518518518518</v>
      </c>
      <c r="L7" s="296">
        <v>38461.538461538461</v>
      </c>
      <c r="M7" s="296">
        <v>38461.538461538461</v>
      </c>
      <c r="N7" s="296">
        <v>39230.769230769234</v>
      </c>
      <c r="O7" s="296">
        <v>38518.518518518518</v>
      </c>
      <c r="P7" s="296">
        <v>39230.769230769234</v>
      </c>
      <c r="Q7" s="296">
        <v>39232.200000000004</v>
      </c>
      <c r="R7" s="296">
        <v>38999.300000000003</v>
      </c>
      <c r="S7" s="296">
        <v>38953.4</v>
      </c>
      <c r="T7" s="296">
        <v>39001.300000000003</v>
      </c>
      <c r="U7" s="296">
        <v>39001</v>
      </c>
      <c r="V7" s="296">
        <v>39036.700000000004</v>
      </c>
      <c r="W7" s="296"/>
      <c r="X7" s="296"/>
      <c r="Y7" s="296"/>
      <c r="AA7" s="33"/>
    </row>
    <row r="8" spans="1:30">
      <c r="A8" s="855" t="s">
        <v>12</v>
      </c>
      <c r="B8" s="93" t="s">
        <v>95</v>
      </c>
      <c r="C8" s="296" t="s">
        <v>105</v>
      </c>
      <c r="D8" s="296" t="s">
        <v>105</v>
      </c>
      <c r="E8" s="296" t="s">
        <v>105</v>
      </c>
      <c r="F8" s="296" t="s">
        <v>105</v>
      </c>
      <c r="G8" s="296" t="s">
        <v>105</v>
      </c>
      <c r="H8" s="296" t="s">
        <v>105</v>
      </c>
      <c r="I8" s="296" t="s">
        <v>105</v>
      </c>
      <c r="J8" s="296" t="s">
        <v>105</v>
      </c>
      <c r="K8" s="296" t="s">
        <v>105</v>
      </c>
      <c r="L8" s="296" t="s">
        <v>105</v>
      </c>
      <c r="M8" s="296" t="s">
        <v>105</v>
      </c>
      <c r="N8" s="296" t="s">
        <v>105</v>
      </c>
      <c r="O8" s="296" t="s">
        <v>105</v>
      </c>
      <c r="P8" s="296" t="s">
        <v>105</v>
      </c>
      <c r="Q8" s="296" t="s">
        <v>105</v>
      </c>
      <c r="R8" s="296" t="s">
        <v>105</v>
      </c>
      <c r="S8" s="296" t="s">
        <v>105</v>
      </c>
      <c r="T8" s="296" t="s">
        <v>105</v>
      </c>
      <c r="U8" s="296" t="s">
        <v>105</v>
      </c>
      <c r="V8" s="296" t="s">
        <v>105</v>
      </c>
      <c r="W8" s="296"/>
      <c r="X8" s="296"/>
      <c r="Y8" s="296"/>
    </row>
    <row r="9" spans="1:30">
      <c r="A9" s="855"/>
      <c r="B9" s="93" t="s">
        <v>59</v>
      </c>
      <c r="C9" s="296" t="s">
        <v>105</v>
      </c>
      <c r="D9" s="296" t="s">
        <v>105</v>
      </c>
      <c r="E9" s="296" t="s">
        <v>105</v>
      </c>
      <c r="F9" s="296" t="s">
        <v>105</v>
      </c>
      <c r="G9" s="296" t="s">
        <v>105</v>
      </c>
      <c r="H9" s="296" t="s">
        <v>105</v>
      </c>
      <c r="I9" s="296" t="s">
        <v>105</v>
      </c>
      <c r="J9" s="296" t="s">
        <v>105</v>
      </c>
      <c r="K9" s="296" t="s">
        <v>105</v>
      </c>
      <c r="L9" s="296" t="s">
        <v>105</v>
      </c>
      <c r="M9" s="296" t="s">
        <v>105</v>
      </c>
      <c r="N9" s="296" t="s">
        <v>105</v>
      </c>
      <c r="O9" s="296" t="s">
        <v>105</v>
      </c>
      <c r="P9" s="296" t="s">
        <v>105</v>
      </c>
      <c r="Q9" s="296" t="s">
        <v>105</v>
      </c>
      <c r="R9" s="296" t="s">
        <v>105</v>
      </c>
      <c r="S9" s="296" t="s">
        <v>105</v>
      </c>
      <c r="T9" s="296" t="s">
        <v>105</v>
      </c>
      <c r="U9" s="296" t="s">
        <v>105</v>
      </c>
      <c r="V9" s="296" t="s">
        <v>105</v>
      </c>
      <c r="W9" s="296"/>
      <c r="X9" s="296"/>
      <c r="Y9" s="296"/>
    </row>
    <row r="10" spans="1:30">
      <c r="A10" s="855"/>
      <c r="B10" s="93" t="s">
        <v>555</v>
      </c>
      <c r="C10" s="296" t="s">
        <v>105</v>
      </c>
      <c r="D10" s="296" t="s">
        <v>105</v>
      </c>
      <c r="E10" s="296" t="s">
        <v>105</v>
      </c>
      <c r="F10" s="296" t="s">
        <v>105</v>
      </c>
      <c r="G10" s="296" t="s">
        <v>105</v>
      </c>
      <c r="H10" s="296" t="s">
        <v>105</v>
      </c>
      <c r="I10" s="296" t="s">
        <v>105</v>
      </c>
      <c r="J10" s="296" t="s">
        <v>105</v>
      </c>
      <c r="K10" s="296" t="s">
        <v>105</v>
      </c>
      <c r="L10" s="296" t="s">
        <v>105</v>
      </c>
      <c r="M10" s="296" t="s">
        <v>105</v>
      </c>
      <c r="N10" s="296" t="s">
        <v>105</v>
      </c>
      <c r="O10" s="296" t="s">
        <v>105</v>
      </c>
      <c r="P10" s="296" t="s">
        <v>105</v>
      </c>
      <c r="Q10" s="296" t="s">
        <v>105</v>
      </c>
      <c r="R10" s="296" t="s">
        <v>105</v>
      </c>
      <c r="S10" s="296" t="s">
        <v>105</v>
      </c>
      <c r="T10" s="296" t="s">
        <v>105</v>
      </c>
      <c r="U10" s="296" t="s">
        <v>105</v>
      </c>
      <c r="V10" s="296" t="s">
        <v>105</v>
      </c>
      <c r="W10" s="296"/>
      <c r="X10" s="296"/>
      <c r="Y10" s="296"/>
    </row>
    <row r="11" spans="1:30">
      <c r="A11" s="855"/>
      <c r="B11" s="93" t="s">
        <v>58</v>
      </c>
      <c r="C11" s="296" t="s">
        <v>105</v>
      </c>
      <c r="D11" s="296" t="s">
        <v>105</v>
      </c>
      <c r="E11" s="296" t="s">
        <v>105</v>
      </c>
      <c r="F11" s="296" t="s">
        <v>105</v>
      </c>
      <c r="G11" s="296" t="s">
        <v>105</v>
      </c>
      <c r="H11" s="296" t="s">
        <v>105</v>
      </c>
      <c r="I11" s="296" t="s">
        <v>105</v>
      </c>
      <c r="J11" s="296" t="s">
        <v>105</v>
      </c>
      <c r="K11" s="296" t="s">
        <v>105</v>
      </c>
      <c r="L11" s="296" t="s">
        <v>105</v>
      </c>
      <c r="M11" s="296" t="s">
        <v>105</v>
      </c>
      <c r="N11" s="296" t="s">
        <v>105</v>
      </c>
      <c r="O11" s="296" t="s">
        <v>105</v>
      </c>
      <c r="P11" s="296" t="s">
        <v>105</v>
      </c>
      <c r="Q11" s="296" t="s">
        <v>105</v>
      </c>
      <c r="R11" s="296" t="s">
        <v>105</v>
      </c>
      <c r="S11" s="296" t="s">
        <v>105</v>
      </c>
      <c r="T11" s="296" t="s">
        <v>105</v>
      </c>
      <c r="U11" s="296" t="s">
        <v>105</v>
      </c>
      <c r="V11" s="296" t="s">
        <v>105</v>
      </c>
      <c r="W11" s="296"/>
      <c r="X11" s="296"/>
      <c r="Y11" s="296"/>
    </row>
    <row r="12" spans="1:30">
      <c r="A12" s="855" t="s">
        <v>513</v>
      </c>
      <c r="B12" s="93" t="s">
        <v>95</v>
      </c>
      <c r="C12" s="296" t="s">
        <v>105</v>
      </c>
      <c r="D12" s="296" t="s">
        <v>105</v>
      </c>
      <c r="E12" s="296" t="s">
        <v>105</v>
      </c>
      <c r="F12" s="296" t="s">
        <v>105</v>
      </c>
      <c r="G12" s="296" t="s">
        <v>105</v>
      </c>
      <c r="H12" s="296" t="s">
        <v>105</v>
      </c>
      <c r="I12" s="296" t="s">
        <v>105</v>
      </c>
      <c r="J12" s="296" t="s">
        <v>105</v>
      </c>
      <c r="K12" s="296" t="s">
        <v>105</v>
      </c>
      <c r="L12" s="296" t="s">
        <v>105</v>
      </c>
      <c r="M12" s="296" t="s">
        <v>105</v>
      </c>
      <c r="N12" s="296" t="s">
        <v>105</v>
      </c>
      <c r="O12" s="296" t="s">
        <v>105</v>
      </c>
      <c r="P12" s="296" t="s">
        <v>105</v>
      </c>
      <c r="Q12" s="296" t="s">
        <v>105</v>
      </c>
      <c r="R12" s="296" t="s">
        <v>105</v>
      </c>
      <c r="S12" s="296" t="s">
        <v>105</v>
      </c>
      <c r="T12" s="296" t="s">
        <v>105</v>
      </c>
      <c r="U12" s="296" t="s">
        <v>105</v>
      </c>
      <c r="V12" s="296" t="s">
        <v>105</v>
      </c>
      <c r="W12" s="296"/>
      <c r="X12" s="296"/>
      <c r="Y12" s="296"/>
    </row>
    <row r="13" spans="1:30">
      <c r="A13" s="855"/>
      <c r="B13" s="93" t="s">
        <v>59</v>
      </c>
      <c r="C13" s="296" t="s">
        <v>105</v>
      </c>
      <c r="D13" s="296" t="s">
        <v>105</v>
      </c>
      <c r="E13" s="296" t="s">
        <v>105</v>
      </c>
      <c r="F13" s="296" t="s">
        <v>105</v>
      </c>
      <c r="G13" s="296" t="s">
        <v>105</v>
      </c>
      <c r="H13" s="296" t="s">
        <v>105</v>
      </c>
      <c r="I13" s="296" t="s">
        <v>105</v>
      </c>
      <c r="J13" s="296" t="s">
        <v>105</v>
      </c>
      <c r="K13" s="296" t="s">
        <v>105</v>
      </c>
      <c r="L13" s="296" t="s">
        <v>105</v>
      </c>
      <c r="M13" s="296" t="s">
        <v>105</v>
      </c>
      <c r="N13" s="296" t="s">
        <v>105</v>
      </c>
      <c r="O13" s="296" t="s">
        <v>105</v>
      </c>
      <c r="P13" s="296" t="s">
        <v>105</v>
      </c>
      <c r="Q13" s="296" t="s">
        <v>105</v>
      </c>
      <c r="R13" s="296" t="s">
        <v>105</v>
      </c>
      <c r="S13" s="296" t="s">
        <v>105</v>
      </c>
      <c r="T13" s="296" t="s">
        <v>105</v>
      </c>
      <c r="U13" s="296" t="s">
        <v>105</v>
      </c>
      <c r="V13" s="296" t="s">
        <v>105</v>
      </c>
      <c r="W13" s="296"/>
      <c r="X13" s="296"/>
      <c r="Y13" s="296"/>
    </row>
    <row r="14" spans="1:30">
      <c r="A14" s="855"/>
      <c r="B14" s="93" t="s">
        <v>555</v>
      </c>
      <c r="C14" s="296" t="s">
        <v>105</v>
      </c>
      <c r="D14" s="296" t="s">
        <v>105</v>
      </c>
      <c r="E14" s="296" t="s">
        <v>105</v>
      </c>
      <c r="F14" s="296" t="s">
        <v>105</v>
      </c>
      <c r="G14" s="296" t="s">
        <v>105</v>
      </c>
      <c r="H14" s="296" t="s">
        <v>105</v>
      </c>
      <c r="I14" s="296" t="s">
        <v>105</v>
      </c>
      <c r="J14" s="296" t="s">
        <v>105</v>
      </c>
      <c r="K14" s="296" t="s">
        <v>105</v>
      </c>
      <c r="L14" s="296" t="s">
        <v>105</v>
      </c>
      <c r="M14" s="296" t="s">
        <v>105</v>
      </c>
      <c r="N14" s="296" t="s">
        <v>105</v>
      </c>
      <c r="O14" s="296" t="s">
        <v>105</v>
      </c>
      <c r="P14" s="296" t="s">
        <v>105</v>
      </c>
      <c r="Q14" s="296" t="s">
        <v>105</v>
      </c>
      <c r="R14" s="296" t="s">
        <v>105</v>
      </c>
      <c r="S14" s="296" t="s">
        <v>105</v>
      </c>
      <c r="T14" s="296" t="s">
        <v>105</v>
      </c>
      <c r="U14" s="296" t="s">
        <v>105</v>
      </c>
      <c r="V14" s="296" t="s">
        <v>105</v>
      </c>
      <c r="W14" s="296"/>
      <c r="X14" s="296"/>
      <c r="Y14" s="296"/>
    </row>
    <row r="15" spans="1:30">
      <c r="A15" s="855"/>
      <c r="B15" s="93" t="s">
        <v>58</v>
      </c>
      <c r="C15" s="296" t="s">
        <v>105</v>
      </c>
      <c r="D15" s="296" t="s">
        <v>105</v>
      </c>
      <c r="E15" s="296" t="s">
        <v>105</v>
      </c>
      <c r="F15" s="296" t="s">
        <v>105</v>
      </c>
      <c r="G15" s="296" t="s">
        <v>105</v>
      </c>
      <c r="H15" s="296" t="s">
        <v>105</v>
      </c>
      <c r="I15" s="296" t="s">
        <v>105</v>
      </c>
      <c r="J15" s="296" t="s">
        <v>105</v>
      </c>
      <c r="K15" s="296" t="s">
        <v>105</v>
      </c>
      <c r="L15" s="296" t="s">
        <v>105</v>
      </c>
      <c r="M15" s="296" t="s">
        <v>105</v>
      </c>
      <c r="N15" s="296" t="s">
        <v>105</v>
      </c>
      <c r="O15" s="296" t="s">
        <v>105</v>
      </c>
      <c r="P15" s="296" t="s">
        <v>105</v>
      </c>
      <c r="Q15" s="296" t="s">
        <v>105</v>
      </c>
      <c r="R15" s="296" t="s">
        <v>105</v>
      </c>
      <c r="S15" s="296" t="s">
        <v>105</v>
      </c>
      <c r="T15" s="296" t="s">
        <v>105</v>
      </c>
      <c r="U15" s="296" t="s">
        <v>105</v>
      </c>
      <c r="V15" s="296" t="s">
        <v>105</v>
      </c>
      <c r="W15" s="296"/>
      <c r="X15" s="296"/>
      <c r="Y15" s="296"/>
    </row>
    <row r="16" spans="1:30">
      <c r="A16" s="856" t="s">
        <v>100</v>
      </c>
      <c r="B16" s="93" t="s">
        <v>95</v>
      </c>
      <c r="C16" s="296">
        <v>1669</v>
      </c>
      <c r="D16" s="296">
        <v>1560</v>
      </c>
      <c r="E16" s="296">
        <v>1603.6849999999999</v>
      </c>
      <c r="F16" s="296">
        <v>1579.35</v>
      </c>
      <c r="G16" s="296">
        <v>1550.55</v>
      </c>
      <c r="H16" s="296">
        <v>1522.2750000000001</v>
      </c>
      <c r="I16" s="296">
        <v>1494.5160000000001</v>
      </c>
      <c r="J16" s="296">
        <v>1694.395</v>
      </c>
      <c r="K16" s="296">
        <v>1793.412</v>
      </c>
      <c r="L16" s="296">
        <v>1827.14</v>
      </c>
      <c r="M16" s="296">
        <v>1950</v>
      </c>
      <c r="N16" s="296">
        <v>1950</v>
      </c>
      <c r="O16" s="296">
        <v>1950</v>
      </c>
      <c r="P16" s="296">
        <v>2000</v>
      </c>
      <c r="Q16" s="296">
        <v>2044.0070000000001</v>
      </c>
      <c r="R16" s="296">
        <v>2136.748</v>
      </c>
      <c r="S16" s="296">
        <v>2188.6869999999999</v>
      </c>
      <c r="T16" s="296">
        <v>2231.1849999999999</v>
      </c>
      <c r="U16" s="296">
        <v>2274.7579999999998</v>
      </c>
      <c r="V16" s="296">
        <v>2319.2820000000002</v>
      </c>
      <c r="W16" s="296"/>
      <c r="X16" s="296"/>
      <c r="Y16" s="296"/>
      <c r="AB16" t="s">
        <v>2825</v>
      </c>
    </row>
    <row r="17" spans="1:27">
      <c r="A17" s="856"/>
      <c r="B17" s="93" t="s">
        <v>59</v>
      </c>
      <c r="C17" s="296">
        <v>36000</v>
      </c>
      <c r="D17" s="296">
        <v>36500</v>
      </c>
      <c r="E17" s="296">
        <v>43000</v>
      </c>
      <c r="F17" s="296">
        <v>40000</v>
      </c>
      <c r="G17" s="296">
        <v>40000</v>
      </c>
      <c r="H17" s="296">
        <v>40000</v>
      </c>
      <c r="I17" s="296">
        <v>40000</v>
      </c>
      <c r="J17" s="296">
        <v>40000</v>
      </c>
      <c r="K17" s="296">
        <v>40000</v>
      </c>
      <c r="L17" s="296">
        <v>40000</v>
      </c>
      <c r="M17" s="296">
        <v>45000</v>
      </c>
      <c r="N17" s="296">
        <v>45000</v>
      </c>
      <c r="O17" s="296">
        <v>45000</v>
      </c>
      <c r="P17" s="296">
        <v>45000</v>
      </c>
      <c r="Q17" s="296"/>
      <c r="R17" s="296"/>
      <c r="S17" s="296"/>
      <c r="T17" s="296"/>
      <c r="U17" s="296"/>
      <c r="V17" s="296"/>
      <c r="W17" s="296"/>
      <c r="X17" s="296"/>
      <c r="Y17" s="296"/>
    </row>
    <row r="18" spans="1:27">
      <c r="A18" s="856"/>
      <c r="B18" s="93" t="s">
        <v>555</v>
      </c>
      <c r="C18" s="296">
        <v>36000</v>
      </c>
      <c r="D18" s="296">
        <v>36500</v>
      </c>
      <c r="E18" s="296">
        <v>43000</v>
      </c>
      <c r="F18" s="296">
        <v>40000</v>
      </c>
      <c r="G18" s="296">
        <v>40000</v>
      </c>
      <c r="H18" s="296">
        <v>40000</v>
      </c>
      <c r="I18" s="296">
        <v>40000</v>
      </c>
      <c r="J18" s="296">
        <v>40000</v>
      </c>
      <c r="K18" s="296">
        <v>40000</v>
      </c>
      <c r="L18" s="296">
        <v>40000</v>
      </c>
      <c r="M18" s="296">
        <v>45000</v>
      </c>
      <c r="N18" s="296">
        <v>45000</v>
      </c>
      <c r="O18" s="296">
        <v>45000</v>
      </c>
      <c r="P18" s="296">
        <v>45000</v>
      </c>
      <c r="Q18" s="296">
        <v>45338</v>
      </c>
      <c r="R18" s="296">
        <v>45769</v>
      </c>
      <c r="S18" s="296">
        <v>46146</v>
      </c>
      <c r="T18" s="296">
        <v>46504</v>
      </c>
      <c r="U18" s="296">
        <v>46876</v>
      </c>
      <c r="V18" s="296">
        <v>47260</v>
      </c>
      <c r="W18" s="296"/>
      <c r="X18" s="296"/>
      <c r="Y18" s="296"/>
    </row>
    <row r="19" spans="1:27">
      <c r="A19" s="856"/>
      <c r="B19" s="93" t="s">
        <v>58</v>
      </c>
      <c r="C19" s="296">
        <v>46361.111111111109</v>
      </c>
      <c r="D19" s="296">
        <v>42739.726027397257</v>
      </c>
      <c r="E19" s="296">
        <v>37295</v>
      </c>
      <c r="F19" s="296">
        <v>39483.75</v>
      </c>
      <c r="G19" s="296">
        <v>38763.75</v>
      </c>
      <c r="H19" s="296">
        <v>38056.875</v>
      </c>
      <c r="I19" s="296">
        <v>37362.9</v>
      </c>
      <c r="J19" s="296">
        <v>42359.875</v>
      </c>
      <c r="K19" s="296">
        <v>44835.3</v>
      </c>
      <c r="L19" s="296">
        <v>45678.5</v>
      </c>
      <c r="M19" s="296">
        <v>43333.333333333336</v>
      </c>
      <c r="N19" s="296">
        <v>43333.333333333336</v>
      </c>
      <c r="O19" s="296">
        <v>43333.333333333336</v>
      </c>
      <c r="P19" s="296">
        <v>44444.444444444445</v>
      </c>
      <c r="Q19" s="296">
        <v>45083.700000000004</v>
      </c>
      <c r="R19" s="296">
        <v>46685.5</v>
      </c>
      <c r="S19" s="296">
        <v>47429.600000000006</v>
      </c>
      <c r="T19" s="296">
        <v>47978.3</v>
      </c>
      <c r="U19" s="296">
        <v>48527.100000000006</v>
      </c>
      <c r="V19" s="296">
        <v>49074.9</v>
      </c>
      <c r="W19" s="296"/>
      <c r="X19" s="296"/>
      <c r="Y19" s="296"/>
    </row>
    <row r="20" spans="1:27">
      <c r="A20" s="855" t="s">
        <v>512</v>
      </c>
      <c r="B20" s="93" t="s">
        <v>95</v>
      </c>
      <c r="C20" s="296">
        <v>3884.6</v>
      </c>
      <c r="D20" s="296">
        <v>4000</v>
      </c>
      <c r="E20" s="296">
        <v>4600</v>
      </c>
      <c r="F20" s="296">
        <v>4600</v>
      </c>
      <c r="G20" s="296">
        <v>4800</v>
      </c>
      <c r="H20" s="296">
        <v>5200</v>
      </c>
      <c r="I20" s="296">
        <v>5000</v>
      </c>
      <c r="J20" s="296">
        <v>5000</v>
      </c>
      <c r="K20" s="296">
        <v>5000</v>
      </c>
      <c r="L20" s="296">
        <v>5000</v>
      </c>
      <c r="M20" s="296">
        <v>5000</v>
      </c>
      <c r="N20" s="296">
        <v>5000</v>
      </c>
      <c r="O20" s="296">
        <v>5400</v>
      </c>
      <c r="P20" s="296">
        <v>5400</v>
      </c>
      <c r="Q20" s="296">
        <v>5441.9219999999996</v>
      </c>
      <c r="R20" s="296">
        <v>5516.0910000000003</v>
      </c>
      <c r="S20" s="296">
        <v>5524.2529999999997</v>
      </c>
      <c r="T20" s="296">
        <v>5571.4679999999998</v>
      </c>
      <c r="U20" s="296">
        <v>5618.683</v>
      </c>
      <c r="V20" s="296">
        <v>5665.8980000000001</v>
      </c>
      <c r="W20" s="296"/>
      <c r="X20" s="296"/>
      <c r="Y20" s="296"/>
    </row>
    <row r="21" spans="1:27">
      <c r="A21" s="855"/>
      <c r="B21" s="93" t="s">
        <v>59</v>
      </c>
      <c r="C21" s="296">
        <v>36500</v>
      </c>
      <c r="D21" s="296">
        <v>41000</v>
      </c>
      <c r="E21" s="296">
        <v>46500</v>
      </c>
      <c r="F21" s="296">
        <v>48307</v>
      </c>
      <c r="G21" s="296">
        <v>49000</v>
      </c>
      <c r="H21" s="296">
        <v>51000</v>
      </c>
      <c r="I21" s="296">
        <v>52220</v>
      </c>
      <c r="J21" s="296">
        <v>53000</v>
      </c>
      <c r="K21" s="296">
        <v>52000</v>
      </c>
      <c r="L21" s="296">
        <v>52000</v>
      </c>
      <c r="M21" s="296">
        <v>52000</v>
      </c>
      <c r="N21" s="296">
        <v>52000</v>
      </c>
      <c r="O21" s="296">
        <v>56000</v>
      </c>
      <c r="P21" s="296"/>
      <c r="Q21" s="296"/>
      <c r="R21" s="296"/>
      <c r="S21" s="296"/>
      <c r="T21" s="296"/>
      <c r="U21" s="296"/>
      <c r="V21" s="296"/>
      <c r="W21" s="296"/>
      <c r="X21" s="296"/>
      <c r="Y21" s="296"/>
    </row>
    <row r="22" spans="1:27">
      <c r="A22" s="855"/>
      <c r="B22" s="93" t="s">
        <v>555</v>
      </c>
      <c r="C22" s="296">
        <v>36500</v>
      </c>
      <c r="D22" s="296">
        <v>41000</v>
      </c>
      <c r="E22" s="296">
        <v>46500</v>
      </c>
      <c r="F22" s="296">
        <v>48307</v>
      </c>
      <c r="G22" s="296">
        <v>49932</v>
      </c>
      <c r="H22" s="296">
        <v>50932</v>
      </c>
      <c r="I22" s="296">
        <v>52196</v>
      </c>
      <c r="J22" s="296">
        <v>52233</v>
      </c>
      <c r="K22" s="296">
        <v>52000</v>
      </c>
      <c r="L22" s="296">
        <v>52000</v>
      </c>
      <c r="M22" s="296">
        <v>52937</v>
      </c>
      <c r="N22" s="296">
        <v>54497</v>
      </c>
      <c r="O22" s="296">
        <v>55395</v>
      </c>
      <c r="P22" s="296">
        <v>56247</v>
      </c>
      <c r="Q22" s="296">
        <v>56123</v>
      </c>
      <c r="R22" s="296">
        <v>56900</v>
      </c>
      <c r="S22" s="296">
        <v>57121</v>
      </c>
      <c r="T22" s="296">
        <v>57667</v>
      </c>
      <c r="U22" s="296">
        <v>58214</v>
      </c>
      <c r="V22" s="296">
        <v>58762</v>
      </c>
      <c r="W22" s="296"/>
      <c r="X22" s="296"/>
      <c r="Y22" s="296"/>
    </row>
    <row r="23" spans="1:27">
      <c r="A23" s="855"/>
      <c r="B23" s="93" t="s">
        <v>58</v>
      </c>
      <c r="C23" s="296">
        <v>106427.39726027397</v>
      </c>
      <c r="D23" s="296">
        <v>97560.975609756104</v>
      </c>
      <c r="E23" s="296">
        <v>98924.731182795702</v>
      </c>
      <c r="F23" s="296">
        <v>95224.294615687162</v>
      </c>
      <c r="G23" s="296">
        <v>97959.183673469393</v>
      </c>
      <c r="H23" s="296">
        <v>101960.7843137255</v>
      </c>
      <c r="I23" s="296">
        <v>95748.755266181543</v>
      </c>
      <c r="J23" s="296">
        <v>94339.622641509428</v>
      </c>
      <c r="K23" s="296">
        <v>96153.846153846156</v>
      </c>
      <c r="L23" s="296">
        <v>96153.846153846156</v>
      </c>
      <c r="M23" s="296">
        <v>96153.846153846156</v>
      </c>
      <c r="N23" s="296">
        <v>96153.846153846156</v>
      </c>
      <c r="O23" s="296">
        <v>96428.571428571435</v>
      </c>
      <c r="P23" s="296"/>
      <c r="Q23" s="296">
        <v>96964.200000000012</v>
      </c>
      <c r="R23" s="296">
        <v>96943.6</v>
      </c>
      <c r="S23" s="296">
        <v>96711.400000000009</v>
      </c>
      <c r="T23" s="296">
        <v>96614.5</v>
      </c>
      <c r="U23" s="296">
        <v>96517.700000000012</v>
      </c>
      <c r="V23" s="296">
        <v>96421.1</v>
      </c>
      <c r="W23" s="296"/>
      <c r="X23" s="296"/>
      <c r="Y23" s="296"/>
    </row>
    <row r="24" spans="1:27">
      <c r="A24" s="855" t="s">
        <v>11</v>
      </c>
      <c r="B24" s="93" t="s">
        <v>95</v>
      </c>
      <c r="C24" s="296" t="s">
        <v>105</v>
      </c>
      <c r="D24" s="296" t="s">
        <v>105</v>
      </c>
      <c r="E24" s="296" t="s">
        <v>105</v>
      </c>
      <c r="F24" s="296" t="s">
        <v>105</v>
      </c>
      <c r="G24" s="296" t="s">
        <v>105</v>
      </c>
      <c r="H24" s="296" t="s">
        <v>105</v>
      </c>
      <c r="I24" s="296" t="s">
        <v>105</v>
      </c>
      <c r="J24" s="296" t="s">
        <v>105</v>
      </c>
      <c r="K24" s="296" t="s">
        <v>105</v>
      </c>
      <c r="L24" s="296" t="s">
        <v>105</v>
      </c>
      <c r="M24" s="296" t="s">
        <v>105</v>
      </c>
      <c r="N24" s="296" t="s">
        <v>105</v>
      </c>
      <c r="O24" s="296" t="s">
        <v>105</v>
      </c>
      <c r="P24" s="296" t="s">
        <v>105</v>
      </c>
      <c r="Q24" s="296" t="s">
        <v>105</v>
      </c>
      <c r="R24" s="296" t="s">
        <v>105</v>
      </c>
      <c r="S24" s="296" t="s">
        <v>105</v>
      </c>
      <c r="T24" s="296" t="s">
        <v>105</v>
      </c>
      <c r="U24" s="296" t="s">
        <v>105</v>
      </c>
      <c r="V24" s="296" t="s">
        <v>105</v>
      </c>
      <c r="W24" s="296"/>
      <c r="X24" s="296"/>
      <c r="Y24" s="296"/>
    </row>
    <row r="25" spans="1:27">
      <c r="A25" s="855"/>
      <c r="B25" s="93" t="s">
        <v>59</v>
      </c>
      <c r="C25" s="296" t="s">
        <v>105</v>
      </c>
      <c r="D25" s="296" t="s">
        <v>105</v>
      </c>
      <c r="E25" s="296" t="s">
        <v>105</v>
      </c>
      <c r="F25" s="296" t="s">
        <v>105</v>
      </c>
      <c r="G25" s="296" t="s">
        <v>105</v>
      </c>
      <c r="H25" s="296" t="s">
        <v>105</v>
      </c>
      <c r="I25" s="296" t="s">
        <v>105</v>
      </c>
      <c r="J25" s="296" t="s">
        <v>105</v>
      </c>
      <c r="K25" s="296" t="s">
        <v>105</v>
      </c>
      <c r="L25" s="296" t="s">
        <v>105</v>
      </c>
      <c r="M25" s="296" t="s">
        <v>105</v>
      </c>
      <c r="N25" s="296" t="s">
        <v>105</v>
      </c>
      <c r="O25" s="296" t="s">
        <v>105</v>
      </c>
      <c r="P25" s="296" t="s">
        <v>105</v>
      </c>
      <c r="Q25" s="296" t="s">
        <v>105</v>
      </c>
      <c r="R25" s="296" t="s">
        <v>105</v>
      </c>
      <c r="S25" s="296" t="s">
        <v>105</v>
      </c>
      <c r="T25" s="296" t="s">
        <v>105</v>
      </c>
      <c r="U25" s="296" t="s">
        <v>105</v>
      </c>
      <c r="V25" s="296" t="s">
        <v>105</v>
      </c>
      <c r="W25" s="296"/>
      <c r="X25" s="296"/>
      <c r="Y25" s="296"/>
    </row>
    <row r="26" spans="1:27">
      <c r="A26" s="855"/>
      <c r="B26" s="93" t="s">
        <v>555</v>
      </c>
      <c r="C26" s="296" t="s">
        <v>105</v>
      </c>
      <c r="D26" s="296" t="s">
        <v>105</v>
      </c>
      <c r="E26" s="296" t="s">
        <v>105</v>
      </c>
      <c r="F26" s="296" t="s">
        <v>105</v>
      </c>
      <c r="G26" s="296" t="s">
        <v>105</v>
      </c>
      <c r="H26" s="296" t="s">
        <v>105</v>
      </c>
      <c r="I26" s="296" t="s">
        <v>105</v>
      </c>
      <c r="J26" s="296" t="s">
        <v>105</v>
      </c>
      <c r="K26" s="296" t="s">
        <v>105</v>
      </c>
      <c r="L26" s="296" t="s">
        <v>105</v>
      </c>
      <c r="M26" s="296" t="s">
        <v>105</v>
      </c>
      <c r="N26" s="296" t="s">
        <v>105</v>
      </c>
      <c r="O26" s="296" t="s">
        <v>105</v>
      </c>
      <c r="P26" s="296" t="s">
        <v>105</v>
      </c>
      <c r="Q26" s="296" t="s">
        <v>105</v>
      </c>
      <c r="R26" s="296" t="s">
        <v>105</v>
      </c>
      <c r="S26" s="296" t="s">
        <v>105</v>
      </c>
      <c r="T26" s="296" t="s">
        <v>105</v>
      </c>
      <c r="U26" s="296" t="s">
        <v>105</v>
      </c>
      <c r="V26" s="296" t="s">
        <v>105</v>
      </c>
      <c r="W26" s="296"/>
      <c r="X26" s="296"/>
      <c r="Y26" s="296"/>
    </row>
    <row r="27" spans="1:27">
      <c r="A27" s="855"/>
      <c r="B27" s="93" t="s">
        <v>58</v>
      </c>
      <c r="C27" s="296" t="s">
        <v>105</v>
      </c>
      <c r="D27" s="296" t="s">
        <v>105</v>
      </c>
      <c r="E27" s="296" t="s">
        <v>105</v>
      </c>
      <c r="F27" s="296" t="s">
        <v>105</v>
      </c>
      <c r="G27" s="296" t="s">
        <v>105</v>
      </c>
      <c r="H27" s="296" t="s">
        <v>105</v>
      </c>
      <c r="I27" s="296" t="s">
        <v>105</v>
      </c>
      <c r="J27" s="296" t="s">
        <v>105</v>
      </c>
      <c r="K27" s="296" t="s">
        <v>105</v>
      </c>
      <c r="L27" s="296" t="s">
        <v>105</v>
      </c>
      <c r="M27" s="296" t="s">
        <v>105</v>
      </c>
      <c r="N27" s="296" t="s">
        <v>105</v>
      </c>
      <c r="O27" s="296" t="s">
        <v>105</v>
      </c>
      <c r="P27" s="296" t="s">
        <v>105</v>
      </c>
      <c r="Q27" s="296" t="s">
        <v>105</v>
      </c>
      <c r="R27" s="296" t="s">
        <v>105</v>
      </c>
      <c r="S27" s="296" t="s">
        <v>105</v>
      </c>
      <c r="T27" s="296" t="s">
        <v>105</v>
      </c>
      <c r="U27" s="296" t="s">
        <v>105</v>
      </c>
      <c r="V27" s="296" t="s">
        <v>105</v>
      </c>
      <c r="W27" s="296"/>
      <c r="X27" s="296"/>
      <c r="Y27" s="296"/>
    </row>
    <row r="28" spans="1:27">
      <c r="A28" s="855" t="s">
        <v>10</v>
      </c>
      <c r="B28" s="93" t="s">
        <v>95</v>
      </c>
      <c r="C28" s="296">
        <v>2188.63</v>
      </c>
      <c r="D28" s="296">
        <v>2208.4499999999998</v>
      </c>
      <c r="E28" s="296">
        <v>2223.395</v>
      </c>
      <c r="F28" s="296">
        <v>2238.37</v>
      </c>
      <c r="G28" s="296">
        <v>2223.87</v>
      </c>
      <c r="H28" s="296">
        <v>531.34</v>
      </c>
      <c r="I28" s="296">
        <v>495.86</v>
      </c>
      <c r="J28" s="296">
        <v>480.52499999999998</v>
      </c>
      <c r="K28" s="296">
        <v>474.44</v>
      </c>
      <c r="L28" s="296">
        <v>475</v>
      </c>
      <c r="M28" s="296">
        <v>447.78</v>
      </c>
      <c r="N28" s="296">
        <v>474.20499999999998</v>
      </c>
      <c r="O28" s="296">
        <v>475.53800000000001</v>
      </c>
      <c r="P28" s="296">
        <v>477.48</v>
      </c>
      <c r="Q28" s="296">
        <v>494.60599999999999</v>
      </c>
      <c r="R28" s="296">
        <v>457.36900000000003</v>
      </c>
      <c r="S28" s="296">
        <v>3045.616</v>
      </c>
      <c r="T28" s="296">
        <v>3088.4639999999999</v>
      </c>
      <c r="U28" s="296">
        <v>3131.3130000000001</v>
      </c>
      <c r="V28" s="296">
        <v>3174.1610000000001</v>
      </c>
      <c r="W28" s="296"/>
      <c r="X28" s="296"/>
      <c r="Y28" s="296"/>
    </row>
    <row r="29" spans="1:27">
      <c r="A29" s="855"/>
      <c r="B29" s="93" t="s">
        <v>59</v>
      </c>
      <c r="C29" s="296">
        <v>67325</v>
      </c>
      <c r="D29" s="296">
        <v>67780</v>
      </c>
      <c r="E29" s="296">
        <v>68235</v>
      </c>
      <c r="F29" s="296">
        <v>68705</v>
      </c>
      <c r="G29" s="296">
        <v>69190</v>
      </c>
      <c r="H29" s="296">
        <v>40791</v>
      </c>
      <c r="I29" s="296">
        <v>31670</v>
      </c>
      <c r="J29" s="296">
        <v>25750</v>
      </c>
      <c r="K29" s="296">
        <v>23515</v>
      </c>
      <c r="L29" s="296">
        <v>23595</v>
      </c>
      <c r="M29" s="296">
        <v>23540</v>
      </c>
      <c r="N29" s="296">
        <v>23695</v>
      </c>
      <c r="O29" s="296">
        <v>105000</v>
      </c>
      <c r="P29" s="296">
        <v>106000</v>
      </c>
      <c r="Q29" s="296"/>
      <c r="R29" s="296"/>
      <c r="S29" s="296"/>
      <c r="T29" s="296"/>
      <c r="U29" s="296"/>
      <c r="V29" s="296"/>
      <c r="W29" s="296"/>
      <c r="X29" s="296"/>
      <c r="Y29" s="296"/>
    </row>
    <row r="30" spans="1:27">
      <c r="A30" s="855"/>
      <c r="B30" s="93" t="s">
        <v>555</v>
      </c>
      <c r="C30" s="296">
        <v>67325</v>
      </c>
      <c r="D30" s="296">
        <v>67780</v>
      </c>
      <c r="E30" s="296">
        <v>68235</v>
      </c>
      <c r="F30" s="296">
        <v>68620</v>
      </c>
      <c r="G30" s="296">
        <v>69190</v>
      </c>
      <c r="H30" s="296">
        <v>75000</v>
      </c>
      <c r="I30" s="296">
        <v>82000</v>
      </c>
      <c r="J30" s="296">
        <v>82000</v>
      </c>
      <c r="K30" s="296">
        <v>79000</v>
      </c>
      <c r="L30" s="296">
        <v>95000</v>
      </c>
      <c r="M30" s="296">
        <v>91022</v>
      </c>
      <c r="N30" s="296">
        <v>87559</v>
      </c>
      <c r="O30" s="296">
        <v>88894</v>
      </c>
      <c r="P30" s="296">
        <v>90211</v>
      </c>
      <c r="Q30" s="296">
        <v>93157</v>
      </c>
      <c r="R30" s="296">
        <v>94681</v>
      </c>
      <c r="S30" s="296">
        <v>95372</v>
      </c>
      <c r="T30" s="296">
        <v>96844</v>
      </c>
      <c r="U30" s="296">
        <v>98319</v>
      </c>
      <c r="V30" s="296">
        <v>99799</v>
      </c>
      <c r="W30" s="296"/>
      <c r="X30" s="296"/>
      <c r="Y30" s="296"/>
    </row>
    <row r="31" spans="1:27">
      <c r="A31" s="855"/>
      <c r="B31" s="93" t="s">
        <v>58</v>
      </c>
      <c r="C31" s="296">
        <v>32508.42926104716</v>
      </c>
      <c r="D31" s="296">
        <v>32582.620241959281</v>
      </c>
      <c r="E31" s="296">
        <v>32584.377518868616</v>
      </c>
      <c r="F31" s="296">
        <v>32579.43381122189</v>
      </c>
      <c r="G31" s="296">
        <v>32141.494435612083</v>
      </c>
      <c r="H31" s="296">
        <v>13025.912578755118</v>
      </c>
      <c r="I31" s="296">
        <v>15657.088727502369</v>
      </c>
      <c r="J31" s="296">
        <v>18661.165048543688</v>
      </c>
      <c r="K31" s="296">
        <v>20176.057835424199</v>
      </c>
      <c r="L31" s="296">
        <v>20131.383767747404</v>
      </c>
      <c r="M31" s="296">
        <v>19022.090059473237</v>
      </c>
      <c r="N31" s="296">
        <v>20012.871913905889</v>
      </c>
      <c r="O31" s="296">
        <v>31428.571428571428</v>
      </c>
      <c r="P31" s="296">
        <v>31603.773584905659</v>
      </c>
      <c r="Q31" s="296">
        <v>31650.400000000001</v>
      </c>
      <c r="R31" s="296">
        <v>31754.800000000003</v>
      </c>
      <c r="S31" s="296">
        <v>31934.100000000002</v>
      </c>
      <c r="T31" s="296">
        <v>31891.100000000002</v>
      </c>
      <c r="U31" s="296">
        <v>31848.5</v>
      </c>
      <c r="V31" s="296">
        <v>31805.5</v>
      </c>
      <c r="W31" s="296"/>
      <c r="X31" s="296"/>
      <c r="Y31" s="296"/>
    </row>
    <row r="32" spans="1:27">
      <c r="A32" s="855" t="s">
        <v>9</v>
      </c>
      <c r="B32" s="93" t="s">
        <v>95</v>
      </c>
      <c r="C32" s="296">
        <v>1727</v>
      </c>
      <c r="D32" s="296">
        <v>1879</v>
      </c>
      <c r="E32" s="296">
        <v>1800</v>
      </c>
      <c r="F32" s="296">
        <v>2012</v>
      </c>
      <c r="G32" s="296">
        <v>2019</v>
      </c>
      <c r="H32" s="296">
        <v>2064.38</v>
      </c>
      <c r="I32" s="296">
        <v>2075</v>
      </c>
      <c r="J32" s="296">
        <v>2094</v>
      </c>
      <c r="K32" s="296">
        <v>2115.0749999999998</v>
      </c>
      <c r="L32" s="296">
        <v>2500</v>
      </c>
      <c r="M32" s="296">
        <v>2500</v>
      </c>
      <c r="N32" s="296">
        <v>2500</v>
      </c>
      <c r="O32" s="296">
        <v>2800</v>
      </c>
      <c r="P32" s="296">
        <v>2900</v>
      </c>
      <c r="Q32" s="296">
        <v>3000</v>
      </c>
      <c r="R32" s="296">
        <v>3000</v>
      </c>
      <c r="S32" s="296">
        <v>3000</v>
      </c>
      <c r="T32" s="296">
        <v>3058.3020000000001</v>
      </c>
      <c r="U32" s="296">
        <v>3126.5839999999998</v>
      </c>
      <c r="V32" s="296">
        <v>3136.9180000000001</v>
      </c>
      <c r="W32" s="296"/>
      <c r="X32" s="296"/>
      <c r="Y32" s="296"/>
      <c r="AA32" s="43"/>
    </row>
    <row r="33" spans="1:27">
      <c r="A33" s="855"/>
      <c r="B33" s="93" t="s">
        <v>59</v>
      </c>
      <c r="C33" s="296">
        <v>20606</v>
      </c>
      <c r="D33" s="296">
        <v>20375</v>
      </c>
      <c r="E33" s="296">
        <v>20439</v>
      </c>
      <c r="F33" s="296">
        <v>20376</v>
      </c>
      <c r="G33" s="296">
        <v>18385</v>
      </c>
      <c r="H33" s="296">
        <v>18441</v>
      </c>
      <c r="I33" s="296">
        <v>18375</v>
      </c>
      <c r="J33" s="296">
        <v>18371</v>
      </c>
      <c r="K33" s="296">
        <v>23000</v>
      </c>
      <c r="L33" s="296">
        <v>23000</v>
      </c>
      <c r="M33" s="296">
        <v>23000</v>
      </c>
      <c r="N33" s="296">
        <v>23000</v>
      </c>
      <c r="O33" s="296">
        <v>27000</v>
      </c>
      <c r="P33" s="296">
        <v>27000</v>
      </c>
      <c r="Q33" s="296"/>
      <c r="R33" s="296"/>
      <c r="S33" s="296"/>
      <c r="T33" s="296"/>
      <c r="U33" s="296"/>
      <c r="V33" s="296"/>
      <c r="W33" s="296"/>
      <c r="X33" s="296"/>
      <c r="Y33" s="296"/>
      <c r="AA33" s="43"/>
    </row>
    <row r="34" spans="1:27">
      <c r="A34" s="855"/>
      <c r="B34" s="93" t="s">
        <v>555</v>
      </c>
      <c r="C34" s="296">
        <v>20000</v>
      </c>
      <c r="D34" s="296">
        <v>20500</v>
      </c>
      <c r="E34" s="296">
        <v>24000</v>
      </c>
      <c r="F34" s="296">
        <v>20500</v>
      </c>
      <c r="G34" s="296">
        <v>20000</v>
      </c>
      <c r="H34" s="296">
        <v>22000</v>
      </c>
      <c r="I34" s="296">
        <v>22500</v>
      </c>
      <c r="J34" s="296">
        <v>23000</v>
      </c>
      <c r="K34" s="296">
        <v>25000</v>
      </c>
      <c r="L34" s="296">
        <v>24000</v>
      </c>
      <c r="M34" s="296">
        <v>23000</v>
      </c>
      <c r="N34" s="296">
        <v>23000</v>
      </c>
      <c r="O34" s="296">
        <v>27000</v>
      </c>
      <c r="P34" s="296">
        <v>27000</v>
      </c>
      <c r="Q34" s="296">
        <v>27820</v>
      </c>
      <c r="R34" s="296">
        <v>27789</v>
      </c>
      <c r="S34" s="296">
        <v>27933</v>
      </c>
      <c r="T34" s="296">
        <v>28461</v>
      </c>
      <c r="U34" s="296">
        <v>29083</v>
      </c>
      <c r="V34" s="296">
        <v>29164</v>
      </c>
      <c r="W34" s="296"/>
      <c r="X34" s="296"/>
      <c r="Y34" s="296"/>
    </row>
    <row r="35" spans="1:27">
      <c r="A35" s="855"/>
      <c r="B35" s="93" t="s">
        <v>58</v>
      </c>
      <c r="C35" s="296">
        <v>83810.540619237116</v>
      </c>
      <c r="D35" s="296">
        <v>92220.858895705518</v>
      </c>
      <c r="E35" s="296">
        <v>88066.930867459276</v>
      </c>
      <c r="F35" s="296">
        <v>98743.619945033366</v>
      </c>
      <c r="G35" s="296">
        <v>109817.78623878161</v>
      </c>
      <c r="H35" s="296">
        <v>111945.12228187191</v>
      </c>
      <c r="I35" s="296">
        <v>112925.1700680272</v>
      </c>
      <c r="J35" s="296">
        <v>113983.99651624843</v>
      </c>
      <c r="K35" s="296">
        <v>91959.782608695648</v>
      </c>
      <c r="L35" s="296">
        <v>108695.65217391304</v>
      </c>
      <c r="M35" s="296">
        <v>108695.65217391304</v>
      </c>
      <c r="N35" s="296">
        <v>108695.65217391304</v>
      </c>
      <c r="O35" s="296">
        <v>103703.70370370371</v>
      </c>
      <c r="P35" s="296">
        <v>107407.4074074074</v>
      </c>
      <c r="Q35" s="296">
        <v>107836.1</v>
      </c>
      <c r="R35" s="296">
        <v>107956.40000000001</v>
      </c>
      <c r="S35" s="296">
        <v>107399.8</v>
      </c>
      <c r="T35" s="296">
        <v>107455.90000000001</v>
      </c>
      <c r="U35" s="296">
        <v>107505.60000000001</v>
      </c>
      <c r="V35" s="296">
        <v>107561.3</v>
      </c>
      <c r="W35" s="296"/>
      <c r="X35" s="296"/>
      <c r="Y35" s="608"/>
    </row>
    <row r="36" spans="1:27">
      <c r="A36" s="855" t="s">
        <v>8</v>
      </c>
      <c r="B36" s="93" t="s">
        <v>95</v>
      </c>
      <c r="C36" s="296">
        <v>5109.5</v>
      </c>
      <c r="D36" s="296">
        <v>5792.3</v>
      </c>
      <c r="E36" s="296">
        <v>4873.8999999999996</v>
      </c>
      <c r="F36" s="296">
        <v>5199.3999999999996</v>
      </c>
      <c r="G36" s="296">
        <v>5280.4</v>
      </c>
      <c r="H36" s="296">
        <v>4984.1000000000004</v>
      </c>
      <c r="I36" s="296">
        <v>4749</v>
      </c>
      <c r="J36" s="296">
        <v>4235.8999999999996</v>
      </c>
      <c r="K36" s="296">
        <v>4533</v>
      </c>
      <c r="L36" s="296">
        <v>4667.2</v>
      </c>
      <c r="M36" s="296">
        <v>4365.8</v>
      </c>
      <c r="N36" s="296">
        <v>4230.2</v>
      </c>
      <c r="O36" s="296">
        <v>3947.3</v>
      </c>
      <c r="P36" s="296">
        <v>3815.8</v>
      </c>
      <c r="Q36" s="296">
        <v>4044.4</v>
      </c>
      <c r="R36" s="296">
        <v>4009.2</v>
      </c>
      <c r="S36" s="296">
        <v>3798.5</v>
      </c>
      <c r="T36" s="296">
        <v>3713.3</v>
      </c>
      <c r="U36" s="296">
        <v>3154.5</v>
      </c>
      <c r="V36" s="296">
        <v>3405.3</v>
      </c>
      <c r="W36" s="296">
        <v>2620.9</v>
      </c>
      <c r="X36" s="296">
        <v>2669.7</v>
      </c>
      <c r="Y36" s="296"/>
      <c r="AA36" s="43"/>
    </row>
    <row r="37" spans="1:27">
      <c r="A37" s="855"/>
      <c r="B37" s="93" t="s">
        <v>59</v>
      </c>
      <c r="C37" s="296">
        <v>73056</v>
      </c>
      <c r="D37" s="296">
        <v>73197</v>
      </c>
      <c r="E37" s="296">
        <v>72267</v>
      </c>
      <c r="F37" s="296">
        <v>70998</v>
      </c>
      <c r="G37" s="296">
        <v>69698</v>
      </c>
      <c r="H37" s="296">
        <v>68351</v>
      </c>
      <c r="I37" s="296">
        <v>66732</v>
      </c>
      <c r="J37" s="296">
        <v>64260</v>
      </c>
      <c r="K37" s="296">
        <v>62024</v>
      </c>
      <c r="L37" s="296">
        <v>60380</v>
      </c>
      <c r="M37" s="296">
        <v>58709</v>
      </c>
      <c r="N37" s="296">
        <v>56668</v>
      </c>
      <c r="O37" s="296">
        <v>54140</v>
      </c>
      <c r="P37" s="296">
        <v>53464</v>
      </c>
      <c r="Q37" s="296">
        <v>50694</v>
      </c>
      <c r="R37" s="296">
        <v>52387</v>
      </c>
      <c r="S37" s="296">
        <v>51476</v>
      </c>
      <c r="T37" s="296">
        <v>49974</v>
      </c>
      <c r="U37" s="296">
        <v>47678</v>
      </c>
      <c r="V37" s="296">
        <v>45054</v>
      </c>
      <c r="W37" s="296">
        <v>43711</v>
      </c>
      <c r="X37" s="296">
        <v>41897</v>
      </c>
      <c r="Y37" s="296"/>
      <c r="AA37" s="43"/>
    </row>
    <row r="38" spans="1:27">
      <c r="A38" s="855"/>
      <c r="B38" s="93" t="s">
        <v>555</v>
      </c>
      <c r="C38" s="296">
        <v>73056</v>
      </c>
      <c r="D38" s="296">
        <v>73197</v>
      </c>
      <c r="E38" s="296">
        <v>72267</v>
      </c>
      <c r="F38" s="296">
        <v>70998</v>
      </c>
      <c r="G38" s="296">
        <v>69698</v>
      </c>
      <c r="H38" s="296">
        <v>68351</v>
      </c>
      <c r="I38" s="296">
        <v>66732</v>
      </c>
      <c r="J38" s="296">
        <v>65259</v>
      </c>
      <c r="K38" s="296">
        <v>62011</v>
      </c>
      <c r="L38" s="296">
        <v>60380</v>
      </c>
      <c r="M38" s="296">
        <v>58709</v>
      </c>
      <c r="N38" s="296">
        <v>56668</v>
      </c>
      <c r="O38" s="296">
        <v>54140</v>
      </c>
      <c r="P38" s="296">
        <v>53464</v>
      </c>
      <c r="Q38" s="296">
        <v>50694</v>
      </c>
      <c r="R38" s="296">
        <v>52387</v>
      </c>
      <c r="S38" s="296">
        <v>51476</v>
      </c>
      <c r="T38" s="296">
        <v>49974</v>
      </c>
      <c r="U38" s="296">
        <v>47678</v>
      </c>
      <c r="V38" s="296">
        <v>45054</v>
      </c>
      <c r="W38" s="296">
        <v>43711</v>
      </c>
      <c r="X38" s="296">
        <v>41897</v>
      </c>
      <c r="Y38" s="296"/>
    </row>
    <row r="39" spans="1:27">
      <c r="A39" s="855"/>
      <c r="B39" s="93" t="s">
        <v>58</v>
      </c>
      <c r="C39" s="296">
        <v>69939.498466929479</v>
      </c>
      <c r="D39" s="296">
        <v>79133.024577510005</v>
      </c>
      <c r="E39" s="296">
        <v>67442.954598917902</v>
      </c>
      <c r="F39" s="296">
        <v>73233.048818276569</v>
      </c>
      <c r="G39" s="296">
        <v>75761.140922264633</v>
      </c>
      <c r="H39" s="296">
        <v>72919.196500416961</v>
      </c>
      <c r="I39" s="296">
        <v>71165.258047113835</v>
      </c>
      <c r="J39" s="296">
        <v>65918.145035792098</v>
      </c>
      <c r="K39" s="296">
        <v>73084.612408100089</v>
      </c>
      <c r="L39" s="296">
        <v>77297.118251076521</v>
      </c>
      <c r="M39" s="296">
        <v>74363.38551159107</v>
      </c>
      <c r="N39" s="296">
        <v>74648.83179219313</v>
      </c>
      <c r="O39" s="296">
        <v>72909.124492057628</v>
      </c>
      <c r="P39" s="296">
        <v>71371.390094269038</v>
      </c>
      <c r="Q39" s="296">
        <v>79780.644652227085</v>
      </c>
      <c r="R39" s="296">
        <v>76530.436940462328</v>
      </c>
      <c r="S39" s="296">
        <v>73791.669904421477</v>
      </c>
      <c r="T39" s="296">
        <v>74304.638411974229</v>
      </c>
      <c r="U39" s="296">
        <v>66162.590712697682</v>
      </c>
      <c r="V39" s="296">
        <v>75582.634172326536</v>
      </c>
      <c r="W39" s="296">
        <v>59959.735535677515</v>
      </c>
      <c r="X39" s="296">
        <v>63720.552784208892</v>
      </c>
      <c r="Y39" s="608"/>
    </row>
    <row r="40" spans="1:27">
      <c r="A40" s="855" t="s">
        <v>6</v>
      </c>
      <c r="B40" s="93" t="s">
        <v>95</v>
      </c>
      <c r="C40" s="296">
        <v>397.27600000000001</v>
      </c>
      <c r="D40" s="296">
        <v>675.62300000000005</v>
      </c>
      <c r="E40" s="296">
        <v>1586.26</v>
      </c>
      <c r="F40" s="296">
        <v>1940.799</v>
      </c>
      <c r="G40" s="296">
        <v>1873.2619999999999</v>
      </c>
      <c r="H40" s="296">
        <v>2246.9850000000001</v>
      </c>
      <c r="I40" s="296">
        <v>2060.317</v>
      </c>
      <c r="J40" s="296">
        <v>2028.2159999999999</v>
      </c>
      <c r="K40" s="296">
        <v>2104.8069999999998</v>
      </c>
      <c r="L40" s="296">
        <v>2207</v>
      </c>
      <c r="M40" s="296">
        <v>2729</v>
      </c>
      <c r="N40" s="296">
        <v>3396.3339999999998</v>
      </c>
      <c r="O40" s="296">
        <v>3393.904</v>
      </c>
      <c r="P40" s="296">
        <v>3166.11</v>
      </c>
      <c r="Q40" s="296">
        <v>3619.509</v>
      </c>
      <c r="R40" s="296">
        <v>3084.4</v>
      </c>
      <c r="S40" s="296">
        <v>2762</v>
      </c>
      <c r="T40" s="296">
        <v>2900</v>
      </c>
      <c r="U40" s="296">
        <v>3650</v>
      </c>
      <c r="V40" s="296">
        <v>4106.8729999999996</v>
      </c>
      <c r="W40" s="296"/>
      <c r="X40" s="296"/>
      <c r="Y40" s="296"/>
    </row>
    <row r="41" spans="1:27">
      <c r="A41" s="855"/>
      <c r="B41" s="93" t="s">
        <v>59</v>
      </c>
      <c r="C41" s="296">
        <v>7900</v>
      </c>
      <c r="D41" s="296">
        <v>11828</v>
      </c>
      <c r="E41" s="296">
        <v>24006</v>
      </c>
      <c r="F41" s="296">
        <v>27227</v>
      </c>
      <c r="G41" s="296">
        <v>28696</v>
      </c>
      <c r="H41" s="296">
        <v>31199</v>
      </c>
      <c r="I41" s="296">
        <v>31874</v>
      </c>
      <c r="J41" s="296">
        <v>32233</v>
      </c>
      <c r="K41" s="296">
        <v>30982</v>
      </c>
      <c r="L41" s="296">
        <v>31607.5</v>
      </c>
      <c r="M41" s="296">
        <v>38584</v>
      </c>
      <c r="N41" s="296">
        <v>42702</v>
      </c>
      <c r="O41" s="296">
        <v>45917</v>
      </c>
      <c r="P41" s="296">
        <v>46149</v>
      </c>
      <c r="Q41" s="296">
        <v>46149</v>
      </c>
      <c r="R41" s="296">
        <v>44734</v>
      </c>
      <c r="S41" s="296"/>
      <c r="T41" s="296"/>
      <c r="U41" s="296"/>
      <c r="V41" s="296"/>
      <c r="W41" s="296"/>
      <c r="X41" s="296"/>
      <c r="Y41" s="296"/>
    </row>
    <row r="42" spans="1:27">
      <c r="A42" s="855"/>
      <c r="B42" s="93" t="s">
        <v>555</v>
      </c>
      <c r="C42" s="296">
        <v>27000</v>
      </c>
      <c r="D42" s="296">
        <v>36000</v>
      </c>
      <c r="E42" s="296">
        <v>35000</v>
      </c>
      <c r="F42" s="296">
        <v>38000</v>
      </c>
      <c r="G42" s="296">
        <v>37000</v>
      </c>
      <c r="H42" s="296">
        <v>35000</v>
      </c>
      <c r="I42" s="296">
        <v>33000</v>
      </c>
      <c r="J42" s="296">
        <v>32000</v>
      </c>
      <c r="K42" s="296">
        <v>36000</v>
      </c>
      <c r="L42" s="296">
        <v>38000</v>
      </c>
      <c r="M42" s="296">
        <v>38481</v>
      </c>
      <c r="N42" s="296">
        <v>42702</v>
      </c>
      <c r="O42" s="296">
        <v>45917</v>
      </c>
      <c r="P42" s="296">
        <v>46149</v>
      </c>
      <c r="Q42" s="296">
        <v>46298</v>
      </c>
      <c r="R42" s="296">
        <v>44734</v>
      </c>
      <c r="S42" s="296">
        <v>42311</v>
      </c>
      <c r="T42" s="296">
        <v>43226</v>
      </c>
      <c r="U42" s="296">
        <v>53048</v>
      </c>
      <c r="V42" s="296">
        <v>59059</v>
      </c>
      <c r="W42" s="296"/>
      <c r="X42" s="296"/>
      <c r="Y42" s="296"/>
    </row>
    <row r="43" spans="1:27">
      <c r="A43" s="855"/>
      <c r="B43" s="93" t="s">
        <v>58</v>
      </c>
      <c r="C43" s="296">
        <v>50288.101265822785</v>
      </c>
      <c r="D43" s="296">
        <v>57120.645924923912</v>
      </c>
      <c r="E43" s="296">
        <v>66077.647254852956</v>
      </c>
      <c r="F43" s="296">
        <v>71282.146398795318</v>
      </c>
      <c r="G43" s="296">
        <v>65279.551156955677</v>
      </c>
      <c r="H43" s="296">
        <v>72021.058367255362</v>
      </c>
      <c r="I43" s="296">
        <v>64639.423981928841</v>
      </c>
      <c r="J43" s="296">
        <v>62923.587627586632</v>
      </c>
      <c r="K43" s="296">
        <v>67936.446969207929</v>
      </c>
      <c r="L43" s="296">
        <v>69825.199715257448</v>
      </c>
      <c r="M43" s="296">
        <v>70728.799502384412</v>
      </c>
      <c r="N43" s="296">
        <v>79535.712612992371</v>
      </c>
      <c r="O43" s="296">
        <v>73913.888102445722</v>
      </c>
      <c r="P43" s="296">
        <v>68606.25365663394</v>
      </c>
      <c r="Q43" s="296">
        <v>78430.930247676006</v>
      </c>
      <c r="R43" s="296">
        <v>68949.792104439577</v>
      </c>
      <c r="S43" s="296">
        <v>65266.8</v>
      </c>
      <c r="T43" s="296">
        <v>67098.400000000009</v>
      </c>
      <c r="U43" s="296">
        <v>68805.600000000006</v>
      </c>
      <c r="V43" s="296">
        <v>69538.5</v>
      </c>
      <c r="W43" s="296"/>
      <c r="X43" s="296"/>
      <c r="Y43" s="608"/>
    </row>
    <row r="44" spans="1:27">
      <c r="A44" s="855" t="s">
        <v>5</v>
      </c>
      <c r="B44" s="93" t="s">
        <v>95</v>
      </c>
      <c r="C44" s="296" t="s">
        <v>105</v>
      </c>
      <c r="D44" s="296" t="s">
        <v>105</v>
      </c>
      <c r="E44" s="296" t="s">
        <v>105</v>
      </c>
      <c r="F44" s="296" t="s">
        <v>105</v>
      </c>
      <c r="G44" s="296" t="s">
        <v>105</v>
      </c>
      <c r="H44" s="296" t="s">
        <v>105</v>
      </c>
      <c r="I44" s="296" t="s">
        <v>105</v>
      </c>
      <c r="J44" s="296" t="s">
        <v>105</v>
      </c>
      <c r="K44" s="296" t="s">
        <v>105</v>
      </c>
      <c r="L44" s="296" t="s">
        <v>105</v>
      </c>
      <c r="M44" s="296" t="s">
        <v>105</v>
      </c>
      <c r="N44" s="296" t="s">
        <v>105</v>
      </c>
      <c r="O44" s="296" t="s">
        <v>105</v>
      </c>
      <c r="P44" s="296" t="s">
        <v>105</v>
      </c>
      <c r="Q44" s="296" t="s">
        <v>105</v>
      </c>
      <c r="R44" s="296" t="s">
        <v>105</v>
      </c>
      <c r="S44" s="296" t="s">
        <v>105</v>
      </c>
      <c r="T44" s="296" t="s">
        <v>105</v>
      </c>
      <c r="U44" s="296" t="s">
        <v>105</v>
      </c>
      <c r="V44" s="296" t="s">
        <v>105</v>
      </c>
      <c r="W44" s="296"/>
      <c r="X44" s="296"/>
      <c r="Y44" s="296"/>
    </row>
    <row r="45" spans="1:27">
      <c r="A45" s="855"/>
      <c r="B45" s="93" t="s">
        <v>59</v>
      </c>
      <c r="C45" s="296" t="s">
        <v>105</v>
      </c>
      <c r="D45" s="296" t="s">
        <v>105</v>
      </c>
      <c r="E45" s="296" t="s">
        <v>105</v>
      </c>
      <c r="F45" s="296" t="s">
        <v>105</v>
      </c>
      <c r="G45" s="296" t="s">
        <v>105</v>
      </c>
      <c r="H45" s="296" t="s">
        <v>105</v>
      </c>
      <c r="I45" s="296" t="s">
        <v>105</v>
      </c>
      <c r="J45" s="296" t="s">
        <v>105</v>
      </c>
      <c r="K45" s="296" t="s">
        <v>105</v>
      </c>
      <c r="L45" s="296" t="s">
        <v>105</v>
      </c>
      <c r="M45" s="296" t="s">
        <v>105</v>
      </c>
      <c r="N45" s="296" t="s">
        <v>105</v>
      </c>
      <c r="O45" s="296" t="s">
        <v>105</v>
      </c>
      <c r="P45" s="296" t="s">
        <v>105</v>
      </c>
      <c r="Q45" s="296" t="s">
        <v>105</v>
      </c>
      <c r="R45" s="296" t="s">
        <v>105</v>
      </c>
      <c r="S45" s="296" t="s">
        <v>105</v>
      </c>
      <c r="T45" s="296" t="s">
        <v>105</v>
      </c>
      <c r="U45" s="296" t="s">
        <v>105</v>
      </c>
      <c r="V45" s="296" t="s">
        <v>105</v>
      </c>
      <c r="W45" s="296"/>
      <c r="X45" s="296"/>
      <c r="Y45" s="296"/>
    </row>
    <row r="46" spans="1:27">
      <c r="A46" s="855"/>
      <c r="B46" s="93" t="s">
        <v>555</v>
      </c>
      <c r="C46" s="296" t="s">
        <v>105</v>
      </c>
      <c r="D46" s="296" t="s">
        <v>105</v>
      </c>
      <c r="E46" s="296" t="s">
        <v>105</v>
      </c>
      <c r="F46" s="296" t="s">
        <v>105</v>
      </c>
      <c r="G46" s="296" t="s">
        <v>105</v>
      </c>
      <c r="H46" s="296" t="s">
        <v>105</v>
      </c>
      <c r="I46" s="296" t="s">
        <v>105</v>
      </c>
      <c r="J46" s="296" t="s">
        <v>105</v>
      </c>
      <c r="K46" s="296" t="s">
        <v>105</v>
      </c>
      <c r="L46" s="296" t="s">
        <v>105</v>
      </c>
      <c r="M46" s="296" t="s">
        <v>105</v>
      </c>
      <c r="N46" s="296" t="s">
        <v>105</v>
      </c>
      <c r="O46" s="296" t="s">
        <v>105</v>
      </c>
      <c r="P46" s="296" t="s">
        <v>105</v>
      </c>
      <c r="Q46" s="296" t="s">
        <v>105</v>
      </c>
      <c r="R46" s="296" t="s">
        <v>105</v>
      </c>
      <c r="S46" s="296" t="s">
        <v>105</v>
      </c>
      <c r="T46" s="296" t="s">
        <v>105</v>
      </c>
      <c r="U46" s="296" t="s">
        <v>105</v>
      </c>
      <c r="V46" s="296" t="s">
        <v>105</v>
      </c>
      <c r="W46" s="296"/>
      <c r="X46" s="296"/>
      <c r="Y46" s="296"/>
    </row>
    <row r="47" spans="1:27">
      <c r="A47" s="855"/>
      <c r="B47" s="93" t="s">
        <v>58</v>
      </c>
      <c r="C47" s="296" t="s">
        <v>105</v>
      </c>
      <c r="D47" s="296" t="s">
        <v>105</v>
      </c>
      <c r="E47" s="296" t="s">
        <v>105</v>
      </c>
      <c r="F47" s="296" t="s">
        <v>105</v>
      </c>
      <c r="G47" s="296" t="s">
        <v>105</v>
      </c>
      <c r="H47" s="296" t="s">
        <v>105</v>
      </c>
      <c r="I47" s="296" t="s">
        <v>105</v>
      </c>
      <c r="J47" s="296" t="s">
        <v>105</v>
      </c>
      <c r="K47" s="296" t="s">
        <v>105</v>
      </c>
      <c r="L47" s="296" t="s">
        <v>105</v>
      </c>
      <c r="M47" s="296" t="s">
        <v>105</v>
      </c>
      <c r="N47" s="296" t="s">
        <v>105</v>
      </c>
      <c r="O47" s="296" t="s">
        <v>105</v>
      </c>
      <c r="P47" s="296" t="s">
        <v>105</v>
      </c>
      <c r="Q47" s="296" t="s">
        <v>105</v>
      </c>
      <c r="R47" s="296" t="s">
        <v>105</v>
      </c>
      <c r="S47" s="296" t="s">
        <v>105</v>
      </c>
      <c r="T47" s="296" t="s">
        <v>105</v>
      </c>
      <c r="U47" s="296" t="s">
        <v>105</v>
      </c>
      <c r="V47" s="296" t="s">
        <v>105</v>
      </c>
      <c r="W47" s="296"/>
      <c r="X47" s="296"/>
      <c r="Y47" s="296"/>
    </row>
    <row r="48" spans="1:27">
      <c r="A48" s="855" t="s">
        <v>4</v>
      </c>
      <c r="B48" s="93" t="s">
        <v>95</v>
      </c>
      <c r="C48" s="296" t="s">
        <v>105</v>
      </c>
      <c r="D48" s="296" t="s">
        <v>105</v>
      </c>
      <c r="E48" s="296" t="s">
        <v>105</v>
      </c>
      <c r="F48" s="296" t="s">
        <v>105</v>
      </c>
      <c r="G48" s="296" t="s">
        <v>105</v>
      </c>
      <c r="H48" s="296" t="s">
        <v>105</v>
      </c>
      <c r="I48" s="296" t="s">
        <v>105</v>
      </c>
      <c r="J48" s="296" t="s">
        <v>105</v>
      </c>
      <c r="K48" s="296" t="s">
        <v>105</v>
      </c>
      <c r="L48" s="296" t="s">
        <v>105</v>
      </c>
      <c r="M48" s="296" t="s">
        <v>105</v>
      </c>
      <c r="N48" s="296" t="s">
        <v>105</v>
      </c>
      <c r="O48" s="296" t="s">
        <v>105</v>
      </c>
      <c r="P48" s="296" t="s">
        <v>105</v>
      </c>
      <c r="Q48" s="296" t="s">
        <v>105</v>
      </c>
      <c r="R48" s="296" t="s">
        <v>105</v>
      </c>
      <c r="S48" s="296" t="s">
        <v>105</v>
      </c>
      <c r="T48" s="296" t="s">
        <v>105</v>
      </c>
      <c r="U48" s="296" t="s">
        <v>105</v>
      </c>
      <c r="V48" s="296" t="s">
        <v>105</v>
      </c>
      <c r="W48" s="296"/>
      <c r="X48" s="296"/>
      <c r="Y48" s="296"/>
    </row>
    <row r="49" spans="1:25">
      <c r="A49" s="855"/>
      <c r="B49" s="93" t="s">
        <v>59</v>
      </c>
      <c r="C49" s="296" t="s">
        <v>105</v>
      </c>
      <c r="D49" s="296" t="s">
        <v>105</v>
      </c>
      <c r="E49" s="296" t="s">
        <v>105</v>
      </c>
      <c r="F49" s="296" t="s">
        <v>105</v>
      </c>
      <c r="G49" s="296" t="s">
        <v>105</v>
      </c>
      <c r="H49" s="296" t="s">
        <v>105</v>
      </c>
      <c r="I49" s="296" t="s">
        <v>105</v>
      </c>
      <c r="J49" s="296" t="s">
        <v>105</v>
      </c>
      <c r="K49" s="296" t="s">
        <v>105</v>
      </c>
      <c r="L49" s="296" t="s">
        <v>105</v>
      </c>
      <c r="M49" s="296" t="s">
        <v>105</v>
      </c>
      <c r="N49" s="296" t="s">
        <v>105</v>
      </c>
      <c r="O49" s="296" t="s">
        <v>105</v>
      </c>
      <c r="P49" s="296" t="s">
        <v>105</v>
      </c>
      <c r="Q49" s="296" t="s">
        <v>105</v>
      </c>
      <c r="R49" s="296" t="s">
        <v>105</v>
      </c>
      <c r="S49" s="296" t="s">
        <v>105</v>
      </c>
      <c r="T49" s="296" t="s">
        <v>105</v>
      </c>
      <c r="U49" s="296" t="s">
        <v>105</v>
      </c>
      <c r="V49" s="296" t="s">
        <v>105</v>
      </c>
      <c r="W49" s="296"/>
      <c r="X49" s="296"/>
      <c r="Y49" s="296"/>
    </row>
    <row r="50" spans="1:25">
      <c r="A50" s="855"/>
      <c r="B50" s="93" t="s">
        <v>555</v>
      </c>
      <c r="C50" s="296" t="s">
        <v>105</v>
      </c>
      <c r="D50" s="296" t="s">
        <v>105</v>
      </c>
      <c r="E50" s="296" t="s">
        <v>105</v>
      </c>
      <c r="F50" s="296" t="s">
        <v>105</v>
      </c>
      <c r="G50" s="296" t="s">
        <v>105</v>
      </c>
      <c r="H50" s="296" t="s">
        <v>105</v>
      </c>
      <c r="I50" s="296" t="s">
        <v>105</v>
      </c>
      <c r="J50" s="296" t="s">
        <v>105</v>
      </c>
      <c r="K50" s="296" t="s">
        <v>105</v>
      </c>
      <c r="L50" s="296" t="s">
        <v>105</v>
      </c>
      <c r="M50" s="296" t="s">
        <v>105</v>
      </c>
      <c r="N50" s="296" t="s">
        <v>105</v>
      </c>
      <c r="O50" s="296" t="s">
        <v>105</v>
      </c>
      <c r="P50" s="296" t="s">
        <v>105</v>
      </c>
      <c r="Q50" s="296" t="s">
        <v>105</v>
      </c>
      <c r="R50" s="296" t="s">
        <v>105</v>
      </c>
      <c r="S50" s="296" t="s">
        <v>105</v>
      </c>
      <c r="T50" s="296" t="s">
        <v>105</v>
      </c>
      <c r="U50" s="296" t="s">
        <v>105</v>
      </c>
      <c r="V50" s="296" t="s">
        <v>105</v>
      </c>
      <c r="W50" s="296"/>
      <c r="X50" s="296"/>
      <c r="Y50" s="296"/>
    </row>
    <row r="51" spans="1:25">
      <c r="A51" s="855"/>
      <c r="B51" s="93" t="s">
        <v>58</v>
      </c>
      <c r="C51" s="296" t="s">
        <v>105</v>
      </c>
      <c r="D51" s="296" t="s">
        <v>105</v>
      </c>
      <c r="E51" s="296" t="s">
        <v>105</v>
      </c>
      <c r="F51" s="296" t="s">
        <v>105</v>
      </c>
      <c r="G51" s="296" t="s">
        <v>105</v>
      </c>
      <c r="H51" s="296" t="s">
        <v>105</v>
      </c>
      <c r="I51" s="296" t="s">
        <v>105</v>
      </c>
      <c r="J51" s="296" t="s">
        <v>105</v>
      </c>
      <c r="K51" s="296" t="s">
        <v>105</v>
      </c>
      <c r="L51" s="296" t="s">
        <v>105</v>
      </c>
      <c r="M51" s="296" t="s">
        <v>105</v>
      </c>
      <c r="N51" s="296" t="s">
        <v>105</v>
      </c>
      <c r="O51" s="296" t="s">
        <v>105</v>
      </c>
      <c r="P51" s="296" t="s">
        <v>105</v>
      </c>
      <c r="Q51" s="296" t="s">
        <v>105</v>
      </c>
      <c r="R51" s="296" t="s">
        <v>105</v>
      </c>
      <c r="S51" s="296" t="s">
        <v>105</v>
      </c>
      <c r="T51" s="296" t="s">
        <v>105</v>
      </c>
      <c r="U51" s="296" t="s">
        <v>105</v>
      </c>
      <c r="V51" s="296" t="s">
        <v>105</v>
      </c>
      <c r="W51" s="296"/>
      <c r="X51" s="296"/>
      <c r="Y51" s="296"/>
    </row>
    <row r="52" spans="1:25">
      <c r="A52" s="855" t="s">
        <v>3</v>
      </c>
      <c r="B52" s="93" t="s">
        <v>95</v>
      </c>
      <c r="C52" s="296">
        <v>2729</v>
      </c>
      <c r="D52" s="296">
        <v>2542</v>
      </c>
      <c r="E52" s="296">
        <v>2931</v>
      </c>
      <c r="F52" s="296">
        <v>2560</v>
      </c>
      <c r="G52" s="296">
        <v>2315</v>
      </c>
      <c r="H52" s="296">
        <v>2595</v>
      </c>
      <c r="I52" s="296">
        <v>2313</v>
      </c>
      <c r="J52" s="296">
        <v>2360</v>
      </c>
      <c r="K52" s="296">
        <v>2350</v>
      </c>
      <c r="L52" s="296">
        <v>2265</v>
      </c>
      <c r="M52" s="296">
        <v>1985</v>
      </c>
      <c r="N52" s="296">
        <v>1897</v>
      </c>
      <c r="O52" s="296">
        <v>2019.8209999999999</v>
      </c>
      <c r="P52" s="296">
        <v>2435.2289999999998</v>
      </c>
      <c r="Q52" s="296">
        <v>2192.37</v>
      </c>
      <c r="R52" s="296">
        <v>1684.354</v>
      </c>
      <c r="S52" s="296">
        <v>1607.5920000000001</v>
      </c>
      <c r="T52" s="296">
        <v>2063.5070000000001</v>
      </c>
      <c r="U52" s="296">
        <v>2257.502</v>
      </c>
      <c r="V52" s="296">
        <v>2294.652</v>
      </c>
      <c r="W52" s="296">
        <v>2106.223</v>
      </c>
      <c r="X52" s="296">
        <v>1906</v>
      </c>
      <c r="Y52" s="296">
        <v>2145</v>
      </c>
    </row>
    <row r="53" spans="1:25">
      <c r="A53" s="855"/>
      <c r="B53" s="93" t="s">
        <v>59</v>
      </c>
      <c r="C53" s="296">
        <v>23786000</v>
      </c>
      <c r="D53" s="296">
        <v>21157000</v>
      </c>
      <c r="E53" s="296">
        <v>23013000</v>
      </c>
      <c r="F53" s="296">
        <v>20419000</v>
      </c>
      <c r="G53" s="296">
        <v>19095000</v>
      </c>
      <c r="H53" s="296">
        <v>21052000</v>
      </c>
      <c r="I53" s="296">
        <v>20278000</v>
      </c>
      <c r="J53" s="296">
        <v>19724000</v>
      </c>
      <c r="K53" s="296">
        <v>19255000</v>
      </c>
      <c r="L53" s="296">
        <v>18655000</v>
      </c>
      <c r="M53" s="296">
        <v>16015000</v>
      </c>
      <c r="N53" s="296">
        <v>16800000</v>
      </c>
      <c r="O53" s="296">
        <v>17278000</v>
      </c>
      <c r="P53" s="296">
        <v>20033000</v>
      </c>
      <c r="Q53" s="296">
        <v>17755000</v>
      </c>
      <c r="R53" s="296">
        <v>14861000</v>
      </c>
      <c r="S53" s="296">
        <v>15075000</v>
      </c>
      <c r="T53" s="296">
        <v>17388000</v>
      </c>
      <c r="U53" s="296">
        <v>19302000</v>
      </c>
      <c r="V53" s="296">
        <v>19299000</v>
      </c>
      <c r="W53" s="296">
        <v>18220000</v>
      </c>
      <c r="X53" s="296">
        <v>17199000</v>
      </c>
      <c r="Y53" s="296">
        <v>18810000</v>
      </c>
    </row>
    <row r="54" spans="1:25">
      <c r="A54" s="855"/>
      <c r="B54" s="93" t="s">
        <v>555</v>
      </c>
      <c r="C54" s="296"/>
      <c r="D54" s="296"/>
      <c r="E54" s="296"/>
      <c r="F54" s="296"/>
      <c r="G54" s="296"/>
      <c r="H54" s="296"/>
      <c r="I54" s="296"/>
      <c r="J54" s="296"/>
      <c r="K54" s="296"/>
      <c r="L54" s="296"/>
      <c r="M54" s="296"/>
      <c r="N54" s="296"/>
      <c r="O54" s="296"/>
      <c r="P54" s="296"/>
      <c r="Q54" s="296"/>
      <c r="R54" s="296"/>
      <c r="S54" s="296"/>
      <c r="T54" s="296"/>
      <c r="U54" s="296"/>
      <c r="V54" s="296"/>
      <c r="W54" s="296"/>
      <c r="X54" s="296"/>
      <c r="Y54" s="296"/>
    </row>
    <row r="55" spans="1:25">
      <c r="A55" s="855"/>
      <c r="B55" s="93" t="s">
        <v>58</v>
      </c>
      <c r="C55" s="608">
        <v>114.73135457832339</v>
      </c>
      <c r="D55" s="608">
        <v>120.14935955003072</v>
      </c>
      <c r="E55" s="608">
        <v>127.36279494198931</v>
      </c>
      <c r="F55" s="608">
        <v>125.37342671041677</v>
      </c>
      <c r="G55" s="608">
        <v>121.23592563498298</v>
      </c>
      <c r="H55" s="608">
        <v>123.26619798593958</v>
      </c>
      <c r="I55" s="608">
        <v>114.06450340270244</v>
      </c>
      <c r="J55" s="608">
        <v>119.65118637193267</v>
      </c>
      <c r="K55" s="608">
        <v>122.04622176058167</v>
      </c>
      <c r="L55" s="608">
        <v>121.41517019565801</v>
      </c>
      <c r="M55" s="608">
        <v>123.94630034342804</v>
      </c>
      <c r="N55" s="608">
        <v>112.91666666666667</v>
      </c>
      <c r="O55" s="608">
        <v>116.9013195971756</v>
      </c>
      <c r="P55" s="608">
        <v>121.56087455698098</v>
      </c>
      <c r="Q55" s="608">
        <v>123.47901999436779</v>
      </c>
      <c r="R55" s="608">
        <v>113.34055581723976</v>
      </c>
      <c r="S55" s="608">
        <v>106.63960199004975</v>
      </c>
      <c r="T55" s="608">
        <v>118.67420059811364</v>
      </c>
      <c r="U55" s="608">
        <v>116.95689565848099</v>
      </c>
      <c r="V55" s="608">
        <v>118.90004663454064</v>
      </c>
      <c r="W55" s="608">
        <v>115.59950603732162</v>
      </c>
      <c r="X55" s="608">
        <v>110.82039653468225</v>
      </c>
      <c r="Y55" s="608">
        <v>114.03508771929825</v>
      </c>
    </row>
    <row r="56" spans="1:25">
      <c r="A56" s="856" t="s">
        <v>33</v>
      </c>
      <c r="B56" s="93" t="s">
        <v>95</v>
      </c>
      <c r="C56" s="296"/>
      <c r="D56" s="296"/>
      <c r="E56" s="296"/>
      <c r="F56" s="296">
        <v>1813</v>
      </c>
      <c r="G56" s="296">
        <v>2342</v>
      </c>
      <c r="H56" s="296">
        <v>2346</v>
      </c>
      <c r="I56" s="296">
        <v>2501</v>
      </c>
      <c r="J56" s="296">
        <v>2750</v>
      </c>
      <c r="K56" s="296">
        <v>2766</v>
      </c>
      <c r="L56" s="296">
        <v>2749</v>
      </c>
      <c r="M56" s="296">
        <v>2569.645</v>
      </c>
      <c r="N56" s="296">
        <v>3021.3139999999999</v>
      </c>
      <c r="O56" s="296">
        <v>2716.6190000000001</v>
      </c>
      <c r="P56" s="296">
        <v>2992.1770000000001</v>
      </c>
      <c r="Q56" s="296">
        <v>493.39100000000002</v>
      </c>
      <c r="R56" s="296">
        <v>3133.06979</v>
      </c>
      <c r="S56" s="296">
        <v>446.70800000000003</v>
      </c>
      <c r="T56" s="296">
        <v>3060.61</v>
      </c>
      <c r="U56" s="296">
        <v>3117.8119999999999</v>
      </c>
      <c r="V56" s="296">
        <v>3589</v>
      </c>
      <c r="W56" s="296">
        <v>3387</v>
      </c>
      <c r="X56" s="296">
        <v>635.62699999999995</v>
      </c>
      <c r="Y56" s="296">
        <v>3264.7538300000001</v>
      </c>
    </row>
    <row r="57" spans="1:25">
      <c r="A57" s="856"/>
      <c r="B57" s="93" t="s">
        <v>59</v>
      </c>
      <c r="C57" s="296"/>
      <c r="D57" s="296"/>
      <c r="E57" s="296"/>
      <c r="F57" s="296">
        <v>18000</v>
      </c>
      <c r="G57" s="296">
        <v>18000</v>
      </c>
      <c r="H57" s="296">
        <v>20000</v>
      </c>
      <c r="I57" s="296">
        <v>21000</v>
      </c>
      <c r="J57" s="296">
        <v>23000</v>
      </c>
      <c r="K57" s="296">
        <v>23000</v>
      </c>
      <c r="L57" s="296">
        <v>23000</v>
      </c>
      <c r="M57" s="296">
        <v>52887.4</v>
      </c>
      <c r="N57" s="296">
        <v>57073.4</v>
      </c>
      <c r="O57" s="296">
        <v>56712.59</v>
      </c>
      <c r="P57" s="296">
        <v>58500.6</v>
      </c>
      <c r="Q57" s="296">
        <v>64000</v>
      </c>
      <c r="R57" s="296">
        <v>44002.96</v>
      </c>
      <c r="S57" s="296">
        <v>53398</v>
      </c>
      <c r="T57" s="296">
        <v>43780</v>
      </c>
      <c r="U57" s="296">
        <v>135488.9</v>
      </c>
      <c r="V57" s="296" t="s">
        <v>647</v>
      </c>
      <c r="W57" s="296">
        <v>58958</v>
      </c>
      <c r="X57" s="296">
        <v>14318</v>
      </c>
      <c r="Y57" s="296">
        <v>45197.66</v>
      </c>
    </row>
    <row r="58" spans="1:25">
      <c r="A58" s="856"/>
      <c r="B58" s="93" t="s">
        <v>555</v>
      </c>
      <c r="C58" s="296">
        <v>15000</v>
      </c>
      <c r="D58" s="296">
        <v>16000</v>
      </c>
      <c r="E58" s="296">
        <v>16500</v>
      </c>
      <c r="F58" s="296">
        <v>18000</v>
      </c>
      <c r="G58" s="296">
        <v>18000</v>
      </c>
      <c r="H58" s="296">
        <v>20000</v>
      </c>
      <c r="I58" s="296">
        <v>21000</v>
      </c>
      <c r="J58" s="296">
        <v>32000</v>
      </c>
      <c r="K58" s="296">
        <v>40000</v>
      </c>
      <c r="L58" s="296">
        <v>45000</v>
      </c>
      <c r="M58" s="296">
        <v>48597</v>
      </c>
      <c r="N58" s="296">
        <v>57073</v>
      </c>
      <c r="O58" s="296">
        <v>56713</v>
      </c>
      <c r="P58" s="296">
        <v>58500</v>
      </c>
      <c r="Q58" s="296">
        <v>49867</v>
      </c>
      <c r="R58" s="296">
        <v>48058</v>
      </c>
      <c r="S58" s="296">
        <v>45230</v>
      </c>
      <c r="T58" s="296">
        <v>43779</v>
      </c>
      <c r="U58" s="296">
        <v>44598</v>
      </c>
      <c r="V58" s="296">
        <v>51344</v>
      </c>
      <c r="W58" s="296"/>
      <c r="X58" s="296"/>
      <c r="Y58" s="296"/>
    </row>
    <row r="59" spans="1:25">
      <c r="A59" s="856"/>
      <c r="B59" s="93" t="s">
        <v>58</v>
      </c>
      <c r="C59" s="296"/>
      <c r="D59" s="296"/>
      <c r="E59" s="296"/>
      <c r="F59" s="296">
        <v>100722.22222222222</v>
      </c>
      <c r="G59" s="296">
        <v>130111.11111111111</v>
      </c>
      <c r="H59" s="296">
        <v>117300</v>
      </c>
      <c r="I59" s="296">
        <v>119095.23809523809</v>
      </c>
      <c r="J59" s="296">
        <v>119565.21739130435</v>
      </c>
      <c r="K59" s="296">
        <v>120260.86956521739</v>
      </c>
      <c r="L59" s="296">
        <v>119521.73913043478</v>
      </c>
      <c r="M59" s="608">
        <v>48587.092577816264</v>
      </c>
      <c r="N59" s="608">
        <v>52937.340337179841</v>
      </c>
      <c r="O59" s="608">
        <v>47901.515342536819</v>
      </c>
      <c r="P59" s="608">
        <v>51147.800193502291</v>
      </c>
      <c r="Q59" s="608">
        <v>7709.234375</v>
      </c>
      <c r="R59" s="608">
        <v>71201.341682468628</v>
      </c>
      <c r="S59" s="608">
        <v>8365.6316715981866</v>
      </c>
      <c r="T59" s="608">
        <v>69908.862494289628</v>
      </c>
      <c r="U59" s="608">
        <v>23011.567737283276</v>
      </c>
      <c r="V59" s="296"/>
      <c r="W59" s="608">
        <v>57447.674615828219</v>
      </c>
      <c r="X59" s="608">
        <v>44393.56055314988</v>
      </c>
      <c r="Y59" s="608">
        <v>72232.806521399558</v>
      </c>
    </row>
    <row r="60" spans="1:25">
      <c r="A60" s="855" t="s">
        <v>1</v>
      </c>
      <c r="B60" s="93" t="s">
        <v>95</v>
      </c>
      <c r="C60" s="296">
        <v>1600</v>
      </c>
      <c r="D60" s="296">
        <v>2000</v>
      </c>
      <c r="E60" s="296">
        <v>2300</v>
      </c>
      <c r="F60" s="296">
        <v>2300</v>
      </c>
      <c r="G60" s="296">
        <v>2500</v>
      </c>
      <c r="H60" s="296">
        <v>2500</v>
      </c>
      <c r="I60" s="296">
        <v>2500</v>
      </c>
      <c r="J60" s="296">
        <v>2500</v>
      </c>
      <c r="K60" s="296">
        <v>2050</v>
      </c>
      <c r="L60" s="296">
        <v>3200</v>
      </c>
      <c r="M60" s="296">
        <v>4050</v>
      </c>
      <c r="N60" s="296">
        <v>3500</v>
      </c>
      <c r="O60" s="296">
        <v>3900</v>
      </c>
      <c r="P60" s="296">
        <v>4000</v>
      </c>
      <c r="Q60" s="296">
        <v>4600</v>
      </c>
      <c r="R60" s="296">
        <v>4400</v>
      </c>
      <c r="S60" s="296">
        <v>4478.3320000000003</v>
      </c>
      <c r="T60" s="296">
        <v>4628.0320000000002</v>
      </c>
      <c r="U60" s="296">
        <v>4630</v>
      </c>
      <c r="V60" s="296">
        <v>4994.3019999999997</v>
      </c>
      <c r="W60" s="296"/>
      <c r="X60" s="296"/>
      <c r="Y60" s="296"/>
    </row>
    <row r="61" spans="1:25">
      <c r="A61" s="855"/>
      <c r="B61" s="93" t="s">
        <v>59</v>
      </c>
      <c r="C61" s="296">
        <v>15000</v>
      </c>
      <c r="D61" s="296">
        <v>19000</v>
      </c>
      <c r="E61" s="296">
        <v>22000</v>
      </c>
      <c r="F61" s="296">
        <v>22000</v>
      </c>
      <c r="G61" s="296">
        <v>24000</v>
      </c>
      <c r="H61" s="296">
        <v>24000</v>
      </c>
      <c r="I61" s="296">
        <v>24000</v>
      </c>
      <c r="J61" s="296">
        <v>24000</v>
      </c>
      <c r="K61" s="296">
        <v>19500</v>
      </c>
      <c r="L61" s="296">
        <v>30500</v>
      </c>
      <c r="M61" s="296">
        <v>38500</v>
      </c>
      <c r="N61" s="296">
        <v>33000</v>
      </c>
      <c r="O61" s="296">
        <v>39000</v>
      </c>
      <c r="P61" s="296">
        <v>39000</v>
      </c>
      <c r="Q61" s="296"/>
      <c r="R61" s="296"/>
      <c r="S61" s="296"/>
      <c r="T61" s="296"/>
      <c r="U61" s="296"/>
      <c r="V61" s="296"/>
      <c r="W61" s="296"/>
      <c r="X61" s="296"/>
      <c r="Y61" s="296"/>
    </row>
    <row r="62" spans="1:25">
      <c r="A62" s="855"/>
      <c r="B62" s="93" t="s">
        <v>555</v>
      </c>
      <c r="C62" s="296">
        <v>15000</v>
      </c>
      <c r="D62" s="296">
        <v>19000</v>
      </c>
      <c r="E62" s="296">
        <v>22000</v>
      </c>
      <c r="F62" s="296">
        <v>22000</v>
      </c>
      <c r="G62" s="296">
        <v>22500</v>
      </c>
      <c r="H62" s="296">
        <v>22000</v>
      </c>
      <c r="I62" s="296">
        <v>24000</v>
      </c>
      <c r="J62" s="296">
        <v>24000</v>
      </c>
      <c r="K62" s="296">
        <v>19500</v>
      </c>
      <c r="L62" s="296">
        <v>30500</v>
      </c>
      <c r="M62" s="296">
        <v>33000</v>
      </c>
      <c r="N62" s="296">
        <v>33000</v>
      </c>
      <c r="O62" s="296">
        <v>39000</v>
      </c>
      <c r="P62" s="296">
        <v>39000</v>
      </c>
      <c r="Q62" s="296">
        <v>44488</v>
      </c>
      <c r="R62" s="296">
        <v>42434</v>
      </c>
      <c r="S62" s="296">
        <v>43259</v>
      </c>
      <c r="T62" s="296">
        <v>44734</v>
      </c>
      <c r="U62" s="296">
        <v>44782</v>
      </c>
      <c r="V62" s="296">
        <v>48336</v>
      </c>
      <c r="W62" s="296"/>
      <c r="X62" s="296"/>
      <c r="Y62" s="296"/>
    </row>
    <row r="63" spans="1:25">
      <c r="A63" s="855"/>
      <c r="B63" s="93" t="s">
        <v>58</v>
      </c>
      <c r="C63" s="296">
        <v>106666.66666666667</v>
      </c>
      <c r="D63" s="296">
        <v>105263.15789473684</v>
      </c>
      <c r="E63" s="296">
        <v>104545.45454545454</v>
      </c>
      <c r="F63" s="296">
        <v>104545.45454545454</v>
      </c>
      <c r="G63" s="296">
        <v>104166.66666666667</v>
      </c>
      <c r="H63" s="296">
        <v>104166.66666666667</v>
      </c>
      <c r="I63" s="296">
        <v>104166.66666666667</v>
      </c>
      <c r="J63" s="296">
        <v>104166.66666666667</v>
      </c>
      <c r="K63" s="296">
        <v>105128.20512820513</v>
      </c>
      <c r="L63" s="296">
        <v>104918.03278688525</v>
      </c>
      <c r="M63" s="296">
        <v>105194.8051948052</v>
      </c>
      <c r="N63" s="296">
        <v>106060.60606060606</v>
      </c>
      <c r="O63" s="296">
        <v>100000</v>
      </c>
      <c r="P63" s="296">
        <v>102564.10256410256</v>
      </c>
      <c r="Q63" s="296">
        <v>103398.70000000001</v>
      </c>
      <c r="R63" s="296">
        <v>103690.40000000001</v>
      </c>
      <c r="S63" s="296">
        <v>103523.70000000001</v>
      </c>
      <c r="T63" s="296">
        <v>103456.70000000001</v>
      </c>
      <c r="U63" s="296">
        <v>103389.8</v>
      </c>
      <c r="V63" s="296">
        <v>103324.70000000001</v>
      </c>
      <c r="W63" s="296"/>
      <c r="X63" s="296"/>
      <c r="Y63" s="296"/>
    </row>
    <row r="64" spans="1:25">
      <c r="A64" s="855" t="s">
        <v>0</v>
      </c>
      <c r="B64" s="93" t="s">
        <v>95</v>
      </c>
      <c r="C64" s="296">
        <v>4227.5</v>
      </c>
      <c r="D64" s="296">
        <v>4100</v>
      </c>
      <c r="E64" s="296">
        <v>4200</v>
      </c>
      <c r="F64" s="296">
        <v>4533</v>
      </c>
      <c r="G64" s="296">
        <v>4121</v>
      </c>
      <c r="H64" s="296">
        <v>3290</v>
      </c>
      <c r="I64" s="296">
        <v>3100</v>
      </c>
      <c r="J64" s="296">
        <v>3000</v>
      </c>
      <c r="K64" s="296">
        <v>3100</v>
      </c>
      <c r="L64" s="296">
        <v>3100</v>
      </c>
      <c r="M64" s="296">
        <v>3100</v>
      </c>
      <c r="N64" s="296">
        <v>3100</v>
      </c>
      <c r="O64" s="296">
        <v>3700</v>
      </c>
      <c r="P64" s="296">
        <v>4000</v>
      </c>
      <c r="Q64" s="296"/>
      <c r="R64" s="296"/>
      <c r="S64" s="296">
        <v>3483</v>
      </c>
      <c r="T64" s="296">
        <v>3101</v>
      </c>
      <c r="U64" s="296">
        <v>3582.9940000000001</v>
      </c>
      <c r="V64" s="296">
        <v>3562</v>
      </c>
      <c r="W64" s="296"/>
      <c r="X64" s="296"/>
      <c r="Y64" s="296"/>
    </row>
    <row r="65" spans="1:25">
      <c r="A65" s="855"/>
      <c r="B65" s="93" t="s">
        <v>59</v>
      </c>
      <c r="C65" s="296">
        <v>43000</v>
      </c>
      <c r="D65" s="296">
        <v>42000</v>
      </c>
      <c r="E65" s="296">
        <v>40000</v>
      </c>
      <c r="F65" s="296">
        <v>45000</v>
      </c>
      <c r="G65" s="296">
        <v>44000</v>
      </c>
      <c r="H65" s="296">
        <v>43000</v>
      </c>
      <c r="I65" s="296">
        <v>40000</v>
      </c>
      <c r="J65" s="296">
        <v>36000</v>
      </c>
      <c r="K65" s="296">
        <v>39000</v>
      </c>
      <c r="L65" s="296">
        <v>39000</v>
      </c>
      <c r="M65" s="296">
        <v>39000</v>
      </c>
      <c r="N65" s="296">
        <v>39000</v>
      </c>
      <c r="O65" s="296">
        <v>45000</v>
      </c>
      <c r="P65" s="296">
        <v>50000</v>
      </c>
      <c r="Q65" s="296">
        <v>63429.936581147304</v>
      </c>
      <c r="R65" s="296">
        <v>63429.936581147304</v>
      </c>
      <c r="S65" s="296"/>
      <c r="T65" s="296"/>
      <c r="U65" s="296"/>
      <c r="V65" s="296"/>
      <c r="W65" s="296"/>
      <c r="X65" s="296"/>
      <c r="Y65" s="296"/>
    </row>
    <row r="66" spans="1:25">
      <c r="A66" s="855"/>
      <c r="B66" s="93" t="s">
        <v>555</v>
      </c>
      <c r="C66" s="296">
        <v>44000</v>
      </c>
      <c r="D66" s="296">
        <v>40958</v>
      </c>
      <c r="E66" s="296">
        <v>38791</v>
      </c>
      <c r="F66" s="296">
        <v>45000</v>
      </c>
      <c r="G66" s="296">
        <v>44000</v>
      </c>
      <c r="H66" s="296">
        <v>44788</v>
      </c>
      <c r="I66" s="296">
        <v>43480</v>
      </c>
      <c r="J66" s="296">
        <v>35580</v>
      </c>
      <c r="K66" s="296">
        <v>35320</v>
      </c>
      <c r="L66" s="296">
        <v>36174</v>
      </c>
      <c r="M66" s="296">
        <v>40663</v>
      </c>
      <c r="N66" s="296">
        <v>42828</v>
      </c>
      <c r="O66" s="296">
        <v>53486</v>
      </c>
      <c r="P66" s="296">
        <v>46605</v>
      </c>
      <c r="Q66" s="296">
        <v>43121</v>
      </c>
      <c r="R66" s="296">
        <v>43094</v>
      </c>
      <c r="S66" s="296">
        <v>43500</v>
      </c>
      <c r="T66" s="296">
        <v>41000</v>
      </c>
      <c r="U66" s="296">
        <v>45000</v>
      </c>
      <c r="V66" s="296">
        <v>46000</v>
      </c>
      <c r="W66" s="296"/>
      <c r="X66" s="296"/>
      <c r="Y66" s="296"/>
    </row>
    <row r="67" spans="1:25">
      <c r="A67" s="855"/>
      <c r="B67" s="93" t="s">
        <v>58</v>
      </c>
      <c r="C67" s="296">
        <v>98313.953488372092</v>
      </c>
      <c r="D67" s="296">
        <v>97619.047619047618</v>
      </c>
      <c r="E67" s="296">
        <v>105000</v>
      </c>
      <c r="F67" s="296">
        <v>100733.33333333333</v>
      </c>
      <c r="G67" s="296">
        <v>93659.090909090912</v>
      </c>
      <c r="H67" s="296">
        <v>76511.627906976748</v>
      </c>
      <c r="I67" s="296">
        <v>77500</v>
      </c>
      <c r="J67" s="296">
        <v>83333.333333333328</v>
      </c>
      <c r="K67" s="296">
        <v>79487.179487179485</v>
      </c>
      <c r="L67" s="296">
        <v>79487.179487179485</v>
      </c>
      <c r="M67" s="296">
        <v>79487.179487179485</v>
      </c>
      <c r="N67" s="296">
        <v>79487.179487179485</v>
      </c>
      <c r="O67" s="296">
        <v>82222.222222222219</v>
      </c>
      <c r="P67" s="296">
        <v>80000</v>
      </c>
      <c r="Q67" s="296"/>
      <c r="R67" s="296"/>
      <c r="S67" s="296">
        <v>80069</v>
      </c>
      <c r="T67" s="296">
        <v>75634.100000000006</v>
      </c>
      <c r="U67" s="296">
        <v>79622.100000000006</v>
      </c>
      <c r="V67" s="296">
        <v>77434.8</v>
      </c>
      <c r="W67" s="296"/>
      <c r="X67" s="296"/>
      <c r="Y67" s="296"/>
    </row>
    <row r="68" spans="1:25">
      <c r="A68" s="227" t="s">
        <v>20</v>
      </c>
      <c r="B68" s="93" t="s">
        <v>95</v>
      </c>
      <c r="C68" s="616">
        <v>23882.506000000001</v>
      </c>
      <c r="D68" s="616">
        <v>25117.373</v>
      </c>
      <c r="E68" s="616">
        <v>26478.239999999998</v>
      </c>
      <c r="F68" s="616">
        <v>29135.919000000002</v>
      </c>
      <c r="G68" s="616">
        <v>29370.081999999999</v>
      </c>
      <c r="H68" s="616">
        <v>27625.079999999998</v>
      </c>
      <c r="I68" s="616">
        <v>26738.692999999999</v>
      </c>
      <c r="J68" s="616">
        <v>26643.036</v>
      </c>
      <c r="K68" s="616">
        <v>26806.734</v>
      </c>
      <c r="L68" s="616">
        <v>28490.34</v>
      </c>
      <c r="M68" s="616">
        <v>29197.224999999999</v>
      </c>
      <c r="N68" s="616">
        <v>29579.052999999996</v>
      </c>
      <c r="O68" s="616">
        <v>30823.181999999997</v>
      </c>
      <c r="P68" s="616">
        <v>31696.795999999998</v>
      </c>
      <c r="Q68" s="616">
        <v>26421.117999999999</v>
      </c>
      <c r="R68" s="616">
        <v>27859.115790000003</v>
      </c>
      <c r="S68" s="616">
        <v>30849.456999999995</v>
      </c>
      <c r="T68" s="616">
        <v>33993.009000000005</v>
      </c>
      <c r="U68" s="616">
        <v>35183.567000000003</v>
      </c>
      <c r="V68" s="616">
        <v>36906.153999999995</v>
      </c>
      <c r="W68" s="616">
        <v>8114.1229999999996</v>
      </c>
      <c r="X68" s="616">
        <v>5211.3269999999993</v>
      </c>
      <c r="Y68" s="616">
        <v>5409.7538299999997</v>
      </c>
    </row>
    <row r="69" spans="1:25">
      <c r="A69" s="17"/>
      <c r="B69" s="17"/>
      <c r="C69" s="17"/>
      <c r="D69" s="17"/>
      <c r="E69" s="17"/>
      <c r="F69" s="17"/>
      <c r="G69" s="17"/>
      <c r="H69" s="17"/>
      <c r="I69" s="17"/>
      <c r="J69" s="17"/>
      <c r="K69" s="17"/>
      <c r="L69" s="17"/>
      <c r="M69" s="17"/>
      <c r="P69" s="17"/>
    </row>
    <row r="70" spans="1:25" ht="14.7" customHeight="1">
      <c r="A70" s="44" t="s">
        <v>19</v>
      </c>
      <c r="B70" s="13"/>
      <c r="D70" s="13"/>
      <c r="E70" s="13"/>
      <c r="F70" s="13"/>
      <c r="G70" s="13"/>
      <c r="H70" s="13"/>
      <c r="I70" s="13"/>
      <c r="J70" s="13"/>
      <c r="K70" s="13"/>
      <c r="L70" s="13"/>
      <c r="M70" s="13"/>
      <c r="P70" s="17"/>
    </row>
    <row r="71" spans="1:25">
      <c r="A71" s="17"/>
      <c r="B71" s="17"/>
      <c r="D71" s="43"/>
      <c r="E71" s="43"/>
      <c r="F71" s="43"/>
      <c r="G71" s="43"/>
      <c r="H71" s="43"/>
      <c r="I71" s="43"/>
      <c r="J71" s="43"/>
      <c r="K71" s="43"/>
      <c r="L71" s="43"/>
      <c r="M71" s="43"/>
      <c r="P71" s="17"/>
    </row>
    <row r="72" spans="1:25" ht="14.7" customHeight="1">
      <c r="A72" s="13" t="s">
        <v>285</v>
      </c>
      <c r="B72" s="17"/>
      <c r="D72" s="17"/>
      <c r="E72" s="17"/>
      <c r="F72" s="17"/>
      <c r="G72" s="17"/>
      <c r="H72" s="17"/>
      <c r="I72" s="17"/>
      <c r="J72" s="17"/>
      <c r="K72" s="17"/>
      <c r="L72" s="17"/>
      <c r="M72" s="17"/>
      <c r="P72" s="17"/>
    </row>
    <row r="73" spans="1:25">
      <c r="A73" s="43"/>
      <c r="B73" s="17"/>
      <c r="D73" s="17"/>
      <c r="E73" s="17"/>
      <c r="F73" s="17"/>
      <c r="G73" s="17"/>
      <c r="H73" s="17"/>
      <c r="I73" s="17"/>
      <c r="J73" s="17"/>
      <c r="K73" s="17"/>
      <c r="L73" s="17"/>
      <c r="M73" s="17"/>
      <c r="P73" s="17"/>
    </row>
    <row r="74" spans="1:25" ht="14.7" customHeight="1">
      <c r="A74" s="17" t="s">
        <v>146</v>
      </c>
      <c r="B74" s="57"/>
      <c r="D74" s="42"/>
      <c r="E74" s="42"/>
      <c r="F74" s="42"/>
      <c r="G74" s="42"/>
      <c r="H74" s="42"/>
      <c r="I74" s="42"/>
      <c r="J74" s="42"/>
      <c r="K74" s="42"/>
      <c r="L74" s="42"/>
      <c r="M74" s="42"/>
      <c r="P74" s="17"/>
    </row>
    <row r="75" spans="1:25">
      <c r="A75" s="17"/>
      <c r="B75" s="17"/>
      <c r="C75" s="42"/>
      <c r="D75" s="42"/>
      <c r="E75" s="42"/>
      <c r="F75" s="42"/>
      <c r="G75" s="42"/>
      <c r="H75" s="42"/>
      <c r="I75" s="42"/>
      <c r="J75" s="42"/>
      <c r="K75" s="42"/>
      <c r="L75" s="42"/>
      <c r="M75" s="42"/>
      <c r="P75" s="17"/>
    </row>
    <row r="76" spans="1:25">
      <c r="A76" s="17" t="s">
        <v>600</v>
      </c>
      <c r="B76" s="17"/>
      <c r="C76" s="42"/>
      <c r="D76" s="42"/>
      <c r="E76" s="42"/>
      <c r="F76" s="42"/>
      <c r="G76" s="42"/>
      <c r="H76" s="42"/>
      <c r="I76" s="42"/>
      <c r="J76" s="42"/>
      <c r="K76" s="42"/>
      <c r="L76" s="42"/>
      <c r="M76" s="42"/>
      <c r="P76" s="17"/>
    </row>
    <row r="77" spans="1:25">
      <c r="A77" s="17"/>
      <c r="B77" s="17"/>
      <c r="C77" s="42"/>
      <c r="D77" s="42"/>
      <c r="E77" s="42"/>
      <c r="F77" s="42"/>
      <c r="G77" s="42"/>
      <c r="H77" s="42"/>
      <c r="I77" s="42"/>
      <c r="J77" s="42"/>
      <c r="K77" s="42"/>
      <c r="L77" s="42"/>
      <c r="M77" s="42"/>
      <c r="P77" s="17"/>
    </row>
    <row r="78" spans="1:25">
      <c r="A78" s="17" t="s">
        <v>3389</v>
      </c>
      <c r="B78" s="17"/>
      <c r="C78" s="17"/>
      <c r="D78" s="17"/>
      <c r="E78" s="17"/>
      <c r="F78" s="17"/>
      <c r="G78" s="17"/>
      <c r="H78" s="17"/>
      <c r="I78" s="17"/>
      <c r="J78" s="17"/>
      <c r="K78" s="17"/>
      <c r="L78" s="17"/>
      <c r="M78" s="17"/>
      <c r="P78" s="17"/>
    </row>
    <row r="79" spans="1:25">
      <c r="A79" s="17"/>
      <c r="B79" s="17"/>
      <c r="C79" s="17"/>
      <c r="D79" s="17"/>
      <c r="E79" s="17"/>
      <c r="F79" s="17"/>
      <c r="G79" s="17"/>
      <c r="H79" s="17"/>
      <c r="I79" s="17"/>
      <c r="J79" s="17"/>
      <c r="K79" s="17"/>
      <c r="L79" s="17"/>
      <c r="M79" s="17"/>
      <c r="P79" s="17"/>
    </row>
    <row r="80" spans="1:25">
      <c r="A80" s="53" t="s">
        <v>2859</v>
      </c>
      <c r="B80" s="17"/>
      <c r="C80" s="17"/>
      <c r="D80" s="17"/>
      <c r="E80" s="17"/>
      <c r="F80" s="17"/>
      <c r="G80" s="17"/>
      <c r="H80" s="17"/>
      <c r="I80" s="17"/>
      <c r="J80" s="17"/>
      <c r="K80" s="17"/>
      <c r="L80" s="17"/>
      <c r="M80" s="17"/>
      <c r="P80" s="17"/>
    </row>
    <row r="81" spans="1:16">
      <c r="A81" s="17"/>
      <c r="B81" s="17"/>
      <c r="C81" s="17"/>
      <c r="D81" s="17"/>
      <c r="E81" s="17"/>
      <c r="F81" s="17"/>
      <c r="G81" s="17"/>
      <c r="H81" s="17"/>
      <c r="I81" s="17"/>
      <c r="J81" s="17"/>
      <c r="K81" s="17"/>
      <c r="L81" s="17"/>
      <c r="M81" s="17"/>
      <c r="P81" s="17"/>
    </row>
    <row r="82" spans="1:16">
      <c r="A82" s="53" t="s">
        <v>124</v>
      </c>
      <c r="B82" s="17"/>
      <c r="C82" s="17"/>
      <c r="D82" s="17"/>
      <c r="E82" s="17"/>
      <c r="F82" s="17"/>
      <c r="G82" s="17"/>
      <c r="H82" s="17"/>
      <c r="I82" s="17"/>
      <c r="J82" s="17"/>
      <c r="K82" s="17"/>
      <c r="L82" s="17"/>
      <c r="M82" s="17"/>
      <c r="P82" s="17"/>
    </row>
    <row r="83" spans="1:16">
      <c r="A83" s="17"/>
      <c r="B83" s="17"/>
      <c r="C83" s="17"/>
      <c r="D83" s="17"/>
      <c r="E83" s="17"/>
      <c r="F83" s="17"/>
      <c r="G83" s="17"/>
      <c r="H83" s="17"/>
      <c r="I83" s="17"/>
      <c r="J83" s="17"/>
      <c r="K83" s="17"/>
      <c r="L83" s="17"/>
      <c r="M83" s="17"/>
      <c r="P83" s="17"/>
    </row>
    <row r="84" spans="1:16">
      <c r="A84" s="17"/>
      <c r="B84" s="17"/>
      <c r="C84" s="17"/>
      <c r="D84" s="17"/>
      <c r="E84" s="17"/>
      <c r="F84" s="17"/>
      <c r="G84" s="17"/>
      <c r="H84" s="17"/>
      <c r="I84" s="17"/>
      <c r="J84" s="17"/>
      <c r="K84" s="17"/>
      <c r="L84" s="17"/>
      <c r="M84" s="17"/>
      <c r="P84" s="17"/>
    </row>
    <row r="85" spans="1:16">
      <c r="A85" s="17"/>
      <c r="B85" s="17"/>
      <c r="C85" s="17"/>
      <c r="D85" s="17"/>
      <c r="E85" s="17"/>
      <c r="F85" s="17"/>
      <c r="G85" s="17"/>
      <c r="H85" s="17"/>
      <c r="I85" s="17"/>
      <c r="J85" s="17"/>
      <c r="K85" s="17"/>
      <c r="L85" s="17"/>
      <c r="M85" s="17"/>
      <c r="P85" s="17"/>
    </row>
    <row r="86" spans="1:16">
      <c r="A86" s="17"/>
      <c r="B86" s="17"/>
      <c r="C86" s="17"/>
      <c r="D86" s="17"/>
      <c r="E86" s="17"/>
      <c r="F86" s="17"/>
      <c r="G86" s="17"/>
      <c r="H86" s="17"/>
      <c r="I86" s="17"/>
      <c r="J86" s="17"/>
      <c r="K86" s="17"/>
      <c r="L86" s="17"/>
      <c r="M86" s="17"/>
      <c r="P86" s="17"/>
    </row>
    <row r="87" spans="1:16">
      <c r="A87" s="17"/>
      <c r="B87" s="17"/>
      <c r="C87" s="17"/>
      <c r="D87" s="17"/>
      <c r="E87" s="17"/>
      <c r="F87" s="17"/>
      <c r="G87" s="17"/>
      <c r="H87" s="17"/>
      <c r="I87" s="17"/>
      <c r="J87" s="17"/>
      <c r="K87" s="17"/>
      <c r="L87" s="17"/>
      <c r="M87" s="17"/>
      <c r="P87" s="17"/>
    </row>
    <row r="88" spans="1:16">
      <c r="A88" s="17"/>
      <c r="B88" s="17"/>
      <c r="C88" s="17"/>
      <c r="D88" s="17"/>
      <c r="E88" s="17"/>
      <c r="F88" s="17"/>
      <c r="G88" s="17"/>
      <c r="H88" s="17"/>
      <c r="I88" s="17"/>
      <c r="J88" s="17"/>
      <c r="K88" s="17"/>
      <c r="L88" s="17"/>
      <c r="M88" s="17"/>
      <c r="P88" s="17"/>
    </row>
    <row r="89" spans="1:16">
      <c r="A89" s="17"/>
      <c r="B89" s="17"/>
      <c r="C89" s="17"/>
      <c r="D89" s="17"/>
      <c r="E89" s="17"/>
      <c r="F89" s="17"/>
      <c r="G89" s="17"/>
      <c r="H89" s="17"/>
      <c r="I89" s="17"/>
      <c r="J89" s="17"/>
      <c r="K89" s="17"/>
      <c r="L89" s="17"/>
      <c r="M89" s="17"/>
      <c r="P89" s="17"/>
    </row>
    <row r="90" spans="1:16">
      <c r="A90" s="17"/>
      <c r="B90" s="17"/>
      <c r="C90" s="17"/>
      <c r="D90" s="17"/>
      <c r="E90" s="17"/>
      <c r="F90" s="17"/>
      <c r="G90" s="17"/>
      <c r="H90" s="17"/>
      <c r="I90" s="17"/>
      <c r="J90" s="17"/>
      <c r="K90" s="17"/>
      <c r="L90" s="17"/>
      <c r="M90" s="17"/>
      <c r="P90" s="17"/>
    </row>
    <row r="91" spans="1:16">
      <c r="A91" s="17"/>
      <c r="B91" s="17"/>
      <c r="C91" s="17"/>
      <c r="D91" s="17"/>
      <c r="E91" s="17"/>
      <c r="F91" s="17"/>
      <c r="G91" s="17"/>
      <c r="H91" s="17"/>
      <c r="I91" s="17"/>
      <c r="J91" s="17"/>
      <c r="K91" s="17"/>
      <c r="L91" s="17"/>
      <c r="M91" s="17"/>
      <c r="P91" s="17"/>
    </row>
    <row r="92" spans="1:16">
      <c r="A92" s="17"/>
      <c r="B92" s="17"/>
      <c r="C92" s="17"/>
      <c r="D92" s="17"/>
      <c r="E92" s="17"/>
      <c r="F92" s="17"/>
      <c r="G92" s="17"/>
      <c r="H92" s="17"/>
      <c r="I92" s="17"/>
      <c r="J92" s="17"/>
      <c r="K92" s="17"/>
      <c r="L92" s="17"/>
      <c r="M92" s="17"/>
      <c r="P92" s="17"/>
    </row>
    <row r="93" spans="1:16">
      <c r="A93" s="17"/>
      <c r="B93" s="17"/>
      <c r="C93" s="17"/>
      <c r="D93" s="17"/>
      <c r="E93" s="17"/>
      <c r="F93" s="17"/>
      <c r="G93" s="17"/>
      <c r="H93" s="17"/>
      <c r="I93" s="17"/>
      <c r="J93" s="17"/>
      <c r="K93" s="17"/>
      <c r="L93" s="17"/>
      <c r="M93" s="17"/>
      <c r="P93" s="17"/>
    </row>
    <row r="94" spans="1:16">
      <c r="A94" s="17"/>
      <c r="B94" s="17"/>
      <c r="C94" s="17"/>
      <c r="D94" s="17"/>
      <c r="E94" s="17"/>
      <c r="F94" s="17"/>
      <c r="G94" s="17"/>
      <c r="H94" s="17"/>
      <c r="I94" s="17"/>
      <c r="J94" s="17"/>
      <c r="K94" s="17"/>
      <c r="L94" s="17"/>
      <c r="M94" s="17"/>
      <c r="P94" s="17"/>
    </row>
    <row r="95" spans="1:16">
      <c r="A95" s="17"/>
      <c r="B95" s="17"/>
      <c r="C95" s="17"/>
      <c r="D95" s="17"/>
      <c r="E95" s="17"/>
      <c r="F95" s="17"/>
      <c r="G95" s="17"/>
      <c r="H95" s="17"/>
      <c r="I95" s="17"/>
      <c r="J95" s="17"/>
      <c r="K95" s="17"/>
      <c r="L95" s="17"/>
      <c r="M95" s="17"/>
      <c r="P95" s="17"/>
    </row>
    <row r="96" spans="1:16">
      <c r="A96" s="17"/>
      <c r="B96" s="17"/>
      <c r="C96" s="17"/>
      <c r="D96" s="17"/>
      <c r="E96" s="17"/>
      <c r="F96" s="17"/>
      <c r="G96" s="17"/>
      <c r="H96" s="17"/>
      <c r="I96" s="17"/>
      <c r="J96" s="17"/>
      <c r="K96" s="17"/>
      <c r="L96" s="17"/>
      <c r="M96" s="17"/>
      <c r="P96" s="17"/>
    </row>
    <row r="97" spans="1:16">
      <c r="A97" s="17"/>
      <c r="B97" s="17"/>
      <c r="C97" s="17"/>
      <c r="D97" s="17"/>
      <c r="E97" s="17"/>
      <c r="F97" s="17"/>
      <c r="G97" s="17"/>
      <c r="H97" s="17"/>
      <c r="I97" s="17"/>
      <c r="J97" s="17"/>
      <c r="K97" s="17"/>
      <c r="L97" s="17"/>
      <c r="M97" s="17"/>
      <c r="P97" s="17"/>
    </row>
    <row r="98" spans="1:16">
      <c r="A98" s="17"/>
      <c r="B98" s="17"/>
      <c r="C98" s="17"/>
      <c r="D98" s="17"/>
      <c r="E98" s="17"/>
      <c r="F98" s="17"/>
      <c r="G98" s="17"/>
      <c r="H98" s="17"/>
      <c r="I98" s="17"/>
      <c r="J98" s="17"/>
      <c r="K98" s="17"/>
      <c r="L98" s="17"/>
      <c r="M98" s="17"/>
      <c r="P98" s="17"/>
    </row>
    <row r="99" spans="1:16">
      <c r="A99" s="17"/>
      <c r="B99" s="17"/>
      <c r="C99" s="17"/>
      <c r="D99" s="17"/>
      <c r="E99" s="17"/>
      <c r="F99" s="17"/>
      <c r="G99" s="17"/>
      <c r="H99" s="17"/>
      <c r="I99" s="17"/>
      <c r="J99" s="17"/>
      <c r="K99" s="17"/>
      <c r="L99" s="17"/>
      <c r="M99" s="17"/>
      <c r="P99" s="17"/>
    </row>
    <row r="100" spans="1:16">
      <c r="A100" s="17"/>
      <c r="B100" s="17"/>
      <c r="C100" s="17"/>
      <c r="D100" s="17"/>
      <c r="E100" s="17"/>
      <c r="F100" s="17"/>
      <c r="G100" s="17"/>
      <c r="H100" s="17"/>
      <c r="I100" s="17"/>
      <c r="J100" s="17"/>
      <c r="K100" s="17"/>
      <c r="L100" s="17"/>
      <c r="M100" s="17"/>
      <c r="P100" s="17"/>
    </row>
    <row r="101" spans="1:16">
      <c r="A101" s="17"/>
      <c r="B101" s="17"/>
      <c r="C101" s="17"/>
      <c r="D101" s="17"/>
      <c r="E101" s="17"/>
      <c r="F101" s="17"/>
      <c r="G101" s="17"/>
      <c r="H101" s="17"/>
      <c r="I101" s="17"/>
      <c r="J101" s="17"/>
      <c r="K101" s="17"/>
      <c r="L101" s="17"/>
      <c r="M101" s="17"/>
      <c r="P101" s="17"/>
    </row>
    <row r="102" spans="1:16">
      <c r="A102" s="17"/>
      <c r="B102" s="17"/>
      <c r="C102" s="17"/>
      <c r="D102" s="17"/>
      <c r="E102" s="17"/>
      <c r="F102" s="17"/>
      <c r="G102" s="17"/>
      <c r="H102" s="17"/>
      <c r="I102" s="17"/>
      <c r="J102" s="17"/>
      <c r="K102" s="17"/>
      <c r="L102" s="17"/>
      <c r="M102" s="17"/>
      <c r="P102" s="17"/>
    </row>
    <row r="103" spans="1:16">
      <c r="A103" s="17"/>
      <c r="B103" s="17"/>
      <c r="C103" s="17"/>
      <c r="D103" s="17"/>
      <c r="E103" s="17"/>
      <c r="F103" s="17"/>
      <c r="G103" s="17"/>
      <c r="H103" s="17"/>
      <c r="I103" s="17"/>
      <c r="J103" s="17"/>
      <c r="K103" s="17"/>
      <c r="L103" s="17"/>
      <c r="M103" s="17"/>
      <c r="P103" s="17"/>
    </row>
  </sheetData>
  <protectedRanges>
    <protectedRange sqref="C36:V36" name="Range1_1_11"/>
    <protectedRange sqref="C37:V37" name="Range1_1_18"/>
  </protectedRanges>
  <mergeCells count="16">
    <mergeCell ref="A32:A35"/>
    <mergeCell ref="A56:A59"/>
    <mergeCell ref="A60:A63"/>
    <mergeCell ref="A64:A67"/>
    <mergeCell ref="A36:A39"/>
    <mergeCell ref="A40:A43"/>
    <mergeCell ref="A44:A47"/>
    <mergeCell ref="A48:A51"/>
    <mergeCell ref="A52:A55"/>
    <mergeCell ref="A4:A7"/>
    <mergeCell ref="A8:A11"/>
    <mergeCell ref="A16:A19"/>
    <mergeCell ref="A24:A27"/>
    <mergeCell ref="A28:A31"/>
    <mergeCell ref="A12:A15"/>
    <mergeCell ref="A20:A23"/>
  </mergeCells>
  <conditionalFormatting sqref="C3:M3">
    <cfRule type="expression" dxfId="33" priority="2" stopIfTrue="1">
      <formula>ISNA(ACTIVECELL)</formula>
    </cfRule>
  </conditionalFormatting>
  <conditionalFormatting sqref="N1:O2">
    <cfRule type="expression" dxfId="32" priority="1" stopIfTrue="1">
      <formula>#N/A</formula>
    </cfRule>
  </conditionalFormatting>
  <hyperlinks>
    <hyperlink ref="AA3" location="Content!A1" display="Back to content page" xr:uid="{00000000-0004-0000-3601-000000000000}"/>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sheetPr codeName="Sheet312"/>
  <dimension ref="A1:X124"/>
  <sheetViews>
    <sheetView topLeftCell="A106" zoomScale="99" zoomScaleNormal="99" workbookViewId="0">
      <selection activeCell="A109" sqref="A109"/>
    </sheetView>
  </sheetViews>
  <sheetFormatPr defaultRowHeight="14.4"/>
  <cols>
    <col min="1" max="1" width="7" style="7" customWidth="1"/>
    <col min="2" max="2" width="12.21875" style="7" customWidth="1"/>
    <col min="3" max="3" width="15.21875" customWidth="1"/>
    <col min="4" max="5" width="10.77734375" customWidth="1"/>
    <col min="6" max="6" width="18.77734375" customWidth="1"/>
    <col min="7" max="7" width="11.21875" customWidth="1"/>
    <col min="8" max="8" width="12.21875" customWidth="1"/>
    <col min="9" max="9" width="12.77734375" customWidth="1"/>
    <col min="10" max="10" width="10.5546875" customWidth="1"/>
    <col min="11" max="11" width="11.5546875" customWidth="1"/>
    <col min="12" max="12" width="13.44140625" customWidth="1"/>
    <col min="13" max="13" width="10.77734375" customWidth="1"/>
    <col min="14" max="14" width="11.21875" customWidth="1"/>
    <col min="15" max="15" width="13.44140625" customWidth="1"/>
    <col min="16" max="16" width="16.5546875" customWidth="1"/>
    <col min="17" max="17" width="10.5546875" customWidth="1"/>
    <col min="18" max="18" width="11.77734375" customWidth="1"/>
    <col min="19" max="19" width="13.5546875" customWidth="1"/>
    <col min="20" max="20" width="13.77734375" customWidth="1"/>
    <col min="21" max="33" width="12.77734375" customWidth="1"/>
  </cols>
  <sheetData>
    <row r="1" spans="1:24" ht="15" customHeight="1">
      <c r="A1" s="50" t="s">
        <v>3070</v>
      </c>
      <c r="B1" s="41"/>
      <c r="C1" s="17"/>
      <c r="D1" s="17"/>
      <c r="E1" s="17"/>
      <c r="F1" s="17"/>
      <c r="G1" s="17"/>
      <c r="H1" s="17"/>
      <c r="I1" s="17"/>
      <c r="J1" s="46"/>
      <c r="K1" s="17"/>
      <c r="L1" s="17"/>
      <c r="M1" s="17"/>
      <c r="N1" s="17"/>
      <c r="O1" s="17"/>
      <c r="P1" s="17"/>
      <c r="Q1" s="17"/>
      <c r="R1" s="17"/>
      <c r="S1" s="17"/>
      <c r="T1" s="17"/>
    </row>
    <row r="2" spans="1:24">
      <c r="A2" s="36"/>
      <c r="B2" s="41"/>
      <c r="C2" s="17"/>
      <c r="D2" s="17"/>
      <c r="E2" s="17"/>
      <c r="F2" s="17"/>
      <c r="G2" s="17"/>
      <c r="H2" s="17"/>
      <c r="I2" s="17"/>
      <c r="J2" s="17"/>
      <c r="K2" s="17"/>
      <c r="L2" s="17"/>
      <c r="M2" s="17"/>
      <c r="N2" s="17"/>
      <c r="O2" s="17"/>
      <c r="P2" s="17"/>
      <c r="Q2" s="17"/>
      <c r="R2" s="17"/>
      <c r="S2" s="17"/>
      <c r="T2" s="17"/>
    </row>
    <row r="3" spans="1:24" ht="41.4">
      <c r="A3" s="147" t="s">
        <v>36</v>
      </c>
      <c r="B3" s="148" t="s">
        <v>64</v>
      </c>
      <c r="C3" s="83" t="s">
        <v>13</v>
      </c>
      <c r="D3" s="83" t="s">
        <v>12</v>
      </c>
      <c r="E3" s="83" t="s">
        <v>513</v>
      </c>
      <c r="F3" s="84" t="s">
        <v>100</v>
      </c>
      <c r="G3" s="83" t="s">
        <v>512</v>
      </c>
      <c r="H3" s="83" t="s">
        <v>11</v>
      </c>
      <c r="I3" s="83" t="s">
        <v>10</v>
      </c>
      <c r="J3" s="83" t="s">
        <v>9</v>
      </c>
      <c r="K3" s="83" t="s">
        <v>8</v>
      </c>
      <c r="L3" s="83" t="s">
        <v>6</v>
      </c>
      <c r="M3" s="83" t="s">
        <v>5</v>
      </c>
      <c r="N3" s="83" t="s">
        <v>4</v>
      </c>
      <c r="O3" s="83" t="s">
        <v>3</v>
      </c>
      <c r="P3" s="84" t="s">
        <v>33</v>
      </c>
      <c r="Q3" s="83" t="s">
        <v>1</v>
      </c>
      <c r="R3" s="83" t="s">
        <v>0</v>
      </c>
      <c r="S3" s="83" t="s">
        <v>25</v>
      </c>
      <c r="T3" s="17"/>
      <c r="U3" s="1" t="s">
        <v>559</v>
      </c>
      <c r="W3" s="44"/>
      <c r="X3" s="44"/>
    </row>
    <row r="4" spans="1:24">
      <c r="A4" s="821">
        <v>2000</v>
      </c>
      <c r="B4" s="27" t="s">
        <v>63</v>
      </c>
      <c r="C4" s="291">
        <v>4042000</v>
      </c>
      <c r="D4" s="291">
        <v>2099000</v>
      </c>
      <c r="E4" s="524">
        <v>51000</v>
      </c>
      <c r="F4" s="291">
        <v>822355</v>
      </c>
      <c r="G4" s="291">
        <v>588288</v>
      </c>
      <c r="H4" s="291">
        <v>755134</v>
      </c>
      <c r="I4" s="291">
        <v>7331908</v>
      </c>
      <c r="J4" s="291">
        <v>763724</v>
      </c>
      <c r="K4" s="538" t="s">
        <v>123</v>
      </c>
      <c r="L4" s="524">
        <v>642484</v>
      </c>
      <c r="M4" s="291">
        <v>2504930</v>
      </c>
      <c r="N4" s="291">
        <v>1500</v>
      </c>
      <c r="O4" s="524">
        <v>13461225</v>
      </c>
      <c r="P4" s="291">
        <v>16713000</v>
      </c>
      <c r="Q4" s="291">
        <v>2620990</v>
      </c>
      <c r="R4" s="524">
        <v>5908000</v>
      </c>
      <c r="S4" s="291">
        <v>61364630</v>
      </c>
      <c r="T4" s="56"/>
    </row>
    <row r="5" spans="1:24">
      <c r="A5" s="821"/>
      <c r="B5" s="27" t="s">
        <v>62</v>
      </c>
      <c r="C5" s="291">
        <v>800000</v>
      </c>
      <c r="D5" s="291">
        <v>1000</v>
      </c>
      <c r="E5" s="308" t="s">
        <v>26</v>
      </c>
      <c r="F5" s="291">
        <v>1048720</v>
      </c>
      <c r="G5" s="291">
        <v>29951</v>
      </c>
      <c r="H5" s="291">
        <v>103700</v>
      </c>
      <c r="I5" s="291">
        <v>519223</v>
      </c>
      <c r="J5" s="308">
        <v>468140</v>
      </c>
      <c r="K5" s="538" t="s">
        <v>123</v>
      </c>
      <c r="L5" s="524">
        <v>2393722</v>
      </c>
      <c r="M5" s="291">
        <v>23148</v>
      </c>
      <c r="N5" s="291">
        <v>18300</v>
      </c>
      <c r="O5" s="524">
        <v>1677653.5736493194</v>
      </c>
      <c r="P5" s="291">
        <v>450000</v>
      </c>
      <c r="Q5" s="291">
        <v>308872</v>
      </c>
      <c r="R5" s="524">
        <v>270000</v>
      </c>
      <c r="S5" s="291">
        <v>8125226.5736493189</v>
      </c>
      <c r="T5" s="17"/>
    </row>
    <row r="6" spans="1:24">
      <c r="A6" s="821"/>
      <c r="B6" s="27" t="s">
        <v>61</v>
      </c>
      <c r="C6" s="291">
        <v>350000</v>
      </c>
      <c r="D6" s="291">
        <v>256000</v>
      </c>
      <c r="E6" s="524">
        <v>20500</v>
      </c>
      <c r="F6" s="291">
        <v>924924</v>
      </c>
      <c r="G6" s="291">
        <v>162000</v>
      </c>
      <c r="H6" s="291">
        <v>1109107</v>
      </c>
      <c r="I6" s="291">
        <v>583950</v>
      </c>
      <c r="J6" s="291">
        <v>468140</v>
      </c>
      <c r="K6" s="538" t="s">
        <v>123</v>
      </c>
      <c r="L6" s="524">
        <v>166453</v>
      </c>
      <c r="M6" s="291">
        <v>2446146</v>
      </c>
      <c r="N6" s="291" t="s">
        <v>123</v>
      </c>
      <c r="O6" s="524">
        <v>26718915.357155669</v>
      </c>
      <c r="P6" s="291">
        <v>3501230</v>
      </c>
      <c r="Q6" s="291">
        <v>140000</v>
      </c>
      <c r="R6" s="524">
        <v>340000</v>
      </c>
      <c r="S6" s="291">
        <v>37197165.357155666</v>
      </c>
      <c r="T6" s="17"/>
    </row>
    <row r="7" spans="1:24">
      <c r="A7" s="821"/>
      <c r="B7" s="27" t="s">
        <v>60</v>
      </c>
      <c r="C7" s="291">
        <v>2150000</v>
      </c>
      <c r="D7" s="291">
        <v>1576000</v>
      </c>
      <c r="E7" s="524">
        <v>113150</v>
      </c>
      <c r="F7" s="291">
        <v>4131230</v>
      </c>
      <c r="G7" s="291">
        <v>421800</v>
      </c>
      <c r="H7" s="291">
        <v>937600</v>
      </c>
      <c r="I7" s="291">
        <v>1033267</v>
      </c>
      <c r="J7" s="308">
        <v>1689485</v>
      </c>
      <c r="K7" s="538" t="s">
        <v>123</v>
      </c>
      <c r="L7" s="524">
        <v>5029682</v>
      </c>
      <c r="M7" s="291">
        <v>1849569</v>
      </c>
      <c r="N7" s="291">
        <v>5200</v>
      </c>
      <c r="O7" s="524">
        <v>6441388.1867469084</v>
      </c>
      <c r="P7" s="291">
        <v>11889000</v>
      </c>
      <c r="Q7" s="291">
        <v>1249000</v>
      </c>
      <c r="R7" s="524">
        <v>4248000</v>
      </c>
      <c r="S7" s="291">
        <v>42837374.18674691</v>
      </c>
      <c r="T7" s="17"/>
      <c r="V7" s="33"/>
    </row>
    <row r="8" spans="1:24">
      <c r="A8" s="821">
        <v>2001</v>
      </c>
      <c r="B8" s="27" t="s">
        <v>63</v>
      </c>
      <c r="C8" s="291">
        <v>4100000</v>
      </c>
      <c r="D8" s="291">
        <v>2468000</v>
      </c>
      <c r="E8" s="524">
        <v>53000</v>
      </c>
      <c r="F8" s="291">
        <v>793000</v>
      </c>
      <c r="G8" s="291">
        <v>506000</v>
      </c>
      <c r="H8" s="291">
        <v>709884</v>
      </c>
      <c r="I8" s="291">
        <v>7646227</v>
      </c>
      <c r="J8" s="291">
        <v>749000</v>
      </c>
      <c r="K8" s="538" t="s">
        <v>123</v>
      </c>
      <c r="L8" s="524">
        <v>722199</v>
      </c>
      <c r="M8" s="291">
        <v>2508570</v>
      </c>
      <c r="N8" s="291">
        <v>1000</v>
      </c>
      <c r="O8" s="524">
        <v>13505969</v>
      </c>
      <c r="P8" s="291">
        <v>17037000</v>
      </c>
      <c r="Q8" s="291">
        <v>2700000</v>
      </c>
      <c r="R8" s="291">
        <v>6418116</v>
      </c>
      <c r="S8" s="291">
        <v>61099738</v>
      </c>
      <c r="T8" s="17"/>
      <c r="U8" s="1"/>
    </row>
    <row r="9" spans="1:24">
      <c r="A9" s="821"/>
      <c r="B9" s="27" t="s">
        <v>62</v>
      </c>
      <c r="C9" s="291">
        <v>800000</v>
      </c>
      <c r="D9" s="291">
        <v>5000</v>
      </c>
      <c r="E9" s="308" t="s">
        <v>26</v>
      </c>
      <c r="F9" s="291">
        <v>1000000</v>
      </c>
      <c r="G9" s="291">
        <v>30000</v>
      </c>
      <c r="H9" s="291">
        <v>128592</v>
      </c>
      <c r="I9" s="291">
        <v>461905</v>
      </c>
      <c r="J9" s="308">
        <v>456291</v>
      </c>
      <c r="K9" s="538" t="s">
        <v>123</v>
      </c>
      <c r="L9" s="524">
        <v>2397493</v>
      </c>
      <c r="M9" s="291">
        <v>21854</v>
      </c>
      <c r="N9" s="291">
        <v>18000</v>
      </c>
      <c r="O9" s="524">
        <v>1710481.386893071</v>
      </c>
      <c r="P9" s="291">
        <v>455000</v>
      </c>
      <c r="Q9" s="291">
        <v>325000</v>
      </c>
      <c r="R9" s="291">
        <v>604000</v>
      </c>
      <c r="S9" s="291">
        <v>8426711.3868930712</v>
      </c>
      <c r="T9" s="17"/>
    </row>
    <row r="10" spans="1:24">
      <c r="A10" s="821"/>
      <c r="B10" s="27" t="s">
        <v>61</v>
      </c>
      <c r="C10" s="291">
        <v>350000</v>
      </c>
      <c r="D10" s="291">
        <v>306000</v>
      </c>
      <c r="E10" s="524">
        <v>21000</v>
      </c>
      <c r="F10" s="291">
        <v>911000</v>
      </c>
      <c r="G10" s="291">
        <v>27000</v>
      </c>
      <c r="H10" s="291">
        <v>1116629</v>
      </c>
      <c r="I10" s="291">
        <v>633207</v>
      </c>
      <c r="J10" s="291">
        <v>115000</v>
      </c>
      <c r="K10" s="538" t="s">
        <v>123</v>
      </c>
      <c r="L10" s="524">
        <v>174096</v>
      </c>
      <c r="M10" s="291">
        <v>2369809</v>
      </c>
      <c r="N10" s="291" t="s">
        <v>123</v>
      </c>
      <c r="O10" s="524">
        <v>26099688.048473731</v>
      </c>
      <c r="P10" s="291">
        <v>3508000</v>
      </c>
      <c r="Q10" s="291">
        <v>150000</v>
      </c>
      <c r="R10" s="291">
        <v>600000</v>
      </c>
      <c r="S10" s="291">
        <v>36393222.048473731</v>
      </c>
      <c r="T10" s="17"/>
    </row>
    <row r="11" spans="1:24">
      <c r="A11" s="821"/>
      <c r="B11" s="27" t="s">
        <v>60</v>
      </c>
      <c r="C11" s="291">
        <v>2150000</v>
      </c>
      <c r="D11" s="291">
        <v>1887000</v>
      </c>
      <c r="E11" s="524">
        <v>113150</v>
      </c>
      <c r="F11" s="291">
        <v>4067000</v>
      </c>
      <c r="G11" s="291">
        <v>422000</v>
      </c>
      <c r="H11" s="291">
        <v>830258</v>
      </c>
      <c r="I11" s="291">
        <v>1179752</v>
      </c>
      <c r="J11" s="308">
        <v>1669669</v>
      </c>
      <c r="K11" s="538" t="s">
        <v>123</v>
      </c>
      <c r="L11" s="524">
        <v>5046637</v>
      </c>
      <c r="M11" s="291">
        <v>1769055</v>
      </c>
      <c r="N11" s="291">
        <v>5000</v>
      </c>
      <c r="O11" s="524">
        <v>6535012.4379006838</v>
      </c>
      <c r="P11" s="291">
        <v>12102000</v>
      </c>
      <c r="Q11" s="291">
        <v>1400000</v>
      </c>
      <c r="R11" s="291">
        <v>2968000</v>
      </c>
      <c r="S11" s="291">
        <v>42214781.437900685</v>
      </c>
      <c r="T11" s="17"/>
    </row>
    <row r="12" spans="1:24" ht="15.6">
      <c r="A12" s="821">
        <v>2002</v>
      </c>
      <c r="B12" s="27" t="s">
        <v>63</v>
      </c>
      <c r="C12" s="291">
        <v>4150000</v>
      </c>
      <c r="D12" s="291">
        <v>3060000</v>
      </c>
      <c r="E12" s="524">
        <v>55000</v>
      </c>
      <c r="F12" s="291">
        <v>761000</v>
      </c>
      <c r="G12" s="291" t="s">
        <v>2861</v>
      </c>
      <c r="H12" s="291">
        <v>732191</v>
      </c>
      <c r="I12" s="291">
        <v>7877073</v>
      </c>
      <c r="J12" s="291">
        <v>753000</v>
      </c>
      <c r="K12" s="538" t="s">
        <v>123</v>
      </c>
      <c r="L12" s="524">
        <v>872000</v>
      </c>
      <c r="M12" s="291">
        <v>2329553</v>
      </c>
      <c r="N12" s="291">
        <v>1000</v>
      </c>
      <c r="O12" s="524">
        <v>13634980.555516697</v>
      </c>
      <c r="P12" s="291">
        <v>17367000</v>
      </c>
      <c r="Q12" s="291">
        <v>2900000</v>
      </c>
      <c r="R12" s="524">
        <v>5673000</v>
      </c>
      <c r="S12" s="291">
        <v>60193724.555516697</v>
      </c>
      <c r="T12" s="17"/>
    </row>
    <row r="13" spans="1:24">
      <c r="A13" s="821"/>
      <c r="B13" s="27" t="s">
        <v>62</v>
      </c>
      <c r="C13" s="291">
        <v>780000</v>
      </c>
      <c r="D13" s="291">
        <v>2000</v>
      </c>
      <c r="E13" s="308" t="s">
        <v>26</v>
      </c>
      <c r="F13" s="291">
        <v>953000</v>
      </c>
      <c r="G13" s="291">
        <v>32000</v>
      </c>
      <c r="H13" s="291">
        <v>116496</v>
      </c>
      <c r="I13" s="291">
        <v>530892</v>
      </c>
      <c r="J13" s="308">
        <v>435257</v>
      </c>
      <c r="K13" s="538" t="s">
        <v>123</v>
      </c>
      <c r="L13" s="524">
        <v>1601000</v>
      </c>
      <c r="M13" s="291">
        <v>47805</v>
      </c>
      <c r="N13" s="291">
        <v>15000</v>
      </c>
      <c r="O13" s="524">
        <v>1663051.3841642658</v>
      </c>
      <c r="P13" s="291">
        <v>458000</v>
      </c>
      <c r="Q13" s="291">
        <v>330000</v>
      </c>
      <c r="R13" s="524">
        <v>282000</v>
      </c>
      <c r="S13" s="291">
        <v>7257609.3841642663</v>
      </c>
      <c r="T13" s="17"/>
    </row>
    <row r="14" spans="1:24">
      <c r="A14" s="821"/>
      <c r="B14" s="27" t="s">
        <v>61</v>
      </c>
      <c r="C14" s="291">
        <v>340000</v>
      </c>
      <c r="D14" s="291">
        <v>273000</v>
      </c>
      <c r="E14" s="524">
        <v>21000</v>
      </c>
      <c r="F14" s="291">
        <v>897000</v>
      </c>
      <c r="G14" s="291">
        <v>27000</v>
      </c>
      <c r="H14" s="291">
        <v>1082518</v>
      </c>
      <c r="I14" s="291">
        <v>654535</v>
      </c>
      <c r="J14" s="291">
        <v>110000</v>
      </c>
      <c r="K14" s="538" t="s">
        <v>123</v>
      </c>
      <c r="L14" s="524">
        <v>196000</v>
      </c>
      <c r="M14" s="291">
        <v>2764253</v>
      </c>
      <c r="N14" s="291" t="s">
        <v>123</v>
      </c>
      <c r="O14" s="524">
        <v>25727114.381880164</v>
      </c>
      <c r="P14" s="291">
        <v>3514000</v>
      </c>
      <c r="Q14" s="291">
        <v>165000</v>
      </c>
      <c r="R14" s="524">
        <v>576000</v>
      </c>
      <c r="S14" s="291">
        <v>36359885.381880164</v>
      </c>
      <c r="T14" s="17"/>
    </row>
    <row r="15" spans="1:24">
      <c r="A15" s="821"/>
      <c r="B15" s="27" t="s">
        <v>60</v>
      </c>
      <c r="C15" s="291">
        <v>2050000</v>
      </c>
      <c r="D15" s="291">
        <v>1683000</v>
      </c>
      <c r="E15" s="524">
        <v>115000</v>
      </c>
      <c r="F15" s="291">
        <v>4004000</v>
      </c>
      <c r="G15" s="291">
        <v>350000</v>
      </c>
      <c r="H15" s="291">
        <v>826598</v>
      </c>
      <c r="I15" s="291">
        <v>1220469</v>
      </c>
      <c r="J15" s="308">
        <v>1716822</v>
      </c>
      <c r="K15" s="538" t="s">
        <v>123</v>
      </c>
      <c r="L15" s="524">
        <v>4938000</v>
      </c>
      <c r="M15" s="291">
        <v>2110092</v>
      </c>
      <c r="N15" s="291">
        <v>5000</v>
      </c>
      <c r="O15" s="524">
        <v>6451888.7730474472</v>
      </c>
      <c r="P15" s="291">
        <v>12324000</v>
      </c>
      <c r="Q15" s="291">
        <v>1500000</v>
      </c>
      <c r="R15" s="524">
        <v>3378000</v>
      </c>
      <c r="S15" s="291">
        <v>42727400.773047447</v>
      </c>
      <c r="T15" s="17"/>
    </row>
    <row r="16" spans="1:24">
      <c r="A16" s="821">
        <v>2003</v>
      </c>
      <c r="B16" s="27" t="s">
        <v>63</v>
      </c>
      <c r="C16" s="291">
        <v>4150000</v>
      </c>
      <c r="D16" s="291">
        <v>2028000</v>
      </c>
      <c r="E16" s="524">
        <v>45000</v>
      </c>
      <c r="F16" s="291">
        <v>760000</v>
      </c>
      <c r="G16" s="291">
        <v>600000</v>
      </c>
      <c r="H16" s="291">
        <v>703650</v>
      </c>
      <c r="I16" s="291">
        <v>8020449</v>
      </c>
      <c r="J16" s="537">
        <v>764061</v>
      </c>
      <c r="K16" s="291">
        <v>9156</v>
      </c>
      <c r="L16" s="524">
        <v>961000</v>
      </c>
      <c r="M16" s="291">
        <v>2336094</v>
      </c>
      <c r="N16" s="291">
        <v>1000</v>
      </c>
      <c r="O16" s="524">
        <v>13537956.544400442</v>
      </c>
      <c r="P16" s="291">
        <v>17704000</v>
      </c>
      <c r="Q16" s="291">
        <v>2900000</v>
      </c>
      <c r="R16" s="524">
        <v>5405000</v>
      </c>
      <c r="S16" s="291">
        <v>59943761.544400439</v>
      </c>
      <c r="T16" s="17"/>
    </row>
    <row r="17" spans="1:20">
      <c r="A17" s="821"/>
      <c r="B17" s="27" t="s">
        <v>62</v>
      </c>
      <c r="C17" s="291">
        <v>780000</v>
      </c>
      <c r="D17" s="291">
        <v>4000</v>
      </c>
      <c r="E17" s="308" t="s">
        <v>26</v>
      </c>
      <c r="F17" s="291">
        <v>955000</v>
      </c>
      <c r="G17" s="291">
        <v>35000</v>
      </c>
      <c r="H17" s="291">
        <v>5179</v>
      </c>
      <c r="I17" s="291">
        <v>605010</v>
      </c>
      <c r="J17" s="308">
        <v>477863</v>
      </c>
      <c r="K17" s="291">
        <v>13176</v>
      </c>
      <c r="L17" s="524">
        <v>1354000</v>
      </c>
      <c r="M17" s="291">
        <v>46932</v>
      </c>
      <c r="N17" s="291">
        <v>13000</v>
      </c>
      <c r="O17" s="524">
        <v>1662589.3413213249</v>
      </c>
      <c r="P17" s="291">
        <v>455000</v>
      </c>
      <c r="Q17" s="291">
        <v>340000</v>
      </c>
      <c r="R17" s="524">
        <v>216000</v>
      </c>
      <c r="S17" s="291">
        <v>6961563.3413213249</v>
      </c>
      <c r="T17" s="17"/>
    </row>
    <row r="18" spans="1:20">
      <c r="A18" s="821"/>
      <c r="B18" s="27" t="s">
        <v>61</v>
      </c>
      <c r="C18" s="291">
        <v>340000</v>
      </c>
      <c r="D18" s="291">
        <v>220000</v>
      </c>
      <c r="E18" s="524">
        <v>22000</v>
      </c>
      <c r="F18" s="291">
        <v>898000</v>
      </c>
      <c r="G18" s="291">
        <v>35000</v>
      </c>
      <c r="H18" s="291">
        <v>1052590</v>
      </c>
      <c r="I18" s="291">
        <v>843178</v>
      </c>
      <c r="J18" s="537">
        <v>227363</v>
      </c>
      <c r="K18" s="291">
        <v>409</v>
      </c>
      <c r="L18" s="524">
        <v>136000</v>
      </c>
      <c r="M18" s="291">
        <v>2955454</v>
      </c>
      <c r="N18" s="291" t="s">
        <v>123</v>
      </c>
      <c r="O18" s="524">
        <v>25820084.014622409</v>
      </c>
      <c r="P18" s="291">
        <v>3945000</v>
      </c>
      <c r="Q18" s="291">
        <v>170000</v>
      </c>
      <c r="R18" s="524">
        <v>511000</v>
      </c>
      <c r="S18" s="291">
        <v>37186491.014622405</v>
      </c>
      <c r="T18" s="17"/>
    </row>
    <row r="19" spans="1:20" ht="15.6">
      <c r="A19" s="821"/>
      <c r="B19" s="27" t="s">
        <v>60</v>
      </c>
      <c r="C19" s="291">
        <v>2050000</v>
      </c>
      <c r="D19" s="291">
        <v>1355000</v>
      </c>
      <c r="E19" s="524">
        <v>115000</v>
      </c>
      <c r="F19" s="291">
        <v>4010000</v>
      </c>
      <c r="G19" s="291" t="s">
        <v>2862</v>
      </c>
      <c r="H19" s="291">
        <v>799879</v>
      </c>
      <c r="I19" s="291">
        <v>1251880</v>
      </c>
      <c r="J19" s="308">
        <v>1922264</v>
      </c>
      <c r="K19" s="291">
        <v>20330</v>
      </c>
      <c r="L19" s="524">
        <v>4748000</v>
      </c>
      <c r="M19" s="291">
        <v>2086812</v>
      </c>
      <c r="N19" s="291">
        <v>5000</v>
      </c>
      <c r="O19" s="524">
        <v>6358137.0723994011</v>
      </c>
      <c r="P19" s="291">
        <v>12556000</v>
      </c>
      <c r="Q19" s="291">
        <v>1700000</v>
      </c>
      <c r="R19" s="524">
        <v>3260000</v>
      </c>
      <c r="S19" s="291">
        <v>42275092.0723994</v>
      </c>
      <c r="T19" s="17"/>
    </row>
    <row r="20" spans="1:20">
      <c r="A20" s="821">
        <v>2004</v>
      </c>
      <c r="B20" s="27" t="s">
        <v>63</v>
      </c>
      <c r="C20" s="291">
        <v>3681000</v>
      </c>
      <c r="D20" s="291">
        <v>2155000</v>
      </c>
      <c r="E20" s="524">
        <v>46000</v>
      </c>
      <c r="F20" s="291">
        <v>758000</v>
      </c>
      <c r="G20" s="291">
        <v>610000</v>
      </c>
      <c r="H20" s="291">
        <v>682488</v>
      </c>
      <c r="I20" s="291">
        <v>8105000</v>
      </c>
      <c r="J20" s="537">
        <v>791962</v>
      </c>
      <c r="K20" s="291">
        <v>6966</v>
      </c>
      <c r="L20" s="291">
        <v>1000000</v>
      </c>
      <c r="M20" s="291">
        <v>2349700</v>
      </c>
      <c r="N20" s="291">
        <v>1000</v>
      </c>
      <c r="O20" s="524">
        <v>13512364.760054059</v>
      </c>
      <c r="P20" s="291">
        <v>17472000</v>
      </c>
      <c r="Q20" s="291">
        <v>2800000</v>
      </c>
      <c r="R20" s="524">
        <v>5227000</v>
      </c>
      <c r="S20" s="291">
        <v>59219514.760054059</v>
      </c>
      <c r="T20" s="17"/>
    </row>
    <row r="21" spans="1:20">
      <c r="A21" s="821"/>
      <c r="B21" s="27" t="s">
        <v>62</v>
      </c>
      <c r="C21" s="291">
        <v>780000</v>
      </c>
      <c r="D21" s="291">
        <v>5000</v>
      </c>
      <c r="E21" s="308" t="s">
        <v>26</v>
      </c>
      <c r="F21" s="291">
        <v>957000</v>
      </c>
      <c r="G21" s="291">
        <v>35000</v>
      </c>
      <c r="H21" s="291">
        <v>69917</v>
      </c>
      <c r="I21" s="291">
        <v>676211</v>
      </c>
      <c r="J21" s="308">
        <v>584709</v>
      </c>
      <c r="K21" s="291">
        <v>15859</v>
      </c>
      <c r="L21" s="291">
        <v>195000</v>
      </c>
      <c r="M21" s="291">
        <v>52624</v>
      </c>
      <c r="N21" s="291">
        <v>10000</v>
      </c>
      <c r="O21" s="524">
        <v>1651014.698376141</v>
      </c>
      <c r="P21" s="291">
        <v>455000</v>
      </c>
      <c r="Q21" s="291">
        <v>345000</v>
      </c>
      <c r="R21" s="524">
        <v>203000</v>
      </c>
      <c r="S21" s="291">
        <v>6031264.6983761415</v>
      </c>
      <c r="T21" s="17"/>
    </row>
    <row r="22" spans="1:20">
      <c r="A22" s="821"/>
      <c r="B22" s="27" t="s">
        <v>61</v>
      </c>
      <c r="C22" s="291">
        <v>297000</v>
      </c>
      <c r="D22" s="291">
        <v>244000</v>
      </c>
      <c r="E22" s="524">
        <v>22000</v>
      </c>
      <c r="F22" s="291">
        <v>899000</v>
      </c>
      <c r="G22" s="291">
        <v>27000</v>
      </c>
      <c r="H22" s="291">
        <v>936432</v>
      </c>
      <c r="I22" s="291">
        <v>859861</v>
      </c>
      <c r="J22" s="537">
        <v>156809</v>
      </c>
      <c r="K22" s="291">
        <v>852</v>
      </c>
      <c r="L22" s="291">
        <v>150000</v>
      </c>
      <c r="M22" s="291">
        <v>2619363</v>
      </c>
      <c r="N22" s="291" t="s">
        <v>123</v>
      </c>
      <c r="O22" s="524">
        <v>25360457.804640405</v>
      </c>
      <c r="P22" s="291">
        <v>3950000</v>
      </c>
      <c r="Q22" s="291">
        <v>180000</v>
      </c>
      <c r="R22" s="524">
        <v>478000</v>
      </c>
      <c r="S22" s="291">
        <v>36131061.804640405</v>
      </c>
      <c r="T22" s="17"/>
    </row>
    <row r="23" spans="1:20">
      <c r="A23" s="821"/>
      <c r="B23" s="27" t="s">
        <v>60</v>
      </c>
      <c r="C23" s="291">
        <v>2050000</v>
      </c>
      <c r="D23" s="291">
        <v>1550000</v>
      </c>
      <c r="E23" s="524">
        <v>115000</v>
      </c>
      <c r="F23" s="291">
        <v>4016000</v>
      </c>
      <c r="G23" s="291">
        <v>274000</v>
      </c>
      <c r="H23" s="291">
        <v>775632</v>
      </c>
      <c r="I23" s="291">
        <v>1397450</v>
      </c>
      <c r="J23" s="308">
        <v>1961080</v>
      </c>
      <c r="K23" s="291">
        <v>19235</v>
      </c>
      <c r="L23" s="291">
        <v>4800000</v>
      </c>
      <c r="M23" s="291">
        <v>1997172</v>
      </c>
      <c r="N23" s="291">
        <v>5000</v>
      </c>
      <c r="O23" s="524">
        <v>6371903.0373110995</v>
      </c>
      <c r="P23" s="291">
        <v>12550000</v>
      </c>
      <c r="Q23" s="291">
        <v>1850000</v>
      </c>
      <c r="R23" s="524">
        <v>3105000</v>
      </c>
      <c r="S23" s="291">
        <v>42857787.037311099</v>
      </c>
      <c r="T23" s="17"/>
    </row>
    <row r="24" spans="1:20" ht="15.6">
      <c r="A24" s="821">
        <v>2005</v>
      </c>
      <c r="B24" s="27" t="s">
        <v>63</v>
      </c>
      <c r="C24" s="291">
        <v>4150000</v>
      </c>
      <c r="D24" s="291" t="s">
        <v>2863</v>
      </c>
      <c r="E24" s="524">
        <v>47000</v>
      </c>
      <c r="F24" s="291">
        <v>757000</v>
      </c>
      <c r="G24" s="291">
        <v>615000</v>
      </c>
      <c r="H24" s="291">
        <v>677215</v>
      </c>
      <c r="I24" s="291">
        <v>9500140</v>
      </c>
      <c r="J24" s="537">
        <v>799017</v>
      </c>
      <c r="K24" s="291">
        <v>7998</v>
      </c>
      <c r="L24" s="524">
        <v>1242000</v>
      </c>
      <c r="M24" s="291">
        <v>2219330</v>
      </c>
      <c r="N24" s="291">
        <v>1000</v>
      </c>
      <c r="O24" s="524">
        <v>13789500</v>
      </c>
      <c r="P24" s="291">
        <v>17719000</v>
      </c>
      <c r="Q24" s="291">
        <v>2900000</v>
      </c>
      <c r="R24" s="524">
        <v>5227000</v>
      </c>
      <c r="S24" s="291">
        <v>59670062</v>
      </c>
      <c r="T24" s="17"/>
    </row>
    <row r="25" spans="1:20" ht="15.6">
      <c r="A25" s="821"/>
      <c r="B25" s="27" t="s">
        <v>62</v>
      </c>
      <c r="C25" s="291">
        <v>780000</v>
      </c>
      <c r="D25" s="291" t="s">
        <v>2864</v>
      </c>
      <c r="E25" s="308" t="s">
        <v>26</v>
      </c>
      <c r="F25" s="291">
        <v>959000</v>
      </c>
      <c r="G25" s="291">
        <v>37000</v>
      </c>
      <c r="H25" s="291">
        <v>11699</v>
      </c>
      <c r="I25" s="291">
        <v>1247041</v>
      </c>
      <c r="J25" s="308">
        <v>608814</v>
      </c>
      <c r="K25" s="291">
        <v>18348</v>
      </c>
      <c r="L25" s="524">
        <v>1631000</v>
      </c>
      <c r="M25" s="291">
        <v>55931</v>
      </c>
      <c r="N25" s="291">
        <v>8000</v>
      </c>
      <c r="O25" s="524">
        <v>1655590</v>
      </c>
      <c r="P25" s="291">
        <v>455000</v>
      </c>
      <c r="Q25" s="291">
        <v>345000</v>
      </c>
      <c r="R25" s="524">
        <v>167000</v>
      </c>
      <c r="S25" s="291">
        <v>7972034</v>
      </c>
      <c r="T25" s="17"/>
    </row>
    <row r="26" spans="1:20" ht="15.6">
      <c r="A26" s="821"/>
      <c r="B26" s="27" t="s">
        <v>61</v>
      </c>
      <c r="C26" s="291">
        <v>340000</v>
      </c>
      <c r="D26" s="291" t="s">
        <v>2865</v>
      </c>
      <c r="E26" s="524">
        <v>22000</v>
      </c>
      <c r="F26" s="291">
        <v>900000</v>
      </c>
      <c r="G26" s="291">
        <v>27000</v>
      </c>
      <c r="H26" s="291">
        <v>1045253</v>
      </c>
      <c r="I26" s="291">
        <v>698673</v>
      </c>
      <c r="J26" s="537">
        <v>175394</v>
      </c>
      <c r="K26" s="291">
        <v>1187</v>
      </c>
      <c r="L26" s="524">
        <v>197000</v>
      </c>
      <c r="M26" s="291">
        <v>2663795</v>
      </c>
      <c r="N26" s="291" t="s">
        <v>123</v>
      </c>
      <c r="O26" s="524">
        <v>25334217</v>
      </c>
      <c r="P26" s="291">
        <v>4000000</v>
      </c>
      <c r="Q26" s="291">
        <v>190000</v>
      </c>
      <c r="R26" s="524">
        <v>415000</v>
      </c>
      <c r="S26" s="291">
        <v>36015659</v>
      </c>
      <c r="T26" s="17"/>
    </row>
    <row r="27" spans="1:20" ht="15.6">
      <c r="A27" s="821"/>
      <c r="B27" s="27" t="s">
        <v>60</v>
      </c>
      <c r="C27" s="291">
        <v>2050000</v>
      </c>
      <c r="D27" s="291" t="s">
        <v>2866</v>
      </c>
      <c r="E27" s="524">
        <v>115000</v>
      </c>
      <c r="F27" s="291">
        <v>4022000</v>
      </c>
      <c r="G27" s="291">
        <v>274000</v>
      </c>
      <c r="H27" s="291">
        <v>613235</v>
      </c>
      <c r="I27" s="291">
        <v>1218848</v>
      </c>
      <c r="J27" s="308">
        <v>2223668</v>
      </c>
      <c r="K27" s="291">
        <v>21003</v>
      </c>
      <c r="L27" s="524">
        <v>4929000</v>
      </c>
      <c r="M27" s="291">
        <v>2043479</v>
      </c>
      <c r="N27" s="291">
        <v>5000</v>
      </c>
      <c r="O27" s="524">
        <v>6356297</v>
      </c>
      <c r="P27" s="291">
        <v>12550000</v>
      </c>
      <c r="Q27" s="291">
        <v>1950000</v>
      </c>
      <c r="R27" s="524">
        <v>3248000</v>
      </c>
      <c r="S27" s="291">
        <v>41628679</v>
      </c>
      <c r="T27" s="17"/>
    </row>
    <row r="28" spans="1:20">
      <c r="A28" s="821">
        <v>2006</v>
      </c>
      <c r="B28" s="27" t="s">
        <v>63</v>
      </c>
      <c r="C28" s="291">
        <v>4150000</v>
      </c>
      <c r="D28" s="291">
        <v>2071000</v>
      </c>
      <c r="E28" s="524">
        <v>49000</v>
      </c>
      <c r="F28" s="291">
        <v>756000</v>
      </c>
      <c r="G28" s="291">
        <v>580000</v>
      </c>
      <c r="H28" s="291">
        <v>729327</v>
      </c>
      <c r="I28" s="291">
        <v>9571200</v>
      </c>
      <c r="J28" s="537">
        <v>880597</v>
      </c>
      <c r="K28" s="291">
        <v>6934</v>
      </c>
      <c r="L28" s="524">
        <v>1055000</v>
      </c>
      <c r="M28" s="291">
        <v>2383960</v>
      </c>
      <c r="N28" s="291">
        <v>1000</v>
      </c>
      <c r="O28" s="524">
        <v>13532334</v>
      </c>
      <c r="P28" s="291">
        <v>17700000</v>
      </c>
      <c r="Q28" s="291">
        <v>2800000</v>
      </c>
      <c r="R28" s="524">
        <v>4987000</v>
      </c>
      <c r="S28" s="291">
        <v>61274218</v>
      </c>
      <c r="T28" s="17"/>
    </row>
    <row r="29" spans="1:20">
      <c r="A29" s="821"/>
      <c r="B29" s="27" t="s">
        <v>62</v>
      </c>
      <c r="C29" s="291">
        <v>780000</v>
      </c>
      <c r="D29" s="291">
        <v>8000</v>
      </c>
      <c r="E29" s="308" t="s">
        <v>26</v>
      </c>
      <c r="F29" s="291">
        <v>961000</v>
      </c>
      <c r="G29" s="291">
        <v>30000</v>
      </c>
      <c r="H29" s="291">
        <v>135266</v>
      </c>
      <c r="I29" s="291">
        <v>1283400</v>
      </c>
      <c r="J29" s="308">
        <v>636991</v>
      </c>
      <c r="K29" s="291">
        <v>15550</v>
      </c>
      <c r="L29" s="524">
        <v>1183000</v>
      </c>
      <c r="M29" s="291">
        <v>51972</v>
      </c>
      <c r="N29" s="291">
        <v>8000</v>
      </c>
      <c r="O29" s="524">
        <v>1622259</v>
      </c>
      <c r="P29" s="291">
        <v>455000</v>
      </c>
      <c r="Q29" s="291">
        <v>340000</v>
      </c>
      <c r="R29" s="524">
        <v>218000</v>
      </c>
      <c r="S29" s="291">
        <v>7745488</v>
      </c>
      <c r="T29" s="17"/>
    </row>
    <row r="30" spans="1:20">
      <c r="A30" s="821"/>
      <c r="B30" s="27" t="s">
        <v>61</v>
      </c>
      <c r="C30" s="291">
        <v>340000</v>
      </c>
      <c r="D30" s="291">
        <v>229000</v>
      </c>
      <c r="E30" s="524">
        <v>23000</v>
      </c>
      <c r="F30" s="291">
        <v>900000</v>
      </c>
      <c r="G30" s="291">
        <v>27000</v>
      </c>
      <c r="H30" s="291">
        <v>1041313</v>
      </c>
      <c r="I30" s="291">
        <v>712450</v>
      </c>
      <c r="J30" s="537">
        <v>188609</v>
      </c>
      <c r="K30" s="291">
        <v>1264</v>
      </c>
      <c r="L30" s="524">
        <v>145000</v>
      </c>
      <c r="M30" s="291">
        <v>2660252</v>
      </c>
      <c r="N30" s="291" t="s">
        <v>123</v>
      </c>
      <c r="O30" s="524">
        <v>24982996</v>
      </c>
      <c r="P30" s="291">
        <v>4000000</v>
      </c>
      <c r="Q30" s="291">
        <v>195000</v>
      </c>
      <c r="R30" s="524">
        <v>332000</v>
      </c>
      <c r="S30" s="291">
        <v>35789170</v>
      </c>
      <c r="T30" s="17"/>
    </row>
    <row r="31" spans="1:20">
      <c r="A31" s="821"/>
      <c r="B31" s="27" t="s">
        <v>60</v>
      </c>
      <c r="C31" s="291">
        <v>2050000</v>
      </c>
      <c r="D31" s="291">
        <v>1630000</v>
      </c>
      <c r="E31" s="524">
        <v>118000</v>
      </c>
      <c r="F31" s="291">
        <v>4028000</v>
      </c>
      <c r="G31" s="291">
        <v>275000</v>
      </c>
      <c r="H31" s="291">
        <v>821717</v>
      </c>
      <c r="I31" s="291">
        <v>1248030</v>
      </c>
      <c r="J31" s="308">
        <v>2301349</v>
      </c>
      <c r="K31" s="291">
        <v>23734</v>
      </c>
      <c r="L31" s="524">
        <v>4255000</v>
      </c>
      <c r="M31" s="291">
        <v>2061403</v>
      </c>
      <c r="N31" s="291">
        <v>5000</v>
      </c>
      <c r="O31" s="524">
        <v>6399853</v>
      </c>
      <c r="P31" s="291">
        <v>12550000</v>
      </c>
      <c r="Q31" s="291">
        <v>1950000</v>
      </c>
      <c r="R31" s="524">
        <v>3269000</v>
      </c>
      <c r="S31" s="291">
        <v>42987322</v>
      </c>
      <c r="T31" s="17"/>
    </row>
    <row r="32" spans="1:20">
      <c r="A32" s="821">
        <v>2007</v>
      </c>
      <c r="B32" s="27" t="s">
        <v>63</v>
      </c>
      <c r="C32" s="291">
        <v>4160000</v>
      </c>
      <c r="D32" s="291">
        <v>1788000</v>
      </c>
      <c r="E32" s="524">
        <v>50000</v>
      </c>
      <c r="F32" s="291">
        <v>754000</v>
      </c>
      <c r="G32" s="291">
        <v>585000</v>
      </c>
      <c r="H32" s="291">
        <v>687588</v>
      </c>
      <c r="I32" s="291">
        <v>9647000</v>
      </c>
      <c r="J32" s="537">
        <v>889734</v>
      </c>
      <c r="K32" s="291">
        <v>7203</v>
      </c>
      <c r="L32" s="524">
        <v>1308000</v>
      </c>
      <c r="M32" s="291">
        <v>2500000</v>
      </c>
      <c r="N32" s="291">
        <v>1000</v>
      </c>
      <c r="O32" s="524">
        <v>13911328</v>
      </c>
      <c r="P32" s="291">
        <v>18000000</v>
      </c>
      <c r="Q32" s="291">
        <v>2850000</v>
      </c>
      <c r="R32" s="524">
        <v>5048000</v>
      </c>
      <c r="S32" s="291">
        <v>62158650</v>
      </c>
      <c r="T32" s="17"/>
    </row>
    <row r="33" spans="1:20">
      <c r="A33" s="821"/>
      <c r="B33" s="27" t="s">
        <v>62</v>
      </c>
      <c r="C33" s="291">
        <v>782000</v>
      </c>
      <c r="D33" s="291">
        <v>11000</v>
      </c>
      <c r="E33" s="308" t="s">
        <v>26</v>
      </c>
      <c r="F33" s="291">
        <v>963000</v>
      </c>
      <c r="G33" s="291">
        <v>30000</v>
      </c>
      <c r="H33" s="291">
        <v>215741</v>
      </c>
      <c r="I33" s="291">
        <v>1314370</v>
      </c>
      <c r="J33" s="308">
        <v>928952</v>
      </c>
      <c r="K33" s="291">
        <v>17413</v>
      </c>
      <c r="L33" s="524">
        <v>1343000</v>
      </c>
      <c r="M33" s="291">
        <v>25000</v>
      </c>
      <c r="N33" s="291">
        <v>8000</v>
      </c>
      <c r="O33" s="524">
        <v>1651394</v>
      </c>
      <c r="P33" s="291">
        <v>455000</v>
      </c>
      <c r="Q33" s="291">
        <v>340000</v>
      </c>
      <c r="R33" s="524">
        <v>180000</v>
      </c>
      <c r="S33" s="291">
        <v>8300087</v>
      </c>
      <c r="T33" s="17"/>
    </row>
    <row r="34" spans="1:20">
      <c r="A34" s="821"/>
      <c r="B34" s="27" t="s">
        <v>61</v>
      </c>
      <c r="C34" s="291">
        <v>340000</v>
      </c>
      <c r="D34" s="291">
        <v>253000</v>
      </c>
      <c r="E34" s="524">
        <v>23000</v>
      </c>
      <c r="F34" s="291">
        <v>901000</v>
      </c>
      <c r="G34" s="291">
        <v>28000</v>
      </c>
      <c r="H34" s="291">
        <v>904742</v>
      </c>
      <c r="I34" s="291">
        <v>729890</v>
      </c>
      <c r="J34" s="537">
        <v>188520</v>
      </c>
      <c r="K34" s="291">
        <v>1110</v>
      </c>
      <c r="L34" s="524">
        <v>200000</v>
      </c>
      <c r="M34" s="291">
        <v>2700000</v>
      </c>
      <c r="N34" s="291" t="s">
        <v>123</v>
      </c>
      <c r="O34" s="524">
        <v>25082099.997893292</v>
      </c>
      <c r="P34" s="291">
        <v>3550000</v>
      </c>
      <c r="Q34" s="291">
        <v>200000</v>
      </c>
      <c r="R34" s="524">
        <v>390000</v>
      </c>
      <c r="S34" s="291">
        <v>35486361.997893289</v>
      </c>
      <c r="T34" s="17"/>
    </row>
    <row r="35" spans="1:20">
      <c r="A35" s="821"/>
      <c r="B35" s="27" t="s">
        <v>60</v>
      </c>
      <c r="C35" s="291">
        <v>2060000</v>
      </c>
      <c r="D35" s="291">
        <v>1640000</v>
      </c>
      <c r="E35" s="524">
        <v>118000</v>
      </c>
      <c r="F35" s="291">
        <v>4034000</v>
      </c>
      <c r="G35" s="291">
        <v>276000</v>
      </c>
      <c r="H35" s="291">
        <v>879278</v>
      </c>
      <c r="I35" s="291">
        <v>1279720</v>
      </c>
      <c r="J35" s="308">
        <v>2720126</v>
      </c>
      <c r="K35" s="291">
        <v>24805</v>
      </c>
      <c r="L35" s="524">
        <v>4395000</v>
      </c>
      <c r="M35" s="291">
        <v>2000000</v>
      </c>
      <c r="N35" s="291">
        <v>5000</v>
      </c>
      <c r="O35" s="524">
        <v>6265380.1746115722</v>
      </c>
      <c r="P35" s="291">
        <v>12550000</v>
      </c>
      <c r="Q35" s="291">
        <v>2000000</v>
      </c>
      <c r="R35" s="524">
        <v>3320000</v>
      </c>
      <c r="S35" s="291">
        <v>43537784.174611568</v>
      </c>
      <c r="T35" s="17"/>
    </row>
    <row r="36" spans="1:20">
      <c r="A36" s="821">
        <v>2008</v>
      </c>
      <c r="B36" s="27" t="s">
        <v>63</v>
      </c>
      <c r="C36" s="291">
        <v>4180000</v>
      </c>
      <c r="D36" s="291">
        <v>2220000</v>
      </c>
      <c r="E36" s="524">
        <v>50000</v>
      </c>
      <c r="F36" s="291">
        <v>753000</v>
      </c>
      <c r="G36" s="291">
        <v>585000</v>
      </c>
      <c r="H36" s="291">
        <v>616496</v>
      </c>
      <c r="I36" s="291">
        <v>9730000</v>
      </c>
      <c r="J36" s="537">
        <v>982362</v>
      </c>
      <c r="K36" s="291">
        <v>7327</v>
      </c>
      <c r="L36" s="524">
        <v>1358000</v>
      </c>
      <c r="M36" s="291">
        <v>2500000</v>
      </c>
      <c r="N36" s="291">
        <v>1000</v>
      </c>
      <c r="O36" s="524">
        <v>13865431</v>
      </c>
      <c r="P36" s="291">
        <v>18000000</v>
      </c>
      <c r="Q36" s="291">
        <v>2850000</v>
      </c>
      <c r="R36" s="524">
        <v>5012000</v>
      </c>
      <c r="S36" s="291">
        <v>62700289</v>
      </c>
      <c r="T36" s="17"/>
    </row>
    <row r="37" spans="1:20">
      <c r="A37" s="821"/>
      <c r="B37" s="27" t="s">
        <v>62</v>
      </c>
      <c r="C37" s="291">
        <v>785000</v>
      </c>
      <c r="D37" s="291">
        <v>10000</v>
      </c>
      <c r="E37" s="308" t="s">
        <v>26</v>
      </c>
      <c r="F37" s="291">
        <v>965000</v>
      </c>
      <c r="G37" s="291">
        <v>30000</v>
      </c>
      <c r="H37" s="291">
        <v>113400</v>
      </c>
      <c r="I37" s="291">
        <v>1346000</v>
      </c>
      <c r="J37" s="308">
        <v>1229468</v>
      </c>
      <c r="K37" s="291">
        <v>6699</v>
      </c>
      <c r="L37" s="524">
        <v>1533000</v>
      </c>
      <c r="M37" s="291">
        <v>25000</v>
      </c>
      <c r="N37" s="291">
        <v>8000</v>
      </c>
      <c r="O37" s="524">
        <v>1614748</v>
      </c>
      <c r="P37" s="291">
        <v>455000</v>
      </c>
      <c r="Q37" s="291">
        <v>340000</v>
      </c>
      <c r="R37" s="524">
        <v>200000</v>
      </c>
      <c r="S37" s="291">
        <v>8680616</v>
      </c>
      <c r="T37" s="17"/>
    </row>
    <row r="38" spans="1:20">
      <c r="A38" s="821"/>
      <c r="B38" s="27" t="s">
        <v>61</v>
      </c>
      <c r="C38" s="291">
        <v>345000</v>
      </c>
      <c r="D38" s="291">
        <v>303000</v>
      </c>
      <c r="E38" s="524">
        <v>23000</v>
      </c>
      <c r="F38" s="291">
        <v>902000</v>
      </c>
      <c r="G38" s="291">
        <v>28000</v>
      </c>
      <c r="H38" s="291">
        <v>1401427</v>
      </c>
      <c r="I38" s="291">
        <v>747800</v>
      </c>
      <c r="J38" s="537">
        <v>199649</v>
      </c>
      <c r="K38" s="291">
        <v>1548</v>
      </c>
      <c r="L38" s="524">
        <v>252000</v>
      </c>
      <c r="M38" s="291">
        <v>2700000</v>
      </c>
      <c r="N38" s="291" t="s">
        <v>123</v>
      </c>
      <c r="O38" s="524">
        <v>25093895</v>
      </c>
      <c r="P38" s="291">
        <v>3550000</v>
      </c>
      <c r="Q38" s="291">
        <v>200000</v>
      </c>
      <c r="R38" s="524">
        <v>400000</v>
      </c>
      <c r="S38" s="291">
        <v>36118971</v>
      </c>
      <c r="T38" s="17"/>
    </row>
    <row r="39" spans="1:20">
      <c r="A39" s="821"/>
      <c r="B39" s="27" t="s">
        <v>60</v>
      </c>
      <c r="C39" s="291">
        <v>2100000</v>
      </c>
      <c r="D39" s="291">
        <v>1879000</v>
      </c>
      <c r="E39" s="524">
        <v>118000</v>
      </c>
      <c r="F39" s="291">
        <v>4046000</v>
      </c>
      <c r="G39" s="291">
        <v>276000</v>
      </c>
      <c r="H39" s="291">
        <v>1009298</v>
      </c>
      <c r="I39" s="291">
        <v>1310420</v>
      </c>
      <c r="J39" s="308">
        <v>3106271</v>
      </c>
      <c r="K39" s="291">
        <v>25994</v>
      </c>
      <c r="L39" s="524">
        <v>4819000</v>
      </c>
      <c r="M39" s="291">
        <v>2000000</v>
      </c>
      <c r="N39" s="291">
        <v>5000</v>
      </c>
      <c r="O39" s="524">
        <v>6529328</v>
      </c>
      <c r="P39" s="291">
        <v>12550000</v>
      </c>
      <c r="Q39" s="291">
        <v>2000000</v>
      </c>
      <c r="R39" s="524">
        <v>3170000</v>
      </c>
      <c r="S39" s="291">
        <v>44892897</v>
      </c>
      <c r="T39" s="17"/>
    </row>
    <row r="40" spans="1:20">
      <c r="A40" s="821">
        <v>2009</v>
      </c>
      <c r="B40" s="27" t="s">
        <v>63</v>
      </c>
      <c r="C40" s="291">
        <v>3604608</v>
      </c>
      <c r="D40" s="291">
        <v>2413000</v>
      </c>
      <c r="E40" s="524">
        <v>50000</v>
      </c>
      <c r="F40" s="291">
        <v>751000</v>
      </c>
      <c r="G40" s="291">
        <v>610000</v>
      </c>
      <c r="H40" s="291">
        <v>625995</v>
      </c>
      <c r="I40" s="291">
        <v>9805000</v>
      </c>
      <c r="J40" s="537">
        <v>1069854</v>
      </c>
      <c r="K40" s="291">
        <v>7237</v>
      </c>
      <c r="L40" s="524">
        <v>1272000</v>
      </c>
      <c r="M40" s="291">
        <v>2380000</v>
      </c>
      <c r="N40" s="291">
        <v>350</v>
      </c>
      <c r="O40" s="524">
        <v>13761161</v>
      </c>
      <c r="P40" s="291">
        <v>19100000</v>
      </c>
      <c r="Q40" s="291">
        <v>2950000</v>
      </c>
      <c r="R40" s="524">
        <v>5331000</v>
      </c>
      <c r="S40" s="291">
        <v>63725165</v>
      </c>
      <c r="T40" s="17"/>
    </row>
    <row r="41" spans="1:20">
      <c r="A41" s="821"/>
      <c r="B41" s="27" t="s">
        <v>62</v>
      </c>
      <c r="C41" s="291">
        <v>2803917</v>
      </c>
      <c r="D41" s="291">
        <v>10000</v>
      </c>
      <c r="E41" s="308" t="s">
        <v>26</v>
      </c>
      <c r="F41" s="291">
        <v>967000</v>
      </c>
      <c r="G41" s="291">
        <v>48000</v>
      </c>
      <c r="H41" s="291">
        <v>80071</v>
      </c>
      <c r="I41" s="291">
        <v>1375000</v>
      </c>
      <c r="J41" s="308">
        <v>1229468</v>
      </c>
      <c r="K41" s="291">
        <v>14108</v>
      </c>
      <c r="L41" s="291">
        <v>1300000</v>
      </c>
      <c r="M41" s="291">
        <v>60000</v>
      </c>
      <c r="N41" s="291">
        <v>6014</v>
      </c>
      <c r="O41" s="524">
        <v>1613385</v>
      </c>
      <c r="P41" s="291">
        <v>490000</v>
      </c>
      <c r="Q41" s="291">
        <v>450000</v>
      </c>
      <c r="R41" s="524">
        <v>350000</v>
      </c>
      <c r="S41" s="291">
        <v>10792073</v>
      </c>
      <c r="T41" s="17"/>
    </row>
    <row r="42" spans="1:20">
      <c r="A42" s="821"/>
      <c r="B42" s="27" t="s">
        <v>61</v>
      </c>
      <c r="C42" s="291">
        <v>83303</v>
      </c>
      <c r="D42" s="291">
        <v>293000</v>
      </c>
      <c r="E42" s="524">
        <v>23000</v>
      </c>
      <c r="F42" s="291">
        <v>903000</v>
      </c>
      <c r="G42" s="291">
        <v>35000</v>
      </c>
      <c r="H42" s="291">
        <v>1867544</v>
      </c>
      <c r="I42" s="291">
        <v>765000</v>
      </c>
      <c r="J42" s="537">
        <v>214230</v>
      </c>
      <c r="K42" s="291">
        <v>2023</v>
      </c>
      <c r="L42" s="291">
        <v>190000</v>
      </c>
      <c r="M42" s="291">
        <v>2700000</v>
      </c>
      <c r="N42" s="291" t="s">
        <v>123</v>
      </c>
      <c r="O42" s="524">
        <v>24989031</v>
      </c>
      <c r="P42" s="291">
        <v>4150000</v>
      </c>
      <c r="Q42" s="291">
        <v>210000</v>
      </c>
      <c r="R42" s="524">
        <v>315000</v>
      </c>
      <c r="S42" s="291">
        <v>36700119</v>
      </c>
      <c r="T42" s="17"/>
    </row>
    <row r="43" spans="1:20">
      <c r="A43" s="821"/>
      <c r="B43" s="27" t="s">
        <v>60</v>
      </c>
      <c r="C43" s="291">
        <v>6157106</v>
      </c>
      <c r="D43" s="291">
        <v>1863000</v>
      </c>
      <c r="E43" s="524">
        <v>118000</v>
      </c>
      <c r="F43" s="291">
        <v>4100000</v>
      </c>
      <c r="G43" s="291">
        <v>280000</v>
      </c>
      <c r="H43" s="291">
        <v>204128</v>
      </c>
      <c r="I43" s="291">
        <v>1342000</v>
      </c>
      <c r="J43" s="308">
        <v>3106271</v>
      </c>
      <c r="K43" s="291">
        <v>26014</v>
      </c>
      <c r="L43" s="291">
        <v>4500000</v>
      </c>
      <c r="M43" s="291">
        <v>2000000</v>
      </c>
      <c r="N43" s="291">
        <v>5200</v>
      </c>
      <c r="O43" s="524">
        <v>6357838</v>
      </c>
      <c r="P43" s="291">
        <v>12850000</v>
      </c>
      <c r="Q43" s="291">
        <v>2100000</v>
      </c>
      <c r="R43" s="524">
        <v>4207000</v>
      </c>
      <c r="S43" s="291">
        <v>49144481</v>
      </c>
      <c r="T43" s="17"/>
    </row>
    <row r="44" spans="1:20">
      <c r="A44" s="821">
        <v>2010</v>
      </c>
      <c r="B44" s="27" t="s">
        <v>63</v>
      </c>
      <c r="C44" s="291">
        <v>3939405</v>
      </c>
      <c r="D44" s="291">
        <v>2658347</v>
      </c>
      <c r="E44" s="524">
        <v>50000</v>
      </c>
      <c r="F44" s="291">
        <v>755000</v>
      </c>
      <c r="G44" s="291">
        <v>620000</v>
      </c>
      <c r="H44" s="291">
        <v>700851</v>
      </c>
      <c r="I44" s="291">
        <v>9881130</v>
      </c>
      <c r="J44" s="537">
        <v>1110560</v>
      </c>
      <c r="K44" s="291">
        <v>7491</v>
      </c>
      <c r="L44" s="524">
        <v>1277044</v>
      </c>
      <c r="M44" s="291">
        <v>2400000</v>
      </c>
      <c r="N44" s="291">
        <v>350</v>
      </c>
      <c r="O44" s="524">
        <v>13731044</v>
      </c>
      <c r="P44" s="291">
        <v>19500000</v>
      </c>
      <c r="Q44" s="291">
        <v>3000000</v>
      </c>
      <c r="R44" s="524">
        <v>5774000</v>
      </c>
      <c r="S44" s="291">
        <v>65424092</v>
      </c>
      <c r="T44" s="17"/>
    </row>
    <row r="45" spans="1:20">
      <c r="A45" s="821"/>
      <c r="B45" s="27" t="s">
        <v>62</v>
      </c>
      <c r="C45" s="291">
        <v>2871021</v>
      </c>
      <c r="D45" s="291">
        <v>9000</v>
      </c>
      <c r="E45" s="308" t="s">
        <v>26</v>
      </c>
      <c r="F45" s="291">
        <v>967000</v>
      </c>
      <c r="G45" s="291">
        <v>50000</v>
      </c>
      <c r="H45" s="291">
        <v>129464</v>
      </c>
      <c r="I45" s="291">
        <v>1408500</v>
      </c>
      <c r="J45" s="308">
        <v>1861503</v>
      </c>
      <c r="K45" s="291">
        <v>22327</v>
      </c>
      <c r="L45" s="524">
        <v>1340348</v>
      </c>
      <c r="M45" s="291">
        <v>65000</v>
      </c>
      <c r="N45" s="291">
        <v>5363</v>
      </c>
      <c r="O45" s="524">
        <v>1594494</v>
      </c>
      <c r="P45" s="291">
        <v>495000</v>
      </c>
      <c r="Q45" s="291">
        <v>500000</v>
      </c>
      <c r="R45" s="524">
        <v>391000</v>
      </c>
      <c r="S45" s="291">
        <v>11681770</v>
      </c>
      <c r="T45" s="17"/>
    </row>
    <row r="46" spans="1:20">
      <c r="A46" s="821"/>
      <c r="B46" s="27" t="s">
        <v>61</v>
      </c>
      <c r="C46" s="291">
        <v>852772</v>
      </c>
      <c r="D46" s="291">
        <v>205000</v>
      </c>
      <c r="E46" s="524">
        <v>23000</v>
      </c>
      <c r="F46" s="291">
        <v>905000</v>
      </c>
      <c r="G46" s="291">
        <v>34500</v>
      </c>
      <c r="H46" s="291">
        <v>1558093</v>
      </c>
      <c r="I46" s="291">
        <v>780220</v>
      </c>
      <c r="J46" s="537">
        <v>228649</v>
      </c>
      <c r="K46" s="291">
        <v>2022</v>
      </c>
      <c r="L46" s="524">
        <v>220391000</v>
      </c>
      <c r="M46" s="291">
        <v>2800000</v>
      </c>
      <c r="N46" s="291" t="s">
        <v>123</v>
      </c>
      <c r="O46" s="524">
        <v>24501043</v>
      </c>
      <c r="P46" s="291">
        <v>4200000</v>
      </c>
      <c r="Q46" s="291">
        <v>220000</v>
      </c>
      <c r="R46" s="524">
        <v>309000</v>
      </c>
      <c r="S46" s="291">
        <v>256978257</v>
      </c>
      <c r="T46" s="17"/>
    </row>
    <row r="47" spans="1:20">
      <c r="A47" s="821"/>
      <c r="B47" s="27" t="s">
        <v>60</v>
      </c>
      <c r="C47" s="291">
        <v>6479461</v>
      </c>
      <c r="D47" s="291">
        <v>1956000</v>
      </c>
      <c r="E47" s="524">
        <v>120000</v>
      </c>
      <c r="F47" s="291">
        <v>4150000</v>
      </c>
      <c r="G47" s="291">
        <v>280000</v>
      </c>
      <c r="H47" s="291">
        <v>1224201</v>
      </c>
      <c r="I47" s="291">
        <v>1373000</v>
      </c>
      <c r="J47" s="308">
        <v>3893922</v>
      </c>
      <c r="K47" s="291">
        <v>27819</v>
      </c>
      <c r="L47" s="524">
        <v>3907483</v>
      </c>
      <c r="M47" s="291">
        <v>2100000</v>
      </c>
      <c r="N47" s="291">
        <v>5200</v>
      </c>
      <c r="O47" s="524">
        <v>6274846</v>
      </c>
      <c r="P47" s="291">
        <v>12900000</v>
      </c>
      <c r="Q47" s="291">
        <v>2200000</v>
      </c>
      <c r="R47" s="524">
        <v>4666000</v>
      </c>
      <c r="S47" s="291">
        <v>51464932</v>
      </c>
      <c r="T47" s="17"/>
    </row>
    <row r="48" spans="1:20">
      <c r="A48" s="821">
        <v>2011</v>
      </c>
      <c r="B48" s="27" t="s">
        <v>63</v>
      </c>
      <c r="C48" s="291">
        <v>4586570</v>
      </c>
      <c r="D48" s="291">
        <v>2554364</v>
      </c>
      <c r="E48" s="524">
        <v>50000</v>
      </c>
      <c r="F48" s="291">
        <v>748000</v>
      </c>
      <c r="G48" s="291">
        <v>625000</v>
      </c>
      <c r="H48" s="291">
        <v>663189</v>
      </c>
      <c r="I48" s="291">
        <v>9958000</v>
      </c>
      <c r="J48" s="537">
        <v>1164438</v>
      </c>
      <c r="K48" s="291">
        <v>6596</v>
      </c>
      <c r="L48" s="291">
        <v>1280000</v>
      </c>
      <c r="M48" s="291">
        <v>2350000</v>
      </c>
      <c r="N48" s="291">
        <v>660</v>
      </c>
      <c r="O48" s="524">
        <v>13688328</v>
      </c>
      <c r="P48" s="291">
        <v>21300000</v>
      </c>
      <c r="Q48" s="291">
        <v>3000000</v>
      </c>
      <c r="R48" s="524">
        <v>5156000</v>
      </c>
      <c r="S48" s="291">
        <v>67173145</v>
      </c>
      <c r="T48" s="17"/>
    </row>
    <row r="49" spans="1:20">
      <c r="A49" s="821"/>
      <c r="B49" s="27" t="s">
        <v>62</v>
      </c>
      <c r="C49" s="291">
        <v>2135979</v>
      </c>
      <c r="D49" s="291">
        <v>4865</v>
      </c>
      <c r="E49" s="308" t="s">
        <v>26</v>
      </c>
      <c r="F49" s="291">
        <v>971120</v>
      </c>
      <c r="G49" s="291">
        <v>33500</v>
      </c>
      <c r="H49" s="291">
        <v>54883</v>
      </c>
      <c r="I49" s="291">
        <v>1475980</v>
      </c>
      <c r="J49" s="308">
        <v>2160670</v>
      </c>
      <c r="K49" s="291">
        <v>23285</v>
      </c>
      <c r="L49" s="291">
        <v>1375000</v>
      </c>
      <c r="M49" s="291">
        <v>70000</v>
      </c>
      <c r="N49" s="291">
        <v>6000</v>
      </c>
      <c r="O49" s="524">
        <v>1583574</v>
      </c>
      <c r="P49" s="291">
        <v>500000</v>
      </c>
      <c r="Q49" s="291">
        <v>718000</v>
      </c>
      <c r="R49" s="524">
        <v>275000</v>
      </c>
      <c r="S49" s="291">
        <v>11292376</v>
      </c>
      <c r="T49" s="17"/>
    </row>
    <row r="50" spans="1:20">
      <c r="A50" s="821"/>
      <c r="B50" s="93" t="s">
        <v>61</v>
      </c>
      <c r="C50" s="291">
        <v>1009756</v>
      </c>
      <c r="D50" s="291">
        <v>295894</v>
      </c>
      <c r="E50" s="524">
        <v>23000</v>
      </c>
      <c r="F50" s="291">
        <v>905000</v>
      </c>
      <c r="G50" s="291">
        <v>34500</v>
      </c>
      <c r="H50" s="291">
        <v>1746828</v>
      </c>
      <c r="I50" s="291">
        <v>806750</v>
      </c>
      <c r="J50" s="537">
        <v>240269</v>
      </c>
      <c r="K50" s="291">
        <v>1931</v>
      </c>
      <c r="L50" s="291">
        <v>220000</v>
      </c>
      <c r="M50" s="291">
        <v>2850000</v>
      </c>
      <c r="N50" s="291" t="s">
        <v>123</v>
      </c>
      <c r="O50" s="524">
        <v>24302776</v>
      </c>
      <c r="P50" s="291">
        <v>225000</v>
      </c>
      <c r="Q50" s="291">
        <v>365000</v>
      </c>
      <c r="R50" s="524">
        <v>512000</v>
      </c>
      <c r="S50" s="291">
        <v>33466954</v>
      </c>
      <c r="T50" s="17"/>
    </row>
    <row r="51" spans="1:20">
      <c r="A51" s="821"/>
      <c r="B51" s="93" t="s">
        <v>60</v>
      </c>
      <c r="C51" s="291">
        <v>3948595</v>
      </c>
      <c r="D51" s="291">
        <v>1769811</v>
      </c>
      <c r="E51" s="524">
        <v>122000</v>
      </c>
      <c r="F51" s="291">
        <v>4065000</v>
      </c>
      <c r="G51" s="291">
        <v>270000</v>
      </c>
      <c r="H51" s="291">
        <v>1071424</v>
      </c>
      <c r="I51" s="291">
        <v>1437890</v>
      </c>
      <c r="J51" s="308">
        <v>442907</v>
      </c>
      <c r="K51" s="291">
        <v>28176</v>
      </c>
      <c r="L51" s="291">
        <v>4000000</v>
      </c>
      <c r="M51" s="291">
        <v>2150000</v>
      </c>
      <c r="N51" s="291">
        <v>5400</v>
      </c>
      <c r="O51" s="524">
        <v>6165051</v>
      </c>
      <c r="P51" s="291">
        <v>15200000</v>
      </c>
      <c r="Q51" s="291">
        <v>2300000</v>
      </c>
      <c r="R51" s="524">
        <v>3500000</v>
      </c>
      <c r="S51" s="291">
        <v>46338364</v>
      </c>
      <c r="T51" s="17"/>
    </row>
    <row r="52" spans="1:20">
      <c r="A52" s="821">
        <v>2012</v>
      </c>
      <c r="B52" s="93" t="s">
        <v>63</v>
      </c>
      <c r="C52" s="291">
        <v>4687480</v>
      </c>
      <c r="D52" s="291">
        <v>2489236</v>
      </c>
      <c r="E52" s="524">
        <v>50000</v>
      </c>
      <c r="F52" s="291">
        <v>745000</v>
      </c>
      <c r="G52" s="291">
        <v>630000</v>
      </c>
      <c r="H52" s="291">
        <v>577172</v>
      </c>
      <c r="I52" s="291">
        <v>10037600</v>
      </c>
      <c r="J52" s="537">
        <v>1241749</v>
      </c>
      <c r="K52" s="291">
        <v>7302</v>
      </c>
      <c r="L52" s="524">
        <v>1541000</v>
      </c>
      <c r="M52" s="291">
        <v>2904451</v>
      </c>
      <c r="N52" s="291">
        <v>200</v>
      </c>
      <c r="O52" s="524">
        <v>13887898</v>
      </c>
      <c r="P52" s="291">
        <v>21400889</v>
      </c>
      <c r="Q52" s="291">
        <v>3050000</v>
      </c>
      <c r="R52" s="524">
        <v>6204000</v>
      </c>
      <c r="S52" s="291">
        <v>69447377</v>
      </c>
      <c r="T52" s="17"/>
    </row>
    <row r="53" spans="1:20">
      <c r="A53" s="821"/>
      <c r="B53" s="93" t="s">
        <v>62</v>
      </c>
      <c r="C53" s="291">
        <v>2358120</v>
      </c>
      <c r="D53" s="291">
        <v>6258</v>
      </c>
      <c r="E53" s="308" t="s">
        <v>26</v>
      </c>
      <c r="F53" s="291">
        <v>1000000</v>
      </c>
      <c r="G53" s="291">
        <v>34000</v>
      </c>
      <c r="H53" s="291">
        <v>91951</v>
      </c>
      <c r="I53" s="291">
        <v>1518180</v>
      </c>
      <c r="J53" s="308">
        <v>2433172</v>
      </c>
      <c r="K53" s="291">
        <v>15287</v>
      </c>
      <c r="L53" s="524">
        <v>1728000</v>
      </c>
      <c r="M53" s="291">
        <v>69430</v>
      </c>
      <c r="N53" s="291">
        <v>5500</v>
      </c>
      <c r="O53" s="524">
        <v>1578533</v>
      </c>
      <c r="P53" s="291">
        <v>1592727</v>
      </c>
      <c r="Q53" s="291">
        <v>725000</v>
      </c>
      <c r="R53" s="524">
        <v>332000</v>
      </c>
      <c r="S53" s="291">
        <v>13471478</v>
      </c>
      <c r="T53" s="17"/>
    </row>
    <row r="54" spans="1:20">
      <c r="A54" s="821"/>
      <c r="B54" s="93" t="s">
        <v>61</v>
      </c>
      <c r="C54" s="291">
        <v>1037020</v>
      </c>
      <c r="D54" s="291">
        <v>198234</v>
      </c>
      <c r="E54" s="524">
        <v>23500</v>
      </c>
      <c r="F54" s="291">
        <v>905500</v>
      </c>
      <c r="G54" s="291">
        <v>35500</v>
      </c>
      <c r="H54" s="291">
        <v>1556188</v>
      </c>
      <c r="I54" s="291">
        <v>827460</v>
      </c>
      <c r="J54" s="537">
        <v>255928</v>
      </c>
      <c r="K54" s="291">
        <v>2211</v>
      </c>
      <c r="L54" s="524">
        <v>234000</v>
      </c>
      <c r="M54" s="291">
        <v>2850000</v>
      </c>
      <c r="N54" s="291" t="s">
        <v>123</v>
      </c>
      <c r="O54" s="524">
        <v>24391112</v>
      </c>
      <c r="P54" s="291">
        <v>5730158</v>
      </c>
      <c r="Q54" s="291">
        <v>230000</v>
      </c>
      <c r="R54" s="524">
        <v>309000</v>
      </c>
      <c r="S54" s="291">
        <v>38598351</v>
      </c>
      <c r="T54" s="17"/>
    </row>
    <row r="55" spans="1:20">
      <c r="A55" s="821"/>
      <c r="B55" s="93" t="s">
        <v>60</v>
      </c>
      <c r="C55" s="291">
        <v>4055210</v>
      </c>
      <c r="D55" s="291">
        <v>1896236</v>
      </c>
      <c r="E55" s="524">
        <v>122000</v>
      </c>
      <c r="F55" s="291">
        <v>4065000</v>
      </c>
      <c r="G55" s="291">
        <v>268000</v>
      </c>
      <c r="H55" s="291">
        <v>886340</v>
      </c>
      <c r="I55" s="291">
        <v>1473070</v>
      </c>
      <c r="J55" s="308">
        <v>4929808</v>
      </c>
      <c r="K55" s="291">
        <v>27430</v>
      </c>
      <c r="L55" s="524">
        <v>4309381</v>
      </c>
      <c r="M55" s="291">
        <v>2305508</v>
      </c>
      <c r="N55" s="291">
        <v>5400</v>
      </c>
      <c r="O55" s="524">
        <v>6141817</v>
      </c>
      <c r="P55" s="291">
        <v>15178314</v>
      </c>
      <c r="Q55" s="291">
        <v>2350000</v>
      </c>
      <c r="R55" s="524">
        <v>5112000</v>
      </c>
      <c r="S55" s="291">
        <v>53125444</v>
      </c>
      <c r="T55" s="17"/>
    </row>
    <row r="56" spans="1:20">
      <c r="A56" s="821">
        <v>2013</v>
      </c>
      <c r="B56" s="93" t="s">
        <v>63</v>
      </c>
      <c r="C56" s="291">
        <v>4695000</v>
      </c>
      <c r="D56" s="291">
        <v>2500000</v>
      </c>
      <c r="E56" s="524">
        <v>50000</v>
      </c>
      <c r="F56" s="291">
        <v>750000</v>
      </c>
      <c r="G56" s="291">
        <v>635000</v>
      </c>
      <c r="H56" s="291">
        <v>548042</v>
      </c>
      <c r="I56" s="291">
        <v>10117900</v>
      </c>
      <c r="J56" s="537">
        <v>1316799</v>
      </c>
      <c r="K56" s="291">
        <v>7240</v>
      </c>
      <c r="L56" s="524">
        <v>1680000</v>
      </c>
      <c r="M56" s="291">
        <v>2370000</v>
      </c>
      <c r="N56" s="291">
        <v>300</v>
      </c>
      <c r="O56" s="524">
        <v>13861194</v>
      </c>
      <c r="P56" s="291">
        <v>24300000</v>
      </c>
      <c r="Q56" s="291">
        <v>3100000</v>
      </c>
      <c r="R56" s="524">
        <v>4826000</v>
      </c>
      <c r="S56" s="291">
        <v>70669575</v>
      </c>
      <c r="T56" s="17"/>
    </row>
    <row r="57" spans="1:20">
      <c r="A57" s="821"/>
      <c r="B57" s="93" t="s">
        <v>62</v>
      </c>
      <c r="C57" s="291">
        <v>2400000</v>
      </c>
      <c r="D57" s="291">
        <v>13500</v>
      </c>
      <c r="E57" s="308" t="s">
        <v>26</v>
      </c>
      <c r="F57" s="291">
        <v>1050000</v>
      </c>
      <c r="G57" s="291">
        <v>35000</v>
      </c>
      <c r="H57" s="291">
        <v>41040</v>
      </c>
      <c r="I57" s="291">
        <v>1549900</v>
      </c>
      <c r="J57" s="308">
        <v>2754414</v>
      </c>
      <c r="K57" s="291">
        <v>15961</v>
      </c>
      <c r="L57" s="524">
        <v>1410000</v>
      </c>
      <c r="M57" s="291">
        <v>72500</v>
      </c>
      <c r="N57" s="291">
        <v>5550</v>
      </c>
      <c r="O57" s="524">
        <v>1573701</v>
      </c>
      <c r="P57" s="291">
        <v>2010000</v>
      </c>
      <c r="Q57" s="291">
        <v>730000</v>
      </c>
      <c r="R57" s="524">
        <v>349000</v>
      </c>
      <c r="S57" s="291">
        <v>13960666</v>
      </c>
      <c r="T57" s="17"/>
    </row>
    <row r="58" spans="1:20">
      <c r="A58" s="821"/>
      <c r="B58" s="93" t="s">
        <v>61</v>
      </c>
      <c r="C58" s="291">
        <v>1040000</v>
      </c>
      <c r="D58" s="291">
        <v>290000</v>
      </c>
      <c r="E58" s="524">
        <v>24000</v>
      </c>
      <c r="F58" s="291">
        <v>910000</v>
      </c>
      <c r="G58" s="291">
        <v>36000</v>
      </c>
      <c r="H58" s="291">
        <v>1470013</v>
      </c>
      <c r="I58" s="291">
        <v>838090</v>
      </c>
      <c r="J58" s="537">
        <v>269830</v>
      </c>
      <c r="K58" s="291">
        <v>2510</v>
      </c>
      <c r="L58" s="524">
        <v>247000</v>
      </c>
      <c r="M58" s="291">
        <v>2930000</v>
      </c>
      <c r="N58" s="291" t="s">
        <v>123</v>
      </c>
      <c r="O58" s="524">
        <v>24527671</v>
      </c>
      <c r="P58" s="291">
        <v>8100000</v>
      </c>
      <c r="Q58" s="291">
        <v>240000</v>
      </c>
      <c r="R58" s="524">
        <v>262000</v>
      </c>
      <c r="S58" s="291">
        <v>41188024</v>
      </c>
      <c r="T58" s="17"/>
    </row>
    <row r="59" spans="1:20">
      <c r="A59" s="821"/>
      <c r="B59" s="93" t="s">
        <v>60</v>
      </c>
      <c r="C59" s="291">
        <v>4100000</v>
      </c>
      <c r="D59" s="291">
        <v>1700000</v>
      </c>
      <c r="E59" s="524">
        <v>122000</v>
      </c>
      <c r="F59" s="291">
        <v>4100000</v>
      </c>
      <c r="G59" s="291">
        <v>270000</v>
      </c>
      <c r="H59" s="291">
        <v>838650</v>
      </c>
      <c r="I59" s="291">
        <v>1498100</v>
      </c>
      <c r="J59" s="308">
        <v>5356545</v>
      </c>
      <c r="K59" s="291">
        <v>25702</v>
      </c>
      <c r="L59" s="524">
        <v>4360000</v>
      </c>
      <c r="M59" s="291">
        <v>2235000</v>
      </c>
      <c r="N59" s="291">
        <v>5500</v>
      </c>
      <c r="O59" s="524">
        <v>6027996.0378363896</v>
      </c>
      <c r="P59" s="291">
        <v>16300000</v>
      </c>
      <c r="Q59" s="291">
        <v>2500000</v>
      </c>
      <c r="R59" s="524">
        <v>4143000</v>
      </c>
      <c r="S59" s="291">
        <v>53556393.037836388</v>
      </c>
      <c r="T59" s="17"/>
    </row>
    <row r="60" spans="1:20">
      <c r="A60" s="821">
        <v>2014</v>
      </c>
      <c r="B60" s="93" t="s">
        <v>63</v>
      </c>
      <c r="C60" s="524">
        <v>4895000</v>
      </c>
      <c r="D60" s="291">
        <v>2600000</v>
      </c>
      <c r="E60" s="524">
        <v>50000</v>
      </c>
      <c r="F60" s="524">
        <v>949425</v>
      </c>
      <c r="G60" s="291">
        <v>620032</v>
      </c>
      <c r="H60" s="291">
        <v>540133</v>
      </c>
      <c r="I60" s="524">
        <v>10198800</v>
      </c>
      <c r="J60" s="537">
        <v>1404437</v>
      </c>
      <c r="K60" s="291">
        <v>6041</v>
      </c>
      <c r="L60" s="524">
        <v>1798000</v>
      </c>
      <c r="M60" s="524">
        <v>2882489</v>
      </c>
      <c r="N60" s="291" t="s">
        <v>123</v>
      </c>
      <c r="O60" s="524">
        <v>13915301</v>
      </c>
      <c r="P60" s="291">
        <v>24100000</v>
      </c>
      <c r="Q60" s="524">
        <v>4085000</v>
      </c>
      <c r="R60" s="524">
        <v>4868000</v>
      </c>
      <c r="S60" s="291">
        <v>72912658</v>
      </c>
      <c r="T60" s="17"/>
    </row>
    <row r="61" spans="1:20">
      <c r="A61" s="821"/>
      <c r="B61" s="93" t="s">
        <v>62</v>
      </c>
      <c r="C61" s="524">
        <v>2874400</v>
      </c>
      <c r="D61" s="291">
        <v>14000</v>
      </c>
      <c r="E61" s="308" t="s">
        <v>26</v>
      </c>
      <c r="F61" s="524">
        <v>991727</v>
      </c>
      <c r="G61" s="291">
        <v>39808</v>
      </c>
      <c r="H61" s="291">
        <v>63415</v>
      </c>
      <c r="I61" s="524">
        <v>1585600</v>
      </c>
      <c r="J61" s="308">
        <v>3128599</v>
      </c>
      <c r="K61" s="291">
        <v>17511</v>
      </c>
      <c r="L61" s="524">
        <v>1872000</v>
      </c>
      <c r="M61" s="524">
        <v>87206</v>
      </c>
      <c r="N61" s="291" t="s">
        <v>123</v>
      </c>
      <c r="O61" s="524">
        <v>1562422</v>
      </c>
      <c r="P61" s="291">
        <v>2010000</v>
      </c>
      <c r="Q61" s="524">
        <v>1100000</v>
      </c>
      <c r="R61" s="524">
        <v>238000</v>
      </c>
      <c r="S61" s="291">
        <v>15584688</v>
      </c>
      <c r="T61" s="17"/>
    </row>
    <row r="62" spans="1:20">
      <c r="A62" s="821"/>
      <c r="B62" s="93" t="s">
        <v>61</v>
      </c>
      <c r="C62" s="524">
        <v>1093800</v>
      </c>
      <c r="D62" s="291">
        <v>300000</v>
      </c>
      <c r="E62" s="524">
        <v>24000</v>
      </c>
      <c r="F62" s="524">
        <v>909514</v>
      </c>
      <c r="G62" s="291">
        <v>15983</v>
      </c>
      <c r="H62" s="291">
        <v>1346596</v>
      </c>
      <c r="I62" s="524">
        <v>833480</v>
      </c>
      <c r="J62" s="537">
        <v>275537</v>
      </c>
      <c r="K62" s="291">
        <v>2722</v>
      </c>
      <c r="L62" s="524">
        <v>218000</v>
      </c>
      <c r="M62" s="524">
        <v>2044156</v>
      </c>
      <c r="N62" s="291" t="s">
        <v>123</v>
      </c>
      <c r="O62" s="524">
        <v>24122558</v>
      </c>
      <c r="P62" s="291">
        <v>4400000</v>
      </c>
      <c r="Q62" s="524">
        <v>240000</v>
      </c>
      <c r="R62" s="524">
        <v>313000</v>
      </c>
      <c r="S62" s="291">
        <v>36145866</v>
      </c>
      <c r="T62" s="17"/>
    </row>
    <row r="63" spans="1:20">
      <c r="A63" s="821"/>
      <c r="B63" s="93" t="s">
        <v>60</v>
      </c>
      <c r="C63" s="524">
        <v>4277150</v>
      </c>
      <c r="D63" s="291">
        <v>1950000</v>
      </c>
      <c r="E63" s="524">
        <v>122000</v>
      </c>
      <c r="F63" s="524">
        <v>4082627</v>
      </c>
      <c r="G63" s="291">
        <v>441137</v>
      </c>
      <c r="H63" s="291">
        <v>824698</v>
      </c>
      <c r="I63" s="524">
        <v>1595530</v>
      </c>
      <c r="J63" s="308">
        <v>5882106</v>
      </c>
      <c r="K63" s="291">
        <v>26558</v>
      </c>
      <c r="L63" s="291">
        <v>4780644</v>
      </c>
      <c r="M63" s="524">
        <v>1618204</v>
      </c>
      <c r="N63" s="291" t="s">
        <v>123</v>
      </c>
      <c r="O63" s="524">
        <v>5971207</v>
      </c>
      <c r="P63" s="291">
        <v>15000000</v>
      </c>
      <c r="Q63" s="524">
        <v>2600000</v>
      </c>
      <c r="R63" s="524">
        <v>4243000</v>
      </c>
      <c r="S63" s="291">
        <v>53292331</v>
      </c>
      <c r="T63" s="17"/>
    </row>
    <row r="64" spans="1:20">
      <c r="A64" s="821">
        <v>2015</v>
      </c>
      <c r="B64" s="93" t="s">
        <v>63</v>
      </c>
      <c r="C64" s="524">
        <v>4990113</v>
      </c>
      <c r="D64" s="291">
        <v>2800000</v>
      </c>
      <c r="E64" s="524">
        <v>50307</v>
      </c>
      <c r="F64" s="524">
        <v>1005385</v>
      </c>
      <c r="G64" s="524">
        <v>611874</v>
      </c>
      <c r="H64" s="291" t="s">
        <v>416</v>
      </c>
      <c r="I64" s="524">
        <v>10280300</v>
      </c>
      <c r="J64" s="537">
        <v>1470895</v>
      </c>
      <c r="K64" s="524">
        <v>5898</v>
      </c>
      <c r="L64" s="524">
        <v>2066768</v>
      </c>
      <c r="M64" s="524">
        <v>2770545</v>
      </c>
      <c r="N64" s="291">
        <v>503</v>
      </c>
      <c r="O64" s="524">
        <v>13694582</v>
      </c>
      <c r="P64" s="291">
        <v>22800000</v>
      </c>
      <c r="Q64" s="291">
        <v>4127931</v>
      </c>
      <c r="R64" s="524">
        <v>5477034</v>
      </c>
      <c r="S64" s="291">
        <v>72152135</v>
      </c>
      <c r="T64" s="17"/>
    </row>
    <row r="65" spans="1:20">
      <c r="A65" s="821"/>
      <c r="B65" s="93" t="s">
        <v>62</v>
      </c>
      <c r="C65" s="524">
        <v>3140107</v>
      </c>
      <c r="D65" s="291">
        <v>14500</v>
      </c>
      <c r="E65" s="308" t="s">
        <v>26</v>
      </c>
      <c r="F65" s="524">
        <v>994569</v>
      </c>
      <c r="G65" s="524">
        <v>35132</v>
      </c>
      <c r="H65" s="291" t="s">
        <v>417</v>
      </c>
      <c r="I65" s="524">
        <v>1625200</v>
      </c>
      <c r="J65" s="308">
        <v>3645626</v>
      </c>
      <c r="K65" s="524">
        <v>21964</v>
      </c>
      <c r="L65" s="524">
        <v>1588325</v>
      </c>
      <c r="M65" s="524">
        <v>82470</v>
      </c>
      <c r="N65" s="291" t="s">
        <v>413</v>
      </c>
      <c r="O65" s="524">
        <v>1522714</v>
      </c>
      <c r="P65" s="291">
        <v>2010000</v>
      </c>
      <c r="Q65" s="291">
        <v>1043004</v>
      </c>
      <c r="R65" s="524">
        <v>345249</v>
      </c>
      <c r="S65" s="291">
        <v>16068860</v>
      </c>
      <c r="T65" s="17"/>
    </row>
    <row r="66" spans="1:20">
      <c r="A66" s="821"/>
      <c r="B66" s="93" t="s">
        <v>61</v>
      </c>
      <c r="C66" s="524">
        <v>1120891</v>
      </c>
      <c r="D66" s="291">
        <v>300000</v>
      </c>
      <c r="E66" s="524">
        <v>24228</v>
      </c>
      <c r="F66" s="524">
        <v>909515</v>
      </c>
      <c r="G66" s="524">
        <v>36014</v>
      </c>
      <c r="H66" s="291" t="s">
        <v>418</v>
      </c>
      <c r="I66" s="524">
        <v>855800</v>
      </c>
      <c r="J66" s="537">
        <v>286974</v>
      </c>
      <c r="K66" s="524">
        <v>2752</v>
      </c>
      <c r="L66" s="524">
        <v>136872</v>
      </c>
      <c r="M66" s="524">
        <v>1973393</v>
      </c>
      <c r="N66" s="291" t="s">
        <v>123</v>
      </c>
      <c r="O66" s="524">
        <v>23937984</v>
      </c>
      <c r="P66" s="291">
        <v>7000000</v>
      </c>
      <c r="Q66" s="291">
        <v>153139</v>
      </c>
      <c r="R66" s="524">
        <v>456627</v>
      </c>
      <c r="S66" s="291">
        <v>37196689</v>
      </c>
      <c r="T66" s="17"/>
    </row>
    <row r="67" spans="1:20">
      <c r="A67" s="821"/>
      <c r="B67" s="93" t="s">
        <v>60</v>
      </c>
      <c r="C67" s="524">
        <v>4385978</v>
      </c>
      <c r="D67" s="291">
        <v>2150000</v>
      </c>
      <c r="E67" s="524">
        <v>121394</v>
      </c>
      <c r="F67" s="524">
        <v>4093458</v>
      </c>
      <c r="G67" s="524">
        <v>267871</v>
      </c>
      <c r="H67" s="291" t="s">
        <v>419</v>
      </c>
      <c r="I67" s="524">
        <v>1556680</v>
      </c>
      <c r="J67" s="308">
        <v>6545306</v>
      </c>
      <c r="K67" s="524">
        <v>26809</v>
      </c>
      <c r="L67" s="524">
        <v>3256487</v>
      </c>
      <c r="M67" s="524">
        <v>1868535</v>
      </c>
      <c r="N67" s="291" t="s">
        <v>414</v>
      </c>
      <c r="O67" s="524">
        <v>5872332</v>
      </c>
      <c r="P67" s="291">
        <v>15600000</v>
      </c>
      <c r="Q67" s="291">
        <v>3290643</v>
      </c>
      <c r="R67" s="524">
        <v>4049528</v>
      </c>
      <c r="S67" s="291">
        <v>53089541</v>
      </c>
      <c r="T67" s="17"/>
    </row>
    <row r="68" spans="1:20">
      <c r="A68" s="821">
        <v>2016</v>
      </c>
      <c r="B68" s="93" t="s">
        <v>63</v>
      </c>
      <c r="C68" s="524">
        <v>4969627</v>
      </c>
      <c r="D68" s="524">
        <v>1500000</v>
      </c>
      <c r="E68" s="524">
        <v>50739</v>
      </c>
      <c r="F68" s="524">
        <v>1044259</v>
      </c>
      <c r="G68" s="524">
        <v>612273</v>
      </c>
      <c r="H68" s="312">
        <v>494007</v>
      </c>
      <c r="I68" s="524">
        <v>10352500</v>
      </c>
      <c r="J68" s="537">
        <v>1539907</v>
      </c>
      <c r="K68" s="524">
        <v>4533</v>
      </c>
      <c r="L68" s="524">
        <v>2247771</v>
      </c>
      <c r="M68" s="524">
        <v>3173767</v>
      </c>
      <c r="N68" s="524">
        <v>270</v>
      </c>
      <c r="O68" s="524">
        <v>13400272</v>
      </c>
      <c r="P68" s="524">
        <v>26935923</v>
      </c>
      <c r="Q68" s="524">
        <v>3821761</v>
      </c>
      <c r="R68" s="524">
        <v>5528242</v>
      </c>
      <c r="S68" s="291">
        <v>75624841</v>
      </c>
      <c r="T68" s="17"/>
    </row>
    <row r="69" spans="1:20">
      <c r="A69" s="821"/>
      <c r="B69" s="93" t="s">
        <v>62</v>
      </c>
      <c r="C69" s="524">
        <v>3181103</v>
      </c>
      <c r="D69" s="524">
        <v>3127</v>
      </c>
      <c r="E69" s="308" t="s">
        <v>26</v>
      </c>
      <c r="F69" s="524">
        <v>991509</v>
      </c>
      <c r="G69" s="524">
        <v>35499</v>
      </c>
      <c r="H69" s="312">
        <v>83190</v>
      </c>
      <c r="I69" s="524">
        <v>1669000</v>
      </c>
      <c r="J69" s="524">
        <v>3301818</v>
      </c>
      <c r="K69" s="524">
        <v>24161</v>
      </c>
      <c r="L69" s="524">
        <v>1779649</v>
      </c>
      <c r="M69" s="524">
        <v>83513</v>
      </c>
      <c r="N69" s="524">
        <v>4755</v>
      </c>
      <c r="O69" s="524">
        <v>1512452.6450578861</v>
      </c>
      <c r="P69" s="524">
        <v>515901</v>
      </c>
      <c r="Q69" s="524">
        <v>1056925</v>
      </c>
      <c r="R69" s="524">
        <v>425540</v>
      </c>
      <c r="S69" s="291">
        <v>14668142.645057887</v>
      </c>
      <c r="T69" s="17"/>
    </row>
    <row r="70" spans="1:20">
      <c r="A70" s="821"/>
      <c r="B70" s="93" t="s">
        <v>61</v>
      </c>
      <c r="C70" s="524">
        <v>1131060</v>
      </c>
      <c r="D70" s="524">
        <v>239775</v>
      </c>
      <c r="E70" s="524">
        <v>24603</v>
      </c>
      <c r="F70" s="524">
        <v>909524</v>
      </c>
      <c r="G70" s="524">
        <v>37276</v>
      </c>
      <c r="H70" s="312">
        <v>1432065</v>
      </c>
      <c r="I70" s="524">
        <v>891130</v>
      </c>
      <c r="J70" s="537">
        <v>302090</v>
      </c>
      <c r="K70" s="524">
        <v>2845</v>
      </c>
      <c r="L70" s="524">
        <v>168456</v>
      </c>
      <c r="M70" s="524">
        <v>1746642</v>
      </c>
      <c r="N70" s="291" t="s">
        <v>123</v>
      </c>
      <c r="O70" s="524">
        <v>23287247</v>
      </c>
      <c r="P70" s="524">
        <v>5751090</v>
      </c>
      <c r="Q70" s="524">
        <v>253446</v>
      </c>
      <c r="R70" s="524">
        <v>504305</v>
      </c>
      <c r="S70" s="291">
        <v>36645124</v>
      </c>
      <c r="T70" s="17"/>
    </row>
    <row r="71" spans="1:20">
      <c r="A71" s="821"/>
      <c r="B71" s="93" t="s">
        <v>60</v>
      </c>
      <c r="C71" s="524">
        <v>4451099</v>
      </c>
      <c r="D71" s="524">
        <v>1352284</v>
      </c>
      <c r="E71" s="524">
        <v>121098</v>
      </c>
      <c r="F71" s="524">
        <v>4097076</v>
      </c>
      <c r="G71" s="524">
        <v>254173</v>
      </c>
      <c r="H71" s="312">
        <v>700509</v>
      </c>
      <c r="I71" s="524">
        <v>1595500</v>
      </c>
      <c r="J71" s="524">
        <v>7348361</v>
      </c>
      <c r="K71" s="524">
        <v>26959</v>
      </c>
      <c r="L71" s="524">
        <v>3899133</v>
      </c>
      <c r="M71" s="524">
        <v>1968614</v>
      </c>
      <c r="N71" s="524">
        <v>5571</v>
      </c>
      <c r="O71" s="524">
        <v>5618473</v>
      </c>
      <c r="P71" s="524">
        <v>18779631</v>
      </c>
      <c r="Q71" s="524">
        <v>2693358</v>
      </c>
      <c r="R71" s="524">
        <v>3393964</v>
      </c>
      <c r="S71" s="291">
        <v>56264803</v>
      </c>
      <c r="T71" s="17"/>
    </row>
    <row r="72" spans="1:20">
      <c r="A72" s="821">
        <v>2017</v>
      </c>
      <c r="B72" s="93" t="s">
        <v>63</v>
      </c>
      <c r="C72" s="524">
        <v>4996656</v>
      </c>
      <c r="D72" s="524">
        <v>1100375</v>
      </c>
      <c r="E72" s="524">
        <v>50602</v>
      </c>
      <c r="F72" s="524">
        <v>1080993</v>
      </c>
      <c r="G72" s="524">
        <v>619540</v>
      </c>
      <c r="H72" s="312">
        <v>461573</v>
      </c>
      <c r="I72" s="312">
        <v>9971890</v>
      </c>
      <c r="J72" s="537">
        <v>1655389</v>
      </c>
      <c r="K72" s="524">
        <v>3815</v>
      </c>
      <c r="L72" s="524">
        <v>2192128</v>
      </c>
      <c r="M72" s="524">
        <v>2978501</v>
      </c>
      <c r="N72" s="524">
        <v>290</v>
      </c>
      <c r="O72" s="524">
        <v>12953388</v>
      </c>
      <c r="P72" s="524">
        <v>26519776</v>
      </c>
      <c r="Q72" s="524">
        <v>3765768</v>
      </c>
      <c r="R72" s="524">
        <v>5333343</v>
      </c>
      <c r="S72" s="291">
        <v>74034817</v>
      </c>
      <c r="T72" s="17"/>
    </row>
    <row r="73" spans="1:20">
      <c r="A73" s="821"/>
      <c r="B73" s="93" t="s">
        <v>62</v>
      </c>
      <c r="C73" s="524">
        <v>3384819</v>
      </c>
      <c r="D73" s="524">
        <v>1437</v>
      </c>
      <c r="E73" s="308" t="s">
        <v>26</v>
      </c>
      <c r="F73" s="524">
        <v>988947</v>
      </c>
      <c r="G73" s="524">
        <v>35354</v>
      </c>
      <c r="H73" s="312">
        <v>38689</v>
      </c>
      <c r="I73" s="312">
        <v>1689400</v>
      </c>
      <c r="J73" s="524">
        <v>3785291</v>
      </c>
      <c r="K73" s="524">
        <v>21445</v>
      </c>
      <c r="L73" s="524">
        <v>1158476</v>
      </c>
      <c r="M73" s="524">
        <v>87221</v>
      </c>
      <c r="N73" s="524">
        <v>4745</v>
      </c>
      <c r="O73" s="524">
        <v>1480839</v>
      </c>
      <c r="P73" s="524">
        <v>518023</v>
      </c>
      <c r="Q73" s="524">
        <v>1098640</v>
      </c>
      <c r="R73" s="524">
        <v>242020</v>
      </c>
      <c r="S73" s="291">
        <v>14548946</v>
      </c>
      <c r="T73" s="17"/>
    </row>
    <row r="74" spans="1:20">
      <c r="A74" s="821"/>
      <c r="B74" s="93" t="s">
        <v>61</v>
      </c>
      <c r="C74" s="524">
        <v>1148880</v>
      </c>
      <c r="D74" s="524">
        <v>234621</v>
      </c>
      <c r="E74" s="524">
        <v>24673</v>
      </c>
      <c r="F74" s="524">
        <v>910103</v>
      </c>
      <c r="G74" s="524">
        <v>38570</v>
      </c>
      <c r="H74" s="312">
        <v>2041479</v>
      </c>
      <c r="I74" s="312">
        <v>826390</v>
      </c>
      <c r="J74" s="537">
        <v>317491</v>
      </c>
      <c r="K74" s="524">
        <v>2934</v>
      </c>
      <c r="L74" s="524">
        <v>233222</v>
      </c>
      <c r="M74" s="524">
        <v>1679176</v>
      </c>
      <c r="N74" s="291" t="s">
        <v>123</v>
      </c>
      <c r="O74" s="524">
        <v>22688930</v>
      </c>
      <c r="P74" s="524">
        <v>7332299</v>
      </c>
      <c r="Q74" s="524">
        <v>257248</v>
      </c>
      <c r="R74" s="524">
        <v>349828</v>
      </c>
      <c r="S74" s="291">
        <v>38110454</v>
      </c>
      <c r="T74" s="17"/>
    </row>
    <row r="75" spans="1:20">
      <c r="A75" s="821"/>
      <c r="B75" s="93" t="s">
        <v>60</v>
      </c>
      <c r="C75" s="524">
        <v>4530221</v>
      </c>
      <c r="D75" s="524">
        <v>1199661</v>
      </c>
      <c r="E75" s="524">
        <v>121043</v>
      </c>
      <c r="F75" s="524">
        <v>4101065</v>
      </c>
      <c r="G75" s="524">
        <v>251729</v>
      </c>
      <c r="H75" s="312">
        <v>972701</v>
      </c>
      <c r="I75" s="312">
        <v>1433400</v>
      </c>
      <c r="J75" s="524">
        <v>7718938</v>
      </c>
      <c r="K75" s="524">
        <v>25618</v>
      </c>
      <c r="L75" s="524">
        <v>2886784</v>
      </c>
      <c r="M75" s="524">
        <v>2005838</v>
      </c>
      <c r="N75" s="524">
        <v>5600</v>
      </c>
      <c r="O75" s="524">
        <v>5474800</v>
      </c>
      <c r="P75" s="524">
        <v>18017462</v>
      </c>
      <c r="Q75" s="524">
        <v>2756086</v>
      </c>
      <c r="R75" s="524">
        <v>4692803</v>
      </c>
      <c r="S75" s="291">
        <v>56308249</v>
      </c>
      <c r="T75" s="17"/>
    </row>
    <row r="76" spans="1:20">
      <c r="A76" s="821">
        <v>2018</v>
      </c>
      <c r="B76" s="93" t="s">
        <v>63</v>
      </c>
      <c r="C76" s="524">
        <v>5044205</v>
      </c>
      <c r="D76" s="524">
        <v>1100000</v>
      </c>
      <c r="E76" s="524">
        <v>50705</v>
      </c>
      <c r="F76" s="524">
        <v>1144766</v>
      </c>
      <c r="G76" s="524">
        <v>621525</v>
      </c>
      <c r="H76" s="312">
        <v>453292</v>
      </c>
      <c r="I76" s="312">
        <v>8605900</v>
      </c>
      <c r="J76" s="537">
        <v>1763704</v>
      </c>
      <c r="K76" s="524">
        <v>3985</v>
      </c>
      <c r="L76" s="524">
        <v>2381894</v>
      </c>
      <c r="M76" s="524">
        <v>2895379</v>
      </c>
      <c r="N76" s="524">
        <v>273</v>
      </c>
      <c r="O76" s="524">
        <v>12789515</v>
      </c>
      <c r="P76" s="524">
        <v>27282702</v>
      </c>
      <c r="Q76" s="524">
        <v>3714667</v>
      </c>
      <c r="R76" s="524">
        <v>5404875</v>
      </c>
      <c r="S76" s="291">
        <v>74974356</v>
      </c>
      <c r="T76" s="17"/>
    </row>
    <row r="77" spans="1:20">
      <c r="A77" s="821"/>
      <c r="B77" s="93" t="s">
        <v>62</v>
      </c>
      <c r="C77" s="524">
        <v>3584909</v>
      </c>
      <c r="D77" s="524">
        <v>1150</v>
      </c>
      <c r="E77" s="308" t="s">
        <v>26</v>
      </c>
      <c r="F77" s="524">
        <v>992322</v>
      </c>
      <c r="G77" s="524">
        <v>35475</v>
      </c>
      <c r="H77" s="312">
        <v>49282</v>
      </c>
      <c r="I77" s="312">
        <v>1731100</v>
      </c>
      <c r="J77" s="524">
        <v>6388283</v>
      </c>
      <c r="K77" s="524">
        <v>19662</v>
      </c>
      <c r="L77" s="524">
        <v>1676415</v>
      </c>
      <c r="M77" s="524">
        <v>94804</v>
      </c>
      <c r="N77" s="524">
        <v>4647</v>
      </c>
      <c r="O77" s="524">
        <v>1453611.5076923079</v>
      </c>
      <c r="P77" s="524">
        <v>520853</v>
      </c>
      <c r="Q77" s="524">
        <v>1082765</v>
      </c>
      <c r="R77" s="524">
        <v>211821</v>
      </c>
      <c r="S77" s="291">
        <v>17823555.507692307</v>
      </c>
      <c r="T77" s="17"/>
    </row>
    <row r="78" spans="1:20">
      <c r="A78" s="821"/>
      <c r="B78" s="93" t="s">
        <v>61</v>
      </c>
      <c r="C78" s="524">
        <v>1169552</v>
      </c>
      <c r="D78" s="524">
        <v>221357</v>
      </c>
      <c r="E78" s="524">
        <v>24861</v>
      </c>
      <c r="F78" s="524">
        <v>911243</v>
      </c>
      <c r="G78" s="524">
        <v>39423</v>
      </c>
      <c r="H78" s="312">
        <v>1613370</v>
      </c>
      <c r="I78" s="312">
        <v>841270</v>
      </c>
      <c r="J78" s="537">
        <v>331272</v>
      </c>
      <c r="K78" s="524">
        <v>3863</v>
      </c>
      <c r="L78" s="524">
        <v>228490000</v>
      </c>
      <c r="M78" s="524">
        <v>1857789</v>
      </c>
      <c r="N78" s="291" t="s">
        <v>123</v>
      </c>
      <c r="O78" s="524">
        <v>22500072</v>
      </c>
      <c r="P78" s="524">
        <v>7945775</v>
      </c>
      <c r="Q78" s="524">
        <v>261712</v>
      </c>
      <c r="R78" s="524">
        <v>284015</v>
      </c>
      <c r="S78" s="291">
        <v>266502279</v>
      </c>
      <c r="T78" s="17"/>
    </row>
    <row r="79" spans="1:20">
      <c r="A79" s="821"/>
      <c r="B79" s="93" t="s">
        <v>60</v>
      </c>
      <c r="C79" s="524">
        <v>4625156</v>
      </c>
      <c r="D79" s="524">
        <v>1338029</v>
      </c>
      <c r="E79" s="524">
        <v>121114</v>
      </c>
      <c r="F79" s="524">
        <v>4105026</v>
      </c>
      <c r="G79" s="524">
        <v>248229</v>
      </c>
      <c r="H79" s="312">
        <v>909554</v>
      </c>
      <c r="I79" s="312">
        <v>1450500</v>
      </c>
      <c r="J79" s="524">
        <v>8374006</v>
      </c>
      <c r="K79" s="524">
        <v>26026</v>
      </c>
      <c r="L79" s="524">
        <v>3407248</v>
      </c>
      <c r="M79" s="524">
        <v>1909368</v>
      </c>
      <c r="N79" s="524">
        <v>5630</v>
      </c>
      <c r="O79" s="524">
        <v>5404600.4666666668</v>
      </c>
      <c r="P79" s="524">
        <v>18497912</v>
      </c>
      <c r="Q79" s="524">
        <v>2822168</v>
      </c>
      <c r="R79" s="524">
        <v>4896838</v>
      </c>
      <c r="S79" s="291">
        <v>58231568.466666669</v>
      </c>
      <c r="T79" s="17"/>
    </row>
    <row r="80" spans="1:20">
      <c r="A80" s="821">
        <v>2019</v>
      </c>
      <c r="B80" s="93" t="s">
        <v>63</v>
      </c>
      <c r="C80" s="524">
        <v>5091755</v>
      </c>
      <c r="D80" s="524">
        <v>1100000</v>
      </c>
      <c r="E80" s="524">
        <v>50808</v>
      </c>
      <c r="F80" s="524">
        <v>1211912</v>
      </c>
      <c r="G80" s="524">
        <v>623509</v>
      </c>
      <c r="H80" s="312">
        <v>360602</v>
      </c>
      <c r="I80" s="312">
        <v>8700000</v>
      </c>
      <c r="J80" s="537">
        <v>1867034.4107110698</v>
      </c>
      <c r="K80" s="524">
        <v>3484</v>
      </c>
      <c r="L80" s="524">
        <v>2483475</v>
      </c>
      <c r="M80" s="524">
        <v>2929435</v>
      </c>
      <c r="N80" s="524">
        <v>222</v>
      </c>
      <c r="O80" s="524">
        <v>12558635</v>
      </c>
      <c r="P80" s="524">
        <v>27821063</v>
      </c>
      <c r="Q80" s="524">
        <v>3683859</v>
      </c>
      <c r="R80" s="524">
        <v>5058000</v>
      </c>
      <c r="S80" s="291">
        <v>74828993.410711065</v>
      </c>
      <c r="T80" s="17"/>
    </row>
    <row r="81" spans="1:20">
      <c r="A81" s="821"/>
      <c r="B81" s="93" t="s">
        <v>62</v>
      </c>
      <c r="C81" s="524">
        <v>3784999</v>
      </c>
      <c r="D81" s="524">
        <v>2089</v>
      </c>
      <c r="E81" s="308" t="s">
        <v>26</v>
      </c>
      <c r="F81" s="524">
        <v>995584</v>
      </c>
      <c r="G81" s="524">
        <v>35596</v>
      </c>
      <c r="H81" s="312">
        <v>53507</v>
      </c>
      <c r="I81" s="312">
        <v>1763200</v>
      </c>
      <c r="J81" s="524">
        <v>7283584</v>
      </c>
      <c r="K81" s="524">
        <v>20897</v>
      </c>
      <c r="L81" s="524">
        <v>1734373</v>
      </c>
      <c r="M81" s="524">
        <v>97099</v>
      </c>
      <c r="N81" s="524">
        <v>4618</v>
      </c>
      <c r="O81" s="524">
        <v>1389659</v>
      </c>
      <c r="P81" s="524">
        <v>523563</v>
      </c>
      <c r="Q81" s="524">
        <v>1207294</v>
      </c>
      <c r="R81" s="524">
        <v>183000</v>
      </c>
      <c r="S81" s="291">
        <v>18480163</v>
      </c>
      <c r="T81" s="17"/>
    </row>
    <row r="82" spans="1:20">
      <c r="A82" s="821"/>
      <c r="B82" s="93" t="s">
        <v>61</v>
      </c>
      <c r="C82" s="524">
        <v>1189533</v>
      </c>
      <c r="D82" s="524">
        <v>172931</v>
      </c>
      <c r="E82" s="524">
        <v>25048</v>
      </c>
      <c r="F82" s="524">
        <v>912789</v>
      </c>
      <c r="G82" s="524">
        <v>40276</v>
      </c>
      <c r="H82" s="312">
        <v>1539855</v>
      </c>
      <c r="I82" s="312">
        <v>856150</v>
      </c>
      <c r="J82" s="537">
        <v>351161.81172749004</v>
      </c>
      <c r="K82" s="524">
        <v>4622</v>
      </c>
      <c r="L82" s="524">
        <v>235774</v>
      </c>
      <c r="M82" s="524">
        <v>1705664</v>
      </c>
      <c r="N82" s="291" t="s">
        <v>123</v>
      </c>
      <c r="O82" s="524">
        <v>22085207</v>
      </c>
      <c r="P82" s="524">
        <v>8291176</v>
      </c>
      <c r="Q82" s="524">
        <v>266175</v>
      </c>
      <c r="R82" s="524">
        <v>353000</v>
      </c>
      <c r="S82" s="291">
        <v>38022691.811727494</v>
      </c>
      <c r="T82" s="17"/>
    </row>
    <row r="83" spans="1:20">
      <c r="A83" s="821"/>
      <c r="B83" s="93" t="s">
        <v>60</v>
      </c>
      <c r="C83" s="524">
        <v>4720091</v>
      </c>
      <c r="D83" s="524">
        <v>1376688</v>
      </c>
      <c r="E83" s="524">
        <v>121184</v>
      </c>
      <c r="F83" s="524">
        <v>4111782</v>
      </c>
      <c r="G83" s="524">
        <v>244729</v>
      </c>
      <c r="H83" s="312">
        <v>749343</v>
      </c>
      <c r="I83" s="312">
        <v>1467600</v>
      </c>
      <c r="J83" s="524">
        <v>8964434</v>
      </c>
      <c r="K83" s="524">
        <v>25831</v>
      </c>
      <c r="L83" s="524">
        <v>3211395</v>
      </c>
      <c r="M83" s="524">
        <v>1887499</v>
      </c>
      <c r="N83" s="524">
        <v>5661</v>
      </c>
      <c r="O83" s="524">
        <v>5251038.5466666669</v>
      </c>
      <c r="P83" s="524">
        <v>18918816</v>
      </c>
      <c r="Q83" s="524">
        <v>2886889</v>
      </c>
      <c r="R83" s="524">
        <v>5721000</v>
      </c>
      <c r="S83" s="291">
        <v>59740556.546666667</v>
      </c>
      <c r="T83" s="17"/>
    </row>
    <row r="84" spans="1:20">
      <c r="A84" s="821">
        <v>2020</v>
      </c>
      <c r="B84" s="93" t="s">
        <v>63</v>
      </c>
      <c r="C84" s="291">
        <v>11382000</v>
      </c>
      <c r="D84" s="291" t="s">
        <v>123</v>
      </c>
      <c r="E84" s="291" t="s">
        <v>123</v>
      </c>
      <c r="F84" s="524">
        <v>1343886</v>
      </c>
      <c r="G84" s="291" t="s">
        <v>123</v>
      </c>
      <c r="H84" s="291" t="s">
        <v>123</v>
      </c>
      <c r="I84" s="565">
        <v>7821018.5081997449</v>
      </c>
      <c r="J84" s="537">
        <v>1959100.9440000001</v>
      </c>
      <c r="K84" s="309">
        <v>4754</v>
      </c>
      <c r="L84" s="524">
        <v>2183857</v>
      </c>
      <c r="M84" s="309" t="s">
        <v>123</v>
      </c>
      <c r="N84" s="309" t="s">
        <v>123</v>
      </c>
      <c r="O84" s="524">
        <v>12297621</v>
      </c>
      <c r="P84" s="309"/>
      <c r="Q84" s="309"/>
      <c r="R84" s="309"/>
      <c r="S84" s="291">
        <v>27822578.943999998</v>
      </c>
      <c r="T84" s="17"/>
    </row>
    <row r="85" spans="1:20">
      <c r="A85" s="821"/>
      <c r="B85" s="93" t="s">
        <v>62</v>
      </c>
      <c r="C85" s="291">
        <v>6907000</v>
      </c>
      <c r="D85" s="291" t="s">
        <v>123</v>
      </c>
      <c r="E85" s="291" t="s">
        <v>123</v>
      </c>
      <c r="F85" s="524">
        <v>999656</v>
      </c>
      <c r="G85" s="291" t="s">
        <v>123</v>
      </c>
      <c r="H85" s="291" t="s">
        <v>123</v>
      </c>
      <c r="I85" s="524">
        <v>1801700</v>
      </c>
      <c r="J85" s="309" t="s">
        <v>123</v>
      </c>
      <c r="K85" s="309">
        <v>20749</v>
      </c>
      <c r="L85" s="524">
        <v>1635011</v>
      </c>
      <c r="M85" s="309" t="s">
        <v>123</v>
      </c>
      <c r="N85" s="309" t="s">
        <v>123</v>
      </c>
      <c r="O85" s="524">
        <v>1356892</v>
      </c>
      <c r="P85" s="309"/>
      <c r="Q85" s="309"/>
      <c r="R85" s="309"/>
      <c r="S85" s="291">
        <v>9898903</v>
      </c>
      <c r="T85" s="17"/>
    </row>
    <row r="86" spans="1:20">
      <c r="A86" s="821"/>
      <c r="B86" s="93" t="s">
        <v>61</v>
      </c>
      <c r="C86" s="291">
        <v>1791000</v>
      </c>
      <c r="D86" s="291" t="s">
        <v>123</v>
      </c>
      <c r="E86" s="291" t="s">
        <v>123</v>
      </c>
      <c r="F86" s="524">
        <v>914328</v>
      </c>
      <c r="G86" s="291" t="s">
        <v>123</v>
      </c>
      <c r="H86" s="291" t="s">
        <v>123</v>
      </c>
      <c r="I86" s="565">
        <v>871030</v>
      </c>
      <c r="J86" s="537">
        <v>373715</v>
      </c>
      <c r="K86" s="309">
        <v>4626</v>
      </c>
      <c r="L86" s="524">
        <v>155484</v>
      </c>
      <c r="M86" s="309" t="s">
        <v>123</v>
      </c>
      <c r="N86" s="309" t="s">
        <v>123</v>
      </c>
      <c r="O86" s="524">
        <v>21604708</v>
      </c>
      <c r="P86" s="309"/>
      <c r="Q86" s="309"/>
      <c r="R86" s="309"/>
      <c r="S86" s="291">
        <v>23924907</v>
      </c>
      <c r="T86" s="17"/>
    </row>
    <row r="87" spans="1:20">
      <c r="A87" s="821"/>
      <c r="B87" s="93" t="s">
        <v>60</v>
      </c>
      <c r="C87" s="291">
        <v>14946000</v>
      </c>
      <c r="D87" s="291" t="s">
        <v>123</v>
      </c>
      <c r="E87" s="291" t="s">
        <v>123</v>
      </c>
      <c r="F87" s="524">
        <v>4118849</v>
      </c>
      <c r="G87" s="291" t="s">
        <v>123</v>
      </c>
      <c r="H87" s="291" t="s">
        <v>123</v>
      </c>
      <c r="I87" s="565">
        <v>1484700</v>
      </c>
      <c r="J87" s="309" t="s">
        <v>123</v>
      </c>
      <c r="K87" s="309">
        <v>25782</v>
      </c>
      <c r="L87" s="524">
        <v>4641203</v>
      </c>
      <c r="M87" s="309" t="s">
        <v>123</v>
      </c>
      <c r="N87" s="309" t="s">
        <v>123</v>
      </c>
      <c r="O87" s="524">
        <v>5170126.9116790127</v>
      </c>
      <c r="P87" s="309"/>
      <c r="Q87" s="309"/>
      <c r="R87" s="309"/>
      <c r="S87" s="291">
        <v>24757329.911679015</v>
      </c>
      <c r="T87" s="17"/>
    </row>
    <row r="88" spans="1:20">
      <c r="A88" s="821">
        <v>2021</v>
      </c>
      <c r="B88" s="93" t="s">
        <v>63</v>
      </c>
      <c r="C88" s="562" t="s">
        <v>123</v>
      </c>
      <c r="D88" s="562" t="s">
        <v>123</v>
      </c>
      <c r="E88" s="562" t="s">
        <v>123</v>
      </c>
      <c r="F88" s="309" t="s">
        <v>123</v>
      </c>
      <c r="G88" s="309" t="s">
        <v>123</v>
      </c>
      <c r="H88" s="309" t="s">
        <v>123</v>
      </c>
      <c r="I88" s="565">
        <v>7030842.5868509151</v>
      </c>
      <c r="J88" s="309" t="s">
        <v>123</v>
      </c>
      <c r="K88" s="309">
        <v>3734</v>
      </c>
      <c r="L88" s="309" t="s">
        <v>123</v>
      </c>
      <c r="M88" s="309" t="s">
        <v>123</v>
      </c>
      <c r="N88" s="309" t="s">
        <v>123</v>
      </c>
      <c r="O88" s="524">
        <v>12232115</v>
      </c>
      <c r="P88" s="309"/>
      <c r="Q88" s="309"/>
      <c r="R88" s="309"/>
      <c r="S88" s="309"/>
      <c r="T88" s="17"/>
    </row>
    <row r="89" spans="1:20">
      <c r="A89" s="821"/>
      <c r="B89" s="93" t="s">
        <v>62</v>
      </c>
      <c r="C89" s="562" t="s">
        <v>123</v>
      </c>
      <c r="D89" s="562" t="s">
        <v>123</v>
      </c>
      <c r="E89" s="562" t="s">
        <v>123</v>
      </c>
      <c r="F89" s="309" t="s">
        <v>123</v>
      </c>
      <c r="G89" s="309" t="s">
        <v>123</v>
      </c>
      <c r="H89" s="309" t="s">
        <v>123</v>
      </c>
      <c r="I89" s="565">
        <v>2119795</v>
      </c>
      <c r="J89" s="309" t="s">
        <v>123</v>
      </c>
      <c r="K89" s="309">
        <v>22422</v>
      </c>
      <c r="L89" s="309" t="s">
        <v>123</v>
      </c>
      <c r="M89" s="309" t="s">
        <v>123</v>
      </c>
      <c r="N89" s="309" t="s">
        <v>123</v>
      </c>
      <c r="O89" s="524">
        <v>1344307</v>
      </c>
      <c r="P89" s="309"/>
      <c r="Q89" s="309"/>
      <c r="R89" s="309"/>
      <c r="S89" s="309"/>
      <c r="T89" s="17"/>
    </row>
    <row r="90" spans="1:20">
      <c r="A90" s="821"/>
      <c r="B90" s="93" t="s">
        <v>61</v>
      </c>
      <c r="C90" s="562" t="s">
        <v>123</v>
      </c>
      <c r="D90" s="562" t="s">
        <v>123</v>
      </c>
      <c r="E90" s="562" t="s">
        <v>123</v>
      </c>
      <c r="F90" s="309" t="s">
        <v>123</v>
      </c>
      <c r="G90" s="309" t="s">
        <v>123</v>
      </c>
      <c r="H90" s="309" t="s">
        <v>123</v>
      </c>
      <c r="I90" s="565">
        <v>943200</v>
      </c>
      <c r="J90" s="309" t="s">
        <v>123</v>
      </c>
      <c r="K90" s="309">
        <v>5034</v>
      </c>
      <c r="L90" s="309" t="s">
        <v>123</v>
      </c>
      <c r="M90" s="309" t="s">
        <v>123</v>
      </c>
      <c r="N90" s="309" t="s">
        <v>123</v>
      </c>
      <c r="O90" s="524">
        <v>21464621</v>
      </c>
      <c r="P90" s="309"/>
      <c r="Q90" s="309"/>
      <c r="R90" s="309"/>
      <c r="S90" s="309"/>
      <c r="T90" s="17"/>
    </row>
    <row r="91" spans="1:20">
      <c r="A91" s="821"/>
      <c r="B91" s="93" t="s">
        <v>60</v>
      </c>
      <c r="C91" s="562" t="s">
        <v>123</v>
      </c>
      <c r="D91" s="562" t="s">
        <v>123</v>
      </c>
      <c r="E91" s="562" t="s">
        <v>123</v>
      </c>
      <c r="F91" s="309" t="s">
        <v>123</v>
      </c>
      <c r="G91" s="309" t="s">
        <v>123</v>
      </c>
      <c r="H91" s="309" t="s">
        <v>123</v>
      </c>
      <c r="I91" s="565">
        <v>1865000</v>
      </c>
      <c r="J91" s="309" t="s">
        <v>123</v>
      </c>
      <c r="K91" s="309">
        <v>22142</v>
      </c>
      <c r="L91" s="309" t="s">
        <v>123</v>
      </c>
      <c r="M91" s="309" t="s">
        <v>123</v>
      </c>
      <c r="N91" s="309" t="s">
        <v>123</v>
      </c>
      <c r="O91" s="524">
        <v>5150163.1384888887</v>
      </c>
      <c r="P91" s="309"/>
      <c r="Q91" s="309"/>
      <c r="R91" s="309"/>
      <c r="S91" s="309"/>
      <c r="T91" s="17"/>
    </row>
    <row r="92" spans="1:20">
      <c r="A92" s="821">
        <v>2022</v>
      </c>
      <c r="B92" s="93" t="s">
        <v>63</v>
      </c>
      <c r="C92" s="564">
        <v>3859401</v>
      </c>
      <c r="D92" s="562" t="s">
        <v>123</v>
      </c>
      <c r="E92" s="562" t="s">
        <v>123</v>
      </c>
      <c r="F92" s="309"/>
      <c r="G92" s="309"/>
      <c r="H92" s="309"/>
      <c r="I92" s="565">
        <v>6320500</v>
      </c>
      <c r="J92" s="309" t="s">
        <v>123</v>
      </c>
      <c r="K92" s="309" t="s">
        <v>123</v>
      </c>
      <c r="L92" s="309" t="s">
        <v>123</v>
      </c>
      <c r="M92" s="309" t="s">
        <v>123</v>
      </c>
      <c r="N92" s="309" t="s">
        <v>123</v>
      </c>
      <c r="O92" s="566">
        <v>12196802</v>
      </c>
      <c r="P92" s="309"/>
      <c r="Q92" s="622">
        <v>4698972</v>
      </c>
      <c r="R92" s="309"/>
      <c r="S92" s="309"/>
      <c r="T92" s="17"/>
    </row>
    <row r="93" spans="1:20">
      <c r="A93" s="821"/>
      <c r="B93" s="93" t="s">
        <v>62</v>
      </c>
      <c r="C93" s="564">
        <v>2996289</v>
      </c>
      <c r="D93" s="562" t="s">
        <v>123</v>
      </c>
      <c r="E93" s="562" t="s">
        <v>123</v>
      </c>
      <c r="F93" s="309"/>
      <c r="G93" s="309"/>
      <c r="H93" s="309"/>
      <c r="I93" s="565">
        <v>2226780</v>
      </c>
      <c r="J93" s="309" t="s">
        <v>123</v>
      </c>
      <c r="K93" s="309" t="s">
        <v>123</v>
      </c>
      <c r="L93" s="309" t="s">
        <v>123</v>
      </c>
      <c r="M93" s="309" t="s">
        <v>123</v>
      </c>
      <c r="N93" s="309" t="s">
        <v>123</v>
      </c>
      <c r="O93" s="566">
        <v>1323370</v>
      </c>
      <c r="P93" s="309"/>
      <c r="Q93" s="623">
        <v>1160842</v>
      </c>
      <c r="R93" s="309"/>
      <c r="S93" s="309"/>
      <c r="T93" s="17"/>
    </row>
    <row r="94" spans="1:20">
      <c r="A94" s="821"/>
      <c r="B94" s="93" t="s">
        <v>61</v>
      </c>
      <c r="C94" s="564">
        <v>1089696</v>
      </c>
      <c r="D94" s="562" t="s">
        <v>123</v>
      </c>
      <c r="E94" s="562" t="s">
        <v>123</v>
      </c>
      <c r="F94" s="309"/>
      <c r="G94" s="309"/>
      <c r="H94" s="309"/>
      <c r="I94" s="565">
        <v>949012</v>
      </c>
      <c r="J94" s="309" t="s">
        <v>123</v>
      </c>
      <c r="K94" s="309" t="s">
        <v>123</v>
      </c>
      <c r="L94" s="309" t="s">
        <v>123</v>
      </c>
      <c r="M94" s="309" t="s">
        <v>123</v>
      </c>
      <c r="N94" s="309" t="s">
        <v>123</v>
      </c>
      <c r="O94" s="566">
        <v>21432364</v>
      </c>
      <c r="P94" s="309"/>
      <c r="Q94" s="623">
        <v>260560</v>
      </c>
      <c r="R94" s="309"/>
      <c r="S94" s="309"/>
      <c r="T94" s="17"/>
    </row>
    <row r="95" spans="1:20">
      <c r="A95" s="821"/>
      <c r="B95" s="93" t="s">
        <v>60</v>
      </c>
      <c r="C95" s="564">
        <v>6658057</v>
      </c>
      <c r="D95" s="562" t="s">
        <v>123</v>
      </c>
      <c r="E95" s="562" t="s">
        <v>123</v>
      </c>
      <c r="F95" s="309"/>
      <c r="G95" s="309"/>
      <c r="H95" s="309"/>
      <c r="I95" s="565">
        <v>1963902</v>
      </c>
      <c r="J95" s="309" t="s">
        <v>123</v>
      </c>
      <c r="K95" s="309" t="s">
        <v>123</v>
      </c>
      <c r="L95" s="309" t="s">
        <v>123</v>
      </c>
      <c r="M95" s="309" t="s">
        <v>123</v>
      </c>
      <c r="N95" s="309" t="s">
        <v>123</v>
      </c>
      <c r="O95" s="566">
        <v>5138634.5743407412</v>
      </c>
      <c r="P95" s="309"/>
      <c r="Q95" s="623">
        <v>4455860</v>
      </c>
      <c r="R95" s="309"/>
      <c r="S95" s="309"/>
      <c r="T95" s="17"/>
    </row>
    <row r="96" spans="1:20">
      <c r="A96" s="41"/>
      <c r="B96" s="41"/>
      <c r="C96" s="17"/>
      <c r="D96" s="17"/>
      <c r="E96" s="17"/>
      <c r="F96" s="17"/>
      <c r="G96" s="17"/>
      <c r="H96" s="17"/>
      <c r="I96" s="17"/>
      <c r="J96" s="17"/>
      <c r="K96" s="17"/>
      <c r="L96" s="17"/>
      <c r="M96" s="17"/>
      <c r="N96" s="17"/>
      <c r="O96" s="17"/>
      <c r="P96" s="17"/>
      <c r="Q96" s="17"/>
      <c r="R96" s="17"/>
      <c r="S96" s="17"/>
      <c r="T96" s="17"/>
    </row>
    <row r="97" spans="1:20" ht="14.7" customHeight="1">
      <c r="A97" s="44" t="s">
        <v>19</v>
      </c>
      <c r="B97" s="17"/>
      <c r="D97" s="17"/>
      <c r="E97" s="17"/>
      <c r="F97" s="17"/>
      <c r="G97" s="17"/>
      <c r="H97" s="17"/>
      <c r="I97" s="17"/>
      <c r="J97" s="17"/>
      <c r="K97" s="17"/>
      <c r="L97" s="17"/>
      <c r="M97" s="17"/>
      <c r="N97" s="17"/>
      <c r="O97" s="17"/>
      <c r="P97" s="17"/>
      <c r="Q97" s="17"/>
      <c r="R97" s="17"/>
      <c r="S97" s="17"/>
      <c r="T97" s="17"/>
    </row>
    <row r="98" spans="1:20">
      <c r="B98" s="17"/>
      <c r="D98" s="17"/>
      <c r="E98" s="17"/>
      <c r="F98" s="17"/>
      <c r="G98" s="17"/>
      <c r="H98" s="17"/>
      <c r="I98" s="17"/>
      <c r="J98" s="17"/>
      <c r="K98" s="17"/>
      <c r="L98" s="17"/>
      <c r="M98" s="17"/>
      <c r="N98" s="17"/>
      <c r="O98" s="17"/>
      <c r="P98" s="17"/>
      <c r="Q98" s="17"/>
      <c r="R98" s="17"/>
      <c r="S98" s="17"/>
      <c r="T98" s="17"/>
    </row>
    <row r="99" spans="1:20" ht="15" customHeight="1">
      <c r="A99" s="17" t="s">
        <v>284</v>
      </c>
      <c r="B99" s="17"/>
      <c r="D99" s="17"/>
      <c r="E99" s="17"/>
      <c r="F99" s="17"/>
      <c r="G99" s="17"/>
      <c r="H99" s="17"/>
      <c r="I99" s="17"/>
      <c r="J99" s="17"/>
      <c r="K99" s="17"/>
      <c r="L99" s="17"/>
      <c r="M99" s="17"/>
      <c r="N99" s="17"/>
      <c r="O99" s="17"/>
      <c r="P99" s="17"/>
      <c r="Q99" s="17"/>
      <c r="R99" s="17"/>
      <c r="S99" s="17"/>
      <c r="T99" s="17"/>
    </row>
    <row r="100" spans="1:20">
      <c r="A100" s="17"/>
      <c r="B100" s="17"/>
      <c r="D100" s="17"/>
      <c r="E100" s="17"/>
      <c r="F100" s="17"/>
      <c r="G100" s="43"/>
      <c r="H100" s="17"/>
      <c r="I100" s="17"/>
      <c r="J100" s="17"/>
      <c r="K100" s="17"/>
      <c r="L100" s="17"/>
      <c r="M100" s="43"/>
      <c r="N100" s="43"/>
      <c r="O100" s="43"/>
      <c r="P100" s="17"/>
      <c r="Q100" s="17"/>
      <c r="R100" s="17"/>
      <c r="S100" s="17"/>
      <c r="T100" s="17"/>
    </row>
    <row r="101" spans="1:20" ht="14.7" customHeight="1">
      <c r="A101" s="17" t="s">
        <v>147</v>
      </c>
      <c r="B101" s="17"/>
      <c r="D101" s="17"/>
      <c r="E101" s="17"/>
      <c r="F101" s="17"/>
      <c r="G101" s="17"/>
      <c r="H101" s="17"/>
      <c r="I101" s="17"/>
      <c r="J101" s="17"/>
      <c r="K101" s="17"/>
      <c r="L101" s="17"/>
      <c r="M101" s="17"/>
      <c r="N101" s="17"/>
      <c r="O101" s="17"/>
      <c r="P101" s="17"/>
      <c r="Q101" s="17"/>
      <c r="R101" s="17"/>
      <c r="S101" s="17"/>
      <c r="T101" s="17"/>
    </row>
    <row r="102" spans="1:20">
      <c r="A102"/>
      <c r="B102" s="17"/>
      <c r="D102" s="55"/>
      <c r="E102" s="55"/>
      <c r="F102" s="57"/>
      <c r="G102" s="43"/>
      <c r="H102" s="17"/>
      <c r="I102" s="17"/>
      <c r="J102" s="17"/>
      <c r="K102" s="17"/>
      <c r="L102" s="17"/>
      <c r="M102" s="43"/>
      <c r="N102" s="43"/>
      <c r="O102" s="43"/>
      <c r="P102" s="17"/>
      <c r="Q102" s="17"/>
      <c r="R102" s="17"/>
      <c r="S102" s="17"/>
      <c r="T102" s="17"/>
    </row>
    <row r="103" spans="1:20" ht="14.7" customHeight="1">
      <c r="A103" s="17" t="s">
        <v>149</v>
      </c>
      <c r="B103" s="17"/>
      <c r="D103" s="17"/>
      <c r="E103" s="17"/>
      <c r="F103" s="17"/>
      <c r="G103" s="17"/>
      <c r="H103" s="17"/>
      <c r="I103" s="17"/>
      <c r="J103" s="17"/>
      <c r="K103" s="17"/>
      <c r="L103" s="17"/>
      <c r="M103" s="17"/>
      <c r="N103" s="17"/>
      <c r="O103" s="17"/>
      <c r="P103" s="17"/>
      <c r="Q103" s="17"/>
      <c r="R103" s="17"/>
      <c r="S103" s="17"/>
      <c r="T103" s="17"/>
    </row>
    <row r="104" spans="1:20">
      <c r="A104"/>
      <c r="B104" s="41"/>
      <c r="D104" s="17"/>
      <c r="E104" s="17"/>
      <c r="F104" s="17"/>
      <c r="G104" s="17"/>
      <c r="H104" s="17"/>
      <c r="I104" s="17"/>
      <c r="J104" s="17"/>
      <c r="K104" s="17"/>
      <c r="L104" s="17"/>
      <c r="M104" s="17"/>
      <c r="N104" s="17"/>
      <c r="O104" s="17"/>
      <c r="P104" s="17"/>
      <c r="Q104" s="17"/>
      <c r="R104" s="17"/>
      <c r="S104" s="17"/>
      <c r="T104" s="17"/>
    </row>
    <row r="105" spans="1:20">
      <c r="A105" s="17" t="s">
        <v>148</v>
      </c>
      <c r="B105" s="80"/>
      <c r="D105" s="17"/>
      <c r="E105" s="17"/>
      <c r="F105" s="54"/>
      <c r="G105" s="43"/>
      <c r="H105" s="43"/>
      <c r="I105" s="43"/>
      <c r="J105" s="43"/>
      <c r="K105" s="43"/>
      <c r="L105" s="43"/>
      <c r="M105" s="43"/>
      <c r="N105" s="43"/>
      <c r="O105" s="43"/>
      <c r="P105" s="17"/>
      <c r="Q105" s="17"/>
      <c r="R105" s="17"/>
      <c r="S105" s="17"/>
      <c r="T105" s="17"/>
    </row>
    <row r="106" spans="1:20">
      <c r="A106" s="17"/>
      <c r="B106" s="41"/>
      <c r="C106" s="17"/>
      <c r="D106" s="17"/>
      <c r="E106" s="17"/>
      <c r="F106" s="17"/>
      <c r="G106" s="17"/>
      <c r="H106" s="17"/>
      <c r="I106" s="17"/>
      <c r="J106" s="17"/>
      <c r="K106" s="17"/>
      <c r="L106" s="17"/>
      <c r="M106" s="17"/>
      <c r="N106" s="17"/>
      <c r="O106" s="17"/>
      <c r="P106" s="17"/>
      <c r="Q106" s="17"/>
      <c r="R106" s="17"/>
      <c r="S106" s="17"/>
      <c r="T106" s="17"/>
    </row>
    <row r="107" spans="1:20">
      <c r="A107" s="17" t="s">
        <v>601</v>
      </c>
      <c r="B107" s="41"/>
      <c r="C107" s="17"/>
      <c r="D107" s="17"/>
      <c r="E107" s="17"/>
      <c r="F107" s="17"/>
      <c r="G107" s="17"/>
      <c r="H107" s="17"/>
      <c r="I107" s="17"/>
      <c r="J107" s="17"/>
      <c r="K107" s="17"/>
      <c r="L107" s="17"/>
      <c r="M107" s="17"/>
      <c r="N107" s="17"/>
      <c r="O107" s="17"/>
      <c r="P107" s="17"/>
      <c r="Q107" s="17"/>
      <c r="R107" s="17"/>
      <c r="S107" s="17"/>
      <c r="T107" s="17"/>
    </row>
    <row r="108" spans="1:20">
      <c r="A108" s="17"/>
      <c r="B108" s="41"/>
      <c r="C108" s="17"/>
      <c r="D108" s="17"/>
      <c r="E108" s="17"/>
      <c r="F108" s="17"/>
      <c r="G108" s="17"/>
      <c r="H108" s="17"/>
      <c r="I108" s="17"/>
      <c r="J108" s="17"/>
      <c r="K108" s="17"/>
      <c r="L108" s="17"/>
      <c r="M108" s="17"/>
      <c r="N108" s="17"/>
      <c r="O108" s="17"/>
      <c r="P108" s="17"/>
      <c r="Q108" s="17"/>
      <c r="R108" s="17"/>
      <c r="S108" s="17"/>
      <c r="T108" s="17"/>
    </row>
    <row r="109" spans="1:20">
      <c r="A109" s="17" t="s">
        <v>3389</v>
      </c>
      <c r="B109" s="41"/>
      <c r="C109" s="17"/>
      <c r="D109" s="17"/>
      <c r="E109" s="17"/>
      <c r="F109" s="17"/>
      <c r="G109" s="17"/>
      <c r="H109" s="17"/>
      <c r="I109" s="17"/>
      <c r="J109" s="17"/>
      <c r="K109" s="17"/>
      <c r="L109" s="17"/>
      <c r="M109" s="17"/>
      <c r="N109" s="17"/>
      <c r="O109" s="17"/>
      <c r="P109" s="17"/>
      <c r="Q109" s="17"/>
      <c r="R109" s="17"/>
      <c r="S109" s="17"/>
      <c r="T109" s="17"/>
    </row>
    <row r="110" spans="1:20">
      <c r="A110" s="41"/>
      <c r="B110" s="41"/>
      <c r="C110" s="17"/>
      <c r="F110" s="17"/>
      <c r="G110" s="17"/>
      <c r="H110" s="17"/>
      <c r="I110" s="17"/>
      <c r="J110" s="17"/>
      <c r="K110" s="17"/>
      <c r="L110" s="17"/>
      <c r="M110" s="17"/>
      <c r="N110" s="17"/>
      <c r="O110" s="17"/>
      <c r="P110" s="17"/>
      <c r="Q110" s="17"/>
      <c r="R110" s="17"/>
      <c r="S110" s="17"/>
      <c r="T110" s="17"/>
    </row>
    <row r="111" spans="1:20">
      <c r="A111" s="53" t="s">
        <v>2860</v>
      </c>
      <c r="B111" s="41"/>
      <c r="C111" s="17"/>
      <c r="D111" s="17"/>
      <c r="E111" s="17"/>
      <c r="F111" s="17"/>
      <c r="G111" s="17"/>
      <c r="H111" s="17"/>
      <c r="I111" s="17"/>
      <c r="J111" s="17"/>
      <c r="K111" s="17"/>
      <c r="L111" s="17"/>
      <c r="M111" s="17"/>
      <c r="N111" s="17"/>
      <c r="O111" s="17"/>
      <c r="P111" s="17"/>
      <c r="Q111" s="17"/>
      <c r="R111" s="17"/>
      <c r="S111" s="17"/>
      <c r="T111" s="17"/>
    </row>
    <row r="112" spans="1:20">
      <c r="A112" s="41"/>
      <c r="B112" s="41"/>
      <c r="C112" s="17"/>
      <c r="D112" s="17"/>
      <c r="E112" s="17"/>
      <c r="F112" s="17"/>
      <c r="G112" s="17"/>
      <c r="H112" s="17"/>
      <c r="I112" s="17"/>
      <c r="J112" s="17"/>
      <c r="K112" s="17"/>
      <c r="L112" s="17"/>
      <c r="M112" s="17"/>
      <c r="N112" s="17"/>
      <c r="O112" s="17"/>
      <c r="P112" s="17"/>
      <c r="Q112" s="17"/>
      <c r="R112" s="17"/>
      <c r="S112" s="17"/>
      <c r="T112" s="17"/>
    </row>
    <row r="113" spans="1:20">
      <c r="A113" s="53" t="s">
        <v>124</v>
      </c>
      <c r="B113" s="41"/>
      <c r="C113" s="17"/>
      <c r="D113" s="17"/>
      <c r="E113" s="17"/>
      <c r="F113" s="17"/>
      <c r="G113" s="17"/>
      <c r="H113" s="17"/>
      <c r="I113" s="17"/>
      <c r="J113" s="17"/>
      <c r="K113" s="17"/>
      <c r="L113" s="17"/>
      <c r="M113" s="17"/>
      <c r="N113" s="17"/>
      <c r="O113" s="17"/>
      <c r="P113" s="17"/>
      <c r="Q113" s="17"/>
      <c r="R113" s="17"/>
      <c r="S113" s="17"/>
      <c r="T113" s="17"/>
    </row>
    <row r="114" spans="1:20">
      <c r="A114" s="41"/>
      <c r="B114" s="41"/>
      <c r="C114" s="17"/>
      <c r="D114" s="17"/>
      <c r="E114" s="17"/>
      <c r="F114" s="17"/>
      <c r="G114" s="17"/>
      <c r="H114" s="17"/>
      <c r="I114" s="17"/>
      <c r="J114" s="17"/>
      <c r="K114" s="17"/>
      <c r="L114" s="17"/>
      <c r="M114" s="17"/>
      <c r="N114" s="17"/>
      <c r="O114" s="17"/>
      <c r="P114" s="17"/>
      <c r="Q114" s="17"/>
      <c r="R114" s="17"/>
      <c r="S114" s="17"/>
      <c r="T114" s="17"/>
    </row>
    <row r="115" spans="1:20">
      <c r="A115" s="41"/>
      <c r="B115" s="41"/>
      <c r="C115" s="17"/>
      <c r="D115" s="17"/>
      <c r="E115" s="17"/>
      <c r="F115" s="17"/>
      <c r="G115" s="17"/>
      <c r="H115" s="17"/>
      <c r="I115" s="17"/>
      <c r="J115" s="17"/>
      <c r="K115" s="17"/>
      <c r="L115" s="17"/>
      <c r="M115" s="17"/>
      <c r="N115" s="17"/>
      <c r="O115" s="17"/>
      <c r="P115" s="17"/>
      <c r="Q115" s="17"/>
      <c r="R115" s="17"/>
      <c r="S115" s="17"/>
      <c r="T115" s="17"/>
    </row>
    <row r="116" spans="1:20">
      <c r="A116" s="41"/>
      <c r="B116" s="41"/>
      <c r="C116" s="17"/>
      <c r="D116" s="17"/>
      <c r="E116" s="17"/>
      <c r="F116" s="17"/>
      <c r="G116" s="17"/>
      <c r="H116" s="17"/>
      <c r="I116" s="17"/>
      <c r="J116" s="17"/>
      <c r="K116" s="17"/>
      <c r="L116" s="17"/>
      <c r="M116" s="17"/>
      <c r="N116" s="17"/>
      <c r="O116" s="17"/>
      <c r="P116" s="17"/>
      <c r="Q116" s="17"/>
      <c r="R116" s="17"/>
      <c r="S116" s="17"/>
      <c r="T116" s="17"/>
    </row>
    <row r="117" spans="1:20">
      <c r="A117" s="41"/>
      <c r="B117" s="41"/>
      <c r="C117" s="17"/>
      <c r="D117" s="17"/>
      <c r="E117" s="17"/>
      <c r="F117" s="17"/>
      <c r="G117" s="17"/>
      <c r="H117" s="17"/>
      <c r="I117" s="17"/>
      <c r="J117" s="17"/>
      <c r="K117" s="17"/>
      <c r="L117" s="17"/>
      <c r="M117" s="17"/>
      <c r="N117" s="17"/>
      <c r="O117" s="17"/>
      <c r="P117" s="17"/>
      <c r="Q117" s="17"/>
      <c r="R117" s="17"/>
      <c r="S117" s="17"/>
      <c r="T117" s="17"/>
    </row>
    <row r="118" spans="1:20">
      <c r="A118" s="41"/>
      <c r="B118" s="41"/>
      <c r="C118" s="17"/>
      <c r="D118" s="17"/>
      <c r="E118" s="17"/>
      <c r="F118" s="17"/>
      <c r="G118" s="17"/>
      <c r="H118" s="17"/>
      <c r="I118" s="17"/>
      <c r="J118" s="17"/>
      <c r="K118" s="17"/>
      <c r="L118" s="17"/>
      <c r="M118" s="17"/>
      <c r="N118" s="17"/>
      <c r="O118" s="17"/>
      <c r="P118" s="17"/>
      <c r="Q118" s="17"/>
      <c r="R118" s="17"/>
      <c r="S118" s="17"/>
      <c r="T118" s="17"/>
    </row>
    <row r="119" spans="1:20">
      <c r="A119" s="41"/>
      <c r="B119" s="41"/>
      <c r="C119" s="17"/>
      <c r="D119" s="17"/>
      <c r="E119" s="17"/>
      <c r="F119" s="17"/>
      <c r="G119" s="17"/>
      <c r="H119" s="17"/>
      <c r="I119" s="17"/>
      <c r="J119" s="17"/>
      <c r="K119" s="17"/>
      <c r="L119" s="17"/>
      <c r="M119" s="17"/>
      <c r="N119" s="17"/>
      <c r="O119" s="17"/>
      <c r="P119" s="17"/>
      <c r="Q119" s="17"/>
      <c r="R119" s="17"/>
      <c r="S119" s="17"/>
      <c r="T119" s="17"/>
    </row>
    <row r="120" spans="1:20">
      <c r="A120" s="41"/>
      <c r="B120" s="41"/>
      <c r="C120" s="17"/>
      <c r="D120" s="17"/>
      <c r="E120" s="17"/>
      <c r="F120" s="17"/>
      <c r="G120" s="17"/>
      <c r="H120" s="17"/>
      <c r="I120" s="17"/>
      <c r="J120" s="17"/>
      <c r="K120" s="17"/>
      <c r="L120" s="17"/>
      <c r="M120" s="17"/>
      <c r="N120" s="17"/>
      <c r="O120" s="17"/>
      <c r="P120" s="17"/>
      <c r="Q120" s="17"/>
      <c r="R120" s="17"/>
      <c r="S120" s="17"/>
      <c r="T120" s="17"/>
    </row>
    <row r="121" spans="1:20">
      <c r="A121" s="41"/>
      <c r="B121" s="41"/>
      <c r="C121" s="17"/>
      <c r="D121" s="17"/>
      <c r="E121" s="17"/>
      <c r="F121" s="17"/>
      <c r="G121" s="17"/>
      <c r="H121" s="17"/>
      <c r="I121" s="17"/>
      <c r="J121" s="17"/>
      <c r="K121" s="17"/>
      <c r="L121" s="17"/>
      <c r="M121" s="17"/>
      <c r="N121" s="17"/>
      <c r="O121" s="17"/>
      <c r="P121" s="17"/>
      <c r="Q121" s="17"/>
      <c r="R121" s="17"/>
      <c r="S121" s="17"/>
      <c r="T121" s="17"/>
    </row>
    <row r="122" spans="1:20">
      <c r="A122" s="41"/>
      <c r="B122" s="41"/>
      <c r="C122" s="17"/>
      <c r="D122" s="17"/>
      <c r="E122" s="17"/>
      <c r="F122" s="17"/>
      <c r="G122" s="17"/>
      <c r="H122" s="17"/>
      <c r="I122" s="17"/>
      <c r="J122" s="17"/>
      <c r="K122" s="17"/>
      <c r="L122" s="17"/>
      <c r="M122" s="17"/>
      <c r="N122" s="17"/>
      <c r="O122" s="17"/>
      <c r="P122" s="17"/>
      <c r="Q122" s="17"/>
      <c r="R122" s="17"/>
      <c r="S122" s="17"/>
      <c r="T122" s="17"/>
    </row>
    <row r="123" spans="1:20">
      <c r="A123" s="41"/>
      <c r="B123" s="41"/>
      <c r="C123" s="17"/>
      <c r="D123" s="17"/>
      <c r="E123" s="17"/>
      <c r="F123" s="17"/>
      <c r="G123" s="17"/>
      <c r="H123" s="17"/>
      <c r="I123" s="17"/>
      <c r="J123" s="17"/>
      <c r="K123" s="17"/>
      <c r="L123" s="17"/>
      <c r="M123" s="17"/>
      <c r="N123" s="17"/>
      <c r="O123" s="17"/>
      <c r="P123" s="17"/>
      <c r="Q123" s="17"/>
      <c r="R123" s="17"/>
      <c r="S123" s="17"/>
      <c r="T123" s="17"/>
    </row>
    <row r="124" spans="1:20">
      <c r="A124" s="41"/>
      <c r="B124" s="41"/>
      <c r="C124" s="17"/>
      <c r="D124" s="17"/>
      <c r="E124" s="17"/>
      <c r="F124" s="17"/>
      <c r="G124" s="17"/>
      <c r="H124" s="17"/>
      <c r="I124" s="17"/>
      <c r="J124" s="17"/>
      <c r="K124" s="17"/>
      <c r="L124" s="17"/>
      <c r="M124" s="17"/>
      <c r="N124" s="17"/>
      <c r="O124" s="17"/>
      <c r="P124" s="17"/>
      <c r="Q124" s="17"/>
      <c r="R124" s="17"/>
      <c r="S124" s="17"/>
      <c r="T124" s="17"/>
    </row>
  </sheetData>
  <protectedRanges>
    <protectedRange sqref="J70" name="Plage1_1_1_1"/>
    <protectedRange sqref="J74" name="Plage1_1_1_1_1"/>
    <protectedRange sqref="J78" name="Plage1_1_1_1_2"/>
    <protectedRange sqref="J82" name="Plage1_1_1_1_3"/>
    <protectedRange sqref="J86" name="Plage1_1_1_1_4"/>
    <protectedRange sqref="J66" name="Plage1_1_1_1_5"/>
    <protectedRange sqref="J62" name="Plage1_1_1_1_6"/>
    <protectedRange sqref="J58" name="Plage1_1_1_1_7"/>
    <protectedRange sqref="J54" name="Plage1_1_1_1_8"/>
    <protectedRange sqref="J50" name="Plage1_1_1_1_9"/>
    <protectedRange sqref="J46" name="Plage1_1_1_1_10"/>
    <protectedRange sqref="J42" name="Plage1_1_1_1_11"/>
    <protectedRange sqref="J38" name="Plage1_1_1_1_12"/>
    <protectedRange sqref="J34" name="Plage1_1_1_1_13"/>
    <protectedRange sqref="J30" name="Plage1_1_1_1_14"/>
    <protectedRange sqref="J26" name="Plage1_1_1_1_15"/>
    <protectedRange sqref="J22" name="Plage1_1_1_1_16"/>
    <protectedRange sqref="J18" name="Plage1_1_1_1_17"/>
    <protectedRange sqref="H72" name="Plage1_17"/>
    <protectedRange sqref="H74" name="Plage1_19"/>
    <protectedRange sqref="H75" name="Plage1_20"/>
    <protectedRange sqref="H73" name="Plage1_22"/>
    <protectedRange sqref="H68" name="Plage1_17_1"/>
    <protectedRange sqref="H70" name="Plage1_19_1"/>
    <protectedRange sqref="H71" name="Plage1_20_1"/>
    <protectedRange sqref="H69" name="Plage1_22_1"/>
    <protectedRange sqref="I84" name="Range1_1_6_8"/>
    <protectedRange sqref="I84" name="Range1_1_9"/>
    <protectedRange sqref="I88" name="Range1_1_6_8_1"/>
    <protectedRange sqref="I88" name="Range1_1_9_1"/>
    <protectedRange sqref="I92" name="Range1_1_6_8_2"/>
    <protectedRange sqref="I90" name="Range1_1_6_9"/>
    <protectedRange sqref="I90" name="Range1_1_10"/>
    <protectedRange sqref="I94" name="Range1_1_6_9_1"/>
    <protectedRange sqref="I91" name="Range1_1_6_11"/>
    <protectedRange sqref="I91" name="Range1_1_12"/>
    <protectedRange sqref="I95" name="Range1_1_6_11_1"/>
    <protectedRange sqref="I93" name="Range1_1_6_10"/>
    <protectedRange sqref="I89" name="Range1_1_6_10_1"/>
    <protectedRange sqref="I89" name="Range1_1_11"/>
  </protectedRanges>
  <mergeCells count="23">
    <mergeCell ref="A92:A95"/>
    <mergeCell ref="A88:A91"/>
    <mergeCell ref="A4:A7"/>
    <mergeCell ref="A32:A35"/>
    <mergeCell ref="A28:A31"/>
    <mergeCell ref="A24:A27"/>
    <mergeCell ref="A20:A23"/>
    <mergeCell ref="A16:A19"/>
    <mergeCell ref="A44:A47"/>
    <mergeCell ref="A40:A43"/>
    <mergeCell ref="A36:A39"/>
    <mergeCell ref="A12:A15"/>
    <mergeCell ref="A8:A11"/>
    <mergeCell ref="A56:A59"/>
    <mergeCell ref="A60:A63"/>
    <mergeCell ref="A64:A67"/>
    <mergeCell ref="A52:A55"/>
    <mergeCell ref="A84:A87"/>
    <mergeCell ref="A48:A51"/>
    <mergeCell ref="A68:A71"/>
    <mergeCell ref="A72:A75"/>
    <mergeCell ref="A76:A79"/>
    <mergeCell ref="A80:A83"/>
  </mergeCells>
  <hyperlinks>
    <hyperlink ref="U3" location="Content!A1" display="Back to content page" xr:uid="{00000000-0004-0000-3701-000000000000}"/>
  </hyperlinks>
  <pageMargins left="0.7" right="0.7" top="0.75" bottom="0.75" header="0.3" footer="0.3"/>
  <pageSetup orientation="portrait" r:id="rId1"/>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sheetPr codeName="Sheet314"/>
  <dimension ref="A1:Z101"/>
  <sheetViews>
    <sheetView zoomScale="99" zoomScaleNormal="99" workbookViewId="0">
      <selection activeCell="A99" sqref="A99:XFD100"/>
    </sheetView>
  </sheetViews>
  <sheetFormatPr defaultRowHeight="14.4"/>
  <cols>
    <col min="1" max="1" width="10.21875" customWidth="1"/>
    <col min="2" max="2" width="11.77734375" customWidth="1"/>
    <col min="3" max="3" width="26.21875" style="23" customWidth="1"/>
    <col min="4" max="20" width="14.5546875" style="23" customWidth="1"/>
  </cols>
  <sheetData>
    <row r="1" spans="1:26">
      <c r="A1" s="18" t="s">
        <v>621</v>
      </c>
      <c r="B1" s="17"/>
      <c r="C1" s="17"/>
      <c r="D1" s="43"/>
      <c r="E1" s="43"/>
      <c r="F1" s="43"/>
      <c r="G1" s="43"/>
      <c r="H1" s="43"/>
      <c r="I1" s="43"/>
      <c r="J1" s="43"/>
      <c r="K1" s="43"/>
      <c r="L1" s="43"/>
      <c r="M1" s="43"/>
      <c r="N1" s="43"/>
      <c r="O1" s="43"/>
      <c r="P1" s="43"/>
      <c r="Q1" s="43"/>
      <c r="R1" s="43"/>
      <c r="S1" s="43"/>
      <c r="T1" s="43"/>
    </row>
    <row r="2" spans="1:26">
      <c r="A2" s="17"/>
      <c r="B2" s="40" t="s">
        <v>15</v>
      </c>
      <c r="C2" s="40"/>
      <c r="D2" s="40"/>
      <c r="E2" s="40"/>
      <c r="F2" s="40"/>
      <c r="G2" s="40"/>
      <c r="H2" s="52"/>
      <c r="I2" s="40"/>
      <c r="J2" s="40"/>
      <c r="K2" s="40"/>
      <c r="L2" s="52" t="s">
        <v>15</v>
      </c>
      <c r="M2" s="52"/>
      <c r="N2" s="52"/>
      <c r="O2" s="52"/>
      <c r="P2" s="52"/>
      <c r="Q2" s="52"/>
      <c r="R2" s="52"/>
      <c r="S2" s="43"/>
      <c r="T2" s="43"/>
    </row>
    <row r="3" spans="1:26" ht="41.4">
      <c r="A3" s="223" t="s">
        <v>36</v>
      </c>
      <c r="B3" s="226" t="s">
        <v>74</v>
      </c>
      <c r="C3" s="223" t="s">
        <v>73</v>
      </c>
      <c r="D3" s="327" t="s">
        <v>13</v>
      </c>
      <c r="E3" s="327" t="s">
        <v>12</v>
      </c>
      <c r="F3" s="327" t="s">
        <v>513</v>
      </c>
      <c r="G3" s="328" t="s">
        <v>100</v>
      </c>
      <c r="H3" s="327" t="s">
        <v>556</v>
      </c>
      <c r="I3" s="327" t="s">
        <v>11</v>
      </c>
      <c r="J3" s="327" t="s">
        <v>10</v>
      </c>
      <c r="K3" s="327" t="s">
        <v>9</v>
      </c>
      <c r="L3" s="327" t="s">
        <v>8</v>
      </c>
      <c r="M3" s="327" t="s">
        <v>6</v>
      </c>
      <c r="N3" s="327" t="s">
        <v>5</v>
      </c>
      <c r="O3" s="327" t="s">
        <v>4</v>
      </c>
      <c r="P3" s="327" t="s">
        <v>3</v>
      </c>
      <c r="Q3" s="328" t="s">
        <v>33</v>
      </c>
      <c r="R3" s="327" t="s">
        <v>1</v>
      </c>
      <c r="S3" s="327" t="s">
        <v>0</v>
      </c>
      <c r="T3" s="327" t="s">
        <v>101</v>
      </c>
      <c r="V3" s="1" t="s">
        <v>559</v>
      </c>
      <c r="Y3" s="44"/>
      <c r="Z3" s="44"/>
    </row>
    <row r="4" spans="1:26">
      <c r="A4" s="857">
        <v>2001</v>
      </c>
      <c r="B4" s="858" t="s">
        <v>72</v>
      </c>
      <c r="C4" s="242" t="s">
        <v>71</v>
      </c>
      <c r="D4" s="296">
        <v>94.463999999999999</v>
      </c>
      <c r="E4" s="296">
        <v>33.750399999999999</v>
      </c>
      <c r="F4" s="296"/>
      <c r="G4" s="296">
        <v>13.018000000000001</v>
      </c>
      <c r="H4" s="296">
        <v>8.0180000000000007</v>
      </c>
      <c r="I4" s="296">
        <v>10.14</v>
      </c>
      <c r="J4" s="296">
        <v>118.575</v>
      </c>
      <c r="K4" s="296">
        <v>19.475000000000001</v>
      </c>
      <c r="L4" s="296">
        <v>2</v>
      </c>
      <c r="M4" s="296">
        <v>11.25</v>
      </c>
      <c r="N4" s="296">
        <v>58.0349</v>
      </c>
      <c r="O4" s="296">
        <v>0.03</v>
      </c>
      <c r="P4" s="296">
        <v>571.9</v>
      </c>
      <c r="Q4" s="296">
        <v>255</v>
      </c>
      <c r="R4" s="296">
        <v>54.4</v>
      </c>
      <c r="S4" s="296">
        <v>108</v>
      </c>
      <c r="T4" s="296">
        <v>1358.0553</v>
      </c>
    </row>
    <row r="5" spans="1:26">
      <c r="A5" s="857"/>
      <c r="B5" s="858"/>
      <c r="C5" s="242" t="s">
        <v>70</v>
      </c>
      <c r="D5" s="296">
        <v>29.9</v>
      </c>
      <c r="E5" s="296">
        <v>0.26500000000000001</v>
      </c>
      <c r="F5" s="296"/>
      <c r="G5" s="296">
        <v>24.872</v>
      </c>
      <c r="H5" s="296">
        <v>1</v>
      </c>
      <c r="I5" s="296">
        <v>4.9000000000000004</v>
      </c>
      <c r="J5" s="296">
        <v>18.899999999999999</v>
      </c>
      <c r="K5" s="296">
        <v>19.899999999999999</v>
      </c>
      <c r="L5" s="296">
        <v>1</v>
      </c>
      <c r="M5" s="296">
        <v>119</v>
      </c>
      <c r="N5" s="296">
        <v>1.65</v>
      </c>
      <c r="O5" s="296">
        <v>1</v>
      </c>
      <c r="P5" s="296">
        <v>116.5</v>
      </c>
      <c r="Q5" s="296">
        <v>13</v>
      </c>
      <c r="R5" s="296">
        <v>10.56</v>
      </c>
      <c r="S5" s="296">
        <v>29</v>
      </c>
      <c r="T5" s="296">
        <v>391.447</v>
      </c>
    </row>
    <row r="6" spans="1:26">
      <c r="A6" s="857"/>
      <c r="B6" s="858"/>
      <c r="C6" s="242" t="s">
        <v>69</v>
      </c>
      <c r="D6" s="296">
        <v>1.6875</v>
      </c>
      <c r="E6" s="296">
        <v>1.68</v>
      </c>
      <c r="F6" s="296"/>
      <c r="G6" s="296">
        <v>2.8119999999999998</v>
      </c>
      <c r="H6" s="296">
        <v>1.3</v>
      </c>
      <c r="I6" s="296">
        <v>3.8</v>
      </c>
      <c r="J6" s="296">
        <v>2.4300000000000002</v>
      </c>
      <c r="K6" s="296">
        <v>0.64400000000000002</v>
      </c>
      <c r="L6" s="296">
        <v>5.2700000000000004E-2</v>
      </c>
      <c r="M6" s="296">
        <v>0.83399999999999996</v>
      </c>
      <c r="N6" s="296">
        <v>4.984</v>
      </c>
      <c r="O6" s="296">
        <v>1.03</v>
      </c>
      <c r="P6" s="296">
        <v>103.8</v>
      </c>
      <c r="Q6" s="296">
        <v>10</v>
      </c>
      <c r="R6" s="296">
        <v>0.58799999999999997</v>
      </c>
      <c r="S6" s="296">
        <v>1</v>
      </c>
      <c r="T6" s="296">
        <v>136.64219999999997</v>
      </c>
      <c r="V6" s="33"/>
    </row>
    <row r="7" spans="1:26">
      <c r="A7" s="857"/>
      <c r="B7" s="858"/>
      <c r="C7" s="242" t="s">
        <v>68</v>
      </c>
      <c r="D7" s="296">
        <v>11.25</v>
      </c>
      <c r="E7" s="296">
        <v>5.28</v>
      </c>
      <c r="F7" s="296"/>
      <c r="G7" s="296">
        <v>18.704999999999998</v>
      </c>
      <c r="H7" s="296">
        <v>2.88</v>
      </c>
      <c r="I7" s="296">
        <v>2.3849999999999998</v>
      </c>
      <c r="J7" s="296">
        <v>6.0149999999999997</v>
      </c>
      <c r="K7" s="296">
        <v>10.199999999999999</v>
      </c>
      <c r="L7" s="296">
        <v>0.16400000000000001</v>
      </c>
      <c r="M7" s="296">
        <v>25.2</v>
      </c>
      <c r="N7" s="296">
        <v>3.24</v>
      </c>
      <c r="O7" s="296">
        <v>2.002E-2</v>
      </c>
      <c r="P7" s="296">
        <v>8.6</v>
      </c>
      <c r="Q7" s="296">
        <v>30</v>
      </c>
      <c r="R7" s="296">
        <v>5.4</v>
      </c>
      <c r="S7" s="296">
        <v>13</v>
      </c>
      <c r="T7" s="296">
        <v>142.33902</v>
      </c>
    </row>
    <row r="8" spans="1:26">
      <c r="A8" s="857"/>
      <c r="B8" s="858" t="s">
        <v>67</v>
      </c>
      <c r="C8" s="242" t="s">
        <v>66</v>
      </c>
      <c r="D8" s="296">
        <v>7.875</v>
      </c>
      <c r="E8" s="296">
        <v>9.36</v>
      </c>
      <c r="F8" s="296"/>
      <c r="G8" s="296">
        <v>11.058</v>
      </c>
      <c r="H8" s="296">
        <v>1</v>
      </c>
      <c r="I8" s="296">
        <v>1.8520000000000001</v>
      </c>
      <c r="J8" s="296">
        <v>35.6</v>
      </c>
      <c r="K8" s="296">
        <v>15.28</v>
      </c>
      <c r="L8" s="296">
        <v>27</v>
      </c>
      <c r="M8" s="296">
        <v>30.6</v>
      </c>
      <c r="N8" s="296">
        <v>8.32</v>
      </c>
      <c r="O8" s="296">
        <v>1</v>
      </c>
      <c r="P8" s="296">
        <v>867.2</v>
      </c>
      <c r="Q8" s="296">
        <v>44</v>
      </c>
      <c r="R8" s="296">
        <v>36.5</v>
      </c>
      <c r="S8" s="296">
        <v>38</v>
      </c>
      <c r="T8" s="296">
        <v>1134.645</v>
      </c>
    </row>
    <row r="9" spans="1:26">
      <c r="A9" s="857"/>
      <c r="B9" s="858"/>
      <c r="C9" s="242" t="s">
        <v>65</v>
      </c>
      <c r="D9" s="296">
        <v>0</v>
      </c>
      <c r="E9" s="296">
        <v>0</v>
      </c>
      <c r="F9" s="296"/>
      <c r="G9" s="296">
        <v>0</v>
      </c>
      <c r="H9" s="296">
        <v>1.3</v>
      </c>
      <c r="I9" s="296">
        <v>10.64</v>
      </c>
      <c r="J9" s="296">
        <v>0</v>
      </c>
      <c r="K9" s="296">
        <v>0.03</v>
      </c>
      <c r="L9" s="296">
        <v>2.4</v>
      </c>
      <c r="M9" s="296">
        <v>0</v>
      </c>
      <c r="N9" s="296">
        <v>6.4999999999999997E-3</v>
      </c>
      <c r="O9" s="296">
        <v>1.03</v>
      </c>
      <c r="P9" s="296">
        <v>0</v>
      </c>
      <c r="Q9" s="296">
        <v>0</v>
      </c>
      <c r="R9" s="296">
        <v>0.05</v>
      </c>
      <c r="S9" s="296">
        <v>0</v>
      </c>
      <c r="T9" s="296">
        <v>15.456500000000002</v>
      </c>
    </row>
    <row r="10" spans="1:26">
      <c r="A10" s="857">
        <v>2002</v>
      </c>
      <c r="B10" s="858" t="s">
        <v>72</v>
      </c>
      <c r="C10" s="242" t="s">
        <v>71</v>
      </c>
      <c r="D10" s="296">
        <v>96.201999999999998</v>
      </c>
      <c r="E10" s="296">
        <v>29</v>
      </c>
      <c r="F10" s="296"/>
      <c r="G10" s="296">
        <v>12.49</v>
      </c>
      <c r="H10" s="296">
        <v>12.5</v>
      </c>
      <c r="I10" s="296">
        <v>10.074999999999999</v>
      </c>
      <c r="J10" s="296">
        <v>111.56249000000001</v>
      </c>
      <c r="K10" s="296">
        <v>21.876000000000001</v>
      </c>
      <c r="L10" s="296">
        <v>3</v>
      </c>
      <c r="M10" s="296">
        <v>12</v>
      </c>
      <c r="N10" s="296">
        <v>49.35</v>
      </c>
      <c r="O10" s="296">
        <v>0.02</v>
      </c>
      <c r="P10" s="296">
        <v>579</v>
      </c>
      <c r="Q10" s="296">
        <v>265</v>
      </c>
      <c r="R10" s="296">
        <v>59.2</v>
      </c>
      <c r="S10" s="296">
        <v>97</v>
      </c>
      <c r="T10" s="296">
        <v>1358.27549</v>
      </c>
    </row>
    <row r="11" spans="1:26">
      <c r="A11" s="857"/>
      <c r="B11" s="858"/>
      <c r="C11" s="242" t="s">
        <v>70</v>
      </c>
      <c r="D11" s="296">
        <v>34.1</v>
      </c>
      <c r="E11" s="296">
        <v>0.3</v>
      </c>
      <c r="F11" s="296"/>
      <c r="G11" s="296">
        <v>23.71</v>
      </c>
      <c r="H11" s="296">
        <v>1</v>
      </c>
      <c r="I11" s="296">
        <v>4.3250000000000002</v>
      </c>
      <c r="J11" s="296">
        <v>21.7</v>
      </c>
      <c r="K11" s="296">
        <v>12.984</v>
      </c>
      <c r="L11" s="296">
        <v>1</v>
      </c>
      <c r="M11" s="296">
        <v>115</v>
      </c>
      <c r="N11" s="296">
        <v>1.76</v>
      </c>
      <c r="O11" s="296">
        <v>1</v>
      </c>
      <c r="P11" s="296">
        <v>117.1</v>
      </c>
      <c r="Q11" s="296">
        <v>13</v>
      </c>
      <c r="R11" s="296">
        <v>9.02</v>
      </c>
      <c r="S11" s="296">
        <v>29</v>
      </c>
      <c r="T11" s="296">
        <v>384.99899999999997</v>
      </c>
    </row>
    <row r="12" spans="1:26">
      <c r="A12" s="857"/>
      <c r="B12" s="858"/>
      <c r="C12" s="242" t="s">
        <v>69</v>
      </c>
      <c r="D12" s="296">
        <v>2.0625</v>
      </c>
      <c r="E12" s="296">
        <v>1.54</v>
      </c>
      <c r="F12" s="296"/>
      <c r="G12" s="296">
        <v>2.7690000000000001</v>
      </c>
      <c r="H12" s="296">
        <v>1.32</v>
      </c>
      <c r="I12" s="296">
        <v>3.7</v>
      </c>
      <c r="J12" s="296">
        <v>2.496</v>
      </c>
      <c r="K12" s="296">
        <v>0.48699999999999999</v>
      </c>
      <c r="L12" s="296">
        <v>0.11934</v>
      </c>
      <c r="M12" s="296">
        <v>0.88200000000000001</v>
      </c>
      <c r="N12" s="296">
        <v>7.56</v>
      </c>
      <c r="O12" s="296">
        <v>1.03</v>
      </c>
      <c r="P12" s="296">
        <v>104.6</v>
      </c>
      <c r="Q12" s="296">
        <v>10</v>
      </c>
      <c r="R12" s="296">
        <v>0.63</v>
      </c>
      <c r="S12" s="296">
        <v>1</v>
      </c>
      <c r="T12" s="296">
        <v>140.19583999999998</v>
      </c>
    </row>
    <row r="13" spans="1:26">
      <c r="A13" s="857"/>
      <c r="B13" s="858"/>
      <c r="C13" s="242" t="s">
        <v>68</v>
      </c>
      <c r="D13" s="296">
        <v>12.375</v>
      </c>
      <c r="E13" s="296">
        <v>4.68</v>
      </c>
      <c r="F13" s="296"/>
      <c r="G13" s="296">
        <v>18.414999999999999</v>
      </c>
      <c r="H13" s="296">
        <v>2.3940000000000001</v>
      </c>
      <c r="I13" s="296">
        <v>2.1150000000000002</v>
      </c>
      <c r="J13" s="296">
        <v>6.12</v>
      </c>
      <c r="K13" s="296">
        <v>9.5</v>
      </c>
      <c r="L13" s="296">
        <v>0.2142</v>
      </c>
      <c r="M13" s="296">
        <v>24.6</v>
      </c>
      <c r="N13" s="296">
        <v>5.16</v>
      </c>
      <c r="O13" s="296">
        <v>2.002E-2</v>
      </c>
      <c r="P13" s="296">
        <v>8.6</v>
      </c>
      <c r="Q13" s="296">
        <v>31</v>
      </c>
      <c r="R13" s="296">
        <v>5.76</v>
      </c>
      <c r="S13" s="296">
        <v>15</v>
      </c>
      <c r="T13" s="296">
        <v>145.95321999999999</v>
      </c>
    </row>
    <row r="14" spans="1:26">
      <c r="A14" s="857"/>
      <c r="B14" s="858" t="s">
        <v>67</v>
      </c>
      <c r="C14" s="242" t="s">
        <v>66</v>
      </c>
      <c r="D14" s="296">
        <v>8.01</v>
      </c>
      <c r="E14" s="296">
        <v>8.52</v>
      </c>
      <c r="F14" s="296"/>
      <c r="G14" s="296">
        <v>10.54</v>
      </c>
      <c r="H14" s="296">
        <v>1</v>
      </c>
      <c r="I14" s="296">
        <v>1.96</v>
      </c>
      <c r="J14" s="296">
        <v>35.520000000000003</v>
      </c>
      <c r="K14" s="296">
        <v>9.3089999999999993</v>
      </c>
      <c r="L14" s="296">
        <v>29</v>
      </c>
      <c r="M14" s="296">
        <v>32.85</v>
      </c>
      <c r="N14" s="296">
        <v>8.2799999999999994</v>
      </c>
      <c r="O14" s="296">
        <v>1</v>
      </c>
      <c r="P14" s="296">
        <v>924.9</v>
      </c>
      <c r="Q14" s="296">
        <v>44</v>
      </c>
      <c r="R14" s="296">
        <v>38</v>
      </c>
      <c r="S14" s="296">
        <v>35</v>
      </c>
      <c r="T14" s="296">
        <v>1187.8889999999999</v>
      </c>
    </row>
    <row r="15" spans="1:26">
      <c r="A15" s="857"/>
      <c r="B15" s="858"/>
      <c r="C15" s="242" t="s">
        <v>65</v>
      </c>
      <c r="D15" s="296">
        <v>0</v>
      </c>
      <c r="E15" s="296">
        <v>0</v>
      </c>
      <c r="F15" s="296"/>
      <c r="G15" s="296">
        <v>0</v>
      </c>
      <c r="H15" s="296">
        <v>1.32</v>
      </c>
      <c r="I15" s="296">
        <v>10.64</v>
      </c>
      <c r="J15" s="296">
        <v>0</v>
      </c>
      <c r="K15" s="296">
        <v>0.03</v>
      </c>
      <c r="L15" s="296">
        <v>2.5535999999999999</v>
      </c>
      <c r="M15" s="296">
        <v>0</v>
      </c>
      <c r="N15" s="296">
        <v>6.4999999999999997E-3</v>
      </c>
      <c r="O15" s="296">
        <v>1.03</v>
      </c>
      <c r="P15" s="296">
        <v>0</v>
      </c>
      <c r="Q15" s="296">
        <v>0</v>
      </c>
      <c r="R15" s="296">
        <v>0.06</v>
      </c>
      <c r="S15" s="296">
        <v>0</v>
      </c>
      <c r="T15" s="296">
        <v>15.6401</v>
      </c>
    </row>
    <row r="16" spans="1:26">
      <c r="A16" s="857">
        <v>2003</v>
      </c>
      <c r="B16" s="858" t="s">
        <v>72</v>
      </c>
      <c r="C16" s="242" t="s">
        <v>71</v>
      </c>
      <c r="D16" s="296">
        <v>96.016999999999996</v>
      </c>
      <c r="E16" s="296">
        <v>26.856000000000002</v>
      </c>
      <c r="F16" s="296"/>
      <c r="G16" s="296">
        <v>12.465999999999999</v>
      </c>
      <c r="H16" s="296">
        <v>12.9</v>
      </c>
      <c r="I16" s="296">
        <v>10.01</v>
      </c>
      <c r="J16" s="296">
        <v>114.75</v>
      </c>
      <c r="K16" s="296">
        <v>22.588000000000001</v>
      </c>
      <c r="L16" s="296">
        <v>2.6</v>
      </c>
      <c r="M16" s="296">
        <v>15</v>
      </c>
      <c r="N16" s="296">
        <v>51.6</v>
      </c>
      <c r="O16" s="296">
        <v>0.03</v>
      </c>
      <c r="P16" s="296">
        <v>635.4</v>
      </c>
      <c r="Q16" s="296">
        <v>270</v>
      </c>
      <c r="R16" s="296">
        <v>59.2</v>
      </c>
      <c r="S16" s="296">
        <v>99</v>
      </c>
      <c r="T16" s="296">
        <v>1428.4170000000001</v>
      </c>
    </row>
    <row r="17" spans="1:20">
      <c r="A17" s="857"/>
      <c r="B17" s="858"/>
      <c r="C17" s="242" t="s">
        <v>70</v>
      </c>
      <c r="D17" s="296">
        <v>35.75</v>
      </c>
      <c r="E17" s="296">
        <v>0.16500000000000001</v>
      </c>
      <c r="F17" s="296"/>
      <c r="G17" s="296">
        <v>23.76</v>
      </c>
      <c r="H17" s="296">
        <v>1</v>
      </c>
      <c r="I17" s="296">
        <v>2.95</v>
      </c>
      <c r="J17" s="296">
        <v>24.5</v>
      </c>
      <c r="K17" s="296">
        <v>13.14</v>
      </c>
      <c r="L17" s="296">
        <v>0.8</v>
      </c>
      <c r="M17" s="296">
        <v>97.56</v>
      </c>
      <c r="N17" s="296">
        <v>1.925</v>
      </c>
      <c r="O17" s="296">
        <v>1</v>
      </c>
      <c r="P17" s="296">
        <v>148.6</v>
      </c>
      <c r="Q17" s="296">
        <v>13</v>
      </c>
      <c r="R17" s="296">
        <v>8.8000000000000007</v>
      </c>
      <c r="S17" s="296">
        <v>29</v>
      </c>
      <c r="T17" s="296">
        <v>401.95</v>
      </c>
    </row>
    <row r="18" spans="1:20">
      <c r="A18" s="857"/>
      <c r="B18" s="858"/>
      <c r="C18" s="242" t="s">
        <v>69</v>
      </c>
      <c r="D18" s="296">
        <v>2.4300000000000002</v>
      </c>
      <c r="E18" s="296">
        <v>1.33</v>
      </c>
      <c r="F18" s="296"/>
      <c r="G18" s="296">
        <v>2.7719999999999998</v>
      </c>
      <c r="H18" s="296">
        <v>1.32</v>
      </c>
      <c r="I18" s="296">
        <v>3.45</v>
      </c>
      <c r="J18" s="296">
        <v>3.2160000000000002</v>
      </c>
      <c r="K18" s="296">
        <v>0.48199999999999998</v>
      </c>
      <c r="L18" s="296">
        <v>6.5280000000000005E-2</v>
      </c>
      <c r="M18" s="296">
        <v>0.65400000000000003</v>
      </c>
      <c r="N18" s="296">
        <v>8.1</v>
      </c>
      <c r="O18" s="296">
        <v>1.03</v>
      </c>
      <c r="P18" s="296">
        <v>120.5</v>
      </c>
      <c r="Q18" s="296">
        <v>11</v>
      </c>
      <c r="R18" s="296">
        <v>0.54600000000000004</v>
      </c>
      <c r="S18" s="296">
        <v>1</v>
      </c>
      <c r="T18" s="296">
        <v>157.89527999999999</v>
      </c>
    </row>
    <row r="19" spans="1:20">
      <c r="A19" s="857"/>
      <c r="B19" s="858"/>
      <c r="C19" s="242" t="s">
        <v>68</v>
      </c>
      <c r="D19" s="296">
        <v>13.5</v>
      </c>
      <c r="E19" s="296">
        <v>3.72</v>
      </c>
      <c r="F19" s="296"/>
      <c r="G19" s="296">
        <v>18.443000000000001</v>
      </c>
      <c r="H19" s="296">
        <v>1.8540000000000001</v>
      </c>
      <c r="I19" s="296">
        <v>2.16</v>
      </c>
      <c r="J19" s="296">
        <v>6.15</v>
      </c>
      <c r="K19" s="296">
        <v>9.827</v>
      </c>
      <c r="L19" s="296">
        <v>0.2</v>
      </c>
      <c r="M19" s="296">
        <v>23.76</v>
      </c>
      <c r="N19" s="296">
        <v>5.04</v>
      </c>
      <c r="O19" s="296">
        <v>2.002E-2</v>
      </c>
      <c r="P19" s="296">
        <v>10.8</v>
      </c>
      <c r="Q19" s="296">
        <v>31</v>
      </c>
      <c r="R19" s="296">
        <v>6.6</v>
      </c>
      <c r="S19" s="296">
        <v>15</v>
      </c>
      <c r="T19" s="296">
        <v>148.07401999999999</v>
      </c>
    </row>
    <row r="20" spans="1:20">
      <c r="A20" s="857"/>
      <c r="B20" s="858" t="s">
        <v>67</v>
      </c>
      <c r="C20" s="242" t="s">
        <v>66</v>
      </c>
      <c r="D20" s="296">
        <v>8.1</v>
      </c>
      <c r="E20" s="296">
        <v>5.76</v>
      </c>
      <c r="F20" s="296"/>
      <c r="G20" s="296">
        <v>10.571999999999999</v>
      </c>
      <c r="H20" s="296">
        <v>1</v>
      </c>
      <c r="I20" s="296">
        <v>1.96</v>
      </c>
      <c r="J20" s="296">
        <v>35.520000000000003</v>
      </c>
      <c r="K20" s="296">
        <v>11.24</v>
      </c>
      <c r="L20" s="296">
        <v>30</v>
      </c>
      <c r="M20" s="296">
        <v>22.95</v>
      </c>
      <c r="N20" s="296">
        <v>8.16</v>
      </c>
      <c r="O20" s="296">
        <v>1</v>
      </c>
      <c r="P20" s="296">
        <v>925.8</v>
      </c>
      <c r="Q20" s="296">
        <v>48</v>
      </c>
      <c r="R20" s="296">
        <v>38.5</v>
      </c>
      <c r="S20" s="296">
        <v>40</v>
      </c>
      <c r="T20" s="296">
        <v>1188.5619999999999</v>
      </c>
    </row>
    <row r="21" spans="1:20">
      <c r="A21" s="857"/>
      <c r="B21" s="858"/>
      <c r="C21" s="242" t="s">
        <v>65</v>
      </c>
      <c r="D21" s="296">
        <v>0</v>
      </c>
      <c r="E21" s="296">
        <v>0</v>
      </c>
      <c r="F21" s="296"/>
      <c r="G21" s="296">
        <v>0</v>
      </c>
      <c r="H21" s="296">
        <v>1.32</v>
      </c>
      <c r="I21" s="296">
        <v>10.64</v>
      </c>
      <c r="J21" s="296">
        <v>0</v>
      </c>
      <c r="K21" s="296">
        <v>0.03</v>
      </c>
      <c r="L21" s="296">
        <v>1.8455999999999999</v>
      </c>
      <c r="M21" s="296">
        <v>0</v>
      </c>
      <c r="N21" s="296">
        <v>6.4999999999999997E-3</v>
      </c>
      <c r="O21" s="296">
        <v>1.03</v>
      </c>
      <c r="P21" s="296">
        <v>0</v>
      </c>
      <c r="Q21" s="296">
        <v>0</v>
      </c>
      <c r="R21" s="296">
        <v>0.06</v>
      </c>
      <c r="S21" s="296">
        <v>0</v>
      </c>
      <c r="T21" s="296">
        <v>14.9321</v>
      </c>
    </row>
    <row r="22" spans="1:20">
      <c r="A22" s="857">
        <v>2004</v>
      </c>
      <c r="B22" s="858" t="s">
        <v>72</v>
      </c>
      <c r="C22" s="242" t="s">
        <v>71</v>
      </c>
      <c r="D22" s="296">
        <v>72.5</v>
      </c>
      <c r="E22" s="296">
        <v>35</v>
      </c>
      <c r="F22" s="296"/>
      <c r="G22" s="296">
        <v>12.423</v>
      </c>
      <c r="H22" s="296">
        <v>15</v>
      </c>
      <c r="I22" s="296">
        <v>10.14</v>
      </c>
      <c r="J22" s="296">
        <v>114.75</v>
      </c>
      <c r="K22" s="296">
        <v>22.088999999999999</v>
      </c>
      <c r="L22" s="296">
        <v>2.5</v>
      </c>
      <c r="M22" s="296">
        <v>16.8</v>
      </c>
      <c r="N22" s="296">
        <v>43.991999999999997</v>
      </c>
      <c r="O22" s="296">
        <v>2.5000000000000001E-2</v>
      </c>
      <c r="P22" s="296">
        <v>682.6</v>
      </c>
      <c r="Q22" s="296">
        <v>265</v>
      </c>
      <c r="R22" s="296">
        <v>56</v>
      </c>
      <c r="S22" s="296">
        <v>102</v>
      </c>
      <c r="T22" s="296">
        <v>1450.819</v>
      </c>
    </row>
    <row r="23" spans="1:20">
      <c r="A23" s="857"/>
      <c r="B23" s="858"/>
      <c r="C23" s="242" t="s">
        <v>70</v>
      </c>
      <c r="D23" s="296">
        <v>39.299999999999997</v>
      </c>
      <c r="E23" s="296">
        <v>0.3</v>
      </c>
      <c r="F23" s="296"/>
      <c r="G23" s="296">
        <v>23.81</v>
      </c>
      <c r="H23" s="296">
        <v>1</v>
      </c>
      <c r="I23" s="296">
        <v>4.7</v>
      </c>
      <c r="J23" s="296">
        <v>27.65</v>
      </c>
      <c r="K23" s="296">
        <v>11.301</v>
      </c>
      <c r="L23" s="296">
        <v>0.8</v>
      </c>
      <c r="M23" s="296">
        <v>107</v>
      </c>
      <c r="N23" s="296">
        <v>2.4750000000000001</v>
      </c>
      <c r="O23" s="296">
        <v>1</v>
      </c>
      <c r="P23" s="296">
        <v>157.5</v>
      </c>
      <c r="Q23" s="296">
        <v>13</v>
      </c>
      <c r="R23" s="296">
        <v>9.4600000000000009</v>
      </c>
      <c r="S23" s="296">
        <v>29</v>
      </c>
      <c r="T23" s="296">
        <v>428.29599999999999</v>
      </c>
    </row>
    <row r="24" spans="1:20">
      <c r="A24" s="857"/>
      <c r="B24" s="858"/>
      <c r="C24" s="242" t="s">
        <v>69</v>
      </c>
      <c r="D24" s="296">
        <v>2.8125</v>
      </c>
      <c r="E24" s="296">
        <v>1.47</v>
      </c>
      <c r="F24" s="296"/>
      <c r="G24" s="296">
        <v>2.7749999999999999</v>
      </c>
      <c r="H24" s="296">
        <v>1.32</v>
      </c>
      <c r="I24" s="296">
        <v>3.77</v>
      </c>
      <c r="J24" s="296">
        <v>3.06</v>
      </c>
      <c r="K24" s="296">
        <v>1.117</v>
      </c>
      <c r="L24" s="296">
        <v>9.4079999999999997E-2</v>
      </c>
      <c r="M24" s="296">
        <v>0.80400000000000005</v>
      </c>
      <c r="N24" s="296">
        <v>6.6230000000000002</v>
      </c>
      <c r="O24" s="296">
        <v>1.03</v>
      </c>
      <c r="P24" s="296">
        <v>138.9</v>
      </c>
      <c r="Q24" s="296">
        <v>11</v>
      </c>
      <c r="R24" s="296">
        <v>0.51800000000000002</v>
      </c>
      <c r="S24" s="296">
        <v>1</v>
      </c>
      <c r="T24" s="296">
        <v>176.29358000000002</v>
      </c>
    </row>
    <row r="25" spans="1:20">
      <c r="A25" s="857"/>
      <c r="B25" s="858"/>
      <c r="C25" s="242" t="s">
        <v>68</v>
      </c>
      <c r="D25" s="296">
        <v>13.95</v>
      </c>
      <c r="E25" s="296">
        <v>4.4400000000000004</v>
      </c>
      <c r="F25" s="296"/>
      <c r="G25" s="296">
        <v>18.471</v>
      </c>
      <c r="H25" s="296">
        <v>1.8540000000000001</v>
      </c>
      <c r="I25" s="296">
        <v>1.8</v>
      </c>
      <c r="J25" s="296">
        <v>6.9</v>
      </c>
      <c r="K25" s="296">
        <v>12.103</v>
      </c>
      <c r="L25" s="296">
        <v>0.2</v>
      </c>
      <c r="M25" s="296">
        <v>23.82</v>
      </c>
      <c r="N25" s="296">
        <v>4.92</v>
      </c>
      <c r="O25" s="296">
        <v>2.002E-2</v>
      </c>
      <c r="P25" s="296">
        <v>10.8</v>
      </c>
      <c r="Q25" s="296">
        <v>31</v>
      </c>
      <c r="R25" s="296">
        <v>7.08</v>
      </c>
      <c r="S25" s="296">
        <v>14</v>
      </c>
      <c r="T25" s="296">
        <v>151.35802000000004</v>
      </c>
    </row>
    <row r="26" spans="1:20">
      <c r="A26" s="857"/>
      <c r="B26" s="858" t="s">
        <v>67</v>
      </c>
      <c r="C26" s="242" t="s">
        <v>66</v>
      </c>
      <c r="D26" s="296">
        <v>8.2799999999999994</v>
      </c>
      <c r="E26" s="296">
        <v>6.4</v>
      </c>
      <c r="F26" s="296"/>
      <c r="G26" s="296">
        <v>10.603999999999999</v>
      </c>
      <c r="H26" s="296">
        <v>1</v>
      </c>
      <c r="I26" s="296">
        <v>2</v>
      </c>
      <c r="J26" s="296">
        <v>35.520000000000003</v>
      </c>
      <c r="K26" s="296">
        <v>15.84</v>
      </c>
      <c r="L26" s="296">
        <v>30.9</v>
      </c>
      <c r="M26" s="296">
        <v>19.934999999999999</v>
      </c>
      <c r="N26" s="296">
        <v>9.48</v>
      </c>
      <c r="O26" s="296">
        <v>1</v>
      </c>
      <c r="P26" s="296" t="s">
        <v>297</v>
      </c>
      <c r="Q26" s="296">
        <v>52</v>
      </c>
      <c r="R26" s="296">
        <v>38.5</v>
      </c>
      <c r="S26" s="296">
        <v>46</v>
      </c>
      <c r="T26" s="296">
        <v>277.459</v>
      </c>
    </row>
    <row r="27" spans="1:20">
      <c r="A27" s="857"/>
      <c r="B27" s="858"/>
      <c r="C27" s="242" t="s">
        <v>65</v>
      </c>
      <c r="D27" s="296">
        <v>0</v>
      </c>
      <c r="E27" s="296">
        <v>0</v>
      </c>
      <c r="F27" s="296"/>
      <c r="G27" s="296">
        <v>0</v>
      </c>
      <c r="H27" s="296">
        <v>1.32</v>
      </c>
      <c r="I27" s="296">
        <v>10.64</v>
      </c>
      <c r="J27" s="296">
        <v>0</v>
      </c>
      <c r="K27" s="296">
        <v>0.03</v>
      </c>
      <c r="L27" s="296">
        <v>1.8</v>
      </c>
      <c r="M27" s="296">
        <v>0</v>
      </c>
      <c r="N27" s="296">
        <v>6.4999999999999997E-3</v>
      </c>
      <c r="O27" s="296">
        <v>1.03</v>
      </c>
      <c r="P27" s="296">
        <v>0</v>
      </c>
      <c r="Q27" s="296">
        <v>0</v>
      </c>
      <c r="R27" s="296">
        <v>6.2E-2</v>
      </c>
      <c r="S27" s="296">
        <v>0</v>
      </c>
      <c r="T27" s="296">
        <v>14.888500000000001</v>
      </c>
    </row>
    <row r="28" spans="1:20">
      <c r="A28" s="857">
        <v>2005</v>
      </c>
      <c r="B28" s="858" t="s">
        <v>72</v>
      </c>
      <c r="C28" s="242" t="s">
        <v>71</v>
      </c>
      <c r="D28" s="296">
        <v>85</v>
      </c>
      <c r="E28" s="296">
        <v>35</v>
      </c>
      <c r="F28" s="296"/>
      <c r="G28" s="296">
        <v>12.4</v>
      </c>
      <c r="H28" s="296">
        <v>14.3</v>
      </c>
      <c r="I28" s="296">
        <v>11.31</v>
      </c>
      <c r="J28" s="296">
        <v>133.875</v>
      </c>
      <c r="K28" s="296">
        <v>21.344000000000001</v>
      </c>
      <c r="L28" s="296">
        <v>2.6</v>
      </c>
      <c r="M28" s="296">
        <v>18.75</v>
      </c>
      <c r="N28" s="296">
        <v>40.191000000000003</v>
      </c>
      <c r="O28" s="296">
        <v>0.02</v>
      </c>
      <c r="P28" s="296">
        <v>745.9</v>
      </c>
      <c r="Q28" s="296">
        <v>270</v>
      </c>
      <c r="R28" s="296">
        <v>59.2</v>
      </c>
      <c r="S28" s="296">
        <v>102</v>
      </c>
      <c r="T28" s="296">
        <v>1551.89</v>
      </c>
    </row>
    <row r="29" spans="1:20">
      <c r="A29" s="857"/>
      <c r="B29" s="858"/>
      <c r="C29" s="242" t="s">
        <v>70</v>
      </c>
      <c r="D29" s="296">
        <v>39.9</v>
      </c>
      <c r="E29" s="296">
        <v>0.4</v>
      </c>
      <c r="F29" s="296"/>
      <c r="G29" s="296">
        <v>23.86</v>
      </c>
      <c r="H29" s="296">
        <v>0</v>
      </c>
      <c r="I29" s="296">
        <v>5.65</v>
      </c>
      <c r="J29" s="296">
        <v>50.75</v>
      </c>
      <c r="K29" s="296">
        <v>12.041</v>
      </c>
      <c r="L29" s="296">
        <v>0.7</v>
      </c>
      <c r="M29" s="296">
        <v>117</v>
      </c>
      <c r="N29" s="296">
        <v>2.75</v>
      </c>
      <c r="O29" s="296">
        <v>0</v>
      </c>
      <c r="P29" s="296">
        <v>160.69999999999999</v>
      </c>
      <c r="Q29" s="296">
        <v>13</v>
      </c>
      <c r="R29" s="296">
        <v>9.9</v>
      </c>
      <c r="S29" s="296">
        <v>29</v>
      </c>
      <c r="T29" s="296">
        <v>465.65099999999995</v>
      </c>
    </row>
    <row r="30" spans="1:20">
      <c r="A30" s="857"/>
      <c r="B30" s="858"/>
      <c r="C30" s="242" t="s">
        <v>69</v>
      </c>
      <c r="D30" s="296">
        <v>3.2250000000000001</v>
      </c>
      <c r="E30" s="296">
        <v>1.61</v>
      </c>
      <c r="F30" s="296"/>
      <c r="G30" s="296">
        <v>2.778</v>
      </c>
      <c r="H30" s="296">
        <v>1.32</v>
      </c>
      <c r="I30" s="296">
        <v>3.75</v>
      </c>
      <c r="J30" s="296">
        <v>2.64</v>
      </c>
      <c r="K30" s="296">
        <v>0.59399999999999997</v>
      </c>
      <c r="L30" s="296">
        <v>7.6260000000000008E-2</v>
      </c>
      <c r="M30" s="296">
        <v>0.94799999999999995</v>
      </c>
      <c r="N30" s="296">
        <v>9.5399999999999991</v>
      </c>
      <c r="O30" s="296">
        <v>1.03</v>
      </c>
      <c r="P30" s="296">
        <v>134.9</v>
      </c>
      <c r="Q30" s="296">
        <v>12</v>
      </c>
      <c r="R30" s="296">
        <v>0.504</v>
      </c>
      <c r="S30" s="296">
        <v>1</v>
      </c>
      <c r="T30" s="296">
        <v>175.91525999999999</v>
      </c>
    </row>
    <row r="31" spans="1:20">
      <c r="A31" s="857"/>
      <c r="B31" s="858"/>
      <c r="C31" s="242" t="s">
        <v>68</v>
      </c>
      <c r="D31" s="296">
        <v>13.74</v>
      </c>
      <c r="E31" s="296">
        <v>5.4</v>
      </c>
      <c r="F31" s="296"/>
      <c r="G31" s="296">
        <v>18.498999999999999</v>
      </c>
      <c r="H31" s="296">
        <v>1.8540000000000001</v>
      </c>
      <c r="I31" s="296">
        <v>2.2050000000000001</v>
      </c>
      <c r="J31" s="296">
        <v>6.2249999999999996</v>
      </c>
      <c r="K31" s="296">
        <v>10.255000000000001</v>
      </c>
      <c r="L31" s="296">
        <v>0.2</v>
      </c>
      <c r="M31" s="296">
        <v>24.24</v>
      </c>
      <c r="N31" s="296">
        <v>3.36</v>
      </c>
      <c r="O31" s="296">
        <v>1.9800000000000002E-2</v>
      </c>
      <c r="P31" s="296">
        <v>9.6999999999999993</v>
      </c>
      <c r="Q31" s="296">
        <v>31</v>
      </c>
      <c r="R31" s="296">
        <v>7.5</v>
      </c>
      <c r="S31" s="296">
        <v>14</v>
      </c>
      <c r="T31" s="296">
        <v>148.1978</v>
      </c>
    </row>
    <row r="32" spans="1:20">
      <c r="A32" s="857"/>
      <c r="B32" s="858" t="s">
        <v>67</v>
      </c>
      <c r="C32" s="242" t="s">
        <v>66</v>
      </c>
      <c r="D32" s="296">
        <v>7.65</v>
      </c>
      <c r="E32" s="296">
        <v>4.8</v>
      </c>
      <c r="F32" s="296"/>
      <c r="G32" s="296">
        <v>10.669</v>
      </c>
      <c r="H32" s="296">
        <v>1</v>
      </c>
      <c r="I32" s="296">
        <v>2.1</v>
      </c>
      <c r="J32" s="296">
        <v>35.520000000000003</v>
      </c>
      <c r="K32" s="296">
        <v>15.984999999999999</v>
      </c>
      <c r="L32" s="296">
        <v>33</v>
      </c>
      <c r="M32" s="296">
        <v>18.945</v>
      </c>
      <c r="N32" s="296">
        <v>9.52</v>
      </c>
      <c r="O32" s="296">
        <v>1</v>
      </c>
      <c r="P32" s="296" t="s">
        <v>298</v>
      </c>
      <c r="Q32" s="296">
        <v>52</v>
      </c>
      <c r="R32" s="296">
        <v>39</v>
      </c>
      <c r="S32" s="296">
        <v>52</v>
      </c>
      <c r="T32" s="296">
        <v>283.18900000000002</v>
      </c>
    </row>
    <row r="33" spans="1:20">
      <c r="A33" s="857"/>
      <c r="B33" s="858"/>
      <c r="C33" s="242" t="s">
        <v>65</v>
      </c>
      <c r="D33" s="296">
        <v>0</v>
      </c>
      <c r="E33" s="296">
        <v>0</v>
      </c>
      <c r="F33" s="296"/>
      <c r="G33" s="296">
        <v>0</v>
      </c>
      <c r="H33" s="296">
        <v>1.32</v>
      </c>
      <c r="I33" s="296">
        <v>10.64</v>
      </c>
      <c r="J33" s="296">
        <v>0</v>
      </c>
      <c r="K33" s="296">
        <v>0.03</v>
      </c>
      <c r="L33" s="296">
        <v>1.8084</v>
      </c>
      <c r="M33" s="296">
        <v>0</v>
      </c>
      <c r="N33" s="296">
        <v>6.4999999999999997E-3</v>
      </c>
      <c r="O33" s="296">
        <v>1.03</v>
      </c>
      <c r="P33" s="296">
        <v>0</v>
      </c>
      <c r="Q33" s="296">
        <v>0</v>
      </c>
      <c r="R33" s="296">
        <v>6.2E-2</v>
      </c>
      <c r="S33" s="296">
        <v>0</v>
      </c>
      <c r="T33" s="296">
        <v>14.8969</v>
      </c>
    </row>
    <row r="34" spans="1:20">
      <c r="A34" s="857">
        <v>2006</v>
      </c>
      <c r="B34" s="858" t="s">
        <v>72</v>
      </c>
      <c r="C34" s="242" t="s">
        <v>71</v>
      </c>
      <c r="D34" s="296">
        <v>84.863</v>
      </c>
      <c r="E34" s="296">
        <v>35</v>
      </c>
      <c r="F34" s="296"/>
      <c r="G34" s="296">
        <v>12.38</v>
      </c>
      <c r="H34" s="296">
        <v>15</v>
      </c>
      <c r="I34" s="296">
        <v>10.14</v>
      </c>
      <c r="J34" s="296">
        <v>134.25749999999999</v>
      </c>
      <c r="K34" s="296">
        <v>24.103999999999999</v>
      </c>
      <c r="L34" s="296">
        <v>2.2999999999999998</v>
      </c>
      <c r="M34" s="296">
        <v>16.05</v>
      </c>
      <c r="N34" s="296">
        <v>36.179000000000002</v>
      </c>
      <c r="O34" s="296">
        <v>1.2999999999999999E-2</v>
      </c>
      <c r="P34" s="296">
        <v>831.7</v>
      </c>
      <c r="Q34" s="296">
        <v>270</v>
      </c>
      <c r="R34" s="296">
        <v>57.6</v>
      </c>
      <c r="S34" s="296">
        <v>102</v>
      </c>
      <c r="T34" s="296">
        <v>1631.5864999999999</v>
      </c>
    </row>
    <row r="35" spans="1:20">
      <c r="A35" s="857"/>
      <c r="B35" s="858"/>
      <c r="C35" s="242" t="s">
        <v>70</v>
      </c>
      <c r="D35" s="296">
        <v>44.6</v>
      </c>
      <c r="E35" s="296">
        <v>0.45</v>
      </c>
      <c r="F35" s="296"/>
      <c r="G35" s="296">
        <v>23.91</v>
      </c>
      <c r="H35" s="296">
        <v>0</v>
      </c>
      <c r="I35" s="296">
        <v>9.0500000000000007</v>
      </c>
      <c r="J35" s="296">
        <v>52.5</v>
      </c>
      <c r="K35" s="296">
        <v>16.895</v>
      </c>
      <c r="L35" s="296">
        <v>0.7</v>
      </c>
      <c r="M35" s="296">
        <v>85.2</v>
      </c>
      <c r="N35" s="296">
        <v>3.1349999999999998</v>
      </c>
      <c r="O35" s="296">
        <v>0</v>
      </c>
      <c r="P35" s="296">
        <v>180.6</v>
      </c>
      <c r="Q35" s="296">
        <v>13</v>
      </c>
      <c r="R35" s="296">
        <v>12.98</v>
      </c>
      <c r="S35" s="296">
        <v>30</v>
      </c>
      <c r="T35" s="296">
        <v>473.02</v>
      </c>
    </row>
    <row r="36" spans="1:20">
      <c r="A36" s="857"/>
      <c r="B36" s="858"/>
      <c r="C36" s="242" t="s">
        <v>69</v>
      </c>
      <c r="D36" s="296">
        <v>3.3</v>
      </c>
      <c r="E36" s="296">
        <v>1.806</v>
      </c>
      <c r="F36" s="296"/>
      <c r="G36" s="296">
        <v>2.79</v>
      </c>
      <c r="H36" s="296">
        <v>11.52</v>
      </c>
      <c r="I36" s="296">
        <v>5.3849999999999998</v>
      </c>
      <c r="J36" s="296">
        <v>2.7240000000000002</v>
      </c>
      <c r="K36" s="296">
        <v>0.86199999999999999</v>
      </c>
      <c r="L36" s="296">
        <v>4.8989999999999999E-2</v>
      </c>
      <c r="M36" s="296">
        <v>0.69599999999999995</v>
      </c>
      <c r="N36" s="296">
        <v>10.62</v>
      </c>
      <c r="O36" s="296">
        <v>117.1</v>
      </c>
      <c r="P36" s="296">
        <v>136.1</v>
      </c>
      <c r="Q36" s="296">
        <v>12</v>
      </c>
      <c r="R36" s="296">
        <v>0.4879</v>
      </c>
      <c r="S36" s="296">
        <v>0</v>
      </c>
      <c r="T36" s="296">
        <v>305.43989000000005</v>
      </c>
    </row>
    <row r="37" spans="1:20">
      <c r="A37" s="857"/>
      <c r="B37" s="858"/>
      <c r="C37" s="242" t="s">
        <v>68</v>
      </c>
      <c r="D37" s="296">
        <v>15.75</v>
      </c>
      <c r="E37" s="296">
        <v>5.4</v>
      </c>
      <c r="F37" s="296"/>
      <c r="G37" s="296">
        <v>17.646999999999998</v>
      </c>
      <c r="H37" s="296">
        <v>1.8540000000000001</v>
      </c>
      <c r="I37" s="296">
        <v>1.6579999999999999</v>
      </c>
      <c r="J37" s="296">
        <v>6.3</v>
      </c>
      <c r="K37" s="296">
        <v>14.489000000000001</v>
      </c>
      <c r="L37" s="296">
        <v>0.2</v>
      </c>
      <c r="M37" s="296">
        <v>21</v>
      </c>
      <c r="N37" s="296">
        <v>3.6</v>
      </c>
      <c r="O37" s="296">
        <v>2.035E-2</v>
      </c>
      <c r="P37" s="296">
        <v>10.1</v>
      </c>
      <c r="Q37" s="296">
        <v>31</v>
      </c>
      <c r="R37" s="296">
        <v>7.5</v>
      </c>
      <c r="S37" s="296">
        <v>14</v>
      </c>
      <c r="T37" s="296">
        <v>150.51835</v>
      </c>
    </row>
    <row r="38" spans="1:20">
      <c r="A38" s="857"/>
      <c r="B38" s="858" t="s">
        <v>67</v>
      </c>
      <c r="C38" s="242" t="s">
        <v>66</v>
      </c>
      <c r="D38" s="296">
        <v>9</v>
      </c>
      <c r="E38" s="296">
        <v>5.36</v>
      </c>
      <c r="F38" s="296"/>
      <c r="G38" s="296">
        <v>10.669</v>
      </c>
      <c r="H38" s="296">
        <v>1</v>
      </c>
      <c r="I38" s="296">
        <v>2.2000000000000002</v>
      </c>
      <c r="J38" s="296">
        <v>36.451999999999998</v>
      </c>
      <c r="K38" s="296">
        <v>11.15</v>
      </c>
      <c r="L38" s="296">
        <v>36</v>
      </c>
      <c r="M38" s="296">
        <v>21.734999999999999</v>
      </c>
      <c r="N38" s="296">
        <v>9.68</v>
      </c>
      <c r="O38" s="296">
        <v>1</v>
      </c>
      <c r="P38" s="296" t="s">
        <v>299</v>
      </c>
      <c r="Q38" s="296">
        <v>53</v>
      </c>
      <c r="R38" s="296">
        <v>36.5</v>
      </c>
      <c r="S38" s="296">
        <v>53</v>
      </c>
      <c r="T38" s="296">
        <v>286.74599999999998</v>
      </c>
    </row>
    <row r="39" spans="1:20">
      <c r="A39" s="857"/>
      <c r="B39" s="858"/>
      <c r="C39" s="242" t="s">
        <v>65</v>
      </c>
      <c r="D39" s="296">
        <v>0</v>
      </c>
      <c r="E39" s="296">
        <v>0</v>
      </c>
      <c r="F39" s="296"/>
      <c r="G39" s="296">
        <v>0</v>
      </c>
      <c r="H39" s="296">
        <v>1.32</v>
      </c>
      <c r="I39" s="296">
        <v>11</v>
      </c>
      <c r="J39" s="296">
        <v>0</v>
      </c>
      <c r="K39" s="296">
        <v>1.4999999999999999E-2</v>
      </c>
      <c r="L39" s="296">
        <v>1.5047999999999999</v>
      </c>
      <c r="M39" s="296">
        <v>0</v>
      </c>
      <c r="N39" s="296">
        <v>8.0000000000000002E-3</v>
      </c>
      <c r="O39" s="296">
        <v>1.03</v>
      </c>
      <c r="P39" s="296">
        <v>0</v>
      </c>
      <c r="Q39" s="296">
        <v>0</v>
      </c>
      <c r="R39" s="296">
        <v>6.4000000000000001E-2</v>
      </c>
      <c r="S39" s="296">
        <v>0</v>
      </c>
      <c r="T39" s="296">
        <v>14.941799999999999</v>
      </c>
    </row>
    <row r="40" spans="1:20">
      <c r="A40" s="857">
        <v>2007</v>
      </c>
      <c r="B40" s="858" t="s">
        <v>72</v>
      </c>
      <c r="C40" s="242" t="s">
        <v>71</v>
      </c>
      <c r="D40" s="296">
        <v>91.8</v>
      </c>
      <c r="E40" s="296">
        <v>35</v>
      </c>
      <c r="F40" s="296"/>
      <c r="G40" s="296">
        <v>12.36</v>
      </c>
      <c r="H40" s="296">
        <v>15</v>
      </c>
      <c r="I40" s="296">
        <v>10.4</v>
      </c>
      <c r="J40" s="296">
        <v>134.63999999999999</v>
      </c>
      <c r="K40" s="296">
        <v>26.582999999999998</v>
      </c>
      <c r="L40" s="296">
        <v>2</v>
      </c>
      <c r="M40" s="296">
        <v>22.274999999999999</v>
      </c>
      <c r="N40" s="296">
        <v>36.164000000000001</v>
      </c>
      <c r="O40" s="296">
        <v>1.7000000000000001E-2</v>
      </c>
      <c r="P40" s="296">
        <v>828.8</v>
      </c>
      <c r="Q40" s="296">
        <v>247</v>
      </c>
      <c r="R40" s="296">
        <v>58.4</v>
      </c>
      <c r="S40" s="296">
        <v>104</v>
      </c>
      <c r="T40" s="296">
        <v>1624.4390000000001</v>
      </c>
    </row>
    <row r="41" spans="1:20">
      <c r="A41" s="857"/>
      <c r="B41" s="858"/>
      <c r="C41" s="242" t="s">
        <v>70</v>
      </c>
      <c r="D41" s="296">
        <v>49.8</v>
      </c>
      <c r="E41" s="296">
        <v>0.5</v>
      </c>
      <c r="F41" s="296"/>
      <c r="G41" s="296">
        <v>23.96</v>
      </c>
      <c r="H41" s="296">
        <v>0</v>
      </c>
      <c r="I41" s="296">
        <v>9.7059999999999995</v>
      </c>
      <c r="J41" s="296">
        <v>54.25</v>
      </c>
      <c r="K41" s="296">
        <v>25.033000000000001</v>
      </c>
      <c r="L41" s="296">
        <v>1</v>
      </c>
      <c r="M41" s="296">
        <v>97.2</v>
      </c>
      <c r="N41" s="296">
        <v>3.5750000000000002</v>
      </c>
      <c r="O41" s="296">
        <v>0</v>
      </c>
      <c r="P41" s="296">
        <v>185.2</v>
      </c>
      <c r="Q41" s="296">
        <v>13</v>
      </c>
      <c r="R41" s="296">
        <v>17.600000000000001</v>
      </c>
      <c r="S41" s="296">
        <v>30</v>
      </c>
      <c r="T41" s="296">
        <v>510.82400000000001</v>
      </c>
    </row>
    <row r="42" spans="1:20">
      <c r="A42" s="857"/>
      <c r="B42" s="858"/>
      <c r="C42" s="242" t="s">
        <v>69</v>
      </c>
      <c r="D42" s="296">
        <v>3.39</v>
      </c>
      <c r="E42" s="296">
        <v>1.806</v>
      </c>
      <c r="F42" s="296"/>
      <c r="G42" s="296">
        <v>2.8</v>
      </c>
      <c r="H42" s="296">
        <v>11.64</v>
      </c>
      <c r="I42" s="296">
        <v>3.5853000000000002</v>
      </c>
      <c r="J42" s="296">
        <v>2.7480000000000002</v>
      </c>
      <c r="K42" s="296">
        <v>0.91200000000000003</v>
      </c>
      <c r="L42" s="296">
        <v>6.4510000000000012E-2</v>
      </c>
      <c r="M42" s="296">
        <v>1.056</v>
      </c>
      <c r="N42" s="296">
        <v>11.52</v>
      </c>
      <c r="O42" s="296">
        <v>98.87</v>
      </c>
      <c r="P42" s="296">
        <v>170</v>
      </c>
      <c r="Q42" s="296">
        <v>10</v>
      </c>
      <c r="R42" s="296">
        <v>0.46410000000000001</v>
      </c>
      <c r="S42" s="296">
        <v>0</v>
      </c>
      <c r="T42" s="296">
        <v>318.85590999999999</v>
      </c>
    </row>
    <row r="43" spans="1:20">
      <c r="A43" s="857"/>
      <c r="B43" s="858"/>
      <c r="C43" s="242" t="s">
        <v>68</v>
      </c>
      <c r="D43" s="296">
        <v>15.9</v>
      </c>
      <c r="E43" s="296">
        <v>5.4</v>
      </c>
      <c r="F43" s="296"/>
      <c r="G43" s="296">
        <v>17.7</v>
      </c>
      <c r="H43" s="296">
        <v>1.8540000000000001</v>
      </c>
      <c r="I43" s="296">
        <v>2.2050000000000001</v>
      </c>
      <c r="J43" s="296">
        <v>6.3</v>
      </c>
      <c r="K43" s="296">
        <v>17.126000000000001</v>
      </c>
      <c r="L43" s="296">
        <v>0.107</v>
      </c>
      <c r="M43" s="296">
        <v>21.6</v>
      </c>
      <c r="N43" s="296">
        <v>3.48</v>
      </c>
      <c r="O43" s="296">
        <v>2.035E-2</v>
      </c>
      <c r="P43" s="296">
        <v>10.199999999999999</v>
      </c>
      <c r="Q43" s="296">
        <v>31</v>
      </c>
      <c r="R43" s="296">
        <v>7.68</v>
      </c>
      <c r="S43" s="296">
        <v>15</v>
      </c>
      <c r="T43" s="296">
        <v>155.57235000000003</v>
      </c>
    </row>
    <row r="44" spans="1:20">
      <c r="A44" s="857"/>
      <c r="B44" s="858" t="s">
        <v>67</v>
      </c>
      <c r="C44" s="242" t="s">
        <v>66</v>
      </c>
      <c r="D44" s="296">
        <v>11.07</v>
      </c>
      <c r="E44" s="296">
        <v>5.6</v>
      </c>
      <c r="F44" s="296"/>
      <c r="G44" s="296">
        <v>10.7</v>
      </c>
      <c r="H44" s="296">
        <v>1</v>
      </c>
      <c r="I44" s="296">
        <v>2.2400000000000002</v>
      </c>
      <c r="J44" s="296">
        <v>36.603999999999999</v>
      </c>
      <c r="K44" s="296">
        <v>13.686</v>
      </c>
      <c r="L44" s="296">
        <v>40</v>
      </c>
      <c r="M44" s="296">
        <v>26</v>
      </c>
      <c r="N44" s="296">
        <v>12.8</v>
      </c>
      <c r="O44" s="296">
        <v>1</v>
      </c>
      <c r="P44" s="296" t="s">
        <v>300</v>
      </c>
      <c r="Q44" s="296">
        <v>46</v>
      </c>
      <c r="R44" s="296">
        <v>36.5</v>
      </c>
      <c r="S44" s="296">
        <v>57</v>
      </c>
      <c r="T44" s="296">
        <v>300.20000000000005</v>
      </c>
    </row>
    <row r="45" spans="1:20">
      <c r="A45" s="857"/>
      <c r="B45" s="858"/>
      <c r="C45" s="242" t="s">
        <v>65</v>
      </c>
      <c r="D45" s="296">
        <v>0</v>
      </c>
      <c r="E45" s="296">
        <v>0</v>
      </c>
      <c r="F45" s="296"/>
      <c r="G45" s="296">
        <v>0</v>
      </c>
      <c r="H45" s="296">
        <v>1.32</v>
      </c>
      <c r="I45" s="296">
        <v>11.06</v>
      </c>
      <c r="J45" s="296">
        <v>0</v>
      </c>
      <c r="K45" s="296">
        <v>0.03</v>
      </c>
      <c r="L45" s="296">
        <v>2.0051999999999999</v>
      </c>
      <c r="M45" s="296">
        <v>0</v>
      </c>
      <c r="N45" s="296">
        <v>8.9999999999999993E-3</v>
      </c>
      <c r="O45" s="296">
        <v>1.0375000000000001</v>
      </c>
      <c r="P45" s="296">
        <v>0</v>
      </c>
      <c r="Q45" s="296">
        <v>0</v>
      </c>
      <c r="R45" s="296">
        <v>6.4000000000000001E-2</v>
      </c>
      <c r="S45" s="296">
        <v>0</v>
      </c>
      <c r="T45" s="296">
        <v>15.525700000000001</v>
      </c>
    </row>
    <row r="46" spans="1:20">
      <c r="A46" s="857">
        <v>2008</v>
      </c>
      <c r="B46" s="858" t="s">
        <v>72</v>
      </c>
      <c r="C46" s="242" t="s">
        <v>71</v>
      </c>
      <c r="D46" s="296">
        <v>100.3</v>
      </c>
      <c r="E46" s="296">
        <v>36</v>
      </c>
      <c r="F46" s="296"/>
      <c r="G46" s="296">
        <v>12.34</v>
      </c>
      <c r="H46" s="296">
        <v>15.2</v>
      </c>
      <c r="I46" s="296">
        <v>10.4</v>
      </c>
      <c r="J46" s="296">
        <v>150.44999999999999</v>
      </c>
      <c r="K46" s="296">
        <v>28.815000000000001</v>
      </c>
      <c r="L46" s="296">
        <v>2</v>
      </c>
      <c r="M46" s="296">
        <v>18.824999999999999</v>
      </c>
      <c r="N46" s="296">
        <v>36.215000000000003</v>
      </c>
      <c r="O46" s="296">
        <v>1.2E-2</v>
      </c>
      <c r="P46" s="296">
        <v>797.7</v>
      </c>
      <c r="Q46" s="296">
        <v>247</v>
      </c>
      <c r="R46" s="296">
        <v>58.88</v>
      </c>
      <c r="S46" s="296">
        <v>104</v>
      </c>
      <c r="T46" s="296">
        <v>1618.1370000000002</v>
      </c>
    </row>
    <row r="47" spans="1:20">
      <c r="A47" s="857"/>
      <c r="B47" s="858"/>
      <c r="C47" s="242" t="s">
        <v>70</v>
      </c>
      <c r="D47" s="296">
        <v>55.6</v>
      </c>
      <c r="E47" s="296">
        <v>0.44700000000000001</v>
      </c>
      <c r="F47" s="296"/>
      <c r="G47" s="296">
        <v>24.01</v>
      </c>
      <c r="H47" s="296">
        <v>1.1499999999999999</v>
      </c>
      <c r="I47" s="296">
        <v>4.0999999999999996</v>
      </c>
      <c r="J47" s="296">
        <v>54.6</v>
      </c>
      <c r="K47" s="296">
        <v>33.962000000000003</v>
      </c>
      <c r="L47" s="296">
        <v>1</v>
      </c>
      <c r="M47" s="296">
        <v>91.2</v>
      </c>
      <c r="N47" s="296">
        <v>3.7949999999999999</v>
      </c>
      <c r="O47" s="296">
        <v>0.36464999999999997</v>
      </c>
      <c r="P47" s="296">
        <v>178</v>
      </c>
      <c r="Q47" s="296">
        <v>13</v>
      </c>
      <c r="R47" s="296">
        <v>23.1</v>
      </c>
      <c r="S47" s="296">
        <v>30</v>
      </c>
      <c r="T47" s="296">
        <v>514.32865000000004</v>
      </c>
    </row>
    <row r="48" spans="1:20">
      <c r="A48" s="857"/>
      <c r="B48" s="858"/>
      <c r="C48" s="242" t="s">
        <v>69</v>
      </c>
      <c r="D48" s="296">
        <v>3.4950000000000001</v>
      </c>
      <c r="E48" s="296">
        <v>1.96</v>
      </c>
      <c r="F48" s="296"/>
      <c r="G48" s="296">
        <v>2.81</v>
      </c>
      <c r="H48" s="296">
        <v>11.82</v>
      </c>
      <c r="I48" s="296">
        <v>4.2104999999999997</v>
      </c>
      <c r="J48" s="296">
        <v>2.766</v>
      </c>
      <c r="K48" s="296">
        <v>0.92800000000000005</v>
      </c>
      <c r="L48" s="296">
        <v>4.1479999999999996E-2</v>
      </c>
      <c r="M48" s="296">
        <v>0.876</v>
      </c>
      <c r="N48" s="296">
        <v>12.06</v>
      </c>
      <c r="O48" s="296">
        <v>135.124</v>
      </c>
      <c r="P48" s="296">
        <v>163.69999999999999</v>
      </c>
      <c r="Q48" s="296">
        <v>10</v>
      </c>
      <c r="R48" s="296">
        <v>0.45850000000000002</v>
      </c>
      <c r="S48" s="296">
        <v>0</v>
      </c>
      <c r="T48" s="296">
        <v>350.24948000000001</v>
      </c>
    </row>
    <row r="49" spans="1:20">
      <c r="A49" s="857"/>
      <c r="B49" s="858"/>
      <c r="C49" s="242" t="s">
        <v>68</v>
      </c>
      <c r="D49" s="296">
        <v>16.350000000000001</v>
      </c>
      <c r="E49" s="296">
        <v>5.52</v>
      </c>
      <c r="F49" s="296"/>
      <c r="G49" s="296">
        <v>17.753</v>
      </c>
      <c r="H49" s="296">
        <v>1.8540000000000001</v>
      </c>
      <c r="I49" s="296">
        <v>2.3130000000000002</v>
      </c>
      <c r="J49" s="296">
        <v>9.5459999999999994</v>
      </c>
      <c r="K49" s="296">
        <v>19.556999999999999</v>
      </c>
      <c r="L49" s="296">
        <v>0.106</v>
      </c>
      <c r="M49" s="296">
        <v>21.24</v>
      </c>
      <c r="N49" s="296">
        <v>3.6</v>
      </c>
      <c r="O49" s="296">
        <v>2.035E-2</v>
      </c>
      <c r="P49" s="296">
        <v>10.199999999999999</v>
      </c>
      <c r="Q49" s="296">
        <v>31</v>
      </c>
      <c r="R49" s="296">
        <v>7.68</v>
      </c>
      <c r="S49" s="296">
        <v>14</v>
      </c>
      <c r="T49" s="296">
        <v>160.73935</v>
      </c>
    </row>
    <row r="50" spans="1:20">
      <c r="A50" s="857"/>
      <c r="B50" s="858" t="s">
        <v>67</v>
      </c>
      <c r="C50" s="242" t="s">
        <v>66</v>
      </c>
      <c r="D50" s="296">
        <v>13.32</v>
      </c>
      <c r="E50" s="296">
        <v>6.609</v>
      </c>
      <c r="F50" s="296"/>
      <c r="G50" s="296">
        <v>10.737</v>
      </c>
      <c r="H50" s="296">
        <v>4.9000000000000004</v>
      </c>
      <c r="I50" s="296">
        <v>1.52</v>
      </c>
      <c r="J50" s="296">
        <v>36.799999999999997</v>
      </c>
      <c r="K50" s="296">
        <v>19.059999999999999</v>
      </c>
      <c r="L50" s="296">
        <v>42</v>
      </c>
      <c r="M50" s="296">
        <v>34</v>
      </c>
      <c r="N50" s="296">
        <v>11.04</v>
      </c>
      <c r="O50" s="296">
        <v>0.76800000000000002</v>
      </c>
      <c r="P50" s="296" t="s">
        <v>301</v>
      </c>
      <c r="Q50" s="296">
        <v>46</v>
      </c>
      <c r="R50" s="296">
        <v>38.5</v>
      </c>
      <c r="S50" s="296">
        <v>61</v>
      </c>
      <c r="T50" s="296">
        <v>326.25400000000002</v>
      </c>
    </row>
    <row r="51" spans="1:20">
      <c r="A51" s="857"/>
      <c r="B51" s="858"/>
      <c r="C51" s="242" t="s">
        <v>65</v>
      </c>
      <c r="D51" s="296">
        <v>0</v>
      </c>
      <c r="E51" s="296">
        <v>0</v>
      </c>
      <c r="F51" s="296"/>
      <c r="G51" s="296">
        <v>0</v>
      </c>
      <c r="H51" s="296">
        <v>1.32</v>
      </c>
      <c r="I51" s="296">
        <v>11.36</v>
      </c>
      <c r="J51" s="296">
        <v>0</v>
      </c>
      <c r="K51" s="296">
        <v>0.03</v>
      </c>
      <c r="L51" s="296">
        <v>2.238</v>
      </c>
      <c r="M51" s="296">
        <v>0</v>
      </c>
      <c r="N51" s="296">
        <v>6.4999999999999997E-3</v>
      </c>
      <c r="O51" s="296">
        <v>1.0625</v>
      </c>
      <c r="P51" s="296">
        <v>0</v>
      </c>
      <c r="Q51" s="296">
        <v>0</v>
      </c>
      <c r="R51" s="296">
        <v>6.6000000000000003E-2</v>
      </c>
      <c r="S51" s="296">
        <v>0</v>
      </c>
      <c r="T51" s="296">
        <v>16.082999999999998</v>
      </c>
    </row>
    <row r="52" spans="1:20">
      <c r="A52" s="857">
        <v>2009</v>
      </c>
      <c r="B52" s="858" t="s">
        <v>72</v>
      </c>
      <c r="C52" s="242" t="s">
        <v>71</v>
      </c>
      <c r="D52" s="296">
        <v>97.75</v>
      </c>
      <c r="E52" s="296">
        <v>40</v>
      </c>
      <c r="F52" s="296"/>
      <c r="G52" s="296">
        <v>12.32</v>
      </c>
      <c r="H52" s="296">
        <v>15.4</v>
      </c>
      <c r="I52" s="296">
        <v>10.4</v>
      </c>
      <c r="J52" s="296">
        <v>153</v>
      </c>
      <c r="K52" s="296">
        <v>30.045999999999999</v>
      </c>
      <c r="L52" s="296">
        <v>2</v>
      </c>
      <c r="M52" s="296">
        <v>18.72</v>
      </c>
      <c r="N52" s="296">
        <v>35.993000000000002</v>
      </c>
      <c r="O52" s="296">
        <v>8.0000000000000002E-3</v>
      </c>
      <c r="P52" s="296">
        <v>803.1</v>
      </c>
      <c r="Q52" s="296">
        <v>290</v>
      </c>
      <c r="R52" s="296">
        <v>68</v>
      </c>
      <c r="S52" s="296">
        <v>104.12</v>
      </c>
      <c r="T52" s="296">
        <v>1680.857</v>
      </c>
    </row>
    <row r="53" spans="1:20">
      <c r="A53" s="857"/>
      <c r="B53" s="858"/>
      <c r="C53" s="242" t="s">
        <v>70</v>
      </c>
      <c r="D53" s="296">
        <v>61.9</v>
      </c>
      <c r="E53" s="296">
        <v>0.443</v>
      </c>
      <c r="F53" s="296"/>
      <c r="G53" s="296">
        <v>24.06</v>
      </c>
      <c r="H53" s="296">
        <v>1.1499999999999999</v>
      </c>
      <c r="I53" s="296">
        <v>3.97</v>
      </c>
      <c r="J53" s="296">
        <v>55.006</v>
      </c>
      <c r="K53" s="296">
        <v>41.872</v>
      </c>
      <c r="L53" s="296">
        <v>0.60499999999999998</v>
      </c>
      <c r="M53" s="296">
        <v>93.6</v>
      </c>
      <c r="N53" s="296">
        <v>4.125</v>
      </c>
      <c r="O53" s="296">
        <v>0.30069999999999997</v>
      </c>
      <c r="P53" s="296">
        <v>184.7</v>
      </c>
      <c r="Q53" s="296">
        <v>13.92</v>
      </c>
      <c r="R53" s="296">
        <v>23.1</v>
      </c>
      <c r="S53" s="296">
        <v>31.184999999999999</v>
      </c>
      <c r="T53" s="296">
        <v>539.93669999999997</v>
      </c>
    </row>
    <row r="54" spans="1:20">
      <c r="A54" s="857"/>
      <c r="B54" s="858"/>
      <c r="C54" s="242" t="s">
        <v>69</v>
      </c>
      <c r="D54" s="296">
        <v>3.6</v>
      </c>
      <c r="E54" s="296">
        <v>1.7989999999999999</v>
      </c>
      <c r="F54" s="296"/>
      <c r="G54" s="296">
        <v>2.82</v>
      </c>
      <c r="H54" s="296">
        <v>11.94</v>
      </c>
      <c r="I54" s="296">
        <v>4.2</v>
      </c>
      <c r="J54" s="296">
        <v>2.7839999999999998</v>
      </c>
      <c r="K54" s="296">
        <v>0.93799999999999994</v>
      </c>
      <c r="L54" s="296">
        <v>3.4130000000000001E-2</v>
      </c>
      <c r="M54" s="296">
        <v>0.91200000000000003</v>
      </c>
      <c r="N54" s="296">
        <v>12.06</v>
      </c>
      <c r="O54" s="296">
        <v>146.55000000000001</v>
      </c>
      <c r="P54" s="296">
        <v>163.19999999999999</v>
      </c>
      <c r="Q54" s="296">
        <v>0.79100000000000004</v>
      </c>
      <c r="R54" s="296">
        <v>0.45289999999999997</v>
      </c>
      <c r="S54" s="296">
        <v>0</v>
      </c>
      <c r="T54" s="296">
        <v>352.08103</v>
      </c>
    </row>
    <row r="55" spans="1:20">
      <c r="A55" s="857"/>
      <c r="B55" s="858"/>
      <c r="C55" s="242" t="s">
        <v>68</v>
      </c>
      <c r="D55" s="296">
        <v>16.8</v>
      </c>
      <c r="E55" s="296">
        <v>5.52</v>
      </c>
      <c r="F55" s="296"/>
      <c r="G55" s="296">
        <v>18.62</v>
      </c>
      <c r="H55" s="296">
        <v>1.8540000000000001</v>
      </c>
      <c r="I55" s="296">
        <v>2.403</v>
      </c>
      <c r="J55" s="296">
        <v>9.5969999999999995</v>
      </c>
      <c r="K55" s="296">
        <v>21.49</v>
      </c>
      <c r="L55" s="296">
        <v>0.11</v>
      </c>
      <c r="M55" s="296">
        <v>22.2</v>
      </c>
      <c r="N55" s="296">
        <v>3.6</v>
      </c>
      <c r="O55" s="296">
        <v>2.0899999999999998E-2</v>
      </c>
      <c r="P55" s="296">
        <v>10.3</v>
      </c>
      <c r="Q55" s="296">
        <v>32.4</v>
      </c>
      <c r="R55" s="296">
        <v>8.0640000000000001</v>
      </c>
      <c r="S55" s="296">
        <v>12.852</v>
      </c>
      <c r="T55" s="296">
        <v>165.83089999999999</v>
      </c>
    </row>
    <row r="56" spans="1:20">
      <c r="A56" s="857"/>
      <c r="B56" s="858" t="s">
        <v>67</v>
      </c>
      <c r="C56" s="242" t="s">
        <v>66</v>
      </c>
      <c r="D56" s="296">
        <v>16.02</v>
      </c>
      <c r="E56" s="296">
        <v>5.8360000000000003</v>
      </c>
      <c r="F56" s="296"/>
      <c r="G56" s="296">
        <v>10.76</v>
      </c>
      <c r="H56" s="296">
        <v>4.9000000000000004</v>
      </c>
      <c r="I56" s="296">
        <v>1.92</v>
      </c>
      <c r="J56" s="296">
        <v>37.520000000000003</v>
      </c>
      <c r="K56" s="296">
        <v>21.337</v>
      </c>
      <c r="L56" s="296">
        <v>44</v>
      </c>
      <c r="M56" s="296">
        <v>48.061</v>
      </c>
      <c r="N56" s="296">
        <v>11.2</v>
      </c>
      <c r="O56" s="296">
        <v>0.60699999999999998</v>
      </c>
      <c r="P56" s="296" t="s">
        <v>302</v>
      </c>
      <c r="Q56" s="296">
        <v>53.3</v>
      </c>
      <c r="R56" s="296">
        <v>40</v>
      </c>
      <c r="S56" s="296">
        <v>61.87</v>
      </c>
      <c r="T56" s="296">
        <v>357.33100000000002</v>
      </c>
    </row>
    <row r="57" spans="1:20">
      <c r="A57" s="857"/>
      <c r="B57" s="858"/>
      <c r="C57" s="242" t="s">
        <v>65</v>
      </c>
      <c r="D57" s="296">
        <v>0</v>
      </c>
      <c r="E57" s="296">
        <v>0</v>
      </c>
      <c r="F57" s="296"/>
      <c r="G57" s="296">
        <v>0</v>
      </c>
      <c r="H57" s="296">
        <v>1.32</v>
      </c>
      <c r="I57" s="296">
        <v>11.64</v>
      </c>
      <c r="J57" s="296">
        <v>0</v>
      </c>
      <c r="K57" s="296">
        <v>3.7499999999999999E-2</v>
      </c>
      <c r="L57" s="296">
        <v>2.2584</v>
      </c>
      <c r="M57" s="296">
        <v>0</v>
      </c>
      <c r="N57" s="296">
        <v>6.4999999999999997E-3</v>
      </c>
      <c r="O57" s="296">
        <v>1.075</v>
      </c>
      <c r="P57" s="296">
        <v>0</v>
      </c>
      <c r="Q57" s="296">
        <v>0</v>
      </c>
      <c r="R57" s="296">
        <v>6.8000000000000005E-2</v>
      </c>
      <c r="S57" s="296">
        <v>0</v>
      </c>
      <c r="T57" s="296">
        <v>16.405400000000004</v>
      </c>
    </row>
    <row r="58" spans="1:20">
      <c r="A58" s="857">
        <v>2010</v>
      </c>
      <c r="B58" s="858" t="s">
        <v>72</v>
      </c>
      <c r="C58" s="242" t="s">
        <v>71</v>
      </c>
      <c r="D58" s="296">
        <v>98.6</v>
      </c>
      <c r="E58" s="296">
        <v>46</v>
      </c>
      <c r="F58" s="296"/>
      <c r="G58" s="296">
        <v>12.2</v>
      </c>
      <c r="H58" s="296">
        <v>15.85</v>
      </c>
      <c r="I58" s="296">
        <v>10.66</v>
      </c>
      <c r="J58" s="296">
        <v>159.375</v>
      </c>
      <c r="K58" s="296">
        <v>32.225000000000001</v>
      </c>
      <c r="L58" s="296">
        <v>2</v>
      </c>
      <c r="M58" s="296">
        <v>18.899999999999999</v>
      </c>
      <c r="N58" s="296">
        <v>35</v>
      </c>
      <c r="O58" s="296">
        <v>6.9900000000000006E-3</v>
      </c>
      <c r="P58" s="296">
        <v>897.2</v>
      </c>
      <c r="Q58" s="296">
        <v>243.94300000000001</v>
      </c>
      <c r="R58" s="296">
        <v>74.400000000000006</v>
      </c>
      <c r="S58" s="296">
        <v>99.6</v>
      </c>
      <c r="T58" s="296">
        <v>1745.9599900000001</v>
      </c>
    </row>
    <row r="59" spans="1:20">
      <c r="A59" s="857"/>
      <c r="B59" s="858"/>
      <c r="C59" s="242" t="s">
        <v>70</v>
      </c>
      <c r="D59" s="296">
        <v>68.900000000000006</v>
      </c>
      <c r="E59" s="296">
        <v>0.45497000000000004</v>
      </c>
      <c r="F59" s="296"/>
      <c r="G59" s="296">
        <v>24.11</v>
      </c>
      <c r="H59" s="296">
        <v>1.875</v>
      </c>
      <c r="I59" s="296">
        <v>3.75</v>
      </c>
      <c r="J59" s="296">
        <v>55.411999999999999</v>
      </c>
      <c r="K59" s="296">
        <v>31.67</v>
      </c>
      <c r="L59" s="296">
        <v>1</v>
      </c>
      <c r="M59" s="296">
        <v>97.2</v>
      </c>
      <c r="N59" s="296">
        <v>4.4000000000000004</v>
      </c>
      <c r="O59" s="296">
        <v>0.40837000000000001</v>
      </c>
      <c r="P59" s="296">
        <v>202.2</v>
      </c>
      <c r="Q59" s="296">
        <v>14</v>
      </c>
      <c r="R59" s="296">
        <v>22.88</v>
      </c>
      <c r="S59" s="296">
        <v>31.35</v>
      </c>
      <c r="T59" s="296">
        <v>559.61033999999995</v>
      </c>
    </row>
    <row r="60" spans="1:20">
      <c r="A60" s="857"/>
      <c r="B60" s="858"/>
      <c r="C60" s="242" t="s">
        <v>69</v>
      </c>
      <c r="D60" s="296">
        <v>3.6749999999999998</v>
      </c>
      <c r="E60" s="296">
        <v>1.82</v>
      </c>
      <c r="F60" s="296"/>
      <c r="G60" s="296">
        <v>2.83</v>
      </c>
      <c r="H60" s="296">
        <v>12.096</v>
      </c>
      <c r="I60" s="296">
        <v>4.2</v>
      </c>
      <c r="J60" s="296">
        <v>2.7839999999999998</v>
      </c>
      <c r="K60" s="296">
        <v>0.98599999999999999</v>
      </c>
      <c r="L60" s="296">
        <v>4.3859999999999996E-2</v>
      </c>
      <c r="M60" s="296">
        <v>0.96</v>
      </c>
      <c r="N60" s="296">
        <v>12.24</v>
      </c>
      <c r="O60" s="296">
        <v>140.72999999999999</v>
      </c>
      <c r="P60" s="296">
        <v>156.4</v>
      </c>
      <c r="Q60" s="296">
        <v>0.83299999999999996</v>
      </c>
      <c r="R60" s="296">
        <v>0.434</v>
      </c>
      <c r="S60" s="296">
        <v>0</v>
      </c>
      <c r="T60" s="296">
        <v>340.03186000000005</v>
      </c>
    </row>
    <row r="61" spans="1:20">
      <c r="A61" s="857"/>
      <c r="B61" s="858"/>
      <c r="C61" s="242" t="s">
        <v>68</v>
      </c>
      <c r="D61" s="296">
        <v>17.25</v>
      </c>
      <c r="E61" s="296">
        <v>5.64</v>
      </c>
      <c r="F61" s="296"/>
      <c r="G61" s="296">
        <v>18.649999999999999</v>
      </c>
      <c r="H61" s="296">
        <v>1.8</v>
      </c>
      <c r="I61" s="296">
        <v>2.403</v>
      </c>
      <c r="J61" s="296">
        <v>9.6750000000000007</v>
      </c>
      <c r="K61" s="296">
        <v>23.632000000000001</v>
      </c>
      <c r="L61" s="296">
        <v>0.1</v>
      </c>
      <c r="M61" s="296">
        <v>23.52</v>
      </c>
      <c r="N61" s="296">
        <v>3.72</v>
      </c>
      <c r="O61" s="296">
        <v>2.0899999999999998E-2</v>
      </c>
      <c r="P61" s="296">
        <v>10.5</v>
      </c>
      <c r="Q61" s="296">
        <v>32.520000000000003</v>
      </c>
      <c r="R61" s="296">
        <v>8.4600000000000009</v>
      </c>
      <c r="S61" s="296">
        <v>13.08</v>
      </c>
      <c r="T61" s="296">
        <v>170.9709</v>
      </c>
    </row>
    <row r="62" spans="1:20">
      <c r="A62" s="857"/>
      <c r="B62" s="858" t="s">
        <v>67</v>
      </c>
      <c r="C62" s="242" t="s">
        <v>66</v>
      </c>
      <c r="D62" s="296">
        <v>19.260000000000002</v>
      </c>
      <c r="E62" s="296">
        <v>6</v>
      </c>
      <c r="F62" s="296"/>
      <c r="G62" s="296">
        <v>8.9269999999999996</v>
      </c>
      <c r="H62" s="296">
        <v>5.4</v>
      </c>
      <c r="I62" s="296">
        <v>1.6</v>
      </c>
      <c r="J62" s="296">
        <v>37.76</v>
      </c>
      <c r="K62" s="296">
        <v>21.6</v>
      </c>
      <c r="L62" s="296">
        <v>47</v>
      </c>
      <c r="M62" s="296">
        <v>39.735399999999998</v>
      </c>
      <c r="N62" s="296">
        <v>11.6</v>
      </c>
      <c r="O62" s="296">
        <v>0.80212000000000006</v>
      </c>
      <c r="P62" s="296" t="s">
        <v>303</v>
      </c>
      <c r="Q62" s="296">
        <v>55</v>
      </c>
      <c r="R62" s="296">
        <v>42.5</v>
      </c>
      <c r="S62" s="296">
        <v>62.1</v>
      </c>
      <c r="T62" s="296">
        <v>359.28452000000004</v>
      </c>
    </row>
    <row r="63" spans="1:20">
      <c r="A63" s="857"/>
      <c r="B63" s="858"/>
      <c r="C63" s="242" t="s">
        <v>65</v>
      </c>
      <c r="D63" s="296">
        <v>0</v>
      </c>
      <c r="E63" s="296">
        <v>0</v>
      </c>
      <c r="F63" s="296"/>
      <c r="G63" s="296">
        <v>0</v>
      </c>
      <c r="H63" s="296">
        <v>1.32</v>
      </c>
      <c r="I63" s="296">
        <v>11.8</v>
      </c>
      <c r="J63" s="296">
        <v>0</v>
      </c>
      <c r="K63" s="296">
        <v>3.7499999999999999E-2</v>
      </c>
      <c r="L63" s="296">
        <v>2.2584</v>
      </c>
      <c r="M63" s="296">
        <v>0</v>
      </c>
      <c r="N63" s="296">
        <v>6.4999999999999997E-3</v>
      </c>
      <c r="O63" s="296">
        <v>1.095</v>
      </c>
      <c r="P63" s="296">
        <v>0</v>
      </c>
      <c r="Q63" s="296">
        <v>0</v>
      </c>
      <c r="R63" s="296">
        <v>6.8000000000000005E-2</v>
      </c>
      <c r="S63" s="296">
        <v>0</v>
      </c>
      <c r="T63" s="296">
        <v>16.585400000000003</v>
      </c>
    </row>
    <row r="64" spans="1:20">
      <c r="A64" s="857">
        <v>2011</v>
      </c>
      <c r="B64" s="858" t="s">
        <v>72</v>
      </c>
      <c r="C64" s="242" t="s">
        <v>71</v>
      </c>
      <c r="D64" s="296">
        <v>100.3</v>
      </c>
      <c r="E64" s="296">
        <v>47</v>
      </c>
      <c r="F64" s="296"/>
      <c r="G64" s="296">
        <v>12.6</v>
      </c>
      <c r="H64" s="296">
        <v>16.45</v>
      </c>
      <c r="I64" s="296">
        <v>12.45</v>
      </c>
      <c r="J64" s="296">
        <v>165.75</v>
      </c>
      <c r="K64" s="296">
        <v>34.055</v>
      </c>
      <c r="L64" s="296">
        <v>2</v>
      </c>
      <c r="M64" s="296">
        <v>19.2</v>
      </c>
      <c r="N64" s="296">
        <v>34.299999999999997</v>
      </c>
      <c r="O64" s="296">
        <v>2.2599999999999999E-3</v>
      </c>
      <c r="P64" s="296">
        <v>877.6</v>
      </c>
      <c r="Q64" s="296">
        <v>262.60599999999999</v>
      </c>
      <c r="R64" s="296">
        <v>67.2</v>
      </c>
      <c r="S64" s="296">
        <v>102</v>
      </c>
      <c r="T64" s="296">
        <v>1753.5132599999999</v>
      </c>
    </row>
    <row r="65" spans="1:20">
      <c r="A65" s="857"/>
      <c r="B65" s="858"/>
      <c r="C65" s="242" t="s">
        <v>70</v>
      </c>
      <c r="D65" s="296">
        <v>76.400000000000006</v>
      </c>
      <c r="E65" s="296">
        <v>0.46</v>
      </c>
      <c r="F65" s="296"/>
      <c r="G65" s="296">
        <v>24.5</v>
      </c>
      <c r="H65" s="296">
        <v>1.9</v>
      </c>
      <c r="I65" s="296">
        <v>3.6</v>
      </c>
      <c r="J65" s="296">
        <v>55.426000000000002</v>
      </c>
      <c r="K65" s="296">
        <v>44.201000000000001</v>
      </c>
      <c r="L65" s="296">
        <v>1</v>
      </c>
      <c r="M65" s="296">
        <v>97.8</v>
      </c>
      <c r="N65" s="296">
        <v>4.5650000000000004</v>
      </c>
      <c r="O65" s="296">
        <v>0.52183000000000002</v>
      </c>
      <c r="P65" s="296">
        <v>201.1</v>
      </c>
      <c r="Q65" s="296">
        <v>14.12</v>
      </c>
      <c r="R65" s="296">
        <v>23.1</v>
      </c>
      <c r="S65" s="296">
        <v>31.46</v>
      </c>
      <c r="T65" s="296">
        <v>580.15383000000008</v>
      </c>
    </row>
    <row r="66" spans="1:20">
      <c r="A66" s="857"/>
      <c r="B66" s="858"/>
      <c r="C66" s="242" t="s">
        <v>69</v>
      </c>
      <c r="D66" s="296">
        <v>3.78</v>
      </c>
      <c r="E66" s="296">
        <v>1.8480000000000001</v>
      </c>
      <c r="F66" s="296"/>
      <c r="G66" s="296">
        <v>2.835</v>
      </c>
      <c r="H66" s="296">
        <v>12.3</v>
      </c>
      <c r="I66" s="296">
        <v>4.1500000000000004</v>
      </c>
      <c r="J66" s="296">
        <v>2.82</v>
      </c>
      <c r="K66" s="296">
        <v>1.0649999999999999</v>
      </c>
      <c r="L66" s="296">
        <v>0.05</v>
      </c>
      <c r="M66" s="296">
        <v>0.98399999999999999</v>
      </c>
      <c r="N66" s="296">
        <v>12.3</v>
      </c>
      <c r="O66" s="296">
        <v>130.79</v>
      </c>
      <c r="P66" s="296">
        <v>145.80000000000001</v>
      </c>
      <c r="Q66" s="296">
        <v>0.84699999999999998</v>
      </c>
      <c r="R66" s="296">
        <v>0.42</v>
      </c>
      <c r="S66" s="296">
        <v>0</v>
      </c>
      <c r="T66" s="296">
        <v>319.98899999999998</v>
      </c>
    </row>
    <row r="67" spans="1:20">
      <c r="A67" s="857"/>
      <c r="B67" s="858"/>
      <c r="C67" s="242" t="s">
        <v>68</v>
      </c>
      <c r="D67" s="296">
        <v>17.774999999999999</v>
      </c>
      <c r="E67" s="296">
        <v>5.7</v>
      </c>
      <c r="F67" s="296"/>
      <c r="G67" s="296">
        <v>18.899999999999999</v>
      </c>
      <c r="H67" s="296">
        <v>1.782</v>
      </c>
      <c r="I67" s="296">
        <v>2.16</v>
      </c>
      <c r="J67" s="296">
        <v>9.7650000000000006</v>
      </c>
      <c r="K67" s="296">
        <v>27.795999999999999</v>
      </c>
      <c r="L67" s="296">
        <v>0.1</v>
      </c>
      <c r="M67" s="296">
        <v>24</v>
      </c>
      <c r="N67" s="296">
        <v>3.78</v>
      </c>
      <c r="O67" s="296">
        <v>2.1229999999999999E-2</v>
      </c>
      <c r="P67" s="296">
        <v>10.5</v>
      </c>
      <c r="Q67" s="296">
        <v>34.799999999999997</v>
      </c>
      <c r="R67" s="296">
        <v>8.6999999999999993</v>
      </c>
      <c r="S67" s="296">
        <v>12.96</v>
      </c>
      <c r="T67" s="296">
        <v>178.73922999999999</v>
      </c>
    </row>
    <row r="68" spans="1:20">
      <c r="A68" s="857"/>
      <c r="B68" s="858" t="s">
        <v>67</v>
      </c>
      <c r="C68" s="242" t="s">
        <v>66</v>
      </c>
      <c r="D68" s="296">
        <v>22.5</v>
      </c>
      <c r="E68" s="296">
        <v>6.2</v>
      </c>
      <c r="F68" s="296"/>
      <c r="G68" s="296">
        <v>11</v>
      </c>
      <c r="H68" s="296">
        <v>5.5</v>
      </c>
      <c r="I68" s="296">
        <v>1.56</v>
      </c>
      <c r="J68" s="296">
        <v>38.119999999999997</v>
      </c>
      <c r="K68" s="296">
        <v>22.4</v>
      </c>
      <c r="L68" s="296">
        <v>47</v>
      </c>
      <c r="M68" s="296">
        <v>40.502600000000001</v>
      </c>
      <c r="N68" s="296">
        <v>12</v>
      </c>
      <c r="O68" s="296">
        <v>0.86909000000000003</v>
      </c>
      <c r="P68" s="296" t="s">
        <v>304</v>
      </c>
      <c r="Q68" s="296">
        <v>55.5</v>
      </c>
      <c r="R68" s="296">
        <v>43</v>
      </c>
      <c r="S68" s="296">
        <v>63.25</v>
      </c>
      <c r="T68" s="296">
        <v>369.40169000000003</v>
      </c>
    </row>
    <row r="69" spans="1:20">
      <c r="A69" s="857"/>
      <c r="B69" s="858"/>
      <c r="C69" s="242" t="s">
        <v>65</v>
      </c>
      <c r="D69" s="296">
        <v>0</v>
      </c>
      <c r="E69" s="296">
        <v>0</v>
      </c>
      <c r="F69" s="296"/>
      <c r="G69" s="296">
        <v>0</v>
      </c>
      <c r="H69" s="296">
        <v>1.32</v>
      </c>
      <c r="I69" s="296">
        <v>12</v>
      </c>
      <c r="J69" s="296">
        <v>0</v>
      </c>
      <c r="K69" s="296">
        <v>3.7499999999999999E-2</v>
      </c>
      <c r="L69" s="296">
        <v>2.52</v>
      </c>
      <c r="M69" s="296">
        <v>0</v>
      </c>
      <c r="N69" s="296" t="s">
        <v>105</v>
      </c>
      <c r="O69" s="296">
        <v>1.1074999999999999</v>
      </c>
      <c r="P69" s="296">
        <v>0</v>
      </c>
      <c r="Q69" s="296">
        <v>0</v>
      </c>
      <c r="R69" s="296">
        <v>6.8000000000000005E-2</v>
      </c>
      <c r="S69" s="296">
        <v>0</v>
      </c>
      <c r="T69" s="296">
        <v>17.053000000000001</v>
      </c>
    </row>
    <row r="70" spans="1:20">
      <c r="A70" s="857">
        <v>2012</v>
      </c>
      <c r="B70" s="858" t="s">
        <v>72</v>
      </c>
      <c r="C70" s="242" t="s">
        <v>71</v>
      </c>
      <c r="D70" s="296">
        <v>102</v>
      </c>
      <c r="E70" s="296">
        <v>47</v>
      </c>
      <c r="F70" s="296"/>
      <c r="G70" s="296">
        <v>12</v>
      </c>
      <c r="H70" s="296">
        <v>17</v>
      </c>
      <c r="I70" s="296">
        <v>12.6</v>
      </c>
      <c r="J70" s="296">
        <v>165.75</v>
      </c>
      <c r="K70" s="296">
        <v>38.381999999999998</v>
      </c>
      <c r="L70" s="296">
        <v>2</v>
      </c>
      <c r="M70" s="296">
        <v>25.5</v>
      </c>
      <c r="N70" s="296">
        <v>35</v>
      </c>
      <c r="O70" s="296">
        <v>4.0000000000000001E-3</v>
      </c>
      <c r="P70" s="296">
        <v>874.9</v>
      </c>
      <c r="Q70" s="296">
        <v>289.83499999999998</v>
      </c>
      <c r="R70" s="296">
        <v>68</v>
      </c>
      <c r="S70" s="296">
        <v>103</v>
      </c>
      <c r="T70" s="296">
        <v>1792.971</v>
      </c>
    </row>
    <row r="71" spans="1:20">
      <c r="A71" s="857"/>
      <c r="B71" s="858"/>
      <c r="C71" s="242" t="s">
        <v>70</v>
      </c>
      <c r="D71" s="296">
        <v>78</v>
      </c>
      <c r="E71" s="296">
        <v>0.5</v>
      </c>
      <c r="F71" s="296"/>
      <c r="G71" s="296">
        <v>25</v>
      </c>
      <c r="H71" s="296">
        <v>1.9</v>
      </c>
      <c r="I71" s="296">
        <v>3.65</v>
      </c>
      <c r="J71" s="296">
        <v>55.65</v>
      </c>
      <c r="K71" s="296">
        <v>89.034999999999997</v>
      </c>
      <c r="L71" s="296">
        <v>1</v>
      </c>
      <c r="M71" s="296">
        <v>102</v>
      </c>
      <c r="N71" s="296">
        <v>4.3</v>
      </c>
      <c r="O71" s="296">
        <v>0.6</v>
      </c>
      <c r="P71" s="296">
        <v>208.7</v>
      </c>
      <c r="Q71" s="296">
        <v>14.4</v>
      </c>
      <c r="R71" s="296">
        <v>23.231999999999999</v>
      </c>
      <c r="S71" s="296">
        <v>31.9</v>
      </c>
      <c r="T71" s="296">
        <v>639.86699999999996</v>
      </c>
    </row>
    <row r="72" spans="1:20">
      <c r="A72" s="857"/>
      <c r="B72" s="858"/>
      <c r="C72" s="242" t="s">
        <v>69</v>
      </c>
      <c r="D72" s="296">
        <v>2.5499999999999998</v>
      </c>
      <c r="E72" s="296">
        <v>1.8759999999999999</v>
      </c>
      <c r="F72" s="296"/>
      <c r="G72" s="296">
        <v>2.9</v>
      </c>
      <c r="H72" s="296">
        <v>0.39600000000000002</v>
      </c>
      <c r="I72" s="296">
        <v>4.18</v>
      </c>
      <c r="J72" s="296">
        <v>2.8559999999999999</v>
      </c>
      <c r="K72" s="296">
        <v>1.419</v>
      </c>
      <c r="L72" s="296"/>
      <c r="M72" s="296">
        <v>0.996</v>
      </c>
      <c r="N72" s="296">
        <v>12.3</v>
      </c>
      <c r="O72" s="296">
        <v>0</v>
      </c>
      <c r="P72" s="296">
        <v>156.19999999999999</v>
      </c>
      <c r="Q72" s="296">
        <v>20.7</v>
      </c>
      <c r="R72" s="296">
        <v>0.86099999999999999</v>
      </c>
      <c r="S72" s="296">
        <v>0.44800000000000001</v>
      </c>
      <c r="T72" s="296">
        <v>207.68199999999999</v>
      </c>
    </row>
    <row r="73" spans="1:20">
      <c r="A73" s="857"/>
      <c r="B73" s="858"/>
      <c r="C73" s="242" t="s">
        <v>68</v>
      </c>
      <c r="D73" s="296">
        <v>10.71</v>
      </c>
      <c r="E73" s="296">
        <v>5.76</v>
      </c>
      <c r="F73" s="296"/>
      <c r="G73" s="296">
        <v>19</v>
      </c>
      <c r="H73" s="296">
        <v>1.8</v>
      </c>
      <c r="I73" s="296">
        <v>2.2000000000000002</v>
      </c>
      <c r="J73" s="296">
        <v>9.8249999999999993</v>
      </c>
      <c r="K73" s="296">
        <v>32.392000000000003</v>
      </c>
      <c r="L73" s="296"/>
      <c r="M73" s="296">
        <v>21.6</v>
      </c>
      <c r="N73" s="296">
        <v>3.8</v>
      </c>
      <c r="O73" s="296">
        <v>2.1229999999999999E-2</v>
      </c>
      <c r="P73" s="296">
        <v>10.6</v>
      </c>
      <c r="Q73" s="296">
        <v>36</v>
      </c>
      <c r="R73" s="296">
        <v>8.76</v>
      </c>
      <c r="S73" s="296">
        <v>13.2</v>
      </c>
      <c r="T73" s="296">
        <v>175.66822999999999</v>
      </c>
    </row>
    <row r="74" spans="1:20">
      <c r="A74" s="857"/>
      <c r="B74" s="858" t="s">
        <v>67</v>
      </c>
      <c r="C74" s="242" t="s">
        <v>66</v>
      </c>
      <c r="D74" s="296">
        <v>23.4</v>
      </c>
      <c r="E74" s="296">
        <v>6.5</v>
      </c>
      <c r="F74" s="296"/>
      <c r="G74" s="296">
        <v>11.5</v>
      </c>
      <c r="H74" s="296">
        <v>5.6</v>
      </c>
      <c r="I74" s="296">
        <v>1.6</v>
      </c>
      <c r="J74" s="296">
        <v>38.4</v>
      </c>
      <c r="K74" s="296">
        <v>77.710999999999999</v>
      </c>
      <c r="L74" s="296">
        <v>47</v>
      </c>
      <c r="M74" s="296">
        <v>23.4</v>
      </c>
      <c r="N74" s="296">
        <v>12</v>
      </c>
      <c r="O74" s="296">
        <v>0.875</v>
      </c>
      <c r="P74" s="296">
        <v>1670.9</v>
      </c>
      <c r="Q74" s="296">
        <v>56.5</v>
      </c>
      <c r="R74" s="296">
        <v>44</v>
      </c>
      <c r="S74" s="296">
        <v>63.825000000000003</v>
      </c>
      <c r="T74" s="296">
        <v>2083.2110000000002</v>
      </c>
    </row>
    <row r="75" spans="1:20">
      <c r="A75" s="857"/>
      <c r="B75" s="858"/>
      <c r="C75" s="242" t="s">
        <v>65</v>
      </c>
      <c r="D75" s="296">
        <v>0</v>
      </c>
      <c r="E75" s="296">
        <v>0</v>
      </c>
      <c r="F75" s="296"/>
      <c r="G75" s="296">
        <v>0</v>
      </c>
      <c r="H75" s="296">
        <v>0</v>
      </c>
      <c r="I75" s="296">
        <v>0</v>
      </c>
      <c r="J75" s="296">
        <v>12</v>
      </c>
      <c r="K75" s="296"/>
      <c r="L75" s="296"/>
      <c r="M75" s="296">
        <v>2.52</v>
      </c>
      <c r="N75" s="296" t="s">
        <v>105</v>
      </c>
      <c r="O75" s="296">
        <v>6.4999999999999997E-3</v>
      </c>
      <c r="P75" s="296"/>
      <c r="Q75" s="296">
        <v>1.32</v>
      </c>
      <c r="R75" s="296">
        <v>0</v>
      </c>
      <c r="S75" s="296">
        <v>6.8000000000000005E-2</v>
      </c>
      <c r="T75" s="296">
        <v>15.9145</v>
      </c>
    </row>
    <row r="76" spans="1:20">
      <c r="A76" s="857">
        <v>2013</v>
      </c>
      <c r="B76" s="858" t="s">
        <v>72</v>
      </c>
      <c r="C76" s="242" t="s">
        <v>71</v>
      </c>
      <c r="D76" s="296">
        <v>105.4</v>
      </c>
      <c r="E76" s="296">
        <v>47</v>
      </c>
      <c r="F76" s="296"/>
      <c r="G76" s="296">
        <v>12.2</v>
      </c>
      <c r="H76" s="296">
        <v>17.100000000000001</v>
      </c>
      <c r="I76" s="296">
        <v>13.5</v>
      </c>
      <c r="J76" s="296">
        <v>172.125</v>
      </c>
      <c r="K76" s="296">
        <v>38.381999999999998</v>
      </c>
      <c r="L76" s="296">
        <v>2</v>
      </c>
      <c r="M76" s="296">
        <v>10.771000000000001</v>
      </c>
      <c r="N76" s="296">
        <v>36</v>
      </c>
      <c r="O76" s="296">
        <v>6.0000000000000001E-3</v>
      </c>
      <c r="P76" s="296">
        <v>953.1</v>
      </c>
      <c r="Q76" s="296">
        <v>299.58100000000002</v>
      </c>
      <c r="R76" s="296">
        <v>197.827</v>
      </c>
      <c r="S76" s="296">
        <v>103.75</v>
      </c>
      <c r="T76" s="296">
        <v>2008.742</v>
      </c>
    </row>
    <row r="77" spans="1:20">
      <c r="A77" s="857"/>
      <c r="B77" s="858"/>
      <c r="C77" s="242" t="s">
        <v>70</v>
      </c>
      <c r="D77" s="296">
        <v>93.6</v>
      </c>
      <c r="E77" s="296">
        <v>0.5</v>
      </c>
      <c r="F77" s="296"/>
      <c r="G77" s="296">
        <v>25</v>
      </c>
      <c r="H77" s="296">
        <v>1.31</v>
      </c>
      <c r="I77" s="296">
        <v>3.7</v>
      </c>
      <c r="J77" s="296">
        <v>58.45</v>
      </c>
      <c r="K77" s="296">
        <v>89.034999999999997</v>
      </c>
      <c r="L77" s="296">
        <v>1</v>
      </c>
      <c r="M77" s="296">
        <v>1.2010000000000001</v>
      </c>
      <c r="N77" s="296">
        <v>4.5999999999999996</v>
      </c>
      <c r="O77" s="296">
        <v>0.55000000000000004</v>
      </c>
      <c r="P77" s="296">
        <v>216.2</v>
      </c>
      <c r="Q77" s="296">
        <v>50.814</v>
      </c>
      <c r="R77" s="296">
        <v>35.244</v>
      </c>
      <c r="S77" s="296">
        <v>31.9</v>
      </c>
      <c r="T77" s="296">
        <v>613.10400000000004</v>
      </c>
    </row>
    <row r="78" spans="1:20">
      <c r="A78" s="857"/>
      <c r="B78" s="858"/>
      <c r="C78" s="242" t="s">
        <v>69</v>
      </c>
      <c r="D78" s="296">
        <v>3.9750000000000001</v>
      </c>
      <c r="E78" s="296">
        <v>1.8759999999999999</v>
      </c>
      <c r="F78" s="296"/>
      <c r="G78" s="296">
        <v>2.875</v>
      </c>
      <c r="H78" s="296">
        <v>0.52600000000000002</v>
      </c>
      <c r="I78" s="296">
        <v>4.25</v>
      </c>
      <c r="J78" s="296">
        <v>3.2280000000000002</v>
      </c>
      <c r="K78" s="296">
        <v>1.419</v>
      </c>
      <c r="L78" s="296"/>
      <c r="M78" s="296"/>
      <c r="N78" s="296">
        <v>12.5</v>
      </c>
      <c r="O78" s="296"/>
      <c r="P78" s="296">
        <v>177.9</v>
      </c>
      <c r="Q78" s="296">
        <v>42.2</v>
      </c>
      <c r="R78" s="296">
        <v>0.88200000000000001</v>
      </c>
      <c r="S78" s="296">
        <v>0.44800000000000001</v>
      </c>
      <c r="T78" s="296">
        <v>252.07900000000004</v>
      </c>
    </row>
    <row r="79" spans="1:20">
      <c r="A79" s="857"/>
      <c r="B79" s="858"/>
      <c r="C79" s="242" t="s">
        <v>68</v>
      </c>
      <c r="D79" s="296">
        <v>18.75</v>
      </c>
      <c r="E79" s="296">
        <v>5.76</v>
      </c>
      <c r="F79" s="296"/>
      <c r="G79" s="296">
        <v>18.5</v>
      </c>
      <c r="H79" s="296">
        <v>1.782</v>
      </c>
      <c r="I79" s="296">
        <v>2.2400000000000002</v>
      </c>
      <c r="J79" s="296">
        <v>9.7799999999999994</v>
      </c>
      <c r="K79" s="296">
        <v>32.392000000000003</v>
      </c>
      <c r="L79" s="296"/>
      <c r="M79" s="296"/>
      <c r="N79" s="296">
        <v>3.7</v>
      </c>
      <c r="O79" s="296">
        <v>2.1000000000000001E-2</v>
      </c>
      <c r="P79" s="296">
        <v>10.6</v>
      </c>
      <c r="Q79" s="296">
        <v>73.400000000000006</v>
      </c>
      <c r="R79" s="296">
        <v>9</v>
      </c>
      <c r="S79" s="296">
        <v>13.2</v>
      </c>
      <c r="T79" s="296">
        <v>199.125</v>
      </c>
    </row>
    <row r="80" spans="1:20">
      <c r="A80" s="857"/>
      <c r="B80" s="858" t="s">
        <v>67</v>
      </c>
      <c r="C80" s="242" t="s">
        <v>66</v>
      </c>
      <c r="D80" s="296">
        <v>29.88</v>
      </c>
      <c r="E80" s="296">
        <v>7.2</v>
      </c>
      <c r="F80" s="296"/>
      <c r="G80" s="296">
        <v>11.7</v>
      </c>
      <c r="H80" s="296">
        <v>5.85</v>
      </c>
      <c r="I80" s="296">
        <v>1.6</v>
      </c>
      <c r="J80" s="296">
        <v>38.4</v>
      </c>
      <c r="K80" s="296">
        <v>22.8</v>
      </c>
      <c r="L80" s="296">
        <v>47</v>
      </c>
      <c r="M80" s="296">
        <v>55.634</v>
      </c>
      <c r="N80" s="296">
        <v>12</v>
      </c>
      <c r="O80" s="296">
        <v>0.7</v>
      </c>
      <c r="P80" s="296" t="s">
        <v>305</v>
      </c>
      <c r="Q80" s="296">
        <v>85</v>
      </c>
      <c r="R80" s="296">
        <v>46</v>
      </c>
      <c r="S80" s="296">
        <v>63.825000000000003</v>
      </c>
      <c r="T80" s="296">
        <v>427.589</v>
      </c>
    </row>
    <row r="81" spans="1:20">
      <c r="A81" s="857"/>
      <c r="B81" s="858"/>
      <c r="C81" s="242" t="s">
        <v>65</v>
      </c>
      <c r="D81" s="296"/>
      <c r="E81" s="296"/>
      <c r="F81" s="296"/>
      <c r="G81" s="296"/>
      <c r="H81" s="296"/>
      <c r="I81" s="296"/>
      <c r="J81" s="296">
        <v>11.8</v>
      </c>
      <c r="K81" s="296"/>
      <c r="L81" s="296"/>
      <c r="M81" s="296"/>
      <c r="N81" s="296"/>
      <c r="O81" s="296">
        <v>7.0000000000000001E-3</v>
      </c>
      <c r="P81" s="296"/>
      <c r="Q81" s="296">
        <v>2</v>
      </c>
      <c r="R81" s="296"/>
      <c r="S81" s="296">
        <v>6.8000000000000005E-2</v>
      </c>
      <c r="T81" s="296">
        <v>13.875</v>
      </c>
    </row>
    <row r="82" spans="1:20">
      <c r="A82" s="857">
        <v>2014</v>
      </c>
      <c r="B82" s="858" t="s">
        <v>72</v>
      </c>
      <c r="C82" s="242" t="s">
        <v>71</v>
      </c>
      <c r="D82" s="296"/>
      <c r="E82" s="296">
        <v>58.9</v>
      </c>
      <c r="F82" s="296"/>
      <c r="G82" s="296"/>
      <c r="H82" s="296"/>
      <c r="I82" s="296"/>
      <c r="J82" s="296"/>
      <c r="K82" s="296"/>
      <c r="L82" s="296">
        <v>2</v>
      </c>
      <c r="M82" s="296">
        <v>11.125</v>
      </c>
      <c r="N82" s="296"/>
      <c r="O82" s="296"/>
      <c r="P82" s="296" t="s">
        <v>306</v>
      </c>
      <c r="Q82" s="296">
        <v>309.08600000000001</v>
      </c>
      <c r="R82" s="296"/>
      <c r="S82" s="296">
        <v>41.677</v>
      </c>
      <c r="T82" s="296">
        <v>422.78800000000001</v>
      </c>
    </row>
    <row r="83" spans="1:20">
      <c r="A83" s="857"/>
      <c r="B83" s="858"/>
      <c r="C83" s="242" t="s">
        <v>70</v>
      </c>
      <c r="D83" s="296"/>
      <c r="E83" s="296">
        <v>1.3</v>
      </c>
      <c r="F83" s="296"/>
      <c r="G83" s="296"/>
      <c r="H83" s="296"/>
      <c r="I83" s="296"/>
      <c r="J83" s="296"/>
      <c r="K83" s="296"/>
      <c r="L83" s="296">
        <v>1</v>
      </c>
      <c r="M83" s="296">
        <v>1.5609999999999999</v>
      </c>
      <c r="N83" s="296"/>
      <c r="O83" s="296"/>
      <c r="P83" s="296">
        <v>234.5</v>
      </c>
      <c r="Q83" s="296">
        <v>74.2</v>
      </c>
      <c r="R83" s="296"/>
      <c r="S83" s="296"/>
      <c r="T83" s="296">
        <v>312.56099999999998</v>
      </c>
    </row>
    <row r="84" spans="1:20">
      <c r="A84" s="857"/>
      <c r="B84" s="858"/>
      <c r="C84" s="242" t="s">
        <v>69</v>
      </c>
      <c r="D84" s="296"/>
      <c r="E84" s="296">
        <v>2.5</v>
      </c>
      <c r="F84" s="296"/>
      <c r="G84" s="296"/>
      <c r="H84" s="296"/>
      <c r="I84" s="296"/>
      <c r="J84" s="296"/>
      <c r="K84" s="296"/>
      <c r="L84" s="296"/>
      <c r="M84" s="296"/>
      <c r="N84" s="296"/>
      <c r="O84" s="296"/>
      <c r="P84" s="296">
        <v>184</v>
      </c>
      <c r="Q84" s="296">
        <v>43.8</v>
      </c>
      <c r="R84" s="296"/>
      <c r="S84" s="296"/>
      <c r="T84" s="296">
        <v>230.3</v>
      </c>
    </row>
    <row r="85" spans="1:20">
      <c r="A85" s="857"/>
      <c r="B85" s="858"/>
      <c r="C85" s="242" t="s">
        <v>68</v>
      </c>
      <c r="D85" s="296"/>
      <c r="E85" s="296">
        <v>6.8</v>
      </c>
      <c r="F85" s="296"/>
      <c r="G85" s="296"/>
      <c r="H85" s="296"/>
      <c r="I85" s="296"/>
      <c r="J85" s="296"/>
      <c r="K85" s="296"/>
      <c r="L85" s="296"/>
      <c r="M85" s="296"/>
      <c r="N85" s="296"/>
      <c r="O85" s="296"/>
      <c r="P85" s="296">
        <v>10.7</v>
      </c>
      <c r="Q85" s="296">
        <v>76.3</v>
      </c>
      <c r="R85" s="296"/>
      <c r="S85" s="296"/>
      <c r="T85" s="296">
        <v>93.8</v>
      </c>
    </row>
    <row r="86" spans="1:20">
      <c r="A86" s="857"/>
      <c r="B86" s="858" t="s">
        <v>67</v>
      </c>
      <c r="C86" s="242" t="s">
        <v>66</v>
      </c>
      <c r="D86" s="296"/>
      <c r="E86" s="296">
        <v>7.5</v>
      </c>
      <c r="F86" s="296"/>
      <c r="G86" s="296"/>
      <c r="H86" s="296"/>
      <c r="I86" s="296"/>
      <c r="J86" s="296"/>
      <c r="K86" s="296"/>
      <c r="L86" s="296">
        <v>47.5</v>
      </c>
      <c r="M86" s="296">
        <v>61.154000000000003</v>
      </c>
      <c r="N86" s="296"/>
      <c r="O86" s="296"/>
      <c r="P86" s="296">
        <v>1717.2</v>
      </c>
      <c r="Q86" s="296">
        <v>85</v>
      </c>
      <c r="R86" s="296"/>
      <c r="S86" s="296">
        <v>78.400000000000006</v>
      </c>
      <c r="T86" s="296">
        <v>1996.7540000000001</v>
      </c>
    </row>
    <row r="87" spans="1:20">
      <c r="A87" s="857"/>
      <c r="B87" s="858"/>
      <c r="C87" s="242" t="s">
        <v>65</v>
      </c>
      <c r="D87" s="296"/>
      <c r="E87" s="296">
        <v>0</v>
      </c>
      <c r="F87" s="296"/>
      <c r="G87" s="296"/>
      <c r="H87" s="296"/>
      <c r="I87" s="296"/>
      <c r="J87" s="296"/>
      <c r="K87" s="296"/>
      <c r="L87" s="296"/>
      <c r="M87" s="296"/>
      <c r="N87" s="296"/>
      <c r="O87" s="296"/>
      <c r="P87" s="296"/>
      <c r="Q87" s="296">
        <v>2</v>
      </c>
      <c r="R87" s="296"/>
      <c r="S87" s="296"/>
      <c r="T87" s="296">
        <v>2</v>
      </c>
    </row>
    <row r="88" spans="1:20">
      <c r="A88" s="857">
        <v>2015</v>
      </c>
      <c r="B88" s="858" t="s">
        <v>72</v>
      </c>
      <c r="C88" s="242" t="s">
        <v>71</v>
      </c>
      <c r="D88" s="296"/>
      <c r="E88" s="296">
        <v>64.099999999999994</v>
      </c>
      <c r="F88" s="296"/>
      <c r="G88" s="296"/>
      <c r="H88" s="296"/>
      <c r="I88" s="296"/>
      <c r="J88" s="296"/>
      <c r="K88" s="296"/>
      <c r="L88" s="296">
        <v>2</v>
      </c>
      <c r="M88" s="296">
        <v>12.27</v>
      </c>
      <c r="N88" s="296"/>
      <c r="O88" s="296"/>
      <c r="P88" s="296">
        <v>1072.4000000000001</v>
      </c>
      <c r="Q88" s="296">
        <v>319.10000000000002</v>
      </c>
      <c r="R88" s="296"/>
      <c r="S88" s="296">
        <v>42.530718808193697</v>
      </c>
      <c r="T88" s="296">
        <v>1512.4007188081937</v>
      </c>
    </row>
    <row r="89" spans="1:20">
      <c r="A89" s="857"/>
      <c r="B89" s="858"/>
      <c r="C89" s="242" t="s">
        <v>70</v>
      </c>
      <c r="D89" s="296"/>
      <c r="E89" s="296">
        <v>1.7</v>
      </c>
      <c r="F89" s="296"/>
      <c r="G89" s="296"/>
      <c r="H89" s="296"/>
      <c r="I89" s="296"/>
      <c r="J89" s="296"/>
      <c r="K89" s="296"/>
      <c r="L89" s="296">
        <v>0.6</v>
      </c>
      <c r="M89" s="296">
        <v>1.7509999999999999</v>
      </c>
      <c r="N89" s="296"/>
      <c r="O89" s="296"/>
      <c r="P89" s="296">
        <v>237.4</v>
      </c>
      <c r="Q89" s="296">
        <v>54.4</v>
      </c>
      <c r="R89" s="296"/>
      <c r="S89" s="296"/>
      <c r="T89" s="296">
        <v>295.851</v>
      </c>
    </row>
    <row r="90" spans="1:20">
      <c r="A90" s="857"/>
      <c r="B90" s="858"/>
      <c r="C90" s="242" t="s">
        <v>69</v>
      </c>
      <c r="D90" s="296"/>
      <c r="E90" s="296">
        <v>2.8</v>
      </c>
      <c r="F90" s="296"/>
      <c r="G90" s="296"/>
      <c r="H90" s="296"/>
      <c r="I90" s="296"/>
      <c r="J90" s="296"/>
      <c r="K90" s="296"/>
      <c r="L90" s="296"/>
      <c r="M90" s="296"/>
      <c r="N90" s="296"/>
      <c r="O90" s="296"/>
      <c r="P90" s="296">
        <v>168.2</v>
      </c>
      <c r="Q90" s="296">
        <v>45.47760199833472</v>
      </c>
      <c r="R90" s="296"/>
      <c r="S90" s="296"/>
      <c r="T90" s="296">
        <v>216.47760199833471</v>
      </c>
    </row>
    <row r="91" spans="1:20">
      <c r="A91" s="857"/>
      <c r="B91" s="858"/>
      <c r="C91" s="242" t="s">
        <v>68</v>
      </c>
      <c r="D91" s="296"/>
      <c r="E91" s="296">
        <v>7.4</v>
      </c>
      <c r="F91" s="296"/>
      <c r="G91" s="296"/>
      <c r="H91" s="296"/>
      <c r="I91" s="296"/>
      <c r="J91" s="296"/>
      <c r="K91" s="296"/>
      <c r="L91" s="296"/>
      <c r="M91" s="296"/>
      <c r="N91" s="296"/>
      <c r="O91" s="296"/>
      <c r="P91" s="296">
        <v>10.8</v>
      </c>
      <c r="Q91" s="296">
        <v>79.222398001665283</v>
      </c>
      <c r="R91" s="296"/>
      <c r="S91" s="296"/>
      <c r="T91" s="296">
        <v>97.422398001665286</v>
      </c>
    </row>
    <row r="92" spans="1:20">
      <c r="A92" s="857"/>
      <c r="B92" s="858" t="s">
        <v>67</v>
      </c>
      <c r="C92" s="242" t="s">
        <v>66</v>
      </c>
      <c r="D92" s="296"/>
      <c r="E92" s="296">
        <v>8.1999999999999993</v>
      </c>
      <c r="F92" s="296"/>
      <c r="G92" s="296"/>
      <c r="H92" s="296"/>
      <c r="I92" s="296"/>
      <c r="J92" s="296"/>
      <c r="K92" s="296"/>
      <c r="L92" s="296">
        <v>46.4</v>
      </c>
      <c r="M92" s="296">
        <v>76.161000000000001</v>
      </c>
      <c r="N92" s="296"/>
      <c r="O92" s="296"/>
      <c r="P92" s="296">
        <v>1793.4</v>
      </c>
      <c r="Q92" s="296">
        <v>99.5</v>
      </c>
      <c r="R92" s="296"/>
      <c r="S92" s="296">
        <v>95.443478260869583</v>
      </c>
      <c r="T92" s="296">
        <v>2119.1044782608697</v>
      </c>
    </row>
    <row r="93" spans="1:20">
      <c r="A93" s="857"/>
      <c r="B93" s="858"/>
      <c r="C93" s="242" t="s">
        <v>65</v>
      </c>
      <c r="D93" s="296"/>
      <c r="E93" s="296">
        <v>0</v>
      </c>
      <c r="F93" s="296"/>
      <c r="G93" s="296"/>
      <c r="H93" s="296"/>
      <c r="I93" s="296"/>
      <c r="J93" s="296"/>
      <c r="K93" s="296"/>
      <c r="L93" s="296"/>
      <c r="M93" s="296"/>
      <c r="N93" s="296"/>
      <c r="O93" s="296"/>
      <c r="P93" s="296"/>
      <c r="Q93" s="296">
        <v>2</v>
      </c>
      <c r="R93" s="296"/>
      <c r="S93" s="296"/>
      <c r="T93" s="296">
        <v>2</v>
      </c>
    </row>
    <row r="94" spans="1:20">
      <c r="A94" s="17"/>
      <c r="B94" s="17"/>
      <c r="C94" s="43"/>
      <c r="D94" s="43"/>
      <c r="E94" s="43"/>
      <c r="F94" s="43"/>
      <c r="G94" s="43"/>
      <c r="H94" s="43"/>
      <c r="I94" t="s">
        <v>15</v>
      </c>
      <c r="J94" s="43"/>
      <c r="K94" s="43"/>
      <c r="L94" s="43"/>
      <c r="M94" s="43"/>
      <c r="N94" s="43"/>
      <c r="O94" s="43"/>
      <c r="P94" s="43"/>
      <c r="Q94" s="43"/>
      <c r="R94" s="43"/>
      <c r="S94" s="43"/>
      <c r="T94" s="43"/>
    </row>
    <row r="95" spans="1:20">
      <c r="A95" s="44" t="s">
        <v>19</v>
      </c>
      <c r="B95" s="17"/>
      <c r="D95" s="43"/>
      <c r="G95" s="43"/>
      <c r="H95" s="17"/>
      <c r="I95" s="43"/>
      <c r="J95" s="43"/>
      <c r="K95" s="43"/>
      <c r="L95" s="43"/>
      <c r="M95" s="43"/>
      <c r="N95" s="43"/>
      <c r="O95" s="43"/>
      <c r="P95" s="43"/>
      <c r="Q95" s="17"/>
      <c r="R95" s="17"/>
      <c r="S95" s="17"/>
      <c r="T95" s="17"/>
    </row>
    <row r="96" spans="1:20">
      <c r="A96" s="17"/>
      <c r="B96" s="43"/>
      <c r="D96" s="43"/>
      <c r="G96" s="43"/>
      <c r="H96" s="43"/>
      <c r="I96" s="43"/>
      <c r="J96" s="43"/>
      <c r="K96" s="43"/>
      <c r="L96" s="43"/>
      <c r="M96" s="43"/>
      <c r="N96" s="43"/>
      <c r="O96" s="43"/>
      <c r="P96" s="43"/>
      <c r="Q96" s="43"/>
      <c r="R96" s="43"/>
      <c r="S96" s="43"/>
      <c r="T96" s="43"/>
    </row>
    <row r="97" spans="1:20">
      <c r="A97" s="17" t="s">
        <v>409</v>
      </c>
      <c r="B97" s="43"/>
      <c r="D97" s="43"/>
      <c r="G97" s="43"/>
      <c r="H97" s="43"/>
      <c r="I97" s="43"/>
      <c r="J97" s="43"/>
      <c r="K97" s="43"/>
      <c r="L97" s="43"/>
      <c r="M97" s="43"/>
      <c r="N97" s="43"/>
      <c r="O97" s="43"/>
      <c r="P97" s="43"/>
      <c r="Q97" s="43"/>
      <c r="R97" s="43"/>
      <c r="S97" s="43"/>
      <c r="T97" s="43"/>
    </row>
    <row r="98" spans="1:20">
      <c r="A98" s="43"/>
      <c r="C98" s="17"/>
      <c r="D98" s="54"/>
      <c r="G98" s="43"/>
      <c r="H98" s="43"/>
      <c r="I98" s="43"/>
      <c r="J98" s="43"/>
      <c r="K98" s="43"/>
      <c r="L98" s="43"/>
      <c r="M98" s="43"/>
      <c r="N98" s="43"/>
      <c r="O98" s="43"/>
      <c r="P98" s="43"/>
      <c r="Q98" s="43"/>
      <c r="R98" s="43"/>
      <c r="S98" s="43"/>
      <c r="T98" s="43"/>
    </row>
    <row r="99" spans="1:20">
      <c r="A99" s="17" t="s">
        <v>3389</v>
      </c>
    </row>
    <row r="101" spans="1:20">
      <c r="A101" s="53" t="s">
        <v>124</v>
      </c>
    </row>
  </sheetData>
  <mergeCells count="45">
    <mergeCell ref="A58:A63"/>
    <mergeCell ref="B58:B61"/>
    <mergeCell ref="B62:B63"/>
    <mergeCell ref="A76:A81"/>
    <mergeCell ref="B76:B79"/>
    <mergeCell ref="B80:B81"/>
    <mergeCell ref="A64:A69"/>
    <mergeCell ref="B64:B67"/>
    <mergeCell ref="B68:B69"/>
    <mergeCell ref="A70:A75"/>
    <mergeCell ref="B70:B73"/>
    <mergeCell ref="B74:B75"/>
    <mergeCell ref="A46:A51"/>
    <mergeCell ref="B46:B49"/>
    <mergeCell ref="B50:B51"/>
    <mergeCell ref="A52:A57"/>
    <mergeCell ref="B52:B55"/>
    <mergeCell ref="B56:B57"/>
    <mergeCell ref="A40:A45"/>
    <mergeCell ref="A4:A9"/>
    <mergeCell ref="B4:B7"/>
    <mergeCell ref="B8:B9"/>
    <mergeCell ref="A16:A21"/>
    <mergeCell ref="B16:B19"/>
    <mergeCell ref="B20:B21"/>
    <mergeCell ref="B40:B43"/>
    <mergeCell ref="B44:B45"/>
    <mergeCell ref="A28:A33"/>
    <mergeCell ref="B28:B31"/>
    <mergeCell ref="B32:B33"/>
    <mergeCell ref="A34:A39"/>
    <mergeCell ref="B34:B37"/>
    <mergeCell ref="B38:B39"/>
    <mergeCell ref="A10:A15"/>
    <mergeCell ref="B10:B13"/>
    <mergeCell ref="B14:B15"/>
    <mergeCell ref="A22:A27"/>
    <mergeCell ref="B22:B25"/>
    <mergeCell ref="B26:B27"/>
    <mergeCell ref="A88:A93"/>
    <mergeCell ref="B88:B91"/>
    <mergeCell ref="B92:B93"/>
    <mergeCell ref="A82:A87"/>
    <mergeCell ref="B82:B85"/>
    <mergeCell ref="B86:B87"/>
  </mergeCells>
  <hyperlinks>
    <hyperlink ref="V3" location="Content!A1" display="Back to content page" xr:uid="{00000000-0004-0000-3801-000000000000}"/>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sheetPr codeName="Sheet315"/>
  <dimension ref="A1:AF27"/>
  <sheetViews>
    <sheetView zoomScale="93" zoomScaleNormal="93" workbookViewId="0">
      <selection activeCell="B4" sqref="B4:AA19"/>
    </sheetView>
  </sheetViews>
  <sheetFormatPr defaultRowHeight="14.4"/>
  <cols>
    <col min="1" max="1" width="34" customWidth="1"/>
    <col min="2" max="27" width="12.77734375" customWidth="1"/>
    <col min="31" max="31" width="16.21875" customWidth="1"/>
  </cols>
  <sheetData>
    <row r="1" spans="1:32">
      <c r="A1" s="18" t="s">
        <v>622</v>
      </c>
      <c r="B1" s="17"/>
      <c r="C1" s="17"/>
      <c r="D1" s="17"/>
      <c r="E1" s="17"/>
      <c r="F1" s="17"/>
      <c r="G1" s="17"/>
      <c r="H1" s="17"/>
      <c r="I1" s="17"/>
      <c r="J1" s="17"/>
      <c r="K1" s="17"/>
      <c r="L1" s="17"/>
      <c r="M1" s="17"/>
      <c r="N1" s="17"/>
      <c r="O1" s="17"/>
      <c r="P1" s="17"/>
      <c r="Q1" s="17"/>
      <c r="R1" s="17"/>
      <c r="S1" s="17"/>
      <c r="T1" s="17"/>
      <c r="AA1" s="13"/>
    </row>
    <row r="2" spans="1:32">
      <c r="A2" s="18"/>
      <c r="B2" s="17"/>
      <c r="C2" s="17"/>
      <c r="D2" s="17"/>
      <c r="E2" s="17"/>
      <c r="F2" s="17"/>
      <c r="G2" s="17"/>
      <c r="H2" s="17"/>
      <c r="I2" s="17"/>
      <c r="J2" s="17"/>
      <c r="K2" s="17"/>
      <c r="L2" s="17"/>
      <c r="M2" s="17"/>
      <c r="N2" s="17"/>
      <c r="O2" s="17"/>
      <c r="P2" s="17"/>
      <c r="Q2" s="17"/>
      <c r="R2" s="17"/>
      <c r="S2" s="17"/>
      <c r="T2" s="17"/>
      <c r="AA2" s="13"/>
    </row>
    <row r="3" spans="1:32">
      <c r="A3" s="223" t="s">
        <v>32</v>
      </c>
      <c r="B3" s="96">
        <v>1990</v>
      </c>
      <c r="C3" s="96">
        <v>1991</v>
      </c>
      <c r="D3" s="96">
        <v>1992</v>
      </c>
      <c r="E3" s="96">
        <v>1993</v>
      </c>
      <c r="F3" s="96">
        <v>1994</v>
      </c>
      <c r="G3" s="96">
        <v>1995</v>
      </c>
      <c r="H3" s="96">
        <v>1996</v>
      </c>
      <c r="I3" s="96">
        <v>1997</v>
      </c>
      <c r="J3" s="96">
        <v>1998</v>
      </c>
      <c r="K3" s="285">
        <v>1999</v>
      </c>
      <c r="L3" s="285">
        <v>2000</v>
      </c>
      <c r="M3" s="285">
        <v>2001</v>
      </c>
      <c r="N3" s="285">
        <v>2002</v>
      </c>
      <c r="O3" s="285">
        <v>2003</v>
      </c>
      <c r="P3" s="285">
        <v>2004</v>
      </c>
      <c r="Q3" s="285">
        <v>2005</v>
      </c>
      <c r="R3" s="285">
        <v>2006</v>
      </c>
      <c r="S3" s="285">
        <v>2007</v>
      </c>
      <c r="T3" s="285">
        <v>2008</v>
      </c>
      <c r="U3" s="96">
        <v>2009</v>
      </c>
      <c r="V3" s="96">
        <v>2010</v>
      </c>
      <c r="W3" s="96">
        <v>2011</v>
      </c>
      <c r="X3" s="96">
        <v>2012</v>
      </c>
      <c r="Y3" s="96">
        <v>2013</v>
      </c>
      <c r="Z3" s="96">
        <v>2014</v>
      </c>
      <c r="AA3" s="21">
        <v>2015</v>
      </c>
      <c r="AC3" s="1" t="s">
        <v>559</v>
      </c>
      <c r="AE3" s="44"/>
      <c r="AF3" s="44"/>
    </row>
    <row r="4" spans="1:32">
      <c r="A4" s="93" t="s">
        <v>83</v>
      </c>
      <c r="B4" s="624">
        <v>133088</v>
      </c>
      <c r="C4" s="624">
        <v>117104</v>
      </c>
      <c r="D4" s="624">
        <v>113625</v>
      </c>
      <c r="E4" s="624">
        <v>126200</v>
      </c>
      <c r="F4" s="624">
        <v>132413</v>
      </c>
      <c r="G4" s="624">
        <v>122781</v>
      </c>
      <c r="H4" s="624">
        <v>137815</v>
      </c>
      <c r="I4" s="624">
        <v>146304</v>
      </c>
      <c r="J4" s="624">
        <v>163149</v>
      </c>
      <c r="K4" s="624">
        <v>175799</v>
      </c>
      <c r="L4" s="624">
        <v>239356</v>
      </c>
      <c r="M4" s="624">
        <v>254564</v>
      </c>
      <c r="N4" s="624">
        <v>255494</v>
      </c>
      <c r="O4" s="624">
        <v>212105</v>
      </c>
      <c r="P4" s="624">
        <v>240094</v>
      </c>
      <c r="Q4" s="624">
        <v>202742</v>
      </c>
      <c r="R4" s="624">
        <v>225897</v>
      </c>
      <c r="S4" s="624">
        <v>306626</v>
      </c>
      <c r="T4" s="624">
        <v>306050</v>
      </c>
      <c r="U4" s="624">
        <v>268707</v>
      </c>
      <c r="V4" s="624">
        <v>263310</v>
      </c>
      <c r="W4" s="624">
        <v>262910</v>
      </c>
      <c r="X4" s="624">
        <v>374310</v>
      </c>
      <c r="Y4" s="624">
        <v>406310</v>
      </c>
      <c r="Z4" s="624">
        <v>442379</v>
      </c>
      <c r="AA4" s="624"/>
    </row>
    <row r="5" spans="1:32">
      <c r="A5" s="93" t="s">
        <v>12</v>
      </c>
      <c r="B5" s="624">
        <v>1300</v>
      </c>
      <c r="C5" s="624">
        <v>1000</v>
      </c>
      <c r="D5" s="624">
        <v>800</v>
      </c>
      <c r="E5" s="624">
        <v>600</v>
      </c>
      <c r="F5" s="624">
        <v>400</v>
      </c>
      <c r="G5" s="624">
        <v>200</v>
      </c>
      <c r="H5" s="624">
        <v>81</v>
      </c>
      <c r="I5" s="624">
        <v>160</v>
      </c>
      <c r="J5" s="624">
        <v>191</v>
      </c>
      <c r="K5" s="624">
        <v>157</v>
      </c>
      <c r="L5" s="624">
        <v>166</v>
      </c>
      <c r="M5" s="624">
        <v>118</v>
      </c>
      <c r="N5" s="624">
        <v>139</v>
      </c>
      <c r="O5" s="624">
        <v>122</v>
      </c>
      <c r="P5" s="624">
        <v>161</v>
      </c>
      <c r="Q5" s="624">
        <v>132</v>
      </c>
      <c r="R5" s="624">
        <v>81</v>
      </c>
      <c r="S5" s="624">
        <v>122</v>
      </c>
      <c r="T5" s="624">
        <v>86</v>
      </c>
      <c r="U5" s="624">
        <v>73</v>
      </c>
      <c r="V5" s="624">
        <v>60</v>
      </c>
      <c r="W5" s="624">
        <v>234</v>
      </c>
      <c r="X5" s="624">
        <v>378</v>
      </c>
      <c r="Y5" s="624">
        <v>431</v>
      </c>
      <c r="Z5" s="624">
        <v>1168</v>
      </c>
      <c r="AA5" s="624"/>
    </row>
    <row r="6" spans="1:32">
      <c r="A6" s="28" t="s">
        <v>100</v>
      </c>
      <c r="B6" s="624">
        <v>162000</v>
      </c>
      <c r="C6" s="624">
        <v>166550</v>
      </c>
      <c r="D6" s="624">
        <v>188570</v>
      </c>
      <c r="E6" s="624">
        <v>197489</v>
      </c>
      <c r="F6" s="624">
        <v>156547</v>
      </c>
      <c r="G6" s="624">
        <v>159227</v>
      </c>
      <c r="H6" s="624">
        <v>163610</v>
      </c>
      <c r="I6" s="624">
        <v>163211</v>
      </c>
      <c r="J6" s="624">
        <v>179874</v>
      </c>
      <c r="K6" s="624">
        <v>210441</v>
      </c>
      <c r="L6" s="624">
        <v>247862</v>
      </c>
      <c r="M6" s="624">
        <v>235177</v>
      </c>
      <c r="N6" s="624">
        <v>241965</v>
      </c>
      <c r="O6" s="624">
        <v>238730</v>
      </c>
      <c r="P6" s="624">
        <v>240337</v>
      </c>
      <c r="Q6" s="624">
        <v>239605</v>
      </c>
      <c r="R6" s="624">
        <v>239558</v>
      </c>
      <c r="S6" s="624">
        <v>238970</v>
      </c>
      <c r="T6" s="624">
        <v>238970</v>
      </c>
      <c r="U6" s="624">
        <v>238970</v>
      </c>
      <c r="V6" s="624">
        <v>238970</v>
      </c>
      <c r="W6" s="624">
        <v>238970</v>
      </c>
      <c r="X6" s="624">
        <v>220869</v>
      </c>
      <c r="Y6" s="624">
        <v>230283</v>
      </c>
      <c r="Z6" s="624">
        <v>226670</v>
      </c>
      <c r="AA6" s="624"/>
      <c r="AB6" s="4"/>
      <c r="AC6" s="33"/>
    </row>
    <row r="7" spans="1:32">
      <c r="A7" s="93" t="s">
        <v>11</v>
      </c>
      <c r="B7" s="624">
        <v>30</v>
      </c>
      <c r="C7" s="624">
        <v>25</v>
      </c>
      <c r="D7" s="624">
        <v>33</v>
      </c>
      <c r="E7" s="624">
        <v>40</v>
      </c>
      <c r="F7" s="624">
        <v>40</v>
      </c>
      <c r="G7" s="624">
        <v>40</v>
      </c>
      <c r="H7" s="624">
        <v>42</v>
      </c>
      <c r="I7" s="624">
        <v>44</v>
      </c>
      <c r="J7" s="624">
        <v>38</v>
      </c>
      <c r="K7" s="624">
        <v>34</v>
      </c>
      <c r="L7" s="624">
        <v>40</v>
      </c>
      <c r="M7" s="624">
        <v>32</v>
      </c>
      <c r="N7" s="624">
        <v>48</v>
      </c>
      <c r="O7" s="624">
        <v>46</v>
      </c>
      <c r="P7" s="624">
        <v>47</v>
      </c>
      <c r="Q7" s="624">
        <v>46</v>
      </c>
      <c r="R7" s="624">
        <v>47</v>
      </c>
      <c r="S7" s="624">
        <v>179</v>
      </c>
      <c r="T7" s="624">
        <v>141</v>
      </c>
      <c r="U7" s="624">
        <v>152.6</v>
      </c>
      <c r="V7" s="624">
        <v>345.4</v>
      </c>
      <c r="W7" s="624">
        <v>345.37</v>
      </c>
      <c r="X7" s="624">
        <v>500</v>
      </c>
      <c r="Y7" s="624">
        <v>551.20000000000005</v>
      </c>
      <c r="Z7" s="624">
        <v>952.53</v>
      </c>
      <c r="AA7" s="624"/>
    </row>
    <row r="8" spans="1:32">
      <c r="A8" s="93" t="s">
        <v>82</v>
      </c>
      <c r="B8" s="624">
        <v>103880</v>
      </c>
      <c r="C8" s="624">
        <v>99381</v>
      </c>
      <c r="D8" s="624">
        <v>107471</v>
      </c>
      <c r="E8" s="624">
        <v>117049</v>
      </c>
      <c r="F8" s="624">
        <v>120615</v>
      </c>
      <c r="G8" s="624">
        <v>121339</v>
      </c>
      <c r="H8" s="624">
        <v>120506</v>
      </c>
      <c r="I8" s="624">
        <v>125929</v>
      </c>
      <c r="J8" s="624">
        <v>119708</v>
      </c>
      <c r="K8" s="624">
        <v>124249</v>
      </c>
      <c r="L8" s="624">
        <v>128947</v>
      </c>
      <c r="M8" s="624">
        <v>132864</v>
      </c>
      <c r="N8" s="624">
        <v>140538</v>
      </c>
      <c r="O8" s="624">
        <v>140937</v>
      </c>
      <c r="P8" s="624">
        <v>145519</v>
      </c>
      <c r="Q8" s="624">
        <v>143944</v>
      </c>
      <c r="R8" s="624">
        <v>151226</v>
      </c>
      <c r="S8" s="624">
        <v>163521</v>
      </c>
      <c r="T8" s="624">
        <v>135750</v>
      </c>
      <c r="U8" s="624">
        <v>141819</v>
      </c>
      <c r="V8" s="624">
        <v>140524</v>
      </c>
      <c r="W8" s="624">
        <v>137603</v>
      </c>
      <c r="X8" s="624">
        <v>128062.5</v>
      </c>
      <c r="Y8" s="624">
        <v>117146</v>
      </c>
      <c r="Z8" s="624">
        <v>112612</v>
      </c>
      <c r="AA8" s="624"/>
    </row>
    <row r="9" spans="1:32">
      <c r="A9" s="93" t="s">
        <v>81</v>
      </c>
      <c r="B9" s="624">
        <v>74100</v>
      </c>
      <c r="C9" s="624">
        <v>63729</v>
      </c>
      <c r="D9" s="624">
        <v>69484</v>
      </c>
      <c r="E9" s="624">
        <v>68206</v>
      </c>
      <c r="F9" s="624">
        <v>58804</v>
      </c>
      <c r="G9" s="624">
        <v>53890</v>
      </c>
      <c r="H9" s="624">
        <v>63809</v>
      </c>
      <c r="I9" s="624">
        <v>56571</v>
      </c>
      <c r="J9" s="624">
        <v>41340</v>
      </c>
      <c r="K9" s="624">
        <v>45392</v>
      </c>
      <c r="L9" s="624">
        <v>68189.5</v>
      </c>
      <c r="M9" s="624">
        <v>55724.6</v>
      </c>
      <c r="N9" s="624">
        <v>61733.3</v>
      </c>
      <c r="O9" s="624">
        <v>66617.3</v>
      </c>
      <c r="P9" s="624">
        <v>74131.600000000006</v>
      </c>
      <c r="Q9" s="624">
        <v>79453.3</v>
      </c>
      <c r="R9" s="624">
        <v>58167.3</v>
      </c>
      <c r="S9" s="624">
        <v>67095.899999999994</v>
      </c>
      <c r="T9" s="624">
        <v>68238.8</v>
      </c>
      <c r="U9" s="624">
        <v>64500.7</v>
      </c>
      <c r="V9" s="624">
        <v>94723.8</v>
      </c>
      <c r="W9" s="624">
        <v>81091.7</v>
      </c>
      <c r="X9" s="624">
        <v>120328.4</v>
      </c>
      <c r="Y9" s="624">
        <v>112248.3</v>
      </c>
      <c r="Z9" s="624">
        <v>116225.4</v>
      </c>
      <c r="AA9" s="624">
        <v>141566.1</v>
      </c>
      <c r="AB9" s="4"/>
    </row>
    <row r="10" spans="1:32">
      <c r="A10" s="93" t="s">
        <v>80</v>
      </c>
      <c r="B10" s="624">
        <v>14176</v>
      </c>
      <c r="C10" s="624">
        <v>18662</v>
      </c>
      <c r="D10" s="624">
        <v>18961</v>
      </c>
      <c r="E10" s="624">
        <v>20689</v>
      </c>
      <c r="F10" s="624">
        <v>18287</v>
      </c>
      <c r="G10" s="624">
        <v>16571</v>
      </c>
      <c r="H10" s="624">
        <v>12034</v>
      </c>
      <c r="I10" s="624">
        <v>14143</v>
      </c>
      <c r="J10" s="624">
        <v>12176</v>
      </c>
      <c r="K10" s="624">
        <v>12205</v>
      </c>
      <c r="L10" s="624">
        <v>9615</v>
      </c>
      <c r="M10" s="624">
        <v>10986</v>
      </c>
      <c r="N10" s="624">
        <v>10706</v>
      </c>
      <c r="O10" s="624">
        <v>9400</v>
      </c>
      <c r="P10" s="624">
        <v>9400</v>
      </c>
      <c r="Q10" s="624">
        <v>8900</v>
      </c>
      <c r="R10" s="624">
        <v>8800</v>
      </c>
      <c r="S10" s="624">
        <v>8087</v>
      </c>
      <c r="T10" s="624">
        <v>6152</v>
      </c>
      <c r="U10" s="624">
        <v>6706</v>
      </c>
      <c r="V10" s="624">
        <v>5887</v>
      </c>
      <c r="W10" s="624">
        <v>5283</v>
      </c>
      <c r="X10" s="624">
        <v>4780</v>
      </c>
      <c r="Y10" s="624">
        <v>5795</v>
      </c>
      <c r="Z10" s="624">
        <v>12376</v>
      </c>
      <c r="AA10" s="624">
        <v>12650</v>
      </c>
    </row>
    <row r="11" spans="1:32">
      <c r="A11" s="93" t="s">
        <v>6</v>
      </c>
      <c r="B11" s="624">
        <v>36434</v>
      </c>
      <c r="C11" s="624">
        <v>29351</v>
      </c>
      <c r="D11" s="624">
        <v>31620</v>
      </c>
      <c r="E11" s="624">
        <v>23205</v>
      </c>
      <c r="F11" s="624">
        <v>27572</v>
      </c>
      <c r="G11" s="624">
        <v>30950</v>
      </c>
      <c r="H11" s="624">
        <v>40919</v>
      </c>
      <c r="I11" s="624">
        <v>41579</v>
      </c>
      <c r="J11" s="624">
        <v>35323</v>
      </c>
      <c r="K11" s="624">
        <v>37896</v>
      </c>
      <c r="L11" s="624">
        <v>41390</v>
      </c>
      <c r="M11" s="624">
        <v>36416</v>
      </c>
      <c r="N11" s="624">
        <v>40292</v>
      </c>
      <c r="O11" s="624">
        <v>102543</v>
      </c>
      <c r="P11" s="624">
        <v>100954</v>
      </c>
      <c r="Q11" s="624">
        <v>95778</v>
      </c>
      <c r="R11" s="624">
        <v>103097</v>
      </c>
      <c r="S11" s="624">
        <v>93797</v>
      </c>
      <c r="T11" s="624">
        <v>123193</v>
      </c>
      <c r="U11" s="624">
        <v>150847</v>
      </c>
      <c r="V11" s="624">
        <v>165532</v>
      </c>
      <c r="W11" s="624">
        <v>189831</v>
      </c>
      <c r="X11" s="624">
        <v>214490</v>
      </c>
      <c r="Y11" s="624">
        <v>228812</v>
      </c>
      <c r="Z11" s="624">
        <v>259949</v>
      </c>
      <c r="AA11" s="624">
        <v>263141</v>
      </c>
      <c r="AB11" s="4"/>
    </row>
    <row r="12" spans="1:32">
      <c r="A12" s="93" t="s">
        <v>79</v>
      </c>
      <c r="B12" s="624">
        <v>268292</v>
      </c>
      <c r="C12" s="624">
        <v>209025</v>
      </c>
      <c r="D12" s="624">
        <v>656404</v>
      </c>
      <c r="E12" s="624">
        <v>790615</v>
      </c>
      <c r="F12" s="624">
        <v>649440</v>
      </c>
      <c r="G12" s="624">
        <v>570699</v>
      </c>
      <c r="H12" s="624">
        <v>518831</v>
      </c>
      <c r="I12" s="624">
        <v>514129</v>
      </c>
      <c r="J12" s="624">
        <v>608790</v>
      </c>
      <c r="K12" s="624">
        <v>580810</v>
      </c>
      <c r="L12" s="624">
        <v>590744</v>
      </c>
      <c r="M12" s="624">
        <v>548847</v>
      </c>
      <c r="N12" s="624">
        <v>626156</v>
      </c>
      <c r="O12" s="624">
        <v>638349</v>
      </c>
      <c r="P12" s="624">
        <v>571391</v>
      </c>
      <c r="Q12" s="624">
        <v>554187</v>
      </c>
      <c r="R12" s="624">
        <v>509858.5</v>
      </c>
      <c r="S12" s="624">
        <v>413693.5</v>
      </c>
      <c r="T12" s="624">
        <v>373427.6</v>
      </c>
      <c r="U12" s="624">
        <v>371013.6</v>
      </c>
      <c r="V12" s="624">
        <v>380004</v>
      </c>
      <c r="W12" s="624">
        <v>414503.75</v>
      </c>
      <c r="X12" s="624">
        <v>470183</v>
      </c>
      <c r="Y12" s="624">
        <v>486478</v>
      </c>
      <c r="Z12" s="624">
        <v>444848</v>
      </c>
      <c r="AA12" s="624"/>
    </row>
    <row r="13" spans="1:32">
      <c r="A13" s="93" t="s">
        <v>78</v>
      </c>
      <c r="B13" s="624"/>
      <c r="C13" s="624"/>
      <c r="D13" s="624"/>
      <c r="E13" s="624"/>
      <c r="F13" s="624"/>
      <c r="G13" s="624"/>
      <c r="H13" s="624"/>
      <c r="I13" s="624"/>
      <c r="J13" s="624"/>
      <c r="K13" s="624"/>
      <c r="L13" s="624"/>
      <c r="M13" s="624"/>
      <c r="N13" s="624"/>
      <c r="O13" s="624"/>
      <c r="P13" s="624"/>
      <c r="Q13" s="624"/>
      <c r="R13" s="624">
        <v>4749</v>
      </c>
      <c r="S13" s="624">
        <v>4579</v>
      </c>
      <c r="T13" s="624">
        <v>5089</v>
      </c>
      <c r="U13" s="624">
        <v>3364</v>
      </c>
      <c r="V13" s="624">
        <v>2597</v>
      </c>
      <c r="W13" s="624">
        <v>2875</v>
      </c>
      <c r="X13" s="624">
        <v>2503</v>
      </c>
      <c r="Y13" s="624">
        <v>4119</v>
      </c>
      <c r="Z13" s="624">
        <v>3468</v>
      </c>
      <c r="AA13" s="624">
        <v>3153</v>
      </c>
    </row>
    <row r="14" spans="1:32">
      <c r="A14" s="93" t="s">
        <v>77</v>
      </c>
      <c r="B14" s="624">
        <v>549196</v>
      </c>
      <c r="C14" s="624">
        <v>512178</v>
      </c>
      <c r="D14" s="624">
        <v>785470</v>
      </c>
      <c r="E14" s="624">
        <v>574355</v>
      </c>
      <c r="F14" s="624">
        <v>532254</v>
      </c>
      <c r="G14" s="624">
        <v>585920</v>
      </c>
      <c r="H14" s="624">
        <v>453193</v>
      </c>
      <c r="I14" s="624">
        <v>530140</v>
      </c>
      <c r="J14" s="624">
        <v>579396</v>
      </c>
      <c r="K14" s="624">
        <v>609465</v>
      </c>
      <c r="L14" s="624">
        <v>666914</v>
      </c>
      <c r="M14" s="624">
        <v>785470</v>
      </c>
      <c r="N14" s="624">
        <v>797646</v>
      </c>
      <c r="O14" s="624">
        <v>846879</v>
      </c>
      <c r="P14" s="624">
        <v>916799</v>
      </c>
      <c r="Q14" s="624">
        <v>830180</v>
      </c>
      <c r="R14" s="624">
        <v>634430</v>
      </c>
      <c r="S14" s="624">
        <v>697019</v>
      </c>
      <c r="T14" s="624">
        <v>661847</v>
      </c>
      <c r="U14" s="624">
        <v>529398</v>
      </c>
      <c r="V14" s="624">
        <v>646422.6</v>
      </c>
      <c r="W14" s="624">
        <v>545298.28</v>
      </c>
      <c r="X14" s="624">
        <v>724993.53</v>
      </c>
      <c r="Y14" s="624">
        <v>436540</v>
      </c>
      <c r="Z14" s="624">
        <v>615673</v>
      </c>
      <c r="AA14" s="624"/>
    </row>
    <row r="15" spans="1:32">
      <c r="A15" s="93" t="s">
        <v>76</v>
      </c>
      <c r="B15" s="624">
        <v>110</v>
      </c>
      <c r="C15" s="624">
        <v>105</v>
      </c>
      <c r="D15" s="624">
        <v>100</v>
      </c>
      <c r="E15" s="624">
        <v>110</v>
      </c>
      <c r="F15" s="624">
        <v>125</v>
      </c>
      <c r="G15" s="624">
        <v>148</v>
      </c>
      <c r="H15" s="624">
        <v>153</v>
      </c>
      <c r="I15" s="624">
        <v>131</v>
      </c>
      <c r="J15" s="624">
        <v>151</v>
      </c>
      <c r="K15" s="624">
        <v>131</v>
      </c>
      <c r="L15" s="624">
        <v>139</v>
      </c>
      <c r="M15" s="624">
        <v>142</v>
      </c>
      <c r="N15" s="624">
        <v>70</v>
      </c>
      <c r="O15" s="624">
        <v>70</v>
      </c>
      <c r="P15" s="624">
        <v>70</v>
      </c>
      <c r="Q15" s="624">
        <v>70</v>
      </c>
      <c r="R15" s="624">
        <v>70</v>
      </c>
      <c r="S15" s="624">
        <v>70</v>
      </c>
      <c r="T15" s="624">
        <v>70</v>
      </c>
      <c r="U15" s="624">
        <v>143</v>
      </c>
      <c r="V15" s="624">
        <v>279</v>
      </c>
      <c r="W15" s="624">
        <v>290</v>
      </c>
      <c r="X15" s="624">
        <v>160</v>
      </c>
      <c r="Y15" s="624">
        <v>160</v>
      </c>
      <c r="Z15" s="624">
        <v>165</v>
      </c>
      <c r="AA15" s="624"/>
    </row>
    <row r="16" spans="1:32">
      <c r="A16" s="93" t="s">
        <v>33</v>
      </c>
      <c r="B16" s="624">
        <v>418393.2</v>
      </c>
      <c r="C16" s="624">
        <v>330778.755</v>
      </c>
      <c r="D16" s="624">
        <v>335132.30900000001</v>
      </c>
      <c r="E16" s="624">
        <v>336250.35800000001</v>
      </c>
      <c r="F16" s="624">
        <v>293171.07699999999</v>
      </c>
      <c r="G16" s="624">
        <v>364554</v>
      </c>
      <c r="H16" s="624">
        <v>328716.2</v>
      </c>
      <c r="I16" s="624">
        <v>361953.17200000002</v>
      </c>
      <c r="J16" s="624">
        <v>353354.89299999998</v>
      </c>
      <c r="K16" s="624">
        <v>316450.00599999999</v>
      </c>
      <c r="L16" s="624">
        <v>328474</v>
      </c>
      <c r="M16" s="624">
        <v>343287.74300000002</v>
      </c>
      <c r="N16" s="624">
        <v>331687</v>
      </c>
      <c r="O16" s="624">
        <v>356691.74699999997</v>
      </c>
      <c r="P16" s="624">
        <v>367257.68</v>
      </c>
      <c r="Q16" s="624">
        <v>380064</v>
      </c>
      <c r="R16" s="624">
        <v>339264</v>
      </c>
      <c r="S16" s="624">
        <v>430643</v>
      </c>
      <c r="T16" s="624">
        <v>332637</v>
      </c>
      <c r="U16" s="624">
        <v>341192</v>
      </c>
      <c r="V16" s="624">
        <v>354703.5</v>
      </c>
      <c r="W16" s="624">
        <v>350801.74999999994</v>
      </c>
      <c r="X16" s="624">
        <v>365023</v>
      </c>
      <c r="Y16" s="624">
        <v>375160</v>
      </c>
      <c r="Z16" s="624">
        <v>365974</v>
      </c>
      <c r="AA16" s="624">
        <v>362645</v>
      </c>
    </row>
    <row r="17" spans="1:32">
      <c r="A17" s="93" t="s">
        <v>75</v>
      </c>
      <c r="B17" s="624">
        <v>66328</v>
      </c>
      <c r="C17" s="624">
        <v>68945</v>
      </c>
      <c r="D17" s="624">
        <v>71564</v>
      </c>
      <c r="E17" s="624">
        <v>70423</v>
      </c>
      <c r="F17" s="624">
        <v>74587</v>
      </c>
      <c r="G17" s="624">
        <v>74627</v>
      </c>
      <c r="H17" s="624">
        <v>71102</v>
      </c>
      <c r="I17" s="624">
        <v>70641</v>
      </c>
      <c r="J17" s="624">
        <v>74097</v>
      </c>
      <c r="K17" s="624">
        <v>71507</v>
      </c>
      <c r="L17" s="624">
        <v>70911</v>
      </c>
      <c r="M17" s="624">
        <v>67520</v>
      </c>
      <c r="N17" s="624">
        <v>67630</v>
      </c>
      <c r="O17" s="624">
        <v>70833</v>
      </c>
      <c r="P17" s="624">
        <v>72850</v>
      </c>
      <c r="Q17" s="624">
        <v>71052</v>
      </c>
      <c r="R17" s="624">
        <v>65446</v>
      </c>
      <c r="S17" s="624">
        <v>79418</v>
      </c>
      <c r="T17" s="624">
        <v>85043</v>
      </c>
      <c r="U17" s="624">
        <v>93221</v>
      </c>
      <c r="V17" s="624">
        <v>86686</v>
      </c>
      <c r="W17" s="624">
        <v>79894</v>
      </c>
      <c r="X17" s="624">
        <v>93626</v>
      </c>
      <c r="Y17" s="624">
        <v>75189</v>
      </c>
      <c r="Z17" s="624">
        <v>80826</v>
      </c>
      <c r="AA17" s="624">
        <v>84341</v>
      </c>
    </row>
    <row r="18" spans="1:32">
      <c r="A18" s="93" t="s">
        <v>24</v>
      </c>
      <c r="B18" s="624">
        <v>25764</v>
      </c>
      <c r="C18" s="624">
        <v>22159</v>
      </c>
      <c r="D18" s="624">
        <v>21733</v>
      </c>
      <c r="E18" s="624">
        <v>21360</v>
      </c>
      <c r="F18" s="624">
        <v>20349</v>
      </c>
      <c r="G18" s="624">
        <v>16613</v>
      </c>
      <c r="H18" s="624">
        <v>16557</v>
      </c>
      <c r="I18" s="624">
        <v>18326</v>
      </c>
      <c r="J18" s="624">
        <v>16541</v>
      </c>
      <c r="K18" s="624">
        <v>13613</v>
      </c>
      <c r="L18" s="624">
        <v>15265</v>
      </c>
      <c r="M18" s="624">
        <v>14585</v>
      </c>
      <c r="N18" s="624">
        <v>13713</v>
      </c>
      <c r="O18" s="624">
        <v>13200</v>
      </c>
      <c r="P18" s="624">
        <v>13455</v>
      </c>
      <c r="Q18" s="624">
        <v>12872</v>
      </c>
      <c r="R18" s="624">
        <v>12950</v>
      </c>
      <c r="S18" s="624">
        <v>13000</v>
      </c>
      <c r="T18" s="624">
        <v>13102</v>
      </c>
      <c r="U18" s="624">
        <v>13152</v>
      </c>
      <c r="V18" s="624">
        <v>13202</v>
      </c>
      <c r="W18" s="624">
        <v>18102</v>
      </c>
      <c r="X18" s="624">
        <v>18590</v>
      </c>
      <c r="Y18" s="624">
        <v>8300</v>
      </c>
      <c r="Z18" s="624">
        <v>8800</v>
      </c>
      <c r="AA18" s="624">
        <v>9330</v>
      </c>
      <c r="AB18" s="4"/>
    </row>
    <row r="19" spans="1:32">
      <c r="A19" s="93" t="s">
        <v>20</v>
      </c>
      <c r="B19" s="624">
        <v>1853091.2</v>
      </c>
      <c r="C19" s="624">
        <v>1638992.7549999999</v>
      </c>
      <c r="D19" s="624">
        <v>2400967.3089999999</v>
      </c>
      <c r="E19" s="624">
        <v>2346591.358</v>
      </c>
      <c r="F19" s="624">
        <v>2084604.077</v>
      </c>
      <c r="G19" s="624">
        <v>2117559</v>
      </c>
      <c r="H19" s="624">
        <v>1927368.2</v>
      </c>
      <c r="I19" s="624">
        <v>2043261.172</v>
      </c>
      <c r="J19" s="624">
        <v>2184128.8930000002</v>
      </c>
      <c r="K19" s="624">
        <v>2198149.0060000001</v>
      </c>
      <c r="L19" s="624">
        <v>2408012.5</v>
      </c>
      <c r="M19" s="624">
        <v>2485733.3430000003</v>
      </c>
      <c r="N19" s="624">
        <v>2587817.2999999998</v>
      </c>
      <c r="O19" s="624">
        <v>2696523.0469999998</v>
      </c>
      <c r="P19" s="624">
        <v>2752466.2800000003</v>
      </c>
      <c r="Q19" s="624">
        <v>2619025.2999999998</v>
      </c>
      <c r="R19" s="624">
        <v>2353640.7999999998</v>
      </c>
      <c r="S19" s="624">
        <v>2516820.4</v>
      </c>
      <c r="T19" s="624">
        <v>2349796.4</v>
      </c>
      <c r="U19" s="624">
        <v>2223258.9</v>
      </c>
      <c r="V19" s="624">
        <v>2393246.3000000003</v>
      </c>
      <c r="W19" s="624">
        <v>2328032.8499999996</v>
      </c>
      <c r="X19" s="624">
        <v>2738796.4299999997</v>
      </c>
      <c r="Y19" s="624">
        <v>2487522.5</v>
      </c>
      <c r="Z19" s="624">
        <v>2692085.93</v>
      </c>
      <c r="AA19" s="624"/>
    </row>
    <row r="20" spans="1:32">
      <c r="A20" s="17"/>
      <c r="B20" s="17"/>
      <c r="C20" s="17"/>
      <c r="D20" s="17"/>
      <c r="E20" s="17"/>
      <c r="F20" s="17"/>
      <c r="G20" s="17"/>
      <c r="H20" s="17"/>
      <c r="I20" s="17"/>
      <c r="J20" s="17"/>
      <c r="K20" s="17"/>
      <c r="L20" s="17"/>
      <c r="M20" s="17"/>
      <c r="N20" s="17"/>
      <c r="O20" s="17"/>
      <c r="P20" s="17"/>
      <c r="Q20" s="17"/>
      <c r="R20" s="17"/>
      <c r="S20" s="17"/>
      <c r="T20" s="17"/>
      <c r="AA20" s="13"/>
    </row>
    <row r="21" spans="1:32" ht="15" customHeight="1">
      <c r="A21" s="44" t="s">
        <v>19</v>
      </c>
      <c r="B21" s="17"/>
      <c r="D21" s="17"/>
      <c r="E21" s="17"/>
      <c r="F21" s="17"/>
      <c r="G21" s="17"/>
      <c r="H21" s="17"/>
      <c r="I21" s="17"/>
      <c r="J21" s="17"/>
      <c r="K21" s="17"/>
      <c r="L21" s="17"/>
      <c r="M21" s="17"/>
      <c r="N21" s="17"/>
      <c r="O21" s="17"/>
      <c r="P21" s="17"/>
      <c r="Q21" s="17"/>
      <c r="R21" s="43"/>
      <c r="S21" s="43"/>
      <c r="T21" s="43"/>
      <c r="AA21" s="13"/>
    </row>
    <row r="22" spans="1:32">
      <c r="A22" s="17"/>
      <c r="B22" s="17"/>
      <c r="D22" s="48"/>
      <c r="E22" s="48"/>
      <c r="F22" s="48"/>
      <c r="G22" s="48"/>
      <c r="H22" s="48"/>
      <c r="I22" s="48"/>
      <c r="J22" s="48"/>
      <c r="K22" s="48"/>
      <c r="L22" s="48"/>
      <c r="M22" s="48"/>
      <c r="N22" s="48"/>
      <c r="O22" s="48"/>
      <c r="P22" s="48"/>
      <c r="Q22" s="48"/>
      <c r="R22" s="17"/>
      <c r="S22" s="17"/>
      <c r="T22" s="17"/>
      <c r="X22" s="8"/>
      <c r="AA22" s="13"/>
    </row>
    <row r="23" spans="1:32" ht="14.7" customHeight="1">
      <c r="A23" s="17" t="s">
        <v>150</v>
      </c>
      <c r="D23" s="17"/>
      <c r="E23" s="17"/>
      <c r="F23" s="17"/>
      <c r="G23" s="17"/>
      <c r="H23" s="17"/>
      <c r="I23" s="17"/>
      <c r="J23" s="17"/>
      <c r="K23" s="17"/>
      <c r="L23" s="17"/>
      <c r="M23" s="17"/>
      <c r="N23" s="17"/>
      <c r="O23" s="17"/>
      <c r="P23" s="17"/>
      <c r="Q23" s="17"/>
      <c r="AA23" s="13"/>
    </row>
    <row r="24" spans="1:32">
      <c r="A24" s="48"/>
      <c r="D24" s="48"/>
      <c r="E24" s="48"/>
      <c r="F24" s="48"/>
      <c r="G24" s="48"/>
      <c r="H24" s="48"/>
      <c r="I24" s="48"/>
      <c r="J24" s="48"/>
      <c r="K24" s="48"/>
      <c r="L24" s="48"/>
      <c r="M24" s="48"/>
      <c r="N24" s="48"/>
      <c r="O24" s="48"/>
      <c r="P24" s="48"/>
      <c r="Q24" s="48"/>
    </row>
    <row r="25" spans="1:32">
      <c r="A25" s="17" t="s">
        <v>437</v>
      </c>
      <c r="B25" s="57"/>
      <c r="D25" s="17"/>
      <c r="E25" s="54"/>
      <c r="F25" s="57"/>
      <c r="G25" s="57"/>
      <c r="H25" s="57"/>
      <c r="I25" s="57"/>
      <c r="J25" s="57"/>
      <c r="O25" s="43"/>
      <c r="P25" s="43"/>
      <c r="Q25" s="43"/>
      <c r="R25" s="43"/>
      <c r="S25" s="43"/>
      <c r="T25" s="43"/>
      <c r="U25" s="23"/>
      <c r="V25" s="23"/>
      <c r="X25" s="8"/>
      <c r="AA25" s="13"/>
      <c r="AB25" s="23"/>
      <c r="AC25" s="23"/>
      <c r="AD25" s="23"/>
      <c r="AE25" s="23"/>
      <c r="AF25" s="23"/>
    </row>
    <row r="26" spans="1:32">
      <c r="A26" s="48"/>
      <c r="B26" s="17"/>
      <c r="C26" s="17"/>
      <c r="D26" s="17"/>
      <c r="E26" s="17"/>
      <c r="F26" s="17"/>
      <c r="G26" s="17"/>
      <c r="H26" s="17"/>
      <c r="I26" s="17"/>
      <c r="J26" s="17"/>
      <c r="K26" s="17"/>
      <c r="L26" s="17"/>
      <c r="M26" s="17"/>
      <c r="N26" s="17"/>
      <c r="O26" s="17"/>
      <c r="P26" s="17"/>
      <c r="Q26" s="17"/>
      <c r="R26" s="17"/>
      <c r="S26" s="17"/>
      <c r="T26" s="17"/>
      <c r="AA26" s="13"/>
    </row>
    <row r="27" spans="1:32">
      <c r="A27" s="53" t="s">
        <v>124</v>
      </c>
    </row>
  </sheetData>
  <conditionalFormatting sqref="B3:Z3">
    <cfRule type="expression" dxfId="31" priority="1" stopIfTrue="1">
      <formula>ISNA(ACTIVECELL)</formula>
    </cfRule>
  </conditionalFormatting>
  <hyperlinks>
    <hyperlink ref="AC3" location="Content!A1" display="Back to content page" xr:uid="{00000000-0004-0000-3901-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A45"/>
  <sheetViews>
    <sheetView topLeftCell="L1" zoomScale="89" zoomScaleNormal="89" workbookViewId="0">
      <selection activeCell="G20" sqref="G20"/>
    </sheetView>
  </sheetViews>
  <sheetFormatPr defaultColWidth="9.21875" defaultRowHeight="18" customHeight="1"/>
  <cols>
    <col min="1" max="1" width="36.5546875" style="17" customWidth="1"/>
    <col min="2" max="25" width="11.77734375" style="17" customWidth="1"/>
    <col min="26" max="26" width="15.21875" style="17" customWidth="1"/>
    <col min="27" max="16384" width="9.21875" style="17"/>
  </cols>
  <sheetData>
    <row r="1" spans="1:26" ht="18" customHeight="1">
      <c r="A1" s="44" t="s">
        <v>2920</v>
      </c>
      <c r="B1" s="43"/>
      <c r="C1" s="43"/>
      <c r="D1" s="43"/>
      <c r="E1" s="43"/>
      <c r="F1" s="43"/>
      <c r="G1" s="43"/>
      <c r="H1" s="43"/>
      <c r="I1" s="43"/>
      <c r="J1" s="43"/>
      <c r="K1" s="43"/>
      <c r="L1" s="43"/>
      <c r="M1" s="43"/>
      <c r="N1" s="43"/>
    </row>
    <row r="2" spans="1:26" ht="18" customHeight="1">
      <c r="A2" s="44"/>
      <c r="B2" s="43"/>
      <c r="C2" s="43"/>
      <c r="D2" s="43"/>
      <c r="E2" s="43"/>
      <c r="F2" s="43"/>
      <c r="G2" s="43"/>
      <c r="H2" s="43"/>
      <c r="I2" s="43"/>
      <c r="J2" s="43"/>
      <c r="K2" s="43"/>
      <c r="L2" s="43"/>
      <c r="M2" s="43"/>
      <c r="N2" s="43"/>
    </row>
    <row r="3" spans="1:26"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ht="18" customHeight="1">
      <c r="A4" s="253" t="s">
        <v>452</v>
      </c>
      <c r="B4" s="567">
        <v>363.96199999999993</v>
      </c>
      <c r="C4" s="567">
        <v>703.13359933944389</v>
      </c>
      <c r="D4" s="567">
        <v>809.8122271334687</v>
      </c>
      <c r="E4" s="567">
        <v>1043.912538420077</v>
      </c>
      <c r="F4" s="567">
        <v>1503.8607992505204</v>
      </c>
      <c r="G4" s="567">
        <v>1745.2561867483817</v>
      </c>
      <c r="H4" s="567">
        <v>2381.1316260586091</v>
      </c>
      <c r="I4" s="567">
        <v>2412.1199999999981</v>
      </c>
      <c r="J4" s="567">
        <v>2653.2596477268735</v>
      </c>
      <c r="K4" s="567">
        <v>2147.1833346589738</v>
      </c>
      <c r="L4" s="567">
        <v>2333.250120269111</v>
      </c>
      <c r="M4" s="567">
        <v>3604.2031421737602</v>
      </c>
      <c r="N4" s="567">
        <v>3855.5383993049304</v>
      </c>
      <c r="O4" s="567">
        <v>4023.7189576803044</v>
      </c>
      <c r="P4" s="567">
        <v>4420.53</v>
      </c>
      <c r="Q4" s="567">
        <v>3413.2708657016265</v>
      </c>
      <c r="R4" s="567">
        <v>3328.2355363976008</v>
      </c>
      <c r="S4" s="567">
        <v>4725.3023682639805</v>
      </c>
      <c r="T4" s="567">
        <v>5012.287397415068</v>
      </c>
      <c r="U4" s="567">
        <v>4668.9148927910846</v>
      </c>
      <c r="V4" s="567">
        <v>3588.4502868694003</v>
      </c>
      <c r="W4" s="567">
        <v>5582.5469999999996</v>
      </c>
      <c r="X4" s="567">
        <v>8280.860681042077</v>
      </c>
    </row>
    <row r="5" spans="1:26" ht="18" customHeight="1">
      <c r="A5" s="253" t="s">
        <v>453</v>
      </c>
      <c r="B5" s="567">
        <v>1162.2781020640061</v>
      </c>
      <c r="C5" s="567">
        <v>1063.4067797554965</v>
      </c>
      <c r="D5" s="567">
        <v>1542.96347128</v>
      </c>
      <c r="E5" s="567">
        <v>1752.9974560021903</v>
      </c>
      <c r="F5" s="567">
        <v>2034.673459988561</v>
      </c>
      <c r="G5" s="567">
        <v>2408.3370016161066</v>
      </c>
      <c r="H5" s="567">
        <v>2869.3265488077509</v>
      </c>
      <c r="I5" s="567">
        <v>3049.7476401186632</v>
      </c>
      <c r="J5" s="567">
        <v>4007.766963236933</v>
      </c>
      <c r="K5" s="567">
        <v>3764.2066711188959</v>
      </c>
      <c r="L5" s="567">
        <v>3863.6692974974239</v>
      </c>
      <c r="M5" s="567">
        <v>6312.15920276419</v>
      </c>
      <c r="N5" s="567">
        <v>8687.9702801200146</v>
      </c>
      <c r="O5" s="567">
        <v>10099.134342000199</v>
      </c>
      <c r="P5" s="567">
        <v>9280.5339999999997</v>
      </c>
      <c r="Q5" s="567">
        <v>8334.2210012032829</v>
      </c>
      <c r="R5" s="567">
        <v>5206.1864452925993</v>
      </c>
      <c r="S5" s="567">
        <v>5745.3977239179621</v>
      </c>
      <c r="T5" s="567">
        <v>6944.1754147941938</v>
      </c>
      <c r="U5" s="567">
        <v>7427.8118067764808</v>
      </c>
      <c r="V5" s="567">
        <v>6470.9698872661411</v>
      </c>
      <c r="W5" s="567">
        <v>8617.6039999999994</v>
      </c>
      <c r="X5" s="567">
        <v>14670.98487656342</v>
      </c>
    </row>
    <row r="6" spans="1:26" ht="18" customHeight="1">
      <c r="A6" s="253" t="s">
        <v>454</v>
      </c>
      <c r="B6" s="567">
        <v>201.79961549601387</v>
      </c>
      <c r="C6" s="567">
        <v>576.52273018174617</v>
      </c>
      <c r="D6" s="567">
        <v>261.36344643229518</v>
      </c>
      <c r="E6" s="567">
        <v>314.34512833377289</v>
      </c>
      <c r="F6" s="567">
        <v>352.40736735942039</v>
      </c>
      <c r="G6" s="567">
        <v>389.0509821299276</v>
      </c>
      <c r="H6" s="567">
        <v>551.54840214928629</v>
      </c>
      <c r="I6" s="567">
        <v>540.24054354439261</v>
      </c>
      <c r="J6" s="567">
        <v>736.56869557937057</v>
      </c>
      <c r="K6" s="567">
        <v>599.65001197419042</v>
      </c>
      <c r="L6" s="567">
        <v>619.21053853040996</v>
      </c>
      <c r="M6" s="567">
        <v>791.94373597300898</v>
      </c>
      <c r="N6" s="567">
        <v>974.37706900000001</v>
      </c>
      <c r="O6" s="567">
        <v>1126.7135207178592</v>
      </c>
      <c r="P6" s="567">
        <v>1261.095</v>
      </c>
      <c r="Q6" s="567">
        <v>878.10691517474208</v>
      </c>
      <c r="R6" s="567">
        <v>928.16383868506375</v>
      </c>
      <c r="S6" s="567">
        <v>1022.1714448838036</v>
      </c>
      <c r="T6" s="567">
        <v>1039.0458466212551</v>
      </c>
      <c r="U6" s="567">
        <v>1053.384634429281</v>
      </c>
      <c r="V6" s="567">
        <v>1053.1265572166901</v>
      </c>
      <c r="W6" s="567">
        <v>1338.6302958346582</v>
      </c>
      <c r="X6" s="567">
        <v>1643.2561529005047</v>
      </c>
    </row>
    <row r="7" spans="1:26" ht="18" customHeight="1">
      <c r="A7" s="253" t="s">
        <v>455</v>
      </c>
      <c r="B7" s="567">
        <v>738.76307509524077</v>
      </c>
      <c r="C7" s="567">
        <v>690.06045336112629</v>
      </c>
      <c r="D7" s="567">
        <v>664.17012633604315</v>
      </c>
      <c r="E7" s="567">
        <v>892.07518000810569</v>
      </c>
      <c r="F7" s="567">
        <v>1056.7279703920876</v>
      </c>
      <c r="G7" s="567">
        <v>1175.0589891754148</v>
      </c>
      <c r="H7" s="567">
        <v>1140.9517657114795</v>
      </c>
      <c r="I7" s="567">
        <v>1424.8457494871143</v>
      </c>
      <c r="J7" s="567">
        <v>1369.3721122083991</v>
      </c>
      <c r="K7" s="567">
        <v>1436.8789963042007</v>
      </c>
      <c r="L7" s="567">
        <v>2513.0001674843611</v>
      </c>
      <c r="M7" s="567">
        <v>2297.0459806728586</v>
      </c>
      <c r="N7" s="567">
        <v>2603.7294665708405</v>
      </c>
      <c r="O7" s="567">
        <v>3544.9394768763209</v>
      </c>
      <c r="P7" s="567">
        <v>3098.0177361895985</v>
      </c>
      <c r="Q7" s="567">
        <v>2659.4701829672081</v>
      </c>
      <c r="R7" s="567">
        <v>1743.9810386775837</v>
      </c>
      <c r="S7" s="567">
        <v>1849.6825038099998</v>
      </c>
      <c r="T7" s="567">
        <v>2136.1020412321873</v>
      </c>
      <c r="U7" s="567">
        <v>2373.4686338854885</v>
      </c>
      <c r="V7" s="567">
        <v>2183.5752501651818</v>
      </c>
      <c r="W7" s="567">
        <v>2584.3889353283489</v>
      </c>
      <c r="X7" s="567">
        <v>2675.5240373358379</v>
      </c>
    </row>
    <row r="8" spans="1:26" ht="18" customHeight="1">
      <c r="A8" s="253" t="s">
        <v>456</v>
      </c>
      <c r="B8" s="567">
        <v>162.16238450398606</v>
      </c>
      <c r="C8" s="567">
        <v>126.61086915769772</v>
      </c>
      <c r="D8" s="567">
        <v>548.44878070117352</v>
      </c>
      <c r="E8" s="567">
        <v>729.56741008630411</v>
      </c>
      <c r="F8" s="567">
        <v>1151.4534318911001</v>
      </c>
      <c r="G8" s="567">
        <v>1356.205204618454</v>
      </c>
      <c r="H8" s="567">
        <v>1829.5832239093229</v>
      </c>
      <c r="I8" s="567">
        <v>1871.8794564556056</v>
      </c>
      <c r="J8" s="567">
        <v>1916.6909521475029</v>
      </c>
      <c r="K8" s="567">
        <v>1547.5333226847833</v>
      </c>
      <c r="L8" s="567">
        <v>1714.0395817387011</v>
      </c>
      <c r="M8" s="567">
        <v>2812.2594062007511</v>
      </c>
      <c r="N8" s="567">
        <v>2881.1613303049303</v>
      </c>
      <c r="O8" s="567">
        <v>2897.0054369624449</v>
      </c>
      <c r="P8" s="567">
        <v>3159.4349999999995</v>
      </c>
      <c r="Q8" s="567">
        <v>2535.1639505268845</v>
      </c>
      <c r="R8" s="567">
        <f>R4-R6</f>
        <v>2400.0716977125371</v>
      </c>
      <c r="S8" s="567">
        <f t="shared" ref="S8:X8" si="0">S4-S6</f>
        <v>3703.1309233801767</v>
      </c>
      <c r="T8" s="567">
        <f t="shared" si="0"/>
        <v>3973.2415507938131</v>
      </c>
      <c r="U8" s="567">
        <f t="shared" si="0"/>
        <v>3615.5302583618036</v>
      </c>
      <c r="V8" s="567">
        <f t="shared" si="0"/>
        <v>2535.3237296527104</v>
      </c>
      <c r="W8" s="567">
        <f t="shared" si="0"/>
        <v>4243.9167041653418</v>
      </c>
      <c r="X8" s="567">
        <f t="shared" si="0"/>
        <v>6637.6045281415718</v>
      </c>
    </row>
    <row r="9" spans="1:26" ht="18" customHeight="1">
      <c r="A9" s="253" t="s">
        <v>457</v>
      </c>
      <c r="B9" s="567">
        <v>423.51502696876537</v>
      </c>
      <c r="C9" s="567">
        <v>373.34632639437018</v>
      </c>
      <c r="D9" s="567">
        <v>878.79334494395687</v>
      </c>
      <c r="E9" s="567">
        <v>860.92227599408466</v>
      </c>
      <c r="F9" s="567">
        <v>977.94548959647341</v>
      </c>
      <c r="G9" s="567">
        <v>1233.2780124406918</v>
      </c>
      <c r="H9" s="567">
        <v>1728.3747830962714</v>
      </c>
      <c r="I9" s="567">
        <v>1624.9018906315489</v>
      </c>
      <c r="J9" s="567">
        <v>2638.3948510285336</v>
      </c>
      <c r="K9" s="567">
        <v>2327.3276748146955</v>
      </c>
      <c r="L9" s="567">
        <v>1350.6691300130628</v>
      </c>
      <c r="M9" s="567">
        <v>4015.1132220913314</v>
      </c>
      <c r="N9" s="567">
        <v>6084.2408135491742</v>
      </c>
      <c r="O9" s="567">
        <v>6554.1948651238781</v>
      </c>
      <c r="P9" s="567">
        <v>6182.5162638104011</v>
      </c>
      <c r="Q9" s="567">
        <v>5674.7508182360743</v>
      </c>
      <c r="R9" s="567">
        <f>R5-R7</f>
        <v>3462.2054066150158</v>
      </c>
      <c r="S9" s="567">
        <f t="shared" ref="S9:X9" si="1">S5-S7</f>
        <v>3895.7152201079625</v>
      </c>
      <c r="T9" s="567">
        <f t="shared" si="1"/>
        <v>4808.073373562007</v>
      </c>
      <c r="U9" s="567">
        <f t="shared" si="1"/>
        <v>5054.3431728909927</v>
      </c>
      <c r="V9" s="567">
        <f t="shared" si="1"/>
        <v>4287.3946371009588</v>
      </c>
      <c r="W9" s="567">
        <f t="shared" si="1"/>
        <v>6033.2150646716509</v>
      </c>
      <c r="X9" s="567">
        <f t="shared" si="1"/>
        <v>11995.460839227582</v>
      </c>
    </row>
    <row r="10" spans="1:26" ht="18" customHeight="1">
      <c r="A10" s="253"/>
      <c r="B10" s="206"/>
      <c r="C10" s="206"/>
      <c r="D10" s="206"/>
      <c r="E10" s="206"/>
      <c r="F10" s="206"/>
      <c r="G10" s="206"/>
      <c r="H10" s="206"/>
      <c r="I10" s="206"/>
      <c r="J10" s="206"/>
      <c r="K10" s="206"/>
      <c r="L10" s="206"/>
      <c r="M10" s="206"/>
      <c r="N10" s="206"/>
      <c r="O10" s="206"/>
      <c r="P10" s="206"/>
      <c r="Q10" s="206"/>
      <c r="R10" s="206"/>
      <c r="S10" s="206"/>
      <c r="T10" s="206"/>
      <c r="U10" s="206"/>
      <c r="V10" s="206"/>
      <c r="W10" s="293"/>
      <c r="X10" s="293"/>
    </row>
    <row r="11" spans="1:26" ht="18" customHeight="1">
      <c r="A11" s="254" t="s">
        <v>458</v>
      </c>
      <c r="B11" s="206">
        <v>201.79961549601387</v>
      </c>
      <c r="C11" s="206">
        <v>576.52273018174617</v>
      </c>
      <c r="D11" s="206">
        <v>261.36344643229518</v>
      </c>
      <c r="E11" s="206">
        <v>314.34512833377289</v>
      </c>
      <c r="F11" s="206">
        <v>352.40736735942039</v>
      </c>
      <c r="G11" s="206">
        <v>389.0509821299276</v>
      </c>
      <c r="H11" s="206">
        <v>551.54840214928629</v>
      </c>
      <c r="I11" s="206">
        <v>540.24054354439261</v>
      </c>
      <c r="J11" s="206">
        <v>736.56869557937057</v>
      </c>
      <c r="K11" s="206">
        <v>599.65001197419042</v>
      </c>
      <c r="L11" s="206">
        <v>619.21053853040996</v>
      </c>
      <c r="M11" s="206">
        <v>791.94373597300898</v>
      </c>
      <c r="N11" s="206">
        <v>974.37706900000001</v>
      </c>
      <c r="O11" s="206">
        <v>1126.7135207178592</v>
      </c>
      <c r="P11" s="206">
        <v>1261.095</v>
      </c>
      <c r="Q11" s="206">
        <v>878.10691517474208</v>
      </c>
      <c r="R11" s="206">
        <v>928.16383868506375</v>
      </c>
      <c r="S11" s="206">
        <v>1022.1714448838036</v>
      </c>
      <c r="T11" s="206">
        <v>1039.0458466212551</v>
      </c>
      <c r="U11" s="206">
        <v>1053.384634429281</v>
      </c>
      <c r="V11" s="206">
        <v>1053.1265572166901</v>
      </c>
      <c r="W11" s="293">
        <v>1338.6302958346582</v>
      </c>
      <c r="X11" s="293">
        <v>1643.2561529005047</v>
      </c>
    </row>
    <row r="12" spans="1:26" ht="18" customHeight="1">
      <c r="A12" s="255" t="s">
        <v>13</v>
      </c>
      <c r="B12" s="293"/>
      <c r="C12" s="293">
        <v>0.50123172978487096</v>
      </c>
      <c r="D12" s="293">
        <v>0.48276235724226141</v>
      </c>
      <c r="E12" s="293">
        <v>0.85889087764559169</v>
      </c>
      <c r="F12" s="293">
        <v>0.62109580617353466</v>
      </c>
      <c r="G12" s="293">
        <v>0.82119741912429545</v>
      </c>
      <c r="H12" s="293">
        <v>1.5404293515188279</v>
      </c>
      <c r="I12" s="293">
        <v>15.213138194033961</v>
      </c>
      <c r="J12" s="293">
        <v>9.3142653357224496</v>
      </c>
      <c r="K12" s="293">
        <v>8.9608772955075739</v>
      </c>
      <c r="L12" s="293">
        <v>2.2969685959895001</v>
      </c>
      <c r="M12" s="293">
        <v>6.8453145029332401</v>
      </c>
      <c r="N12" s="293">
        <v>26.808168999999999</v>
      </c>
      <c r="O12" s="293">
        <v>3.4798310000000003</v>
      </c>
      <c r="P12" s="293">
        <v>2.92</v>
      </c>
      <c r="Q12" s="293">
        <v>4.8080525742374514</v>
      </c>
      <c r="R12" s="293">
        <v>2.4346412799999997</v>
      </c>
      <c r="S12" s="293">
        <v>2.99481134</v>
      </c>
      <c r="T12" s="293">
        <v>2.9265627600000026</v>
      </c>
      <c r="U12" s="293">
        <v>4.6281531200000012</v>
      </c>
      <c r="V12" s="293">
        <v>5.9391003899999983</v>
      </c>
      <c r="W12" s="293">
        <v>0.9523147100000009</v>
      </c>
      <c r="X12" s="293">
        <v>2.9849100800000006</v>
      </c>
    </row>
    <row r="13" spans="1:26" ht="18" customHeight="1">
      <c r="A13" s="255" t="s">
        <v>12</v>
      </c>
      <c r="B13" s="293">
        <v>2.3219305120167179E-3</v>
      </c>
      <c r="C13" s="293">
        <v>7.23586212144566E-3</v>
      </c>
      <c r="D13" s="293">
        <v>0.16150773428742624</v>
      </c>
      <c r="E13" s="293">
        <v>1.7475992560707347</v>
      </c>
      <c r="F13" s="293">
        <v>0.74126152898074027</v>
      </c>
      <c r="G13" s="293">
        <v>5.5837763298382428E-2</v>
      </c>
      <c r="H13" s="293">
        <v>0.53189806323294098</v>
      </c>
      <c r="I13" s="293">
        <v>0.33781957569488441</v>
      </c>
      <c r="J13" s="293">
        <v>9.2119792486508256</v>
      </c>
      <c r="K13" s="293">
        <v>0.27488438540803317</v>
      </c>
      <c r="L13" s="293">
        <v>6.8388911624185601E-3</v>
      </c>
      <c r="M13" s="293">
        <v>3.6253794886370501</v>
      </c>
      <c r="N13" s="293">
        <v>5.2465910000000004</v>
      </c>
      <c r="O13" s="293">
        <v>0.75970700000000002</v>
      </c>
      <c r="P13" s="293">
        <v>2.4340000000000002</v>
      </c>
      <c r="Q13" s="293">
        <v>0.28809546000000003</v>
      </c>
      <c r="R13" s="293">
        <v>28.109877095790353</v>
      </c>
      <c r="S13" s="293">
        <v>11.528705340833694</v>
      </c>
      <c r="T13" s="293">
        <v>3.07947521</v>
      </c>
      <c r="U13" s="293">
        <v>20.413467061536704</v>
      </c>
      <c r="V13" s="293">
        <v>4.9444310599999977</v>
      </c>
      <c r="W13" s="293">
        <v>6.8561761899999993</v>
      </c>
      <c r="X13" s="293">
        <v>40.383715275968456</v>
      </c>
    </row>
    <row r="14" spans="1:26" ht="18" customHeight="1">
      <c r="A14" s="255" t="s">
        <v>513</v>
      </c>
      <c r="B14" s="293"/>
      <c r="C14" s="293"/>
      <c r="D14" s="293"/>
      <c r="E14" s="293"/>
      <c r="F14" s="293"/>
      <c r="G14" s="293"/>
      <c r="H14" s="293"/>
      <c r="I14" s="293"/>
      <c r="J14" s="293"/>
      <c r="K14" s="293"/>
      <c r="L14" s="293"/>
      <c r="M14" s="293"/>
      <c r="N14" s="293"/>
      <c r="O14" s="293"/>
      <c r="P14" s="293"/>
      <c r="Q14" s="293"/>
      <c r="R14" s="293"/>
      <c r="S14" s="293"/>
      <c r="T14" s="293"/>
      <c r="U14" s="293"/>
      <c r="V14" s="293"/>
      <c r="W14" s="293"/>
      <c r="X14" s="293"/>
    </row>
    <row r="15" spans="1:26" ht="18" customHeight="1">
      <c r="A15" s="255" t="s">
        <v>459</v>
      </c>
      <c r="B15" s="293">
        <v>1.926205682954912E-2</v>
      </c>
      <c r="C15" s="293">
        <v>0.12487648553218027</v>
      </c>
      <c r="D15" s="293">
        <v>0.32681339435370288</v>
      </c>
      <c r="E15" s="293">
        <v>0.22703734191729988</v>
      </c>
      <c r="F15" s="293">
        <v>0</v>
      </c>
      <c r="G15" s="293">
        <v>0.32637323112706418</v>
      </c>
      <c r="H15" s="293">
        <v>2.5992552219612683E-3</v>
      </c>
      <c r="I15" s="293">
        <v>0.18407003369958103</v>
      </c>
      <c r="J15" s="293">
        <v>0</v>
      </c>
      <c r="K15" s="293">
        <v>2.4318752525949866E-3</v>
      </c>
      <c r="L15" s="293">
        <v>0.11756378994024799</v>
      </c>
      <c r="M15" s="293">
        <v>2.3892210024584202</v>
      </c>
      <c r="N15" s="293">
        <v>1.4840740000000001</v>
      </c>
      <c r="O15" s="293">
        <v>3.3721900000000002</v>
      </c>
      <c r="P15" s="293">
        <v>0</v>
      </c>
      <c r="Q15" s="293">
        <v>2.8663277044133948</v>
      </c>
      <c r="R15" s="293">
        <v>0</v>
      </c>
      <c r="S15" s="293">
        <v>0</v>
      </c>
      <c r="T15" s="293">
        <v>0</v>
      </c>
      <c r="U15" s="293">
        <v>1.2354416500000001</v>
      </c>
      <c r="V15" s="293">
        <v>0.42697541999999999</v>
      </c>
      <c r="W15" s="293">
        <v>10.963014383332981</v>
      </c>
      <c r="X15" s="293">
        <v>10.0777298</v>
      </c>
    </row>
    <row r="16" spans="1:26" ht="18" customHeight="1">
      <c r="A16" s="255" t="s">
        <v>512</v>
      </c>
      <c r="B16" s="293">
        <v>0.63524340510251698</v>
      </c>
      <c r="C16" s="293">
        <v>0.68633580657655457</v>
      </c>
      <c r="D16" s="293">
        <v>1.0650007519983871</v>
      </c>
      <c r="E16" s="293">
        <v>17.393037308867186</v>
      </c>
      <c r="F16" s="293">
        <v>5.7762270314847868</v>
      </c>
      <c r="G16" s="293">
        <v>3.8812850033185438</v>
      </c>
      <c r="H16" s="293">
        <v>8.2286033368548264</v>
      </c>
      <c r="I16" s="293">
        <v>0.82865927068135792</v>
      </c>
      <c r="J16" s="293">
        <v>0.35436362449766939</v>
      </c>
      <c r="K16" s="293">
        <v>1.2977829353667816</v>
      </c>
      <c r="L16" s="293">
        <v>1.8276404701402198</v>
      </c>
      <c r="M16" s="293">
        <v>4.2160700851957902</v>
      </c>
      <c r="N16" s="293">
        <v>16.416365000000003</v>
      </c>
      <c r="O16" s="293">
        <v>4.8779459999999997</v>
      </c>
      <c r="P16" s="293">
        <v>3.23</v>
      </c>
      <c r="Q16" s="293">
        <v>1.1426173400000001</v>
      </c>
      <c r="R16" s="293">
        <v>4.6084080900000011</v>
      </c>
      <c r="S16" s="293">
        <v>1.661804349999999</v>
      </c>
      <c r="T16" s="293">
        <v>30.163681249999971</v>
      </c>
      <c r="U16" s="293">
        <v>17.639325010000114</v>
      </c>
      <c r="V16" s="293">
        <v>10.565495560000036</v>
      </c>
      <c r="W16" s="293">
        <v>24.774282440000007</v>
      </c>
      <c r="X16" s="293">
        <v>64.879255760407659</v>
      </c>
    </row>
    <row r="17" spans="1:27" ht="18" customHeight="1">
      <c r="A17" s="255" t="s">
        <v>11</v>
      </c>
      <c r="B17" s="293">
        <v>0</v>
      </c>
      <c r="C17" s="293">
        <v>0</v>
      </c>
      <c r="D17" s="293">
        <v>5.0442007675733189E-2</v>
      </c>
      <c r="E17" s="293">
        <v>6.0595667034235307E-4</v>
      </c>
      <c r="F17" s="293">
        <v>0.129034842696817</v>
      </c>
      <c r="G17" s="293">
        <v>0.12837408869871231</v>
      </c>
      <c r="H17" s="293">
        <v>0.77808789509425857</v>
      </c>
      <c r="I17" s="293">
        <v>0.5639464483649046</v>
      </c>
      <c r="J17" s="293">
        <v>2.6361818380279275E-2</v>
      </c>
      <c r="K17" s="293">
        <v>8.3602568961660323E-2</v>
      </c>
      <c r="L17" s="293">
        <v>0</v>
      </c>
      <c r="M17" s="293">
        <v>5.8199784697602199</v>
      </c>
      <c r="N17" s="293">
        <v>0.38119400000000003</v>
      </c>
      <c r="O17" s="293">
        <v>0.314558</v>
      </c>
      <c r="P17" s="293">
        <v>0.28899999999999998</v>
      </c>
      <c r="Q17" s="293">
        <v>0.28809546000000003</v>
      </c>
      <c r="R17" s="293">
        <v>7.3864608265185954</v>
      </c>
      <c r="S17" s="293">
        <v>9.1784035405307112</v>
      </c>
      <c r="T17" s="293">
        <v>4.1151868421404449</v>
      </c>
      <c r="U17" s="293">
        <v>5.7260297361608705</v>
      </c>
      <c r="V17" s="293">
        <v>7.8683993938444834</v>
      </c>
      <c r="W17" s="293">
        <v>6.8864859599999999</v>
      </c>
      <c r="X17" s="293">
        <v>20.942739991718742</v>
      </c>
    </row>
    <row r="18" spans="1:27" ht="18" customHeight="1">
      <c r="A18" s="255" t="s">
        <v>10</v>
      </c>
      <c r="B18" s="293">
        <v>0.16863686413560841</v>
      </c>
      <c r="C18" s="293">
        <v>1.7210122436827801E-2</v>
      </c>
      <c r="D18" s="293">
        <v>0</v>
      </c>
      <c r="E18" s="293">
        <v>4.7027928457524494E-2</v>
      </c>
      <c r="F18" s="293">
        <v>6.5590951418588493E-4</v>
      </c>
      <c r="G18" s="293">
        <v>0</v>
      </c>
      <c r="H18" s="293">
        <v>0.14767471051904671</v>
      </c>
      <c r="I18" s="293">
        <v>0</v>
      </c>
      <c r="J18" s="293">
        <v>0.49503432562170036</v>
      </c>
      <c r="K18" s="293">
        <v>0.52980241351804236</v>
      </c>
      <c r="L18" s="293">
        <v>0.24618146249807502</v>
      </c>
      <c r="M18" s="293">
        <v>3.0639346151686402</v>
      </c>
      <c r="N18" s="293">
        <v>0.66614300000000004</v>
      </c>
      <c r="O18" s="293">
        <v>0.28904299999999999</v>
      </c>
      <c r="P18" s="293">
        <v>1.407</v>
      </c>
      <c r="Q18" s="293">
        <v>14.960928366192499</v>
      </c>
      <c r="R18" s="293">
        <v>0.5328698999999999</v>
      </c>
      <c r="S18" s="293">
        <v>1.1508556299999997</v>
      </c>
      <c r="T18" s="293">
        <v>3.6919458899999991</v>
      </c>
      <c r="U18" s="293">
        <v>3.4954027400000012</v>
      </c>
      <c r="V18" s="293">
        <v>1.0052599499999997</v>
      </c>
      <c r="W18" s="293">
        <v>0.71794093000000014</v>
      </c>
      <c r="X18" s="293">
        <v>1.1379166199999999</v>
      </c>
    </row>
    <row r="19" spans="1:27" ht="18" customHeight="1">
      <c r="A19" s="255" t="s">
        <v>9</v>
      </c>
      <c r="B19" s="293">
        <v>10.95838298850377</v>
      </c>
      <c r="C19" s="293">
        <v>11.712995574318461</v>
      </c>
      <c r="D19" s="293">
        <v>40.569853584322296</v>
      </c>
      <c r="E19" s="293">
        <v>33.312316611342041</v>
      </c>
      <c r="F19" s="293">
        <v>51.246095563370638</v>
      </c>
      <c r="G19" s="293">
        <v>48.811461668435271</v>
      </c>
      <c r="H19" s="293">
        <v>24.909388824684552</v>
      </c>
      <c r="I19" s="293">
        <v>17.42598694695425</v>
      </c>
      <c r="J19" s="293">
        <v>50.631392830022271</v>
      </c>
      <c r="K19" s="293">
        <v>46.896330613592248</v>
      </c>
      <c r="L19" s="293">
        <v>27.279142145921302</v>
      </c>
      <c r="M19" s="293">
        <v>46.476305068395</v>
      </c>
      <c r="N19" s="293">
        <v>31.365558</v>
      </c>
      <c r="O19" s="293">
        <v>47.882560502300002</v>
      </c>
      <c r="P19" s="293">
        <v>29.576000000000001</v>
      </c>
      <c r="Q19" s="293">
        <v>14.781414940590537</v>
      </c>
      <c r="R19" s="293">
        <v>18.458587209999987</v>
      </c>
      <c r="S19" s="293">
        <v>20.485680749999975</v>
      </c>
      <c r="T19" s="293">
        <v>29.123658500894358</v>
      </c>
      <c r="U19" s="293">
        <v>31.411133635160748</v>
      </c>
      <c r="V19" s="293">
        <v>33.057678541669702</v>
      </c>
      <c r="W19" s="293">
        <v>45.20898989322675</v>
      </c>
      <c r="X19" s="293">
        <v>47.352109604612657</v>
      </c>
    </row>
    <row r="20" spans="1:27" ht="18" customHeight="1">
      <c r="A20" s="255" t="s">
        <v>462</v>
      </c>
      <c r="B20" s="293">
        <v>1.6880812165549538E-2</v>
      </c>
      <c r="C20" s="293">
        <v>7.7166850585866406E-2</v>
      </c>
      <c r="D20" s="293">
        <v>0.16003380020998403</v>
      </c>
      <c r="E20" s="293">
        <v>0.61285768849473654</v>
      </c>
      <c r="F20" s="293">
        <v>0.19175188122547196</v>
      </c>
      <c r="G20" s="293">
        <v>0.5767513305858688</v>
      </c>
      <c r="H20" s="293">
        <v>0.91677926809001486</v>
      </c>
      <c r="I20" s="293">
        <v>0.72842406110801727</v>
      </c>
      <c r="J20" s="293">
        <v>0.41556200394492049</v>
      </c>
      <c r="K20" s="293">
        <v>0.27972111435218527</v>
      </c>
      <c r="L20" s="293">
        <v>1.9922284302349</v>
      </c>
      <c r="M20" s="293">
        <v>2.5381850011662301</v>
      </c>
      <c r="N20" s="293">
        <v>18.628447000000001</v>
      </c>
      <c r="O20" s="293">
        <v>17.749715000000002</v>
      </c>
      <c r="P20" s="293">
        <v>34.564</v>
      </c>
      <c r="Q20" s="293">
        <v>15.871541793390557</v>
      </c>
      <c r="R20" s="293">
        <v>8.4197027200000019</v>
      </c>
      <c r="S20" s="293">
        <v>11.468311069999997</v>
      </c>
      <c r="T20" s="293">
        <v>4.7414005499999998</v>
      </c>
      <c r="U20" s="293">
        <v>5.5803920400000022</v>
      </c>
      <c r="V20" s="293">
        <v>8.0147077499999995</v>
      </c>
      <c r="W20" s="293">
        <v>21.080036800000002</v>
      </c>
      <c r="X20" s="293">
        <v>16.304228600000005</v>
      </c>
    </row>
    <row r="21" spans="1:27" ht="18" customHeight="1">
      <c r="A21" s="255" t="s">
        <v>18</v>
      </c>
      <c r="B21" s="293">
        <v>2.7441696792745714E-2</v>
      </c>
      <c r="C21" s="293">
        <v>3.0577239917516999E-3</v>
      </c>
      <c r="D21" s="293">
        <v>1.5600611159540183E-2</v>
      </c>
      <c r="E21" s="293">
        <v>5.3058481537620723E-2</v>
      </c>
      <c r="F21" s="293">
        <v>0.1755365712080583</v>
      </c>
      <c r="G21" s="293">
        <v>8.8566060523799141E-3</v>
      </c>
      <c r="H21" s="293">
        <v>5.0788053520353774E-2</v>
      </c>
      <c r="I21" s="293">
        <v>0</v>
      </c>
      <c r="J21" s="293">
        <v>0.37945080216739274</v>
      </c>
      <c r="K21" s="293">
        <v>1.8415878518058301E-2</v>
      </c>
      <c r="L21" s="293">
        <v>0.15640164796931499</v>
      </c>
      <c r="M21" s="293">
        <v>0.301750571180536</v>
      </c>
      <c r="N21" s="293">
        <v>0</v>
      </c>
      <c r="O21" s="293">
        <v>1.627E-2</v>
      </c>
      <c r="P21" s="293">
        <v>3.1E-2</v>
      </c>
      <c r="Q21" s="293">
        <v>69.477489120000001</v>
      </c>
      <c r="R21" s="293">
        <v>0.44947896919456876</v>
      </c>
      <c r="S21" s="293">
        <v>0.48784568</v>
      </c>
      <c r="T21" s="293">
        <v>17.218608830000001</v>
      </c>
      <c r="U21" s="293">
        <v>1.6621523199999999</v>
      </c>
      <c r="V21" s="293">
        <v>1.0294049399999996</v>
      </c>
      <c r="W21" s="293">
        <v>0.17197794000000002</v>
      </c>
      <c r="X21" s="293">
        <v>0.88748426000000025</v>
      </c>
    </row>
    <row r="22" spans="1:27" ht="18" customHeight="1">
      <c r="A22" s="255" t="s">
        <v>4</v>
      </c>
      <c r="B22" s="293">
        <v>3.5324474856591359E-3</v>
      </c>
      <c r="C22" s="293">
        <v>1.1986010289675442E-2</v>
      </c>
      <c r="D22" s="293">
        <v>1.1480429919613665E-2</v>
      </c>
      <c r="E22" s="293">
        <v>1.5682007391570253E-2</v>
      </c>
      <c r="F22" s="293">
        <v>5.0413916441327897E-3</v>
      </c>
      <c r="G22" s="293">
        <v>0</v>
      </c>
      <c r="H22" s="293">
        <v>4.6974120291298521E-2</v>
      </c>
      <c r="I22" s="293">
        <v>4.7258843797980003E-2</v>
      </c>
      <c r="J22" s="293">
        <v>5.9336709682168295E-2</v>
      </c>
      <c r="K22" s="293">
        <v>1.8415878518058301E-2</v>
      </c>
      <c r="L22" s="293">
        <v>5.1116641494347009E-3</v>
      </c>
      <c r="M22" s="293">
        <v>3.9777445969052397E-3</v>
      </c>
      <c r="N22" s="293">
        <v>0</v>
      </c>
      <c r="O22" s="293">
        <v>0</v>
      </c>
      <c r="P22" s="293">
        <v>0</v>
      </c>
      <c r="Q22" s="293">
        <v>1.1936268000000001</v>
      </c>
      <c r="R22" s="293">
        <v>2.780647E-2</v>
      </c>
      <c r="S22" s="293">
        <v>1.5341300000000003E-3</v>
      </c>
      <c r="T22" s="293">
        <v>0</v>
      </c>
      <c r="U22" s="293">
        <v>0</v>
      </c>
      <c r="V22" s="293">
        <v>0</v>
      </c>
      <c r="W22" s="293">
        <v>0</v>
      </c>
      <c r="X22" s="293">
        <v>1.4846400000000002E-3</v>
      </c>
    </row>
    <row r="23" spans="1:27" ht="18" customHeight="1">
      <c r="A23" s="255" t="s">
        <v>3</v>
      </c>
      <c r="B23" s="293">
        <v>124.82409820248266</v>
      </c>
      <c r="C23" s="293">
        <v>525.94680392935436</v>
      </c>
      <c r="D23" s="293">
        <v>158.59816035093721</v>
      </c>
      <c r="E23" s="293">
        <v>228.65529145367856</v>
      </c>
      <c r="F23" s="293">
        <v>256.7063722351553</v>
      </c>
      <c r="G23" s="293">
        <v>281.45124786007875</v>
      </c>
      <c r="H23" s="293">
        <v>401.9642723790073</v>
      </c>
      <c r="I23" s="293">
        <v>429.38043875443003</v>
      </c>
      <c r="J23" s="293">
        <v>491.29249600478437</v>
      </c>
      <c r="K23" s="293">
        <v>460.78953437563518</v>
      </c>
      <c r="L23" s="293">
        <v>504.22062401287297</v>
      </c>
      <c r="M23" s="293">
        <v>583.99501792993578</v>
      </c>
      <c r="N23" s="293">
        <v>763.50196200000005</v>
      </c>
      <c r="O23" s="293">
        <v>901.54777354000282</v>
      </c>
      <c r="P23" s="293">
        <v>1018.979</v>
      </c>
      <c r="Q23" s="293">
        <v>607.41908792288939</v>
      </c>
      <c r="R23" s="293">
        <v>754.79563634720546</v>
      </c>
      <c r="S23" s="293">
        <v>884.13595480720437</v>
      </c>
      <c r="T23" s="293">
        <v>871.05249104655263</v>
      </c>
      <c r="U23" s="293">
        <v>848.93231840955582</v>
      </c>
      <c r="V23" s="293">
        <v>828.37937257570502</v>
      </c>
      <c r="W23" s="293">
        <v>946.8829997180984</v>
      </c>
      <c r="X23" s="293">
        <v>1120.5835235027262</v>
      </c>
    </row>
    <row r="24" spans="1:27" s="40" customFormat="1" ht="18" customHeight="1">
      <c r="A24" s="255" t="s">
        <v>460</v>
      </c>
      <c r="B24" s="293">
        <v>0</v>
      </c>
      <c r="C24" s="293">
        <v>0.18080454185619815</v>
      </c>
      <c r="D24" s="293">
        <v>1.5821963347559143</v>
      </c>
      <c r="E24" s="293">
        <v>1.2920238481804061</v>
      </c>
      <c r="F24" s="293">
        <v>2.3206192659036904</v>
      </c>
      <c r="G24" s="293">
        <v>0.45229218191769777</v>
      </c>
      <c r="H24" s="293">
        <v>11.657903859047163</v>
      </c>
      <c r="I24" s="293">
        <v>0.32428260144185134</v>
      </c>
      <c r="J24" s="293">
        <v>49.639397416604496</v>
      </c>
      <c r="K24" s="293">
        <v>0.31657629395611281</v>
      </c>
      <c r="L24" s="293">
        <v>4.4007583858997599</v>
      </c>
      <c r="M24" s="293">
        <v>3.2149416964976201</v>
      </c>
      <c r="N24" s="293">
        <v>10.404335</v>
      </c>
      <c r="O24" s="293">
        <v>68.547770999999997</v>
      </c>
      <c r="P24" s="293">
        <v>46.42</v>
      </c>
      <c r="Q24" s="293">
        <v>62.341241291508773</v>
      </c>
      <c r="R24" s="293">
        <v>8.252881740000003</v>
      </c>
      <c r="S24" s="293">
        <v>10.815527040000001</v>
      </c>
      <c r="T24" s="293">
        <v>24.062763730000004</v>
      </c>
      <c r="U24" s="293">
        <v>11.917928819999997</v>
      </c>
      <c r="V24" s="293">
        <v>6.3917588299999926</v>
      </c>
      <c r="W24" s="293">
        <v>4.2487799400000004</v>
      </c>
      <c r="X24" s="293">
        <v>5.692178789999998</v>
      </c>
      <c r="AA24" s="17"/>
    </row>
    <row r="25" spans="1:27" ht="18" customHeight="1">
      <c r="A25" s="255" t="s">
        <v>1</v>
      </c>
      <c r="B25" s="293">
        <v>7.7300993848694821E-2</v>
      </c>
      <c r="C25" s="293">
        <v>0.10707189819911403</v>
      </c>
      <c r="D25" s="293">
        <v>2.1068126234974627</v>
      </c>
      <c r="E25" s="293">
        <v>0.89567393946895868</v>
      </c>
      <c r="F25" s="293">
        <v>1.0299301200898048</v>
      </c>
      <c r="G25" s="293">
        <v>1.3400220774085363</v>
      </c>
      <c r="H25" s="293">
        <v>2.1160334769057827</v>
      </c>
      <c r="I25" s="293">
        <v>1.8779425586329892</v>
      </c>
      <c r="J25" s="293">
        <v>6.7822406746776647</v>
      </c>
      <c r="K25" s="293">
        <v>5.6817314591338022</v>
      </c>
      <c r="L25" s="293">
        <v>1.7059054991998399</v>
      </c>
      <c r="M25" s="293">
        <v>2.1697199243945402</v>
      </c>
      <c r="N25" s="293">
        <v>8.009894000000001</v>
      </c>
      <c r="O25" s="293">
        <v>3.3661930000000004</v>
      </c>
      <c r="P25" s="293">
        <v>14.492000000000001</v>
      </c>
      <c r="Q25" s="293">
        <v>3.05702126</v>
      </c>
      <c r="R25" s="293">
        <v>56.034759238785441</v>
      </c>
      <c r="S25" s="293">
        <v>11.759702920834858</v>
      </c>
      <c r="T25" s="293">
        <v>12.277018421667789</v>
      </c>
      <c r="U25" s="293">
        <v>31.041935436312937</v>
      </c>
      <c r="V25" s="293">
        <v>30.557243389999975</v>
      </c>
      <c r="W25" s="293">
        <v>52.982437550000007</v>
      </c>
      <c r="X25" s="293">
        <v>101.18221594819494</v>
      </c>
    </row>
    <row r="26" spans="1:27" ht="18" customHeight="1">
      <c r="A26" s="255" t="s">
        <v>24</v>
      </c>
      <c r="B26" s="293">
        <v>65.066514098155082</v>
      </c>
      <c r="C26" s="293">
        <v>37.145953646698828</v>
      </c>
      <c r="D26" s="293">
        <v>56.232782451935634</v>
      </c>
      <c r="E26" s="293">
        <v>29.234025634050365</v>
      </c>
      <c r="F26" s="293">
        <v>33.463745211973247</v>
      </c>
      <c r="G26" s="293">
        <v>51.197282899882055</v>
      </c>
      <c r="H26" s="293">
        <v>98.659568810519929</v>
      </c>
      <c r="I26" s="293">
        <v>73.328576255552917</v>
      </c>
      <c r="J26" s="293">
        <v>117.96681478461436</v>
      </c>
      <c r="K26" s="293">
        <v>74.520752640240829</v>
      </c>
      <c r="L26" s="293">
        <v>74.955173534431992</v>
      </c>
      <c r="M26" s="293">
        <v>127.283939872689</v>
      </c>
      <c r="N26" s="293">
        <v>91.464336999999986</v>
      </c>
      <c r="O26" s="293">
        <v>74.509962675555997</v>
      </c>
      <c r="P26" s="293">
        <v>106.753</v>
      </c>
      <c r="Q26" s="293">
        <v>79.611375141519602</v>
      </c>
      <c r="R26" s="293">
        <v>38.652728797569239</v>
      </c>
      <c r="S26" s="293">
        <v>56.502308284399916</v>
      </c>
      <c r="T26" s="293">
        <v>36.593053590000011</v>
      </c>
      <c r="U26" s="293">
        <v>69.700954450553738</v>
      </c>
      <c r="V26" s="293">
        <v>114.94672941547108</v>
      </c>
      <c r="W26" s="293">
        <v>216.90485938000009</v>
      </c>
      <c r="X26" s="293">
        <v>210.846660026877</v>
      </c>
    </row>
    <row r="27" spans="1:27" ht="18" customHeight="1">
      <c r="A27" s="253"/>
      <c r="B27" s="293"/>
      <c r="C27" s="293"/>
      <c r="D27" s="293"/>
      <c r="E27" s="293"/>
      <c r="F27" s="293"/>
      <c r="G27" s="293"/>
      <c r="H27" s="293"/>
      <c r="I27" s="293"/>
      <c r="J27" s="293"/>
      <c r="K27" s="293"/>
      <c r="L27" s="293"/>
      <c r="M27" s="293"/>
      <c r="N27" s="293"/>
      <c r="O27" s="293"/>
      <c r="P27" s="293"/>
      <c r="Q27" s="293"/>
      <c r="R27" s="293"/>
      <c r="S27" s="293"/>
      <c r="T27" s="293"/>
      <c r="U27" s="293"/>
      <c r="V27" s="293"/>
      <c r="W27" s="293"/>
      <c r="X27" s="293"/>
    </row>
    <row r="28" spans="1:27" ht="18" customHeight="1">
      <c r="A28" s="254" t="s">
        <v>461</v>
      </c>
      <c r="B28" s="293">
        <v>738.76307509524077</v>
      </c>
      <c r="C28" s="293">
        <v>690.06045336112629</v>
      </c>
      <c r="D28" s="293">
        <v>664.17012633604315</v>
      </c>
      <c r="E28" s="293">
        <v>892.07518000810569</v>
      </c>
      <c r="F28" s="293">
        <v>1056.7279703920876</v>
      </c>
      <c r="G28" s="293">
        <v>1175.0589891754148</v>
      </c>
      <c r="H28" s="293">
        <v>1140.9517657114795</v>
      </c>
      <c r="I28" s="293">
        <v>1424.8457494871143</v>
      </c>
      <c r="J28" s="293">
        <v>1369.3721122083991</v>
      </c>
      <c r="K28" s="293">
        <v>1436.8789963042007</v>
      </c>
      <c r="L28" s="293">
        <v>2513.0001674843611</v>
      </c>
      <c r="M28" s="293">
        <v>2297.0459806728586</v>
      </c>
      <c r="N28" s="293">
        <v>2603.7294665708405</v>
      </c>
      <c r="O28" s="293">
        <v>3544.9394768763209</v>
      </c>
      <c r="P28" s="293">
        <v>3098.0177361895985</v>
      </c>
      <c r="Q28" s="293">
        <v>2659.4701829672081</v>
      </c>
      <c r="R28" s="293">
        <v>1743.9810386775837</v>
      </c>
      <c r="S28" s="293">
        <v>1849.6825038099998</v>
      </c>
      <c r="T28" s="293">
        <v>2136.1020412321873</v>
      </c>
      <c r="U28" s="293">
        <v>2373.4686338854885</v>
      </c>
      <c r="V28" s="293">
        <v>2183.5752501651818</v>
      </c>
      <c r="W28" s="293">
        <v>2584.3889353283489</v>
      </c>
      <c r="X28" s="293">
        <v>2675.5240373358379</v>
      </c>
    </row>
    <row r="29" spans="1:27" ht="18" customHeight="1">
      <c r="A29" s="255" t="s">
        <v>13</v>
      </c>
      <c r="B29" s="293">
        <v>4.8082699545790065E-2</v>
      </c>
      <c r="C29" s="293">
        <v>6.9476265314281332E-2</v>
      </c>
      <c r="D29" s="293">
        <v>2.21020104865994E-3</v>
      </c>
      <c r="E29" s="293">
        <v>0.1229087428925896</v>
      </c>
      <c r="F29" s="293">
        <v>9.453869334370095E-2</v>
      </c>
      <c r="G29" s="293">
        <v>4.2280109252493328E-2</v>
      </c>
      <c r="H29" s="293">
        <v>3.1805368317366037E-2</v>
      </c>
      <c r="I29" s="293">
        <v>0.15474567404835551</v>
      </c>
      <c r="J29" s="293">
        <v>2.9879780737212438</v>
      </c>
      <c r="K29" s="293">
        <v>9.2196953544632657E-2</v>
      </c>
      <c r="L29" s="293">
        <v>0.15631637235405599</v>
      </c>
      <c r="M29" s="293">
        <v>12.596647049546601</v>
      </c>
      <c r="N29" s="293">
        <v>5.4517799999999994</v>
      </c>
      <c r="O29" s="293">
        <v>3.3673500000000001</v>
      </c>
      <c r="P29" s="293">
        <v>2.0992500000000001</v>
      </c>
      <c r="Q29" s="293">
        <v>1.0433870041724138</v>
      </c>
      <c r="R29" s="293">
        <v>1.0437387149999999</v>
      </c>
      <c r="S29" s="293">
        <v>1.8473907160000007</v>
      </c>
      <c r="T29" s="293">
        <v>6.6609279550000045</v>
      </c>
      <c r="U29" s="293">
        <v>2.6038739970000013</v>
      </c>
      <c r="V29" s="293">
        <v>1.2334653249999992</v>
      </c>
      <c r="W29" s="293">
        <v>0.37806050199999996</v>
      </c>
      <c r="X29" s="293">
        <v>1.0449187930000003</v>
      </c>
    </row>
    <row r="30" spans="1:27" ht="18" customHeight="1">
      <c r="A30" s="255" t="s">
        <v>12</v>
      </c>
      <c r="B30" s="293">
        <v>5.1778043581887465E-2</v>
      </c>
      <c r="C30" s="293">
        <v>6.8713628114724756E-2</v>
      </c>
      <c r="D30" s="293">
        <v>0.11070116094706295</v>
      </c>
      <c r="E30" s="293">
        <v>0.21779287011411783</v>
      </c>
      <c r="F30" s="293">
        <v>7.9086808109767592E-2</v>
      </c>
      <c r="G30" s="293">
        <v>2.0094992439930865</v>
      </c>
      <c r="H30" s="293">
        <v>1.6475165362797555</v>
      </c>
      <c r="I30" s="293">
        <v>1.5709239981803285</v>
      </c>
      <c r="J30" s="293">
        <v>0.76030671672896644</v>
      </c>
      <c r="K30" s="293">
        <v>1.1395220664702777</v>
      </c>
      <c r="L30" s="293">
        <v>1.3067177815825999</v>
      </c>
      <c r="M30" s="293">
        <v>1.6092459380958901</v>
      </c>
      <c r="N30" s="293">
        <v>2.3772599999999997</v>
      </c>
      <c r="O30" s="293">
        <v>2.8245900000000002</v>
      </c>
      <c r="P30" s="293">
        <v>1.7566649633441</v>
      </c>
      <c r="Q30" s="293">
        <v>2.8581915449999999</v>
      </c>
      <c r="R30" s="293">
        <v>1.9065971009999996</v>
      </c>
      <c r="S30" s="293">
        <v>1.0662534409999995</v>
      </c>
      <c r="T30" s="293">
        <v>1.6622488510000013</v>
      </c>
      <c r="U30" s="293">
        <v>4.1111529160000027</v>
      </c>
      <c r="V30" s="293">
        <v>2.2027792250000013</v>
      </c>
      <c r="W30" s="293">
        <v>1.3326588130000003</v>
      </c>
      <c r="X30" s="293">
        <v>4.7043607639999969</v>
      </c>
    </row>
    <row r="31" spans="1:27" ht="18" customHeight="1">
      <c r="A31" s="255" t="s">
        <v>513</v>
      </c>
      <c r="B31" s="293"/>
      <c r="C31" s="293"/>
      <c r="D31" s="293"/>
      <c r="E31" s="293"/>
      <c r="F31" s="293"/>
      <c r="G31" s="293"/>
      <c r="H31" s="293"/>
      <c r="I31" s="293"/>
      <c r="J31" s="293"/>
      <c r="K31" s="293"/>
      <c r="L31" s="293"/>
      <c r="M31" s="293"/>
      <c r="N31" s="293"/>
      <c r="O31" s="293"/>
      <c r="P31" s="293"/>
      <c r="Q31" s="293"/>
      <c r="R31" s="293"/>
      <c r="S31" s="293"/>
      <c r="T31" s="293"/>
      <c r="U31" s="293"/>
      <c r="V31" s="293"/>
      <c r="W31" s="293"/>
      <c r="X31" s="293"/>
    </row>
    <row r="32" spans="1:27" ht="18" customHeight="1">
      <c r="A32" s="255" t="s">
        <v>459</v>
      </c>
      <c r="B32" s="293">
        <v>7.4804890220324105E-2</v>
      </c>
      <c r="C32" s="293">
        <v>0.23050343038743301</v>
      </c>
      <c r="D32" s="293">
        <v>3.0066888550562627E-2</v>
      </c>
      <c r="E32" s="293">
        <v>6.1123718181451949E-3</v>
      </c>
      <c r="F32" s="293">
        <v>0</v>
      </c>
      <c r="G32" s="293">
        <v>8.7739899244000004</v>
      </c>
      <c r="H32" s="293">
        <v>2.5992552219612683E-3</v>
      </c>
      <c r="I32" s="293">
        <v>2.5412906102039163E-3</v>
      </c>
      <c r="J32" s="293">
        <v>2.6874384773194907E-3</v>
      </c>
      <c r="K32" s="293">
        <v>2.4318752525949866E-3</v>
      </c>
      <c r="L32" s="293">
        <v>0.100155868063927</v>
      </c>
      <c r="M32" s="293">
        <v>0.10727232787268201</v>
      </c>
      <c r="N32" s="293">
        <v>0.10626999999999999</v>
      </c>
      <c r="O32" s="293">
        <v>0</v>
      </c>
      <c r="P32" s="293">
        <v>0</v>
      </c>
      <c r="Q32" s="293">
        <v>0.33257884500000001</v>
      </c>
      <c r="R32" s="293">
        <v>0</v>
      </c>
      <c r="S32" s="293">
        <v>0</v>
      </c>
      <c r="T32" s="293">
        <v>0</v>
      </c>
      <c r="U32" s="293">
        <v>4.8121637000000002E-2</v>
      </c>
      <c r="V32" s="293">
        <v>6.1840059999999997E-3</v>
      </c>
      <c r="W32" s="293">
        <v>6.1756039999999995E-3</v>
      </c>
      <c r="X32" s="293">
        <v>1.7753571999999999E-2</v>
      </c>
    </row>
    <row r="33" spans="1:24" ht="18" customHeight="1">
      <c r="A33" s="255" t="s">
        <v>512</v>
      </c>
      <c r="B33" s="293">
        <v>9.9882814930609918</v>
      </c>
      <c r="C33" s="293">
        <v>7.5583837548366253</v>
      </c>
      <c r="D33" s="293">
        <v>4.456707182134263</v>
      </c>
      <c r="E33" s="293">
        <v>4.466656980210125</v>
      </c>
      <c r="F33" s="293">
        <v>11.798392511140435</v>
      </c>
      <c r="G33" s="293">
        <v>15.57105558397393</v>
      </c>
      <c r="H33" s="293">
        <v>15.952060384434768</v>
      </c>
      <c r="I33" s="293">
        <v>11.946396877908505</v>
      </c>
      <c r="J33" s="293">
        <v>17.249188103618771</v>
      </c>
      <c r="K33" s="293">
        <v>18.637805561923912</v>
      </c>
      <c r="L33" s="293">
        <v>3.38010042079061</v>
      </c>
      <c r="M33" s="293">
        <v>17.5734723869666</v>
      </c>
      <c r="N33" s="293">
        <v>33.23471</v>
      </c>
      <c r="O33" s="293">
        <v>39.727919999999898</v>
      </c>
      <c r="P33" s="293">
        <v>45.643072611203095</v>
      </c>
      <c r="Q33" s="293">
        <v>50.674639341999999</v>
      </c>
      <c r="R33" s="293">
        <v>47.191713636999992</v>
      </c>
      <c r="S33" s="293">
        <v>44.701745967999948</v>
      </c>
      <c r="T33" s="293">
        <v>46.355297663000037</v>
      </c>
      <c r="U33" s="293">
        <v>59.542486498000137</v>
      </c>
      <c r="V33" s="293">
        <v>48.036767131999994</v>
      </c>
      <c r="W33" s="293">
        <v>56.730031777999891</v>
      </c>
      <c r="X33" s="293">
        <v>61.959911553508043</v>
      </c>
    </row>
    <row r="34" spans="1:24" ht="18" customHeight="1">
      <c r="A34" s="255" t="s">
        <v>11</v>
      </c>
      <c r="B34" s="293">
        <v>5.4618605275779403E-3</v>
      </c>
      <c r="C34" s="293">
        <v>0</v>
      </c>
      <c r="D34" s="293">
        <v>1.8439860276536699E-2</v>
      </c>
      <c r="E34" s="293">
        <v>1.6482902647755159E-2</v>
      </c>
      <c r="F34" s="293">
        <v>3.4788614964914302E-3</v>
      </c>
      <c r="G34" s="293">
        <v>1.0517133949613448E-2</v>
      </c>
      <c r="H34" s="293">
        <v>2.5992552219612683E-3</v>
      </c>
      <c r="I34" s="293">
        <v>2.5412906102039163E-3</v>
      </c>
      <c r="J34" s="293">
        <v>2.6874384773194907E-3</v>
      </c>
      <c r="K34" s="293">
        <v>7.8289143666386382E-2</v>
      </c>
      <c r="L34" s="293">
        <v>5.2467304864707099E-4</v>
      </c>
      <c r="M34" s="293">
        <v>8.5710648977604183E-4</v>
      </c>
      <c r="N34" s="293">
        <v>8.3030000000000007E-2</v>
      </c>
      <c r="O34" s="293">
        <v>0.22655</v>
      </c>
      <c r="P34" s="293">
        <v>7.2370000000000004E-2</v>
      </c>
      <c r="Q34" s="293">
        <v>1.9146590000000005E-2</v>
      </c>
      <c r="R34" s="293">
        <v>0.15746512600000001</v>
      </c>
      <c r="S34" s="293">
        <v>0.24172272800000008</v>
      </c>
      <c r="T34" s="293">
        <v>0.21585421900000007</v>
      </c>
      <c r="U34" s="293">
        <v>0.7391965920000001</v>
      </c>
      <c r="V34" s="293">
        <v>0.18996051499999994</v>
      </c>
      <c r="W34" s="293">
        <v>3.92296625</v>
      </c>
      <c r="X34" s="293">
        <v>0.26602015899999998</v>
      </c>
    </row>
    <row r="35" spans="1:24" ht="18" customHeight="1">
      <c r="A35" s="255" t="s">
        <v>10</v>
      </c>
      <c r="B35" s="293">
        <v>7.5640080134935353E-2</v>
      </c>
      <c r="C35" s="293">
        <v>0.102918448740727</v>
      </c>
      <c r="D35" s="293">
        <v>0</v>
      </c>
      <c r="E35" s="293">
        <v>0.82868006063638688</v>
      </c>
      <c r="F35" s="293">
        <v>1.2778666712132899E-3</v>
      </c>
      <c r="G35" s="293">
        <v>2.2838105834910725E-2</v>
      </c>
      <c r="H35" s="293">
        <v>3.3032419127590716E-2</v>
      </c>
      <c r="I35" s="293">
        <v>0.79059868429486424</v>
      </c>
      <c r="J35" s="293">
        <v>0.33447897943661131</v>
      </c>
      <c r="K35" s="293">
        <v>8.9447051341183081E-2</v>
      </c>
      <c r="L35" s="293">
        <v>2.2500743137766503E-2</v>
      </c>
      <c r="M35" s="293">
        <v>3.6114486984612497E-2</v>
      </c>
      <c r="N35" s="293">
        <v>0.40262999999999999</v>
      </c>
      <c r="O35" s="293">
        <v>0.30179</v>
      </c>
      <c r="P35" s="293">
        <v>0.30082999999999999</v>
      </c>
      <c r="Q35" s="293">
        <v>0.47230302182702061</v>
      </c>
      <c r="R35" s="293">
        <v>0.14229745600000002</v>
      </c>
      <c r="S35" s="293">
        <v>2.8198558370000004</v>
      </c>
      <c r="T35" s="293">
        <v>2.9626487399999992</v>
      </c>
      <c r="U35" s="293">
        <v>2.5838275520000011</v>
      </c>
      <c r="V35" s="293">
        <v>0.79418201499999963</v>
      </c>
      <c r="W35" s="293">
        <v>10.879952566999995</v>
      </c>
      <c r="X35" s="293">
        <v>0.60280498999999987</v>
      </c>
    </row>
    <row r="36" spans="1:24" ht="18" customHeight="1">
      <c r="A36" s="255" t="s">
        <v>9</v>
      </c>
      <c r="B36" s="293">
        <v>0.59641102570001026</v>
      </c>
      <c r="C36" s="293">
        <v>0.60148343760581247</v>
      </c>
      <c r="D36" s="293">
        <v>4.8013307490129185</v>
      </c>
      <c r="E36" s="293">
        <v>21.032390476085329</v>
      </c>
      <c r="F36" s="293">
        <v>23.915818952794162</v>
      </c>
      <c r="G36" s="293">
        <v>29.435763278072642</v>
      </c>
      <c r="H36" s="293">
        <v>15.505554711209985</v>
      </c>
      <c r="I36" s="293">
        <v>9.3405945817276486</v>
      </c>
      <c r="J36" s="293">
        <v>38.774399569491869</v>
      </c>
      <c r="K36" s="293">
        <v>14.722172807651045</v>
      </c>
      <c r="L36" s="293">
        <v>57.621580166086098</v>
      </c>
      <c r="M36" s="293">
        <v>16.505670719717202</v>
      </c>
      <c r="N36" s="293">
        <v>28.708739999999999</v>
      </c>
      <c r="O36" s="293">
        <v>15.76107</v>
      </c>
      <c r="P36" s="293">
        <v>9.7573110258220499</v>
      </c>
      <c r="Q36" s="293">
        <v>15.2729056</v>
      </c>
      <c r="R36" s="293">
        <v>6.5291174570000017</v>
      </c>
      <c r="S36" s="293">
        <v>17.220011939999985</v>
      </c>
      <c r="T36" s="293">
        <v>14.720384538000022</v>
      </c>
      <c r="U36" s="293">
        <v>12.576808347999966</v>
      </c>
      <c r="V36" s="293">
        <v>10.843914435000006</v>
      </c>
      <c r="W36" s="293">
        <v>32.726992863999982</v>
      </c>
      <c r="X36" s="293">
        <v>12.746825397999999</v>
      </c>
    </row>
    <row r="37" spans="1:24" ht="18" customHeight="1">
      <c r="A37" s="255" t="s">
        <v>462</v>
      </c>
      <c r="B37" s="293">
        <v>1.2258178571946465</v>
      </c>
      <c r="C37" s="293">
        <v>0.84084663027926465</v>
      </c>
      <c r="D37" s="293">
        <v>0.85685875650135301</v>
      </c>
      <c r="E37" s="293">
        <v>0.9621444935152228</v>
      </c>
      <c r="F37" s="293">
        <v>14.120566244589316</v>
      </c>
      <c r="G37" s="293">
        <v>5.6145993437710189</v>
      </c>
      <c r="H37" s="293">
        <v>1.8485961175451577</v>
      </c>
      <c r="I37" s="293">
        <v>4.7922943167806853</v>
      </c>
      <c r="J37" s="293">
        <v>7.2238357056876659</v>
      </c>
      <c r="K37" s="293">
        <v>29.420718278388541</v>
      </c>
      <c r="L37" s="293">
        <v>50.240510634481105</v>
      </c>
      <c r="M37" s="293">
        <v>21.845020098336299</v>
      </c>
      <c r="N37" s="293">
        <v>14.698790000000001</v>
      </c>
      <c r="O37" s="293">
        <v>30.62097</v>
      </c>
      <c r="P37" s="293">
        <v>26.209199000000002</v>
      </c>
      <c r="Q37" s="293">
        <v>26.003858772395446</v>
      </c>
      <c r="R37" s="293">
        <v>26.429769552</v>
      </c>
      <c r="S37" s="293">
        <v>33.960228797000021</v>
      </c>
      <c r="T37" s="293">
        <v>52.182512832999983</v>
      </c>
      <c r="U37" s="293">
        <v>30.180378359000017</v>
      </c>
      <c r="V37" s="293">
        <v>37.953323612000055</v>
      </c>
      <c r="W37" s="293">
        <v>39.47886833800024</v>
      </c>
      <c r="X37" s="293">
        <v>135.71334629400008</v>
      </c>
    </row>
    <row r="38" spans="1:24" ht="18" customHeight="1">
      <c r="A38" s="255" t="s">
        <v>18</v>
      </c>
      <c r="B38" s="293">
        <v>3.6958494673431206</v>
      </c>
      <c r="C38" s="293">
        <v>3.0113526889747324</v>
      </c>
      <c r="D38" s="293">
        <v>6.6229204627844789</v>
      </c>
      <c r="E38" s="293">
        <v>6.1055334779440669</v>
      </c>
      <c r="F38" s="293">
        <v>16.810823889892241</v>
      </c>
      <c r="G38" s="293">
        <v>22.253123345496071</v>
      </c>
      <c r="H38" s="293">
        <v>19.852689723940653</v>
      </c>
      <c r="I38" s="293">
        <v>16.120673342983952</v>
      </c>
      <c r="J38" s="293">
        <v>16.464044809713609</v>
      </c>
      <c r="K38" s="293">
        <v>12.668597901093097</v>
      </c>
      <c r="L38" s="293">
        <v>0.73980735830377997</v>
      </c>
      <c r="M38" s="293">
        <v>33.219619316574303</v>
      </c>
      <c r="N38" s="293">
        <v>32.341999999999999</v>
      </c>
      <c r="O38" s="293">
        <v>67.864660000000001</v>
      </c>
      <c r="P38" s="293">
        <v>55.81165</v>
      </c>
      <c r="Q38" s="293">
        <v>48.102025921000092</v>
      </c>
      <c r="R38" s="293">
        <v>35.899513442000007</v>
      </c>
      <c r="S38" s="293">
        <v>53.747569291999994</v>
      </c>
      <c r="T38" s="293">
        <v>54.245173474000019</v>
      </c>
      <c r="U38" s="293">
        <v>74.495583510000017</v>
      </c>
      <c r="V38" s="293">
        <v>38.865727145999983</v>
      </c>
      <c r="W38" s="293">
        <v>53.131550033999993</v>
      </c>
      <c r="X38" s="293">
        <v>47.818587768</v>
      </c>
    </row>
    <row r="39" spans="1:24" ht="18" customHeight="1">
      <c r="A39" s="255" t="s">
        <v>4</v>
      </c>
      <c r="B39" s="293">
        <v>2.5403433490665699E-2</v>
      </c>
      <c r="C39" s="293">
        <v>5.233753012393261E-4</v>
      </c>
      <c r="D39" s="293">
        <v>7.212674887259779E-2</v>
      </c>
      <c r="E39" s="293">
        <v>0.1029481025202033</v>
      </c>
      <c r="F39" s="293">
        <v>0.40891536289579661</v>
      </c>
      <c r="G39" s="293">
        <v>0</v>
      </c>
      <c r="H39" s="293">
        <v>0.10882207649412226</v>
      </c>
      <c r="I39" s="293">
        <v>1.3607514560173979</v>
      </c>
      <c r="J39" s="293">
        <v>10.725156314838902</v>
      </c>
      <c r="K39" s="293">
        <v>0.10028436032232195</v>
      </c>
      <c r="L39" s="293">
        <v>6.8682829898474304E-3</v>
      </c>
      <c r="M39" s="293">
        <v>0.49604262999487903</v>
      </c>
      <c r="N39" s="293">
        <v>0.14886999999999997</v>
      </c>
      <c r="O39" s="293">
        <v>0.46312000000000003</v>
      </c>
      <c r="P39" s="293">
        <v>1.8290000000000001E-2</v>
      </c>
      <c r="Q39" s="293">
        <v>0.20715899300000001</v>
      </c>
      <c r="R39" s="293">
        <v>8.9088398000000013E-2</v>
      </c>
      <c r="S39" s="293">
        <v>1.2748128050000003</v>
      </c>
      <c r="T39" s="293">
        <v>0.22685322299999994</v>
      </c>
      <c r="U39" s="293">
        <v>4.7609518339999992</v>
      </c>
      <c r="V39" s="293">
        <v>4.5344995999999992E-2</v>
      </c>
      <c r="W39" s="293">
        <v>0.2926409450000001</v>
      </c>
      <c r="X39" s="293">
        <v>0.47284824399999986</v>
      </c>
    </row>
    <row r="40" spans="1:24" ht="18" customHeight="1">
      <c r="A40" s="255" t="s">
        <v>3</v>
      </c>
      <c r="B40" s="293">
        <v>713.35818554224772</v>
      </c>
      <c r="C40" s="293">
        <v>668.44030853286597</v>
      </c>
      <c r="D40" s="293">
        <v>631.02146230284052</v>
      </c>
      <c r="E40" s="293">
        <v>846.92868768968776</v>
      </c>
      <c r="F40" s="293">
        <v>975.8150707228815</v>
      </c>
      <c r="G40" s="293">
        <v>1067.0164319696987</v>
      </c>
      <c r="H40" s="293">
        <v>1054.2361635642346</v>
      </c>
      <c r="I40" s="293">
        <v>1355.0330520269599</v>
      </c>
      <c r="J40" s="293">
        <v>1236.928257106197</v>
      </c>
      <c r="K40" s="293">
        <v>1334.8317921243129</v>
      </c>
      <c r="L40" s="293">
        <v>2395.6983958657097</v>
      </c>
      <c r="M40" s="293">
        <v>2124.3572402463601</v>
      </c>
      <c r="N40" s="293">
        <v>2367.0345965708402</v>
      </c>
      <c r="O40" s="293">
        <v>3298.8800311668101</v>
      </c>
      <c r="P40" s="293">
        <v>2880.78752158923</v>
      </c>
      <c r="Q40" s="293">
        <v>2400.0052424064311</v>
      </c>
      <c r="R40" s="293">
        <v>1597.7091845195837</v>
      </c>
      <c r="S40" s="293">
        <v>1668.0589312280001</v>
      </c>
      <c r="T40" s="293">
        <v>1929.7239708591867</v>
      </c>
      <c r="U40" s="293">
        <v>2129.2511119024625</v>
      </c>
      <c r="V40" s="293">
        <v>1995.8664271422767</v>
      </c>
      <c r="W40" s="293">
        <v>2288.4502432773488</v>
      </c>
      <c r="X40" s="293">
        <v>2289.934835371279</v>
      </c>
    </row>
    <row r="41" spans="1:24" ht="18" customHeight="1">
      <c r="A41" s="255" t="s">
        <v>460</v>
      </c>
      <c r="B41" s="293">
        <v>1.9350922883261821</v>
      </c>
      <c r="C41" s="293">
        <v>0.57410505278870139</v>
      </c>
      <c r="D41" s="293">
        <v>1.2012890494942803</v>
      </c>
      <c r="E41" s="293">
        <v>1.6738367392907776</v>
      </c>
      <c r="F41" s="293">
        <v>3.4499013281604336</v>
      </c>
      <c r="G41" s="293">
        <v>4.3617964268722771</v>
      </c>
      <c r="H41" s="293">
        <v>6.3213502649048499</v>
      </c>
      <c r="I41" s="293">
        <v>10.27994381244056</v>
      </c>
      <c r="J41" s="293">
        <v>8.1409008404538863</v>
      </c>
      <c r="K41" s="293">
        <v>13.564588300130859</v>
      </c>
      <c r="L41" s="293">
        <v>1.0209971564707501</v>
      </c>
      <c r="M41" s="293">
        <v>25.612362165510898</v>
      </c>
      <c r="N41" s="293">
        <v>25.64395</v>
      </c>
      <c r="O41" s="293">
        <v>22.161210000000001</v>
      </c>
      <c r="P41" s="293">
        <v>25.793900000000001</v>
      </c>
      <c r="Q41" s="293">
        <v>12.364486386381717</v>
      </c>
      <c r="R41" s="293">
        <v>7.8086815620000012</v>
      </c>
      <c r="S41" s="293">
        <v>4.9694261259999992</v>
      </c>
      <c r="T41" s="293">
        <v>8.720879226000001</v>
      </c>
      <c r="U41" s="293">
        <v>16.935446994999982</v>
      </c>
      <c r="V41" s="293">
        <v>12.275608024999983</v>
      </c>
      <c r="W41" s="293">
        <v>46.325151549000026</v>
      </c>
      <c r="X41" s="293">
        <v>59.572233674999964</v>
      </c>
    </row>
    <row r="42" spans="1:24" ht="18" customHeight="1">
      <c r="A42" s="255" t="s">
        <v>1</v>
      </c>
      <c r="B42" s="293">
        <v>0.37983510709384222</v>
      </c>
      <c r="C42" s="293">
        <v>1.8282930494535093E-2</v>
      </c>
      <c r="D42" s="293">
        <v>0.135681073028636</v>
      </c>
      <c r="E42" s="293">
        <v>7.5809947138838277E-2</v>
      </c>
      <c r="F42" s="293">
        <v>0.67685308357778851</v>
      </c>
      <c r="G42" s="293">
        <v>2.9834183212075409</v>
      </c>
      <c r="H42" s="293">
        <v>1.2654932324288457</v>
      </c>
      <c r="I42" s="293">
        <v>1.0171112474344988</v>
      </c>
      <c r="J42" s="293">
        <v>14.616525151517671</v>
      </c>
      <c r="K42" s="293">
        <v>3.7840880036501194</v>
      </c>
      <c r="L42" s="293">
        <v>0.35312548919511499</v>
      </c>
      <c r="M42" s="293">
        <v>22.102143044150701</v>
      </c>
      <c r="N42" s="293">
        <v>73.76388</v>
      </c>
      <c r="O42" s="293">
        <v>11.807840000000001</v>
      </c>
      <c r="P42" s="293">
        <v>24.890813999999999</v>
      </c>
      <c r="Q42" s="293">
        <v>7.7635892120000003</v>
      </c>
      <c r="R42" s="293">
        <v>8.5036924460000005</v>
      </c>
      <c r="S42" s="293">
        <v>7.8376763870000081</v>
      </c>
      <c r="T42" s="293">
        <v>9.3365422819999981</v>
      </c>
      <c r="U42" s="293">
        <v>17.046503519999987</v>
      </c>
      <c r="V42" s="293">
        <v>17.507844643000002</v>
      </c>
      <c r="W42" s="293">
        <v>24.597119234999933</v>
      </c>
      <c r="X42" s="293">
        <v>28.413230599000006</v>
      </c>
    </row>
    <row r="43" spans="1:24" ht="18" customHeight="1">
      <c r="A43" s="255" t="s">
        <v>24</v>
      </c>
      <c r="B43" s="293">
        <v>7.3024313067730704</v>
      </c>
      <c r="C43" s="293">
        <v>8.5435551854223117</v>
      </c>
      <c r="D43" s="293">
        <v>14.840331900551316</v>
      </c>
      <c r="E43" s="293">
        <v>9.5351951536043824</v>
      </c>
      <c r="F43" s="293">
        <v>9.5532460665346726</v>
      </c>
      <c r="G43" s="293">
        <v>16.963676388892285</v>
      </c>
      <c r="H43" s="293">
        <v>24.146082057340152</v>
      </c>
      <c r="I43" s="293">
        <v>12.438663468337486</v>
      </c>
      <c r="J43" s="293">
        <v>15.167040836992847</v>
      </c>
      <c r="K43" s="293">
        <v>7.7494937517056952</v>
      </c>
      <c r="L43" s="293">
        <v>2.3525666721474701</v>
      </c>
      <c r="M43" s="293">
        <v>20.9842731562583</v>
      </c>
      <c r="N43" s="293">
        <v>19.732959999999999</v>
      </c>
      <c r="O43" s="293">
        <v>50.932375709510801</v>
      </c>
      <c r="P43" s="293">
        <v>24.876863</v>
      </c>
      <c r="Q43" s="293">
        <v>94.350669328000023</v>
      </c>
      <c r="R43" s="293">
        <v>10.570179266000004</v>
      </c>
      <c r="S43" s="293">
        <v>11.936878544999994</v>
      </c>
      <c r="T43" s="293">
        <v>9.0887473690000036</v>
      </c>
      <c r="U43" s="293">
        <v>18.593190225000008</v>
      </c>
      <c r="V43" s="293">
        <v>17.75372194800001</v>
      </c>
      <c r="W43" s="293">
        <v>26.136523571999952</v>
      </c>
      <c r="X43" s="293">
        <v>32.256360155000024</v>
      </c>
    </row>
    <row r="45" spans="1:24" ht="18" customHeight="1">
      <c r="A45" s="250" t="s">
        <v>3092</v>
      </c>
    </row>
  </sheetData>
  <hyperlinks>
    <hyperlink ref="Z3" location="Content!A1" display="Back to content page" xr:uid="{00000000-0004-0000-1C00-000000000000}"/>
  </hyperlinks>
  <pageMargins left="0.7" right="0.7" top="0.75" bottom="0.75" header="0.3" footer="0.3"/>
  <pageSetup orientation="landscape"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DD69-466B-440B-BF86-0AD75E93FF1B}">
  <dimension ref="A1:L22"/>
  <sheetViews>
    <sheetView topLeftCell="A10" workbookViewId="0">
      <selection activeCell="B4" sqref="B4:L19"/>
    </sheetView>
  </sheetViews>
  <sheetFormatPr defaultRowHeight="14.4"/>
  <cols>
    <col min="1" max="1" width="32.6640625" customWidth="1"/>
    <col min="2" max="2" width="10.109375" bestFit="1" customWidth="1"/>
  </cols>
  <sheetData>
    <row r="1" spans="1:12">
      <c r="A1" s="18" t="s">
        <v>3245</v>
      </c>
    </row>
    <row r="3" spans="1:12">
      <c r="A3" s="223" t="s">
        <v>2624</v>
      </c>
      <c r="B3" s="3">
        <v>2000</v>
      </c>
      <c r="C3" s="3">
        <v>2005</v>
      </c>
      <c r="D3" s="3">
        <v>2010</v>
      </c>
      <c r="E3" s="3">
        <v>2012</v>
      </c>
      <c r="F3" s="3">
        <v>2014</v>
      </c>
      <c r="G3" s="3">
        <v>2016</v>
      </c>
      <c r="H3" s="3">
        <v>2017</v>
      </c>
      <c r="I3" s="3">
        <v>2018</v>
      </c>
      <c r="J3" s="3">
        <v>2019</v>
      </c>
      <c r="K3" s="3">
        <v>2020</v>
      </c>
      <c r="L3" s="3">
        <v>2021</v>
      </c>
    </row>
    <row r="4" spans="1:12">
      <c r="A4" s="93" t="s">
        <v>13</v>
      </c>
      <c r="B4" s="625"/>
      <c r="C4" s="625"/>
      <c r="D4" s="625"/>
      <c r="E4" s="625"/>
      <c r="F4" s="625"/>
      <c r="G4" s="625"/>
      <c r="H4" s="625"/>
      <c r="I4" s="625"/>
      <c r="J4" s="625"/>
      <c r="K4" s="625"/>
      <c r="L4" s="625"/>
    </row>
    <row r="5" spans="1:12">
      <c r="A5" s="93" t="s">
        <v>12</v>
      </c>
      <c r="B5" s="625">
        <v>2423</v>
      </c>
      <c r="C5" s="625">
        <v>2652</v>
      </c>
      <c r="D5" s="625">
        <v>2925</v>
      </c>
      <c r="E5" s="625">
        <v>2992</v>
      </c>
      <c r="F5" s="625">
        <v>2992</v>
      </c>
      <c r="G5" s="625">
        <v>2992</v>
      </c>
      <c r="H5" s="625">
        <v>2992</v>
      </c>
      <c r="I5" s="625">
        <v>2992</v>
      </c>
      <c r="J5" s="625">
        <v>2992</v>
      </c>
      <c r="K5" s="625">
        <v>3044</v>
      </c>
      <c r="L5" s="625">
        <v>3044</v>
      </c>
    </row>
    <row r="6" spans="1:12">
      <c r="A6" s="93" t="s">
        <v>513</v>
      </c>
      <c r="B6" s="625"/>
      <c r="C6" s="625"/>
      <c r="D6" s="625"/>
      <c r="E6" s="625"/>
      <c r="F6" s="625"/>
      <c r="G6" s="625"/>
      <c r="H6" s="625"/>
      <c r="I6" s="625"/>
      <c r="J6" s="625"/>
      <c r="K6" s="625"/>
      <c r="L6" s="625"/>
    </row>
    <row r="7" spans="1:12">
      <c r="A7" s="93" t="s">
        <v>100</v>
      </c>
      <c r="B7" s="625"/>
      <c r="C7" s="625"/>
      <c r="D7" s="625"/>
      <c r="E7" s="625"/>
      <c r="F7" s="625"/>
      <c r="G7" s="625"/>
      <c r="H7" s="625"/>
      <c r="I7" s="625"/>
      <c r="J7" s="625"/>
      <c r="K7" s="625"/>
      <c r="L7" s="625"/>
    </row>
    <row r="8" spans="1:12">
      <c r="A8" s="93" t="s">
        <v>512</v>
      </c>
      <c r="B8" s="625">
        <v>577</v>
      </c>
      <c r="C8" s="625">
        <v>694</v>
      </c>
      <c r="D8" s="625">
        <v>737</v>
      </c>
      <c r="E8" s="625">
        <v>740</v>
      </c>
      <c r="F8" s="625">
        <v>742</v>
      </c>
      <c r="G8" s="625">
        <v>746</v>
      </c>
      <c r="H8" s="625">
        <v>746</v>
      </c>
      <c r="I8" s="625">
        <v>746</v>
      </c>
      <c r="J8" s="625">
        <v>746</v>
      </c>
      <c r="K8" s="625">
        <v>746</v>
      </c>
      <c r="L8" s="625">
        <v>746</v>
      </c>
    </row>
    <row r="9" spans="1:12">
      <c r="A9" s="93" t="s">
        <v>11</v>
      </c>
      <c r="B9" s="625">
        <v>479</v>
      </c>
      <c r="C9" s="625">
        <v>1575</v>
      </c>
      <c r="D9" s="625">
        <v>3183</v>
      </c>
      <c r="E9" s="625">
        <v>3183</v>
      </c>
      <c r="F9" s="625">
        <v>3183</v>
      </c>
      <c r="G9" s="625">
        <v>3367</v>
      </c>
      <c r="H9" s="625">
        <v>3582</v>
      </c>
      <c r="I9" s="625">
        <v>3582</v>
      </c>
      <c r="J9" s="625">
        <v>3582</v>
      </c>
      <c r="K9" s="625">
        <v>3582</v>
      </c>
      <c r="L9" s="625">
        <v>3582</v>
      </c>
    </row>
    <row r="10" spans="1:12">
      <c r="A10" s="28" t="s">
        <v>10</v>
      </c>
      <c r="B10" s="625">
        <v>8794</v>
      </c>
      <c r="C10" s="625">
        <v>8798</v>
      </c>
      <c r="D10" s="625">
        <v>8801</v>
      </c>
      <c r="E10" s="625">
        <v>8801</v>
      </c>
      <c r="F10" s="625">
        <v>8801</v>
      </c>
      <c r="G10" s="625">
        <v>8801</v>
      </c>
      <c r="H10" s="625">
        <v>8801</v>
      </c>
      <c r="I10" s="625">
        <v>8801</v>
      </c>
      <c r="J10" s="625">
        <v>7858</v>
      </c>
      <c r="K10" s="625">
        <v>7825</v>
      </c>
      <c r="L10" s="625">
        <v>7825</v>
      </c>
    </row>
    <row r="11" spans="1:12">
      <c r="A11" s="93" t="s">
        <v>9</v>
      </c>
      <c r="B11" s="625">
        <v>2019</v>
      </c>
      <c r="C11" s="625">
        <v>2165</v>
      </c>
      <c r="D11" s="625">
        <v>2760</v>
      </c>
      <c r="E11" s="625">
        <v>2793</v>
      </c>
      <c r="F11" s="625">
        <v>3001</v>
      </c>
      <c r="G11" s="625">
        <v>3253</v>
      </c>
      <c r="H11" s="625">
        <v>3253</v>
      </c>
      <c r="I11" s="625">
        <v>3253</v>
      </c>
      <c r="J11" s="625">
        <v>3253</v>
      </c>
      <c r="K11" s="625">
        <v>3253</v>
      </c>
      <c r="L11" s="625">
        <v>3253</v>
      </c>
    </row>
    <row r="12" spans="1:12">
      <c r="A12" s="93" t="s">
        <v>8</v>
      </c>
      <c r="B12" s="625"/>
      <c r="C12" s="625"/>
      <c r="D12" s="625"/>
      <c r="E12" s="625"/>
      <c r="F12" s="625"/>
      <c r="G12" s="625"/>
      <c r="H12" s="625"/>
      <c r="I12" s="625"/>
      <c r="J12" s="625"/>
      <c r="K12" s="625"/>
      <c r="L12" s="625"/>
    </row>
    <row r="13" spans="1:12">
      <c r="A13" s="93" t="s">
        <v>6</v>
      </c>
      <c r="B13" s="625"/>
      <c r="C13" s="625"/>
      <c r="D13" s="625"/>
      <c r="E13" s="625"/>
      <c r="F13" s="625"/>
      <c r="G13" s="625"/>
      <c r="H13" s="625"/>
      <c r="I13" s="625"/>
      <c r="J13" s="625"/>
      <c r="K13" s="625"/>
      <c r="L13" s="625"/>
    </row>
    <row r="14" spans="1:12">
      <c r="A14" s="93" t="s">
        <v>18</v>
      </c>
      <c r="B14" s="625">
        <v>1269</v>
      </c>
      <c r="C14" s="625">
        <v>1775</v>
      </c>
      <c r="D14" s="625">
        <v>1775</v>
      </c>
      <c r="E14" s="625">
        <v>1906</v>
      </c>
      <c r="F14" s="625">
        <v>1935</v>
      </c>
      <c r="G14" s="625">
        <v>1967</v>
      </c>
      <c r="H14" s="625">
        <v>1967</v>
      </c>
      <c r="I14" s="625">
        <v>2110</v>
      </c>
      <c r="J14" s="625">
        <v>2153</v>
      </c>
      <c r="K14" s="625">
        <v>2153</v>
      </c>
      <c r="L14" s="625">
        <v>2153</v>
      </c>
    </row>
    <row r="15" spans="1:12">
      <c r="A15" s="93" t="s">
        <v>4</v>
      </c>
      <c r="B15" s="625"/>
      <c r="C15" s="625"/>
      <c r="D15" s="625"/>
      <c r="E15" s="625"/>
      <c r="F15" s="625"/>
      <c r="G15" s="625"/>
      <c r="H15" s="625"/>
      <c r="I15" s="625"/>
      <c r="J15" s="625"/>
      <c r="K15" s="625"/>
      <c r="L15" s="625"/>
    </row>
    <row r="16" spans="1:12">
      <c r="A16" s="93" t="s">
        <v>3</v>
      </c>
      <c r="B16" s="625">
        <v>1791</v>
      </c>
      <c r="C16" s="625">
        <v>5530</v>
      </c>
      <c r="D16" s="625">
        <v>6045</v>
      </c>
      <c r="E16" s="625">
        <v>6106</v>
      </c>
      <c r="F16" s="625">
        <v>6314</v>
      </c>
      <c r="G16" s="625">
        <v>6526</v>
      </c>
      <c r="H16" s="625">
        <v>6704</v>
      </c>
      <c r="I16" s="625">
        <v>6768</v>
      </c>
      <c r="J16" s="625">
        <v>6842</v>
      </c>
      <c r="K16" s="625">
        <v>6842</v>
      </c>
      <c r="L16" s="625">
        <v>6871</v>
      </c>
    </row>
    <row r="17" spans="1:12">
      <c r="A17" s="93" t="s">
        <v>33</v>
      </c>
      <c r="B17" s="625">
        <v>2521</v>
      </c>
      <c r="C17" s="625">
        <v>4373</v>
      </c>
      <c r="D17" s="625">
        <v>5269</v>
      </c>
      <c r="E17" s="625">
        <v>5613</v>
      </c>
      <c r="F17" s="625">
        <v>5846</v>
      </c>
      <c r="G17" s="625">
        <v>5966</v>
      </c>
      <c r="H17" s="625">
        <v>5966</v>
      </c>
      <c r="I17" s="625">
        <v>5977</v>
      </c>
      <c r="J17" s="625">
        <v>6751</v>
      </c>
      <c r="K17" s="625">
        <v>7279</v>
      </c>
      <c r="L17" s="625">
        <v>7279</v>
      </c>
    </row>
    <row r="18" spans="1:12">
      <c r="A18" s="93" t="s">
        <v>1</v>
      </c>
      <c r="B18" s="625">
        <v>4523</v>
      </c>
      <c r="C18" s="625">
        <v>5918</v>
      </c>
      <c r="D18" s="625">
        <v>6482</v>
      </c>
      <c r="E18" s="625">
        <v>7058</v>
      </c>
      <c r="F18" s="625">
        <v>7252</v>
      </c>
      <c r="G18" s="625">
        <v>7252</v>
      </c>
      <c r="H18" s="625">
        <v>7252</v>
      </c>
      <c r="I18" s="625">
        <v>7583</v>
      </c>
      <c r="J18" s="625">
        <v>7583</v>
      </c>
      <c r="K18" s="625">
        <v>7583</v>
      </c>
      <c r="L18" s="625">
        <v>7583</v>
      </c>
    </row>
    <row r="19" spans="1:12">
      <c r="A19" s="93" t="s">
        <v>24</v>
      </c>
      <c r="B19" s="625">
        <v>1786</v>
      </c>
      <c r="C19" s="625">
        <v>2045</v>
      </c>
      <c r="D19" s="625">
        <v>5130</v>
      </c>
      <c r="E19" s="625">
        <v>6069</v>
      </c>
      <c r="F19" s="625">
        <v>6135</v>
      </c>
      <c r="G19" s="625">
        <v>6171</v>
      </c>
      <c r="H19" s="625">
        <v>6231</v>
      </c>
      <c r="I19" s="625">
        <v>6231</v>
      </c>
      <c r="J19" s="625">
        <v>6231</v>
      </c>
      <c r="K19" s="625">
        <v>6231</v>
      </c>
      <c r="L19" s="625">
        <v>6231</v>
      </c>
    </row>
    <row r="21" spans="1:12">
      <c r="A21" s="139" t="s">
        <v>19</v>
      </c>
    </row>
    <row r="22" spans="1:12">
      <c r="A22" s="17" t="s">
        <v>3137</v>
      </c>
    </row>
  </sheetData>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ED79E-EAEE-4B49-8D47-47B5655E858E}">
  <dimension ref="A1:W22"/>
  <sheetViews>
    <sheetView workbookViewId="0">
      <selection activeCell="A9" sqref="A9"/>
    </sheetView>
  </sheetViews>
  <sheetFormatPr defaultRowHeight="14.4"/>
  <cols>
    <col min="1" max="1" width="24.77734375" customWidth="1"/>
  </cols>
  <sheetData>
    <row r="1" spans="1:23">
      <c r="A1" s="18" t="s">
        <v>3246</v>
      </c>
    </row>
    <row r="3" spans="1:23">
      <c r="A3" s="223" t="s">
        <v>2624</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row>
    <row r="4" spans="1:23">
      <c r="A4" s="93" t="s">
        <v>13</v>
      </c>
      <c r="B4" s="529">
        <v>8.8942700000000006</v>
      </c>
      <c r="C4" s="529">
        <v>11.76319</v>
      </c>
      <c r="D4" s="529">
        <v>8.7839200000000002</v>
      </c>
      <c r="E4" s="529">
        <v>13.638450000000001</v>
      </c>
      <c r="F4" s="529">
        <v>5.8417700000000004</v>
      </c>
      <c r="G4" s="529">
        <v>7.8965100000000001</v>
      </c>
      <c r="H4" s="529">
        <v>19.12416</v>
      </c>
      <c r="I4" s="529">
        <v>20.076090000000001</v>
      </c>
      <c r="J4" s="529">
        <v>42.891100000000002</v>
      </c>
      <c r="K4" s="529">
        <v>45.75835</v>
      </c>
      <c r="L4" s="529">
        <v>35.588740000000001</v>
      </c>
      <c r="M4" s="529">
        <v>32.79195</v>
      </c>
      <c r="N4" s="529">
        <v>25.119520000000001</v>
      </c>
      <c r="O4" s="529">
        <v>30.37369</v>
      </c>
      <c r="P4" s="529">
        <v>26.61899</v>
      </c>
      <c r="Q4" s="529">
        <v>15.34775</v>
      </c>
      <c r="R4" s="529">
        <v>28.685880000000001</v>
      </c>
      <c r="S4" s="529">
        <v>22.882660000000001</v>
      </c>
      <c r="T4" s="529">
        <v>30.543330000000001</v>
      </c>
      <c r="U4" s="529">
        <v>32.116079999999997</v>
      </c>
      <c r="V4" s="529">
        <v>23.51924</v>
      </c>
      <c r="W4" s="529">
        <v>30.48096</v>
      </c>
    </row>
    <row r="5" spans="1:23">
      <c r="A5" s="93" t="s">
        <v>12</v>
      </c>
      <c r="B5" s="529">
        <v>4.2742899999999997</v>
      </c>
      <c r="C5" s="529">
        <v>4.7810699999999997</v>
      </c>
      <c r="D5" s="529">
        <v>1.64069</v>
      </c>
      <c r="E5" s="529">
        <v>0.90920000000000001</v>
      </c>
      <c r="F5" s="529">
        <v>1.3476900000000001</v>
      </c>
      <c r="G5" s="529">
        <v>0.93089999999999995</v>
      </c>
      <c r="H5" s="529">
        <v>0.93754000000000004</v>
      </c>
      <c r="I5" s="529">
        <v>8.3987400000000001</v>
      </c>
      <c r="J5" s="529">
        <v>2.2402899999999999</v>
      </c>
      <c r="K5" s="529">
        <v>2.1752199999999999</v>
      </c>
      <c r="L5" s="529">
        <v>2.09903</v>
      </c>
      <c r="M5" s="529">
        <v>7.9283900000000003</v>
      </c>
      <c r="N5" s="529">
        <v>8.5378100000000003</v>
      </c>
      <c r="O5" s="529">
        <v>12.60201</v>
      </c>
      <c r="P5" s="529">
        <v>12.084849999999999</v>
      </c>
      <c r="Q5" s="529">
        <v>10.200379999999999</v>
      </c>
      <c r="R5" s="529">
        <v>10.341010000000001</v>
      </c>
      <c r="S5" s="529">
        <v>7.8726399999999996</v>
      </c>
      <c r="T5" s="529">
        <v>8.1294699999999995</v>
      </c>
      <c r="U5" s="529">
        <v>8.8179099999999995</v>
      </c>
      <c r="V5" s="529">
        <v>1.3009999999999999</v>
      </c>
      <c r="W5" s="529">
        <v>7.1731100000000003</v>
      </c>
    </row>
    <row r="6" spans="1:23">
      <c r="A6" s="93" t="s">
        <v>513</v>
      </c>
      <c r="B6" s="529">
        <v>2.2920199999999999</v>
      </c>
      <c r="C6" s="529">
        <v>0.49874000000000002</v>
      </c>
      <c r="D6" s="529">
        <v>1.3291599999999999</v>
      </c>
      <c r="E6" s="529">
        <v>2.1901899999999999</v>
      </c>
      <c r="F6" s="529">
        <v>1.8651899999999999</v>
      </c>
      <c r="G6" s="529">
        <v>0.63514000000000004</v>
      </c>
      <c r="H6" s="529">
        <v>0.90861000000000003</v>
      </c>
      <c r="I6" s="529">
        <v>0.90412000000000003</v>
      </c>
      <c r="J6" s="529">
        <v>1.12323</v>
      </c>
      <c r="K6" s="529">
        <v>0.44968000000000002</v>
      </c>
      <c r="L6" s="529">
        <v>2.5160200000000001</v>
      </c>
      <c r="M6" s="529">
        <v>2.3509000000000002</v>
      </c>
      <c r="N6" s="529">
        <v>2.31785</v>
      </c>
      <c r="O6" s="529">
        <v>4.4337799999999996</v>
      </c>
      <c r="P6" s="529">
        <v>3.5019300000000002</v>
      </c>
      <c r="Q6" s="529">
        <v>4.2132100000000001</v>
      </c>
      <c r="R6" s="529">
        <v>3.2058399999999998</v>
      </c>
      <c r="S6" s="529">
        <v>1.6186199999999999</v>
      </c>
      <c r="T6" s="529">
        <v>2.4167299999999998</v>
      </c>
      <c r="U6" s="529">
        <v>6.0128500000000003</v>
      </c>
      <c r="V6" s="529">
        <v>7.6989900000000002</v>
      </c>
      <c r="W6" s="529">
        <v>8.1700300000000006</v>
      </c>
    </row>
    <row r="7" spans="1:23">
      <c r="A7" s="93" t="s">
        <v>605</v>
      </c>
      <c r="B7" s="529">
        <v>4.6936200000000001</v>
      </c>
      <c r="C7" s="529">
        <v>7.4079600000000001</v>
      </c>
      <c r="D7" s="529">
        <v>29.583320000000001</v>
      </c>
      <c r="E7" s="529">
        <v>15.038919999999999</v>
      </c>
      <c r="F7" s="529">
        <v>19.498670000000001</v>
      </c>
      <c r="G7" s="529">
        <v>33.392789999999998</v>
      </c>
      <c r="H7" s="529">
        <v>35.399099999999997</v>
      </c>
      <c r="I7" s="529">
        <v>32.947090000000003</v>
      </c>
      <c r="J7" s="529">
        <v>44.619199999999999</v>
      </c>
      <c r="K7" s="529">
        <v>81.545429999999996</v>
      </c>
      <c r="L7" s="529">
        <v>86.406580000000005</v>
      </c>
      <c r="M7" s="529">
        <v>104.19831000000001</v>
      </c>
      <c r="N7" s="529">
        <v>105.56632999999999</v>
      </c>
      <c r="O7" s="529">
        <v>106.64252</v>
      </c>
      <c r="P7" s="529">
        <v>113.32277000000001</v>
      </c>
      <c r="Q7" s="529">
        <v>92.952640000000002</v>
      </c>
      <c r="R7" s="529">
        <v>102.45912</v>
      </c>
      <c r="S7" s="529">
        <v>95.136740000000003</v>
      </c>
      <c r="T7" s="529">
        <v>113.64264</v>
      </c>
      <c r="U7" s="529">
        <v>127.98502000000001</v>
      </c>
      <c r="V7" s="529">
        <v>129.95007000000001</v>
      </c>
      <c r="W7" s="529">
        <v>100.55410000000001</v>
      </c>
    </row>
    <row r="8" spans="1:23">
      <c r="A8" s="93" t="s">
        <v>512</v>
      </c>
      <c r="B8" s="529">
        <v>4.6805700000000003</v>
      </c>
      <c r="C8" s="529">
        <v>24.317779999999999</v>
      </c>
      <c r="D8" s="529">
        <v>0.64681999999999995</v>
      </c>
      <c r="E8" s="529">
        <v>3.0078800000000001</v>
      </c>
      <c r="F8" s="529">
        <v>9.7712699999999995</v>
      </c>
      <c r="G8" s="529">
        <v>14.36828</v>
      </c>
      <c r="H8" s="529">
        <v>5.3736100000000002</v>
      </c>
      <c r="I8" s="529">
        <v>6.09213</v>
      </c>
      <c r="J8" s="529">
        <v>11.652340000000001</v>
      </c>
      <c r="K8" s="529">
        <v>15.67407</v>
      </c>
      <c r="L8" s="529">
        <v>13.54857</v>
      </c>
      <c r="M8" s="529">
        <v>21.960709999999999</v>
      </c>
      <c r="N8" s="529">
        <v>15.086779999999999</v>
      </c>
      <c r="O8" s="529">
        <v>25.203589999999998</v>
      </c>
      <c r="P8" s="529">
        <v>10.442589999999999</v>
      </c>
      <c r="Q8" s="529">
        <v>21.769159999999999</v>
      </c>
      <c r="R8" s="529">
        <v>8.5152999999999999</v>
      </c>
      <c r="S8" s="529">
        <v>28.66235</v>
      </c>
      <c r="T8" s="529">
        <v>23.241900000000001</v>
      </c>
      <c r="U8" s="529">
        <v>21.974409999999999</v>
      </c>
      <c r="V8" s="529">
        <v>30.361969999999999</v>
      </c>
      <c r="W8" s="529">
        <v>34.600709999999999</v>
      </c>
    </row>
    <row r="9" spans="1:23">
      <c r="A9" s="93" t="s">
        <v>11</v>
      </c>
      <c r="B9" s="529">
        <v>18.404140000000002</v>
      </c>
      <c r="C9" s="529">
        <v>4.4101100000000004</v>
      </c>
      <c r="D9" s="529">
        <v>5.2058499999999999</v>
      </c>
      <c r="E9" s="529">
        <v>7.8171499999999998</v>
      </c>
      <c r="F9" s="529">
        <v>5.2197500000000003</v>
      </c>
      <c r="G9" s="529">
        <v>2.8390599999999999</v>
      </c>
      <c r="H9" s="529">
        <v>5.9536100000000003</v>
      </c>
      <c r="I9" s="529">
        <v>4.1261200000000002</v>
      </c>
      <c r="J9" s="529">
        <v>5.2230100000000004</v>
      </c>
      <c r="K9" s="529">
        <v>7.24071</v>
      </c>
      <c r="L9" s="529">
        <v>3.25997</v>
      </c>
      <c r="M9" s="529">
        <v>4.90883</v>
      </c>
      <c r="N9" s="529">
        <v>8.2768599999999992</v>
      </c>
      <c r="O9" s="529">
        <v>4.6184599999999998</v>
      </c>
      <c r="P9" s="529">
        <v>5.92638</v>
      </c>
      <c r="Q9" s="529">
        <v>2.6149</v>
      </c>
      <c r="R9" s="529">
        <v>5.0385600000000004</v>
      </c>
      <c r="S9" s="529">
        <v>1.7261</v>
      </c>
      <c r="T9" s="529">
        <v>4.4171899999999997</v>
      </c>
      <c r="U9" s="529">
        <v>12.473850000000001</v>
      </c>
      <c r="V9" s="529">
        <v>9.1045700000000007</v>
      </c>
      <c r="W9" s="529">
        <v>10.18601</v>
      </c>
    </row>
    <row r="10" spans="1:23">
      <c r="A10" s="28" t="s">
        <v>10</v>
      </c>
      <c r="B10" s="529">
        <v>93.996430000000004</v>
      </c>
      <c r="C10" s="529">
        <v>204.00857999999999</v>
      </c>
      <c r="D10" s="529">
        <v>50.719729999999998</v>
      </c>
      <c r="E10" s="529">
        <v>81.905150000000006</v>
      </c>
      <c r="F10" s="529">
        <v>99.380070000000003</v>
      </c>
      <c r="G10" s="529">
        <v>76.905959999999993</v>
      </c>
      <c r="H10" s="529">
        <v>79.914879999999997</v>
      </c>
      <c r="I10" s="529">
        <v>127.41589999999999</v>
      </c>
      <c r="J10" s="529">
        <v>73.957710000000006</v>
      </c>
      <c r="K10" s="529">
        <v>62.996899999999997</v>
      </c>
      <c r="L10" s="529">
        <v>59.86692</v>
      </c>
      <c r="M10" s="529">
        <v>62.398229999999998</v>
      </c>
      <c r="N10" s="529">
        <v>49.485939999999999</v>
      </c>
      <c r="O10" s="529">
        <v>50.868369999999999</v>
      </c>
      <c r="P10" s="529">
        <v>75.088849999999994</v>
      </c>
      <c r="Q10" s="529">
        <v>64.323359999999994</v>
      </c>
      <c r="R10" s="529">
        <v>143.63976</v>
      </c>
      <c r="S10" s="529">
        <v>105.86277</v>
      </c>
      <c r="T10" s="529">
        <v>96.651089999999996</v>
      </c>
      <c r="U10" s="529">
        <v>96.654989999999998</v>
      </c>
      <c r="V10" s="529">
        <v>110.72049</v>
      </c>
      <c r="W10" s="529">
        <v>105.86681</v>
      </c>
    </row>
    <row r="11" spans="1:23">
      <c r="A11" s="93" t="s">
        <v>9</v>
      </c>
      <c r="B11" s="529">
        <v>64.17886</v>
      </c>
      <c r="C11" s="529">
        <v>22.44923</v>
      </c>
      <c r="D11" s="529">
        <v>36.657530000000001</v>
      </c>
      <c r="E11" s="529">
        <v>80.937910000000002</v>
      </c>
      <c r="F11" s="529">
        <v>63.430169999999997</v>
      </c>
      <c r="G11" s="529">
        <v>93.374160000000003</v>
      </c>
      <c r="H11" s="529">
        <v>80.427080000000004</v>
      </c>
      <c r="I11" s="529">
        <v>105.07442</v>
      </c>
      <c r="J11" s="529">
        <v>89.204369999999997</v>
      </c>
      <c r="K11" s="529">
        <v>84.160570000000007</v>
      </c>
      <c r="L11" s="529">
        <v>117.15255999999999</v>
      </c>
      <c r="M11" s="529">
        <v>119.96657</v>
      </c>
      <c r="N11" s="529">
        <v>112.1116</v>
      </c>
      <c r="O11" s="529">
        <v>133.61666</v>
      </c>
      <c r="P11" s="529">
        <v>127.52331</v>
      </c>
      <c r="Q11" s="529">
        <v>148.9229</v>
      </c>
      <c r="R11" s="529">
        <v>181.73374999999999</v>
      </c>
      <c r="S11" s="529">
        <v>214.43348</v>
      </c>
      <c r="T11" s="529">
        <v>156.54253</v>
      </c>
      <c r="U11" s="529">
        <v>130.27957000000001</v>
      </c>
      <c r="V11" s="529">
        <v>142.41138000000001</v>
      </c>
      <c r="W11" s="529">
        <v>174.40557999999999</v>
      </c>
    </row>
    <row r="12" spans="1:23">
      <c r="A12" s="93" t="s">
        <v>8</v>
      </c>
      <c r="B12" s="529">
        <v>2.3439199999999998</v>
      </c>
      <c r="C12" s="529">
        <v>1.16595</v>
      </c>
      <c r="D12" s="529">
        <v>1.77999</v>
      </c>
      <c r="E12" s="529">
        <v>5.8167299999999997</v>
      </c>
      <c r="F12" s="529">
        <v>8.5518099999999997</v>
      </c>
      <c r="G12" s="529">
        <v>2.3390499999999999</v>
      </c>
      <c r="H12" s="529">
        <v>1.5010300000000001</v>
      </c>
      <c r="I12" s="529">
        <v>13.38944</v>
      </c>
      <c r="J12" s="529">
        <v>6.6616</v>
      </c>
      <c r="K12" s="529">
        <v>0.75883</v>
      </c>
      <c r="L12" s="529">
        <v>2.9071199999999999</v>
      </c>
      <c r="M12" s="529">
        <v>0.90505000000000002</v>
      </c>
      <c r="N12" s="529">
        <v>1.1126100000000001</v>
      </c>
      <c r="O12" s="529">
        <v>0.28018999999999999</v>
      </c>
      <c r="P12" s="529">
        <v>1.3108599999999999</v>
      </c>
      <c r="Q12" s="529">
        <v>5.4299999999999999E-3</v>
      </c>
      <c r="R12" s="529">
        <v>2.3140700000000001</v>
      </c>
      <c r="S12" s="529">
        <v>2.5028800000000002</v>
      </c>
      <c r="T12" s="529">
        <v>5.1811600000000002</v>
      </c>
      <c r="U12" s="529">
        <v>6.9233599999999997</v>
      </c>
      <c r="V12" s="529">
        <v>2.8649200000000001</v>
      </c>
      <c r="W12" s="529">
        <v>4.8527500000000003</v>
      </c>
    </row>
    <row r="13" spans="1:23">
      <c r="A13" s="93" t="s">
        <v>6</v>
      </c>
      <c r="B13" s="529">
        <v>61.746229999999997</v>
      </c>
      <c r="C13" s="529">
        <v>133.94146000000001</v>
      </c>
      <c r="D13" s="529">
        <v>107.28292</v>
      </c>
      <c r="E13" s="529">
        <v>115.99251</v>
      </c>
      <c r="F13" s="529">
        <v>80.143460000000005</v>
      </c>
      <c r="G13" s="529">
        <v>131.85221000000001</v>
      </c>
      <c r="H13" s="529">
        <v>113.09560999999999</v>
      </c>
      <c r="I13" s="529">
        <v>108.08159000000001</v>
      </c>
      <c r="J13" s="529">
        <v>160.99002999999999</v>
      </c>
      <c r="K13" s="529">
        <v>121.10380000000001</v>
      </c>
      <c r="L13" s="529">
        <v>148.89512999999999</v>
      </c>
      <c r="M13" s="529">
        <v>121.91987</v>
      </c>
      <c r="N13" s="529">
        <v>148.18875</v>
      </c>
      <c r="O13" s="529">
        <v>195.02862999999999</v>
      </c>
      <c r="P13" s="529">
        <v>150.55633</v>
      </c>
      <c r="Q13" s="529">
        <v>237.37896000000001</v>
      </c>
      <c r="R13" s="529">
        <v>195.48427000000001</v>
      </c>
      <c r="S13" s="529">
        <v>176.79581999999999</v>
      </c>
      <c r="T13" s="529">
        <v>151.28364999999999</v>
      </c>
      <c r="U13" s="529">
        <v>143.87119999999999</v>
      </c>
      <c r="V13" s="529">
        <v>121.27388000000001</v>
      </c>
      <c r="W13" s="529">
        <v>180.49204</v>
      </c>
    </row>
    <row r="14" spans="1:23">
      <c r="A14" s="93" t="s">
        <v>18</v>
      </c>
      <c r="B14" s="529">
        <v>20.146039999999999</v>
      </c>
      <c r="C14" s="529">
        <v>30.040209999999998</v>
      </c>
      <c r="D14" s="529">
        <v>14.59728</v>
      </c>
      <c r="E14" s="529">
        <v>19.059159999999999</v>
      </c>
      <c r="F14" s="529">
        <v>15.920680000000001</v>
      </c>
      <c r="G14" s="529">
        <v>20.771450000000002</v>
      </c>
      <c r="H14" s="529">
        <v>25.583379999999998</v>
      </c>
      <c r="I14" s="529">
        <v>36.6845</v>
      </c>
      <c r="J14" s="529">
        <v>21.658280000000001</v>
      </c>
      <c r="K14" s="529">
        <v>13.667529999999999</v>
      </c>
      <c r="L14" s="529">
        <v>18.373280000000001</v>
      </c>
      <c r="M14" s="529">
        <v>19.717500000000001</v>
      </c>
      <c r="N14" s="529">
        <v>20.957170000000001</v>
      </c>
      <c r="O14" s="529">
        <v>28.560300000000002</v>
      </c>
      <c r="P14" s="529">
        <v>34.607930000000003</v>
      </c>
      <c r="Q14" s="529">
        <v>18.762129999999999</v>
      </c>
      <c r="R14" s="529">
        <v>19.25461</v>
      </c>
      <c r="S14" s="529">
        <v>15.56076</v>
      </c>
      <c r="T14" s="529">
        <v>23.80311</v>
      </c>
      <c r="U14" s="529">
        <v>28.093579999999999</v>
      </c>
      <c r="V14" s="529">
        <v>20.319130000000001</v>
      </c>
      <c r="W14" s="529">
        <v>16.83745</v>
      </c>
    </row>
    <row r="15" spans="1:23">
      <c r="A15" s="93" t="s">
        <v>4</v>
      </c>
      <c r="B15" s="529">
        <v>0.33148</v>
      </c>
      <c r="C15" s="529">
        <v>5.2502700000000004</v>
      </c>
      <c r="D15" s="529">
        <v>0.67179</v>
      </c>
      <c r="E15" s="529">
        <v>2.1122999999999998</v>
      </c>
      <c r="F15" s="529">
        <v>1.0983099999999999</v>
      </c>
      <c r="G15" s="529">
        <v>2.4902799999999998</v>
      </c>
      <c r="H15" s="529">
        <v>6.3792900000000001</v>
      </c>
      <c r="I15" s="529">
        <v>1.27173</v>
      </c>
      <c r="J15" s="529">
        <v>1.9874700000000001</v>
      </c>
      <c r="K15" s="529">
        <v>8.5311800000000009</v>
      </c>
      <c r="L15" s="529">
        <v>4.2439099999999996</v>
      </c>
      <c r="M15" s="529">
        <v>0.93020999999999998</v>
      </c>
      <c r="N15" s="529">
        <v>0.86060000000000003</v>
      </c>
      <c r="O15" s="529">
        <v>0.11373</v>
      </c>
      <c r="P15" s="529">
        <v>0.44259999999999999</v>
      </c>
      <c r="Q15" s="529">
        <v>2.5926200000000001</v>
      </c>
      <c r="R15" s="529">
        <v>0.72689999999999999</v>
      </c>
      <c r="S15" s="529">
        <v>5.42319</v>
      </c>
      <c r="T15" s="529"/>
      <c r="U15" s="529"/>
      <c r="V15" s="529"/>
      <c r="W15" s="529"/>
    </row>
    <row r="16" spans="1:23">
      <c r="A16" s="93" t="s">
        <v>3</v>
      </c>
      <c r="B16" s="529">
        <v>60.834989999999998</v>
      </c>
      <c r="C16" s="529">
        <v>16.602119999999999</v>
      </c>
      <c r="D16" s="529">
        <v>20.726590000000002</v>
      </c>
      <c r="E16" s="529">
        <v>22.125699999999998</v>
      </c>
      <c r="F16" s="529">
        <v>17.153929999999999</v>
      </c>
      <c r="G16" s="529">
        <v>23.027460000000001</v>
      </c>
      <c r="H16" s="529">
        <v>25.32132</v>
      </c>
      <c r="I16" s="529">
        <v>34.404940000000003</v>
      </c>
      <c r="J16" s="529">
        <v>27.07752</v>
      </c>
      <c r="K16" s="529">
        <v>21.826080000000001</v>
      </c>
      <c r="L16" s="529">
        <v>33.969299999999997</v>
      </c>
      <c r="M16" s="529">
        <v>17.359690000000001</v>
      </c>
      <c r="N16" s="529">
        <v>18.19838</v>
      </c>
      <c r="O16" s="529">
        <v>13.51923</v>
      </c>
      <c r="P16" s="529">
        <v>11.77556</v>
      </c>
      <c r="Q16" s="529">
        <v>12.80222</v>
      </c>
      <c r="R16" s="529">
        <v>13.471310000000001</v>
      </c>
      <c r="S16" s="529">
        <v>11.658530000000001</v>
      </c>
      <c r="T16" s="529">
        <v>18.092400000000001</v>
      </c>
      <c r="U16" s="529">
        <v>27.982620000000001</v>
      </c>
      <c r="V16" s="529">
        <v>29.827770000000001</v>
      </c>
      <c r="W16" s="529">
        <v>30.377970000000001</v>
      </c>
    </row>
    <row r="17" spans="1:23">
      <c r="A17" s="93" t="s">
        <v>33</v>
      </c>
      <c r="B17" s="529">
        <v>141.80443</v>
      </c>
      <c r="C17" s="529">
        <v>63.44491</v>
      </c>
      <c r="D17" s="529">
        <v>80.598969999999994</v>
      </c>
      <c r="E17" s="529">
        <v>119.21472</v>
      </c>
      <c r="F17" s="529">
        <v>141.61243999999999</v>
      </c>
      <c r="G17" s="529">
        <v>118.7204</v>
      </c>
      <c r="H17" s="529">
        <v>142.37882999999999</v>
      </c>
      <c r="I17" s="529">
        <v>130.46186</v>
      </c>
      <c r="J17" s="529">
        <v>176.95717999999999</v>
      </c>
      <c r="K17" s="529">
        <v>169.59566000000001</v>
      </c>
      <c r="L17" s="529">
        <v>219.44641999999999</v>
      </c>
      <c r="M17" s="529">
        <v>124.3439</v>
      </c>
      <c r="N17" s="529">
        <v>153.50751</v>
      </c>
      <c r="O17" s="529">
        <v>170.43626</v>
      </c>
      <c r="P17" s="529">
        <v>162.93402</v>
      </c>
      <c r="Q17" s="529">
        <v>142.7038</v>
      </c>
      <c r="R17" s="529">
        <v>190.60391000000001</v>
      </c>
      <c r="S17" s="529">
        <v>224.65199000000001</v>
      </c>
      <c r="T17" s="529">
        <v>205.11985999999999</v>
      </c>
      <c r="U17" s="529">
        <v>161.61064999999999</v>
      </c>
      <c r="V17" s="529">
        <v>98.737669999999994</v>
      </c>
      <c r="W17" s="529">
        <v>91.786850000000001</v>
      </c>
    </row>
    <row r="18" spans="1:23">
      <c r="A18" s="93" t="s">
        <v>1</v>
      </c>
      <c r="B18" s="529">
        <v>51.86253</v>
      </c>
      <c r="C18" s="529">
        <v>14.726929999999999</v>
      </c>
      <c r="D18" s="529">
        <v>48.489800000000002</v>
      </c>
      <c r="E18" s="529">
        <v>57.913040000000002</v>
      </c>
      <c r="F18" s="529">
        <v>43.782339999999998</v>
      </c>
      <c r="G18" s="529">
        <v>51.033439999999999</v>
      </c>
      <c r="H18" s="529">
        <v>53.417949999999998</v>
      </c>
      <c r="I18" s="529">
        <v>38.676630000000003</v>
      </c>
      <c r="J18" s="529">
        <v>57.685009999999998</v>
      </c>
      <c r="K18" s="529">
        <v>47.802509999999998</v>
      </c>
      <c r="L18" s="529">
        <v>40.328960000000002</v>
      </c>
      <c r="M18" s="529">
        <v>38.65954</v>
      </c>
      <c r="N18" s="529">
        <v>66.423060000000007</v>
      </c>
      <c r="O18" s="529">
        <v>82.537319999999994</v>
      </c>
      <c r="P18" s="529">
        <v>88.632769999999994</v>
      </c>
      <c r="Q18" s="529">
        <v>105.10532000000001</v>
      </c>
      <c r="R18" s="529">
        <v>102.46722</v>
      </c>
      <c r="S18" s="529">
        <v>112.1019</v>
      </c>
      <c r="T18" s="529">
        <v>119.06389</v>
      </c>
      <c r="U18" s="529">
        <v>114.03219</v>
      </c>
      <c r="V18" s="529">
        <v>118.72983000000001</v>
      </c>
      <c r="W18" s="529">
        <v>103.8707</v>
      </c>
    </row>
    <row r="19" spans="1:23">
      <c r="A19" s="93" t="s">
        <v>24</v>
      </c>
      <c r="B19" s="529">
        <v>24.995329999999999</v>
      </c>
      <c r="C19" s="529">
        <v>6.2893999999999997</v>
      </c>
      <c r="D19" s="529">
        <v>12.28289</v>
      </c>
      <c r="E19" s="529">
        <v>6.5606299999999997</v>
      </c>
      <c r="F19" s="529">
        <v>13.60647</v>
      </c>
      <c r="G19" s="529">
        <v>6.7160599999999997</v>
      </c>
      <c r="H19" s="529">
        <v>7.27203</v>
      </c>
      <c r="I19" s="529">
        <v>18.397179999999999</v>
      </c>
      <c r="J19" s="529">
        <v>10.621040000000001</v>
      </c>
      <c r="K19" s="529">
        <v>57.35051</v>
      </c>
      <c r="L19" s="529">
        <v>60.027679999999997</v>
      </c>
      <c r="M19" s="529">
        <v>95.065209999999993</v>
      </c>
      <c r="N19" s="529">
        <v>92.466530000000006</v>
      </c>
      <c r="O19" s="529">
        <v>74.866519999999994</v>
      </c>
      <c r="P19" s="529">
        <v>38.386310000000002</v>
      </c>
      <c r="Q19" s="529">
        <v>52.009810000000002</v>
      </c>
      <c r="R19" s="529">
        <v>53.04692</v>
      </c>
      <c r="S19" s="529">
        <v>49.706479999999999</v>
      </c>
      <c r="T19" s="529">
        <v>52.113529999999997</v>
      </c>
      <c r="U19" s="529">
        <v>59.158009999999997</v>
      </c>
      <c r="V19" s="529">
        <v>40.758139999999997</v>
      </c>
      <c r="W19" s="529">
        <v>43.229939999999999</v>
      </c>
    </row>
    <row r="21" spans="1:23">
      <c r="A21" s="139" t="s">
        <v>19</v>
      </c>
    </row>
    <row r="22" spans="1:23">
      <c r="A22" s="17" t="s">
        <v>3137</v>
      </c>
    </row>
  </sheetData>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24D9-996D-47CC-B153-29385F2A1D95}">
  <dimension ref="A1:Y22"/>
  <sheetViews>
    <sheetView workbookViewId="0"/>
  </sheetViews>
  <sheetFormatPr defaultRowHeight="14.4"/>
  <cols>
    <col min="1" max="1" width="24.77734375" customWidth="1"/>
  </cols>
  <sheetData>
    <row r="1" spans="1:25">
      <c r="A1" s="18" t="s">
        <v>3379</v>
      </c>
      <c r="J1" s="18"/>
    </row>
    <row r="3" spans="1:25">
      <c r="A3" s="223" t="s">
        <v>2624</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Y3" s="3">
        <v>2023</v>
      </c>
    </row>
    <row r="4" spans="1:25">
      <c r="A4" s="93" t="s">
        <v>13</v>
      </c>
      <c r="B4" s="726">
        <v>4</v>
      </c>
      <c r="C4" s="726">
        <v>4</v>
      </c>
      <c r="D4" s="726">
        <v>4</v>
      </c>
      <c r="E4" s="726">
        <v>4</v>
      </c>
      <c r="F4" s="726">
        <v>4</v>
      </c>
      <c r="G4" s="726">
        <v>4</v>
      </c>
      <c r="H4" s="726">
        <v>18</v>
      </c>
      <c r="I4" s="726">
        <v>18</v>
      </c>
      <c r="J4" s="726">
        <v>18</v>
      </c>
      <c r="K4" s="726">
        <v>18</v>
      </c>
      <c r="L4" s="726">
        <v>18</v>
      </c>
      <c r="M4" s="726">
        <v>18</v>
      </c>
      <c r="N4" s="726">
        <v>18</v>
      </c>
      <c r="O4" s="726">
        <v>18</v>
      </c>
      <c r="P4" s="726">
        <v>18</v>
      </c>
      <c r="Q4" s="726">
        <v>18</v>
      </c>
      <c r="R4" s="726">
        <v>18</v>
      </c>
      <c r="S4" s="726">
        <v>18</v>
      </c>
      <c r="T4" s="726">
        <v>18</v>
      </c>
      <c r="U4" s="726">
        <v>18</v>
      </c>
      <c r="V4" s="726">
        <v>18</v>
      </c>
      <c r="W4" s="726">
        <v>18</v>
      </c>
      <c r="X4" s="726">
        <v>18</v>
      </c>
      <c r="Y4" s="726">
        <v>18</v>
      </c>
    </row>
    <row r="5" spans="1:25">
      <c r="A5" s="93" t="s">
        <v>12</v>
      </c>
      <c r="B5" s="726">
        <v>4</v>
      </c>
      <c r="C5" s="726">
        <v>4</v>
      </c>
      <c r="D5" s="726">
        <v>4</v>
      </c>
      <c r="E5" s="726">
        <v>4</v>
      </c>
      <c r="F5" s="726">
        <v>4</v>
      </c>
      <c r="G5" s="726">
        <v>4</v>
      </c>
      <c r="H5" s="726">
        <v>9</v>
      </c>
      <c r="I5" s="726">
        <v>9</v>
      </c>
      <c r="J5" s="726">
        <v>9</v>
      </c>
      <c r="K5" s="726">
        <v>9</v>
      </c>
      <c r="L5" s="726">
        <v>9</v>
      </c>
      <c r="M5" s="726">
        <v>9</v>
      </c>
      <c r="N5" s="726">
        <v>9</v>
      </c>
      <c r="O5" s="726">
        <v>9</v>
      </c>
      <c r="P5" s="726">
        <v>9</v>
      </c>
      <c r="Q5" s="726">
        <v>9</v>
      </c>
      <c r="R5" s="726">
        <v>9</v>
      </c>
      <c r="S5" s="726">
        <v>9</v>
      </c>
      <c r="T5" s="726">
        <v>9</v>
      </c>
      <c r="U5" s="726">
        <v>9</v>
      </c>
      <c r="V5" s="726">
        <v>10</v>
      </c>
      <c r="W5" s="726">
        <v>10</v>
      </c>
      <c r="X5" s="726">
        <v>12</v>
      </c>
      <c r="Y5" s="726">
        <v>12</v>
      </c>
    </row>
    <row r="6" spans="1:25">
      <c r="A6" s="93" t="s">
        <v>513</v>
      </c>
      <c r="B6" s="726"/>
      <c r="C6" s="726"/>
      <c r="D6" s="726"/>
      <c r="E6" s="726">
        <v>1</v>
      </c>
      <c r="F6" s="726">
        <v>1</v>
      </c>
      <c r="G6" s="726">
        <v>1</v>
      </c>
      <c r="H6" s="726">
        <v>7</v>
      </c>
      <c r="I6" s="726">
        <v>7</v>
      </c>
      <c r="J6" s="726">
        <v>7</v>
      </c>
      <c r="K6" s="726">
        <v>7</v>
      </c>
      <c r="L6" s="726">
        <v>7</v>
      </c>
      <c r="M6" s="726">
        <v>7</v>
      </c>
      <c r="N6" s="726">
        <v>7</v>
      </c>
      <c r="O6" s="726">
        <v>7</v>
      </c>
      <c r="P6" s="726">
        <v>7</v>
      </c>
      <c r="Q6" s="726">
        <v>7</v>
      </c>
      <c r="R6" s="726">
        <v>7</v>
      </c>
      <c r="S6" s="726">
        <v>7</v>
      </c>
      <c r="T6" s="726">
        <v>7</v>
      </c>
      <c r="U6" s="726">
        <v>7</v>
      </c>
      <c r="V6" s="726">
        <v>7</v>
      </c>
      <c r="W6" s="726">
        <v>7</v>
      </c>
      <c r="X6" s="726">
        <v>7</v>
      </c>
      <c r="Y6" s="726">
        <v>7</v>
      </c>
    </row>
    <row r="7" spans="1:25">
      <c r="A7" s="93" t="s">
        <v>605</v>
      </c>
      <c r="B7" s="726">
        <v>2</v>
      </c>
      <c r="C7" s="726">
        <v>2</v>
      </c>
      <c r="D7" s="726">
        <v>2</v>
      </c>
      <c r="E7" s="726">
        <v>2</v>
      </c>
      <c r="F7" s="726">
        <v>2</v>
      </c>
      <c r="G7" s="726">
        <v>2</v>
      </c>
      <c r="H7" s="726">
        <v>25</v>
      </c>
      <c r="I7" s="726">
        <v>25</v>
      </c>
      <c r="J7" s="726">
        <v>25</v>
      </c>
      <c r="K7" s="726">
        <v>25</v>
      </c>
      <c r="L7" s="726">
        <v>25</v>
      </c>
      <c r="M7" s="726">
        <v>25</v>
      </c>
      <c r="N7" s="726">
        <v>25</v>
      </c>
      <c r="O7" s="726">
        <v>25</v>
      </c>
      <c r="P7" s="726">
        <v>25</v>
      </c>
      <c r="Q7" s="726">
        <v>25</v>
      </c>
      <c r="R7" s="726">
        <v>25</v>
      </c>
      <c r="S7" s="726">
        <v>25</v>
      </c>
      <c r="T7" s="726">
        <v>25</v>
      </c>
      <c r="U7" s="726">
        <v>25</v>
      </c>
      <c r="V7" s="726">
        <v>25</v>
      </c>
      <c r="W7" s="726">
        <v>25</v>
      </c>
      <c r="X7" s="726">
        <v>25</v>
      </c>
      <c r="Y7" s="726">
        <v>25</v>
      </c>
    </row>
    <row r="8" spans="1:25">
      <c r="A8" s="93" t="s">
        <v>512</v>
      </c>
      <c r="B8" s="726">
        <v>9</v>
      </c>
      <c r="C8" s="726">
        <v>9</v>
      </c>
      <c r="D8" s="726">
        <v>9</v>
      </c>
      <c r="E8" s="726">
        <v>12</v>
      </c>
      <c r="F8" s="726">
        <v>12</v>
      </c>
      <c r="G8" s="726">
        <v>12</v>
      </c>
      <c r="H8" s="726">
        <v>15</v>
      </c>
      <c r="I8" s="726">
        <v>15</v>
      </c>
      <c r="J8" s="726">
        <v>15</v>
      </c>
      <c r="K8" s="726">
        <v>15</v>
      </c>
      <c r="L8" s="726">
        <v>15</v>
      </c>
      <c r="M8" s="726">
        <v>15</v>
      </c>
      <c r="N8" s="726">
        <v>15</v>
      </c>
      <c r="O8" s="726">
        <v>15</v>
      </c>
      <c r="P8" s="726">
        <v>15</v>
      </c>
      <c r="Q8" s="726">
        <v>15</v>
      </c>
      <c r="R8" s="726">
        <v>15</v>
      </c>
      <c r="S8" s="726">
        <v>15</v>
      </c>
      <c r="T8" s="726">
        <v>15</v>
      </c>
      <c r="U8" s="726">
        <v>15</v>
      </c>
      <c r="V8" s="726">
        <v>15</v>
      </c>
      <c r="W8" s="726">
        <v>15</v>
      </c>
      <c r="X8" s="726">
        <v>15</v>
      </c>
      <c r="Y8" s="726">
        <v>15</v>
      </c>
    </row>
    <row r="9" spans="1:25">
      <c r="A9" s="93" t="s">
        <v>11</v>
      </c>
      <c r="B9" s="726">
        <v>1</v>
      </c>
      <c r="C9" s="726">
        <v>1</v>
      </c>
      <c r="D9" s="726">
        <v>1</v>
      </c>
      <c r="E9" s="726">
        <v>1</v>
      </c>
      <c r="F9" s="726">
        <v>1</v>
      </c>
      <c r="G9" s="726">
        <v>2</v>
      </c>
      <c r="H9" s="726">
        <v>11</v>
      </c>
      <c r="I9" s="726">
        <v>11</v>
      </c>
      <c r="J9" s="726">
        <v>11</v>
      </c>
      <c r="K9" s="726">
        <v>11</v>
      </c>
      <c r="L9" s="726">
        <v>11</v>
      </c>
      <c r="M9" s="726">
        <v>11</v>
      </c>
      <c r="N9" s="726">
        <v>11</v>
      </c>
      <c r="O9" s="726">
        <v>11</v>
      </c>
      <c r="P9" s="726">
        <v>11</v>
      </c>
      <c r="Q9" s="726">
        <v>11</v>
      </c>
      <c r="R9" s="726">
        <v>11</v>
      </c>
      <c r="S9" s="726">
        <v>11</v>
      </c>
      <c r="T9" s="726">
        <v>11</v>
      </c>
      <c r="U9" s="726">
        <v>11</v>
      </c>
      <c r="V9" s="726">
        <v>11</v>
      </c>
      <c r="W9" s="726">
        <v>11</v>
      </c>
      <c r="X9" s="726">
        <v>13</v>
      </c>
      <c r="Y9" s="726">
        <v>13</v>
      </c>
    </row>
    <row r="10" spans="1:25">
      <c r="A10" s="93" t="s">
        <v>10</v>
      </c>
      <c r="B10" s="726">
        <v>12</v>
      </c>
      <c r="C10" s="726">
        <v>12</v>
      </c>
      <c r="D10" s="726">
        <v>12</v>
      </c>
      <c r="E10" s="726">
        <v>12</v>
      </c>
      <c r="F10" s="726">
        <v>12</v>
      </c>
      <c r="G10" s="726">
        <v>12</v>
      </c>
      <c r="H10" s="726">
        <v>17</v>
      </c>
      <c r="I10" s="726">
        <v>17</v>
      </c>
      <c r="J10" s="726">
        <v>17</v>
      </c>
      <c r="K10" s="726">
        <v>17</v>
      </c>
      <c r="L10" s="726">
        <v>17</v>
      </c>
      <c r="M10" s="726">
        <v>17</v>
      </c>
      <c r="N10" s="726">
        <v>17</v>
      </c>
      <c r="O10" s="726">
        <v>17</v>
      </c>
      <c r="P10" s="726">
        <v>17</v>
      </c>
      <c r="Q10" s="726">
        <v>17</v>
      </c>
      <c r="R10" s="726">
        <v>17</v>
      </c>
      <c r="S10" s="726">
        <v>17</v>
      </c>
      <c r="T10" s="726">
        <v>17</v>
      </c>
      <c r="U10" s="726">
        <v>17</v>
      </c>
      <c r="V10" s="726">
        <v>17</v>
      </c>
      <c r="W10" s="726">
        <v>17</v>
      </c>
      <c r="X10" s="726">
        <v>17</v>
      </c>
      <c r="Y10" s="726">
        <v>17</v>
      </c>
    </row>
    <row r="11" spans="1:25">
      <c r="A11" s="93" t="s">
        <v>9</v>
      </c>
      <c r="B11" s="726">
        <v>4</v>
      </c>
      <c r="C11" s="726">
        <v>4</v>
      </c>
      <c r="D11" s="726">
        <v>4</v>
      </c>
      <c r="E11" s="726">
        <v>4</v>
      </c>
      <c r="F11" s="726">
        <v>4</v>
      </c>
      <c r="G11" s="726">
        <v>4</v>
      </c>
      <c r="H11" s="726">
        <v>16</v>
      </c>
      <c r="I11" s="726">
        <v>16</v>
      </c>
      <c r="J11" s="726">
        <v>16</v>
      </c>
      <c r="K11" s="726">
        <v>16</v>
      </c>
      <c r="L11" s="726">
        <v>16</v>
      </c>
      <c r="M11" s="726">
        <v>16</v>
      </c>
      <c r="N11" s="726">
        <v>16</v>
      </c>
      <c r="O11" s="726">
        <v>16</v>
      </c>
      <c r="P11" s="726">
        <v>16</v>
      </c>
      <c r="Q11" s="726">
        <v>16</v>
      </c>
      <c r="R11" s="726">
        <v>16</v>
      </c>
      <c r="S11" s="726">
        <v>16</v>
      </c>
      <c r="T11" s="726">
        <v>16</v>
      </c>
      <c r="U11" s="726">
        <v>16</v>
      </c>
      <c r="V11" s="726">
        <v>16</v>
      </c>
      <c r="W11" s="726">
        <v>16</v>
      </c>
      <c r="X11" s="726">
        <v>17</v>
      </c>
      <c r="Y11" s="726">
        <v>17</v>
      </c>
    </row>
    <row r="12" spans="1:25">
      <c r="A12" s="93" t="s">
        <v>8</v>
      </c>
      <c r="B12" s="726">
        <v>2</v>
      </c>
      <c r="C12" s="726">
        <v>2</v>
      </c>
      <c r="D12" s="726">
        <v>2</v>
      </c>
      <c r="E12" s="726">
        <v>2</v>
      </c>
      <c r="F12" s="726">
        <v>2</v>
      </c>
      <c r="G12" s="726">
        <v>2</v>
      </c>
      <c r="H12" s="726">
        <v>7</v>
      </c>
      <c r="I12" s="726">
        <v>7</v>
      </c>
      <c r="J12" s="726">
        <v>7</v>
      </c>
      <c r="K12" s="726">
        <v>7</v>
      </c>
      <c r="L12" s="726">
        <v>7</v>
      </c>
      <c r="M12" s="726">
        <v>7</v>
      </c>
      <c r="N12" s="726">
        <v>7</v>
      </c>
      <c r="O12" s="726">
        <v>7</v>
      </c>
      <c r="P12" s="726">
        <v>7</v>
      </c>
      <c r="Q12" s="726">
        <v>7</v>
      </c>
      <c r="R12" s="726">
        <v>7</v>
      </c>
      <c r="S12" s="726">
        <v>7</v>
      </c>
      <c r="T12" s="726">
        <v>7</v>
      </c>
      <c r="U12" s="726">
        <v>7</v>
      </c>
      <c r="V12" s="726">
        <v>7</v>
      </c>
      <c r="W12" s="726">
        <v>7</v>
      </c>
      <c r="X12" s="726">
        <v>7</v>
      </c>
      <c r="Y12" s="726">
        <v>8</v>
      </c>
    </row>
    <row r="13" spans="1:25">
      <c r="A13" s="93" t="s">
        <v>6</v>
      </c>
      <c r="B13" s="726">
        <v>6</v>
      </c>
      <c r="C13" s="726">
        <v>6</v>
      </c>
      <c r="D13" s="726">
        <v>6</v>
      </c>
      <c r="E13" s="726">
        <v>6</v>
      </c>
      <c r="F13" s="726">
        <v>6</v>
      </c>
      <c r="G13" s="726">
        <v>6</v>
      </c>
      <c r="H13" s="726">
        <v>11</v>
      </c>
      <c r="I13" s="726">
        <v>11</v>
      </c>
      <c r="J13" s="726">
        <v>11</v>
      </c>
      <c r="K13" s="726">
        <v>11</v>
      </c>
      <c r="L13" s="726">
        <v>11</v>
      </c>
      <c r="M13" s="726">
        <v>11</v>
      </c>
      <c r="N13" s="726">
        <v>11</v>
      </c>
      <c r="O13" s="726">
        <v>11</v>
      </c>
      <c r="P13" s="726">
        <v>11</v>
      </c>
      <c r="Q13" s="726">
        <v>11</v>
      </c>
      <c r="R13" s="726">
        <v>11</v>
      </c>
      <c r="S13" s="726">
        <v>11</v>
      </c>
      <c r="T13" s="726">
        <v>11</v>
      </c>
      <c r="U13" s="726">
        <v>11</v>
      </c>
      <c r="V13" s="726">
        <v>11</v>
      </c>
      <c r="W13" s="726">
        <v>11</v>
      </c>
      <c r="X13" s="726">
        <v>11</v>
      </c>
      <c r="Y13" s="726">
        <v>11</v>
      </c>
    </row>
    <row r="14" spans="1:25">
      <c r="A14" s="93" t="s">
        <v>18</v>
      </c>
      <c r="B14" s="726">
        <v>1</v>
      </c>
      <c r="C14" s="726">
        <v>1</v>
      </c>
      <c r="D14" s="726">
        <v>1</v>
      </c>
      <c r="E14" s="726">
        <v>1</v>
      </c>
      <c r="F14" s="726">
        <v>1</v>
      </c>
      <c r="G14" s="726">
        <v>1</v>
      </c>
      <c r="H14" s="726">
        <v>27</v>
      </c>
      <c r="I14" s="726">
        <v>27</v>
      </c>
      <c r="J14" s="726">
        <v>27</v>
      </c>
      <c r="K14" s="726">
        <v>27</v>
      </c>
      <c r="L14" s="726">
        <v>27</v>
      </c>
      <c r="M14" s="726">
        <v>27</v>
      </c>
      <c r="N14" s="726">
        <v>27</v>
      </c>
      <c r="O14" s="726">
        <v>27</v>
      </c>
      <c r="P14" s="726">
        <v>27</v>
      </c>
      <c r="Q14" s="726">
        <v>27</v>
      </c>
      <c r="R14" s="726">
        <v>27</v>
      </c>
      <c r="S14" s="726">
        <v>27</v>
      </c>
      <c r="T14" s="726">
        <v>27</v>
      </c>
      <c r="U14" s="726">
        <v>27</v>
      </c>
      <c r="V14" s="726">
        <v>27</v>
      </c>
      <c r="W14" s="726">
        <v>27</v>
      </c>
      <c r="X14" s="726">
        <v>27</v>
      </c>
      <c r="Y14" s="726">
        <v>27</v>
      </c>
    </row>
    <row r="15" spans="1:25">
      <c r="A15" s="93" t="s">
        <v>4</v>
      </c>
      <c r="B15" s="726"/>
      <c r="C15" s="726"/>
      <c r="D15" s="726"/>
      <c r="E15" s="726"/>
      <c r="F15" s="726"/>
      <c r="G15" s="726"/>
      <c r="H15" s="726">
        <v>1</v>
      </c>
      <c r="I15" s="726">
        <v>1</v>
      </c>
      <c r="J15" s="726">
        <v>1</v>
      </c>
      <c r="K15" s="726">
        <v>1</v>
      </c>
      <c r="L15" s="726">
        <v>1</v>
      </c>
      <c r="M15" s="726">
        <v>1</v>
      </c>
      <c r="N15" s="726">
        <v>1</v>
      </c>
      <c r="O15" s="726">
        <v>1</v>
      </c>
      <c r="P15" s="726">
        <v>1</v>
      </c>
      <c r="Q15" s="726">
        <v>1</v>
      </c>
      <c r="R15" s="726">
        <v>1</v>
      </c>
      <c r="S15" s="726">
        <v>1</v>
      </c>
      <c r="T15" s="726">
        <v>1</v>
      </c>
      <c r="U15" s="726">
        <v>1</v>
      </c>
      <c r="V15" s="726">
        <v>1</v>
      </c>
      <c r="W15" s="726">
        <v>1</v>
      </c>
      <c r="X15" s="726">
        <v>1</v>
      </c>
      <c r="Y15" s="726">
        <v>1</v>
      </c>
    </row>
    <row r="16" spans="1:25">
      <c r="A16" s="93" t="s">
        <v>3</v>
      </c>
      <c r="B16" s="726">
        <v>32</v>
      </c>
      <c r="C16" s="726">
        <v>32</v>
      </c>
      <c r="D16" s="726">
        <v>32</v>
      </c>
      <c r="E16" s="726">
        <v>32</v>
      </c>
      <c r="F16" s="726">
        <v>32</v>
      </c>
      <c r="G16" s="726">
        <v>32</v>
      </c>
      <c r="H16" s="726">
        <v>80</v>
      </c>
      <c r="I16" s="726">
        <v>80</v>
      </c>
      <c r="J16" s="726">
        <v>80</v>
      </c>
      <c r="K16" s="726">
        <v>80</v>
      </c>
      <c r="L16" s="726">
        <v>80</v>
      </c>
      <c r="M16" s="726">
        <v>80</v>
      </c>
      <c r="N16" s="726">
        <v>80</v>
      </c>
      <c r="O16" s="726">
        <v>80</v>
      </c>
      <c r="P16" s="726">
        <v>80</v>
      </c>
      <c r="Q16" s="726">
        <v>80</v>
      </c>
      <c r="R16" s="726">
        <v>80</v>
      </c>
      <c r="S16" s="726">
        <v>80</v>
      </c>
      <c r="T16" s="726">
        <v>80</v>
      </c>
      <c r="U16" s="726">
        <v>80</v>
      </c>
      <c r="V16" s="726">
        <v>80</v>
      </c>
      <c r="W16" s="726">
        <v>80</v>
      </c>
      <c r="X16" s="726">
        <v>81</v>
      </c>
      <c r="Y16" s="726">
        <v>81</v>
      </c>
    </row>
    <row r="17" spans="1:25">
      <c r="A17" s="93" t="s">
        <v>33</v>
      </c>
      <c r="B17" s="726">
        <v>5</v>
      </c>
      <c r="C17" s="726">
        <v>10</v>
      </c>
      <c r="D17" s="726">
        <v>10</v>
      </c>
      <c r="E17" s="726">
        <v>10</v>
      </c>
      <c r="F17" s="726">
        <v>10</v>
      </c>
      <c r="G17" s="726">
        <v>10</v>
      </c>
      <c r="H17" s="726">
        <v>51</v>
      </c>
      <c r="I17" s="726">
        <v>51</v>
      </c>
      <c r="J17" s="726">
        <v>51</v>
      </c>
      <c r="K17" s="726">
        <v>51</v>
      </c>
      <c r="L17" s="726">
        <v>51</v>
      </c>
      <c r="M17" s="726">
        <v>51</v>
      </c>
      <c r="N17" s="726">
        <v>51</v>
      </c>
      <c r="O17" s="726">
        <v>51</v>
      </c>
      <c r="P17" s="726">
        <v>51</v>
      </c>
      <c r="Q17" s="726">
        <v>51</v>
      </c>
      <c r="R17" s="726">
        <v>51</v>
      </c>
      <c r="S17" s="726">
        <v>51</v>
      </c>
      <c r="T17" s="726">
        <v>51</v>
      </c>
      <c r="U17" s="726">
        <v>51</v>
      </c>
      <c r="V17" s="726">
        <v>51</v>
      </c>
      <c r="W17" s="726">
        <v>51</v>
      </c>
      <c r="X17" s="726">
        <v>51</v>
      </c>
      <c r="Y17" s="726">
        <v>51</v>
      </c>
    </row>
    <row r="18" spans="1:25">
      <c r="A18" s="93" t="s">
        <v>1</v>
      </c>
      <c r="B18" s="726">
        <v>6</v>
      </c>
      <c r="C18" s="726">
        <v>6</v>
      </c>
      <c r="D18" s="726">
        <v>6</v>
      </c>
      <c r="E18" s="726">
        <v>6</v>
      </c>
      <c r="F18" s="726">
        <v>6</v>
      </c>
      <c r="G18" s="726">
        <v>6</v>
      </c>
      <c r="H18" s="726">
        <v>15</v>
      </c>
      <c r="I18" s="726">
        <v>15</v>
      </c>
      <c r="J18" s="726">
        <v>15</v>
      </c>
      <c r="K18" s="726">
        <v>15</v>
      </c>
      <c r="L18" s="726">
        <v>15</v>
      </c>
      <c r="M18" s="726">
        <v>15</v>
      </c>
      <c r="N18" s="726">
        <v>15</v>
      </c>
      <c r="O18" s="726">
        <v>15</v>
      </c>
      <c r="P18" s="726">
        <v>15</v>
      </c>
      <c r="Q18" s="726">
        <v>15</v>
      </c>
      <c r="R18" s="726">
        <v>15</v>
      </c>
      <c r="S18" s="726">
        <v>15</v>
      </c>
      <c r="T18" s="726">
        <v>15</v>
      </c>
      <c r="U18" s="726">
        <v>15</v>
      </c>
      <c r="V18" s="726">
        <v>15</v>
      </c>
      <c r="W18" s="726">
        <v>15</v>
      </c>
      <c r="X18" s="726">
        <v>15</v>
      </c>
      <c r="Y18" s="726">
        <v>15</v>
      </c>
    </row>
    <row r="19" spans="1:25">
      <c r="A19" s="93" t="s">
        <v>24</v>
      </c>
      <c r="B19" s="726">
        <v>2</v>
      </c>
      <c r="C19" s="726">
        <v>2</v>
      </c>
      <c r="D19" s="726">
        <v>2</v>
      </c>
      <c r="E19" s="726">
        <v>2</v>
      </c>
      <c r="F19" s="726">
        <v>2</v>
      </c>
      <c r="G19" s="726">
        <v>2</v>
      </c>
      <c r="H19" s="726">
        <v>7</v>
      </c>
      <c r="I19" s="726">
        <v>7</v>
      </c>
      <c r="J19" s="726">
        <v>7</v>
      </c>
      <c r="K19" s="726">
        <v>7</v>
      </c>
      <c r="L19" s="726">
        <v>7</v>
      </c>
      <c r="M19" s="726">
        <v>7</v>
      </c>
      <c r="N19" s="726">
        <v>7</v>
      </c>
      <c r="O19" s="726">
        <v>7</v>
      </c>
      <c r="P19" s="726">
        <v>7</v>
      </c>
      <c r="Q19" s="726">
        <v>7</v>
      </c>
      <c r="R19" s="726">
        <v>7</v>
      </c>
      <c r="S19" s="726">
        <v>7</v>
      </c>
      <c r="T19" s="726">
        <v>7</v>
      </c>
      <c r="U19" s="726">
        <v>7</v>
      </c>
      <c r="V19" s="726">
        <v>7</v>
      </c>
      <c r="W19" s="726">
        <v>7</v>
      </c>
      <c r="X19" s="726">
        <v>7</v>
      </c>
      <c r="Y19" s="726">
        <v>7</v>
      </c>
    </row>
    <row r="21" spans="1:25">
      <c r="A21" s="139" t="s">
        <v>19</v>
      </c>
    </row>
    <row r="22" spans="1:25">
      <c r="A22" s="17" t="s">
        <v>3137</v>
      </c>
    </row>
  </sheetData>
  <pageMargins left="0.7" right="0.7" top="0.75" bottom="0.75" header="0.3" footer="0.3"/>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45EDA-CF97-4371-AE26-7FE98A7E9468}">
  <dimension ref="A1:L22"/>
  <sheetViews>
    <sheetView topLeftCell="A10" workbookViewId="0">
      <selection activeCell="A21" sqref="A21:A22"/>
    </sheetView>
  </sheetViews>
  <sheetFormatPr defaultRowHeight="14.4"/>
  <cols>
    <col min="1" max="1" width="38.109375" customWidth="1"/>
  </cols>
  <sheetData>
    <row r="1" spans="1:12">
      <c r="A1" s="18" t="s">
        <v>3380</v>
      </c>
      <c r="E1" s="18"/>
      <c r="J1" s="18"/>
    </row>
    <row r="3" spans="1:12">
      <c r="A3" s="223" t="s">
        <v>2624</v>
      </c>
      <c r="B3" s="3">
        <v>2000</v>
      </c>
      <c r="C3" s="3">
        <v>2005</v>
      </c>
      <c r="D3" s="3">
        <v>2010</v>
      </c>
      <c r="E3" s="3">
        <v>2012</v>
      </c>
      <c r="F3" s="3">
        <v>2014</v>
      </c>
      <c r="G3" s="3">
        <v>2016</v>
      </c>
      <c r="H3" s="3">
        <v>2017</v>
      </c>
      <c r="I3" s="3">
        <v>2018</v>
      </c>
      <c r="J3" s="3">
        <v>2019</v>
      </c>
      <c r="K3" s="3">
        <v>2020</v>
      </c>
      <c r="L3" s="3">
        <v>2021</v>
      </c>
    </row>
    <row r="4" spans="1:12">
      <c r="A4" s="93" t="s">
        <v>13</v>
      </c>
      <c r="B4" s="726"/>
      <c r="C4" s="726"/>
      <c r="D4" s="726"/>
      <c r="E4" s="726"/>
      <c r="F4" s="726"/>
      <c r="G4" s="726"/>
      <c r="H4" s="726"/>
      <c r="I4" s="726"/>
      <c r="J4" s="726"/>
      <c r="K4" s="726"/>
      <c r="L4" s="726"/>
    </row>
    <row r="5" spans="1:12">
      <c r="A5" s="93" t="s">
        <v>12</v>
      </c>
      <c r="B5" s="726">
        <v>2423</v>
      </c>
      <c r="C5" s="726">
        <v>2652</v>
      </c>
      <c r="D5" s="726">
        <v>2925</v>
      </c>
      <c r="E5" s="726">
        <v>2992</v>
      </c>
      <c r="F5" s="726">
        <v>2992</v>
      </c>
      <c r="G5" s="726">
        <v>2992</v>
      </c>
      <c r="H5" s="726">
        <v>2992</v>
      </c>
      <c r="I5" s="726">
        <v>2992</v>
      </c>
      <c r="J5" s="726">
        <v>2992</v>
      </c>
      <c r="K5" s="726">
        <v>3044</v>
      </c>
      <c r="L5" s="726">
        <v>3044</v>
      </c>
    </row>
    <row r="6" spans="1:12">
      <c r="A6" s="93" t="s">
        <v>513</v>
      </c>
      <c r="B6" s="726"/>
      <c r="C6" s="726"/>
      <c r="D6" s="726"/>
      <c r="E6" s="726"/>
      <c r="F6" s="726"/>
      <c r="G6" s="726"/>
      <c r="H6" s="726"/>
      <c r="I6" s="726"/>
      <c r="J6" s="726"/>
      <c r="K6" s="726"/>
      <c r="L6" s="726"/>
    </row>
    <row r="7" spans="1:12">
      <c r="A7" s="93" t="s">
        <v>605</v>
      </c>
      <c r="B7" s="726"/>
      <c r="C7" s="726"/>
      <c r="D7" s="726"/>
      <c r="E7" s="726"/>
      <c r="F7" s="726"/>
      <c r="G7" s="726"/>
      <c r="H7" s="726"/>
      <c r="I7" s="726"/>
      <c r="J7" s="726"/>
      <c r="K7" s="726"/>
      <c r="L7" s="726"/>
    </row>
    <row r="8" spans="1:12">
      <c r="A8" s="93" t="s">
        <v>512</v>
      </c>
      <c r="B8" s="726">
        <v>577</v>
      </c>
      <c r="C8" s="726">
        <v>694</v>
      </c>
      <c r="D8" s="726">
        <v>737</v>
      </c>
      <c r="E8" s="726">
        <v>740</v>
      </c>
      <c r="F8" s="726">
        <v>742</v>
      </c>
      <c r="G8" s="726">
        <v>746</v>
      </c>
      <c r="H8" s="726">
        <v>746</v>
      </c>
      <c r="I8" s="726">
        <v>746</v>
      </c>
      <c r="J8" s="726">
        <v>746</v>
      </c>
      <c r="K8" s="726">
        <v>746</v>
      </c>
      <c r="L8" s="726">
        <v>746</v>
      </c>
    </row>
    <row r="9" spans="1:12">
      <c r="A9" s="93" t="s">
        <v>11</v>
      </c>
      <c r="B9" s="726">
        <v>479</v>
      </c>
      <c r="C9" s="726">
        <v>1575</v>
      </c>
      <c r="D9" s="726">
        <v>3183</v>
      </c>
      <c r="E9" s="726">
        <v>3183</v>
      </c>
      <c r="F9" s="726">
        <v>3183</v>
      </c>
      <c r="G9" s="726">
        <v>3367</v>
      </c>
      <c r="H9" s="726">
        <v>3582</v>
      </c>
      <c r="I9" s="726">
        <v>3582</v>
      </c>
      <c r="J9" s="726">
        <v>3582</v>
      </c>
      <c r="K9" s="726">
        <v>3582</v>
      </c>
      <c r="L9" s="726">
        <v>3582</v>
      </c>
    </row>
    <row r="10" spans="1:12">
      <c r="A10" s="93" t="s">
        <v>10</v>
      </c>
      <c r="B10" s="726">
        <v>8794</v>
      </c>
      <c r="C10" s="726">
        <v>8798</v>
      </c>
      <c r="D10" s="726">
        <v>8801</v>
      </c>
      <c r="E10" s="726">
        <v>8801</v>
      </c>
      <c r="F10" s="726">
        <v>8801</v>
      </c>
      <c r="G10" s="726">
        <v>8801</v>
      </c>
      <c r="H10" s="726">
        <v>8801</v>
      </c>
      <c r="I10" s="726">
        <v>8801</v>
      </c>
      <c r="J10" s="726">
        <v>7858</v>
      </c>
      <c r="K10" s="726">
        <v>7825</v>
      </c>
      <c r="L10" s="726">
        <v>7825</v>
      </c>
    </row>
    <row r="11" spans="1:12">
      <c r="A11" s="93" t="s">
        <v>9</v>
      </c>
      <c r="B11" s="726">
        <v>2019</v>
      </c>
      <c r="C11" s="726">
        <v>2165</v>
      </c>
      <c r="D11" s="726">
        <v>2760</v>
      </c>
      <c r="E11" s="726">
        <v>2793</v>
      </c>
      <c r="F11" s="726">
        <v>3001</v>
      </c>
      <c r="G11" s="726">
        <v>3253</v>
      </c>
      <c r="H11" s="726">
        <v>3253</v>
      </c>
      <c r="I11" s="726">
        <v>3253</v>
      </c>
      <c r="J11" s="726">
        <v>3253</v>
      </c>
      <c r="K11" s="726">
        <v>3253</v>
      </c>
      <c r="L11" s="726">
        <v>3253</v>
      </c>
    </row>
    <row r="12" spans="1:12">
      <c r="A12" s="93" t="s">
        <v>8</v>
      </c>
      <c r="B12" s="726"/>
      <c r="C12" s="726"/>
      <c r="D12" s="726"/>
      <c r="E12" s="726"/>
      <c r="F12" s="726"/>
      <c r="G12" s="726"/>
      <c r="H12" s="726"/>
      <c r="I12" s="726"/>
      <c r="J12" s="726"/>
      <c r="K12" s="726"/>
      <c r="L12" s="726"/>
    </row>
    <row r="13" spans="1:12">
      <c r="A13" s="93" t="s">
        <v>6</v>
      </c>
      <c r="B13" s="726"/>
      <c r="C13" s="726"/>
      <c r="D13" s="726"/>
      <c r="E13" s="726"/>
      <c r="F13" s="726"/>
      <c r="G13" s="726"/>
      <c r="H13" s="726"/>
      <c r="I13" s="726"/>
      <c r="J13" s="726"/>
      <c r="K13" s="726"/>
      <c r="L13" s="726"/>
    </row>
    <row r="14" spans="1:12">
      <c r="A14" s="93" t="s">
        <v>18</v>
      </c>
      <c r="B14" s="726">
        <v>1269</v>
      </c>
      <c r="C14" s="726">
        <v>1775</v>
      </c>
      <c r="D14" s="726">
        <v>1775</v>
      </c>
      <c r="E14" s="726">
        <v>1906</v>
      </c>
      <c r="F14" s="726">
        <v>1935</v>
      </c>
      <c r="G14" s="726">
        <v>1967</v>
      </c>
      <c r="H14" s="726">
        <v>1967</v>
      </c>
      <c r="I14" s="726">
        <v>2110</v>
      </c>
      <c r="J14" s="726">
        <v>2153</v>
      </c>
      <c r="K14" s="726">
        <v>2153</v>
      </c>
      <c r="L14" s="726">
        <v>2153</v>
      </c>
    </row>
    <row r="15" spans="1:12">
      <c r="A15" s="93" t="s">
        <v>4</v>
      </c>
      <c r="B15" s="726"/>
      <c r="C15" s="726"/>
      <c r="D15" s="726"/>
      <c r="E15" s="726"/>
      <c r="F15" s="726"/>
      <c r="G15" s="726"/>
      <c r="H15" s="726"/>
      <c r="I15" s="726"/>
      <c r="J15" s="726"/>
      <c r="K15" s="726"/>
      <c r="L15" s="726"/>
    </row>
    <row r="16" spans="1:12">
      <c r="A16" s="93" t="s">
        <v>3</v>
      </c>
      <c r="B16" s="726">
        <v>1791</v>
      </c>
      <c r="C16" s="726">
        <v>5530</v>
      </c>
      <c r="D16" s="726">
        <v>6045</v>
      </c>
      <c r="E16" s="726">
        <v>6106</v>
      </c>
      <c r="F16" s="726">
        <v>6314</v>
      </c>
      <c r="G16" s="726">
        <v>6526</v>
      </c>
      <c r="H16" s="726">
        <v>6704</v>
      </c>
      <c r="I16" s="726">
        <v>6768</v>
      </c>
      <c r="J16" s="726">
        <v>6842</v>
      </c>
      <c r="K16" s="726">
        <v>6842</v>
      </c>
      <c r="L16" s="726">
        <v>6871</v>
      </c>
    </row>
    <row r="17" spans="1:12">
      <c r="A17" s="93" t="s">
        <v>33</v>
      </c>
      <c r="B17" s="726">
        <v>2521</v>
      </c>
      <c r="C17" s="726">
        <v>4373</v>
      </c>
      <c r="D17" s="726">
        <v>5269</v>
      </c>
      <c r="E17" s="726">
        <v>5613</v>
      </c>
      <c r="F17" s="726">
        <v>5846</v>
      </c>
      <c r="G17" s="726">
        <v>5966</v>
      </c>
      <c r="H17" s="726">
        <v>5966</v>
      </c>
      <c r="I17" s="726">
        <v>5977</v>
      </c>
      <c r="J17" s="726">
        <v>6751</v>
      </c>
      <c r="K17" s="726">
        <v>7279</v>
      </c>
      <c r="L17" s="726">
        <v>7279</v>
      </c>
    </row>
    <row r="18" spans="1:12">
      <c r="A18" s="93" t="s">
        <v>1</v>
      </c>
      <c r="B18" s="726">
        <v>4523</v>
      </c>
      <c r="C18" s="726">
        <v>5918</v>
      </c>
      <c r="D18" s="726">
        <v>6482</v>
      </c>
      <c r="E18" s="726">
        <v>7058</v>
      </c>
      <c r="F18" s="726">
        <v>7252</v>
      </c>
      <c r="G18" s="726">
        <v>7252</v>
      </c>
      <c r="H18" s="726">
        <v>7252</v>
      </c>
      <c r="I18" s="726">
        <v>7583</v>
      </c>
      <c r="J18" s="726">
        <v>7583</v>
      </c>
      <c r="K18" s="726">
        <v>7583</v>
      </c>
      <c r="L18" s="726">
        <v>7583</v>
      </c>
    </row>
    <row r="19" spans="1:12">
      <c r="A19" s="93" t="s">
        <v>24</v>
      </c>
      <c r="B19" s="726">
        <v>1786</v>
      </c>
      <c r="C19" s="726">
        <v>2045</v>
      </c>
      <c r="D19" s="726">
        <v>5130</v>
      </c>
      <c r="E19" s="726">
        <v>6069</v>
      </c>
      <c r="F19" s="726">
        <v>6135</v>
      </c>
      <c r="G19" s="726">
        <v>6171</v>
      </c>
      <c r="H19" s="726">
        <v>6231</v>
      </c>
      <c r="I19" s="726">
        <v>6231</v>
      </c>
      <c r="J19" s="726">
        <v>6231</v>
      </c>
      <c r="K19" s="726">
        <v>6231</v>
      </c>
      <c r="L19" s="726">
        <v>6231</v>
      </c>
    </row>
    <row r="21" spans="1:12">
      <c r="A21" s="139" t="s">
        <v>19</v>
      </c>
    </row>
    <row r="22" spans="1:12">
      <c r="A22" s="17" t="s">
        <v>3137</v>
      </c>
    </row>
  </sheetData>
  <pageMargins left="0.7" right="0.7" top="0.75" bottom="0.75" header="0.3" footer="0.3"/>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sheetPr codeName="Sheet316"/>
  <dimension ref="B8:L9"/>
  <sheetViews>
    <sheetView topLeftCell="A4" workbookViewId="0">
      <selection activeCell="D126" sqref="A1:XFD1048576"/>
    </sheetView>
  </sheetViews>
  <sheetFormatPr defaultColWidth="9.21875" defaultRowHeight="14.4"/>
  <cols>
    <col min="2" max="2" width="9.77734375" customWidth="1"/>
  </cols>
  <sheetData>
    <row r="8" spans="2:12" ht="58.8">
      <c r="B8" s="742">
        <v>4.2</v>
      </c>
      <c r="C8" s="742"/>
      <c r="D8" s="742"/>
      <c r="E8" s="742"/>
      <c r="F8" s="742"/>
      <c r="G8" s="742"/>
      <c r="H8" s="742"/>
      <c r="I8" s="742"/>
      <c r="J8" s="742"/>
      <c r="K8" s="742"/>
      <c r="L8" s="742"/>
    </row>
    <row r="9" spans="2:12" ht="58.8">
      <c r="B9" s="742" t="s">
        <v>531</v>
      </c>
      <c r="C9" s="742"/>
      <c r="D9" s="742"/>
      <c r="E9" s="742"/>
      <c r="F9" s="742"/>
      <c r="G9" s="742"/>
      <c r="H9" s="742"/>
      <c r="I9" s="742"/>
      <c r="J9" s="742"/>
      <c r="K9" s="742"/>
      <c r="L9" s="742"/>
    </row>
  </sheetData>
  <mergeCells count="2">
    <mergeCell ref="B8:L8"/>
    <mergeCell ref="B9:L9"/>
  </mergeCells>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sheetPr codeName="Sheet317"/>
  <dimension ref="A1:O25"/>
  <sheetViews>
    <sheetView topLeftCell="A7" workbookViewId="0">
      <selection activeCell="O23" sqref="O23"/>
    </sheetView>
  </sheetViews>
  <sheetFormatPr defaultRowHeight="14.4"/>
  <cols>
    <col min="1" max="1" width="33.77734375" customWidth="1"/>
    <col min="2" max="3" width="8.21875" customWidth="1"/>
    <col min="4" max="4" width="11.21875" customWidth="1"/>
    <col min="5" max="6" width="7" customWidth="1"/>
    <col min="7" max="8" width="8.21875" customWidth="1"/>
    <col min="9" max="13" width="7" customWidth="1"/>
  </cols>
  <sheetData>
    <row r="1" spans="1:15">
      <c r="A1" s="35" t="s">
        <v>3279</v>
      </c>
      <c r="B1" s="17"/>
      <c r="C1" s="17"/>
      <c r="D1" s="17"/>
      <c r="E1" s="17"/>
      <c r="F1" s="17"/>
      <c r="G1" s="17"/>
      <c r="H1" s="17"/>
    </row>
    <row r="2" spans="1:15">
      <c r="A2" s="17"/>
      <c r="B2" s="17"/>
      <c r="C2" s="17"/>
      <c r="D2" s="17"/>
      <c r="E2" s="17"/>
      <c r="F2" s="17"/>
      <c r="G2" s="17"/>
      <c r="H2" s="17"/>
    </row>
    <row r="3" spans="1:15">
      <c r="A3" s="223" t="s">
        <v>14</v>
      </c>
      <c r="B3" s="3">
        <v>2010</v>
      </c>
      <c r="C3" s="3">
        <v>2011</v>
      </c>
      <c r="D3" s="3">
        <v>2012</v>
      </c>
      <c r="E3" s="222">
        <v>2013</v>
      </c>
      <c r="F3" s="3">
        <v>2014</v>
      </c>
      <c r="G3" s="3">
        <v>2015</v>
      </c>
      <c r="H3" s="3">
        <v>2016</v>
      </c>
      <c r="I3" s="222">
        <v>2017</v>
      </c>
      <c r="J3" s="3">
        <v>2018</v>
      </c>
      <c r="K3" s="222">
        <v>2019</v>
      </c>
      <c r="L3" s="3">
        <v>2020</v>
      </c>
      <c r="M3" s="222">
        <v>2021</v>
      </c>
      <c r="N3" s="3">
        <v>2022</v>
      </c>
      <c r="O3" s="1" t="s">
        <v>559</v>
      </c>
    </row>
    <row r="4" spans="1:15">
      <c r="A4" s="93" t="s">
        <v>122</v>
      </c>
      <c r="B4" s="290"/>
      <c r="C4" s="290">
        <v>14.340733210539241</v>
      </c>
      <c r="D4" s="290">
        <v>10.888768829479801</v>
      </c>
      <c r="E4" s="290">
        <v>8.8704401426739707</v>
      </c>
      <c r="F4" s="290">
        <v>6.2440621656704849</v>
      </c>
      <c r="G4" s="290">
        <v>13.022096417424251</v>
      </c>
      <c r="H4" s="290">
        <v>43.955762949207042</v>
      </c>
      <c r="I4" s="290">
        <v>19.324850310227973</v>
      </c>
      <c r="J4" s="290">
        <v>15.298007787112724</v>
      </c>
      <c r="K4" s="290">
        <v>18.97668176671101</v>
      </c>
      <c r="L4" s="290">
        <v>31.30350533676139</v>
      </c>
      <c r="M4" s="290">
        <v>34.064958596226148</v>
      </c>
      <c r="N4" s="290">
        <v>24.232453610940752</v>
      </c>
    </row>
    <row r="5" spans="1:15">
      <c r="A5" s="93" t="s">
        <v>12</v>
      </c>
      <c r="B5" s="290">
        <v>2.5776299590263605</v>
      </c>
      <c r="C5" s="290">
        <v>6.6087595053925172</v>
      </c>
      <c r="D5" s="290">
        <v>7.9734933965106682</v>
      </c>
      <c r="E5" s="290">
        <v>5.3080618562572282</v>
      </c>
      <c r="F5" s="290">
        <v>2.8712874876810788</v>
      </c>
      <c r="G5" s="290">
        <v>1.2841958152957396</v>
      </c>
      <c r="H5" s="290">
        <v>2.8436866838396511</v>
      </c>
      <c r="I5" s="290">
        <v>2.9794134447554099</v>
      </c>
      <c r="J5" s="290">
        <v>-0.6751622922357462</v>
      </c>
      <c r="K5" s="290">
        <v>1.3793741972803328</v>
      </c>
      <c r="L5" s="290">
        <v>3.7213464747061056</v>
      </c>
      <c r="M5" s="290">
        <v>5.950681825068119</v>
      </c>
      <c r="N5" s="290">
        <v>11.677027715160605</v>
      </c>
    </row>
    <row r="6" spans="1:15">
      <c r="A6" s="93" t="s">
        <v>513</v>
      </c>
      <c r="B6" s="290"/>
      <c r="C6" s="290"/>
      <c r="D6" s="290"/>
      <c r="E6" s="290"/>
      <c r="F6" s="290"/>
      <c r="G6" s="290"/>
      <c r="H6" s="290"/>
      <c r="I6" s="290"/>
      <c r="J6" s="290"/>
      <c r="K6" s="290"/>
      <c r="L6" s="290"/>
      <c r="M6" s="290"/>
      <c r="N6" s="290"/>
    </row>
    <row r="7" spans="1:15">
      <c r="A7" s="28" t="s">
        <v>100</v>
      </c>
      <c r="B7" s="290"/>
      <c r="C7" s="290"/>
      <c r="D7" s="290">
        <v>6.7799128154411692</v>
      </c>
      <c r="E7" s="290">
        <v>1.8102899776001768</v>
      </c>
      <c r="F7" s="290">
        <v>1.635529097219024</v>
      </c>
      <c r="G7" s="290">
        <v>0.89155780288014963</v>
      </c>
      <c r="H7" s="290">
        <v>3.1592819078224865</v>
      </c>
      <c r="I7" s="290">
        <v>29.18328851038401</v>
      </c>
      <c r="J7" s="290">
        <v>31.555199588260187</v>
      </c>
      <c r="K7" s="290">
        <v>6.0743295170735401</v>
      </c>
      <c r="L7" s="290">
        <v>11.505390194704535</v>
      </c>
      <c r="M7" s="290">
        <v>9.3361950022995401</v>
      </c>
      <c r="N7" s="290">
        <v>11.481396385105992</v>
      </c>
      <c r="O7" s="33"/>
    </row>
    <row r="8" spans="1:15">
      <c r="A8" s="93" t="s">
        <v>512</v>
      </c>
      <c r="B8" s="290">
        <v>0.42387402034229266</v>
      </c>
      <c r="C8" s="290">
        <v>5.9568745488062076</v>
      </c>
      <c r="D8" s="290">
        <v>13.107578651984136</v>
      </c>
      <c r="E8" s="290">
        <v>5.6869030582395874</v>
      </c>
      <c r="F8" s="290">
        <v>6.3470946129624011</v>
      </c>
      <c r="G8" s="290">
        <v>4.1527805637822537</v>
      </c>
      <c r="H8" s="290">
        <v>15.024737290726485</v>
      </c>
      <c r="I8" s="290">
        <v>8.1105028675344517</v>
      </c>
      <c r="J8" s="290">
        <v>-3.4125826974434892E-2</v>
      </c>
      <c r="K8" s="290">
        <v>2.1510564294552594</v>
      </c>
      <c r="L8" s="290">
        <v>4.2785522647772574</v>
      </c>
      <c r="M8" s="290">
        <v>4.7633086270358946</v>
      </c>
      <c r="N8" s="290">
        <v>8.4699375916521475</v>
      </c>
    </row>
    <row r="9" spans="1:15">
      <c r="A9" s="93" t="s">
        <v>11</v>
      </c>
      <c r="B9" s="290"/>
      <c r="C9" s="290">
        <v>7.0786202836339562</v>
      </c>
      <c r="D9" s="290">
        <v>9.9129663348182024</v>
      </c>
      <c r="E9" s="290">
        <v>5.3164715887994403</v>
      </c>
      <c r="F9" s="290">
        <v>5.4307639582278577</v>
      </c>
      <c r="G9" s="290">
        <v>6.2859696739926392</v>
      </c>
      <c r="H9" s="290">
        <v>11.998765817098629</v>
      </c>
      <c r="I9" s="290">
        <v>5.7145059611821543</v>
      </c>
      <c r="J9" s="290">
        <v>5.16002300164413</v>
      </c>
      <c r="K9" s="290">
        <v>6.9491963464139355</v>
      </c>
      <c r="L9" s="290">
        <v>10.546505555782902</v>
      </c>
      <c r="M9" s="290">
        <v>9.9875850039243801</v>
      </c>
      <c r="N9" s="290">
        <v>8.9914227261787243</v>
      </c>
      <c r="O9" t="s">
        <v>15</v>
      </c>
    </row>
    <row r="10" spans="1:15">
      <c r="A10" s="93" t="s">
        <v>10</v>
      </c>
      <c r="B10" s="290">
        <v>3.7</v>
      </c>
      <c r="C10" s="290">
        <v>12.7</v>
      </c>
      <c r="D10" s="290">
        <v>3.5</v>
      </c>
      <c r="E10" s="290">
        <v>4.5999999999999996</v>
      </c>
      <c r="F10" s="290">
        <v>6.3</v>
      </c>
      <c r="G10" s="290">
        <v>5.8</v>
      </c>
      <c r="H10" s="290">
        <v>4.2</v>
      </c>
      <c r="I10" s="290">
        <v>9.1</v>
      </c>
      <c r="J10" s="290">
        <v>10.4</v>
      </c>
      <c r="K10" s="290">
        <v>4.8</v>
      </c>
      <c r="L10" s="290">
        <v>4.3</v>
      </c>
      <c r="M10" s="290">
        <v>7.4</v>
      </c>
      <c r="N10" s="290"/>
    </row>
    <row r="11" spans="1:15">
      <c r="A11" s="93" t="s">
        <v>9</v>
      </c>
      <c r="B11" s="290"/>
      <c r="C11" s="290"/>
      <c r="D11" s="290"/>
      <c r="E11" s="290"/>
      <c r="F11" s="290"/>
      <c r="G11" s="290"/>
      <c r="H11" s="290"/>
      <c r="I11" s="290"/>
      <c r="J11" s="290"/>
      <c r="K11" s="290"/>
      <c r="L11" s="290"/>
      <c r="M11" s="290"/>
      <c r="N11" s="290"/>
    </row>
    <row r="12" spans="1:15">
      <c r="A12" s="93" t="s">
        <v>8</v>
      </c>
      <c r="B12" s="290">
        <v>3.4</v>
      </c>
      <c r="C12" s="290">
        <v>5.7</v>
      </c>
      <c r="D12" s="290">
        <v>1.8</v>
      </c>
      <c r="E12" s="290">
        <v>3.3</v>
      </c>
      <c r="F12" s="290">
        <v>4.7</v>
      </c>
      <c r="G12" s="290">
        <v>3.3</v>
      </c>
      <c r="H12" s="290">
        <v>0.9</v>
      </c>
      <c r="I12" s="290">
        <v>3.6</v>
      </c>
      <c r="J12" s="290">
        <v>6</v>
      </c>
      <c r="K12" s="290">
        <v>0.7</v>
      </c>
      <c r="L12" s="290">
        <v>6.1</v>
      </c>
      <c r="M12" s="290">
        <v>4</v>
      </c>
      <c r="N12" s="290">
        <v>15.1</v>
      </c>
    </row>
    <row r="13" spans="1:15">
      <c r="A13" s="93" t="s">
        <v>6</v>
      </c>
      <c r="B13" s="290">
        <v>15.26</v>
      </c>
      <c r="C13" s="290">
        <v>13.14</v>
      </c>
      <c r="D13" s="290">
        <v>3.19</v>
      </c>
      <c r="E13" s="290">
        <v>5.52</v>
      </c>
      <c r="F13" s="290">
        <v>3.92</v>
      </c>
      <c r="G13" s="290">
        <v>5.24</v>
      </c>
      <c r="H13" s="290">
        <v>32.1</v>
      </c>
      <c r="I13" s="290">
        <v>16.41</v>
      </c>
      <c r="J13" s="290">
        <v>-0.1</v>
      </c>
      <c r="K13" s="290">
        <v>3.35</v>
      </c>
      <c r="L13" s="290">
        <v>7.75</v>
      </c>
      <c r="M13" s="290">
        <v>11.12</v>
      </c>
      <c r="N13" s="290">
        <v>14.44</v>
      </c>
    </row>
    <row r="14" spans="1:15">
      <c r="A14" s="93" t="s">
        <v>5</v>
      </c>
      <c r="B14" s="290">
        <v>2.9832573307200008</v>
      </c>
      <c r="C14" s="290">
        <v>4.9973708353216297</v>
      </c>
      <c r="D14" s="290">
        <v>9.1362804658550392</v>
      </c>
      <c r="E14" s="290">
        <v>6.6202489588797713</v>
      </c>
      <c r="F14" s="290">
        <v>8.8495236022642505</v>
      </c>
      <c r="G14" s="290">
        <v>5.7863636799572475</v>
      </c>
      <c r="H14" s="290">
        <v>11.102761477582908</v>
      </c>
      <c r="I14" s="290">
        <v>5.3264473672580968</v>
      </c>
      <c r="J14" s="290">
        <v>3.2812758988587887</v>
      </c>
      <c r="K14" s="290">
        <v>4.4957359427083299</v>
      </c>
      <c r="L14" s="290">
        <v>5.4525907932632203</v>
      </c>
      <c r="M14" s="290">
        <v>6.0509873464573447</v>
      </c>
      <c r="N14" s="290">
        <v>7.7710674783003597</v>
      </c>
    </row>
    <row r="15" spans="1:15">
      <c r="A15" s="93" t="s">
        <v>4</v>
      </c>
      <c r="B15" s="290">
        <v>6.7</v>
      </c>
      <c r="C15" s="290">
        <v>0.1</v>
      </c>
      <c r="D15" s="290">
        <v>4.8</v>
      </c>
      <c r="E15" s="290">
        <v>5.7</v>
      </c>
      <c r="F15" s="290">
        <v>2.2999999999999998</v>
      </c>
      <c r="G15" s="290">
        <v>0.4</v>
      </c>
      <c r="H15" s="290">
        <v>1.2</v>
      </c>
      <c r="I15" s="290">
        <v>0.3</v>
      </c>
      <c r="J15" s="290">
        <v>1</v>
      </c>
      <c r="K15" s="290">
        <v>-1.4</v>
      </c>
      <c r="L15" s="290">
        <v>1.3</v>
      </c>
      <c r="M15" s="290">
        <v>11.4</v>
      </c>
      <c r="N15" s="290"/>
    </row>
    <row r="16" spans="1:15">
      <c r="A16" s="93" t="s">
        <v>3</v>
      </c>
      <c r="B16" s="290">
        <v>0.8</v>
      </c>
      <c r="C16" s="290">
        <v>7.5</v>
      </c>
      <c r="D16" s="290">
        <v>7.2</v>
      </c>
      <c r="E16" s="290">
        <v>5.9</v>
      </c>
      <c r="F16" s="290">
        <v>7.8</v>
      </c>
      <c r="G16" s="290">
        <v>5.2</v>
      </c>
      <c r="H16" s="290">
        <v>10.8</v>
      </c>
      <c r="I16" s="290">
        <v>6.9</v>
      </c>
      <c r="J16" s="290">
        <v>3.3</v>
      </c>
      <c r="K16" s="290">
        <v>3.1</v>
      </c>
      <c r="L16" s="290">
        <v>4.7</v>
      </c>
      <c r="M16" s="290">
        <v>6.4</v>
      </c>
      <c r="N16" s="290">
        <v>9.5</v>
      </c>
    </row>
    <row r="17" spans="1:14">
      <c r="A17" s="93" t="s">
        <v>33</v>
      </c>
      <c r="B17" s="724">
        <v>8.3000000000000007</v>
      </c>
      <c r="C17" s="290">
        <v>15.108809568856852</v>
      </c>
      <c r="D17" s="290">
        <v>20.179115023747919</v>
      </c>
      <c r="E17" s="290">
        <v>8.5920135551468704</v>
      </c>
      <c r="F17" s="290">
        <v>7.6800535968930106</v>
      </c>
      <c r="G17" s="290">
        <v>8.6337184402413669</v>
      </c>
      <c r="H17" s="290">
        <v>7.5535847845116244</v>
      </c>
      <c r="I17" s="290">
        <v>9.572414905086891</v>
      </c>
      <c r="J17" s="290">
        <v>3.7145208223883897</v>
      </c>
      <c r="K17" s="290">
        <v>4.3320037035401437</v>
      </c>
      <c r="L17" s="290">
        <v>5.0068329997547734</v>
      </c>
      <c r="M17" s="290">
        <v>4.0659789700288274</v>
      </c>
      <c r="N17" s="290">
        <v>6.6613126557392377</v>
      </c>
    </row>
    <row r="18" spans="1:14">
      <c r="A18" s="93" t="s">
        <v>1</v>
      </c>
      <c r="B18" s="290"/>
      <c r="C18" s="290">
        <v>4.8706769690420799</v>
      </c>
      <c r="D18" s="290">
        <v>7.1458865922698722</v>
      </c>
      <c r="E18" s="290">
        <v>6.5641965530678128</v>
      </c>
      <c r="F18" s="290">
        <v>7.3012081340011603</v>
      </c>
      <c r="G18" s="290">
        <v>10.9852936687923</v>
      </c>
      <c r="H18" s="290">
        <v>21.730293001649823</v>
      </c>
      <c r="I18" s="290">
        <v>5.7413895800720445</v>
      </c>
      <c r="J18" s="290">
        <v>7.2222132556020062</v>
      </c>
      <c r="K18" s="290">
        <v>10.474100210327121</v>
      </c>
      <c r="L18" s="290">
        <v>16.352950451472918</v>
      </c>
      <c r="M18" s="290">
        <v>27.754423414130247</v>
      </c>
      <c r="N18" s="290"/>
    </row>
    <row r="19" spans="1:14">
      <c r="A19" s="93" t="s">
        <v>0</v>
      </c>
      <c r="B19" s="290">
        <v>4.8176677734358151</v>
      </c>
      <c r="C19" s="290">
        <v>3.7129902729087405</v>
      </c>
      <c r="D19" s="290">
        <v>5.0455186260297609</v>
      </c>
      <c r="E19" s="290">
        <v>1.9232834579327545</v>
      </c>
      <c r="F19" s="290">
        <v>-3.128949224070638</v>
      </c>
      <c r="G19" s="290">
        <v>-3.3484199138484882</v>
      </c>
      <c r="H19" s="290">
        <v>-3.3100555372599274</v>
      </c>
      <c r="I19" s="290">
        <v>2.4246344340674852</v>
      </c>
      <c r="J19" s="290">
        <v>14.825330375107228</v>
      </c>
      <c r="K19" s="290">
        <v>357.66654346192865</v>
      </c>
      <c r="L19" s="290">
        <v>617.46740304886782</v>
      </c>
      <c r="M19" s="290">
        <v>4.265166137522157</v>
      </c>
      <c r="N19" s="290">
        <v>228.21287023849965</v>
      </c>
    </row>
    <row r="20" spans="1:14">
      <c r="A20" s="17"/>
      <c r="B20" s="17"/>
      <c r="C20" s="17"/>
      <c r="D20" s="17"/>
      <c r="E20" s="17"/>
      <c r="F20" s="17"/>
      <c r="G20" s="17"/>
      <c r="H20" s="17"/>
    </row>
    <row r="21" spans="1:14" s="17" customFormat="1" ht="14.25" customHeight="1">
      <c r="A21" s="44" t="s">
        <v>19</v>
      </c>
      <c r="B21" s="42"/>
      <c r="C21" s="42"/>
      <c r="D21" s="42"/>
      <c r="E21" s="42"/>
      <c r="F21" s="42"/>
    </row>
    <row r="22" spans="1:14" s="17" customFormat="1" ht="13.8">
      <c r="B22" s="42"/>
      <c r="C22" s="42"/>
      <c r="D22" s="42"/>
      <c r="E22" s="42"/>
      <c r="F22" s="42"/>
    </row>
    <row r="23" spans="1:14">
      <c r="A23" s="17"/>
      <c r="B23" s="42"/>
      <c r="C23" s="42"/>
      <c r="D23" s="42"/>
      <c r="E23" s="42"/>
      <c r="F23" s="42"/>
      <c r="G23" s="17"/>
      <c r="H23" s="17"/>
    </row>
    <row r="24" spans="1:14">
      <c r="A24" s="53" t="s">
        <v>124</v>
      </c>
      <c r="B24" s="42"/>
      <c r="C24" s="42"/>
      <c r="D24" s="42"/>
      <c r="E24" s="42"/>
      <c r="F24" s="42"/>
    </row>
    <row r="25" spans="1:14">
      <c r="B25" s="42"/>
      <c r="C25" s="42"/>
      <c r="D25" s="42"/>
      <c r="E25" s="42"/>
      <c r="F25" s="42"/>
    </row>
  </sheetData>
  <conditionalFormatting sqref="B4:N19">
    <cfRule type="expression" dxfId="30" priority="1" stopIfTrue="1">
      <formula>ISNA(ACTIVECELL)</formula>
    </cfRule>
  </conditionalFormatting>
  <hyperlinks>
    <hyperlink ref="O3" location="Content!A1" display="Back to content page" xr:uid="{00000000-0004-0000-3B01-000000000000}"/>
  </hyperlinks>
  <pageMargins left="0.7" right="0.7" top="0.75" bottom="0.75" header="0.3" footer="0.3"/>
  <pageSetup orientation="portrait" r:id="rId1"/>
</worksheet>
</file>

<file path=xl/worksheets/sheet2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sheetPr codeName="Sheet318"/>
  <dimension ref="A1:AA25"/>
  <sheetViews>
    <sheetView workbookViewId="0">
      <selection activeCell="I1" sqref="I1"/>
    </sheetView>
  </sheetViews>
  <sheetFormatPr defaultRowHeight="14.4"/>
  <cols>
    <col min="1" max="1" width="32" customWidth="1"/>
  </cols>
  <sheetData>
    <row r="1" spans="1:27">
      <c r="A1" s="35" t="s">
        <v>3385</v>
      </c>
    </row>
    <row r="3" spans="1:27">
      <c r="A3" s="223" t="s">
        <v>14</v>
      </c>
      <c r="B3" s="3">
        <v>2000</v>
      </c>
      <c r="C3" s="3">
        <v>2001</v>
      </c>
      <c r="D3" s="3">
        <v>2002</v>
      </c>
      <c r="E3" s="3">
        <v>2003</v>
      </c>
      <c r="F3" s="3">
        <v>2004</v>
      </c>
      <c r="G3" s="3">
        <v>2005</v>
      </c>
      <c r="H3" s="3">
        <v>2006</v>
      </c>
      <c r="I3" s="3">
        <v>2007</v>
      </c>
      <c r="J3" s="3">
        <v>2008</v>
      </c>
      <c r="K3" s="3">
        <v>2009</v>
      </c>
      <c r="L3" s="3">
        <v>2010</v>
      </c>
      <c r="M3" s="3">
        <v>2011</v>
      </c>
      <c r="N3" s="3">
        <v>2012</v>
      </c>
      <c r="O3" s="222">
        <v>2013</v>
      </c>
      <c r="P3" s="222">
        <v>2014</v>
      </c>
      <c r="Q3" s="3">
        <v>2015</v>
      </c>
      <c r="R3" s="3">
        <v>2016</v>
      </c>
      <c r="S3" s="222">
        <v>2017</v>
      </c>
      <c r="T3" s="222">
        <v>2018</v>
      </c>
      <c r="U3" s="3">
        <v>2019</v>
      </c>
      <c r="Z3" s="44"/>
      <c r="AA3" s="44"/>
    </row>
    <row r="4" spans="1:27">
      <c r="A4" s="93" t="s">
        <v>13</v>
      </c>
      <c r="B4" s="529"/>
      <c r="C4" s="529"/>
      <c r="D4" s="529"/>
      <c r="E4" s="529"/>
      <c r="F4" s="529"/>
      <c r="G4" s="529"/>
      <c r="H4" s="529"/>
      <c r="I4" s="529">
        <v>15.6</v>
      </c>
      <c r="J4" s="529"/>
      <c r="K4" s="529"/>
      <c r="L4" s="529"/>
      <c r="M4" s="529"/>
      <c r="N4" s="529"/>
      <c r="O4" s="529"/>
      <c r="P4" s="529"/>
      <c r="Q4" s="529">
        <v>19</v>
      </c>
      <c r="R4" s="529"/>
      <c r="S4" s="529"/>
      <c r="T4" s="529"/>
      <c r="U4" s="529"/>
      <c r="W4" s="1" t="s">
        <v>559</v>
      </c>
    </row>
    <row r="5" spans="1:27">
      <c r="A5" s="93" t="s">
        <v>12</v>
      </c>
      <c r="B5" s="529">
        <v>11.1</v>
      </c>
      <c r="C5" s="529"/>
      <c r="D5" s="529"/>
      <c r="E5" s="529"/>
      <c r="F5" s="529"/>
      <c r="G5" s="529"/>
      <c r="H5" s="529"/>
      <c r="I5" s="529">
        <v>11.8</v>
      </c>
      <c r="J5" s="529"/>
      <c r="K5" s="529"/>
      <c r="L5" s="529"/>
      <c r="M5" s="529"/>
      <c r="N5" s="529"/>
      <c r="O5" s="529"/>
      <c r="P5" s="529"/>
      <c r="Q5" s="529"/>
      <c r="R5" s="529"/>
      <c r="S5" s="529"/>
      <c r="T5" s="529"/>
      <c r="U5" s="529"/>
    </row>
    <row r="6" spans="1:27">
      <c r="A6" s="93" t="s">
        <v>513</v>
      </c>
      <c r="B6" s="529">
        <v>25.1</v>
      </c>
      <c r="C6" s="529"/>
      <c r="D6" s="529"/>
      <c r="E6" s="529"/>
      <c r="F6" s="529"/>
      <c r="G6" s="529"/>
      <c r="H6" s="529"/>
      <c r="I6" s="529"/>
      <c r="J6" s="529"/>
      <c r="K6" s="529"/>
      <c r="L6" s="529"/>
      <c r="M6" s="529"/>
      <c r="N6" s="529">
        <v>16.899999999999999</v>
      </c>
      <c r="O6" s="529"/>
      <c r="P6" s="529"/>
      <c r="Q6" s="529"/>
      <c r="R6" s="529"/>
      <c r="S6" s="529"/>
      <c r="T6" s="529"/>
      <c r="U6" s="529"/>
    </row>
    <row r="7" spans="1:27">
      <c r="A7" s="28" t="s">
        <v>100</v>
      </c>
      <c r="B7" s="529"/>
      <c r="C7" s="529">
        <v>30.3</v>
      </c>
      <c r="D7" s="529"/>
      <c r="E7" s="529"/>
      <c r="F7" s="529"/>
      <c r="G7" s="529"/>
      <c r="H7" s="529"/>
      <c r="I7" s="529">
        <v>25.6</v>
      </c>
      <c r="J7" s="529"/>
      <c r="K7" s="529"/>
      <c r="L7" s="529">
        <v>24.2</v>
      </c>
      <c r="M7" s="529"/>
      <c r="N7" s="529"/>
      <c r="O7" s="529">
        <v>23.4</v>
      </c>
      <c r="P7" s="529"/>
      <c r="Q7" s="529"/>
      <c r="R7" s="529"/>
      <c r="S7" s="529">
        <v>23.1</v>
      </c>
      <c r="T7" s="530">
        <v>23.1</v>
      </c>
      <c r="U7" s="529"/>
    </row>
    <row r="8" spans="1:27">
      <c r="A8" s="93" t="s">
        <v>512</v>
      </c>
      <c r="B8" s="529">
        <v>9.1</v>
      </c>
      <c r="C8" s="529"/>
      <c r="D8" s="529"/>
      <c r="E8" s="529"/>
      <c r="F8" s="529"/>
      <c r="G8" s="529"/>
      <c r="H8" s="529">
        <v>6</v>
      </c>
      <c r="I8" s="529"/>
      <c r="J8" s="529">
        <v>7.3</v>
      </c>
      <c r="K8" s="529"/>
      <c r="L8" s="529">
        <v>5.9</v>
      </c>
      <c r="M8" s="529"/>
      <c r="N8" s="529"/>
      <c r="O8" s="529"/>
      <c r="P8" s="529">
        <v>5.8</v>
      </c>
      <c r="Q8" s="529"/>
      <c r="R8" s="529"/>
      <c r="S8" s="529"/>
      <c r="T8" s="529"/>
      <c r="U8" s="529"/>
    </row>
    <row r="9" spans="1:27">
      <c r="A9" s="93" t="s">
        <v>11</v>
      </c>
      <c r="B9" s="529"/>
      <c r="C9" s="529"/>
      <c r="D9" s="529"/>
      <c r="E9" s="529"/>
      <c r="F9" s="529">
        <v>16.600000000000001</v>
      </c>
      <c r="G9" s="529"/>
      <c r="H9" s="529"/>
      <c r="I9" s="529"/>
      <c r="J9" s="529"/>
      <c r="K9" s="529">
        <v>13.4</v>
      </c>
      <c r="L9" s="529"/>
      <c r="M9" s="529"/>
      <c r="N9" s="529"/>
      <c r="O9" s="529"/>
      <c r="P9" s="529">
        <v>10.5</v>
      </c>
      <c r="Q9" s="529"/>
      <c r="R9" s="529"/>
      <c r="S9" s="529"/>
      <c r="T9" s="529">
        <v>10.5</v>
      </c>
      <c r="U9" s="529"/>
    </row>
    <row r="10" spans="1:27">
      <c r="A10" s="93" t="s">
        <v>10</v>
      </c>
      <c r="B10" s="529"/>
      <c r="C10" s="529"/>
      <c r="D10" s="529"/>
      <c r="E10" s="529"/>
      <c r="F10" s="529">
        <v>36.700000000000003</v>
      </c>
      <c r="G10" s="529"/>
      <c r="H10" s="529"/>
      <c r="I10" s="529"/>
      <c r="J10" s="529"/>
      <c r="K10" s="529"/>
      <c r="L10" s="529"/>
      <c r="M10" s="529"/>
      <c r="N10" s="529">
        <v>32.6</v>
      </c>
      <c r="O10" s="529"/>
      <c r="P10" s="529"/>
      <c r="Q10" s="529">
        <v>31.3</v>
      </c>
      <c r="R10" s="529">
        <v>32.1</v>
      </c>
      <c r="S10" s="529">
        <v>32.4</v>
      </c>
      <c r="T10" s="529">
        <v>26.4</v>
      </c>
      <c r="U10" s="529">
        <v>23.2</v>
      </c>
    </row>
    <row r="11" spans="1:27">
      <c r="A11" s="93" t="s">
        <v>9</v>
      </c>
      <c r="B11" s="529">
        <v>21.5</v>
      </c>
      <c r="C11" s="529"/>
      <c r="D11" s="529">
        <v>21.7</v>
      </c>
      <c r="E11" s="529"/>
      <c r="F11" s="529">
        <v>18.600000000000001</v>
      </c>
      <c r="G11" s="529"/>
      <c r="H11" s="529">
        <v>15.6</v>
      </c>
      <c r="I11" s="529"/>
      <c r="J11" s="529"/>
      <c r="K11" s="529">
        <v>12.1</v>
      </c>
      <c r="L11" s="529">
        <v>13.9</v>
      </c>
      <c r="M11" s="529"/>
      <c r="N11" s="529"/>
      <c r="O11" s="529"/>
      <c r="P11" s="529">
        <v>16.7</v>
      </c>
      <c r="Q11" s="529">
        <v>11.8</v>
      </c>
      <c r="R11" s="529">
        <v>17.899999999999999</v>
      </c>
      <c r="S11" s="529">
        <v>12.6</v>
      </c>
      <c r="T11" s="529">
        <v>11.8</v>
      </c>
      <c r="U11" s="529">
        <v>9</v>
      </c>
    </row>
    <row r="12" spans="1:27">
      <c r="A12" s="93" t="s">
        <v>8</v>
      </c>
      <c r="B12" s="529"/>
      <c r="C12" s="529"/>
      <c r="D12" s="529"/>
      <c r="E12" s="529"/>
      <c r="F12" s="529"/>
      <c r="G12" s="529"/>
      <c r="H12" s="529"/>
      <c r="I12" s="529"/>
      <c r="J12" s="529"/>
      <c r="K12" s="529"/>
      <c r="L12" s="529"/>
      <c r="M12" s="529"/>
      <c r="N12" s="529"/>
      <c r="O12" s="529"/>
      <c r="P12" s="529"/>
      <c r="Q12" s="529"/>
      <c r="R12" s="529"/>
      <c r="S12" s="529"/>
      <c r="T12" s="529"/>
      <c r="U12" s="529"/>
    </row>
    <row r="13" spans="1:27">
      <c r="A13" s="93" t="s">
        <v>6</v>
      </c>
      <c r="B13" s="529"/>
      <c r="C13" s="529">
        <v>24.5</v>
      </c>
      <c r="D13" s="529"/>
      <c r="E13" s="529">
        <v>21.2</v>
      </c>
      <c r="F13" s="529"/>
      <c r="G13" s="529"/>
      <c r="H13" s="529"/>
      <c r="I13" s="529"/>
      <c r="J13" s="529">
        <v>18.2</v>
      </c>
      <c r="K13" s="529"/>
      <c r="L13" s="529"/>
      <c r="M13" s="529">
        <v>15.6</v>
      </c>
      <c r="N13" s="529"/>
      <c r="O13" s="529"/>
      <c r="P13" s="529"/>
      <c r="Q13" s="529">
        <v>15.6</v>
      </c>
      <c r="R13" s="529"/>
      <c r="S13" s="529"/>
      <c r="T13" s="529"/>
      <c r="U13" s="529"/>
    </row>
    <row r="14" spans="1:27">
      <c r="A14" s="93" t="s">
        <v>5</v>
      </c>
      <c r="B14" s="529">
        <v>20.2</v>
      </c>
      <c r="C14" s="529"/>
      <c r="D14" s="529"/>
      <c r="E14" s="529"/>
      <c r="F14" s="529"/>
      <c r="G14" s="529"/>
      <c r="H14" s="529"/>
      <c r="I14" s="529">
        <v>17.399999999999999</v>
      </c>
      <c r="J14" s="529"/>
      <c r="K14" s="529"/>
      <c r="L14" s="529"/>
      <c r="M14" s="529"/>
      <c r="N14" s="529"/>
      <c r="O14" s="529">
        <v>13.2</v>
      </c>
      <c r="P14" s="529"/>
      <c r="Q14" s="529"/>
      <c r="R14" s="529"/>
      <c r="S14" s="529"/>
      <c r="T14" s="529"/>
      <c r="U14" s="529"/>
    </row>
    <row r="15" spans="1:27">
      <c r="A15" s="93" t="s">
        <v>4</v>
      </c>
      <c r="B15" s="529"/>
      <c r="C15" s="529"/>
      <c r="D15" s="529"/>
      <c r="E15" s="529"/>
      <c r="F15" s="529"/>
      <c r="G15" s="529"/>
      <c r="H15" s="529"/>
      <c r="I15" s="529"/>
      <c r="J15" s="529"/>
      <c r="K15" s="529"/>
      <c r="L15" s="529"/>
      <c r="M15" s="529"/>
      <c r="N15" s="529">
        <v>3.6</v>
      </c>
      <c r="O15" s="529"/>
      <c r="P15" s="529"/>
      <c r="Q15" s="529"/>
      <c r="R15" s="529"/>
      <c r="S15" s="529"/>
      <c r="T15" s="529"/>
      <c r="U15" s="529"/>
    </row>
    <row r="16" spans="1:27">
      <c r="A16" s="93" t="s">
        <v>3</v>
      </c>
      <c r="B16" s="529"/>
      <c r="C16" s="529"/>
      <c r="D16" s="529"/>
      <c r="E16" s="529"/>
      <c r="F16" s="529"/>
      <c r="G16" s="529"/>
      <c r="H16" s="529"/>
      <c r="I16" s="529"/>
      <c r="J16" s="529">
        <v>8.8000000000000007</v>
      </c>
      <c r="K16" s="529"/>
      <c r="L16" s="529"/>
      <c r="M16" s="529"/>
      <c r="N16" s="529"/>
      <c r="O16" s="529"/>
      <c r="P16" s="529"/>
      <c r="Q16" s="529">
        <v>5.0999999999999996</v>
      </c>
      <c r="R16" s="529">
        <v>5.9</v>
      </c>
      <c r="S16" s="529">
        <v>5.5</v>
      </c>
      <c r="T16" s="529"/>
      <c r="U16" s="529"/>
    </row>
    <row r="17" spans="1:21">
      <c r="A17" s="93" t="s">
        <v>33</v>
      </c>
      <c r="B17" s="529"/>
      <c r="C17" s="529"/>
      <c r="D17" s="529"/>
      <c r="E17" s="529"/>
      <c r="F17" s="529">
        <v>16.7</v>
      </c>
      <c r="G17" s="529"/>
      <c r="H17" s="529"/>
      <c r="I17" s="529"/>
      <c r="J17" s="529"/>
      <c r="K17" s="529">
        <v>16.399999999999999</v>
      </c>
      <c r="L17" s="529">
        <v>16.100000000000001</v>
      </c>
      <c r="M17" s="529">
        <v>14.1</v>
      </c>
      <c r="N17" s="529"/>
      <c r="O17" s="529">
        <v>13.1</v>
      </c>
      <c r="P17" s="529">
        <v>13.4</v>
      </c>
      <c r="Q17" s="529">
        <v>13.7</v>
      </c>
      <c r="R17" s="529"/>
      <c r="S17" s="529"/>
      <c r="T17" s="529">
        <v>14.6</v>
      </c>
      <c r="U17" s="529"/>
    </row>
    <row r="18" spans="1:21">
      <c r="A18" s="93" t="s">
        <v>1</v>
      </c>
      <c r="B18" s="529"/>
      <c r="C18" s="529"/>
      <c r="D18" s="529">
        <v>23.2</v>
      </c>
      <c r="E18" s="529"/>
      <c r="F18" s="529"/>
      <c r="G18" s="529"/>
      <c r="H18" s="529"/>
      <c r="I18" s="529">
        <v>14.9</v>
      </c>
      <c r="J18" s="529"/>
      <c r="K18" s="529"/>
      <c r="L18" s="529"/>
      <c r="M18" s="529"/>
      <c r="N18" s="529"/>
      <c r="O18" s="529">
        <v>14.9</v>
      </c>
      <c r="P18" s="529"/>
      <c r="Q18" s="529"/>
      <c r="R18" s="529"/>
      <c r="S18" s="529"/>
      <c r="T18" s="529">
        <v>11.8</v>
      </c>
      <c r="U18" s="529"/>
    </row>
    <row r="19" spans="1:21">
      <c r="A19" s="93" t="s">
        <v>0</v>
      </c>
      <c r="B19" s="529"/>
      <c r="C19" s="529"/>
      <c r="D19" s="529"/>
      <c r="E19" s="529"/>
      <c r="F19" s="529"/>
      <c r="G19" s="529">
        <v>14</v>
      </c>
      <c r="H19" s="529"/>
      <c r="I19" s="529"/>
      <c r="J19" s="529"/>
      <c r="K19" s="529">
        <v>11.7</v>
      </c>
      <c r="L19" s="529">
        <v>10.199999999999999</v>
      </c>
      <c r="M19" s="529"/>
      <c r="N19" s="529"/>
      <c r="O19" s="529"/>
      <c r="P19" s="529">
        <v>11.2</v>
      </c>
      <c r="Q19" s="529">
        <v>8.5</v>
      </c>
      <c r="R19" s="529"/>
      <c r="S19" s="529"/>
      <c r="T19" s="529"/>
      <c r="U19" s="529">
        <v>9.6999999999999993</v>
      </c>
    </row>
    <row r="20" spans="1:21">
      <c r="A20" s="17"/>
      <c r="B20" s="17"/>
      <c r="C20" s="17"/>
      <c r="D20" s="17"/>
      <c r="E20" s="17"/>
      <c r="F20" s="17"/>
      <c r="G20" s="17"/>
      <c r="H20" s="17"/>
      <c r="I20" s="17"/>
      <c r="J20" s="17"/>
      <c r="K20" s="17"/>
      <c r="L20" s="17"/>
      <c r="M20" s="17"/>
      <c r="N20" s="17"/>
    </row>
    <row r="21" spans="1:21">
      <c r="A21" s="44" t="s">
        <v>19</v>
      </c>
      <c r="B21" s="17"/>
      <c r="C21" s="17"/>
      <c r="D21" s="42"/>
      <c r="E21" s="42"/>
      <c r="F21" s="42"/>
      <c r="G21" s="42"/>
      <c r="H21" s="42"/>
      <c r="I21" s="42"/>
      <c r="J21" s="42"/>
      <c r="K21" s="42"/>
      <c r="L21" s="42"/>
      <c r="M21" s="17"/>
      <c r="N21" s="17"/>
      <c r="O21" s="17"/>
      <c r="P21" s="17"/>
      <c r="Q21" s="17"/>
      <c r="R21" s="17"/>
      <c r="S21" s="17"/>
      <c r="T21" s="17"/>
      <c r="U21" s="17"/>
    </row>
    <row r="23" spans="1:21">
      <c r="A23" s="17" t="s">
        <v>606</v>
      </c>
    </row>
    <row r="25" spans="1:21">
      <c r="A25" s="53" t="s">
        <v>2831</v>
      </c>
    </row>
  </sheetData>
  <hyperlinks>
    <hyperlink ref="W4" location="Content!A1" display="Back to content page" xr:uid="{00000000-0004-0000-3C01-000000000000}"/>
  </hyperlinks>
  <pageMargins left="0.7" right="0.7" top="0.75" bottom="0.75" header="0.3" footer="0.3"/>
  <legacyDrawing r:id="rId1"/>
</worksheet>
</file>

<file path=xl/worksheets/sheet2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sheetPr codeName="Sheet319"/>
  <dimension ref="A1:AD24"/>
  <sheetViews>
    <sheetView topLeftCell="K1" workbookViewId="0">
      <selection activeCell="B4" sqref="B4:X19"/>
    </sheetView>
  </sheetViews>
  <sheetFormatPr defaultRowHeight="14.4"/>
  <cols>
    <col min="1" max="1" width="31.21875" customWidth="1"/>
  </cols>
  <sheetData>
    <row r="1" spans="1:30">
      <c r="A1" s="35" t="s">
        <v>3071</v>
      </c>
    </row>
    <row r="3" spans="1:30">
      <c r="A3" s="223" t="s">
        <v>14</v>
      </c>
      <c r="B3" s="3">
        <v>2000</v>
      </c>
      <c r="C3" s="3">
        <v>2001</v>
      </c>
      <c r="D3" s="3">
        <v>2002</v>
      </c>
      <c r="E3" s="3">
        <v>2003</v>
      </c>
      <c r="F3" s="3">
        <v>2004</v>
      </c>
      <c r="G3" s="3">
        <v>2005</v>
      </c>
      <c r="H3" s="3">
        <v>2006</v>
      </c>
      <c r="I3" s="3">
        <v>2007</v>
      </c>
      <c r="J3" s="3">
        <v>2008</v>
      </c>
      <c r="K3" s="3">
        <v>2009</v>
      </c>
      <c r="L3" s="3">
        <v>2010</v>
      </c>
      <c r="M3" s="3">
        <v>2011</v>
      </c>
      <c r="N3" s="3">
        <v>2012</v>
      </c>
      <c r="O3" s="222">
        <v>2013</v>
      </c>
      <c r="P3" s="222">
        <v>2014</v>
      </c>
      <c r="Q3" s="3">
        <v>2015</v>
      </c>
      <c r="R3" s="3">
        <v>2016</v>
      </c>
      <c r="S3" s="222">
        <v>2017</v>
      </c>
      <c r="T3" s="222">
        <v>2018</v>
      </c>
      <c r="U3" s="3">
        <v>2019</v>
      </c>
      <c r="V3" s="222">
        <v>2020</v>
      </c>
      <c r="W3" s="3">
        <v>2021</v>
      </c>
      <c r="X3" s="222">
        <v>2022</v>
      </c>
      <c r="AC3" s="44"/>
      <c r="AD3" s="44"/>
    </row>
    <row r="4" spans="1:30">
      <c r="A4" s="93" t="s">
        <v>13</v>
      </c>
      <c r="B4" s="529"/>
      <c r="C4" s="529"/>
      <c r="D4" s="529"/>
      <c r="E4" s="529"/>
      <c r="F4" s="529"/>
      <c r="G4" s="529"/>
      <c r="H4" s="529"/>
      <c r="I4" s="529">
        <v>8.1999999999999993</v>
      </c>
      <c r="J4" s="529"/>
      <c r="K4" s="529"/>
      <c r="L4" s="529"/>
      <c r="M4" s="529"/>
      <c r="N4" s="529"/>
      <c r="O4" s="529"/>
      <c r="P4" s="529"/>
      <c r="Q4" s="529">
        <v>4.9000000000000004</v>
      </c>
      <c r="R4" s="529"/>
      <c r="S4" s="529"/>
      <c r="T4" s="529"/>
      <c r="U4" s="529"/>
      <c r="V4" s="529"/>
      <c r="W4" s="529"/>
      <c r="X4" s="529"/>
      <c r="Z4" s="1" t="s">
        <v>559</v>
      </c>
    </row>
    <row r="5" spans="1:30">
      <c r="A5" s="93" t="s">
        <v>12</v>
      </c>
      <c r="B5" s="529">
        <v>5.9</v>
      </c>
      <c r="C5" s="529"/>
      <c r="D5" s="529"/>
      <c r="E5" s="529"/>
      <c r="F5" s="529"/>
      <c r="G5" s="529"/>
      <c r="H5" s="529"/>
      <c r="I5" s="529">
        <v>7.3</v>
      </c>
      <c r="J5" s="529"/>
      <c r="K5" s="529"/>
      <c r="L5" s="529"/>
      <c r="M5" s="529"/>
      <c r="N5" s="529"/>
      <c r="O5" s="529"/>
      <c r="P5" s="529"/>
      <c r="Q5" s="529"/>
      <c r="R5" s="529"/>
      <c r="S5" s="529"/>
      <c r="T5" s="529"/>
      <c r="U5" s="529"/>
      <c r="V5" s="529"/>
      <c r="W5" s="529"/>
      <c r="X5" s="529"/>
    </row>
    <row r="6" spans="1:30">
      <c r="A6" s="93" t="s">
        <v>513</v>
      </c>
      <c r="B6" s="529">
        <v>13.3</v>
      </c>
      <c r="C6" s="529"/>
      <c r="D6" s="529"/>
      <c r="E6" s="529"/>
      <c r="F6" s="529"/>
      <c r="G6" s="529"/>
      <c r="H6" s="529"/>
      <c r="I6" s="529"/>
      <c r="J6" s="529"/>
      <c r="K6" s="529"/>
      <c r="L6" s="529"/>
      <c r="M6" s="529"/>
      <c r="N6" s="529">
        <v>11.2</v>
      </c>
      <c r="O6" s="529"/>
      <c r="P6" s="529"/>
      <c r="Q6" s="529"/>
      <c r="R6" s="529"/>
      <c r="S6" s="529"/>
      <c r="T6" s="529"/>
      <c r="U6" s="529"/>
      <c r="V6" s="529"/>
      <c r="W6" s="529"/>
      <c r="X6" s="529"/>
    </row>
    <row r="7" spans="1:30">
      <c r="A7" s="28" t="s">
        <v>100</v>
      </c>
      <c r="B7" s="529"/>
      <c r="C7" s="529">
        <v>15.9</v>
      </c>
      <c r="D7" s="529"/>
      <c r="E7" s="529"/>
      <c r="F7" s="529"/>
      <c r="G7" s="529"/>
      <c r="H7" s="529"/>
      <c r="I7" s="529">
        <v>10.4</v>
      </c>
      <c r="J7" s="529"/>
      <c r="K7" s="529"/>
      <c r="L7" s="529">
        <v>8.5</v>
      </c>
      <c r="M7" s="529"/>
      <c r="N7" s="529"/>
      <c r="O7" s="529">
        <v>8.1</v>
      </c>
      <c r="P7" s="529"/>
      <c r="Q7" s="529"/>
      <c r="R7" s="529"/>
      <c r="S7" s="529">
        <v>6.4</v>
      </c>
      <c r="T7" s="626">
        <v>6.5</v>
      </c>
      <c r="U7" s="529"/>
      <c r="V7" s="529"/>
      <c r="W7" s="529"/>
      <c r="X7" s="529">
        <v>6.4</v>
      </c>
    </row>
    <row r="8" spans="1:30">
      <c r="A8" s="93" t="s">
        <v>512</v>
      </c>
      <c r="B8" s="529">
        <v>1.7</v>
      </c>
      <c r="C8" s="529"/>
      <c r="D8" s="529"/>
      <c r="E8" s="529"/>
      <c r="F8" s="529"/>
      <c r="G8" s="529"/>
      <c r="H8" s="529">
        <v>2.9</v>
      </c>
      <c r="I8" s="529"/>
      <c r="J8" s="529">
        <v>1.1000000000000001</v>
      </c>
      <c r="K8" s="529"/>
      <c r="L8" s="529">
        <v>0.8</v>
      </c>
      <c r="M8" s="529"/>
      <c r="N8" s="529"/>
      <c r="O8" s="529"/>
      <c r="P8" s="529">
        <v>2</v>
      </c>
      <c r="Q8" s="529"/>
      <c r="R8" s="529"/>
      <c r="S8" s="529"/>
      <c r="T8" s="529"/>
      <c r="U8" s="529"/>
      <c r="V8" s="529"/>
      <c r="W8" s="529"/>
      <c r="X8" s="529"/>
    </row>
    <row r="9" spans="1:30">
      <c r="A9" s="93" t="s">
        <v>11</v>
      </c>
      <c r="B9" s="529"/>
      <c r="C9" s="529"/>
      <c r="D9" s="529"/>
      <c r="E9" s="529"/>
      <c r="F9" s="529">
        <v>5.6</v>
      </c>
      <c r="G9" s="529"/>
      <c r="H9" s="529"/>
      <c r="I9" s="529"/>
      <c r="J9" s="529"/>
      <c r="K9" s="529">
        <v>3.8</v>
      </c>
      <c r="L9" s="529"/>
      <c r="M9" s="529"/>
      <c r="N9" s="529"/>
      <c r="O9" s="529"/>
      <c r="P9" s="529">
        <v>2.8</v>
      </c>
      <c r="Q9" s="529"/>
      <c r="R9" s="529"/>
      <c r="S9" s="529"/>
      <c r="T9" s="529">
        <v>2.1</v>
      </c>
      <c r="U9" s="529"/>
      <c r="V9" s="529"/>
      <c r="W9" s="529"/>
      <c r="X9" s="529">
        <v>2.1</v>
      </c>
    </row>
    <row r="10" spans="1:30">
      <c r="A10" s="93" t="s">
        <v>10</v>
      </c>
      <c r="B10" s="529"/>
      <c r="C10" s="529"/>
      <c r="D10" s="529"/>
      <c r="E10" s="529"/>
      <c r="F10" s="529">
        <v>15.1</v>
      </c>
      <c r="G10" s="529"/>
      <c r="H10" s="529"/>
      <c r="I10" s="529"/>
      <c r="J10" s="529"/>
      <c r="K10" s="529"/>
      <c r="L10" s="529"/>
      <c r="M10" s="529"/>
      <c r="N10" s="529">
        <v>7.5</v>
      </c>
      <c r="O10" s="529"/>
      <c r="P10" s="529"/>
      <c r="Q10" s="529"/>
      <c r="R10" s="529"/>
      <c r="S10" s="529"/>
      <c r="T10" s="529">
        <v>6.4</v>
      </c>
      <c r="U10" s="529"/>
      <c r="V10" s="529"/>
      <c r="W10" s="529">
        <v>7.2</v>
      </c>
      <c r="X10" s="529">
        <v>7.2</v>
      </c>
    </row>
    <row r="11" spans="1:30">
      <c r="A11" s="93" t="s">
        <v>9</v>
      </c>
      <c r="B11" s="529">
        <v>6.8</v>
      </c>
      <c r="C11" s="529"/>
      <c r="D11" s="529">
        <v>6.3</v>
      </c>
      <c r="E11" s="529"/>
      <c r="F11" s="529">
        <v>6.3</v>
      </c>
      <c r="G11" s="529"/>
      <c r="H11" s="529">
        <v>4.2</v>
      </c>
      <c r="I11" s="529"/>
      <c r="J11" s="529"/>
      <c r="K11" s="529">
        <v>1.8</v>
      </c>
      <c r="L11" s="529">
        <v>4</v>
      </c>
      <c r="M11" s="529"/>
      <c r="N11" s="529"/>
      <c r="O11" s="529"/>
      <c r="P11" s="529">
        <v>3.8</v>
      </c>
      <c r="Q11" s="529">
        <v>2.8</v>
      </c>
      <c r="R11" s="529">
        <v>4.7</v>
      </c>
      <c r="S11" s="529">
        <v>2.4</v>
      </c>
      <c r="T11" s="529">
        <v>1.3</v>
      </c>
      <c r="U11" s="529">
        <v>0.6</v>
      </c>
      <c r="V11" s="529">
        <v>2.6</v>
      </c>
      <c r="W11" s="529"/>
      <c r="X11" s="529">
        <v>2.6</v>
      </c>
    </row>
    <row r="12" spans="1:30">
      <c r="A12" s="93" t="s">
        <v>8</v>
      </c>
      <c r="B12" s="529"/>
      <c r="C12" s="529"/>
      <c r="D12" s="529"/>
      <c r="E12" s="529"/>
      <c r="F12" s="529"/>
      <c r="G12" s="529"/>
      <c r="H12" s="529"/>
      <c r="I12" s="529"/>
      <c r="J12" s="529"/>
      <c r="K12" s="529"/>
      <c r="L12" s="529"/>
      <c r="M12" s="529"/>
      <c r="N12" s="529"/>
      <c r="O12" s="529"/>
      <c r="P12" s="529"/>
      <c r="Q12" s="529"/>
      <c r="R12" s="529"/>
      <c r="S12" s="529"/>
      <c r="T12" s="529"/>
      <c r="U12" s="529"/>
      <c r="V12" s="529"/>
      <c r="W12" s="529"/>
      <c r="X12" s="529"/>
    </row>
    <row r="13" spans="1:30">
      <c r="A13" s="93" t="s">
        <v>6</v>
      </c>
      <c r="B13" s="529"/>
      <c r="C13" s="529">
        <v>8.1</v>
      </c>
      <c r="D13" s="529"/>
      <c r="E13" s="529">
        <v>5.4</v>
      </c>
      <c r="F13" s="529"/>
      <c r="G13" s="529"/>
      <c r="H13" s="529"/>
      <c r="I13" s="529"/>
      <c r="J13" s="529">
        <v>4.2</v>
      </c>
      <c r="K13" s="529"/>
      <c r="L13" s="529"/>
      <c r="M13" s="529">
        <v>6.1</v>
      </c>
      <c r="N13" s="529"/>
      <c r="O13" s="529"/>
      <c r="P13" s="529"/>
      <c r="Q13" s="529">
        <v>4.4000000000000004</v>
      </c>
      <c r="R13" s="529"/>
      <c r="S13" s="529"/>
      <c r="T13" s="529"/>
      <c r="U13" s="529"/>
      <c r="V13" s="529">
        <v>3.9</v>
      </c>
      <c r="W13" s="529"/>
      <c r="X13" s="529">
        <v>3.9</v>
      </c>
    </row>
    <row r="14" spans="1:30">
      <c r="A14" s="93" t="s">
        <v>5</v>
      </c>
      <c r="B14" s="529">
        <v>10</v>
      </c>
      <c r="C14" s="529"/>
      <c r="D14" s="529"/>
      <c r="E14" s="529"/>
      <c r="F14" s="529"/>
      <c r="G14" s="529"/>
      <c r="H14" s="529"/>
      <c r="I14" s="529">
        <v>7.6</v>
      </c>
      <c r="J14" s="529"/>
      <c r="K14" s="529"/>
      <c r="L14" s="529"/>
      <c r="M14" s="529"/>
      <c r="N14" s="529"/>
      <c r="O14" s="529">
        <v>7.1</v>
      </c>
      <c r="P14" s="529"/>
      <c r="Q14" s="529"/>
      <c r="R14" s="529"/>
      <c r="S14" s="529"/>
      <c r="T14" s="529"/>
      <c r="U14" s="529"/>
      <c r="V14" s="529"/>
      <c r="W14" s="529"/>
      <c r="X14" s="529"/>
    </row>
    <row r="15" spans="1:30">
      <c r="A15" s="93" t="s">
        <v>4</v>
      </c>
      <c r="B15" s="529"/>
      <c r="C15" s="529"/>
      <c r="D15" s="529"/>
      <c r="E15" s="529"/>
      <c r="F15" s="529"/>
      <c r="G15" s="529"/>
      <c r="H15" s="529"/>
      <c r="I15" s="529"/>
      <c r="J15" s="529"/>
      <c r="K15" s="529"/>
      <c r="L15" s="529"/>
      <c r="M15" s="529"/>
      <c r="N15" s="529">
        <v>4.3</v>
      </c>
      <c r="O15" s="529"/>
      <c r="P15" s="529"/>
      <c r="Q15" s="529"/>
      <c r="R15" s="529"/>
      <c r="S15" s="529"/>
      <c r="T15" s="529"/>
      <c r="U15" s="529"/>
      <c r="V15" s="529"/>
      <c r="W15" s="529"/>
      <c r="X15" s="529"/>
    </row>
    <row r="16" spans="1:30">
      <c r="A16" s="93" t="s">
        <v>3</v>
      </c>
      <c r="B16" s="529"/>
      <c r="C16" s="529"/>
      <c r="D16" s="529"/>
      <c r="E16" s="529"/>
      <c r="F16" s="529"/>
      <c r="G16" s="529"/>
      <c r="H16" s="529"/>
      <c r="I16" s="529"/>
      <c r="J16" s="529">
        <v>4.8</v>
      </c>
      <c r="K16" s="529"/>
      <c r="L16" s="529"/>
      <c r="M16" s="529"/>
      <c r="N16" s="529"/>
      <c r="O16" s="529"/>
      <c r="P16" s="529"/>
      <c r="Q16" s="529">
        <v>3.5</v>
      </c>
      <c r="R16" s="529">
        <v>2.5</v>
      </c>
      <c r="S16" s="529">
        <v>3.4</v>
      </c>
      <c r="T16" s="529"/>
      <c r="U16" s="529"/>
      <c r="V16" s="529"/>
      <c r="W16" s="529"/>
      <c r="X16" s="529">
        <v>3.8</v>
      </c>
    </row>
    <row r="17" spans="1:24">
      <c r="A17" s="93" t="s">
        <v>33</v>
      </c>
      <c r="B17" s="529"/>
      <c r="C17" s="529"/>
      <c r="D17" s="529"/>
      <c r="E17" s="529"/>
      <c r="F17" s="529">
        <v>3.5</v>
      </c>
      <c r="G17" s="529"/>
      <c r="H17" s="529"/>
      <c r="I17" s="529"/>
      <c r="J17" s="529"/>
      <c r="K17" s="529">
        <v>2.9</v>
      </c>
      <c r="L17" s="529">
        <v>4.9000000000000004</v>
      </c>
      <c r="M17" s="529">
        <v>6.2</v>
      </c>
      <c r="N17" s="529"/>
      <c r="O17" s="529">
        <v>4.4000000000000004</v>
      </c>
      <c r="P17" s="529">
        <v>3.8</v>
      </c>
      <c r="Q17" s="529">
        <v>4.5</v>
      </c>
      <c r="R17" s="529"/>
      <c r="S17" s="529"/>
      <c r="T17" s="529">
        <v>3.5</v>
      </c>
      <c r="U17" s="529"/>
      <c r="V17" s="529"/>
      <c r="W17" s="529"/>
      <c r="X17" s="529">
        <v>3.3</v>
      </c>
    </row>
    <row r="18" spans="1:24">
      <c r="A18" s="93" t="s">
        <v>1</v>
      </c>
      <c r="B18" s="529"/>
      <c r="C18" s="529"/>
      <c r="D18" s="529">
        <v>6.2</v>
      </c>
      <c r="E18" s="529"/>
      <c r="F18" s="529"/>
      <c r="G18" s="529"/>
      <c r="H18" s="529"/>
      <c r="I18" s="529">
        <v>5.6</v>
      </c>
      <c r="J18" s="529"/>
      <c r="K18" s="529"/>
      <c r="L18" s="529"/>
      <c r="M18" s="529"/>
      <c r="N18" s="529"/>
      <c r="O18" s="529">
        <v>6.2</v>
      </c>
      <c r="P18" s="529"/>
      <c r="Q18" s="529"/>
      <c r="R18" s="529"/>
      <c r="S18" s="529"/>
      <c r="T18" s="529">
        <v>4.2</v>
      </c>
      <c r="U18" s="529"/>
      <c r="V18" s="529"/>
      <c r="W18" s="529"/>
      <c r="X18" s="529">
        <v>4.2</v>
      </c>
    </row>
    <row r="19" spans="1:24">
      <c r="A19" s="93" t="s">
        <v>0</v>
      </c>
      <c r="B19" s="529"/>
      <c r="C19" s="529"/>
      <c r="D19" s="529"/>
      <c r="E19" s="529"/>
      <c r="F19" s="529"/>
      <c r="G19" s="529">
        <v>7.2</v>
      </c>
      <c r="H19" s="529"/>
      <c r="I19" s="529"/>
      <c r="J19" s="529"/>
      <c r="K19" s="529">
        <v>2.4</v>
      </c>
      <c r="L19" s="529">
        <v>3.2</v>
      </c>
      <c r="M19" s="529"/>
      <c r="N19" s="529"/>
      <c r="O19" s="529"/>
      <c r="P19" s="529">
        <v>3.2</v>
      </c>
      <c r="Q19" s="529">
        <v>3.3</v>
      </c>
      <c r="R19" s="529"/>
      <c r="S19" s="529"/>
      <c r="T19" s="529"/>
      <c r="U19" s="529">
        <v>2.9</v>
      </c>
      <c r="V19" s="529"/>
      <c r="W19" s="529"/>
      <c r="X19" s="529">
        <v>2.9</v>
      </c>
    </row>
    <row r="21" spans="1:24">
      <c r="A21" s="44" t="s">
        <v>19</v>
      </c>
    </row>
    <row r="22" spans="1:24">
      <c r="A22" s="17" t="s">
        <v>607</v>
      </c>
    </row>
    <row r="24" spans="1:24">
      <c r="A24" s="53" t="s">
        <v>2830</v>
      </c>
    </row>
  </sheetData>
  <hyperlinks>
    <hyperlink ref="Z4" location="Content!A1" display="Back to content page" xr:uid="{00000000-0004-0000-3D01-000000000000}"/>
  </hyperlinks>
  <pageMargins left="0.7" right="0.7" top="0.75" bottom="0.75" header="0.3" footer="0.3"/>
  <legacyDrawing r:id="rId1"/>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5391D-2EBA-4CB6-BD5B-23AF80FA340F}">
  <dimension ref="A1:Z22"/>
  <sheetViews>
    <sheetView topLeftCell="A3" workbookViewId="0">
      <selection activeCell="B4" sqref="B4:X19"/>
    </sheetView>
  </sheetViews>
  <sheetFormatPr defaultRowHeight="14.4"/>
  <cols>
    <col min="1" max="1" width="35.21875" customWidth="1"/>
  </cols>
  <sheetData>
    <row r="1" spans="1:26">
      <c r="A1" s="35" t="s">
        <v>3260</v>
      </c>
    </row>
    <row r="3" spans="1:26">
      <c r="A3" s="223" t="s">
        <v>2624</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559</v>
      </c>
    </row>
    <row r="4" spans="1:26">
      <c r="A4" s="93" t="s">
        <v>13</v>
      </c>
      <c r="B4" s="311"/>
      <c r="C4" s="311"/>
      <c r="D4" s="311"/>
      <c r="E4" s="311"/>
      <c r="F4" s="311"/>
      <c r="G4" s="311"/>
      <c r="H4" s="311"/>
      <c r="I4" s="311">
        <v>324.5</v>
      </c>
      <c r="J4" s="311"/>
      <c r="K4" s="311"/>
      <c r="L4" s="311"/>
      <c r="M4" s="311"/>
      <c r="N4" s="311"/>
      <c r="O4" s="311"/>
      <c r="P4" s="311"/>
      <c r="Q4" s="311">
        <v>253.8</v>
      </c>
      <c r="R4" s="311"/>
      <c r="S4" s="311"/>
      <c r="T4" s="311"/>
      <c r="U4" s="311"/>
      <c r="V4" s="311"/>
      <c r="W4" s="311"/>
      <c r="X4" s="311"/>
    </row>
    <row r="5" spans="1:26">
      <c r="A5" s="93" t="s">
        <v>12</v>
      </c>
      <c r="B5" s="311">
        <v>13.3</v>
      </c>
      <c r="C5" s="311"/>
      <c r="D5" s="311"/>
      <c r="E5" s="311"/>
      <c r="F5" s="311"/>
      <c r="G5" s="311"/>
      <c r="H5" s="311"/>
      <c r="I5" s="311">
        <v>18.399999999999999</v>
      </c>
      <c r="J5" s="311"/>
      <c r="K5" s="311"/>
      <c r="L5" s="311"/>
      <c r="M5" s="311"/>
      <c r="N5" s="311"/>
      <c r="O5" s="311"/>
      <c r="P5" s="311"/>
      <c r="Q5" s="311"/>
      <c r="R5" s="311"/>
      <c r="S5" s="311"/>
      <c r="T5" s="311"/>
      <c r="U5" s="311"/>
      <c r="V5" s="311"/>
      <c r="W5" s="311"/>
      <c r="X5" s="311"/>
    </row>
    <row r="6" spans="1:26">
      <c r="A6" s="93" t="s">
        <v>513</v>
      </c>
      <c r="B6" s="311">
        <v>11.9</v>
      </c>
      <c r="C6" s="311"/>
      <c r="D6" s="311"/>
      <c r="E6" s="311"/>
      <c r="F6" s="311"/>
      <c r="G6" s="311"/>
      <c r="H6" s="311"/>
      <c r="I6" s="311"/>
      <c r="J6" s="311"/>
      <c r="K6" s="311"/>
      <c r="L6" s="311"/>
      <c r="M6" s="311"/>
      <c r="N6" s="311">
        <v>11.5</v>
      </c>
      <c r="O6" s="311"/>
      <c r="P6" s="311"/>
      <c r="Q6" s="311"/>
      <c r="R6" s="311"/>
      <c r="S6" s="311"/>
      <c r="T6" s="311"/>
      <c r="U6" s="311"/>
      <c r="V6" s="311"/>
      <c r="W6" s="311"/>
      <c r="X6" s="311"/>
    </row>
    <row r="7" spans="1:26">
      <c r="A7" s="28" t="s">
        <v>605</v>
      </c>
      <c r="B7" s="311"/>
      <c r="C7" s="311">
        <v>1475.3</v>
      </c>
      <c r="D7" s="311"/>
      <c r="E7" s="311"/>
      <c r="F7" s="311"/>
      <c r="G7" s="311"/>
      <c r="H7" s="311"/>
      <c r="I7" s="311">
        <v>1152.0999999999999</v>
      </c>
      <c r="J7" s="311"/>
      <c r="K7" s="311"/>
      <c r="L7" s="311">
        <v>1051.5999999999999</v>
      </c>
      <c r="M7" s="311"/>
      <c r="N7" s="311"/>
      <c r="O7" s="311">
        <v>1122.5</v>
      </c>
      <c r="P7" s="311"/>
      <c r="Q7" s="311"/>
      <c r="R7" s="311"/>
      <c r="S7" s="311">
        <v>1012.6</v>
      </c>
      <c r="T7" s="311"/>
      <c r="U7" s="311"/>
      <c r="V7" s="311"/>
      <c r="W7" s="311"/>
      <c r="X7" s="311"/>
    </row>
    <row r="8" spans="1:26">
      <c r="A8" s="93" t="s">
        <v>512</v>
      </c>
      <c r="B8" s="311">
        <v>2.5</v>
      </c>
      <c r="C8" s="311"/>
      <c r="D8" s="311"/>
      <c r="E8" s="311"/>
      <c r="F8" s="311"/>
      <c r="G8" s="311"/>
      <c r="H8" s="311">
        <v>4.3</v>
      </c>
      <c r="I8" s="311"/>
      <c r="J8" s="311">
        <v>1.7</v>
      </c>
      <c r="K8" s="311"/>
      <c r="L8" s="311">
        <v>1.2</v>
      </c>
      <c r="M8" s="311"/>
      <c r="N8" s="311"/>
      <c r="O8" s="311"/>
      <c r="P8" s="311">
        <v>3</v>
      </c>
      <c r="Q8" s="311"/>
      <c r="R8" s="311"/>
      <c r="S8" s="311"/>
      <c r="T8" s="311"/>
      <c r="U8" s="311"/>
      <c r="V8" s="311"/>
      <c r="W8" s="311"/>
      <c r="X8" s="311"/>
    </row>
    <row r="9" spans="1:26">
      <c r="A9" s="93" t="s">
        <v>11</v>
      </c>
      <c r="B9" s="311"/>
      <c r="C9" s="311"/>
      <c r="D9" s="311"/>
      <c r="E9" s="311"/>
      <c r="F9" s="311">
        <v>14.3</v>
      </c>
      <c r="G9" s="311"/>
      <c r="H9" s="311"/>
      <c r="I9" s="311"/>
      <c r="J9" s="311"/>
      <c r="K9" s="311">
        <v>9.9</v>
      </c>
      <c r="L9" s="311"/>
      <c r="M9" s="311"/>
      <c r="N9" s="311"/>
      <c r="O9" s="311"/>
      <c r="P9" s="311">
        <v>7.6</v>
      </c>
      <c r="Q9" s="311"/>
      <c r="R9" s="311"/>
      <c r="S9" s="311"/>
      <c r="T9" s="311">
        <v>5.7</v>
      </c>
      <c r="U9" s="311"/>
      <c r="V9" s="311"/>
      <c r="W9" s="311"/>
      <c r="X9" s="311"/>
    </row>
    <row r="10" spans="1:26">
      <c r="A10" s="93" t="s">
        <v>10</v>
      </c>
      <c r="B10" s="311"/>
      <c r="C10" s="311"/>
      <c r="D10" s="311"/>
      <c r="E10" s="311"/>
      <c r="F10" s="311">
        <v>470</v>
      </c>
      <c r="G10" s="311"/>
      <c r="H10" s="311"/>
      <c r="I10" s="311"/>
      <c r="J10" s="311"/>
      <c r="K10" s="311"/>
      <c r="L10" s="311"/>
      <c r="M10" s="311"/>
      <c r="N10" s="311">
        <v>274.5</v>
      </c>
      <c r="O10" s="311"/>
      <c r="P10" s="311"/>
      <c r="Q10" s="311"/>
      <c r="R10" s="311"/>
      <c r="S10" s="311"/>
      <c r="T10" s="311">
        <v>253.7</v>
      </c>
      <c r="U10" s="311"/>
      <c r="V10" s="311"/>
      <c r="W10" s="311">
        <v>300.60000000000002</v>
      </c>
      <c r="X10" s="311"/>
    </row>
    <row r="11" spans="1:26">
      <c r="A11" s="93" t="s">
        <v>9</v>
      </c>
      <c r="B11" s="311">
        <v>140.30000000000001</v>
      </c>
      <c r="C11" s="311"/>
      <c r="D11" s="311">
        <v>137.5</v>
      </c>
      <c r="E11" s="311"/>
      <c r="F11" s="311">
        <v>145.4</v>
      </c>
      <c r="G11" s="311"/>
      <c r="H11" s="311">
        <v>102.6</v>
      </c>
      <c r="I11" s="311"/>
      <c r="J11" s="311"/>
      <c r="K11" s="311">
        <v>51.2</v>
      </c>
      <c r="L11" s="311">
        <v>109.9</v>
      </c>
      <c r="M11" s="311"/>
      <c r="N11" s="311"/>
      <c r="O11" s="311"/>
      <c r="P11" s="311">
        <v>108.2</v>
      </c>
      <c r="Q11" s="311">
        <v>79.400000000000006</v>
      </c>
      <c r="R11" s="311">
        <v>117.5</v>
      </c>
      <c r="S11" s="311">
        <v>75.599999999999994</v>
      </c>
      <c r="T11" s="311">
        <v>43.7</v>
      </c>
      <c r="U11" s="311">
        <v>23.4</v>
      </c>
      <c r="V11" s="311">
        <v>76.400000000000006</v>
      </c>
      <c r="W11" s="311"/>
      <c r="X11" s="311"/>
    </row>
    <row r="12" spans="1:26">
      <c r="A12" s="93" t="s">
        <v>8</v>
      </c>
      <c r="B12" s="311"/>
      <c r="C12" s="311"/>
      <c r="D12" s="311"/>
      <c r="E12" s="311"/>
      <c r="F12" s="311"/>
      <c r="G12" s="311"/>
      <c r="H12" s="311"/>
      <c r="I12" s="311"/>
      <c r="J12" s="311"/>
      <c r="K12" s="311"/>
      <c r="L12" s="311"/>
      <c r="M12" s="311"/>
      <c r="N12" s="311"/>
      <c r="O12" s="311"/>
      <c r="P12" s="311"/>
      <c r="Q12" s="311"/>
      <c r="R12" s="311"/>
      <c r="S12" s="311"/>
      <c r="T12" s="311"/>
      <c r="U12" s="311"/>
      <c r="V12" s="311"/>
      <c r="W12" s="311"/>
      <c r="X12" s="311"/>
    </row>
    <row r="13" spans="1:26">
      <c r="A13" s="93" t="s">
        <v>6</v>
      </c>
      <c r="B13" s="311"/>
      <c r="C13" s="311">
        <v>261.10000000000002</v>
      </c>
      <c r="D13" s="311"/>
      <c r="E13" s="311">
        <v>184.6</v>
      </c>
      <c r="F13" s="311"/>
      <c r="G13" s="311"/>
      <c r="H13" s="311"/>
      <c r="I13" s="311"/>
      <c r="J13" s="311">
        <v>161</v>
      </c>
      <c r="K13" s="311"/>
      <c r="L13" s="311"/>
      <c r="M13" s="311">
        <v>258.7</v>
      </c>
      <c r="N13" s="311"/>
      <c r="O13" s="311"/>
      <c r="P13" s="311"/>
      <c r="Q13" s="311">
        <v>206.2</v>
      </c>
      <c r="R13" s="311"/>
      <c r="S13" s="311"/>
      <c r="T13" s="311"/>
      <c r="U13" s="311"/>
      <c r="V13" s="311">
        <v>200.8</v>
      </c>
      <c r="W13" s="311"/>
      <c r="X13" s="311"/>
    </row>
    <row r="14" spans="1:26">
      <c r="A14" s="93" t="s">
        <v>18</v>
      </c>
      <c r="B14" s="311">
        <v>26.3</v>
      </c>
      <c r="C14" s="311"/>
      <c r="D14" s="311"/>
      <c r="E14" s="311"/>
      <c r="F14" s="311"/>
      <c r="G14" s="311"/>
      <c r="H14" s="311"/>
      <c r="I14" s="311">
        <v>20</v>
      </c>
      <c r="J14" s="311"/>
      <c r="K14" s="311"/>
      <c r="L14" s="311"/>
      <c r="M14" s="311"/>
      <c r="N14" s="311"/>
      <c r="O14" s="311">
        <v>21.8</v>
      </c>
      <c r="P14" s="311"/>
      <c r="Q14" s="311"/>
      <c r="R14" s="311"/>
      <c r="S14" s="311"/>
      <c r="T14" s="311"/>
      <c r="U14" s="311"/>
      <c r="V14" s="311"/>
      <c r="W14" s="311"/>
      <c r="X14" s="311"/>
    </row>
    <row r="15" spans="1:26">
      <c r="A15" s="93" t="s">
        <v>4</v>
      </c>
      <c r="B15" s="311"/>
      <c r="C15" s="311"/>
      <c r="D15" s="311"/>
      <c r="E15" s="311"/>
      <c r="F15" s="311"/>
      <c r="G15" s="311"/>
      <c r="H15" s="311"/>
      <c r="I15" s="311"/>
      <c r="J15" s="311"/>
      <c r="K15" s="311"/>
      <c r="L15" s="311"/>
      <c r="M15" s="311"/>
      <c r="N15" s="311">
        <v>0.4</v>
      </c>
      <c r="O15" s="311"/>
      <c r="P15" s="311"/>
      <c r="Q15" s="311"/>
      <c r="R15" s="311"/>
      <c r="S15" s="311"/>
      <c r="T15" s="311"/>
      <c r="U15" s="311"/>
      <c r="V15" s="311"/>
      <c r="W15" s="311"/>
      <c r="X15" s="311"/>
    </row>
    <row r="16" spans="1:26">
      <c r="A16" s="93" t="s">
        <v>3</v>
      </c>
      <c r="B16" s="311"/>
      <c r="C16" s="311"/>
      <c r="D16" s="311"/>
      <c r="E16" s="311"/>
      <c r="F16" s="311"/>
      <c r="G16" s="311"/>
      <c r="H16" s="311"/>
      <c r="I16" s="311"/>
      <c r="J16" s="311">
        <v>262.60000000000002</v>
      </c>
      <c r="K16" s="311"/>
      <c r="L16" s="311"/>
      <c r="M16" s="311"/>
      <c r="N16" s="311"/>
      <c r="O16" s="311"/>
      <c r="P16" s="311"/>
      <c r="Q16" s="311">
        <v>264</v>
      </c>
      <c r="R16" s="311">
        <v>141</v>
      </c>
      <c r="S16" s="311">
        <v>219.2</v>
      </c>
      <c r="T16" s="311"/>
      <c r="U16" s="311"/>
      <c r="V16" s="311"/>
      <c r="W16" s="311"/>
      <c r="X16" s="311"/>
    </row>
    <row r="17" spans="1:24">
      <c r="A17" s="93" t="s">
        <v>33</v>
      </c>
      <c r="B17" s="311"/>
      <c r="C17" s="311"/>
      <c r="D17" s="311"/>
      <c r="E17" s="311"/>
      <c r="F17" s="311">
        <v>241.4</v>
      </c>
      <c r="G17" s="311"/>
      <c r="H17" s="311"/>
      <c r="I17" s="311"/>
      <c r="J17" s="311"/>
      <c r="K17" s="311">
        <v>227.2</v>
      </c>
      <c r="L17" s="311">
        <v>392.3</v>
      </c>
      <c r="M17" s="311">
        <v>510.6</v>
      </c>
      <c r="N17" s="311"/>
      <c r="O17" s="311">
        <v>377.6</v>
      </c>
      <c r="P17" s="311">
        <v>331.3</v>
      </c>
      <c r="Q17" s="311">
        <v>404</v>
      </c>
      <c r="R17" s="311"/>
      <c r="S17" s="311"/>
      <c r="T17" s="311">
        <v>344.3</v>
      </c>
      <c r="U17" s="311">
        <v>176</v>
      </c>
      <c r="V17" s="311"/>
      <c r="W17" s="311"/>
      <c r="X17" s="311">
        <v>355</v>
      </c>
    </row>
    <row r="18" spans="1:24">
      <c r="A18" s="93" t="s">
        <v>1</v>
      </c>
      <c r="B18" s="311"/>
      <c r="C18" s="311"/>
      <c r="D18" s="311">
        <v>123</v>
      </c>
      <c r="E18" s="311"/>
      <c r="F18" s="311"/>
      <c r="G18" s="311"/>
      <c r="H18" s="311"/>
      <c r="I18" s="311">
        <v>128.6</v>
      </c>
      <c r="J18" s="311"/>
      <c r="K18" s="311"/>
      <c r="L18" s="311"/>
      <c r="M18" s="311"/>
      <c r="N18" s="311"/>
      <c r="O18" s="311">
        <v>170</v>
      </c>
      <c r="P18" s="311"/>
      <c r="Q18" s="311"/>
      <c r="R18" s="311"/>
      <c r="S18" s="311"/>
      <c r="T18" s="311">
        <v>124.2</v>
      </c>
      <c r="U18" s="311"/>
      <c r="V18" s="311"/>
      <c r="W18" s="311"/>
      <c r="X18" s="311"/>
    </row>
    <row r="19" spans="1:24">
      <c r="A19" s="93" t="s">
        <v>24</v>
      </c>
      <c r="B19" s="311"/>
      <c r="C19" s="311"/>
      <c r="D19" s="311"/>
      <c r="E19" s="311"/>
      <c r="F19" s="311"/>
      <c r="G19" s="311">
        <v>141.4</v>
      </c>
      <c r="H19" s="311"/>
      <c r="I19" s="311"/>
      <c r="J19" s="311"/>
      <c r="K19" s="311">
        <v>48.4</v>
      </c>
      <c r="L19" s="311">
        <v>64</v>
      </c>
      <c r="M19" s="311"/>
      <c r="N19" s="311"/>
      <c r="O19" s="311"/>
      <c r="P19" s="311">
        <v>73.2</v>
      </c>
      <c r="Q19" s="311">
        <v>75.099999999999994</v>
      </c>
      <c r="R19" s="311"/>
      <c r="S19" s="311"/>
      <c r="T19" s="311"/>
      <c r="U19" s="311">
        <v>65.599999999999994</v>
      </c>
      <c r="V19" s="311"/>
      <c r="W19" s="311"/>
      <c r="X19" s="311"/>
    </row>
    <row r="21" spans="1:24">
      <c r="A21" s="139" t="s">
        <v>19</v>
      </c>
    </row>
    <row r="22" spans="1:24">
      <c r="A22" s="17" t="s">
        <v>3137</v>
      </c>
    </row>
  </sheetData>
  <hyperlinks>
    <hyperlink ref="Z3" location="Content!A1" display="Back to content page" xr:uid="{633457B7-ABBF-4A14-8D84-33502A5E816F}"/>
  </hyperlinks>
  <pageMargins left="0.7" right="0.7" top="0.75" bottom="0.75" header="0.3" footer="0.3"/>
</worksheet>
</file>

<file path=xl/worksheets/sheet2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sheetPr codeName="Sheet320"/>
  <dimension ref="A1:Z25"/>
  <sheetViews>
    <sheetView topLeftCell="G7" workbookViewId="0">
      <selection activeCell="Z18" sqref="Z18"/>
    </sheetView>
  </sheetViews>
  <sheetFormatPr defaultRowHeight="14.4"/>
  <cols>
    <col min="1" max="1" width="32.44140625" customWidth="1"/>
  </cols>
  <sheetData>
    <row r="1" spans="1:26">
      <c r="A1" s="35" t="s">
        <v>3259</v>
      </c>
    </row>
    <row r="3" spans="1:26">
      <c r="A3" s="223" t="s">
        <v>14</v>
      </c>
      <c r="B3" s="3">
        <v>2000</v>
      </c>
      <c r="C3" s="3">
        <v>2001</v>
      </c>
      <c r="D3" s="3">
        <v>2002</v>
      </c>
      <c r="E3" s="3">
        <v>2003</v>
      </c>
      <c r="F3" s="3">
        <v>2004</v>
      </c>
      <c r="G3" s="3">
        <v>2005</v>
      </c>
      <c r="H3" s="3">
        <v>2006</v>
      </c>
      <c r="I3" s="3">
        <v>2007</v>
      </c>
      <c r="J3" s="3">
        <v>2008</v>
      </c>
      <c r="K3" s="3">
        <v>2009</v>
      </c>
      <c r="L3" s="3">
        <v>2010</v>
      </c>
      <c r="M3" s="3">
        <v>2011</v>
      </c>
      <c r="N3" s="3">
        <v>2012</v>
      </c>
      <c r="O3" s="222">
        <v>2013</v>
      </c>
      <c r="P3" s="222">
        <v>2014</v>
      </c>
      <c r="Q3" s="3">
        <v>2015</v>
      </c>
      <c r="R3" s="3">
        <v>2016</v>
      </c>
      <c r="S3" s="222">
        <v>2017</v>
      </c>
      <c r="T3" s="222">
        <v>2018</v>
      </c>
      <c r="U3" s="3">
        <v>2019</v>
      </c>
      <c r="V3" s="3">
        <v>2020</v>
      </c>
      <c r="W3" s="222">
        <v>2021</v>
      </c>
      <c r="X3" s="3">
        <v>2022</v>
      </c>
      <c r="Y3" s="18"/>
      <c r="Z3" s="1" t="s">
        <v>559</v>
      </c>
    </row>
    <row r="4" spans="1:26">
      <c r="A4" s="93" t="s">
        <v>13</v>
      </c>
      <c r="B4" s="311">
        <v>47.8</v>
      </c>
      <c r="C4" s="311">
        <v>45.1</v>
      </c>
      <c r="D4" s="311">
        <v>42.4</v>
      </c>
      <c r="E4" s="311">
        <v>39.9</v>
      </c>
      <c r="F4" s="311">
        <v>37.700000000000003</v>
      </c>
      <c r="G4" s="311">
        <v>35.799999999999997</v>
      </c>
      <c r="H4" s="311">
        <v>34.200000000000003</v>
      </c>
      <c r="I4" s="311">
        <v>33.1</v>
      </c>
      <c r="J4" s="311">
        <v>32.299999999999997</v>
      </c>
      <c r="K4" s="311">
        <v>32</v>
      </c>
      <c r="L4" s="311">
        <v>31.9</v>
      </c>
      <c r="M4" s="311">
        <v>32</v>
      </c>
      <c r="N4" s="311">
        <v>32.4</v>
      </c>
      <c r="O4" s="311">
        <v>32.9</v>
      </c>
      <c r="P4" s="311">
        <v>33.6</v>
      </c>
      <c r="Q4" s="311">
        <v>34.4</v>
      </c>
      <c r="R4" s="311">
        <v>35.200000000000003</v>
      </c>
      <c r="S4" s="311">
        <v>36.1</v>
      </c>
      <c r="T4" s="311">
        <v>36.799999999999997</v>
      </c>
      <c r="U4" s="311">
        <v>37.4</v>
      </c>
      <c r="V4" s="311">
        <v>37.700000000000003</v>
      </c>
      <c r="W4" s="311">
        <v>43.1</v>
      </c>
      <c r="X4" s="311">
        <v>43.6</v>
      </c>
      <c r="Y4" s="195"/>
    </row>
    <row r="5" spans="1:26">
      <c r="A5" s="93" t="s">
        <v>12</v>
      </c>
      <c r="B5" s="311">
        <v>31.5</v>
      </c>
      <c r="C5" s="311">
        <v>31.1</v>
      </c>
      <c r="D5" s="311">
        <v>30.6</v>
      </c>
      <c r="E5" s="311">
        <v>30</v>
      </c>
      <c r="F5" s="311">
        <v>29.6</v>
      </c>
      <c r="G5" s="311">
        <v>28.9</v>
      </c>
      <c r="H5" s="311">
        <v>28.2</v>
      </c>
      <c r="I5" s="311">
        <v>27.8</v>
      </c>
      <c r="J5" s="311">
        <v>27.2</v>
      </c>
      <c r="K5" s="311">
        <v>26.5</v>
      </c>
      <c r="L5" s="311">
        <v>25.9</v>
      </c>
      <c r="M5" s="311">
        <v>25.2</v>
      </c>
      <c r="N5" s="311">
        <v>24.4</v>
      </c>
      <c r="O5" s="311">
        <v>23.9</v>
      </c>
      <c r="P5" s="311">
        <v>23.6</v>
      </c>
      <c r="Q5" s="311">
        <v>23.5</v>
      </c>
      <c r="R5" s="311">
        <v>23.5</v>
      </c>
      <c r="S5" s="311">
        <v>23.6</v>
      </c>
      <c r="T5" s="311">
        <v>23.5</v>
      </c>
      <c r="U5" s="311">
        <v>23.2</v>
      </c>
      <c r="V5" s="311">
        <v>22.8</v>
      </c>
      <c r="W5" s="311">
        <v>22.1</v>
      </c>
      <c r="X5" s="311">
        <v>21.6</v>
      </c>
      <c r="Y5" s="29"/>
    </row>
    <row r="6" spans="1:26">
      <c r="A6" s="93" t="s">
        <v>513</v>
      </c>
      <c r="B6" s="311">
        <v>42.4</v>
      </c>
      <c r="C6" s="311">
        <v>41.8</v>
      </c>
      <c r="D6" s="311">
        <v>40.9</v>
      </c>
      <c r="E6" s="311">
        <v>40.200000000000003</v>
      </c>
      <c r="F6" s="311">
        <v>39.5</v>
      </c>
      <c r="G6" s="311">
        <v>38.799999999999997</v>
      </c>
      <c r="H6" s="311">
        <v>38.200000000000003</v>
      </c>
      <c r="I6" s="311">
        <v>37.5</v>
      </c>
      <c r="J6" s="311">
        <v>36.700000000000003</v>
      </c>
      <c r="K6" s="311">
        <v>35.799999999999997</v>
      </c>
      <c r="L6" s="311">
        <v>34.700000000000003</v>
      </c>
      <c r="M6" s="311">
        <v>33.5</v>
      </c>
      <c r="N6" s="311">
        <v>32.299999999999997</v>
      </c>
      <c r="O6" s="311">
        <v>31</v>
      </c>
      <c r="P6" s="311">
        <v>29.8</v>
      </c>
      <c r="Q6" s="311">
        <v>28.7</v>
      </c>
      <c r="R6" s="311">
        <v>27.4</v>
      </c>
      <c r="S6" s="311">
        <v>26.2</v>
      </c>
      <c r="T6" s="311">
        <v>24.9</v>
      </c>
      <c r="U6" s="311">
        <v>23.7</v>
      </c>
      <c r="V6" s="311">
        <v>22.6</v>
      </c>
      <c r="W6" s="311">
        <v>19.600000000000001</v>
      </c>
      <c r="X6" s="311">
        <v>18.8</v>
      </c>
      <c r="Y6" s="29"/>
    </row>
    <row r="7" spans="1:26">
      <c r="A7" s="28" t="s">
        <v>100</v>
      </c>
      <c r="B7" s="311">
        <v>47.8</v>
      </c>
      <c r="C7" s="311">
        <v>47.5</v>
      </c>
      <c r="D7" s="311">
        <v>47.3</v>
      </c>
      <c r="E7" s="311">
        <v>46.9</v>
      </c>
      <c r="F7" s="311">
        <v>46.3</v>
      </c>
      <c r="G7" s="311">
        <v>45.8</v>
      </c>
      <c r="H7" s="311">
        <v>45.2</v>
      </c>
      <c r="I7" s="311">
        <v>44.6</v>
      </c>
      <c r="J7" s="311">
        <v>44.2</v>
      </c>
      <c r="K7" s="311">
        <v>43.9</v>
      </c>
      <c r="L7" s="311">
        <v>43.6</v>
      </c>
      <c r="M7" s="311">
        <v>43.1</v>
      </c>
      <c r="N7" s="311">
        <v>42.8</v>
      </c>
      <c r="O7" s="311">
        <v>42.4</v>
      </c>
      <c r="P7" s="311">
        <v>42</v>
      </c>
      <c r="Q7" s="311">
        <v>41.7</v>
      </c>
      <c r="R7" s="311">
        <v>41.7</v>
      </c>
      <c r="S7" s="311">
        <v>41.6</v>
      </c>
      <c r="T7" s="311">
        <v>41.5</v>
      </c>
      <c r="U7" s="311">
        <v>41.8</v>
      </c>
      <c r="V7" s="311">
        <v>40.799999999999997</v>
      </c>
      <c r="W7" s="311">
        <v>40.700000000000003</v>
      </c>
      <c r="X7" s="311">
        <v>40.299999999999997</v>
      </c>
      <c r="Y7" s="195"/>
    </row>
    <row r="8" spans="1:26">
      <c r="A8" s="93" t="s">
        <v>512</v>
      </c>
      <c r="B8" s="311">
        <v>36.799999999999997</v>
      </c>
      <c r="C8" s="311">
        <v>36.5</v>
      </c>
      <c r="D8" s="311">
        <v>36.1</v>
      </c>
      <c r="E8" s="311">
        <v>35.5</v>
      </c>
      <c r="F8" s="311">
        <v>34.9</v>
      </c>
      <c r="G8" s="311">
        <v>34.5</v>
      </c>
      <c r="H8" s="311">
        <v>34</v>
      </c>
      <c r="I8" s="311">
        <v>33.5</v>
      </c>
      <c r="J8" s="311">
        <v>32.9</v>
      </c>
      <c r="K8" s="311">
        <v>32.1</v>
      </c>
      <c r="L8" s="311">
        <v>31.1</v>
      </c>
      <c r="M8" s="311">
        <v>30.1</v>
      </c>
      <c r="N8" s="311">
        <v>29.2</v>
      </c>
      <c r="O8" s="311">
        <v>28.2</v>
      </c>
      <c r="P8" s="311">
        <v>27.2</v>
      </c>
      <c r="Q8" s="311">
        <v>26.4</v>
      </c>
      <c r="R8" s="311">
        <v>25.6</v>
      </c>
      <c r="S8" s="311">
        <v>24.7</v>
      </c>
      <c r="T8" s="311">
        <v>24.1</v>
      </c>
      <c r="U8" s="311">
        <v>23.3</v>
      </c>
      <c r="V8" s="311">
        <v>22.6</v>
      </c>
      <c r="W8" s="311">
        <v>21.8</v>
      </c>
      <c r="X8" s="311">
        <v>21.2</v>
      </c>
      <c r="Y8" s="29"/>
    </row>
    <row r="9" spans="1:26">
      <c r="A9" s="93" t="s">
        <v>11</v>
      </c>
      <c r="B9" s="311">
        <v>41</v>
      </c>
      <c r="C9" s="311">
        <v>41.1</v>
      </c>
      <c r="D9" s="311">
        <v>41.3</v>
      </c>
      <c r="E9" s="311">
        <v>41.5</v>
      </c>
      <c r="F9" s="311">
        <v>41.7</v>
      </c>
      <c r="G9" s="311">
        <v>41.8</v>
      </c>
      <c r="H9" s="311">
        <v>41.7</v>
      </c>
      <c r="I9" s="311">
        <v>41.4</v>
      </c>
      <c r="J9" s="311">
        <v>41</v>
      </c>
      <c r="K9" s="311">
        <v>40.4</v>
      </c>
      <c r="L9" s="311">
        <v>39.700000000000003</v>
      </c>
      <c r="M9" s="311">
        <v>38.799999999999997</v>
      </c>
      <c r="N9" s="311">
        <v>37.700000000000003</v>
      </c>
      <c r="O9" s="311">
        <v>36.4</v>
      </c>
      <c r="P9" s="311">
        <v>35.4</v>
      </c>
      <c r="Q9" s="311">
        <v>34.4</v>
      </c>
      <c r="R9" s="311">
        <v>33.799999999999997</v>
      </c>
      <c r="S9" s="311">
        <v>33.200000000000003</v>
      </c>
      <c r="T9" s="311">
        <v>32.9</v>
      </c>
      <c r="U9" s="311">
        <v>32.4</v>
      </c>
      <c r="V9" s="311">
        <v>32.1</v>
      </c>
      <c r="W9" s="311">
        <v>32</v>
      </c>
      <c r="X9" s="311">
        <v>31.8</v>
      </c>
      <c r="Y9" s="195"/>
    </row>
    <row r="10" spans="1:26">
      <c r="A10" s="93" t="s">
        <v>10</v>
      </c>
      <c r="B10" s="311">
        <v>55.2</v>
      </c>
      <c r="C10" s="311">
        <v>54.7</v>
      </c>
      <c r="D10" s="311">
        <v>54.3</v>
      </c>
      <c r="E10" s="311">
        <v>53.7</v>
      </c>
      <c r="F10" s="311">
        <v>53</v>
      </c>
      <c r="G10" s="311">
        <v>52.2</v>
      </c>
      <c r="H10" s="311">
        <v>51.5</v>
      </c>
      <c r="I10" s="311">
        <v>50.7</v>
      </c>
      <c r="J10" s="311">
        <v>50.1</v>
      </c>
      <c r="K10" s="311">
        <v>49.6</v>
      </c>
      <c r="L10" s="311">
        <v>49.1</v>
      </c>
      <c r="M10" s="311">
        <v>48.5</v>
      </c>
      <c r="N10" s="311">
        <v>47.9</v>
      </c>
      <c r="O10" s="311">
        <v>47.1</v>
      </c>
      <c r="P10" s="311">
        <v>46.2</v>
      </c>
      <c r="Q10" s="311">
        <v>43.3</v>
      </c>
      <c r="R10" s="311">
        <v>46.1</v>
      </c>
      <c r="S10" s="311">
        <v>47.3</v>
      </c>
      <c r="T10" s="311">
        <v>41.6</v>
      </c>
      <c r="U10" s="311">
        <v>41.3</v>
      </c>
      <c r="V10" s="311">
        <v>40.200000000000003</v>
      </c>
      <c r="W10" s="311">
        <v>39.799999999999997</v>
      </c>
      <c r="X10" s="311">
        <v>38.6</v>
      </c>
      <c r="Y10" s="29"/>
    </row>
    <row r="11" spans="1:26">
      <c r="A11" s="93" t="s">
        <v>9</v>
      </c>
      <c r="B11" s="311">
        <v>55.7</v>
      </c>
      <c r="C11" s="311">
        <v>55.3</v>
      </c>
      <c r="D11" s="311">
        <v>54.9</v>
      </c>
      <c r="E11" s="311">
        <v>54.3</v>
      </c>
      <c r="F11" s="311">
        <v>53.6</v>
      </c>
      <c r="G11" s="311">
        <v>52.8</v>
      </c>
      <c r="H11" s="311">
        <v>51.9</v>
      </c>
      <c r="I11" s="311">
        <v>50.8</v>
      </c>
      <c r="J11" s="311">
        <v>49.5</v>
      </c>
      <c r="K11" s="311">
        <v>48.2</v>
      </c>
      <c r="L11" s="311">
        <v>46.8</v>
      </c>
      <c r="M11" s="311">
        <v>45.3</v>
      </c>
      <c r="N11" s="311">
        <v>43.8</v>
      </c>
      <c r="O11" s="311">
        <v>42.4</v>
      </c>
      <c r="P11" s="311">
        <v>41.2</v>
      </c>
      <c r="Q11" s="311">
        <v>40.200000000000003</v>
      </c>
      <c r="R11" s="311">
        <v>39.5</v>
      </c>
      <c r="S11" s="311">
        <v>39.1</v>
      </c>
      <c r="T11" s="311">
        <v>38.5</v>
      </c>
      <c r="U11" s="311">
        <v>37.799999999999997</v>
      </c>
      <c r="V11" s="311">
        <v>37</v>
      </c>
      <c r="W11" s="311">
        <v>34.6</v>
      </c>
      <c r="X11" s="311">
        <v>34</v>
      </c>
      <c r="Y11" s="29"/>
    </row>
    <row r="12" spans="1:26">
      <c r="A12" s="93" t="s">
        <v>8</v>
      </c>
      <c r="B12" s="311">
        <v>12.7</v>
      </c>
      <c r="C12" s="311">
        <v>12.2</v>
      </c>
      <c r="D12" s="311">
        <v>11.6</v>
      </c>
      <c r="E12" s="311">
        <v>11</v>
      </c>
      <c r="F12" s="311">
        <v>10.5</v>
      </c>
      <c r="G12" s="311">
        <v>10.1</v>
      </c>
      <c r="H12" s="311">
        <v>9.6999999999999993</v>
      </c>
      <c r="I12" s="311">
        <v>9.6</v>
      </c>
      <c r="J12" s="311">
        <v>9.4</v>
      </c>
      <c r="K12" s="311">
        <v>9.1999999999999993</v>
      </c>
      <c r="L12" s="311">
        <v>9.1999999999999993</v>
      </c>
      <c r="M12" s="311">
        <v>9.1</v>
      </c>
      <c r="N12" s="311">
        <v>9</v>
      </c>
      <c r="O12" s="311">
        <v>8.9</v>
      </c>
      <c r="P12" s="311">
        <v>8.9</v>
      </c>
      <c r="Q12" s="311">
        <v>8.9</v>
      </c>
      <c r="R12" s="311">
        <v>8.9</v>
      </c>
      <c r="S12" s="311">
        <v>8.9</v>
      </c>
      <c r="T12" s="311">
        <v>8.8000000000000007</v>
      </c>
      <c r="U12" s="311">
        <v>8.8000000000000007</v>
      </c>
      <c r="V12" s="311">
        <v>8.6999999999999993</v>
      </c>
      <c r="W12" s="311">
        <v>8.6999999999999993</v>
      </c>
      <c r="X12" s="311">
        <v>8.6</v>
      </c>
      <c r="Y12" s="29"/>
    </row>
    <row r="13" spans="1:26">
      <c r="A13" s="93" t="s">
        <v>6</v>
      </c>
      <c r="B13" s="311">
        <v>50.5</v>
      </c>
      <c r="C13" s="311">
        <v>49.5</v>
      </c>
      <c r="D13" s="311">
        <v>48.5</v>
      </c>
      <c r="E13" s="311">
        <v>47.5</v>
      </c>
      <c r="F13" s="311">
        <v>46.7</v>
      </c>
      <c r="G13" s="311">
        <v>45.9</v>
      </c>
      <c r="H13" s="311">
        <v>45.1</v>
      </c>
      <c r="I13" s="311">
        <v>44.4</v>
      </c>
      <c r="J13" s="311">
        <v>43.8</v>
      </c>
      <c r="K13" s="311">
        <v>43.4</v>
      </c>
      <c r="L13" s="311">
        <v>43.1</v>
      </c>
      <c r="M13" s="311">
        <v>43</v>
      </c>
      <c r="N13" s="311">
        <v>42.9</v>
      </c>
      <c r="O13" s="311">
        <v>42.7</v>
      </c>
      <c r="P13" s="311">
        <v>42.3</v>
      </c>
      <c r="Q13" s="311">
        <v>41.7</v>
      </c>
      <c r="R13" s="311">
        <v>40.799999999999997</v>
      </c>
      <c r="S13" s="311">
        <v>40</v>
      </c>
      <c r="T13" s="311">
        <v>39.200000000000003</v>
      </c>
      <c r="U13" s="311">
        <v>38.4</v>
      </c>
      <c r="V13" s="311">
        <v>37.799999999999997</v>
      </c>
      <c r="W13" s="311">
        <v>37</v>
      </c>
      <c r="X13" s="311">
        <v>36.4</v>
      </c>
      <c r="Y13" s="195"/>
    </row>
    <row r="14" spans="1:26">
      <c r="A14" s="93" t="s">
        <v>5</v>
      </c>
      <c r="B14" s="311">
        <v>30.3</v>
      </c>
      <c r="C14" s="311">
        <v>30.2</v>
      </c>
      <c r="D14" s="311">
        <v>30</v>
      </c>
      <c r="E14" s="311">
        <v>29.6</v>
      </c>
      <c r="F14" s="311">
        <v>29.1</v>
      </c>
      <c r="G14" s="311">
        <v>28.6</v>
      </c>
      <c r="H14" s="311">
        <v>28.2</v>
      </c>
      <c r="I14" s="311">
        <v>27.7</v>
      </c>
      <c r="J14" s="311">
        <v>27.2</v>
      </c>
      <c r="K14" s="311">
        <v>26.6</v>
      </c>
      <c r="L14" s="311">
        <v>25.9</v>
      </c>
      <c r="M14" s="311">
        <v>24.9</v>
      </c>
      <c r="N14" s="311">
        <v>24.1</v>
      </c>
      <c r="O14" s="311">
        <v>23.3</v>
      </c>
      <c r="P14" s="311">
        <v>22.5</v>
      </c>
      <c r="Q14" s="311">
        <v>21.7</v>
      </c>
      <c r="R14" s="311">
        <v>20.8</v>
      </c>
      <c r="S14" s="311">
        <v>20.100000000000001</v>
      </c>
      <c r="T14" s="311">
        <v>19.5</v>
      </c>
      <c r="U14" s="311">
        <v>18.899999999999999</v>
      </c>
      <c r="V14" s="311">
        <v>18.399999999999999</v>
      </c>
      <c r="W14" s="311">
        <v>17.2</v>
      </c>
      <c r="X14" s="311">
        <v>16.8</v>
      </c>
      <c r="Y14" s="195"/>
    </row>
    <row r="15" spans="1:26">
      <c r="A15" s="93" t="s">
        <v>4</v>
      </c>
      <c r="B15" s="311">
        <v>10.9</v>
      </c>
      <c r="C15" s="311">
        <v>10.4</v>
      </c>
      <c r="D15" s="311">
        <v>9.8000000000000007</v>
      </c>
      <c r="E15" s="311">
        <v>9.4</v>
      </c>
      <c r="F15" s="311">
        <v>9.1</v>
      </c>
      <c r="G15" s="311">
        <v>8.8000000000000007</v>
      </c>
      <c r="H15" s="311">
        <v>8.6</v>
      </c>
      <c r="I15" s="311">
        <v>8.4</v>
      </c>
      <c r="J15" s="311">
        <v>8.3000000000000007</v>
      </c>
      <c r="K15" s="311">
        <v>8.1999999999999993</v>
      </c>
      <c r="L15" s="311">
        <v>8.1</v>
      </c>
      <c r="M15" s="311">
        <v>8.1</v>
      </c>
      <c r="N15" s="311">
        <v>8</v>
      </c>
      <c r="O15" s="311">
        <v>8</v>
      </c>
      <c r="P15" s="311">
        <v>8</v>
      </c>
      <c r="Q15" s="311">
        <v>7.9</v>
      </c>
      <c r="R15" s="311">
        <v>7.8</v>
      </c>
      <c r="S15" s="311">
        <v>7.8</v>
      </c>
      <c r="T15" s="311">
        <v>7.6</v>
      </c>
      <c r="U15" s="311">
        <v>7.5</v>
      </c>
      <c r="V15" s="311">
        <v>7.4</v>
      </c>
      <c r="W15" s="311">
        <v>7.3</v>
      </c>
      <c r="X15" s="311">
        <v>7.2</v>
      </c>
      <c r="Y15" s="29"/>
    </row>
    <row r="16" spans="1:26">
      <c r="A16" s="93" t="s">
        <v>3</v>
      </c>
      <c r="B16" s="311">
        <v>28.1</v>
      </c>
      <c r="C16" s="311">
        <v>28</v>
      </c>
      <c r="D16" s="311">
        <v>28</v>
      </c>
      <c r="E16" s="311">
        <v>28</v>
      </c>
      <c r="F16" s="311">
        <v>27.9</v>
      </c>
      <c r="G16" s="311">
        <v>27.6</v>
      </c>
      <c r="H16" s="311">
        <v>27</v>
      </c>
      <c r="I16" s="311">
        <v>26.2</v>
      </c>
      <c r="J16" s="311">
        <v>25.4</v>
      </c>
      <c r="K16" s="311">
        <v>24.7</v>
      </c>
      <c r="L16" s="311">
        <v>24.1</v>
      </c>
      <c r="M16" s="311">
        <v>23.8</v>
      </c>
      <c r="N16" s="311">
        <v>23.6</v>
      </c>
      <c r="O16" s="311">
        <v>23.4</v>
      </c>
      <c r="P16" s="311">
        <v>23.3</v>
      </c>
      <c r="Q16" s="311">
        <v>23.1</v>
      </c>
      <c r="R16" s="311">
        <v>23</v>
      </c>
      <c r="S16" s="311">
        <v>22.9</v>
      </c>
      <c r="T16" s="311">
        <v>23</v>
      </c>
      <c r="U16" s="311">
        <v>23.1</v>
      </c>
      <c r="V16" s="311">
        <v>23.2</v>
      </c>
      <c r="W16" s="311">
        <v>22.8</v>
      </c>
      <c r="X16" s="311">
        <v>22.8</v>
      </c>
      <c r="Y16" s="29"/>
    </row>
    <row r="17" spans="1:25">
      <c r="A17" s="93" t="s">
        <v>33</v>
      </c>
      <c r="B17" s="311">
        <v>47.7</v>
      </c>
      <c r="C17" s="311">
        <v>46.8</v>
      </c>
      <c r="D17" s="311">
        <v>45.9</v>
      </c>
      <c r="E17" s="311">
        <v>45.1</v>
      </c>
      <c r="F17" s="311">
        <v>44.3</v>
      </c>
      <c r="G17" s="311">
        <v>43.6</v>
      </c>
      <c r="H17" s="311">
        <v>43.1</v>
      </c>
      <c r="I17" s="311">
        <v>42.6</v>
      </c>
      <c r="J17" s="311">
        <v>42.1</v>
      </c>
      <c r="K17" s="311">
        <v>41.4</v>
      </c>
      <c r="L17" s="311">
        <v>40.6</v>
      </c>
      <c r="M17" s="311">
        <v>39.5</v>
      </c>
      <c r="N17" s="311">
        <v>38.299999999999997</v>
      </c>
      <c r="O17" s="311">
        <v>37.1</v>
      </c>
      <c r="P17" s="311">
        <v>36.1</v>
      </c>
      <c r="Q17" s="311">
        <v>35.299999999999997</v>
      </c>
      <c r="R17" s="311">
        <v>34.799999999999997</v>
      </c>
      <c r="S17" s="311">
        <v>34.200000000000003</v>
      </c>
      <c r="T17" s="311">
        <v>33.6</v>
      </c>
      <c r="U17" s="311">
        <v>32.799999999999997</v>
      </c>
      <c r="V17" s="311">
        <v>32</v>
      </c>
      <c r="W17" s="311">
        <v>31.4</v>
      </c>
      <c r="X17" s="311">
        <v>30.6</v>
      </c>
      <c r="Y17" s="29"/>
    </row>
    <row r="18" spans="1:25">
      <c r="A18" s="93" t="s">
        <v>1</v>
      </c>
      <c r="B18" s="311">
        <v>54</v>
      </c>
      <c r="C18" s="311">
        <v>53.6</v>
      </c>
      <c r="D18" s="311">
        <v>52.9</v>
      </c>
      <c r="E18" s="311">
        <v>52</v>
      </c>
      <c r="F18" s="311">
        <v>51.1</v>
      </c>
      <c r="G18" s="311">
        <v>50.1</v>
      </c>
      <c r="H18" s="311">
        <v>49</v>
      </c>
      <c r="I18" s="311">
        <v>47.9</v>
      </c>
      <c r="J18" s="311">
        <v>46.7</v>
      </c>
      <c r="K18" s="311">
        <v>45.4</v>
      </c>
      <c r="L18" s="311">
        <v>44</v>
      </c>
      <c r="M18" s="311">
        <v>42.6</v>
      </c>
      <c r="N18" s="311">
        <v>41.3</v>
      </c>
      <c r="O18" s="311">
        <v>40.1</v>
      </c>
      <c r="P18" s="311">
        <v>38.9</v>
      </c>
      <c r="Q18" s="311">
        <v>37.6</v>
      </c>
      <c r="R18" s="311">
        <v>36.200000000000003</v>
      </c>
      <c r="S18" s="311">
        <v>35</v>
      </c>
      <c r="T18" s="311">
        <v>33.799999999999997</v>
      </c>
      <c r="U18" s="311">
        <v>32.9</v>
      </c>
      <c r="V18" s="311">
        <v>32.299999999999997</v>
      </c>
      <c r="W18" s="311">
        <v>31.7</v>
      </c>
      <c r="X18" s="311">
        <v>31.4</v>
      </c>
      <c r="Y18" s="29"/>
    </row>
    <row r="19" spans="1:25">
      <c r="A19" s="93" t="s">
        <v>0</v>
      </c>
      <c r="B19" s="311">
        <v>32.4</v>
      </c>
      <c r="C19" s="311">
        <v>33</v>
      </c>
      <c r="D19" s="311">
        <v>33.6</v>
      </c>
      <c r="E19" s="311">
        <v>34.1</v>
      </c>
      <c r="F19" s="311">
        <v>34.5</v>
      </c>
      <c r="G19" s="311">
        <v>34.6</v>
      </c>
      <c r="H19" s="311">
        <v>34.6</v>
      </c>
      <c r="I19" s="311">
        <v>34.4</v>
      </c>
      <c r="J19" s="311">
        <v>34.4</v>
      </c>
      <c r="K19" s="311">
        <v>34.200000000000003</v>
      </c>
      <c r="L19" s="311">
        <v>33.700000000000003</v>
      </c>
      <c r="M19" s="311">
        <v>32.799999999999997</v>
      </c>
      <c r="N19" s="311">
        <v>31.4</v>
      </c>
      <c r="O19" s="311">
        <v>29.7</v>
      </c>
      <c r="P19" s="311">
        <v>28.2</v>
      </c>
      <c r="Q19" s="311">
        <v>26.8</v>
      </c>
      <c r="R19" s="311">
        <v>25.8</v>
      </c>
      <c r="S19" s="311">
        <v>24.9</v>
      </c>
      <c r="T19" s="311">
        <v>24.2</v>
      </c>
      <c r="U19" s="311">
        <v>23.5</v>
      </c>
      <c r="V19" s="311">
        <v>23</v>
      </c>
      <c r="W19" s="311">
        <v>22</v>
      </c>
      <c r="X19" s="311">
        <v>21.6</v>
      </c>
      <c r="Y19" s="280"/>
    </row>
    <row r="21" spans="1:25">
      <c r="A21" s="44" t="s">
        <v>19</v>
      </c>
    </row>
    <row r="23" spans="1:25">
      <c r="A23" s="17" t="s">
        <v>3387</v>
      </c>
    </row>
    <row r="25" spans="1:25">
      <c r="A25" s="53" t="s">
        <v>3386</v>
      </c>
    </row>
  </sheetData>
  <conditionalFormatting sqref="B4 G4:J4 Y4 B7 Y7 B9:B11 Y9:Y11 B13:B16 Y13:Y16">
    <cfRule type="expression" dxfId="29" priority="29" stopIfTrue="1">
      <formula>ISNA(ACTIVECELL)</formula>
    </cfRule>
  </conditionalFormatting>
  <conditionalFormatting sqref="B12 Y12">
    <cfRule type="expression" dxfId="28" priority="11" stopIfTrue="1">
      <formula>ISNA(ACTIVECELL)</formula>
    </cfRule>
  </conditionalFormatting>
  <conditionalFormatting sqref="G19:I19">
    <cfRule type="expression" dxfId="27" priority="18" stopIfTrue="1">
      <formula>ISNA(ACTIVECELL)</formula>
    </cfRule>
  </conditionalFormatting>
  <conditionalFormatting sqref="G5:K6">
    <cfRule type="expression" dxfId="26" priority="25" stopIfTrue="1">
      <formula>ISNA(ACTIVECELL)</formula>
    </cfRule>
  </conditionalFormatting>
  <conditionalFormatting sqref="G9:K18">
    <cfRule type="expression" dxfId="25" priority="4" stopIfTrue="1">
      <formula>ISNA(ACTIVECELL)</formula>
    </cfRule>
  </conditionalFormatting>
  <conditionalFormatting sqref="I12:K12">
    <cfRule type="expression" dxfId="24" priority="21" stopIfTrue="1">
      <formula>ISNA(ACTIVECELL)</formula>
    </cfRule>
  </conditionalFormatting>
  <conditionalFormatting sqref="P7:U7">
    <cfRule type="expression" dxfId="23" priority="2" stopIfTrue="1">
      <formula>ISNA(ACTIVECELL)</formula>
    </cfRule>
  </conditionalFormatting>
  <conditionalFormatting sqref="P9:U16">
    <cfRule type="expression" dxfId="22" priority="1" stopIfTrue="1">
      <formula>ISNA(ACTIVECELL)</formula>
    </cfRule>
  </conditionalFormatting>
  <hyperlinks>
    <hyperlink ref="Z3" location="Content!A1" display="Back to content page" xr:uid="{00000000-0004-0000-3E01-000000000000}"/>
  </hyperlink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Q59"/>
  <sheetViews>
    <sheetView topLeftCell="A3" workbookViewId="0">
      <selection activeCell="B16" sqref="B16"/>
    </sheetView>
  </sheetViews>
  <sheetFormatPr defaultColWidth="9.21875" defaultRowHeight="14.4"/>
  <cols>
    <col min="2" max="2" width="16" customWidth="1"/>
    <col min="10" max="10" width="13" customWidth="1"/>
  </cols>
  <sheetData>
    <row r="1" spans="2:17" ht="20.399999999999999">
      <c r="B1" s="236" t="s">
        <v>392</v>
      </c>
    </row>
    <row r="2" spans="2:17" ht="10.050000000000001" customHeight="1"/>
    <row r="3" spans="2:17" ht="17.399999999999999">
      <c r="B3" s="191" t="s">
        <v>307</v>
      </c>
      <c r="C3" s="17"/>
      <c r="D3" s="17"/>
      <c r="E3" s="17"/>
      <c r="F3" s="17"/>
      <c r="G3" s="17"/>
      <c r="H3" s="17"/>
      <c r="I3" s="235"/>
    </row>
    <row r="4" spans="2:17" ht="10.050000000000001" customHeight="1"/>
    <row r="5" spans="2:17" ht="15.6">
      <c r="B5" s="229" t="s">
        <v>410</v>
      </c>
      <c r="C5" s="102"/>
      <c r="D5" s="102"/>
      <c r="E5" s="102"/>
      <c r="F5" s="102"/>
      <c r="G5" s="102"/>
      <c r="H5" s="102"/>
      <c r="I5" s="102"/>
      <c r="J5" s="102"/>
      <c r="K5" s="102"/>
      <c r="L5" s="102"/>
      <c r="M5" s="102"/>
      <c r="N5" s="102"/>
      <c r="O5" s="102"/>
    </row>
    <row r="6" spans="2:17" ht="10.050000000000001" customHeight="1">
      <c r="B6" s="102"/>
      <c r="C6" s="102"/>
      <c r="D6" s="102"/>
      <c r="E6" s="102"/>
      <c r="F6" s="102"/>
      <c r="G6" s="102"/>
      <c r="H6" s="102"/>
      <c r="I6" s="102"/>
      <c r="J6" s="102"/>
      <c r="K6" s="102"/>
      <c r="L6" s="102"/>
      <c r="M6" s="102"/>
      <c r="N6" s="102"/>
      <c r="O6" s="102"/>
    </row>
    <row r="7" spans="2:17" ht="18" customHeight="1">
      <c r="B7" s="234" t="s">
        <v>308</v>
      </c>
      <c r="C7" s="738" t="s">
        <v>309</v>
      </c>
      <c r="D7" s="738"/>
      <c r="E7" s="738"/>
      <c r="F7" s="738"/>
      <c r="G7" s="102"/>
      <c r="H7" s="102"/>
      <c r="I7" s="102"/>
      <c r="J7" s="234" t="s">
        <v>308</v>
      </c>
      <c r="K7" s="233" t="s">
        <v>309</v>
      </c>
      <c r="L7" s="232"/>
      <c r="M7" s="232"/>
    </row>
    <row r="8" spans="2:17" ht="10.050000000000001" customHeight="1">
      <c r="B8" s="102"/>
      <c r="C8" s="102"/>
      <c r="D8" s="102"/>
      <c r="E8" s="102"/>
      <c r="F8" s="102"/>
      <c r="G8" s="102"/>
      <c r="H8" s="102"/>
      <c r="I8" s="102"/>
      <c r="J8" s="102"/>
      <c r="K8" s="102"/>
      <c r="L8" s="102"/>
      <c r="M8" s="102"/>
    </row>
    <row r="9" spans="2:17" ht="15.75" customHeight="1">
      <c r="B9" s="210">
        <v>0</v>
      </c>
      <c r="C9" s="741" t="s">
        <v>310</v>
      </c>
      <c r="D9" s="741"/>
      <c r="E9" s="741"/>
      <c r="F9" s="741"/>
      <c r="G9" s="741"/>
      <c r="H9" s="741"/>
      <c r="I9" s="102"/>
      <c r="J9" s="208" t="s">
        <v>335</v>
      </c>
      <c r="K9" s="42" t="s">
        <v>336</v>
      </c>
      <c r="L9" s="231"/>
      <c r="M9" s="231"/>
      <c r="P9" s="211"/>
    </row>
    <row r="10" spans="2:17" ht="15.75" customHeight="1">
      <c r="B10" s="210"/>
      <c r="C10" s="741"/>
      <c r="D10" s="741"/>
      <c r="E10" s="741"/>
      <c r="F10" s="741"/>
      <c r="G10" s="741"/>
      <c r="H10" s="741"/>
      <c r="I10" s="102"/>
      <c r="J10" s="208"/>
      <c r="K10" s="42"/>
      <c r="L10" s="231"/>
      <c r="M10" s="231"/>
      <c r="P10" s="211"/>
    </row>
    <row r="11" spans="2:17" ht="15.75" customHeight="1">
      <c r="B11" s="208" t="s">
        <v>315</v>
      </c>
      <c r="C11" s="42" t="s">
        <v>316</v>
      </c>
      <c r="D11" s="231"/>
      <c r="E11" s="231"/>
      <c r="F11" s="231"/>
      <c r="G11" s="231"/>
      <c r="H11" s="231"/>
      <c r="I11" s="102"/>
      <c r="J11" s="208" t="s">
        <v>333</v>
      </c>
      <c r="K11" s="42" t="s">
        <v>334</v>
      </c>
      <c r="L11" s="211"/>
      <c r="M11" s="211"/>
      <c r="P11" s="211"/>
      <c r="Q11" s="211"/>
    </row>
    <row r="12" spans="2:17" ht="15.75" customHeight="1">
      <c r="B12" s="208" t="s">
        <v>321</v>
      </c>
      <c r="C12" s="80" t="s">
        <v>187</v>
      </c>
      <c r="D12" s="211"/>
      <c r="E12" s="211"/>
      <c r="F12" s="211"/>
      <c r="G12" s="102"/>
      <c r="H12" s="102"/>
      <c r="I12" s="102"/>
      <c r="J12" s="208" t="s">
        <v>337</v>
      </c>
      <c r="K12" s="42" t="s">
        <v>338</v>
      </c>
      <c r="L12" s="211"/>
      <c r="M12" s="211"/>
      <c r="P12" s="229"/>
      <c r="Q12" s="211"/>
    </row>
    <row r="13" spans="2:17" ht="15.75" customHeight="1">
      <c r="B13" s="208" t="s">
        <v>313</v>
      </c>
      <c r="C13" s="739" t="s">
        <v>314</v>
      </c>
      <c r="D13" s="739"/>
      <c r="E13" s="739"/>
      <c r="F13" s="739"/>
      <c r="G13" s="739"/>
      <c r="H13" s="739"/>
      <c r="I13" s="102"/>
      <c r="J13" s="208" t="s">
        <v>421</v>
      </c>
      <c r="K13" s="208" t="s">
        <v>422</v>
      </c>
      <c r="L13" s="211"/>
      <c r="M13" s="211"/>
      <c r="P13" s="211"/>
      <c r="Q13" s="211"/>
    </row>
    <row r="14" spans="2:17" ht="15.75" customHeight="1">
      <c r="B14" s="208"/>
      <c r="C14" s="739"/>
      <c r="D14" s="739"/>
      <c r="E14" s="739"/>
      <c r="F14" s="739"/>
      <c r="G14" s="739"/>
      <c r="H14" s="739"/>
      <c r="I14" s="102"/>
      <c r="J14" s="208"/>
      <c r="K14" s="208"/>
      <c r="L14" s="211"/>
      <c r="M14" s="211"/>
      <c r="P14" s="211"/>
      <c r="Q14" s="211"/>
    </row>
    <row r="15" spans="2:17" ht="15.75" customHeight="1">
      <c r="B15" s="192" t="s">
        <v>317</v>
      </c>
      <c r="C15" s="193" t="s">
        <v>318</v>
      </c>
      <c r="D15" s="211"/>
      <c r="E15" s="211"/>
      <c r="F15" s="211"/>
      <c r="G15" s="211"/>
      <c r="H15" s="211"/>
      <c r="I15" s="102"/>
      <c r="J15" s="208" t="s">
        <v>123</v>
      </c>
      <c r="K15" s="42" t="s">
        <v>312</v>
      </c>
      <c r="L15" s="211"/>
      <c r="M15" s="211"/>
      <c r="P15" s="211"/>
      <c r="Q15" s="211"/>
    </row>
    <row r="16" spans="2:17" ht="15.75" customHeight="1">
      <c r="B16" s="208" t="s">
        <v>30</v>
      </c>
      <c r="C16" s="42" t="s">
        <v>311</v>
      </c>
      <c r="D16" s="211"/>
      <c r="E16" s="211"/>
      <c r="F16" s="211"/>
      <c r="G16" s="211"/>
      <c r="H16" s="211"/>
      <c r="I16" s="102"/>
      <c r="J16" s="208" t="s">
        <v>329</v>
      </c>
      <c r="K16" s="739" t="s">
        <v>330</v>
      </c>
      <c r="L16" s="739"/>
      <c r="M16" s="739"/>
      <c r="N16" s="739"/>
      <c r="O16" s="739"/>
      <c r="P16" s="739"/>
      <c r="Q16" s="739"/>
    </row>
    <row r="17" spans="2:17" ht="15.75" customHeight="1">
      <c r="B17" s="208"/>
      <c r="C17" s="42"/>
      <c r="D17" s="211"/>
      <c r="E17" s="211"/>
      <c r="F17" s="211"/>
      <c r="G17" s="211"/>
      <c r="H17" s="211"/>
      <c r="I17" s="102"/>
      <c r="J17" s="208"/>
      <c r="K17" s="739"/>
      <c r="L17" s="739"/>
      <c r="M17" s="739"/>
      <c r="N17" s="739"/>
      <c r="O17" s="739"/>
      <c r="P17" s="739"/>
      <c r="Q17" s="739"/>
    </row>
    <row r="18" spans="2:17" ht="15.75" customHeight="1">
      <c r="B18" s="208" t="s">
        <v>319</v>
      </c>
      <c r="C18" s="42" t="s">
        <v>320</v>
      </c>
      <c r="D18" s="211"/>
      <c r="E18" s="211"/>
      <c r="F18" s="211"/>
      <c r="G18" s="102"/>
      <c r="H18" s="102"/>
      <c r="I18" s="102"/>
      <c r="J18" s="208" t="s">
        <v>326</v>
      </c>
      <c r="K18" s="42" t="s">
        <v>327</v>
      </c>
      <c r="L18" s="211"/>
      <c r="M18" s="211"/>
      <c r="P18" s="211"/>
      <c r="Q18" s="211"/>
    </row>
    <row r="19" spans="2:17" ht="15.75" customHeight="1">
      <c r="B19" s="208" t="s">
        <v>449</v>
      </c>
      <c r="C19" s="193" t="s">
        <v>448</v>
      </c>
      <c r="D19" s="229"/>
      <c r="E19" s="229"/>
      <c r="F19" s="229"/>
      <c r="G19" s="102"/>
      <c r="H19" s="102"/>
      <c r="I19" s="102"/>
      <c r="J19" s="208" t="s">
        <v>28</v>
      </c>
      <c r="K19" s="739" t="s">
        <v>328</v>
      </c>
      <c r="L19" s="739"/>
      <c r="M19" s="739"/>
      <c r="N19" s="739"/>
      <c r="O19" s="739"/>
      <c r="P19" s="739"/>
      <c r="Q19" s="739"/>
    </row>
    <row r="20" spans="2:17" ht="15.75" customHeight="1">
      <c r="B20" s="208" t="s">
        <v>423</v>
      </c>
      <c r="C20" s="193" t="s">
        <v>424</v>
      </c>
      <c r="D20" s="229"/>
      <c r="E20" s="229"/>
      <c r="F20" s="229"/>
      <c r="G20" s="102"/>
      <c r="H20" s="102"/>
      <c r="I20" s="102"/>
      <c r="J20" s="208"/>
      <c r="K20" s="739"/>
      <c r="L20" s="739"/>
      <c r="M20" s="739"/>
      <c r="N20" s="739"/>
      <c r="O20" s="739"/>
      <c r="P20" s="739"/>
      <c r="Q20" s="739"/>
    </row>
    <row r="21" spans="2:17" ht="15.75" customHeight="1">
      <c r="D21" s="229"/>
      <c r="E21" s="229"/>
      <c r="F21" s="229"/>
      <c r="G21" s="102"/>
      <c r="H21" s="102"/>
      <c r="I21" s="102"/>
      <c r="J21" s="208"/>
      <c r="K21" s="739"/>
      <c r="L21" s="739"/>
      <c r="M21" s="739"/>
      <c r="N21" s="739"/>
      <c r="O21" s="739"/>
      <c r="P21" s="739"/>
      <c r="Q21" s="739"/>
    </row>
    <row r="22" spans="2:17" ht="15.75" customHeight="1">
      <c r="B22" s="208"/>
      <c r="C22" s="193"/>
      <c r="D22" s="229"/>
      <c r="E22" s="229"/>
      <c r="F22" s="229"/>
      <c r="G22" s="102"/>
      <c r="H22" s="102"/>
      <c r="I22" s="102"/>
      <c r="J22" s="208"/>
      <c r="K22" s="739"/>
      <c r="L22" s="739"/>
      <c r="M22" s="739"/>
      <c r="N22" s="739"/>
      <c r="O22" s="739"/>
      <c r="P22" s="739"/>
      <c r="Q22" s="739"/>
    </row>
    <row r="23" spans="2:17" ht="15.75" customHeight="1">
      <c r="B23" s="208" t="s">
        <v>331</v>
      </c>
      <c r="C23" s="42" t="s">
        <v>332</v>
      </c>
      <c r="D23" s="211"/>
      <c r="E23" s="211"/>
      <c r="F23" s="211"/>
      <c r="G23" s="102"/>
      <c r="H23" s="102"/>
      <c r="I23" s="102"/>
      <c r="J23" s="208" t="s">
        <v>324</v>
      </c>
      <c r="K23" s="42" t="s">
        <v>325</v>
      </c>
      <c r="L23" s="211"/>
      <c r="M23" s="211"/>
      <c r="P23" s="102"/>
    </row>
    <row r="24" spans="2:17" ht="15.6">
      <c r="B24" s="208" t="s">
        <v>322</v>
      </c>
      <c r="C24" s="42" t="s">
        <v>323</v>
      </c>
      <c r="D24" s="211"/>
      <c r="E24" s="211"/>
      <c r="F24" s="211"/>
      <c r="G24" s="102"/>
      <c r="H24" s="102"/>
      <c r="I24" s="102"/>
      <c r="J24" s="210"/>
      <c r="K24" s="211"/>
      <c r="L24" s="231"/>
      <c r="M24" s="231"/>
      <c r="N24" s="231"/>
      <c r="O24" s="102"/>
    </row>
    <row r="25" spans="2:17" ht="15.75" customHeight="1">
      <c r="B25" s="210"/>
      <c r="C25" s="211"/>
      <c r="D25" s="211"/>
      <c r="E25" s="211"/>
      <c r="F25" s="211"/>
      <c r="G25" s="102"/>
      <c r="H25" s="102"/>
      <c r="I25" s="102"/>
      <c r="J25" s="210"/>
      <c r="K25" s="211"/>
      <c r="L25" s="102"/>
      <c r="M25" s="102"/>
      <c r="N25" s="102"/>
      <c r="O25" s="102"/>
    </row>
    <row r="26" spans="2:17" ht="15.6">
      <c r="B26" s="210"/>
      <c r="C26" s="211"/>
      <c r="D26" s="211"/>
      <c r="E26" s="211"/>
      <c r="F26" s="211"/>
      <c r="G26" s="102"/>
      <c r="H26" s="102"/>
      <c r="I26" s="102"/>
      <c r="J26" s="229"/>
      <c r="K26" s="211"/>
      <c r="L26" s="102"/>
      <c r="M26" s="102"/>
      <c r="N26" s="102"/>
      <c r="O26" s="102"/>
    </row>
    <row r="27" spans="2:17" ht="10.050000000000001" customHeight="1"/>
    <row r="28" spans="2:17" ht="10.050000000000001" customHeight="1"/>
    <row r="29" spans="2:17" ht="18" customHeight="1">
      <c r="B29" s="740" t="s">
        <v>339</v>
      </c>
      <c r="C29" s="740"/>
      <c r="D29" s="740"/>
      <c r="E29" s="740"/>
      <c r="F29" s="740"/>
      <c r="G29" s="740"/>
      <c r="H29" s="740"/>
      <c r="I29" s="740"/>
      <c r="J29" s="740"/>
      <c r="K29" s="740"/>
      <c r="L29" s="740"/>
      <c r="M29" s="740"/>
      <c r="N29" s="740"/>
      <c r="O29" s="740"/>
      <c r="P29" s="740"/>
      <c r="Q29" s="740"/>
    </row>
    <row r="30" spans="2:17" ht="10.050000000000001" customHeight="1"/>
    <row r="31" spans="2:17" ht="15.6">
      <c r="B31" s="210" t="s">
        <v>340</v>
      </c>
      <c r="C31" s="229" t="s">
        <v>341</v>
      </c>
      <c r="D31" s="228"/>
      <c r="E31" s="228"/>
      <c r="F31" s="228"/>
      <c r="G31" s="228"/>
      <c r="H31" s="228"/>
      <c r="I31" s="228"/>
      <c r="J31" s="210" t="s">
        <v>366</v>
      </c>
      <c r="K31" s="229" t="s">
        <v>367</v>
      </c>
      <c r="L31" s="228"/>
      <c r="M31" s="228"/>
      <c r="N31" s="228"/>
      <c r="O31" s="228"/>
      <c r="P31" s="228"/>
      <c r="Q31" s="228"/>
    </row>
    <row r="32" spans="2:17" ht="15.6">
      <c r="B32" s="210" t="s">
        <v>342</v>
      </c>
      <c r="C32" s="229" t="s">
        <v>343</v>
      </c>
      <c r="D32" s="228"/>
      <c r="E32" s="228"/>
      <c r="F32" s="228"/>
      <c r="G32" s="228"/>
      <c r="H32" s="228"/>
      <c r="I32" s="228"/>
      <c r="J32" s="210" t="s">
        <v>368</v>
      </c>
      <c r="K32" s="229" t="s">
        <v>369</v>
      </c>
      <c r="L32" s="228"/>
      <c r="M32" s="228"/>
      <c r="N32" s="228"/>
      <c r="O32" s="228"/>
      <c r="P32" s="228"/>
      <c r="Q32" s="228"/>
    </row>
    <row r="33" spans="2:17" ht="15.6">
      <c r="B33" s="210" t="s">
        <v>344</v>
      </c>
      <c r="C33" s="229" t="s">
        <v>345</v>
      </c>
      <c r="D33" s="228"/>
      <c r="E33" s="228"/>
      <c r="F33" s="228"/>
      <c r="G33" s="228"/>
      <c r="H33" s="228"/>
      <c r="I33" s="228"/>
      <c r="J33" s="210" t="s">
        <v>370</v>
      </c>
      <c r="K33" s="229" t="s">
        <v>371</v>
      </c>
      <c r="L33" s="228"/>
      <c r="M33" s="228"/>
      <c r="N33" s="228"/>
      <c r="O33" s="228"/>
      <c r="P33" s="228"/>
      <c r="Q33" s="228"/>
    </row>
    <row r="34" spans="2:17" ht="15.6">
      <c r="B34" s="210" t="s">
        <v>346</v>
      </c>
      <c r="C34" s="229" t="s">
        <v>347</v>
      </c>
      <c r="D34" s="228"/>
      <c r="E34" s="228"/>
      <c r="F34" s="228"/>
      <c r="G34" s="228"/>
      <c r="H34" s="228"/>
      <c r="I34" s="228"/>
      <c r="J34" s="303" t="s">
        <v>372</v>
      </c>
      <c r="K34" s="304" t="s">
        <v>373</v>
      </c>
      <c r="L34" s="228"/>
      <c r="M34" s="228"/>
      <c r="N34" s="228"/>
      <c r="O34" s="228"/>
      <c r="P34" s="228"/>
      <c r="Q34" s="228"/>
    </row>
    <row r="35" spans="2:17" ht="15.6">
      <c r="B35" s="210" t="s">
        <v>348</v>
      </c>
      <c r="C35" s="229" t="s">
        <v>349</v>
      </c>
      <c r="D35" s="228"/>
      <c r="E35" s="228"/>
      <c r="F35" s="228"/>
      <c r="G35" s="228"/>
      <c r="H35" s="228"/>
      <c r="I35" s="228"/>
      <c r="J35" s="303" t="s">
        <v>374</v>
      </c>
      <c r="K35" s="304" t="s">
        <v>375</v>
      </c>
      <c r="L35" s="228"/>
      <c r="M35" s="228"/>
      <c r="N35" s="228"/>
      <c r="O35" s="228"/>
      <c r="P35" s="228"/>
      <c r="Q35" s="228"/>
    </row>
    <row r="36" spans="2:17" ht="15.6">
      <c r="B36" s="210" t="s">
        <v>350</v>
      </c>
      <c r="C36" s="229" t="s">
        <v>351</v>
      </c>
      <c r="D36" s="228"/>
      <c r="E36" s="228"/>
      <c r="F36" s="228"/>
      <c r="G36" s="228"/>
      <c r="H36" s="228"/>
      <c r="I36" s="228"/>
      <c r="J36" s="210" t="s">
        <v>376</v>
      </c>
      <c r="K36" s="229" t="s">
        <v>377</v>
      </c>
      <c r="L36" s="228"/>
      <c r="M36" s="228"/>
      <c r="N36" s="228"/>
      <c r="O36" s="228"/>
      <c r="P36" s="228"/>
      <c r="Q36" s="228"/>
    </row>
    <row r="37" spans="2:17" ht="15.6">
      <c r="B37" s="210" t="s">
        <v>352</v>
      </c>
      <c r="C37" s="229" t="s">
        <v>353</v>
      </c>
      <c r="D37" s="228"/>
      <c r="E37" s="228"/>
      <c r="F37" s="228"/>
      <c r="G37" s="228"/>
      <c r="H37" s="228"/>
      <c r="I37" s="228"/>
      <c r="J37" s="303" t="s">
        <v>378</v>
      </c>
      <c r="K37" s="304" t="s">
        <v>379</v>
      </c>
      <c r="L37" s="228"/>
      <c r="M37" s="228"/>
      <c r="N37" s="228"/>
      <c r="O37" s="228"/>
      <c r="P37" s="228"/>
      <c r="Q37" s="228"/>
    </row>
    <row r="38" spans="2:17" ht="15.6">
      <c r="B38" s="210" t="s">
        <v>354</v>
      </c>
      <c r="C38" s="229" t="s">
        <v>355</v>
      </c>
      <c r="D38" s="228"/>
      <c r="E38" s="228"/>
      <c r="F38" s="228"/>
      <c r="G38" s="228"/>
      <c r="H38" s="228"/>
      <c r="I38" s="228"/>
      <c r="J38" s="210" t="s">
        <v>380</v>
      </c>
      <c r="K38" s="229" t="s">
        <v>381</v>
      </c>
      <c r="L38" s="228"/>
      <c r="M38" s="228"/>
      <c r="N38" s="228"/>
      <c r="O38" s="228"/>
      <c r="P38" s="228"/>
      <c r="Q38" s="228"/>
    </row>
    <row r="39" spans="2:17" ht="15.6">
      <c r="B39" s="210" t="s">
        <v>356</v>
      </c>
      <c r="C39" s="229" t="s">
        <v>357</v>
      </c>
      <c r="D39" s="231"/>
      <c r="E39" s="231"/>
      <c r="F39" s="231"/>
      <c r="G39" s="231"/>
      <c r="H39" s="231"/>
      <c r="I39" s="231"/>
      <c r="J39" s="210" t="s">
        <v>382</v>
      </c>
      <c r="K39" s="229" t="s">
        <v>383</v>
      </c>
      <c r="L39" s="228"/>
      <c r="M39" s="228"/>
      <c r="N39" s="228"/>
      <c r="O39" s="228"/>
      <c r="P39" s="228"/>
      <c r="Q39" s="228"/>
    </row>
    <row r="40" spans="2:17" ht="15.6">
      <c r="B40" s="210" t="s">
        <v>358</v>
      </c>
      <c r="C40" s="229" t="s">
        <v>359</v>
      </c>
      <c r="D40" s="231"/>
      <c r="E40" s="231"/>
      <c r="F40" s="231"/>
      <c r="G40" s="231"/>
      <c r="H40" s="231"/>
      <c r="I40" s="231"/>
      <c r="J40" s="210" t="s">
        <v>384</v>
      </c>
      <c r="K40" s="229" t="s">
        <v>385</v>
      </c>
      <c r="L40" s="228"/>
      <c r="M40" s="228"/>
      <c r="N40" s="228"/>
      <c r="O40" s="228"/>
      <c r="P40" s="228"/>
      <c r="Q40" s="228"/>
    </row>
    <row r="41" spans="2:17" ht="15.6">
      <c r="B41" s="210" t="s">
        <v>360</v>
      </c>
      <c r="C41" s="229" t="s">
        <v>361</v>
      </c>
      <c r="D41" s="228"/>
      <c r="E41" s="228"/>
      <c r="F41" s="228"/>
      <c r="G41" s="228"/>
      <c r="H41" s="228"/>
      <c r="I41" s="228"/>
      <c r="J41" s="210" t="s">
        <v>386</v>
      </c>
      <c r="K41" s="229" t="s">
        <v>387</v>
      </c>
      <c r="L41" s="228"/>
      <c r="M41" s="228"/>
      <c r="N41" s="228"/>
      <c r="O41" s="228"/>
      <c r="P41" s="228"/>
      <c r="Q41" s="228"/>
    </row>
    <row r="42" spans="2:17" ht="15.6">
      <c r="B42" s="210" t="s">
        <v>597</v>
      </c>
      <c r="C42" s="229" t="s">
        <v>598</v>
      </c>
      <c r="D42" s="228"/>
      <c r="E42" s="228"/>
      <c r="F42" s="228"/>
      <c r="G42" s="228"/>
      <c r="H42" s="228"/>
      <c r="I42" s="228"/>
      <c r="J42" s="210" t="s">
        <v>388</v>
      </c>
      <c r="K42" s="229" t="s">
        <v>389</v>
      </c>
      <c r="L42" s="228"/>
      <c r="M42" s="228"/>
      <c r="N42" s="228"/>
      <c r="O42" s="228"/>
      <c r="P42" s="228"/>
      <c r="Q42" s="228"/>
    </row>
    <row r="43" spans="2:17" ht="15.6">
      <c r="B43" s="210" t="s">
        <v>362</v>
      </c>
      <c r="C43" s="229" t="s">
        <v>363</v>
      </c>
      <c r="E43" s="228"/>
      <c r="F43" s="228"/>
      <c r="G43" s="228"/>
      <c r="H43" s="228"/>
      <c r="I43" s="228"/>
      <c r="J43" s="210" t="s">
        <v>390</v>
      </c>
      <c r="K43" s="229" t="s">
        <v>391</v>
      </c>
      <c r="L43" s="228"/>
      <c r="M43" s="228"/>
      <c r="N43" s="228"/>
      <c r="O43" s="228"/>
      <c r="P43" s="228"/>
      <c r="Q43" s="228"/>
    </row>
    <row r="44" spans="2:17" ht="15.6">
      <c r="B44" s="210" t="s">
        <v>364</v>
      </c>
      <c r="C44" s="229" t="s">
        <v>365</v>
      </c>
      <c r="D44" s="228"/>
      <c r="E44" s="228"/>
      <c r="F44" s="228"/>
      <c r="G44" s="228"/>
      <c r="H44" s="228"/>
      <c r="I44" s="228"/>
      <c r="J44" s="301"/>
      <c r="K44" s="229"/>
      <c r="L44" s="228"/>
      <c r="M44" s="228"/>
      <c r="N44" s="228"/>
      <c r="O44" s="228"/>
      <c r="P44" s="228"/>
      <c r="Q44" s="228"/>
    </row>
    <row r="45" spans="2:17" ht="15.6">
      <c r="D45" s="228"/>
      <c r="E45" s="228"/>
      <c r="F45" s="228"/>
      <c r="G45" s="228"/>
      <c r="H45" s="228"/>
      <c r="I45" s="228"/>
      <c r="J45" s="301"/>
      <c r="K45" s="230"/>
      <c r="L45" s="228"/>
      <c r="M45" s="228"/>
      <c r="N45" s="228"/>
      <c r="O45" s="228"/>
      <c r="P45" s="228"/>
      <c r="Q45" s="228"/>
    </row>
    <row r="46" spans="2:17" ht="15.6">
      <c r="D46" s="228"/>
      <c r="E46" s="228"/>
      <c r="F46" s="228"/>
      <c r="G46" s="228"/>
      <c r="H46" s="228"/>
      <c r="I46" s="228"/>
      <c r="J46" s="301"/>
      <c r="K46" s="231"/>
      <c r="L46" s="231"/>
      <c r="M46" s="231"/>
      <c r="N46" s="231"/>
      <c r="O46" s="231"/>
      <c r="P46" s="231"/>
      <c r="Q46" s="231"/>
    </row>
    <row r="47" spans="2:17" ht="15.6">
      <c r="B47" s="210"/>
      <c r="C47" s="229"/>
      <c r="D47" s="228"/>
      <c r="E47" s="228"/>
      <c r="F47" s="228"/>
      <c r="G47" s="228"/>
      <c r="H47" s="228"/>
      <c r="I47" s="228"/>
      <c r="J47" s="210"/>
      <c r="K47" s="231"/>
      <c r="L47" s="231"/>
      <c r="M47" s="231"/>
      <c r="N47" s="231"/>
      <c r="O47" s="231"/>
      <c r="P47" s="231"/>
      <c r="Q47" s="231"/>
    </row>
    <row r="48" spans="2:17" ht="15.6">
      <c r="B48" s="301"/>
      <c r="C48" s="229"/>
      <c r="D48" s="228"/>
      <c r="E48" s="228"/>
      <c r="F48" s="228"/>
      <c r="G48" s="228"/>
      <c r="H48" s="228"/>
      <c r="I48" s="228"/>
      <c r="L48" s="228"/>
      <c r="M48" s="228"/>
      <c r="N48" s="228"/>
      <c r="O48" s="228"/>
      <c r="P48" s="228"/>
      <c r="Q48" s="228"/>
    </row>
    <row r="49" spans="2:17" ht="15.6">
      <c r="D49" s="228"/>
      <c r="E49" s="228"/>
      <c r="F49" s="228"/>
      <c r="G49" s="228"/>
      <c r="H49" s="228"/>
      <c r="I49" s="228"/>
      <c r="J49" s="303"/>
      <c r="K49" s="304"/>
      <c r="L49" s="228"/>
      <c r="M49" s="228"/>
      <c r="N49" s="228"/>
      <c r="O49" s="228"/>
      <c r="P49" s="228"/>
      <c r="Q49" s="228"/>
    </row>
    <row r="50" spans="2:17" ht="15.6">
      <c r="D50" s="228"/>
      <c r="E50" s="228"/>
      <c r="F50" s="228"/>
      <c r="G50" s="228"/>
      <c r="H50" s="228"/>
      <c r="I50" s="228"/>
      <c r="J50" s="301"/>
      <c r="K50" s="229"/>
      <c r="L50" s="228"/>
      <c r="M50" s="228"/>
      <c r="N50" s="228"/>
      <c r="O50" s="228"/>
      <c r="P50" s="228"/>
      <c r="Q50" s="228"/>
    </row>
    <row r="51" spans="2:17" ht="15.6">
      <c r="D51" s="228"/>
      <c r="E51" s="228"/>
      <c r="F51" s="228"/>
      <c r="G51" s="228"/>
      <c r="H51" s="228"/>
      <c r="I51" s="228"/>
      <c r="J51" s="301"/>
      <c r="K51" s="229"/>
      <c r="L51" s="228"/>
      <c r="M51" s="228"/>
      <c r="N51" s="228"/>
      <c r="O51" s="228"/>
      <c r="P51" s="228"/>
      <c r="Q51" s="228"/>
    </row>
    <row r="52" spans="2:17" ht="15.6">
      <c r="D52" s="228"/>
      <c r="E52" s="228"/>
      <c r="F52" s="228"/>
      <c r="G52" s="228"/>
      <c r="H52" s="228"/>
      <c r="I52" s="228"/>
      <c r="L52" s="228"/>
      <c r="M52" s="228"/>
      <c r="N52" s="228"/>
      <c r="O52" s="228"/>
      <c r="P52" s="228"/>
      <c r="Q52" s="228"/>
    </row>
    <row r="53" spans="2:17" ht="15.6">
      <c r="B53" s="210"/>
      <c r="C53" s="229"/>
      <c r="D53" s="228"/>
      <c r="E53" s="228"/>
      <c r="F53" s="228"/>
      <c r="G53" s="228"/>
      <c r="H53" s="228"/>
      <c r="I53" s="228"/>
      <c r="J53" s="210"/>
      <c r="K53" s="229"/>
      <c r="L53" s="228"/>
      <c r="M53" s="228"/>
      <c r="N53" s="228"/>
      <c r="O53" s="228"/>
      <c r="P53" s="228"/>
      <c r="Q53" s="228"/>
    </row>
    <row r="54" spans="2:17" ht="15.6">
      <c r="B54" s="210"/>
      <c r="C54" s="229"/>
      <c r="D54" s="228"/>
      <c r="E54" s="228"/>
      <c r="F54" s="228"/>
      <c r="G54" s="228"/>
      <c r="H54" s="228"/>
      <c r="I54" s="228"/>
      <c r="L54" s="228"/>
      <c r="M54" s="228"/>
      <c r="N54" s="228"/>
      <c r="O54" s="228"/>
      <c r="P54" s="228"/>
      <c r="Q54" s="228"/>
    </row>
    <row r="55" spans="2:17" ht="15.6">
      <c r="D55" s="228"/>
      <c r="E55" s="228"/>
      <c r="F55" s="228"/>
      <c r="G55" s="228"/>
      <c r="H55" s="228"/>
      <c r="I55" s="228"/>
      <c r="L55" s="228"/>
      <c r="M55" s="228"/>
      <c r="N55" s="228"/>
      <c r="O55" s="228"/>
      <c r="P55" s="228"/>
      <c r="Q55" s="228"/>
    </row>
    <row r="56" spans="2:17" ht="15.6">
      <c r="D56" s="228"/>
      <c r="E56" s="228"/>
      <c r="F56" s="228"/>
      <c r="G56" s="228"/>
      <c r="H56" s="228"/>
      <c r="I56" s="228"/>
      <c r="L56" s="228"/>
      <c r="M56" s="228"/>
      <c r="N56" s="228"/>
      <c r="O56" s="228"/>
      <c r="P56" s="228"/>
      <c r="Q56" s="228"/>
    </row>
    <row r="57" spans="2:17" ht="15.6">
      <c r="D57" s="228"/>
      <c r="E57" s="228"/>
      <c r="F57" s="228"/>
      <c r="G57" s="228"/>
      <c r="H57" s="228"/>
      <c r="I57" s="228"/>
      <c r="L57" s="228"/>
      <c r="M57" s="228"/>
      <c r="N57" s="228"/>
      <c r="O57" s="228"/>
      <c r="P57" s="228"/>
      <c r="Q57" s="228"/>
    </row>
    <row r="58" spans="2:17" ht="15.6">
      <c r="B58" s="301"/>
      <c r="C58" s="229"/>
      <c r="D58" s="228"/>
      <c r="E58" s="228"/>
      <c r="F58" s="228"/>
      <c r="G58" s="228"/>
      <c r="H58" s="228"/>
      <c r="I58" s="228"/>
      <c r="L58" s="228"/>
      <c r="M58" s="228"/>
      <c r="N58" s="228"/>
      <c r="O58" s="228"/>
      <c r="P58" s="228"/>
      <c r="Q58" s="228"/>
    </row>
    <row r="59" spans="2:17" ht="15.6">
      <c r="B59" s="210"/>
      <c r="C59" s="229"/>
      <c r="D59" s="228"/>
      <c r="E59" s="228"/>
      <c r="F59" s="228"/>
      <c r="G59" s="228"/>
      <c r="H59" s="228"/>
      <c r="I59" s="228"/>
      <c r="J59" s="228"/>
      <c r="K59" s="228"/>
      <c r="L59" s="228"/>
      <c r="M59" s="228"/>
      <c r="N59" s="228"/>
      <c r="O59" s="228"/>
      <c r="P59" s="228"/>
      <c r="Q59" s="228"/>
    </row>
  </sheetData>
  <mergeCells count="6">
    <mergeCell ref="C7:F7"/>
    <mergeCell ref="K16:Q17"/>
    <mergeCell ref="K19:Q22"/>
    <mergeCell ref="B29:Q29"/>
    <mergeCell ref="C9:H10"/>
    <mergeCell ref="C13:H14"/>
  </mergeCells>
  <printOptions verticalCentered="1"/>
  <pageMargins left="0.7" right="0.7" top="0.75" bottom="0.75" header="0.3" footer="0.3"/>
  <pageSetup scale="5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AA45"/>
  <sheetViews>
    <sheetView topLeftCell="M1" zoomScale="89" zoomScaleNormal="89" workbookViewId="0">
      <selection activeCell="G20" sqref="G20"/>
    </sheetView>
  </sheetViews>
  <sheetFormatPr defaultColWidth="9.21875" defaultRowHeight="18" customHeight="1"/>
  <cols>
    <col min="1" max="1" width="36.5546875" style="17" customWidth="1"/>
    <col min="2" max="24" width="11.77734375" style="17" customWidth="1"/>
    <col min="25" max="25" width="10.5546875" style="17" customWidth="1"/>
    <col min="26" max="26" width="15.21875" style="17" customWidth="1"/>
    <col min="27" max="27" width="21.21875" style="17" customWidth="1"/>
    <col min="28" max="16384" width="9.21875" style="17"/>
  </cols>
  <sheetData>
    <row r="1" spans="1:26" ht="18" customHeight="1">
      <c r="A1" s="44" t="s">
        <v>2921</v>
      </c>
      <c r="B1" s="43"/>
      <c r="C1" s="43"/>
      <c r="D1" s="43"/>
      <c r="E1" s="43"/>
      <c r="F1" s="43"/>
      <c r="G1" s="43"/>
      <c r="H1" s="43"/>
      <c r="I1" s="43"/>
      <c r="J1" s="43"/>
      <c r="K1" s="283"/>
      <c r="L1" s="283"/>
      <c r="M1" s="283"/>
      <c r="N1" s="283"/>
    </row>
    <row r="2" spans="1:26" ht="18" customHeight="1">
      <c r="A2" s="44"/>
      <c r="B2" s="43"/>
      <c r="C2" s="43"/>
      <c r="D2" s="43"/>
      <c r="E2" s="43"/>
      <c r="F2" s="43"/>
      <c r="G2" s="43"/>
      <c r="H2" s="43"/>
      <c r="I2" s="43"/>
      <c r="J2" s="43"/>
      <c r="K2" s="283"/>
      <c r="L2" s="283"/>
      <c r="M2" s="283"/>
      <c r="N2" s="283"/>
    </row>
    <row r="3" spans="1:26"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ht="18" customHeight="1">
      <c r="A4" s="253" t="s">
        <v>452</v>
      </c>
      <c r="B4" s="688">
        <v>1313.9337716948971</v>
      </c>
      <c r="C4" s="688">
        <v>1208.2885246559365</v>
      </c>
      <c r="D4" s="688">
        <v>1305.3614166232101</v>
      </c>
      <c r="E4" s="688">
        <v>1959.4582744575043</v>
      </c>
      <c r="F4" s="688">
        <v>2950.2688049239996</v>
      </c>
      <c r="G4" s="688">
        <v>2625.8340345729998</v>
      </c>
      <c r="H4" s="688">
        <v>3537.5667734949998</v>
      </c>
      <c r="I4" s="688">
        <v>4475.3384044909999</v>
      </c>
      <c r="J4" s="688">
        <v>5337.9067228760005</v>
      </c>
      <c r="K4" s="688">
        <v>5771.8215214459997</v>
      </c>
      <c r="L4" s="688">
        <v>5950.5610898539999</v>
      </c>
      <c r="M4" s="688">
        <v>5939.7929598929995</v>
      </c>
      <c r="N4" s="688">
        <v>5868.2923983269993</v>
      </c>
      <c r="O4" s="688">
        <v>5644.7349184469995</v>
      </c>
      <c r="P4" s="688">
        <v>5988.2969996029997</v>
      </c>
      <c r="Q4" s="688">
        <v>4609.4277939379999</v>
      </c>
      <c r="R4" s="688">
        <v>4293.8479742330001</v>
      </c>
      <c r="S4" s="688">
        <v>4213.3500772979996</v>
      </c>
      <c r="T4" s="688">
        <v>4891.1819479840005</v>
      </c>
      <c r="U4" s="688">
        <v>4701.8728187690003</v>
      </c>
      <c r="V4" s="688">
        <v>3849.4007441810004</v>
      </c>
      <c r="W4" s="688">
        <v>4456.6210011400008</v>
      </c>
      <c r="X4" s="688">
        <v>5955.4043541390001</v>
      </c>
    </row>
    <row r="5" spans="1:26" ht="18" customHeight="1">
      <c r="A5" s="253" t="s">
        <v>453</v>
      </c>
      <c r="B5" s="206">
        <v>1420.6634376972575</v>
      </c>
      <c r="C5" s="206">
        <v>1416.8653798134912</v>
      </c>
      <c r="D5" s="206">
        <v>1442.2946779476558</v>
      </c>
      <c r="E5" s="206">
        <v>2414.8615718805199</v>
      </c>
      <c r="F5" s="206">
        <v>2933.304547019</v>
      </c>
      <c r="G5" s="206">
        <v>2498.531414778</v>
      </c>
      <c r="H5" s="206">
        <v>3127.0844403569999</v>
      </c>
      <c r="I5" s="206">
        <v>4534.4933050930003</v>
      </c>
      <c r="J5" s="206">
        <v>5216.9298833000003</v>
      </c>
      <c r="K5" s="206">
        <v>6447.5074613770003</v>
      </c>
      <c r="L5" s="206">
        <v>6489.0835367030004</v>
      </c>
      <c r="M5" s="206">
        <v>6628.8966085069997</v>
      </c>
      <c r="N5" s="206">
        <v>7312.4626807720006</v>
      </c>
      <c r="O5" s="206">
        <v>7404.8181001400008</v>
      </c>
      <c r="P5" s="206">
        <v>8625.7158237719996</v>
      </c>
      <c r="Q5" s="206">
        <v>7836.4060420550004</v>
      </c>
      <c r="R5" s="688">
        <v>7192.185510192</v>
      </c>
      <c r="S5" s="688">
        <v>6564.1610795439992</v>
      </c>
      <c r="T5" s="688">
        <v>7133.5632231979998</v>
      </c>
      <c r="U5" s="688">
        <v>6200.9043030960001</v>
      </c>
      <c r="V5" s="688">
        <v>4986.5122716309997</v>
      </c>
      <c r="W5" s="688">
        <v>6438.0929075799995</v>
      </c>
      <c r="X5" s="688">
        <v>7894.1885418709999</v>
      </c>
      <c r="Z5" s="13"/>
    </row>
    <row r="6" spans="1:26" ht="18" customHeight="1">
      <c r="A6" s="253" t="s">
        <v>454</v>
      </c>
      <c r="B6" s="206">
        <v>444.16167931500007</v>
      </c>
      <c r="C6" s="206">
        <v>369.70196559300001</v>
      </c>
      <c r="D6" s="206">
        <v>547.95489553300001</v>
      </c>
      <c r="E6" s="206">
        <v>910.72172671199996</v>
      </c>
      <c r="F6" s="206">
        <v>1093.7903652299999</v>
      </c>
      <c r="G6" s="206">
        <v>984.92345649999993</v>
      </c>
      <c r="H6" s="206">
        <v>1213.1853251510004</v>
      </c>
      <c r="I6" s="206">
        <v>1727.8697460450001</v>
      </c>
      <c r="J6" s="206">
        <v>2243.5040574139998</v>
      </c>
      <c r="K6" s="206">
        <v>2918.1004967600002</v>
      </c>
      <c r="L6" s="206">
        <v>2487.6163821979994</v>
      </c>
      <c r="M6" s="206">
        <v>2455.8563441939991</v>
      </c>
      <c r="N6" s="206">
        <v>2134.6170771719999</v>
      </c>
      <c r="O6" s="206">
        <v>2778.7203559249997</v>
      </c>
      <c r="P6" s="206">
        <v>2515.4682992210005</v>
      </c>
      <c r="Q6" s="206">
        <v>2267.1140911920002</v>
      </c>
      <c r="R6" s="688">
        <v>1855.62788798</v>
      </c>
      <c r="S6" s="688">
        <v>1650.030371869</v>
      </c>
      <c r="T6" s="688">
        <v>1894.6928478060001</v>
      </c>
      <c r="U6" s="688">
        <v>1813.7814547649998</v>
      </c>
      <c r="V6" s="688">
        <v>1302.3864595349999</v>
      </c>
      <c r="W6" s="688">
        <v>1723.1067463219999</v>
      </c>
      <c r="X6" s="688">
        <v>2560.3160626820004</v>
      </c>
    </row>
    <row r="7" spans="1:26" ht="18" customHeight="1">
      <c r="A7" s="253" t="s">
        <v>455</v>
      </c>
      <c r="B7" s="206">
        <v>1239.9595907070002</v>
      </c>
      <c r="C7" s="206">
        <v>1083.0691144620002</v>
      </c>
      <c r="D7" s="206">
        <v>990.11468335100005</v>
      </c>
      <c r="E7" s="206">
        <v>1850.5339942530002</v>
      </c>
      <c r="F7" s="206">
        <v>2494.726492241</v>
      </c>
      <c r="G7" s="206">
        <v>2036.7492774469999</v>
      </c>
      <c r="H7" s="206">
        <v>2525.4489672480004</v>
      </c>
      <c r="I7" s="206">
        <v>3493.8938255590001</v>
      </c>
      <c r="J7" s="206">
        <v>3595.4297922619994</v>
      </c>
      <c r="K7" s="206">
        <v>4536.6608381269998</v>
      </c>
      <c r="L7" s="206">
        <v>4696.1842026389995</v>
      </c>
      <c r="M7" s="206">
        <v>5136.3496558739998</v>
      </c>
      <c r="N7" s="206">
        <v>5452.952983991001</v>
      </c>
      <c r="O7" s="688">
        <v>5160.0443316009996</v>
      </c>
      <c r="P7" s="206">
        <v>5308.3542706559992</v>
      </c>
      <c r="Q7" s="688">
        <v>5565.0706208150004</v>
      </c>
      <c r="R7" s="688">
        <v>5006.2531177489991</v>
      </c>
      <c r="S7" s="688">
        <v>4094.728861908</v>
      </c>
      <c r="T7" s="688">
        <v>4457.7741473469996</v>
      </c>
      <c r="U7" s="688">
        <v>3674.1141263979998</v>
      </c>
      <c r="V7" s="688">
        <v>2737.5103552629998</v>
      </c>
      <c r="W7" s="688">
        <v>3319.0881237640001</v>
      </c>
      <c r="X7" s="688">
        <v>3356.6079294359997</v>
      </c>
      <c r="Z7" s="13"/>
    </row>
    <row r="8" spans="1:26" ht="18" customHeight="1">
      <c r="A8" s="253" t="s">
        <v>456</v>
      </c>
      <c r="B8" s="206">
        <v>869.772092379897</v>
      </c>
      <c r="C8" s="206">
        <v>838.58655906293643</v>
      </c>
      <c r="D8" s="206">
        <v>757.40652109021005</v>
      </c>
      <c r="E8" s="206">
        <v>1048.7365477455044</v>
      </c>
      <c r="F8" s="206">
        <v>1460.9980336143835</v>
      </c>
      <c r="G8" s="206">
        <v>1654.2473055989462</v>
      </c>
      <c r="H8" s="206">
        <v>2220.1184862060782</v>
      </c>
      <c r="I8" s="206">
        <v>2362.416253326528</v>
      </c>
      <c r="J8" s="206">
        <v>2526.8274450193026</v>
      </c>
      <c r="K8" s="206">
        <f>K4-K6</f>
        <v>2853.7210246859995</v>
      </c>
      <c r="L8" s="206">
        <f t="shared" ref="L8:X8" si="0">L4-L6</f>
        <v>3462.9447076560004</v>
      </c>
      <c r="M8" s="206">
        <f t="shared" si="0"/>
        <v>3483.9366156990004</v>
      </c>
      <c r="N8" s="206">
        <f t="shared" si="0"/>
        <v>3733.6753211549994</v>
      </c>
      <c r="O8" s="206">
        <f t="shared" si="0"/>
        <v>2866.0145625219998</v>
      </c>
      <c r="P8" s="206">
        <f t="shared" si="0"/>
        <v>3472.8287003819992</v>
      </c>
      <c r="Q8" s="206">
        <f t="shared" si="0"/>
        <v>2342.3137027459998</v>
      </c>
      <c r="R8" s="206">
        <f t="shared" si="0"/>
        <v>2438.2200862529999</v>
      </c>
      <c r="S8" s="206">
        <f t="shared" si="0"/>
        <v>2563.3197054289994</v>
      </c>
      <c r="T8" s="206">
        <f t="shared" si="0"/>
        <v>2996.4891001780006</v>
      </c>
      <c r="U8" s="206">
        <f t="shared" si="0"/>
        <v>2888.0913640040008</v>
      </c>
      <c r="V8" s="206">
        <f t="shared" si="0"/>
        <v>2547.0142846460003</v>
      </c>
      <c r="W8" s="206">
        <f t="shared" si="0"/>
        <v>2733.5142548180011</v>
      </c>
      <c r="X8" s="206">
        <f t="shared" si="0"/>
        <v>3395.0882914569997</v>
      </c>
    </row>
    <row r="9" spans="1:26" ht="18" customHeight="1">
      <c r="A9" s="253" t="s">
        <v>457</v>
      </c>
      <c r="B9" s="206">
        <v>180.70384699025726</v>
      </c>
      <c r="C9" s="206">
        <v>333.796265351491</v>
      </c>
      <c r="D9" s="206">
        <v>452.17999459665577</v>
      </c>
      <c r="E9" s="206">
        <v>564.32757762751976</v>
      </c>
      <c r="F9" s="206">
        <v>236.1900202675838</v>
      </c>
      <c r="G9" s="206">
        <v>302.721554356242</v>
      </c>
      <c r="H9" s="206">
        <v>294.85756328211346</v>
      </c>
      <c r="I9" s="206">
        <v>535.52242777617585</v>
      </c>
      <c r="J9" s="206">
        <v>1100.7986788313005</v>
      </c>
      <c r="K9" s="206">
        <f>K5-K7</f>
        <v>1910.8466232500004</v>
      </c>
      <c r="L9" s="206">
        <f t="shared" ref="L9:N9" si="1">L5-L7</f>
        <v>1792.8993340640009</v>
      </c>
      <c r="M9" s="206">
        <f t="shared" si="1"/>
        <v>1492.5469526329998</v>
      </c>
      <c r="N9" s="206">
        <f t="shared" si="1"/>
        <v>1859.5096967809995</v>
      </c>
      <c r="O9" s="206">
        <f>O5-O7</f>
        <v>2244.7737685390011</v>
      </c>
      <c r="P9" s="206">
        <f t="shared" ref="P9:X9" si="2">P5-P7</f>
        <v>3317.3615531160003</v>
      </c>
      <c r="Q9" s="206">
        <f t="shared" si="2"/>
        <v>2271.33542124</v>
      </c>
      <c r="R9" s="206">
        <f t="shared" si="2"/>
        <v>2185.9323924430009</v>
      </c>
      <c r="S9" s="206">
        <f t="shared" si="2"/>
        <v>2469.4322176359992</v>
      </c>
      <c r="T9" s="206">
        <f t="shared" si="2"/>
        <v>2675.7890758510002</v>
      </c>
      <c r="U9" s="206">
        <f t="shared" si="2"/>
        <v>2526.7901766980003</v>
      </c>
      <c r="V9" s="206">
        <f t="shared" si="2"/>
        <v>2249.0019163679999</v>
      </c>
      <c r="W9" s="206">
        <f t="shared" si="2"/>
        <v>3119.0047838159994</v>
      </c>
      <c r="X9" s="206">
        <f t="shared" si="2"/>
        <v>4537.5806124350001</v>
      </c>
    </row>
    <row r="10" spans="1:26" ht="18" customHeight="1">
      <c r="A10" s="253"/>
      <c r="B10" s="203"/>
      <c r="C10" s="203"/>
      <c r="D10" s="203"/>
      <c r="E10" s="203"/>
      <c r="F10" s="203"/>
      <c r="G10" s="203"/>
      <c r="H10" s="203"/>
      <c r="I10" s="203"/>
      <c r="J10" s="203"/>
      <c r="K10" s="203"/>
      <c r="L10" s="203"/>
      <c r="M10" s="203"/>
      <c r="N10" s="203"/>
      <c r="O10" s="203"/>
      <c r="P10" s="203"/>
      <c r="Q10" s="203"/>
      <c r="R10" s="203"/>
      <c r="S10" s="203"/>
      <c r="T10" s="203"/>
      <c r="U10" s="203"/>
      <c r="V10" s="293"/>
      <c r="W10" s="293"/>
      <c r="X10" s="688"/>
    </row>
    <row r="11" spans="1:26" ht="18" customHeight="1">
      <c r="A11" s="254" t="s">
        <v>458</v>
      </c>
      <c r="B11" s="689">
        <v>444.16167931500007</v>
      </c>
      <c r="C11" s="689">
        <v>369.70196559300001</v>
      </c>
      <c r="D11" s="689">
        <v>547.95489553300001</v>
      </c>
      <c r="E11" s="689">
        <v>910.72172671199996</v>
      </c>
      <c r="F11" s="689">
        <v>1093.7903652299999</v>
      </c>
      <c r="G11" s="689">
        <v>984.92345649999993</v>
      </c>
      <c r="H11" s="689">
        <v>1213.1853251510004</v>
      </c>
      <c r="I11" s="689">
        <v>1727.8697460450001</v>
      </c>
      <c r="J11" s="689">
        <v>2243.5040574139998</v>
      </c>
      <c r="K11" s="689">
        <v>2918.1004967600002</v>
      </c>
      <c r="L11" s="689">
        <v>2487.6163821979994</v>
      </c>
      <c r="M11" s="689">
        <v>2455.8563441939991</v>
      </c>
      <c r="N11" s="689">
        <v>2134.6170771719999</v>
      </c>
      <c r="O11" s="689">
        <v>2778.7203559249997</v>
      </c>
      <c r="P11" s="689">
        <v>2515.4682992210005</v>
      </c>
      <c r="Q11" s="689">
        <v>2267.1140911920002</v>
      </c>
      <c r="R11" s="689">
        <v>1855.62788798</v>
      </c>
      <c r="S11" s="689">
        <v>1650.030371869</v>
      </c>
      <c r="T11" s="689">
        <v>1894.6928478060001</v>
      </c>
      <c r="U11" s="689">
        <v>1813.7814547649998</v>
      </c>
      <c r="V11" s="689">
        <v>1302.3864595349999</v>
      </c>
      <c r="W11" s="689">
        <v>1723.1067463219999</v>
      </c>
      <c r="X11" s="689">
        <v>2560.3160626820004</v>
      </c>
    </row>
    <row r="12" spans="1:26" ht="18" customHeight="1">
      <c r="A12" s="255" t="s">
        <v>13</v>
      </c>
      <c r="B12" s="689">
        <v>88.359224672000011</v>
      </c>
      <c r="C12" s="689">
        <v>69.00984912700001</v>
      </c>
      <c r="D12" s="689">
        <v>200.14077569200001</v>
      </c>
      <c r="E12" s="689">
        <v>426.91964032700002</v>
      </c>
      <c r="F12" s="689">
        <v>307.06856415600004</v>
      </c>
      <c r="G12" s="689">
        <v>198.733251142</v>
      </c>
      <c r="H12" s="689">
        <v>229.98856715299999</v>
      </c>
      <c r="I12" s="689">
        <v>318.66128635600001</v>
      </c>
      <c r="J12" s="689">
        <v>448.20785352299998</v>
      </c>
      <c r="K12" s="689">
        <v>686.48925979900002</v>
      </c>
      <c r="L12" s="689">
        <v>566.72528643200008</v>
      </c>
      <c r="M12" s="689">
        <v>496.23284343199998</v>
      </c>
      <c r="N12" s="689">
        <v>503.84001549499999</v>
      </c>
      <c r="O12" s="689">
        <v>443.15279053299997</v>
      </c>
      <c r="P12" s="689">
        <v>435.974313967</v>
      </c>
      <c r="Q12" s="689">
        <v>211.942148852</v>
      </c>
      <c r="R12" s="689">
        <v>58.935516237999998</v>
      </c>
      <c r="S12" s="689">
        <v>56.274696104999997</v>
      </c>
      <c r="T12" s="689">
        <v>47.373151655000001</v>
      </c>
      <c r="U12" s="689">
        <v>40.729599823999997</v>
      </c>
      <c r="V12" s="689">
        <v>28.736488989999998</v>
      </c>
      <c r="W12" s="689">
        <v>31.249114523999999</v>
      </c>
      <c r="X12" s="689">
        <v>49.986900331000001</v>
      </c>
    </row>
    <row r="13" spans="1:26" ht="18" customHeight="1">
      <c r="A13" s="255" t="s">
        <v>12</v>
      </c>
      <c r="B13" s="689">
        <v>7.7182279889999998</v>
      </c>
      <c r="C13" s="689">
        <v>6.1325755710000003</v>
      </c>
      <c r="D13" s="689">
        <v>6.2623335569999998</v>
      </c>
      <c r="E13" s="689">
        <v>14.900043914999999</v>
      </c>
      <c r="F13" s="689">
        <v>14.298570897999999</v>
      </c>
      <c r="G13" s="689">
        <v>11.819998127</v>
      </c>
      <c r="H13" s="689">
        <v>15.785560074999999</v>
      </c>
      <c r="I13" s="689">
        <v>24.214178474000001</v>
      </c>
      <c r="J13" s="689">
        <v>26.958623692000003</v>
      </c>
      <c r="K13" s="689">
        <v>58.390762049000003</v>
      </c>
      <c r="L13" s="689">
        <v>39.265738758000005</v>
      </c>
      <c r="M13" s="689">
        <v>39.798584542</v>
      </c>
      <c r="N13" s="689">
        <v>353.59755934100002</v>
      </c>
      <c r="O13" s="689">
        <v>801.04121629299993</v>
      </c>
      <c r="P13" s="689">
        <v>993.79680382399999</v>
      </c>
      <c r="Q13" s="689">
        <v>1019.923766345</v>
      </c>
      <c r="R13" s="689">
        <v>799.67303072200002</v>
      </c>
      <c r="S13" s="689">
        <v>632.64345071899993</v>
      </c>
      <c r="T13" s="689">
        <v>695.59890619099997</v>
      </c>
      <c r="U13" s="689">
        <v>639.13968845399995</v>
      </c>
      <c r="V13" s="689">
        <v>454.31762530400005</v>
      </c>
      <c r="W13" s="689">
        <v>579.20886340900006</v>
      </c>
      <c r="X13" s="689">
        <v>1014.9300051720001</v>
      </c>
    </row>
    <row r="14" spans="1:26" ht="18" customHeight="1">
      <c r="A14" s="255" t="s">
        <v>513</v>
      </c>
      <c r="B14" s="689"/>
      <c r="C14" s="689"/>
      <c r="D14" s="689"/>
      <c r="E14" s="689"/>
      <c r="F14" s="689"/>
      <c r="G14" s="689"/>
      <c r="H14" s="689"/>
      <c r="I14" s="689"/>
      <c r="J14" s="689"/>
      <c r="K14" s="689"/>
      <c r="L14" s="689"/>
      <c r="M14" s="689">
        <v>2.8949430000000001E-3</v>
      </c>
      <c r="N14" s="689">
        <v>4.0549546999999998E-2</v>
      </c>
      <c r="O14" s="689">
        <v>0.33455399800000002</v>
      </c>
      <c r="P14" s="689">
        <v>0.38430829599999999</v>
      </c>
      <c r="Q14" s="689">
        <v>0.149872175</v>
      </c>
      <c r="R14" s="689">
        <v>0.64749616500000007</v>
      </c>
      <c r="S14" s="689">
        <v>1.1890650279999999</v>
      </c>
      <c r="T14" s="689">
        <v>0.22940588100000001</v>
      </c>
      <c r="U14" s="689">
        <v>2.5349384999999999E-2</v>
      </c>
      <c r="V14" s="689">
        <v>6.7453999999999995E-5</v>
      </c>
      <c r="W14" s="689">
        <v>3.0008499999999996E-4</v>
      </c>
      <c r="X14" s="689">
        <v>0</v>
      </c>
    </row>
    <row r="15" spans="1:26" ht="18" customHeight="1">
      <c r="A15" s="255" t="s">
        <v>459</v>
      </c>
      <c r="B15" s="689">
        <v>0</v>
      </c>
      <c r="C15" s="689">
        <v>0</v>
      </c>
      <c r="D15" s="689">
        <v>0</v>
      </c>
      <c r="E15" s="689">
        <v>6.5470160750000002</v>
      </c>
      <c r="F15" s="689">
        <v>13.039932791</v>
      </c>
      <c r="G15" s="689">
        <v>13.073835025000001</v>
      </c>
      <c r="H15" s="689">
        <v>47.162283498000001</v>
      </c>
      <c r="I15" s="689">
        <v>51.049767150999998</v>
      </c>
      <c r="J15" s="689">
        <v>92.367943849000014</v>
      </c>
      <c r="K15" s="689">
        <v>69.546501317999997</v>
      </c>
      <c r="L15" s="689">
        <v>69.282652941999999</v>
      </c>
      <c r="M15" s="689">
        <v>97.520342092999996</v>
      </c>
      <c r="N15" s="689">
        <v>101.543818536</v>
      </c>
      <c r="O15" s="689">
        <v>146.415766604</v>
      </c>
      <c r="P15" s="689">
        <v>104.66071634399999</v>
      </c>
      <c r="Q15" s="689">
        <v>128.363019689</v>
      </c>
      <c r="R15" s="689">
        <v>93.922981156000006</v>
      </c>
      <c r="S15" s="689">
        <v>115.12587723999999</v>
      </c>
      <c r="T15" s="689">
        <v>156.223631442</v>
      </c>
      <c r="U15" s="689">
        <v>195.47923464300001</v>
      </c>
      <c r="V15" s="689">
        <v>154.14146456400002</v>
      </c>
      <c r="W15" s="689">
        <v>218.54880010299999</v>
      </c>
      <c r="X15" s="689">
        <v>328.14121645300003</v>
      </c>
    </row>
    <row r="16" spans="1:26" ht="18" customHeight="1">
      <c r="A16" s="255" t="s">
        <v>512</v>
      </c>
      <c r="B16" s="689">
        <v>2.4277644000000001E-2</v>
      </c>
      <c r="C16" s="689">
        <v>0.42749520099999999</v>
      </c>
      <c r="D16" s="689">
        <v>6.0392311000000004E-2</v>
      </c>
      <c r="E16" s="689">
        <v>1.3707875190000001</v>
      </c>
      <c r="F16" s="689">
        <v>0.44501111800000004</v>
      </c>
      <c r="G16" s="689">
        <v>0.73980533500000001</v>
      </c>
      <c r="H16" s="689">
        <v>1.735397141</v>
      </c>
      <c r="I16" s="689">
        <v>3.3496018350000001</v>
      </c>
      <c r="J16" s="689">
        <v>5.0498434310000002</v>
      </c>
      <c r="K16" s="689">
        <v>5.4398992529999992</v>
      </c>
      <c r="L16" s="689">
        <v>4.483339934</v>
      </c>
      <c r="M16" s="689">
        <v>1.4201557549999999</v>
      </c>
      <c r="N16" s="689">
        <v>1.752734308</v>
      </c>
      <c r="O16" s="689">
        <v>1.4076778799999998</v>
      </c>
      <c r="P16" s="689">
        <v>30.862332861000002</v>
      </c>
      <c r="Q16" s="689">
        <v>0.56422871299999999</v>
      </c>
      <c r="R16" s="689">
        <v>0.751023263</v>
      </c>
      <c r="S16" s="689">
        <v>0.83830752399999997</v>
      </c>
      <c r="T16" s="689">
        <v>0.23699567399999999</v>
      </c>
      <c r="U16" s="689">
        <v>0.11585503799999999</v>
      </c>
      <c r="V16" s="689">
        <v>4.9436690999999998E-2</v>
      </c>
      <c r="W16" s="689">
        <v>0.44702296800000002</v>
      </c>
      <c r="X16" s="689">
        <v>6.4211142999999998E-2</v>
      </c>
    </row>
    <row r="17" spans="1:27" ht="18" customHeight="1">
      <c r="A17" s="255" t="s">
        <v>11</v>
      </c>
      <c r="B17" s="689">
        <v>1.4218794E-2</v>
      </c>
      <c r="C17" s="689">
        <v>1.9574820999999999E-2</v>
      </c>
      <c r="D17" s="689">
        <v>1.442547E-3</v>
      </c>
      <c r="E17" s="689">
        <v>4.0661430000000004E-3</v>
      </c>
      <c r="F17" s="689">
        <v>8.0066340999999999E-2</v>
      </c>
      <c r="G17" s="689">
        <v>0.151547395</v>
      </c>
      <c r="H17" s="689">
        <v>0.20767919300000001</v>
      </c>
      <c r="I17" s="689">
        <v>0.85512129400000003</v>
      </c>
      <c r="J17" s="689">
        <v>0.88184484199999991</v>
      </c>
      <c r="K17" s="689">
        <v>1.5424882559999999</v>
      </c>
      <c r="L17" s="689">
        <v>1.38282276</v>
      </c>
      <c r="M17" s="689">
        <v>1.3655229150000001</v>
      </c>
      <c r="N17" s="689">
        <v>1.8152886079999999</v>
      </c>
      <c r="O17" s="689">
        <v>0.76486974800000007</v>
      </c>
      <c r="P17" s="689">
        <v>0.5352391580000001</v>
      </c>
      <c r="Q17" s="689">
        <v>0.23716051199999999</v>
      </c>
      <c r="R17" s="689">
        <v>0.36242401600000002</v>
      </c>
      <c r="S17" s="689">
        <v>0.36366647999999996</v>
      </c>
      <c r="T17" s="689">
        <v>0.13388370999999999</v>
      </c>
      <c r="U17" s="689">
        <v>1.8055885249999999</v>
      </c>
      <c r="V17" s="689">
        <v>8.4017508000000005E-2</v>
      </c>
      <c r="W17" s="689">
        <v>0.18246448499999998</v>
      </c>
      <c r="X17" s="689">
        <v>0.34321527600000001</v>
      </c>
    </row>
    <row r="18" spans="1:27" ht="18" customHeight="1">
      <c r="A18" s="255" t="s">
        <v>10</v>
      </c>
      <c r="B18" s="689">
        <v>0</v>
      </c>
      <c r="C18" s="689">
        <v>3.3698552999999999E-2</v>
      </c>
      <c r="D18" s="689">
        <v>4.2846739999999996E-3</v>
      </c>
      <c r="E18" s="689">
        <v>1.1954454999999999E-2</v>
      </c>
      <c r="F18" s="689"/>
      <c r="G18" s="689">
        <v>3.3474999999999998E-4</v>
      </c>
      <c r="H18" s="689"/>
      <c r="I18" s="689">
        <v>1.6307357000000001E-2</v>
      </c>
      <c r="J18" s="689">
        <v>6.5306091999999996E-2</v>
      </c>
      <c r="K18" s="689">
        <v>3.2019163000000003E-2</v>
      </c>
      <c r="L18" s="689">
        <v>1.0381567999999999E-2</v>
      </c>
      <c r="M18" s="689">
        <v>5.9199940999999999E-2</v>
      </c>
      <c r="N18" s="689">
        <v>0</v>
      </c>
      <c r="O18" s="689">
        <v>0.110268509</v>
      </c>
      <c r="P18" s="689">
        <v>5.0686530000000002E-3</v>
      </c>
      <c r="Q18" s="689">
        <v>2.8764200000000001E-4</v>
      </c>
      <c r="R18" s="689">
        <v>3.7355479999999996E-3</v>
      </c>
      <c r="S18" s="689">
        <v>3.8575599999999996E-4</v>
      </c>
      <c r="T18" s="689">
        <v>3.6639499999999999E-4</v>
      </c>
      <c r="U18" s="689">
        <v>1.54501E-4</v>
      </c>
      <c r="V18" s="689">
        <v>1.2900200000000002E-4</v>
      </c>
      <c r="W18" s="689">
        <v>1.453803E-3</v>
      </c>
      <c r="X18" s="689">
        <v>7.4800000000000004E-6</v>
      </c>
    </row>
    <row r="19" spans="1:27" ht="18" customHeight="1">
      <c r="A19" s="255" t="s">
        <v>9</v>
      </c>
      <c r="B19" s="689">
        <v>0.115298077</v>
      </c>
      <c r="C19" s="689">
        <v>5.9044091999999999E-2</v>
      </c>
      <c r="D19" s="689">
        <v>1.5013895000000001E-2</v>
      </c>
      <c r="E19" s="689">
        <v>9.3055487999999992E-2</v>
      </c>
      <c r="F19" s="689">
        <v>0.114276503</v>
      </c>
      <c r="G19" s="689">
        <v>0.17042447599999999</v>
      </c>
      <c r="H19" s="689">
        <v>0.29121030999999997</v>
      </c>
      <c r="I19" s="689">
        <v>0.41177303700000001</v>
      </c>
      <c r="J19" s="689">
        <v>1.06492695</v>
      </c>
      <c r="K19" s="689">
        <v>3.5991159589999997</v>
      </c>
      <c r="L19" s="689">
        <v>22.752023633</v>
      </c>
      <c r="M19" s="689">
        <v>2.5197894019999998</v>
      </c>
      <c r="N19" s="689">
        <v>2.768995485</v>
      </c>
      <c r="O19" s="689">
        <v>10.028321803999999</v>
      </c>
      <c r="P19" s="689">
        <v>1.822490427</v>
      </c>
      <c r="Q19" s="689">
        <v>0.62496976000000004</v>
      </c>
      <c r="R19" s="689">
        <v>0.62161043000000005</v>
      </c>
      <c r="S19" s="689">
        <v>0.73075014699999996</v>
      </c>
      <c r="T19" s="689">
        <v>1.9061607919999999</v>
      </c>
      <c r="U19" s="689">
        <v>1.3021095630000001</v>
      </c>
      <c r="V19" s="689">
        <v>2.8332398240000001</v>
      </c>
      <c r="W19" s="689">
        <v>1.9491880689999999</v>
      </c>
      <c r="X19" s="689">
        <v>1.939093848</v>
      </c>
    </row>
    <row r="20" spans="1:27" ht="18" customHeight="1">
      <c r="A20" s="255" t="s">
        <v>8</v>
      </c>
      <c r="B20" s="689">
        <v>0.22630242</v>
      </c>
      <c r="C20" s="689">
        <v>0.28885345400000001</v>
      </c>
      <c r="D20" s="689">
        <v>0.64990655399999997</v>
      </c>
      <c r="E20" s="689">
        <v>0.74427907400000004</v>
      </c>
      <c r="F20" s="689">
        <v>0.65156826400000001</v>
      </c>
      <c r="G20" s="689">
        <v>0.34735490600000002</v>
      </c>
      <c r="H20" s="689">
        <v>0.15477532099999999</v>
      </c>
      <c r="I20" s="689">
        <v>0.21993538500000001</v>
      </c>
      <c r="J20" s="689">
        <v>2.9101250809999999</v>
      </c>
      <c r="K20" s="689">
        <v>1.0834690339999999</v>
      </c>
      <c r="L20" s="689">
        <v>0.77723628500000008</v>
      </c>
      <c r="M20" s="689">
        <v>1.684972175</v>
      </c>
      <c r="N20" s="689">
        <v>0.61460137000000004</v>
      </c>
      <c r="O20" s="689">
        <v>1.002213826</v>
      </c>
      <c r="P20" s="689">
        <v>1.2693175589999999</v>
      </c>
      <c r="Q20" s="689">
        <v>2.8379041140000001</v>
      </c>
      <c r="R20" s="689">
        <v>2.4094450809999999</v>
      </c>
      <c r="S20" s="689">
        <v>0.82928311300000002</v>
      </c>
      <c r="T20" s="689">
        <v>1.391193364</v>
      </c>
      <c r="U20" s="689">
        <v>1.2459510889999998</v>
      </c>
      <c r="V20" s="689">
        <v>0.86175100300000007</v>
      </c>
      <c r="W20" s="689">
        <v>1.0623971540000001</v>
      </c>
      <c r="X20" s="689">
        <v>2.2433835699999998</v>
      </c>
    </row>
    <row r="21" spans="1:27" ht="18" customHeight="1">
      <c r="A21" s="255" t="s">
        <v>6</v>
      </c>
      <c r="B21" s="689">
        <v>1.397805819</v>
      </c>
      <c r="C21" s="689">
        <v>1.5342972350000001</v>
      </c>
      <c r="D21" s="689">
        <v>1.3864076669999998</v>
      </c>
      <c r="E21" s="689">
        <v>3.128476665</v>
      </c>
      <c r="F21" s="689">
        <v>10.438613434000001</v>
      </c>
      <c r="G21" s="689">
        <v>18.743427228000002</v>
      </c>
      <c r="H21" s="689">
        <v>19.740836206000001</v>
      </c>
      <c r="I21" s="689">
        <v>14.820935990000001</v>
      </c>
      <c r="J21" s="689">
        <v>19.855661002000002</v>
      </c>
      <c r="K21" s="689">
        <v>14.934115816</v>
      </c>
      <c r="L21" s="689">
        <v>14.990656912</v>
      </c>
      <c r="M21" s="689">
        <v>34.464297773999995</v>
      </c>
      <c r="N21" s="689">
        <v>34.404613126000001</v>
      </c>
      <c r="O21" s="689">
        <v>66.080250159999991</v>
      </c>
      <c r="P21" s="689">
        <v>54.242499497000004</v>
      </c>
      <c r="Q21" s="689">
        <v>27.070700741</v>
      </c>
      <c r="R21" s="689">
        <v>50.309525276000002</v>
      </c>
      <c r="S21" s="689">
        <v>19.713440496</v>
      </c>
      <c r="T21" s="689">
        <v>25.723566642999998</v>
      </c>
      <c r="U21" s="689">
        <v>27.550852495000001</v>
      </c>
      <c r="V21" s="689">
        <v>30.631938967</v>
      </c>
      <c r="W21" s="689">
        <v>40.395019321999996</v>
      </c>
      <c r="X21" s="689">
        <v>57.489417508000002</v>
      </c>
    </row>
    <row r="22" spans="1:27" ht="18" customHeight="1">
      <c r="A22" s="255" t="s">
        <v>4</v>
      </c>
      <c r="B22" s="689">
        <v>1.5589549999999999E-2</v>
      </c>
      <c r="C22" s="689">
        <v>2.4740689999999997E-3</v>
      </c>
      <c r="D22" s="689">
        <v>0.120925644</v>
      </c>
      <c r="E22" s="689">
        <v>0.42958305899999999</v>
      </c>
      <c r="F22" s="689">
        <v>0.109094282</v>
      </c>
      <c r="G22" s="689">
        <v>0.13099390299999999</v>
      </c>
      <c r="H22" s="689">
        <v>9.6865099999999995E-4</v>
      </c>
      <c r="I22" s="689">
        <v>4.3157478999999999E-2</v>
      </c>
      <c r="J22" s="689">
        <v>1.027176E-2</v>
      </c>
      <c r="K22" s="689">
        <v>0.31411802299999997</v>
      </c>
      <c r="L22" s="689">
        <v>5.3765159850000002</v>
      </c>
      <c r="M22" s="689">
        <v>0.85885376300000005</v>
      </c>
      <c r="N22" s="689">
        <v>5.0949599999999999E-3</v>
      </c>
      <c r="O22" s="689">
        <v>6.1039999999999998E-5</v>
      </c>
      <c r="P22" s="689">
        <v>0.35116370299999999</v>
      </c>
      <c r="Q22" s="689">
        <v>0.82887812999999999</v>
      </c>
      <c r="R22" s="689">
        <v>0.479250287</v>
      </c>
      <c r="S22" s="689">
        <v>0.47587927299999999</v>
      </c>
      <c r="T22" s="689">
        <v>0.48666396999999995</v>
      </c>
      <c r="U22" s="689">
        <v>0.71479223699999994</v>
      </c>
      <c r="V22" s="689">
        <v>1.0166797990000001</v>
      </c>
      <c r="W22" s="689">
        <v>0.899025085</v>
      </c>
      <c r="X22" s="689">
        <v>1.010675709</v>
      </c>
    </row>
    <row r="23" spans="1:27" ht="18" customHeight="1">
      <c r="A23" s="255" t="s">
        <v>3</v>
      </c>
      <c r="B23" s="689">
        <v>340.75770797799998</v>
      </c>
      <c r="C23" s="689">
        <v>286.93005584700001</v>
      </c>
      <c r="D23" s="689">
        <v>335.52056867900001</v>
      </c>
      <c r="E23" s="689">
        <v>445.73414086299999</v>
      </c>
      <c r="F23" s="689">
        <v>732.66852138399997</v>
      </c>
      <c r="G23" s="689">
        <v>721.58460753199995</v>
      </c>
      <c r="H23" s="689">
        <v>874.28847652600007</v>
      </c>
      <c r="I23" s="689">
        <v>1273.517408982</v>
      </c>
      <c r="J23" s="689">
        <v>1578.9970783929998</v>
      </c>
      <c r="K23" s="689">
        <v>2000.4199878020002</v>
      </c>
      <c r="L23" s="689">
        <v>1702.3954079119999</v>
      </c>
      <c r="M23" s="689">
        <v>1717.7406449349999</v>
      </c>
      <c r="N23" s="689">
        <v>937.08428141700006</v>
      </c>
      <c r="O23" s="689">
        <v>1138.319959056</v>
      </c>
      <c r="P23" s="689">
        <v>687.651820649</v>
      </c>
      <c r="Q23" s="689">
        <v>657.05589760999999</v>
      </c>
      <c r="R23" s="689">
        <v>489.42211438099997</v>
      </c>
      <c r="S23" s="689">
        <v>612.57125386300004</v>
      </c>
      <c r="T23" s="689">
        <v>697.68949937800005</v>
      </c>
      <c r="U23" s="689">
        <v>644.90336433899995</v>
      </c>
      <c r="V23" s="689">
        <v>367.79735035399995</v>
      </c>
      <c r="W23" s="689">
        <v>476.30635564600004</v>
      </c>
      <c r="X23" s="689">
        <v>594.19144853800003</v>
      </c>
    </row>
    <row r="24" spans="1:27" s="40" customFormat="1" ht="18" customHeight="1">
      <c r="A24" s="255" t="s">
        <v>460</v>
      </c>
      <c r="B24" s="689">
        <v>0.21734757099999999</v>
      </c>
      <c r="C24" s="689">
        <v>0.20779209400000001</v>
      </c>
      <c r="D24" s="689">
        <v>0.35974435999999999</v>
      </c>
      <c r="E24" s="689">
        <v>0.75786630899999996</v>
      </c>
      <c r="F24" s="689">
        <v>0.66569304099999993</v>
      </c>
      <c r="G24" s="689">
        <v>0.68509125199999998</v>
      </c>
      <c r="H24" s="689">
        <v>1.0074412669999999</v>
      </c>
      <c r="I24" s="689">
        <v>0.70812222800000002</v>
      </c>
      <c r="J24" s="689">
        <v>3.5942124089999998</v>
      </c>
      <c r="K24" s="689">
        <v>2.9403944260000001</v>
      </c>
      <c r="L24" s="689">
        <v>1.545460176</v>
      </c>
      <c r="M24" s="689">
        <v>1.242764502</v>
      </c>
      <c r="N24" s="689">
        <v>73.724838462999998</v>
      </c>
      <c r="O24" s="689">
        <v>6.2914300429999992</v>
      </c>
      <c r="P24" s="689">
        <v>1.8979210049999999</v>
      </c>
      <c r="Q24" s="689">
        <v>4.5622357980000006</v>
      </c>
      <c r="R24" s="689">
        <v>3.890920591</v>
      </c>
      <c r="S24" s="689">
        <v>0.313231643</v>
      </c>
      <c r="T24" s="689">
        <v>3.310980679</v>
      </c>
      <c r="U24" s="689">
        <v>0.487925895</v>
      </c>
      <c r="V24" s="689">
        <v>0.49131169000000002</v>
      </c>
      <c r="W24" s="689">
        <v>2.20054587</v>
      </c>
      <c r="X24" s="689">
        <v>1.949200901</v>
      </c>
      <c r="AA24" s="17"/>
    </row>
    <row r="25" spans="1:27" ht="18" customHeight="1">
      <c r="A25" s="255" t="s">
        <v>1</v>
      </c>
      <c r="B25" s="689">
        <v>1.2226033949999999</v>
      </c>
      <c r="C25" s="689">
        <v>1.0620293379999999</v>
      </c>
      <c r="D25" s="689">
        <v>2.5447916570000002</v>
      </c>
      <c r="E25" s="689">
        <v>6.3996855259999998</v>
      </c>
      <c r="F25" s="689">
        <v>10.169941445000001</v>
      </c>
      <c r="G25" s="689">
        <v>13.445056215999999</v>
      </c>
      <c r="H25" s="689">
        <v>17.447149921999998</v>
      </c>
      <c r="I25" s="689">
        <v>34.746499995999997</v>
      </c>
      <c r="J25" s="689">
        <v>56.081212873999995</v>
      </c>
      <c r="K25" s="689">
        <v>62.401798665999998</v>
      </c>
      <c r="L25" s="689">
        <v>44.637724016</v>
      </c>
      <c r="M25" s="689">
        <v>45.849227808999999</v>
      </c>
      <c r="N25" s="689">
        <v>78.876719143999992</v>
      </c>
      <c r="O25" s="689">
        <v>115.17022576100001</v>
      </c>
      <c r="P25" s="689">
        <v>167.49374354</v>
      </c>
      <c r="Q25" s="689">
        <v>190.00835880700001</v>
      </c>
      <c r="R25" s="689">
        <v>332.66622934600002</v>
      </c>
      <c r="S25" s="689">
        <v>187.73097084299999</v>
      </c>
      <c r="T25" s="689">
        <v>243.47220005700001</v>
      </c>
      <c r="U25" s="689">
        <v>243.89037425000001</v>
      </c>
      <c r="V25" s="689">
        <v>239.28105731600002</v>
      </c>
      <c r="W25" s="689">
        <v>332.72057724400003</v>
      </c>
      <c r="X25" s="689">
        <v>453.81564611699997</v>
      </c>
    </row>
    <row r="26" spans="1:27" ht="18" customHeight="1">
      <c r="A26" s="255" t="s">
        <v>24</v>
      </c>
      <c r="B26" s="689">
        <v>4.0930754059999996</v>
      </c>
      <c r="C26" s="689">
        <v>3.9942261910000001</v>
      </c>
      <c r="D26" s="689">
        <v>0.88830829599999994</v>
      </c>
      <c r="E26" s="689">
        <v>3.6811312940000001</v>
      </c>
      <c r="F26" s="689">
        <v>4.0405115729999999</v>
      </c>
      <c r="G26" s="689">
        <v>5.2977292130000002</v>
      </c>
      <c r="H26" s="689">
        <v>5.3749798880000004</v>
      </c>
      <c r="I26" s="689">
        <v>5.255650481</v>
      </c>
      <c r="J26" s="689">
        <v>7.4591535159999998</v>
      </c>
      <c r="K26" s="689">
        <v>10.966567196</v>
      </c>
      <c r="L26" s="689">
        <v>13.991134884999999</v>
      </c>
      <c r="M26" s="689">
        <v>15.096250212999999</v>
      </c>
      <c r="N26" s="689">
        <v>44.547967372000002</v>
      </c>
      <c r="O26" s="689">
        <v>48.600750670000004</v>
      </c>
      <c r="P26" s="689">
        <v>34.520559737999996</v>
      </c>
      <c r="Q26" s="689">
        <v>22.944662304000001</v>
      </c>
      <c r="R26" s="689">
        <v>21.532585480000002</v>
      </c>
      <c r="S26" s="689">
        <v>21.230113638999999</v>
      </c>
      <c r="T26" s="689">
        <v>20.916241975000002</v>
      </c>
      <c r="U26" s="689">
        <v>16.390614527</v>
      </c>
      <c r="V26" s="689">
        <v>22.143901068999998</v>
      </c>
      <c r="W26" s="689">
        <v>37.935618554999998</v>
      </c>
      <c r="X26" s="689">
        <v>54.211640635999998</v>
      </c>
    </row>
    <row r="27" spans="1:27" ht="18" customHeight="1">
      <c r="A27" s="253"/>
      <c r="B27" s="690"/>
      <c r="C27" s="690"/>
      <c r="D27" s="690"/>
      <c r="E27" s="690"/>
      <c r="F27" s="690"/>
      <c r="G27" s="690"/>
      <c r="H27" s="690"/>
      <c r="I27" s="690"/>
      <c r="J27" s="690"/>
      <c r="K27" s="690"/>
      <c r="L27" s="690"/>
      <c r="M27" s="690"/>
      <c r="N27" s="690"/>
      <c r="O27" s="690"/>
      <c r="P27" s="690"/>
      <c r="Q27" s="690"/>
      <c r="R27" s="690"/>
      <c r="S27" s="690"/>
      <c r="T27" s="690"/>
      <c r="U27" s="690"/>
      <c r="V27" s="293"/>
      <c r="W27" s="293"/>
      <c r="X27" s="689"/>
    </row>
    <row r="28" spans="1:27" ht="18" customHeight="1">
      <c r="A28" s="254" t="s">
        <v>461</v>
      </c>
      <c r="B28" s="689">
        <v>1239.9595907070002</v>
      </c>
      <c r="C28" s="689">
        <v>1083.0691144620002</v>
      </c>
      <c r="D28" s="689">
        <v>990.11468335100005</v>
      </c>
      <c r="E28" s="689">
        <v>1850.5339942530002</v>
      </c>
      <c r="F28" s="689">
        <v>2494.726492241</v>
      </c>
      <c r="G28" s="689">
        <v>2036.7492774469999</v>
      </c>
      <c r="H28" s="689">
        <v>2525.4489672480004</v>
      </c>
      <c r="I28" s="689">
        <v>3493.8938255590001</v>
      </c>
      <c r="J28" s="689">
        <v>3595.4297922619994</v>
      </c>
      <c r="K28" s="689">
        <v>4536.6608381269998</v>
      </c>
      <c r="L28" s="689">
        <v>4696.1842026389995</v>
      </c>
      <c r="M28" s="689">
        <v>5136.3496558739998</v>
      </c>
      <c r="N28" s="689">
        <v>5452.952983991001</v>
      </c>
      <c r="O28" s="689">
        <v>5160.0443316009996</v>
      </c>
      <c r="P28" s="689">
        <v>5308.3542706559992</v>
      </c>
      <c r="Q28" s="689">
        <v>5565.0706208150004</v>
      </c>
      <c r="R28" s="689">
        <v>5006.2531177489991</v>
      </c>
      <c r="S28" s="689">
        <v>4094.728861908</v>
      </c>
      <c r="T28" s="689">
        <v>4457.7741473469996</v>
      </c>
      <c r="U28" s="689">
        <v>3674.1141263979998</v>
      </c>
      <c r="V28" s="689">
        <v>2737.5103552629998</v>
      </c>
      <c r="W28" s="689">
        <v>3319.0881237640001</v>
      </c>
      <c r="X28" s="689">
        <v>3356.6079294359997</v>
      </c>
    </row>
    <row r="29" spans="1:27" ht="18" customHeight="1">
      <c r="A29" s="255" t="s">
        <v>13</v>
      </c>
      <c r="B29" s="689">
        <v>2.035010679</v>
      </c>
      <c r="C29" s="689">
        <v>1.319635592</v>
      </c>
      <c r="D29" s="689">
        <v>2.531515695</v>
      </c>
      <c r="E29" s="689">
        <v>1.3878672409999999</v>
      </c>
      <c r="F29" s="689">
        <v>3.1610519720000001</v>
      </c>
      <c r="G29" s="689">
        <v>3.5094541579999996</v>
      </c>
      <c r="H29" s="689">
        <v>1.4902795200000001</v>
      </c>
      <c r="I29" s="689">
        <v>2.8344067760000002</v>
      </c>
      <c r="J29" s="689">
        <v>5.2263344089999997</v>
      </c>
      <c r="K29" s="689">
        <v>8.5404209099999999</v>
      </c>
      <c r="L29" s="689">
        <v>5.2886519820000002</v>
      </c>
      <c r="M29" s="689">
        <v>7.6145046299999999</v>
      </c>
      <c r="N29" s="689">
        <v>3.888927507</v>
      </c>
      <c r="O29" s="689">
        <v>3.6125845759999997</v>
      </c>
      <c r="P29" s="689">
        <v>12.729296559</v>
      </c>
      <c r="Q29" s="689">
        <v>35.971354284</v>
      </c>
      <c r="R29" s="689">
        <v>6.7644217939999995</v>
      </c>
      <c r="S29" s="689">
        <v>3.320839544</v>
      </c>
      <c r="T29" s="689">
        <v>2.5207668760000002</v>
      </c>
      <c r="U29" s="689">
        <v>1.1734716590000001</v>
      </c>
      <c r="V29" s="689">
        <v>2.9607959840000002</v>
      </c>
      <c r="W29" s="689">
        <v>10.211530054999999</v>
      </c>
      <c r="X29" s="689">
        <v>12.024848741</v>
      </c>
    </row>
    <row r="30" spans="1:27" ht="18" customHeight="1">
      <c r="A30" s="255" t="s">
        <v>12</v>
      </c>
      <c r="B30" s="689">
        <v>3.850009177</v>
      </c>
      <c r="C30" s="689">
        <v>2.2530593050000003</v>
      </c>
      <c r="D30" s="689">
        <v>2.0703815950000002</v>
      </c>
      <c r="E30" s="689">
        <v>4.6384462439999998</v>
      </c>
      <c r="F30" s="689">
        <v>7.0223734129999995</v>
      </c>
      <c r="G30" s="689">
        <v>7.2509107769999996</v>
      </c>
      <c r="H30" s="689">
        <v>6.7388059670000002</v>
      </c>
      <c r="I30" s="689">
        <v>10.612819791</v>
      </c>
      <c r="J30" s="689">
        <v>20.544151401999997</v>
      </c>
      <c r="K30" s="689">
        <v>38.070049034</v>
      </c>
      <c r="L30" s="689">
        <v>21.856585879000001</v>
      </c>
      <c r="M30" s="689">
        <v>32.287012693000001</v>
      </c>
      <c r="N30" s="689">
        <v>111.540098243</v>
      </c>
      <c r="O30" s="689">
        <v>200.63773066600001</v>
      </c>
      <c r="P30" s="689">
        <v>177.82726955199999</v>
      </c>
      <c r="Q30" s="689">
        <v>185.34881123</v>
      </c>
      <c r="R30" s="689">
        <v>515.924794163</v>
      </c>
      <c r="S30" s="689">
        <v>409.54969390600002</v>
      </c>
      <c r="T30" s="689">
        <v>342.24350985699999</v>
      </c>
      <c r="U30" s="689">
        <v>192.65457074700001</v>
      </c>
      <c r="V30" s="689">
        <v>61.894347715000002</v>
      </c>
      <c r="W30" s="689">
        <v>50.919610906000003</v>
      </c>
      <c r="X30" s="689">
        <v>52.866407326000001</v>
      </c>
    </row>
    <row r="31" spans="1:27" ht="18" customHeight="1">
      <c r="A31" s="255" t="s">
        <v>513</v>
      </c>
      <c r="B31" s="689"/>
      <c r="C31" s="689"/>
      <c r="D31" s="689"/>
      <c r="E31" s="689"/>
      <c r="F31" s="689"/>
      <c r="G31" s="689"/>
      <c r="H31" s="689"/>
      <c r="I31" s="689"/>
      <c r="J31" s="689"/>
      <c r="K31" s="689"/>
      <c r="L31" s="689"/>
      <c r="M31" s="689"/>
      <c r="N31" s="689">
        <v>4.1967360999999995E-2</v>
      </c>
      <c r="O31" s="689">
        <v>3.3973999999999997E-5</v>
      </c>
      <c r="P31" s="689">
        <v>0</v>
      </c>
      <c r="Q31" s="689">
        <v>0</v>
      </c>
      <c r="R31" s="689">
        <v>0</v>
      </c>
      <c r="S31" s="689">
        <v>9.3066767000000009E-2</v>
      </c>
      <c r="T31" s="689">
        <v>3.3830419999999997E-3</v>
      </c>
      <c r="U31" s="689">
        <v>0</v>
      </c>
      <c r="V31" s="689">
        <v>0</v>
      </c>
      <c r="W31" s="689">
        <v>0</v>
      </c>
      <c r="X31" s="689">
        <v>8.2718000000000003E-5</v>
      </c>
    </row>
    <row r="32" spans="1:27" ht="18" customHeight="1">
      <c r="A32" s="255" t="s">
        <v>459</v>
      </c>
      <c r="B32" s="689">
        <v>0</v>
      </c>
      <c r="C32" s="689">
        <v>0</v>
      </c>
      <c r="D32" s="689">
        <v>0</v>
      </c>
      <c r="E32" s="689">
        <v>0.70284870700000002</v>
      </c>
      <c r="F32" s="689">
        <v>1.7473056000000001E-2</v>
      </c>
      <c r="G32" s="689">
        <v>6.4186624740000005</v>
      </c>
      <c r="H32" s="689">
        <v>0.66646564200000002</v>
      </c>
      <c r="I32" s="689">
        <v>9.9300211999999999E-2</v>
      </c>
      <c r="J32" s="689">
        <v>8.7048613629999991</v>
      </c>
      <c r="K32" s="689">
        <v>1.2396995669999999</v>
      </c>
      <c r="L32" s="689">
        <v>0.15240387700000002</v>
      </c>
      <c r="M32" s="689">
        <v>2.620096921</v>
      </c>
      <c r="N32" s="689">
        <v>1.4964905130000001</v>
      </c>
      <c r="O32" s="689">
        <v>20.160889584</v>
      </c>
      <c r="P32" s="689">
        <v>219.73989992699998</v>
      </c>
      <c r="Q32" s="689">
        <v>146.815999334</v>
      </c>
      <c r="R32" s="689">
        <v>0.187076876</v>
      </c>
      <c r="S32" s="689">
        <v>0.21303264499999999</v>
      </c>
      <c r="T32" s="689">
        <v>6.8701450000000002E-3</v>
      </c>
      <c r="U32" s="689">
        <v>0.27066204499999996</v>
      </c>
      <c r="V32" s="689">
        <v>93.817996305000008</v>
      </c>
      <c r="W32" s="689">
        <v>78.77184655500001</v>
      </c>
      <c r="X32" s="689">
        <v>123.401778428</v>
      </c>
    </row>
    <row r="33" spans="1:24" ht="18" customHeight="1">
      <c r="A33" s="255" t="s">
        <v>512</v>
      </c>
      <c r="B33" s="689">
        <v>0.54363112499999999</v>
      </c>
      <c r="C33" s="689">
        <v>3.0981024000000003E-2</v>
      </c>
      <c r="D33" s="689">
        <v>2.7891283999999999E-2</v>
      </c>
      <c r="E33" s="689">
        <v>1.9672995519999998</v>
      </c>
      <c r="F33" s="689">
        <v>7.4289481749999995</v>
      </c>
      <c r="G33" s="689">
        <v>3.0499889609999999</v>
      </c>
      <c r="H33" s="689">
        <v>5.6938150480000003</v>
      </c>
      <c r="I33" s="689">
        <v>9.8225323230000008</v>
      </c>
      <c r="J33" s="689">
        <v>10.106311760000001</v>
      </c>
      <c r="K33" s="689">
        <v>15.409132290999999</v>
      </c>
      <c r="L33" s="689">
        <v>16.286459217000001</v>
      </c>
      <c r="M33" s="689">
        <v>19.874368065999999</v>
      </c>
      <c r="N33" s="689">
        <v>19.927961414999999</v>
      </c>
      <c r="O33" s="689">
        <v>17.416672506000001</v>
      </c>
      <c r="P33" s="689">
        <v>24.209469671000001</v>
      </c>
      <c r="Q33" s="689">
        <v>20.210398922</v>
      </c>
      <c r="R33" s="689">
        <v>24.110794289000001</v>
      </c>
      <c r="S33" s="689">
        <v>19.903352991999999</v>
      </c>
      <c r="T33" s="689">
        <v>21.093609381</v>
      </c>
      <c r="U33" s="689">
        <v>25.94830065</v>
      </c>
      <c r="V33" s="689">
        <v>22.002001605</v>
      </c>
      <c r="W33" s="689">
        <v>22.424476019</v>
      </c>
      <c r="X33" s="689">
        <v>28.272564381999999</v>
      </c>
    </row>
    <row r="34" spans="1:24" ht="18" customHeight="1">
      <c r="A34" s="255" t="s">
        <v>11</v>
      </c>
      <c r="B34" s="689">
        <v>0</v>
      </c>
      <c r="C34" s="689">
        <v>1.8165100000000001E-4</v>
      </c>
      <c r="D34" s="689">
        <v>0</v>
      </c>
      <c r="E34" s="689">
        <v>1.9715809000000001E-2</v>
      </c>
      <c r="F34" s="689">
        <v>0.103511595</v>
      </c>
      <c r="G34" s="689">
        <v>2.0631555999999999E-2</v>
      </c>
      <c r="H34" s="689">
        <v>1.7550138E-2</v>
      </c>
      <c r="I34" s="689">
        <v>1.6163446000000001E-2</v>
      </c>
      <c r="J34" s="689">
        <v>1.1163235000000001E-2</v>
      </c>
      <c r="K34" s="689">
        <v>0.155878926</v>
      </c>
      <c r="L34" s="689">
        <v>9.0767847999999998E-2</v>
      </c>
      <c r="M34" s="689">
        <v>0.122715503</v>
      </c>
      <c r="N34" s="689">
        <v>9.905949E-2</v>
      </c>
      <c r="O34" s="689">
        <v>0.70570999300000004</v>
      </c>
      <c r="P34" s="689">
        <v>0.76523727500000005</v>
      </c>
      <c r="Q34" s="689">
        <v>0.8215308469999999</v>
      </c>
      <c r="R34" s="689">
        <v>0.174355817</v>
      </c>
      <c r="S34" s="689">
        <v>0.30612362599999998</v>
      </c>
      <c r="T34" s="689">
        <v>0.63137696900000007</v>
      </c>
      <c r="U34" s="689">
        <v>0.336573925</v>
      </c>
      <c r="V34" s="689">
        <v>0.29711670099999998</v>
      </c>
      <c r="W34" s="689">
        <v>0.50793960400000004</v>
      </c>
      <c r="X34" s="689">
        <v>0.45726456500000001</v>
      </c>
    </row>
    <row r="35" spans="1:24" ht="18" customHeight="1">
      <c r="A35" s="255" t="s">
        <v>10</v>
      </c>
      <c r="B35" s="689">
        <v>3.26829E-4</v>
      </c>
      <c r="C35" s="689">
        <v>7.8278000000000012E-5</v>
      </c>
      <c r="D35" s="689">
        <v>0</v>
      </c>
      <c r="E35" s="689">
        <v>5.5073999999999995E-5</v>
      </c>
      <c r="F35" s="689"/>
      <c r="G35" s="689">
        <v>2.0996383E-2</v>
      </c>
      <c r="H35" s="689">
        <v>2.1853266E-2</v>
      </c>
      <c r="I35" s="689"/>
      <c r="J35" s="689">
        <v>3.2634792000000003E-2</v>
      </c>
      <c r="K35" s="689">
        <v>0.7158385060000001</v>
      </c>
      <c r="L35" s="689">
        <v>7.2278360000000005E-3</v>
      </c>
      <c r="M35" s="689">
        <v>1.5294900000000002E-4</v>
      </c>
      <c r="N35" s="689"/>
      <c r="O35" s="689">
        <v>8.3806813999999993E-2</v>
      </c>
      <c r="P35" s="689">
        <v>0</v>
      </c>
      <c r="Q35" s="689">
        <v>5.8284600000000004E-4</v>
      </c>
      <c r="R35" s="689">
        <v>1.0223244000000001E-2</v>
      </c>
      <c r="S35" s="689">
        <v>0.16334427100000001</v>
      </c>
      <c r="T35" s="689">
        <v>1.2306166140000001</v>
      </c>
      <c r="U35" s="689">
        <v>0.37882300400000002</v>
      </c>
      <c r="V35" s="689">
        <v>0.57237971300000001</v>
      </c>
      <c r="W35" s="689">
        <v>0.91640911399999991</v>
      </c>
      <c r="X35" s="689">
        <v>1.5940992779999998</v>
      </c>
    </row>
    <row r="36" spans="1:24" ht="18" customHeight="1">
      <c r="A36" s="255" t="s">
        <v>9</v>
      </c>
      <c r="B36" s="689">
        <v>8.0426539999999998E-3</v>
      </c>
      <c r="C36" s="689">
        <v>3.1158030999999999E-2</v>
      </c>
      <c r="D36" s="689">
        <v>0.10494316899999999</v>
      </c>
      <c r="E36" s="689">
        <v>0.19805857800000001</v>
      </c>
      <c r="F36" s="689">
        <v>1.005616829</v>
      </c>
      <c r="G36" s="689">
        <v>0.122457367</v>
      </c>
      <c r="H36" s="689">
        <v>1.1049332E-2</v>
      </c>
      <c r="I36" s="689">
        <v>4.9054720000000003E-2</v>
      </c>
      <c r="J36" s="689">
        <v>3.5122004999999998E-2</v>
      </c>
      <c r="K36" s="689">
        <v>1.5252316E-2</v>
      </c>
      <c r="L36" s="689">
        <v>6.3732513000000005E-2</v>
      </c>
      <c r="M36" s="689">
        <v>1.7600229999999998E-2</v>
      </c>
      <c r="N36" s="689">
        <v>6.4911513000000004E-2</v>
      </c>
      <c r="O36" s="689">
        <v>0.13195229800000002</v>
      </c>
      <c r="P36" s="689">
        <v>7.5291963000000003E-2</v>
      </c>
      <c r="Q36" s="689">
        <v>6.4524916000000002E-2</v>
      </c>
      <c r="R36" s="689">
        <v>0.14221993499999999</v>
      </c>
      <c r="S36" s="689">
        <v>0.211602706</v>
      </c>
      <c r="T36" s="689">
        <v>0.13315360800000001</v>
      </c>
      <c r="U36" s="689">
        <v>0.11880985300000001</v>
      </c>
      <c r="V36" s="689">
        <v>0.41848668699999997</v>
      </c>
      <c r="W36" s="689">
        <v>7.6236934999999992E-2</v>
      </c>
      <c r="X36" s="689">
        <v>7.0351923999999996E-2</v>
      </c>
    </row>
    <row r="37" spans="1:24" ht="18" customHeight="1">
      <c r="A37" s="255" t="s">
        <v>8</v>
      </c>
      <c r="B37" s="689">
        <v>0.34735842900000002</v>
      </c>
      <c r="C37" s="689">
        <v>3.2945802000000003E-2</v>
      </c>
      <c r="D37" s="689">
        <v>2.1416613000000001E-2</v>
      </c>
      <c r="E37" s="689">
        <v>0.37908736900000001</v>
      </c>
      <c r="F37" s="689">
        <v>0.226339703</v>
      </c>
      <c r="G37" s="689">
        <v>0.126777062</v>
      </c>
      <c r="H37" s="689">
        <v>0.29657062699999998</v>
      </c>
      <c r="I37" s="689">
        <v>1.8619161370000001</v>
      </c>
      <c r="J37" s="689">
        <v>0.63414087899999994</v>
      </c>
      <c r="K37" s="689">
        <v>1.0922696789999999</v>
      </c>
      <c r="L37" s="689">
        <v>1.782049912</v>
      </c>
      <c r="M37" s="689">
        <v>3.8238636509999999</v>
      </c>
      <c r="N37" s="689">
        <v>4.8908445010000001</v>
      </c>
      <c r="O37" s="689">
        <v>3.836793219</v>
      </c>
      <c r="P37" s="689">
        <v>4.3364223530000006</v>
      </c>
      <c r="Q37" s="689">
        <v>3.0830069300000003</v>
      </c>
      <c r="R37" s="689">
        <v>2.7288931910000001</v>
      </c>
      <c r="S37" s="689">
        <v>8.3686294359999991</v>
      </c>
      <c r="T37" s="689">
        <v>5.8798026029999999</v>
      </c>
      <c r="U37" s="689">
        <v>6.2026710310000004</v>
      </c>
      <c r="V37" s="689">
        <v>2.740390165</v>
      </c>
      <c r="W37" s="689">
        <v>5.9833331259999998</v>
      </c>
      <c r="X37" s="689">
        <v>7.1130655360000006</v>
      </c>
    </row>
    <row r="38" spans="1:24" ht="18" customHeight="1">
      <c r="A38" s="255" t="s">
        <v>6</v>
      </c>
      <c r="B38" s="689">
        <v>9.1378299999999996E-3</v>
      </c>
      <c r="C38" s="689">
        <v>7.3954747000000001E-2</v>
      </c>
      <c r="D38" s="689">
        <v>1.9314107E-2</v>
      </c>
      <c r="E38" s="689">
        <v>3.8077349999999996E-2</v>
      </c>
      <c r="F38" s="689">
        <v>0.417499919</v>
      </c>
      <c r="G38" s="689">
        <v>0.109520487</v>
      </c>
      <c r="H38" s="689">
        <v>6.4975783999999995E-2</v>
      </c>
      <c r="I38" s="689">
        <v>2.8022705000000002E-2</v>
      </c>
      <c r="J38" s="689">
        <v>1.8464563999999999E-2</v>
      </c>
      <c r="K38" s="689">
        <v>4.0408548000000002E-2</v>
      </c>
      <c r="L38" s="689">
        <v>0.96885679799999991</v>
      </c>
      <c r="M38" s="689">
        <v>1.9184390579999999</v>
      </c>
      <c r="N38" s="689">
        <v>33.459366353</v>
      </c>
      <c r="O38" s="689">
        <v>2.3990805750000002</v>
      </c>
      <c r="P38" s="689">
        <v>0.53270465800000011</v>
      </c>
      <c r="Q38" s="689">
        <v>55.966330194000001</v>
      </c>
      <c r="R38" s="689">
        <v>12.882372669</v>
      </c>
      <c r="S38" s="689">
        <v>8.5137423420000005</v>
      </c>
      <c r="T38" s="689">
        <v>30.198244466999999</v>
      </c>
      <c r="U38" s="689">
        <v>9.507532501</v>
      </c>
      <c r="V38" s="689">
        <v>0.87339396499999999</v>
      </c>
      <c r="W38" s="689">
        <v>1.4555176000000001</v>
      </c>
      <c r="X38" s="689">
        <v>8.0543996</v>
      </c>
    </row>
    <row r="39" spans="1:24" ht="18" customHeight="1">
      <c r="A39" s="255" t="s">
        <v>4</v>
      </c>
      <c r="B39" s="689">
        <v>3.3989879999999999E-3</v>
      </c>
      <c r="C39" s="689">
        <v>2.2186076000000002E-2</v>
      </c>
      <c r="D39" s="689">
        <v>3.7327390000000001E-3</v>
      </c>
      <c r="E39" s="689">
        <v>2.7692136999999999E-2</v>
      </c>
      <c r="F39" s="689">
        <v>1.8559419000000001E-2</v>
      </c>
      <c r="G39" s="689">
        <v>8.4671810000000007E-3</v>
      </c>
      <c r="H39" s="689">
        <v>1.2916966E-2</v>
      </c>
      <c r="I39" s="689">
        <v>2.6706799999999999E-3</v>
      </c>
      <c r="J39" s="689">
        <v>1.2412129999999999E-3</v>
      </c>
      <c r="K39" s="689"/>
      <c r="L39" s="689">
        <v>1.989637E-2</v>
      </c>
      <c r="M39" s="689">
        <v>2.0001160000000001E-3</v>
      </c>
      <c r="N39" s="689">
        <v>8.2343088000000009E-2</v>
      </c>
      <c r="O39" s="689">
        <v>0</v>
      </c>
      <c r="P39" s="689">
        <v>1.0113979999999999E-3</v>
      </c>
      <c r="Q39" s="689">
        <v>0.43324748899999999</v>
      </c>
      <c r="R39" s="689">
        <v>1.3374943479999999</v>
      </c>
      <c r="S39" s="689">
        <v>8.1954131999999999E-2</v>
      </c>
      <c r="T39" s="689">
        <v>9.6277424E-2</v>
      </c>
      <c r="U39" s="689">
        <v>6.2910009000000003E-2</v>
      </c>
      <c r="V39" s="689">
        <v>0.31811919799999999</v>
      </c>
      <c r="W39" s="689">
        <v>4.5072364999999996E-2</v>
      </c>
      <c r="X39" s="689">
        <v>7.6228285999999992E-2</v>
      </c>
    </row>
    <row r="40" spans="1:24" ht="18" customHeight="1">
      <c r="A40" s="255" t="s">
        <v>3</v>
      </c>
      <c r="B40" s="689">
        <v>1228.1212665510002</v>
      </c>
      <c r="C40" s="689">
        <v>1074.020449908</v>
      </c>
      <c r="D40" s="689">
        <v>978.5699795060001</v>
      </c>
      <c r="E40" s="689">
        <v>1811.5827079600001</v>
      </c>
      <c r="F40" s="689">
        <v>2455.3756331909999</v>
      </c>
      <c r="G40" s="689">
        <v>1988.7575801779999</v>
      </c>
      <c r="H40" s="689">
        <v>2482.8231306110001</v>
      </c>
      <c r="I40" s="689">
        <v>3426.5377264260001</v>
      </c>
      <c r="J40" s="689">
        <v>3502.0113327979998</v>
      </c>
      <c r="K40" s="689">
        <v>4456.642404573</v>
      </c>
      <c r="L40" s="689">
        <v>4636.0427300490001</v>
      </c>
      <c r="M40" s="689">
        <v>5052.4943218339995</v>
      </c>
      <c r="N40" s="689">
        <v>5103.7540554520001</v>
      </c>
      <c r="O40" s="689">
        <v>4687.4324377819994</v>
      </c>
      <c r="P40" s="689">
        <v>4777.3317691120001</v>
      </c>
      <c r="Q40" s="689">
        <v>4948.4342602340002</v>
      </c>
      <c r="R40" s="689">
        <v>4427.0137043690002</v>
      </c>
      <c r="S40" s="689">
        <v>3616.2726546669996</v>
      </c>
      <c r="T40" s="689">
        <v>4001.910437562</v>
      </c>
      <c r="U40" s="689">
        <v>3396.8511708369997</v>
      </c>
      <c r="V40" s="689">
        <v>2523.093862146</v>
      </c>
      <c r="W40" s="689">
        <v>3081.31163019</v>
      </c>
      <c r="X40" s="689">
        <v>3074.2404302280002</v>
      </c>
    </row>
    <row r="41" spans="1:24" ht="18" customHeight="1">
      <c r="A41" s="255" t="s">
        <v>460</v>
      </c>
      <c r="B41" s="689">
        <v>0.156899915</v>
      </c>
      <c r="C41" s="689">
        <v>1.9367989000000002E-2</v>
      </c>
      <c r="D41" s="689">
        <v>9.5607432000000006E-2</v>
      </c>
      <c r="E41" s="689">
        <v>4.1488497999999999E-2</v>
      </c>
      <c r="F41" s="689">
        <v>0.17956623300000002</v>
      </c>
      <c r="G41" s="689">
        <v>0.31896865000000002</v>
      </c>
      <c r="H41" s="689">
        <v>0.268490962</v>
      </c>
      <c r="I41" s="689">
        <v>0.278326034</v>
      </c>
      <c r="J41" s="689">
        <v>0.13821101699999999</v>
      </c>
      <c r="K41" s="689">
        <v>1.7070558</v>
      </c>
      <c r="L41" s="689">
        <v>0.459052978</v>
      </c>
      <c r="M41" s="689">
        <v>0.42980934999999998</v>
      </c>
      <c r="N41" s="689">
        <v>52.949359180000002</v>
      </c>
      <c r="O41" s="689">
        <v>59.346562839000001</v>
      </c>
      <c r="P41" s="689">
        <v>37.182673235000003</v>
      </c>
      <c r="Q41" s="689">
        <v>0.53039771299999994</v>
      </c>
      <c r="R41" s="689">
        <v>0.428957755</v>
      </c>
      <c r="S41" s="689">
        <v>1.571650322</v>
      </c>
      <c r="T41" s="689">
        <v>3.4927340869999997</v>
      </c>
      <c r="U41" s="689">
        <v>3.1548654759999999</v>
      </c>
      <c r="V41" s="689">
        <v>3.3206312579999997</v>
      </c>
      <c r="W41" s="689">
        <v>4.1275240559999995</v>
      </c>
      <c r="X41" s="689">
        <v>3.1545931679999999</v>
      </c>
    </row>
    <row r="42" spans="1:24" ht="18" customHeight="1">
      <c r="A42" s="255" t="s">
        <v>1</v>
      </c>
      <c r="B42" s="689">
        <v>1.4923129559999999</v>
      </c>
      <c r="C42" s="689">
        <v>2.9594902999999999E-2</v>
      </c>
      <c r="D42" s="689">
        <v>0.54747547600000002</v>
      </c>
      <c r="E42" s="689">
        <v>2.779133302</v>
      </c>
      <c r="F42" s="689">
        <v>1.299457823</v>
      </c>
      <c r="G42" s="689">
        <v>8.6581147200000004</v>
      </c>
      <c r="H42" s="689">
        <v>9.6608967809999999</v>
      </c>
      <c r="I42" s="689">
        <v>19.093346455999999</v>
      </c>
      <c r="J42" s="689">
        <v>15.980936413</v>
      </c>
      <c r="K42" s="689">
        <v>6.6031466590000001</v>
      </c>
      <c r="L42" s="689">
        <v>10.457445221</v>
      </c>
      <c r="M42" s="689">
        <v>12.618627469</v>
      </c>
      <c r="N42" s="689">
        <v>115.090829544</v>
      </c>
      <c r="O42" s="689">
        <v>161.93704091100003</v>
      </c>
      <c r="P42" s="689">
        <v>48.959941778999998</v>
      </c>
      <c r="Q42" s="689">
        <v>163.34796759700001</v>
      </c>
      <c r="R42" s="689">
        <v>12.708370359</v>
      </c>
      <c r="S42" s="689">
        <v>24.015902155000003</v>
      </c>
      <c r="T42" s="689">
        <v>44.114996660999999</v>
      </c>
      <c r="U42" s="689">
        <v>33.977888060000005</v>
      </c>
      <c r="V42" s="689">
        <v>21.039640815999999</v>
      </c>
      <c r="W42" s="689">
        <v>44.1468682</v>
      </c>
      <c r="X42" s="689">
        <v>38.37594009</v>
      </c>
    </row>
    <row r="43" spans="1:24" ht="18" customHeight="1">
      <c r="A43" s="255" t="s">
        <v>24</v>
      </c>
      <c r="B43" s="689">
        <v>3.392195574</v>
      </c>
      <c r="C43" s="689">
        <v>5.2355211560000008</v>
      </c>
      <c r="D43" s="689">
        <v>6.1224257350000002</v>
      </c>
      <c r="E43" s="689">
        <v>26.771516431999999</v>
      </c>
      <c r="F43" s="689">
        <v>18.470460913</v>
      </c>
      <c r="G43" s="689">
        <v>18.376747493</v>
      </c>
      <c r="H43" s="689">
        <v>17.682166603999999</v>
      </c>
      <c r="I43" s="689">
        <v>22.657539852999999</v>
      </c>
      <c r="J43" s="689">
        <v>31.984886412000002</v>
      </c>
      <c r="K43" s="689">
        <v>6.4292813180000001</v>
      </c>
      <c r="L43" s="689">
        <v>2.7083421589999999</v>
      </c>
      <c r="M43" s="689">
        <v>2.5261434039999999</v>
      </c>
      <c r="N43" s="689">
        <v>5.6667698309999999</v>
      </c>
      <c r="O43" s="689">
        <v>2.343035864</v>
      </c>
      <c r="P43" s="689">
        <v>4.663283174</v>
      </c>
      <c r="Q43" s="689">
        <v>4.0422082790000005</v>
      </c>
      <c r="R43" s="689">
        <v>1.83943894</v>
      </c>
      <c r="S43" s="689">
        <v>2.1432723970000001</v>
      </c>
      <c r="T43" s="689">
        <v>4.2183680509999997</v>
      </c>
      <c r="U43" s="689">
        <v>3.475876601</v>
      </c>
      <c r="V43" s="689">
        <v>4.1611930049999994</v>
      </c>
      <c r="W43" s="689">
        <v>18.190129039000002</v>
      </c>
      <c r="X43" s="689">
        <v>6.9058751660000004</v>
      </c>
    </row>
    <row r="45" spans="1:24" ht="18" customHeight="1">
      <c r="A45" s="17" t="s">
        <v>3093</v>
      </c>
    </row>
  </sheetData>
  <hyperlinks>
    <hyperlink ref="Z3" location="Content!A1" display="Back to content page" xr:uid="{00000000-0004-0000-1D00-000000000000}"/>
  </hyperlinks>
  <pageMargins left="0.7" right="0.7" top="0.75" bottom="0.75" header="0.3" footer="0.3"/>
  <pageSetup orientation="landscape"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1A30F-C8D2-44EF-80EE-D497D673B36B}">
  <dimension ref="A1:Z22"/>
  <sheetViews>
    <sheetView workbookViewId="0">
      <selection activeCell="B4" sqref="B4:X19"/>
    </sheetView>
  </sheetViews>
  <sheetFormatPr defaultRowHeight="14.4"/>
  <cols>
    <col min="1" max="1" width="36.21875" customWidth="1"/>
  </cols>
  <sheetData>
    <row r="1" spans="1:26">
      <c r="A1" s="35" t="s">
        <v>3258</v>
      </c>
    </row>
    <row r="3" spans="1:26">
      <c r="A3" s="223" t="s">
        <v>2624</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559</v>
      </c>
    </row>
    <row r="4" spans="1:26">
      <c r="A4" s="93" t="s">
        <v>13</v>
      </c>
      <c r="B4" s="486">
        <v>1424.9</v>
      </c>
      <c r="C4" s="486">
        <v>1372.7</v>
      </c>
      <c r="D4" s="486">
        <v>1324.7</v>
      </c>
      <c r="E4" s="486">
        <v>1283.5999999999999</v>
      </c>
      <c r="F4" s="486">
        <v>1252.7</v>
      </c>
      <c r="G4" s="486">
        <v>1234.9000000000001</v>
      </c>
      <c r="H4" s="486">
        <v>1231.4000000000001</v>
      </c>
      <c r="I4" s="486">
        <v>1241.0999999999999</v>
      </c>
      <c r="J4" s="486">
        <v>1263.3</v>
      </c>
      <c r="K4" s="486">
        <v>1300.9000000000001</v>
      </c>
      <c r="L4" s="486">
        <v>1351.6</v>
      </c>
      <c r="M4" s="486">
        <v>1415.7</v>
      </c>
      <c r="N4" s="486">
        <v>1496.7</v>
      </c>
      <c r="O4" s="486">
        <v>1595.7</v>
      </c>
      <c r="P4" s="486">
        <v>1710.5</v>
      </c>
      <c r="Q4" s="486">
        <v>1837.3</v>
      </c>
      <c r="R4" s="486">
        <v>1971.3</v>
      </c>
      <c r="S4" s="486">
        <v>2106.5</v>
      </c>
      <c r="T4" s="486">
        <v>2240.1</v>
      </c>
      <c r="U4" s="486">
        <v>2366</v>
      </c>
      <c r="V4" s="486">
        <v>2480.4</v>
      </c>
      <c r="W4" s="486">
        <v>2579.4</v>
      </c>
      <c r="X4" s="486">
        <v>2664.9</v>
      </c>
    </row>
    <row r="5" spans="1:26">
      <c r="A5" s="93" t="s">
        <v>12</v>
      </c>
      <c r="B5" s="486">
        <v>68.400000000000006</v>
      </c>
      <c r="C5" s="486">
        <v>68.599999999999994</v>
      </c>
      <c r="D5" s="486">
        <v>69.2</v>
      </c>
      <c r="E5" s="486">
        <v>69.7</v>
      </c>
      <c r="F5" s="486">
        <v>70.099999999999994</v>
      </c>
      <c r="G5" s="486">
        <v>70.7</v>
      </c>
      <c r="H5" s="486">
        <v>71</v>
      </c>
      <c r="I5" s="486">
        <v>71.099999999999994</v>
      </c>
      <c r="J5" s="486">
        <v>71.5</v>
      </c>
      <c r="K5" s="486">
        <v>71.099999999999994</v>
      </c>
      <c r="L5" s="486">
        <v>70.099999999999994</v>
      </c>
      <c r="M5" s="486">
        <v>69.099999999999994</v>
      </c>
      <c r="N5" s="486">
        <v>67.900000000000006</v>
      </c>
      <c r="O5" s="486">
        <v>66.2</v>
      </c>
      <c r="P5" s="486">
        <v>65.7</v>
      </c>
      <c r="Q5" s="486">
        <v>65.5</v>
      </c>
      <c r="R5" s="486">
        <v>65.900000000000006</v>
      </c>
      <c r="S5" s="486">
        <v>66.599999999999994</v>
      </c>
      <c r="T5" s="486">
        <v>67.3</v>
      </c>
      <c r="U5" s="486">
        <v>67.2</v>
      </c>
      <c r="V5" s="486">
        <v>66.7</v>
      </c>
      <c r="W5" s="486">
        <v>65.400000000000006</v>
      </c>
      <c r="X5" s="486">
        <v>63.8</v>
      </c>
    </row>
    <row r="6" spans="1:26">
      <c r="A6" s="93" t="s">
        <v>513</v>
      </c>
      <c r="B6" s="486">
        <v>39.5</v>
      </c>
      <c r="C6" s="486">
        <v>40.4</v>
      </c>
      <c r="D6" s="486">
        <v>40.9</v>
      </c>
      <c r="E6" s="486">
        <v>40.5</v>
      </c>
      <c r="F6" s="486">
        <v>39.700000000000003</v>
      </c>
      <c r="G6" s="486">
        <v>39</v>
      </c>
      <c r="H6" s="486">
        <v>38.200000000000003</v>
      </c>
      <c r="I6" s="486">
        <v>37.5</v>
      </c>
      <c r="J6" s="486">
        <v>36.799999999999997</v>
      </c>
      <c r="K6" s="486">
        <v>36</v>
      </c>
      <c r="L6" s="486">
        <v>35</v>
      </c>
      <c r="M6" s="486">
        <v>33.9</v>
      </c>
      <c r="N6" s="486">
        <v>32.700000000000003</v>
      </c>
      <c r="O6" s="486">
        <v>31.6</v>
      </c>
      <c r="P6" s="486">
        <v>30.4</v>
      </c>
      <c r="Q6" s="486">
        <v>29.2</v>
      </c>
      <c r="R6" s="486">
        <v>28</v>
      </c>
      <c r="S6" s="486">
        <v>26.8</v>
      </c>
      <c r="T6" s="486">
        <v>25.6</v>
      </c>
      <c r="U6" s="486">
        <v>24.4</v>
      </c>
      <c r="V6" s="486">
        <v>23.2</v>
      </c>
      <c r="W6" s="486">
        <v>22.3</v>
      </c>
      <c r="X6" s="486">
        <v>21.5</v>
      </c>
    </row>
    <row r="7" spans="1:26">
      <c r="A7" s="28" t="s">
        <v>605</v>
      </c>
      <c r="B7" s="486">
        <v>4193.8</v>
      </c>
      <c r="C7" s="486">
        <v>4280</v>
      </c>
      <c r="D7" s="486">
        <v>4386.8999999999996</v>
      </c>
      <c r="E7" s="486">
        <v>4509.2</v>
      </c>
      <c r="F7" s="486">
        <v>4634.8999999999996</v>
      </c>
      <c r="G7" s="486">
        <v>4762.8</v>
      </c>
      <c r="H7" s="486">
        <v>4897.7</v>
      </c>
      <c r="I7" s="486">
        <v>5027.1000000000004</v>
      </c>
      <c r="J7" s="486">
        <v>5148.3999999999996</v>
      </c>
      <c r="K7" s="486">
        <v>5278.1</v>
      </c>
      <c r="L7" s="486">
        <v>5410.8</v>
      </c>
      <c r="M7" s="486">
        <v>5549.1</v>
      </c>
      <c r="N7" s="486">
        <v>5691.9</v>
      </c>
      <c r="O7" s="486">
        <v>5847.8</v>
      </c>
      <c r="P7" s="486">
        <v>6010.4</v>
      </c>
      <c r="Q7" s="486">
        <v>6179.1</v>
      </c>
      <c r="R7" s="486">
        <v>6362.9</v>
      </c>
      <c r="S7" s="486">
        <v>6554.8</v>
      </c>
      <c r="T7" s="486">
        <v>6741.4</v>
      </c>
      <c r="U7" s="486">
        <v>6907.1</v>
      </c>
      <c r="V7" s="486">
        <v>7066</v>
      </c>
      <c r="W7" s="486">
        <v>7204.8</v>
      </c>
      <c r="X7" s="486">
        <v>7340.9</v>
      </c>
    </row>
    <row r="8" spans="1:26">
      <c r="A8" s="93" t="s">
        <v>512</v>
      </c>
      <c r="B8" s="486">
        <v>53.2</v>
      </c>
      <c r="C8" s="486">
        <v>52.9</v>
      </c>
      <c r="D8" s="486">
        <v>52.5</v>
      </c>
      <c r="E8" s="486">
        <v>52</v>
      </c>
      <c r="F8" s="486">
        <v>51.3</v>
      </c>
      <c r="G8" s="486">
        <v>50.7</v>
      </c>
      <c r="H8" s="486">
        <v>50.1</v>
      </c>
      <c r="I8" s="486">
        <v>49.6</v>
      </c>
      <c r="J8" s="486">
        <v>48.8</v>
      </c>
      <c r="K8" s="486">
        <v>47.6</v>
      </c>
      <c r="L8" s="486">
        <v>46.1</v>
      </c>
      <c r="M8" s="486">
        <v>44.4</v>
      </c>
      <c r="N8" s="486">
        <v>42.7</v>
      </c>
      <c r="O8" s="486">
        <v>41.3</v>
      </c>
      <c r="P8" s="486">
        <v>39.799999999999997</v>
      </c>
      <c r="Q8" s="486">
        <v>38.4</v>
      </c>
      <c r="R8" s="486">
        <v>37.1</v>
      </c>
      <c r="S8" s="486">
        <v>35.9</v>
      </c>
      <c r="T8" s="486">
        <v>34.299999999999997</v>
      </c>
      <c r="U8" s="486">
        <v>33</v>
      </c>
      <c r="V8" s="486">
        <v>31.7</v>
      </c>
      <c r="W8" s="486">
        <v>30.5</v>
      </c>
      <c r="X8" s="486">
        <v>29.4</v>
      </c>
    </row>
    <row r="9" spans="1:26">
      <c r="A9" s="93" t="s">
        <v>11</v>
      </c>
      <c r="B9" s="486">
        <v>110.8</v>
      </c>
      <c r="C9" s="486">
        <v>110</v>
      </c>
      <c r="D9" s="486">
        <v>109.3</v>
      </c>
      <c r="E9" s="486">
        <v>108.9</v>
      </c>
      <c r="F9" s="486">
        <v>108.5</v>
      </c>
      <c r="G9" s="486">
        <v>108.1</v>
      </c>
      <c r="H9" s="486">
        <v>108</v>
      </c>
      <c r="I9" s="486">
        <v>107.2</v>
      </c>
      <c r="J9" s="486">
        <v>105.9</v>
      </c>
      <c r="K9" s="486">
        <v>104.6</v>
      </c>
      <c r="L9" s="486">
        <v>102.8</v>
      </c>
      <c r="M9" s="486">
        <v>100.9</v>
      </c>
      <c r="N9" s="486">
        <v>98.8</v>
      </c>
      <c r="O9" s="486">
        <v>96.7</v>
      </c>
      <c r="P9" s="486">
        <v>95</v>
      </c>
      <c r="Q9" s="486">
        <v>93.6</v>
      </c>
      <c r="R9" s="486">
        <v>92.3</v>
      </c>
      <c r="S9" s="486">
        <v>91.4</v>
      </c>
      <c r="T9" s="486">
        <v>90.3</v>
      </c>
      <c r="U9" s="486">
        <v>89.6</v>
      </c>
      <c r="V9" s="486">
        <v>88.6</v>
      </c>
      <c r="W9" s="486">
        <v>88</v>
      </c>
      <c r="X9" s="486">
        <v>87.4</v>
      </c>
    </row>
    <row r="10" spans="1:26">
      <c r="A10" s="93" t="s">
        <v>10</v>
      </c>
      <c r="B10" s="486">
        <v>1609.8</v>
      </c>
      <c r="C10" s="486">
        <v>1624.1</v>
      </c>
      <c r="D10" s="486">
        <v>1639.2</v>
      </c>
      <c r="E10" s="486">
        <v>1651.1</v>
      </c>
      <c r="F10" s="486">
        <v>1663.5</v>
      </c>
      <c r="G10" s="486">
        <v>1679.6</v>
      </c>
      <c r="H10" s="486">
        <v>1697.3</v>
      </c>
      <c r="I10" s="486">
        <v>1712.5</v>
      </c>
      <c r="J10" s="486">
        <v>1723.4</v>
      </c>
      <c r="K10" s="486">
        <v>1733.5</v>
      </c>
      <c r="L10" s="486">
        <v>1739.8</v>
      </c>
      <c r="M10" s="486">
        <v>1738.6</v>
      </c>
      <c r="N10" s="486">
        <v>1730.5</v>
      </c>
      <c r="O10" s="486">
        <v>1720.1</v>
      </c>
      <c r="P10" s="486">
        <v>1707.7</v>
      </c>
      <c r="Q10" s="486">
        <v>1695</v>
      </c>
      <c r="R10" s="486">
        <v>1685.7</v>
      </c>
      <c r="S10" s="486">
        <v>1678.8</v>
      </c>
      <c r="T10" s="486">
        <v>1671.2</v>
      </c>
      <c r="U10" s="486">
        <v>1661</v>
      </c>
      <c r="V10" s="486">
        <v>1649.6</v>
      </c>
      <c r="W10" s="486">
        <v>1636.1</v>
      </c>
      <c r="X10" s="486">
        <v>1626.6</v>
      </c>
    </row>
    <row r="11" spans="1:26">
      <c r="A11" s="93" t="s">
        <v>9</v>
      </c>
      <c r="B11" s="486">
        <v>1155.0999999999999</v>
      </c>
      <c r="C11" s="486">
        <v>1177.7</v>
      </c>
      <c r="D11" s="486">
        <v>1201.2</v>
      </c>
      <c r="E11" s="486">
        <v>1224.5</v>
      </c>
      <c r="F11" s="486">
        <v>1247.5999999999999</v>
      </c>
      <c r="G11" s="486">
        <v>1272.3</v>
      </c>
      <c r="H11" s="486">
        <v>1294.9000000000001</v>
      </c>
      <c r="I11" s="486">
        <v>1307.3</v>
      </c>
      <c r="J11" s="486">
        <v>1308.8</v>
      </c>
      <c r="K11" s="486">
        <v>1299.5999999999999</v>
      </c>
      <c r="L11" s="486">
        <v>1278.8</v>
      </c>
      <c r="M11" s="486">
        <v>1249.0999999999999</v>
      </c>
      <c r="N11" s="486">
        <v>1216.4000000000001</v>
      </c>
      <c r="O11" s="486">
        <v>1185</v>
      </c>
      <c r="P11" s="486">
        <v>1155.9000000000001</v>
      </c>
      <c r="Q11" s="486">
        <v>1129</v>
      </c>
      <c r="R11" s="486">
        <v>1105</v>
      </c>
      <c r="S11" s="486">
        <v>1090.5</v>
      </c>
      <c r="T11" s="486">
        <v>1077.2</v>
      </c>
      <c r="U11" s="486">
        <v>1064.5999999999999</v>
      </c>
      <c r="V11" s="486">
        <v>1055.0999999999999</v>
      </c>
      <c r="W11" s="486">
        <v>1049.0999999999999</v>
      </c>
      <c r="X11" s="486">
        <v>1048.4000000000001</v>
      </c>
    </row>
    <row r="12" spans="1:26">
      <c r="A12" s="93" t="s">
        <v>8</v>
      </c>
      <c r="B12" s="486">
        <v>12.7</v>
      </c>
      <c r="C12" s="486">
        <v>12.4</v>
      </c>
      <c r="D12" s="486">
        <v>12</v>
      </c>
      <c r="E12" s="486">
        <v>11.6</v>
      </c>
      <c r="F12" s="486">
        <v>11.1</v>
      </c>
      <c r="G12" s="486">
        <v>10.5</v>
      </c>
      <c r="H12" s="486">
        <v>10</v>
      </c>
      <c r="I12" s="486">
        <v>9.5</v>
      </c>
      <c r="J12" s="486">
        <v>9</v>
      </c>
      <c r="K12" s="486">
        <v>8.5</v>
      </c>
      <c r="L12" s="486">
        <v>7.9</v>
      </c>
      <c r="M12" s="486">
        <v>7.4</v>
      </c>
      <c r="N12" s="486">
        <v>7.1</v>
      </c>
      <c r="O12" s="486">
        <v>6.7</v>
      </c>
      <c r="P12" s="486">
        <v>6.5</v>
      </c>
      <c r="Q12" s="486">
        <v>6.3</v>
      </c>
      <c r="R12" s="486">
        <v>6.2</v>
      </c>
      <c r="S12" s="486">
        <v>6.1</v>
      </c>
      <c r="T12" s="486">
        <v>6</v>
      </c>
      <c r="U12" s="486">
        <v>5.9</v>
      </c>
      <c r="V12" s="486">
        <v>5.9</v>
      </c>
      <c r="W12" s="486">
        <v>5.8</v>
      </c>
      <c r="X12" s="486">
        <v>5.7</v>
      </c>
    </row>
    <row r="13" spans="1:26">
      <c r="A13" s="93" t="s">
        <v>6</v>
      </c>
      <c r="B13" s="486">
        <v>1524.6</v>
      </c>
      <c r="C13" s="486">
        <v>1552.2</v>
      </c>
      <c r="D13" s="486">
        <v>1580</v>
      </c>
      <c r="E13" s="486">
        <v>1607.3</v>
      </c>
      <c r="F13" s="486">
        <v>1634.2</v>
      </c>
      <c r="G13" s="486">
        <v>1661.5</v>
      </c>
      <c r="H13" s="486">
        <v>1686.7</v>
      </c>
      <c r="I13" s="486">
        <v>1706.6</v>
      </c>
      <c r="J13" s="486">
        <v>1725.1</v>
      </c>
      <c r="K13" s="486">
        <v>1747.9</v>
      </c>
      <c r="L13" s="486">
        <v>1776.7</v>
      </c>
      <c r="M13" s="486">
        <v>1811</v>
      </c>
      <c r="N13" s="486">
        <v>1850.5</v>
      </c>
      <c r="O13" s="486">
        <v>1887.8</v>
      </c>
      <c r="P13" s="486">
        <v>1915.6</v>
      </c>
      <c r="Q13" s="486">
        <v>1931.2</v>
      </c>
      <c r="R13" s="486">
        <v>1939.3</v>
      </c>
      <c r="S13" s="486">
        <v>1940.4</v>
      </c>
      <c r="T13" s="486">
        <v>1937.2</v>
      </c>
      <c r="U13" s="486">
        <v>1936.2</v>
      </c>
      <c r="V13" s="486">
        <v>1940.1</v>
      </c>
      <c r="W13" s="486">
        <v>1945.6</v>
      </c>
      <c r="X13" s="486">
        <v>1952.8</v>
      </c>
    </row>
    <row r="14" spans="1:26">
      <c r="A14" s="93" t="s">
        <v>18</v>
      </c>
      <c r="B14" s="486">
        <v>78.099999999999994</v>
      </c>
      <c r="C14" s="486">
        <v>78.8</v>
      </c>
      <c r="D14" s="486">
        <v>79.3</v>
      </c>
      <c r="E14" s="486">
        <v>79</v>
      </c>
      <c r="F14" s="486">
        <v>77.900000000000006</v>
      </c>
      <c r="G14" s="486">
        <v>76.8</v>
      </c>
      <c r="H14" s="486">
        <v>75.7</v>
      </c>
      <c r="I14" s="486">
        <v>75.2</v>
      </c>
      <c r="J14" s="486">
        <v>74.599999999999994</v>
      </c>
      <c r="K14" s="486">
        <v>74.099999999999994</v>
      </c>
      <c r="L14" s="486">
        <v>73.400000000000006</v>
      </c>
      <c r="M14" s="486">
        <v>72.5</v>
      </c>
      <c r="N14" s="486">
        <v>71.400000000000006</v>
      </c>
      <c r="O14" s="486">
        <v>70.2</v>
      </c>
      <c r="P14" s="486">
        <v>69</v>
      </c>
      <c r="Q14" s="486">
        <v>67.599999999999994</v>
      </c>
      <c r="R14" s="486">
        <v>66.099999999999994</v>
      </c>
      <c r="S14" s="486">
        <v>64.3</v>
      </c>
      <c r="T14" s="486">
        <v>62.4</v>
      </c>
      <c r="U14" s="486">
        <v>60.6</v>
      </c>
      <c r="V14" s="486">
        <v>58.9</v>
      </c>
      <c r="W14" s="486">
        <v>57.3</v>
      </c>
      <c r="X14" s="486">
        <v>56</v>
      </c>
    </row>
    <row r="15" spans="1:26">
      <c r="A15" s="93" t="s">
        <v>4</v>
      </c>
      <c r="B15" s="486">
        <v>0.8</v>
      </c>
      <c r="C15" s="486">
        <v>0.7</v>
      </c>
      <c r="D15" s="486">
        <v>0.7</v>
      </c>
      <c r="E15" s="486">
        <v>0.7</v>
      </c>
      <c r="F15" s="486">
        <v>0.7</v>
      </c>
      <c r="G15" s="486">
        <v>0.7</v>
      </c>
      <c r="H15" s="486">
        <v>0.7</v>
      </c>
      <c r="I15" s="486">
        <v>0.7</v>
      </c>
      <c r="J15" s="486">
        <v>0.7</v>
      </c>
      <c r="K15" s="486">
        <v>0.7</v>
      </c>
      <c r="L15" s="486">
        <v>0.7</v>
      </c>
      <c r="M15" s="486">
        <v>0.7</v>
      </c>
      <c r="N15" s="486">
        <v>0.7</v>
      </c>
      <c r="O15" s="486">
        <v>0.7</v>
      </c>
      <c r="P15" s="486">
        <v>0.7</v>
      </c>
      <c r="Q15" s="486">
        <v>0.7</v>
      </c>
      <c r="R15" s="486">
        <v>0.7</v>
      </c>
      <c r="S15" s="486">
        <v>0.7</v>
      </c>
      <c r="T15" s="486">
        <v>0.7</v>
      </c>
      <c r="U15" s="486">
        <v>0.6</v>
      </c>
      <c r="V15" s="486">
        <v>0.6</v>
      </c>
      <c r="W15" s="486">
        <v>0.6</v>
      </c>
      <c r="X15" s="486">
        <v>0.6</v>
      </c>
    </row>
    <row r="16" spans="1:26">
      <c r="A16" s="93" t="s">
        <v>3</v>
      </c>
      <c r="B16" s="486">
        <v>1315.1</v>
      </c>
      <c r="C16" s="486">
        <v>1255.8</v>
      </c>
      <c r="D16" s="486">
        <v>1222.3</v>
      </c>
      <c r="E16" s="486">
        <v>1209</v>
      </c>
      <c r="F16" s="486">
        <v>1208.7</v>
      </c>
      <c r="G16" s="486">
        <v>1222.5</v>
      </c>
      <c r="H16" s="486">
        <v>1242.5</v>
      </c>
      <c r="I16" s="486">
        <v>1259.8</v>
      </c>
      <c r="J16" s="486">
        <v>1277.7</v>
      </c>
      <c r="K16" s="486">
        <v>1286.0999999999999</v>
      </c>
      <c r="L16" s="486">
        <v>1276.5</v>
      </c>
      <c r="M16" s="486">
        <v>1266.5999999999999</v>
      </c>
      <c r="N16" s="486">
        <v>1267.5</v>
      </c>
      <c r="O16" s="486">
        <v>1269.7</v>
      </c>
      <c r="P16" s="486">
        <v>1273.4000000000001</v>
      </c>
      <c r="Q16" s="486">
        <v>1285.5999999999999</v>
      </c>
      <c r="R16" s="486">
        <v>1286.8</v>
      </c>
      <c r="S16" s="486">
        <v>1279.9000000000001</v>
      </c>
      <c r="T16" s="486">
        <v>1282.3</v>
      </c>
      <c r="U16" s="486">
        <v>1295.5999999999999</v>
      </c>
      <c r="V16" s="486">
        <v>1310</v>
      </c>
      <c r="W16" s="486">
        <v>1322.6</v>
      </c>
      <c r="X16" s="486">
        <v>1327.8</v>
      </c>
    </row>
    <row r="17" spans="1:24">
      <c r="A17" s="93" t="s">
        <v>33</v>
      </c>
      <c r="B17" s="486">
        <v>2880.4</v>
      </c>
      <c r="C17" s="486">
        <v>2930.8</v>
      </c>
      <c r="D17" s="486">
        <v>2973.5</v>
      </c>
      <c r="E17" s="486">
        <v>3016.5</v>
      </c>
      <c r="F17" s="486">
        <v>3063.7</v>
      </c>
      <c r="G17" s="486">
        <v>3120.3</v>
      </c>
      <c r="H17" s="486">
        <v>3177.4</v>
      </c>
      <c r="I17" s="486">
        <v>3222</v>
      </c>
      <c r="J17" s="486">
        <v>3250.8</v>
      </c>
      <c r="K17" s="486">
        <v>3255.3</v>
      </c>
      <c r="L17" s="486">
        <v>3241</v>
      </c>
      <c r="M17" s="486">
        <v>3214.2</v>
      </c>
      <c r="N17" s="486">
        <v>3181.9</v>
      </c>
      <c r="O17" s="486">
        <v>3158.8</v>
      </c>
      <c r="P17" s="486">
        <v>3155.7</v>
      </c>
      <c r="Q17" s="486">
        <v>3174</v>
      </c>
      <c r="R17" s="486">
        <v>3210.2</v>
      </c>
      <c r="S17" s="486">
        <v>3259.7</v>
      </c>
      <c r="T17" s="486">
        <v>3297.8</v>
      </c>
      <c r="U17" s="486">
        <v>3313.1</v>
      </c>
      <c r="V17" s="486">
        <v>3314.3</v>
      </c>
      <c r="W17" s="486">
        <v>3306</v>
      </c>
      <c r="X17" s="486">
        <v>3296.5</v>
      </c>
    </row>
    <row r="18" spans="1:24">
      <c r="A18" s="93" t="s">
        <v>1</v>
      </c>
      <c r="B18" s="486">
        <v>975.2</v>
      </c>
      <c r="C18" s="486">
        <v>995.4</v>
      </c>
      <c r="D18" s="486">
        <v>1015</v>
      </c>
      <c r="E18" s="486">
        <v>1032.4000000000001</v>
      </c>
      <c r="F18" s="486">
        <v>1049.2</v>
      </c>
      <c r="G18" s="486">
        <v>1067.0999999999999</v>
      </c>
      <c r="H18" s="486">
        <v>1086</v>
      </c>
      <c r="I18" s="486">
        <v>1100.9000000000001</v>
      </c>
      <c r="J18" s="486">
        <v>1111.2</v>
      </c>
      <c r="K18" s="486">
        <v>1114.5999999999999</v>
      </c>
      <c r="L18" s="486">
        <v>1110.3</v>
      </c>
      <c r="M18" s="486">
        <v>1100.0999999999999</v>
      </c>
      <c r="N18" s="486">
        <v>1088.4000000000001</v>
      </c>
      <c r="O18" s="486">
        <v>1077.8</v>
      </c>
      <c r="P18" s="486">
        <v>1068.4000000000001</v>
      </c>
      <c r="Q18" s="486">
        <v>1058.0999999999999</v>
      </c>
      <c r="R18" s="486">
        <v>1043.8</v>
      </c>
      <c r="S18" s="486">
        <v>1024.8</v>
      </c>
      <c r="T18" s="486">
        <v>1005.3</v>
      </c>
      <c r="U18" s="486">
        <v>988.9</v>
      </c>
      <c r="V18" s="486">
        <v>976.9</v>
      </c>
      <c r="W18" s="486">
        <v>972.7</v>
      </c>
      <c r="X18" s="486">
        <v>979.8</v>
      </c>
    </row>
    <row r="19" spans="1:24">
      <c r="A19" s="93" t="s">
        <v>24</v>
      </c>
      <c r="B19" s="486">
        <v>588.5</v>
      </c>
      <c r="C19" s="486">
        <v>612</v>
      </c>
      <c r="D19" s="486">
        <v>635.70000000000005</v>
      </c>
      <c r="E19" s="486">
        <v>656.7</v>
      </c>
      <c r="F19" s="486">
        <v>672</v>
      </c>
      <c r="G19" s="486">
        <v>681</v>
      </c>
      <c r="H19" s="486">
        <v>685.2</v>
      </c>
      <c r="I19" s="486">
        <v>683.7</v>
      </c>
      <c r="J19" s="486">
        <v>681.5</v>
      </c>
      <c r="K19" s="486">
        <v>680.1</v>
      </c>
      <c r="L19" s="486">
        <v>678.9</v>
      </c>
      <c r="M19" s="486">
        <v>675.4</v>
      </c>
      <c r="N19" s="486">
        <v>667.4</v>
      </c>
      <c r="O19" s="486">
        <v>654.70000000000005</v>
      </c>
      <c r="P19" s="486">
        <v>635.1</v>
      </c>
      <c r="Q19" s="486">
        <v>611.79999999999995</v>
      </c>
      <c r="R19" s="486">
        <v>586.5</v>
      </c>
      <c r="S19" s="486">
        <v>563.20000000000005</v>
      </c>
      <c r="T19" s="486">
        <v>543.20000000000005</v>
      </c>
      <c r="U19" s="486">
        <v>528.1</v>
      </c>
      <c r="V19" s="486">
        <v>514.70000000000005</v>
      </c>
      <c r="W19" s="486">
        <v>505.9</v>
      </c>
      <c r="X19" s="486">
        <v>500.5</v>
      </c>
    </row>
    <row r="21" spans="1:24">
      <c r="A21" s="139" t="s">
        <v>19</v>
      </c>
    </row>
    <row r="22" spans="1:24">
      <c r="A22" s="17" t="s">
        <v>3137</v>
      </c>
    </row>
  </sheetData>
  <hyperlinks>
    <hyperlink ref="Z3" location="Content!A1" display="Back to content page" xr:uid="{7AE0AC87-85F0-4C6F-970A-B1A74897BCEC}"/>
  </hyperlinks>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EEAA-5DDA-47ED-BD8E-0E26F379DCBF}">
  <dimension ref="A1:X22"/>
  <sheetViews>
    <sheetView topLeftCell="A3" workbookViewId="0">
      <selection activeCell="B4" sqref="B4:V19"/>
    </sheetView>
  </sheetViews>
  <sheetFormatPr defaultRowHeight="14.4"/>
  <cols>
    <col min="1" max="1" width="18.21875" customWidth="1"/>
    <col min="2" max="22" width="12" bestFit="1" customWidth="1"/>
  </cols>
  <sheetData>
    <row r="1" spans="1:24">
      <c r="A1" s="35" t="s">
        <v>3257</v>
      </c>
    </row>
    <row r="3" spans="1:24">
      <c r="A3" s="223" t="s">
        <v>3160</v>
      </c>
      <c r="B3" s="3" t="s">
        <v>3139</v>
      </c>
      <c r="C3" s="3" t="s">
        <v>3140</v>
      </c>
      <c r="D3" s="3" t="s">
        <v>3141</v>
      </c>
      <c r="E3" s="3" t="s">
        <v>3142</v>
      </c>
      <c r="F3" s="3" t="s">
        <v>3143</v>
      </c>
      <c r="G3" s="3" t="s">
        <v>3144</v>
      </c>
      <c r="H3" s="3" t="s">
        <v>3145</v>
      </c>
      <c r="I3" s="3" t="s">
        <v>3146</v>
      </c>
      <c r="J3" s="3" t="s">
        <v>3147</v>
      </c>
      <c r="K3" s="3" t="s">
        <v>3148</v>
      </c>
      <c r="L3" s="3" t="s">
        <v>3149</v>
      </c>
      <c r="M3" s="3" t="s">
        <v>3150</v>
      </c>
      <c r="N3" s="3" t="s">
        <v>3151</v>
      </c>
      <c r="O3" s="3" t="s">
        <v>3152</v>
      </c>
      <c r="P3" s="3" t="s">
        <v>3153</v>
      </c>
      <c r="Q3" s="3" t="s">
        <v>3154</v>
      </c>
      <c r="R3" s="3" t="s">
        <v>3155</v>
      </c>
      <c r="S3" s="3" t="s">
        <v>3156</v>
      </c>
      <c r="T3" s="3" t="s">
        <v>3157</v>
      </c>
      <c r="U3" s="3" t="s">
        <v>3158</v>
      </c>
      <c r="V3" s="3" t="s">
        <v>3159</v>
      </c>
      <c r="X3" s="1" t="s">
        <v>559</v>
      </c>
    </row>
    <row r="4" spans="1:24">
      <c r="A4" s="93" t="s">
        <v>13</v>
      </c>
      <c r="B4" s="311">
        <v>67.8</v>
      </c>
      <c r="C4" s="311">
        <v>63.5</v>
      </c>
      <c r="D4" s="311">
        <v>59.1</v>
      </c>
      <c r="E4" s="311">
        <v>55.4</v>
      </c>
      <c r="F4" s="311">
        <v>52.6</v>
      </c>
      <c r="G4" s="311">
        <v>49.8</v>
      </c>
      <c r="H4" s="311">
        <v>46.7</v>
      </c>
      <c r="I4" s="311">
        <v>43.6</v>
      </c>
      <c r="J4" s="311">
        <v>32.6</v>
      </c>
      <c r="K4" s="311">
        <v>22.6</v>
      </c>
      <c r="L4" s="311">
        <v>14.2</v>
      </c>
      <c r="M4" s="311">
        <v>13.3</v>
      </c>
      <c r="N4" s="311">
        <v>12.7</v>
      </c>
      <c r="O4" s="311">
        <v>12.5</v>
      </c>
      <c r="P4" s="311">
        <v>13.5</v>
      </c>
      <c r="Q4" s="311">
        <v>14.4</v>
      </c>
      <c r="R4" s="311">
        <v>14.7</v>
      </c>
      <c r="S4" s="311">
        <v>15.2</v>
      </c>
      <c r="T4" s="311">
        <v>17.5</v>
      </c>
      <c r="U4" s="311">
        <v>20.100000000000001</v>
      </c>
      <c r="V4" s="311">
        <v>21.6</v>
      </c>
    </row>
    <row r="5" spans="1:24">
      <c r="A5" s="93" t="s">
        <v>12</v>
      </c>
      <c r="B5" s="311">
        <v>23.8</v>
      </c>
      <c r="C5" s="311">
        <v>24.2</v>
      </c>
      <c r="D5" s="311">
        <v>24.8</v>
      </c>
      <c r="E5" s="311">
        <v>23.9</v>
      </c>
      <c r="F5" s="311">
        <v>22.9</v>
      </c>
      <c r="G5" s="311">
        <v>22.6</v>
      </c>
      <c r="H5" s="311">
        <v>22.5</v>
      </c>
      <c r="I5" s="311">
        <v>22.3</v>
      </c>
      <c r="J5" s="311">
        <v>22.4</v>
      </c>
      <c r="K5" s="311">
        <v>22.5</v>
      </c>
      <c r="L5" s="311">
        <v>22.7</v>
      </c>
      <c r="M5" s="311">
        <v>22.8</v>
      </c>
      <c r="N5" s="311">
        <v>23</v>
      </c>
      <c r="O5" s="311">
        <v>23.3</v>
      </c>
      <c r="P5" s="311">
        <v>24.1</v>
      </c>
      <c r="Q5" s="311">
        <v>25</v>
      </c>
      <c r="R5" s="311">
        <v>26.3</v>
      </c>
      <c r="S5" s="311">
        <v>26.4</v>
      </c>
      <c r="T5" s="311">
        <v>26.4</v>
      </c>
      <c r="U5" s="311">
        <v>24.5</v>
      </c>
      <c r="V5" s="311">
        <v>22.9</v>
      </c>
    </row>
    <row r="6" spans="1:24">
      <c r="A6" s="93" t="s">
        <v>513</v>
      </c>
      <c r="B6" s="311">
        <v>25.2</v>
      </c>
      <c r="C6" s="311">
        <v>21.1</v>
      </c>
      <c r="D6" s="311">
        <v>18.2</v>
      </c>
      <c r="E6" s="311">
        <v>16.8</v>
      </c>
      <c r="F6" s="311">
        <v>16.8</v>
      </c>
      <c r="G6" s="311">
        <v>17.5</v>
      </c>
      <c r="H6" s="311">
        <v>18.7</v>
      </c>
      <c r="I6" s="311">
        <v>20</v>
      </c>
      <c r="J6" s="311">
        <v>18.2</v>
      </c>
      <c r="K6" s="311">
        <v>16.2</v>
      </c>
      <c r="L6" s="311">
        <v>14</v>
      </c>
      <c r="M6" s="311">
        <v>13.7</v>
      </c>
      <c r="N6" s="311">
        <v>13.2</v>
      </c>
      <c r="O6" s="311">
        <v>12.8</v>
      </c>
      <c r="P6" s="311">
        <v>12.4</v>
      </c>
      <c r="Q6" s="311">
        <v>11.9</v>
      </c>
      <c r="R6" s="311">
        <v>11.6</v>
      </c>
      <c r="S6" s="311">
        <v>11.7</v>
      </c>
      <c r="T6" s="311">
        <v>11.6</v>
      </c>
      <c r="U6" s="311">
        <v>11.9</v>
      </c>
      <c r="V6" s="311">
        <v>13.5</v>
      </c>
    </row>
    <row r="7" spans="1:24">
      <c r="A7" s="28" t="s">
        <v>605</v>
      </c>
      <c r="B7" s="311">
        <v>27.9</v>
      </c>
      <c r="C7" s="311">
        <v>28.4</v>
      </c>
      <c r="D7" s="311">
        <v>28.4</v>
      </c>
      <c r="E7" s="311">
        <v>28.4</v>
      </c>
      <c r="F7" s="311">
        <v>28.4</v>
      </c>
      <c r="G7" s="311">
        <v>28.4</v>
      </c>
      <c r="H7" s="311">
        <v>28.4</v>
      </c>
      <c r="I7" s="311">
        <v>28.4</v>
      </c>
      <c r="J7" s="311">
        <v>28.4</v>
      </c>
      <c r="K7" s="311">
        <v>28.1</v>
      </c>
      <c r="L7" s="311">
        <v>28.4</v>
      </c>
      <c r="M7" s="311">
        <v>29.2</v>
      </c>
      <c r="N7" s="311">
        <v>29.4</v>
      </c>
      <c r="O7" s="311">
        <v>29.6</v>
      </c>
      <c r="P7" s="311">
        <v>30.2</v>
      </c>
      <c r="Q7" s="311">
        <v>30.8</v>
      </c>
      <c r="R7" s="311">
        <v>31.2</v>
      </c>
      <c r="S7" s="311">
        <v>31</v>
      </c>
      <c r="T7" s="311">
        <v>32.5</v>
      </c>
      <c r="U7" s="311">
        <v>33.9</v>
      </c>
      <c r="V7" s="311">
        <v>35.299999999999997</v>
      </c>
    </row>
    <row r="8" spans="1:24">
      <c r="A8" s="93" t="s">
        <v>512</v>
      </c>
      <c r="B8" s="311">
        <v>10.5</v>
      </c>
      <c r="C8" s="311">
        <v>9.8000000000000007</v>
      </c>
      <c r="D8" s="311">
        <v>8.5</v>
      </c>
      <c r="E8" s="311">
        <v>8.6999999999999993</v>
      </c>
      <c r="F8" s="311">
        <v>9.6</v>
      </c>
      <c r="G8" s="311">
        <v>10.7</v>
      </c>
      <c r="H8" s="311">
        <v>11.3</v>
      </c>
      <c r="I8" s="311">
        <v>11.6</v>
      </c>
      <c r="J8" s="311">
        <v>16.399999999999999</v>
      </c>
      <c r="K8" s="311">
        <v>19.7</v>
      </c>
      <c r="L8" s="311">
        <v>22</v>
      </c>
      <c r="M8" s="311">
        <v>18.5</v>
      </c>
      <c r="N8" s="311">
        <v>15.8</v>
      </c>
      <c r="O8" s="311">
        <v>14.4</v>
      </c>
      <c r="P8" s="311">
        <v>14.4</v>
      </c>
      <c r="Q8" s="311">
        <v>14.5</v>
      </c>
      <c r="R8" s="311">
        <v>13.7</v>
      </c>
      <c r="S8" s="311">
        <v>12.9</v>
      </c>
      <c r="T8" s="311">
        <v>12.1</v>
      </c>
      <c r="U8" s="311">
        <v>11.9</v>
      </c>
      <c r="V8" s="311">
        <v>11.6</v>
      </c>
    </row>
    <row r="9" spans="1:24">
      <c r="A9" s="93" t="s">
        <v>11</v>
      </c>
      <c r="B9" s="311">
        <v>20.7</v>
      </c>
      <c r="C9" s="311">
        <v>19</v>
      </c>
      <c r="D9" s="311">
        <v>17.3</v>
      </c>
      <c r="E9" s="311">
        <v>15.6</v>
      </c>
      <c r="F9" s="311">
        <v>13.9</v>
      </c>
      <c r="G9" s="311">
        <v>12.9</v>
      </c>
      <c r="H9" s="311">
        <v>12.4</v>
      </c>
      <c r="I9" s="311">
        <v>12.3</v>
      </c>
      <c r="J9" s="311">
        <v>12</v>
      </c>
      <c r="K9" s="311">
        <v>11.8</v>
      </c>
      <c r="L9" s="311">
        <v>12.5</v>
      </c>
      <c r="M9" s="311">
        <v>15.2</v>
      </c>
      <c r="N9" s="311">
        <v>20</v>
      </c>
      <c r="O9" s="311">
        <v>27.2</v>
      </c>
      <c r="P9" s="311">
        <v>31.9</v>
      </c>
      <c r="Q9" s="311">
        <v>34</v>
      </c>
      <c r="R9" s="311">
        <v>31.6</v>
      </c>
      <c r="S9" s="311">
        <v>33</v>
      </c>
      <c r="T9" s="311">
        <v>38.1</v>
      </c>
      <c r="U9" s="311">
        <v>43.7</v>
      </c>
      <c r="V9" s="311">
        <v>46</v>
      </c>
    </row>
    <row r="10" spans="1:24">
      <c r="A10" s="93" t="s">
        <v>10</v>
      </c>
      <c r="B10" s="311">
        <v>34.1</v>
      </c>
      <c r="C10" s="311">
        <v>35.6</v>
      </c>
      <c r="D10" s="311">
        <v>36.9</v>
      </c>
      <c r="E10" s="311">
        <v>35.4</v>
      </c>
      <c r="F10" s="311">
        <v>33.700000000000003</v>
      </c>
      <c r="G10" s="311">
        <v>31.4</v>
      </c>
      <c r="H10" s="311">
        <v>30.9</v>
      </c>
      <c r="I10" s="311">
        <v>30.7</v>
      </c>
      <c r="J10" s="311">
        <v>29.9</v>
      </c>
      <c r="K10" s="311">
        <v>28.3</v>
      </c>
      <c r="L10" s="311">
        <v>27.2</v>
      </c>
      <c r="M10" s="311">
        <v>29.3</v>
      </c>
      <c r="N10" s="311">
        <v>33</v>
      </c>
      <c r="O10" s="311">
        <v>37.700000000000003</v>
      </c>
      <c r="P10" s="311">
        <v>40.4</v>
      </c>
      <c r="Q10" s="311">
        <v>41.9</v>
      </c>
      <c r="R10" s="311">
        <v>42.8</v>
      </c>
      <c r="S10" s="311">
        <v>44.7</v>
      </c>
      <c r="T10" s="311">
        <v>47.1</v>
      </c>
      <c r="U10" s="311">
        <v>49.5</v>
      </c>
      <c r="V10" s="311">
        <v>51</v>
      </c>
    </row>
    <row r="11" spans="1:24">
      <c r="A11" s="93" t="s">
        <v>9</v>
      </c>
      <c r="B11" s="311">
        <v>23.4</v>
      </c>
      <c r="C11" s="311">
        <v>23.6</v>
      </c>
      <c r="D11" s="311">
        <v>24.2</v>
      </c>
      <c r="E11" s="311">
        <v>23.5</v>
      </c>
      <c r="F11" s="311">
        <v>21.9</v>
      </c>
      <c r="G11" s="311">
        <v>20.100000000000001</v>
      </c>
      <c r="H11" s="311">
        <v>18.600000000000001</v>
      </c>
      <c r="I11" s="311">
        <v>18.3</v>
      </c>
      <c r="J11" s="311">
        <v>16.100000000000001</v>
      </c>
      <c r="K11" s="311">
        <v>14.2</v>
      </c>
      <c r="L11" s="311">
        <v>12.1</v>
      </c>
      <c r="M11" s="311">
        <v>12.4</v>
      </c>
      <c r="N11" s="311">
        <v>12.9</v>
      </c>
      <c r="O11" s="311">
        <v>13.3</v>
      </c>
      <c r="P11" s="311">
        <v>13.9</v>
      </c>
      <c r="Q11" s="311">
        <v>14.3</v>
      </c>
      <c r="R11" s="311">
        <v>15.1</v>
      </c>
      <c r="S11" s="311">
        <v>15.7</v>
      </c>
      <c r="T11" s="311">
        <v>16.5</v>
      </c>
      <c r="U11" s="311">
        <v>17.2</v>
      </c>
      <c r="V11" s="311">
        <v>17.8</v>
      </c>
    </row>
    <row r="12" spans="1:24">
      <c r="A12" s="93" t="s">
        <v>8</v>
      </c>
      <c r="B12" s="311">
        <v>5.8</v>
      </c>
      <c r="C12" s="311">
        <v>5.6</v>
      </c>
      <c r="D12" s="311">
        <v>5.4</v>
      </c>
      <c r="E12" s="311">
        <v>5.3</v>
      </c>
      <c r="F12" s="311">
        <v>5.0999999999999996</v>
      </c>
      <c r="G12" s="311">
        <v>5</v>
      </c>
      <c r="H12" s="311">
        <v>5.3</v>
      </c>
      <c r="I12" s="311">
        <v>5</v>
      </c>
      <c r="J12" s="311">
        <v>5</v>
      </c>
      <c r="K12" s="311">
        <v>4.7</v>
      </c>
      <c r="L12" s="311">
        <v>5.0999999999999996</v>
      </c>
      <c r="M12" s="311">
        <v>5.4</v>
      </c>
      <c r="N12" s="311">
        <v>5.6</v>
      </c>
      <c r="O12" s="311">
        <v>5.7</v>
      </c>
      <c r="P12" s="311">
        <v>5.9</v>
      </c>
      <c r="Q12" s="311">
        <v>6.1</v>
      </c>
      <c r="R12" s="311">
        <v>6.2</v>
      </c>
      <c r="S12" s="311">
        <v>5.9</v>
      </c>
      <c r="T12" s="311">
        <v>6.6</v>
      </c>
      <c r="U12" s="311">
        <v>6.9</v>
      </c>
      <c r="V12" s="311">
        <v>6.8</v>
      </c>
    </row>
    <row r="13" spans="1:24">
      <c r="A13" s="93" t="s">
        <v>6</v>
      </c>
      <c r="B13" s="311">
        <v>36.9</v>
      </c>
      <c r="C13" s="311">
        <v>35.4</v>
      </c>
      <c r="D13" s="311">
        <v>34.299999999999997</v>
      </c>
      <c r="E13" s="311">
        <v>34.4</v>
      </c>
      <c r="F13" s="311">
        <v>33.799999999999997</v>
      </c>
      <c r="G13" s="311">
        <v>33</v>
      </c>
      <c r="H13" s="311">
        <v>30.5</v>
      </c>
      <c r="I13" s="311">
        <v>29.2</v>
      </c>
      <c r="J13" s="311">
        <v>23.9</v>
      </c>
      <c r="K13" s="311">
        <v>19.7</v>
      </c>
      <c r="L13" s="311">
        <v>16</v>
      </c>
      <c r="M13" s="311">
        <v>17.2</v>
      </c>
      <c r="N13" s="311">
        <v>23.5</v>
      </c>
      <c r="O13" s="311">
        <v>31.2</v>
      </c>
      <c r="P13" s="311">
        <v>39.5</v>
      </c>
      <c r="Q13" s="311">
        <v>40.700000000000003</v>
      </c>
      <c r="R13" s="311">
        <v>35.5</v>
      </c>
      <c r="S13" s="311">
        <v>29.5</v>
      </c>
      <c r="T13" s="311">
        <v>27</v>
      </c>
      <c r="U13" s="311">
        <v>29.5</v>
      </c>
      <c r="V13" s="311">
        <v>30.5</v>
      </c>
    </row>
    <row r="14" spans="1:24">
      <c r="A14" s="93" t="s">
        <v>18</v>
      </c>
      <c r="B14" s="311">
        <v>15.6</v>
      </c>
      <c r="C14" s="311">
        <v>16.5</v>
      </c>
      <c r="D14" s="311">
        <v>17.7</v>
      </c>
      <c r="E14" s="311">
        <v>18.7</v>
      </c>
      <c r="F14" s="311">
        <v>20.3</v>
      </c>
      <c r="G14" s="311">
        <v>22.4</v>
      </c>
      <c r="H14" s="311">
        <v>26.1</v>
      </c>
      <c r="I14" s="311">
        <v>30.6</v>
      </c>
      <c r="J14" s="311">
        <v>31.9</v>
      </c>
      <c r="K14" s="311">
        <v>30.4</v>
      </c>
      <c r="L14" s="311">
        <v>25.9</v>
      </c>
      <c r="M14" s="311">
        <v>23.4</v>
      </c>
      <c r="N14" s="311">
        <v>21.8</v>
      </c>
      <c r="O14" s="311">
        <v>21</v>
      </c>
      <c r="P14" s="311">
        <v>20.3</v>
      </c>
      <c r="Q14" s="311">
        <v>19.3</v>
      </c>
      <c r="R14" s="311">
        <v>18.899999999999999</v>
      </c>
      <c r="S14" s="311">
        <v>18.2</v>
      </c>
      <c r="T14" s="311">
        <v>17.600000000000001</v>
      </c>
      <c r="U14" s="311">
        <v>17.100000000000001</v>
      </c>
      <c r="V14" s="311">
        <v>17.100000000000001</v>
      </c>
    </row>
    <row r="15" spans="1:24">
      <c r="A15" s="93" t="s">
        <v>4</v>
      </c>
      <c r="B15" s="311">
        <v>2.6</v>
      </c>
      <c r="C15" s="311">
        <v>2.6</v>
      </c>
      <c r="D15" s="311">
        <v>2.6</v>
      </c>
      <c r="E15" s="311">
        <v>2.6</v>
      </c>
      <c r="F15" s="311">
        <v>2.6</v>
      </c>
      <c r="G15" s="311">
        <v>2.6</v>
      </c>
      <c r="H15" s="311">
        <v>2.8</v>
      </c>
      <c r="I15" s="311">
        <v>2.6</v>
      </c>
      <c r="J15" s="311">
        <v>3.3</v>
      </c>
      <c r="K15" s="311">
        <v>4</v>
      </c>
      <c r="L15" s="311">
        <v>5</v>
      </c>
      <c r="M15" s="311">
        <v>5.6</v>
      </c>
      <c r="N15" s="311">
        <v>5.7</v>
      </c>
      <c r="O15" s="311">
        <v>5.7</v>
      </c>
      <c r="P15" s="311">
        <v>5.2</v>
      </c>
      <c r="Q15" s="311">
        <v>4.7</v>
      </c>
      <c r="R15" s="311">
        <v>4.3</v>
      </c>
      <c r="S15" s="311">
        <v>4</v>
      </c>
      <c r="T15" s="311">
        <v>4</v>
      </c>
      <c r="U15" s="311">
        <v>3.5</v>
      </c>
      <c r="V15" s="311">
        <v>4.3</v>
      </c>
    </row>
    <row r="16" spans="1:24">
      <c r="A16" s="93" t="s">
        <v>3</v>
      </c>
      <c r="B16" s="311">
        <v>3.8</v>
      </c>
      <c r="C16" s="311">
        <v>3.7</v>
      </c>
      <c r="D16" s="311">
        <v>3.6</v>
      </c>
      <c r="E16" s="311">
        <v>3.4</v>
      </c>
      <c r="F16" s="311">
        <v>3.4</v>
      </c>
      <c r="G16" s="311">
        <v>3.5</v>
      </c>
      <c r="H16" s="311">
        <v>3.6</v>
      </c>
      <c r="I16" s="311">
        <v>3.6</v>
      </c>
      <c r="J16" s="311">
        <v>4.0999999999999996</v>
      </c>
      <c r="K16" s="311">
        <v>4.7</v>
      </c>
      <c r="L16" s="311">
        <v>5.0999999999999996</v>
      </c>
      <c r="M16" s="311">
        <v>5.2</v>
      </c>
      <c r="N16" s="311">
        <v>5.5</v>
      </c>
      <c r="O16" s="311">
        <v>6.3</v>
      </c>
      <c r="P16" s="311">
        <v>6.5</v>
      </c>
      <c r="Q16" s="311">
        <v>6.2</v>
      </c>
      <c r="R16" s="311">
        <v>5.7</v>
      </c>
      <c r="S16" s="311">
        <v>5.7</v>
      </c>
      <c r="T16" s="311">
        <v>6.1</v>
      </c>
      <c r="U16" s="311">
        <v>6.9</v>
      </c>
      <c r="V16" s="311">
        <v>7.9</v>
      </c>
    </row>
    <row r="17" spans="1:22">
      <c r="A17" s="93" t="s">
        <v>33</v>
      </c>
      <c r="B17" s="311">
        <v>32.799999999999997</v>
      </c>
      <c r="C17" s="311">
        <v>33.700000000000003</v>
      </c>
      <c r="D17" s="311">
        <v>32.200000000000003</v>
      </c>
      <c r="E17" s="311">
        <v>31.3</v>
      </c>
      <c r="F17" s="311">
        <v>28.1</v>
      </c>
      <c r="G17" s="311">
        <v>25.6</v>
      </c>
      <c r="H17" s="311">
        <v>25.4</v>
      </c>
      <c r="I17" s="311">
        <v>25.6</v>
      </c>
      <c r="J17" s="311">
        <v>25.6</v>
      </c>
      <c r="K17" s="311">
        <v>23.8</v>
      </c>
      <c r="L17" s="311">
        <v>21.7</v>
      </c>
      <c r="M17" s="311">
        <v>20.7</v>
      </c>
      <c r="N17" s="311">
        <v>20.3</v>
      </c>
      <c r="O17" s="311">
        <v>20.2</v>
      </c>
      <c r="P17" s="311">
        <v>20.5</v>
      </c>
      <c r="Q17" s="311">
        <v>21.1</v>
      </c>
      <c r="R17" s="311">
        <v>21.8</v>
      </c>
      <c r="S17" s="311">
        <v>22.2</v>
      </c>
      <c r="T17" s="311">
        <v>22.3</v>
      </c>
      <c r="U17" s="311">
        <v>22.2</v>
      </c>
      <c r="V17" s="311">
        <v>23.5</v>
      </c>
    </row>
    <row r="18" spans="1:22">
      <c r="A18" s="93" t="s">
        <v>1</v>
      </c>
      <c r="B18" s="311">
        <v>50.4</v>
      </c>
      <c r="C18" s="311">
        <v>50.2</v>
      </c>
      <c r="D18" s="311">
        <v>50.1</v>
      </c>
      <c r="E18" s="311">
        <v>49.9</v>
      </c>
      <c r="F18" s="311">
        <v>51.4</v>
      </c>
      <c r="G18" s="311">
        <v>53.3</v>
      </c>
      <c r="H18" s="311">
        <v>54.9</v>
      </c>
      <c r="I18" s="311">
        <v>54</v>
      </c>
      <c r="J18" s="311">
        <v>49.1</v>
      </c>
      <c r="K18" s="311">
        <v>44.1</v>
      </c>
      <c r="L18" s="311">
        <v>40.200000000000003</v>
      </c>
      <c r="M18" s="311">
        <v>38.6</v>
      </c>
      <c r="N18" s="311">
        <v>36.700000000000003</v>
      </c>
      <c r="O18" s="311">
        <v>35</v>
      </c>
      <c r="P18" s="311">
        <v>33</v>
      </c>
      <c r="Q18" s="311">
        <v>31.2</v>
      </c>
      <c r="R18" s="311">
        <v>29.4</v>
      </c>
      <c r="S18" s="311">
        <v>28.8</v>
      </c>
      <c r="T18" s="311">
        <v>29.2</v>
      </c>
      <c r="U18" s="311">
        <v>30</v>
      </c>
      <c r="V18" s="311">
        <v>29.8</v>
      </c>
    </row>
    <row r="19" spans="1:22">
      <c r="A19" s="93" t="s">
        <v>24</v>
      </c>
      <c r="B19" s="311">
        <v>33</v>
      </c>
      <c r="C19" s="311">
        <v>32.1</v>
      </c>
      <c r="D19" s="311">
        <v>31.6</v>
      </c>
      <c r="E19" s="311">
        <v>31.6</v>
      </c>
      <c r="F19" s="311">
        <v>30</v>
      </c>
      <c r="G19" s="311">
        <v>29.3</v>
      </c>
      <c r="H19" s="311">
        <v>28.7</v>
      </c>
      <c r="I19" s="311">
        <v>28.7</v>
      </c>
      <c r="J19" s="311">
        <v>27.8</v>
      </c>
      <c r="K19" s="311">
        <v>26.3</v>
      </c>
      <c r="L19" s="311">
        <v>25.1</v>
      </c>
      <c r="M19" s="311">
        <v>25.1</v>
      </c>
      <c r="N19" s="311">
        <v>27</v>
      </c>
      <c r="O19" s="311">
        <v>30</v>
      </c>
      <c r="P19" s="311">
        <v>32.6</v>
      </c>
      <c r="Q19" s="311">
        <v>35.1</v>
      </c>
      <c r="R19" s="311">
        <v>36.299999999999997</v>
      </c>
      <c r="S19" s="311">
        <v>38.200000000000003</v>
      </c>
      <c r="T19" s="311">
        <v>38.9</v>
      </c>
      <c r="U19" s="311">
        <v>39.1</v>
      </c>
      <c r="V19" s="311">
        <v>38.4</v>
      </c>
    </row>
    <row r="21" spans="1:22">
      <c r="A21" s="250" t="s">
        <v>1176</v>
      </c>
    </row>
    <row r="22" spans="1:22">
      <c r="A22" s="17" t="s">
        <v>3161</v>
      </c>
    </row>
  </sheetData>
  <conditionalFormatting sqref="B4:V19">
    <cfRule type="expression" dxfId="21" priority="1" stopIfTrue="1">
      <formula>ISNA(ACTIVECELL)</formula>
    </cfRule>
  </conditionalFormatting>
  <hyperlinks>
    <hyperlink ref="X3" location="Content!A1" display="Back to content page" xr:uid="{80D6B0FD-A983-483F-AD7A-8DA872122B1E}"/>
  </hyperlinks>
  <pageMargins left="0.7" right="0.7" top="0.75" bottom="0.75" header="0.3" footer="0.3"/>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1B869-5F8F-4986-BF47-E82928ABDF2A}">
  <dimension ref="A1:X22"/>
  <sheetViews>
    <sheetView topLeftCell="A3" workbookViewId="0">
      <selection activeCell="B4" sqref="B4:V19"/>
    </sheetView>
  </sheetViews>
  <sheetFormatPr defaultRowHeight="14.4"/>
  <cols>
    <col min="1" max="1" width="37.21875" customWidth="1"/>
    <col min="2" max="22" width="12" bestFit="1" customWidth="1"/>
  </cols>
  <sheetData>
    <row r="1" spans="1:24">
      <c r="A1" s="35" t="s">
        <v>3256</v>
      </c>
    </row>
    <row r="3" spans="1:24">
      <c r="A3" s="223" t="s">
        <v>2624</v>
      </c>
      <c r="B3" s="3" t="s">
        <v>3139</v>
      </c>
      <c r="C3" s="3" t="s">
        <v>3140</v>
      </c>
      <c r="D3" s="3" t="s">
        <v>3141</v>
      </c>
      <c r="E3" s="3" t="s">
        <v>3142</v>
      </c>
      <c r="F3" s="3" t="s">
        <v>3143</v>
      </c>
      <c r="G3" s="3" t="s">
        <v>3144</v>
      </c>
      <c r="H3" s="3" t="s">
        <v>3145</v>
      </c>
      <c r="I3" s="3" t="s">
        <v>3146</v>
      </c>
      <c r="J3" s="3" t="s">
        <v>3147</v>
      </c>
      <c r="K3" s="3" t="s">
        <v>3148</v>
      </c>
      <c r="L3" s="3" t="s">
        <v>3149</v>
      </c>
      <c r="M3" s="3" t="s">
        <v>3150</v>
      </c>
      <c r="N3" s="3" t="s">
        <v>3151</v>
      </c>
      <c r="O3" s="3" t="s">
        <v>3152</v>
      </c>
      <c r="P3" s="3" t="s">
        <v>3153</v>
      </c>
      <c r="Q3" s="3" t="s">
        <v>3154</v>
      </c>
      <c r="R3" s="3" t="s">
        <v>3155</v>
      </c>
      <c r="S3" s="3" t="s">
        <v>3156</v>
      </c>
      <c r="T3" s="3" t="s">
        <v>3157</v>
      </c>
      <c r="U3" s="3" t="s">
        <v>3158</v>
      </c>
      <c r="V3" s="3" t="s">
        <v>3159</v>
      </c>
      <c r="X3" s="1" t="s">
        <v>559</v>
      </c>
    </row>
    <row r="4" spans="1:24">
      <c r="A4" s="93" t="s">
        <v>13</v>
      </c>
      <c r="B4" s="311">
        <v>11.5</v>
      </c>
      <c r="C4" s="311">
        <v>11.1</v>
      </c>
      <c r="D4" s="311">
        <v>10.7</v>
      </c>
      <c r="E4" s="311">
        <v>10.4</v>
      </c>
      <c r="F4" s="311">
        <v>10.199999999999999</v>
      </c>
      <c r="G4" s="311">
        <v>10</v>
      </c>
      <c r="H4" s="311">
        <v>9.8000000000000007</v>
      </c>
      <c r="I4" s="311">
        <v>9.5</v>
      </c>
      <c r="J4" s="311">
        <v>7.3</v>
      </c>
      <c r="K4" s="311">
        <v>5.3</v>
      </c>
      <c r="L4" s="311">
        <v>3.5</v>
      </c>
      <c r="M4" s="311">
        <v>3.3</v>
      </c>
      <c r="N4" s="311">
        <v>3.3</v>
      </c>
      <c r="O4" s="311">
        <v>3.4</v>
      </c>
      <c r="P4" s="311">
        <v>3.8</v>
      </c>
      <c r="Q4" s="311">
        <v>4.2</v>
      </c>
      <c r="R4" s="311">
        <v>4.4000000000000004</v>
      </c>
      <c r="S4" s="311">
        <v>4.8</v>
      </c>
      <c r="T4" s="311">
        <v>5.7</v>
      </c>
      <c r="U4" s="311">
        <v>6.7</v>
      </c>
      <c r="V4" s="311">
        <v>7.4</v>
      </c>
    </row>
    <row r="5" spans="1:24">
      <c r="A5" s="93" t="s">
        <v>12</v>
      </c>
      <c r="B5" s="311">
        <v>0.4</v>
      </c>
      <c r="C5" s="311">
        <v>0.4</v>
      </c>
      <c r="D5" s="311">
        <v>0.5</v>
      </c>
      <c r="E5" s="311">
        <v>0.4</v>
      </c>
      <c r="F5" s="311">
        <v>0.4</v>
      </c>
      <c r="G5" s="311">
        <v>0.4</v>
      </c>
      <c r="H5" s="311">
        <v>0.4</v>
      </c>
      <c r="I5" s="311">
        <v>0.4</v>
      </c>
      <c r="J5" s="311">
        <v>0.5</v>
      </c>
      <c r="K5" s="311">
        <v>0.5</v>
      </c>
      <c r="L5" s="311">
        <v>0.5</v>
      </c>
      <c r="M5" s="311">
        <v>0.5</v>
      </c>
      <c r="N5" s="311">
        <v>0.5</v>
      </c>
      <c r="O5" s="311">
        <v>0.5</v>
      </c>
      <c r="P5" s="311">
        <v>0.6</v>
      </c>
      <c r="Q5" s="311">
        <v>0.6</v>
      </c>
      <c r="R5" s="311">
        <v>0.6</v>
      </c>
      <c r="S5" s="311">
        <v>0.6</v>
      </c>
      <c r="T5" s="311">
        <v>0.7</v>
      </c>
      <c r="U5" s="311">
        <v>0.6</v>
      </c>
      <c r="V5" s="311">
        <v>0.6</v>
      </c>
    </row>
    <row r="6" spans="1:24">
      <c r="A6" s="93" t="s">
        <v>513</v>
      </c>
      <c r="B6" s="311">
        <v>0.1</v>
      </c>
      <c r="C6" s="311">
        <v>0.1</v>
      </c>
      <c r="D6" s="311">
        <v>0.1</v>
      </c>
      <c r="E6" s="311">
        <v>0.1</v>
      </c>
      <c r="F6" s="311">
        <v>0.1</v>
      </c>
      <c r="G6" s="311">
        <v>0.1</v>
      </c>
      <c r="H6" s="311">
        <v>0.1</v>
      </c>
      <c r="I6" s="311">
        <v>0.1</v>
      </c>
      <c r="J6" s="311">
        <v>0.1</v>
      </c>
      <c r="K6" s="311">
        <v>0.1</v>
      </c>
      <c r="L6" s="311">
        <v>0.1</v>
      </c>
      <c r="M6" s="311">
        <v>0.1</v>
      </c>
      <c r="N6" s="311">
        <v>0.1</v>
      </c>
      <c r="O6" s="311">
        <v>0.1</v>
      </c>
      <c r="P6" s="311">
        <v>0.1</v>
      </c>
      <c r="Q6" s="311">
        <v>0.1</v>
      </c>
      <c r="R6" s="311">
        <v>0.1</v>
      </c>
      <c r="S6" s="311">
        <v>0.1</v>
      </c>
      <c r="T6" s="311">
        <v>0.1</v>
      </c>
      <c r="U6" s="311">
        <v>0.1</v>
      </c>
      <c r="V6" s="311">
        <v>0.1</v>
      </c>
    </row>
    <row r="7" spans="1:24">
      <c r="A7" s="28" t="s">
        <v>605</v>
      </c>
      <c r="B7" s="311">
        <v>14</v>
      </c>
      <c r="C7" s="311">
        <v>14.6</v>
      </c>
      <c r="D7" s="311">
        <v>15.1</v>
      </c>
      <c r="E7" s="311">
        <v>15.6</v>
      </c>
      <c r="F7" s="311">
        <v>16.100000000000001</v>
      </c>
      <c r="G7" s="311">
        <v>16.600000000000001</v>
      </c>
      <c r="H7" s="311">
        <v>17.100000000000001</v>
      </c>
      <c r="I7" s="311">
        <v>17.7</v>
      </c>
      <c r="J7" s="311">
        <v>18.2</v>
      </c>
      <c r="K7" s="311">
        <v>18.600000000000001</v>
      </c>
      <c r="L7" s="311">
        <v>19.5</v>
      </c>
      <c r="M7" s="311">
        <v>20.7</v>
      </c>
      <c r="N7" s="311">
        <v>21.6</v>
      </c>
      <c r="O7" s="311">
        <v>22.5</v>
      </c>
      <c r="P7" s="311">
        <v>23.8</v>
      </c>
      <c r="Q7" s="311">
        <v>25.1</v>
      </c>
      <c r="R7" s="311">
        <v>26.3</v>
      </c>
      <c r="S7" s="311">
        <v>27</v>
      </c>
      <c r="T7" s="311">
        <v>29.2</v>
      </c>
      <c r="U7" s="311">
        <v>31.4</v>
      </c>
      <c r="V7" s="311">
        <v>33.799999999999997</v>
      </c>
    </row>
    <row r="8" spans="1:24">
      <c r="A8" s="93" t="s">
        <v>512</v>
      </c>
      <c r="B8" s="311">
        <v>0.1</v>
      </c>
      <c r="C8" s="311">
        <v>0.1</v>
      </c>
      <c r="D8" s="311">
        <v>0</v>
      </c>
      <c r="E8" s="311">
        <v>0</v>
      </c>
      <c r="F8" s="311">
        <v>0.1</v>
      </c>
      <c r="G8" s="311">
        <v>0.1</v>
      </c>
      <c r="H8" s="311">
        <v>0.1</v>
      </c>
      <c r="I8" s="311">
        <v>0.1</v>
      </c>
      <c r="J8" s="311">
        <v>0.2</v>
      </c>
      <c r="K8" s="311">
        <v>0.2</v>
      </c>
      <c r="L8" s="311">
        <v>0.2</v>
      </c>
      <c r="M8" s="311">
        <v>0.2</v>
      </c>
      <c r="N8" s="311">
        <v>0.2</v>
      </c>
      <c r="O8" s="311">
        <v>0.2</v>
      </c>
      <c r="P8" s="311">
        <v>0.2</v>
      </c>
      <c r="Q8" s="311">
        <v>0.2</v>
      </c>
      <c r="R8" s="311">
        <v>0.2</v>
      </c>
      <c r="S8" s="311">
        <v>0.2</v>
      </c>
      <c r="T8" s="311">
        <v>0.1</v>
      </c>
      <c r="U8" s="311">
        <v>0.1</v>
      </c>
      <c r="V8" s="311">
        <v>0.1</v>
      </c>
    </row>
    <row r="9" spans="1:24">
      <c r="A9" s="93" t="s">
        <v>11</v>
      </c>
      <c r="B9" s="311">
        <v>0.4</v>
      </c>
      <c r="C9" s="311">
        <v>0.4</v>
      </c>
      <c r="D9" s="311">
        <v>0.3</v>
      </c>
      <c r="E9" s="311">
        <v>0.3</v>
      </c>
      <c r="F9" s="311">
        <v>0.3</v>
      </c>
      <c r="G9" s="311">
        <v>0.3</v>
      </c>
      <c r="H9" s="311">
        <v>0.2</v>
      </c>
      <c r="I9" s="311">
        <v>0.2</v>
      </c>
      <c r="J9" s="311">
        <v>0.2</v>
      </c>
      <c r="K9" s="311">
        <v>0.2</v>
      </c>
      <c r="L9" s="311">
        <v>0.3</v>
      </c>
      <c r="M9" s="311">
        <v>0.3</v>
      </c>
      <c r="N9" s="311">
        <v>0.4</v>
      </c>
      <c r="O9" s="311">
        <v>0.6</v>
      </c>
      <c r="P9" s="311">
        <v>0.7</v>
      </c>
      <c r="Q9" s="311">
        <v>0.7</v>
      </c>
      <c r="R9" s="311">
        <v>0.7</v>
      </c>
      <c r="S9" s="311">
        <v>0.7</v>
      </c>
      <c r="T9" s="311">
        <v>0.8</v>
      </c>
      <c r="U9" s="311">
        <v>1</v>
      </c>
      <c r="V9" s="311">
        <v>1</v>
      </c>
    </row>
    <row r="10" spans="1:24">
      <c r="A10" s="93" t="s">
        <v>10</v>
      </c>
      <c r="B10" s="311">
        <v>5.7</v>
      </c>
      <c r="C10" s="311">
        <v>6.1</v>
      </c>
      <c r="D10" s="311">
        <v>6.5</v>
      </c>
      <c r="E10" s="311">
        <v>6.5</v>
      </c>
      <c r="F10" s="311">
        <v>6.3</v>
      </c>
      <c r="G10" s="311">
        <v>6.1</v>
      </c>
      <c r="H10" s="311">
        <v>6.2</v>
      </c>
      <c r="I10" s="311">
        <v>6.3</v>
      </c>
      <c r="J10" s="311">
        <v>6.3</v>
      </c>
      <c r="K10" s="311">
        <v>6.1</v>
      </c>
      <c r="L10" s="311">
        <v>6.1</v>
      </c>
      <c r="M10" s="311">
        <v>6.7</v>
      </c>
      <c r="N10" s="311">
        <v>7.8</v>
      </c>
      <c r="O10" s="311">
        <v>9.1</v>
      </c>
      <c r="P10" s="311">
        <v>10</v>
      </c>
      <c r="Q10" s="311">
        <v>10.7</v>
      </c>
      <c r="R10" s="311">
        <v>11.2</v>
      </c>
      <c r="S10" s="311">
        <v>12</v>
      </c>
      <c r="T10" s="311">
        <v>13</v>
      </c>
      <c r="U10" s="311">
        <v>14</v>
      </c>
      <c r="V10" s="311">
        <v>14.8</v>
      </c>
    </row>
    <row r="11" spans="1:24">
      <c r="A11" s="93" t="s">
        <v>9</v>
      </c>
      <c r="B11" s="311">
        <v>2.7</v>
      </c>
      <c r="C11" s="311">
        <v>2.8</v>
      </c>
      <c r="D11" s="311">
        <v>2.9</v>
      </c>
      <c r="E11" s="311">
        <v>2.9</v>
      </c>
      <c r="F11" s="311">
        <v>2.8</v>
      </c>
      <c r="G11" s="311">
        <v>2.6</v>
      </c>
      <c r="H11" s="311">
        <v>2.5</v>
      </c>
      <c r="I11" s="311">
        <v>2.5</v>
      </c>
      <c r="J11" s="311">
        <v>2.2999999999999998</v>
      </c>
      <c r="K11" s="311">
        <v>2.1</v>
      </c>
      <c r="L11" s="311">
        <v>1.8</v>
      </c>
      <c r="M11" s="311">
        <v>1.9</v>
      </c>
      <c r="N11" s="311">
        <v>2.1</v>
      </c>
      <c r="O11" s="311">
        <v>2.2000000000000002</v>
      </c>
      <c r="P11" s="311">
        <v>2.4</v>
      </c>
      <c r="Q11" s="311">
        <v>2.5</v>
      </c>
      <c r="R11" s="311">
        <v>2.7</v>
      </c>
      <c r="S11" s="311">
        <v>2.9</v>
      </c>
      <c r="T11" s="311">
        <v>3.1</v>
      </c>
      <c r="U11" s="311">
        <v>3.3</v>
      </c>
      <c r="V11" s="311">
        <v>3.5</v>
      </c>
    </row>
    <row r="12" spans="1:24">
      <c r="A12" s="93" t="s">
        <v>8</v>
      </c>
      <c r="B12" s="311">
        <v>0</v>
      </c>
      <c r="C12" s="311">
        <v>0</v>
      </c>
      <c r="D12" s="311">
        <v>0</v>
      </c>
      <c r="E12" s="311">
        <v>0</v>
      </c>
      <c r="F12" s="311">
        <v>0</v>
      </c>
      <c r="G12" s="311">
        <v>0</v>
      </c>
      <c r="H12" s="311">
        <v>0</v>
      </c>
      <c r="I12" s="311">
        <v>0</v>
      </c>
      <c r="J12" s="311">
        <v>0</v>
      </c>
      <c r="K12" s="311">
        <v>0</v>
      </c>
      <c r="L12" s="311">
        <v>0</v>
      </c>
      <c r="M12" s="311">
        <v>0</v>
      </c>
      <c r="N12" s="311">
        <v>0</v>
      </c>
      <c r="O12" s="311">
        <v>0</v>
      </c>
      <c r="P12" s="311">
        <v>0</v>
      </c>
      <c r="Q12" s="311">
        <v>0</v>
      </c>
      <c r="R12" s="311">
        <v>0</v>
      </c>
      <c r="S12" s="311">
        <v>0</v>
      </c>
      <c r="T12" s="311">
        <v>0</v>
      </c>
      <c r="U12" s="311">
        <v>0</v>
      </c>
      <c r="V12" s="311">
        <v>0</v>
      </c>
    </row>
    <row r="13" spans="1:24">
      <c r="A13" s="93" t="s">
        <v>6</v>
      </c>
      <c r="B13" s="311">
        <v>6.7</v>
      </c>
      <c r="C13" s="311">
        <v>6.6</v>
      </c>
      <c r="D13" s="311">
        <v>6.6</v>
      </c>
      <c r="E13" s="311">
        <v>6.8</v>
      </c>
      <c r="F13" s="311">
        <v>6.8</v>
      </c>
      <c r="G13" s="311">
        <v>6.8</v>
      </c>
      <c r="H13" s="311">
        <v>6.5</v>
      </c>
      <c r="I13" s="311">
        <v>6.4</v>
      </c>
      <c r="J13" s="311">
        <v>5.4</v>
      </c>
      <c r="K13" s="311">
        <v>4.5999999999999996</v>
      </c>
      <c r="L13" s="311">
        <v>3.8</v>
      </c>
      <c r="M13" s="311">
        <v>4.2</v>
      </c>
      <c r="N13" s="311">
        <v>5.9</v>
      </c>
      <c r="O13" s="311">
        <v>8.1</v>
      </c>
      <c r="P13" s="311">
        <v>10.6</v>
      </c>
      <c r="Q13" s="311">
        <v>11.3</v>
      </c>
      <c r="R13" s="311">
        <v>10.1</v>
      </c>
      <c r="S13" s="311">
        <v>8.6999999999999993</v>
      </c>
      <c r="T13" s="311">
        <v>8.1999999999999993</v>
      </c>
      <c r="U13" s="311">
        <v>9.1999999999999993</v>
      </c>
      <c r="V13" s="311">
        <v>9.8000000000000007</v>
      </c>
    </row>
    <row r="14" spans="1:24">
      <c r="A14" s="93" t="s">
        <v>18</v>
      </c>
      <c r="B14" s="311">
        <v>0.3</v>
      </c>
      <c r="C14" s="311">
        <v>0.3</v>
      </c>
      <c r="D14" s="311">
        <v>0.3</v>
      </c>
      <c r="E14" s="311">
        <v>0.4</v>
      </c>
      <c r="F14" s="311">
        <v>0.4</v>
      </c>
      <c r="G14" s="311">
        <v>0.4</v>
      </c>
      <c r="H14" s="311">
        <v>0.5</v>
      </c>
      <c r="I14" s="311">
        <v>0.6</v>
      </c>
      <c r="J14" s="311">
        <v>0.7</v>
      </c>
      <c r="K14" s="311">
        <v>0.6</v>
      </c>
      <c r="L14" s="311">
        <v>0.6</v>
      </c>
      <c r="M14" s="311">
        <v>0.5</v>
      </c>
      <c r="N14" s="311">
        <v>0.5</v>
      </c>
      <c r="O14" s="311">
        <v>0.5</v>
      </c>
      <c r="P14" s="311">
        <v>0.5</v>
      </c>
      <c r="Q14" s="311">
        <v>0.4</v>
      </c>
      <c r="R14" s="311">
        <v>0.4</v>
      </c>
      <c r="S14" s="311">
        <v>0.4</v>
      </c>
      <c r="T14" s="311">
        <v>0.4</v>
      </c>
      <c r="U14" s="311">
        <v>0.4</v>
      </c>
      <c r="V14" s="311">
        <v>0.4</v>
      </c>
    </row>
    <row r="15" spans="1:24">
      <c r="A15" s="93" t="s">
        <v>4</v>
      </c>
      <c r="B15" s="311">
        <v>0</v>
      </c>
      <c r="C15" s="311">
        <v>0</v>
      </c>
      <c r="D15" s="311">
        <v>0</v>
      </c>
      <c r="E15" s="311">
        <v>0</v>
      </c>
      <c r="F15" s="311">
        <v>0</v>
      </c>
      <c r="G15" s="311">
        <v>0</v>
      </c>
      <c r="H15" s="311">
        <v>0</v>
      </c>
      <c r="I15" s="311">
        <v>0</v>
      </c>
      <c r="J15" s="311">
        <v>0</v>
      </c>
      <c r="K15" s="311">
        <v>0</v>
      </c>
      <c r="L15" s="311">
        <v>0</v>
      </c>
      <c r="M15" s="311">
        <v>0</v>
      </c>
      <c r="N15" s="311">
        <v>0</v>
      </c>
      <c r="O15" s="311">
        <v>0</v>
      </c>
      <c r="P15" s="311">
        <v>0</v>
      </c>
      <c r="Q15" s="311">
        <v>0</v>
      </c>
      <c r="R15" s="311">
        <v>0</v>
      </c>
      <c r="S15" s="311">
        <v>0</v>
      </c>
      <c r="T15" s="311">
        <v>0</v>
      </c>
      <c r="U15" s="311">
        <v>0</v>
      </c>
      <c r="V15" s="311">
        <v>0</v>
      </c>
    </row>
    <row r="16" spans="1:24">
      <c r="A16" s="93" t="s">
        <v>3</v>
      </c>
      <c r="B16" s="311">
        <v>1.8</v>
      </c>
      <c r="C16" s="311">
        <v>1.7</v>
      </c>
      <c r="D16" s="311">
        <v>1.7</v>
      </c>
      <c r="E16" s="311">
        <v>1.7</v>
      </c>
      <c r="F16" s="311">
        <v>1.7</v>
      </c>
      <c r="G16" s="311">
        <v>1.7</v>
      </c>
      <c r="H16" s="311">
        <v>1.8</v>
      </c>
      <c r="I16" s="311">
        <v>1.8</v>
      </c>
      <c r="J16" s="311">
        <v>2.1</v>
      </c>
      <c r="K16" s="311">
        <v>2.4</v>
      </c>
      <c r="L16" s="311">
        <v>2.7</v>
      </c>
      <c r="M16" s="311">
        <v>2.8</v>
      </c>
      <c r="N16" s="311">
        <v>3</v>
      </c>
      <c r="O16" s="311">
        <v>3.4</v>
      </c>
      <c r="P16" s="311">
        <v>3.6</v>
      </c>
      <c r="Q16" s="311">
        <v>3.5</v>
      </c>
      <c r="R16" s="311">
        <v>3.2</v>
      </c>
      <c r="S16" s="311">
        <v>3.2</v>
      </c>
      <c r="T16" s="311">
        <v>3.6</v>
      </c>
      <c r="U16" s="311">
        <v>4</v>
      </c>
      <c r="V16" s="311">
        <v>4.7</v>
      </c>
    </row>
    <row r="17" spans="1:22">
      <c r="A17" s="93" t="s">
        <v>33</v>
      </c>
      <c r="B17" s="311">
        <v>11.6</v>
      </c>
      <c r="C17" s="311">
        <v>12.2</v>
      </c>
      <c r="D17" s="311">
        <v>12</v>
      </c>
      <c r="E17" s="311">
        <v>12</v>
      </c>
      <c r="F17" s="311">
        <v>11.1</v>
      </c>
      <c r="G17" s="311">
        <v>10.4</v>
      </c>
      <c r="H17" s="311">
        <v>10.6</v>
      </c>
      <c r="I17" s="311">
        <v>11</v>
      </c>
      <c r="J17" s="311">
        <v>11.3</v>
      </c>
      <c r="K17" s="311">
        <v>10.7</v>
      </c>
      <c r="L17" s="311">
        <v>10.1</v>
      </c>
      <c r="M17" s="311">
        <v>9.9</v>
      </c>
      <c r="N17" s="311">
        <v>10</v>
      </c>
      <c r="O17" s="311">
        <v>10.3</v>
      </c>
      <c r="P17" s="311">
        <v>10.8</v>
      </c>
      <c r="Q17" s="311">
        <v>11.5</v>
      </c>
      <c r="R17" s="311">
        <v>12.3</v>
      </c>
      <c r="S17" s="311">
        <v>12.9</v>
      </c>
      <c r="T17" s="311">
        <v>13.4</v>
      </c>
      <c r="U17" s="311">
        <v>13.7</v>
      </c>
      <c r="V17" s="311">
        <v>14.9</v>
      </c>
    </row>
    <row r="18" spans="1:22">
      <c r="A18" s="93" t="s">
        <v>1</v>
      </c>
      <c r="B18" s="311">
        <v>5.0999999999999996</v>
      </c>
      <c r="C18" s="311">
        <v>5.3</v>
      </c>
      <c r="D18" s="311">
        <v>5.4</v>
      </c>
      <c r="E18" s="311">
        <v>5.6</v>
      </c>
      <c r="F18" s="311">
        <v>5.9</v>
      </c>
      <c r="G18" s="311">
        <v>6.4</v>
      </c>
      <c r="H18" s="311">
        <v>6.8</v>
      </c>
      <c r="I18" s="311">
        <v>6.9</v>
      </c>
      <c r="J18" s="311">
        <v>6.5</v>
      </c>
      <c r="K18" s="311">
        <v>6.1</v>
      </c>
      <c r="L18" s="311">
        <v>5.7</v>
      </c>
      <c r="M18" s="311">
        <v>5.7</v>
      </c>
      <c r="N18" s="311">
        <v>5.6</v>
      </c>
      <c r="O18" s="311">
        <v>5.5</v>
      </c>
      <c r="P18" s="311">
        <v>5.4</v>
      </c>
      <c r="Q18" s="311">
        <v>5.2</v>
      </c>
      <c r="R18" s="311">
        <v>5.0999999999999996</v>
      </c>
      <c r="S18" s="311">
        <v>5.0999999999999996</v>
      </c>
      <c r="T18" s="311">
        <v>5.4</v>
      </c>
      <c r="U18" s="311">
        <v>5.7</v>
      </c>
      <c r="V18" s="311">
        <v>5.8</v>
      </c>
    </row>
    <row r="19" spans="1:22">
      <c r="A19" s="93" t="s">
        <v>24</v>
      </c>
      <c r="B19" s="311">
        <v>3.9</v>
      </c>
      <c r="C19" s="311">
        <v>3.8</v>
      </c>
      <c r="D19" s="311">
        <v>3.8</v>
      </c>
      <c r="E19" s="311">
        <v>3.8</v>
      </c>
      <c r="F19" s="311">
        <v>3.7</v>
      </c>
      <c r="G19" s="311">
        <v>3.6</v>
      </c>
      <c r="H19" s="311">
        <v>3.6</v>
      </c>
      <c r="I19" s="311">
        <v>3.6</v>
      </c>
      <c r="J19" s="311">
        <v>3.5</v>
      </c>
      <c r="K19" s="311">
        <v>3.4</v>
      </c>
      <c r="L19" s="311">
        <v>3.3</v>
      </c>
      <c r="M19" s="311">
        <v>3.3</v>
      </c>
      <c r="N19" s="311">
        <v>3.7</v>
      </c>
      <c r="O19" s="311">
        <v>4.2</v>
      </c>
      <c r="P19" s="311">
        <v>4.5999999999999996</v>
      </c>
      <c r="Q19" s="311">
        <v>5.0999999999999996</v>
      </c>
      <c r="R19" s="311">
        <v>5.4</v>
      </c>
      <c r="S19" s="311">
        <v>5.8</v>
      </c>
      <c r="T19" s="311">
        <v>6</v>
      </c>
      <c r="U19" s="311">
        <v>6.1</v>
      </c>
      <c r="V19" s="311">
        <v>6.1</v>
      </c>
    </row>
    <row r="21" spans="1:22">
      <c r="A21" s="250" t="s">
        <v>1176</v>
      </c>
    </row>
    <row r="22" spans="1:22">
      <c r="A22" s="17" t="s">
        <v>3161</v>
      </c>
    </row>
  </sheetData>
  <conditionalFormatting sqref="B4:V19">
    <cfRule type="expression" dxfId="20" priority="1" stopIfTrue="1">
      <formula>ISNA(ACTIVECELL)</formula>
    </cfRule>
  </conditionalFormatting>
  <hyperlinks>
    <hyperlink ref="X3" location="Content!A1" display="Back to content page" xr:uid="{3EFEA948-4DFB-4456-B8E4-508F44FEC0CF}"/>
  </hyperlinks>
  <pageMargins left="0.7" right="0.7" top="0.75" bottom="0.75" header="0.3" footer="0.3"/>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D8417-4940-44CD-8D2C-BBCCF8C1E4A6}">
  <dimension ref="A1:J22"/>
  <sheetViews>
    <sheetView topLeftCell="A3" workbookViewId="0">
      <selection activeCell="B4" sqref="B4:H19"/>
    </sheetView>
  </sheetViews>
  <sheetFormatPr defaultRowHeight="14.4"/>
  <cols>
    <col min="1" max="1" width="36.44140625" customWidth="1"/>
    <col min="2" max="8" width="12" bestFit="1" customWidth="1"/>
  </cols>
  <sheetData>
    <row r="1" spans="1:10">
      <c r="A1" s="35" t="s">
        <v>3255</v>
      </c>
    </row>
    <row r="3" spans="1:10">
      <c r="A3" s="223" t="s">
        <v>2624</v>
      </c>
      <c r="B3" s="3" t="s">
        <v>3153</v>
      </c>
      <c r="C3" s="3" t="s">
        <v>3154</v>
      </c>
      <c r="D3" s="3" t="s">
        <v>3155</v>
      </c>
      <c r="E3" s="3" t="s">
        <v>3156</v>
      </c>
      <c r="F3" s="3" t="s">
        <v>3157</v>
      </c>
      <c r="G3" s="3" t="s">
        <v>3158</v>
      </c>
      <c r="H3" s="3" t="s">
        <v>3159</v>
      </c>
      <c r="J3" s="1" t="s">
        <v>559</v>
      </c>
    </row>
    <row r="4" spans="1:10">
      <c r="A4" s="93" t="s">
        <v>13</v>
      </c>
      <c r="B4" s="311">
        <v>18.7</v>
      </c>
      <c r="C4" s="311"/>
      <c r="D4" s="311"/>
      <c r="E4" s="311">
        <v>21.9</v>
      </c>
      <c r="F4" s="311">
        <v>23.8</v>
      </c>
      <c r="G4" s="311">
        <v>26</v>
      </c>
      <c r="H4" s="311">
        <v>27.1</v>
      </c>
    </row>
    <row r="5" spans="1:10">
      <c r="A5" s="93" t="s">
        <v>12</v>
      </c>
      <c r="B5" s="311">
        <v>1.1000000000000001</v>
      </c>
      <c r="C5" s="311">
        <v>1.2</v>
      </c>
      <c r="D5" s="311">
        <v>1.3</v>
      </c>
      <c r="E5" s="311">
        <v>1.3</v>
      </c>
      <c r="F5" s="311">
        <v>1.3</v>
      </c>
      <c r="G5" s="311">
        <v>1.4</v>
      </c>
      <c r="H5" s="311">
        <v>1.5</v>
      </c>
    </row>
    <row r="6" spans="1:10">
      <c r="A6" s="93" t="s">
        <v>513</v>
      </c>
      <c r="B6" s="311"/>
      <c r="C6" s="311"/>
      <c r="D6" s="311"/>
      <c r="E6" s="311"/>
      <c r="F6" s="311"/>
      <c r="G6" s="311">
        <v>0.6</v>
      </c>
      <c r="H6" s="311">
        <v>0.7</v>
      </c>
    </row>
    <row r="7" spans="1:10">
      <c r="A7" s="28" t="s">
        <v>605</v>
      </c>
      <c r="B7" s="311"/>
      <c r="C7" s="311"/>
      <c r="D7" s="311"/>
      <c r="E7" s="311"/>
      <c r="F7" s="311">
        <v>62.2</v>
      </c>
      <c r="G7" s="311">
        <v>67.099999999999994</v>
      </c>
      <c r="H7" s="311">
        <v>73.5</v>
      </c>
    </row>
    <row r="8" spans="1:10">
      <c r="A8" s="93" t="s">
        <v>512</v>
      </c>
      <c r="B8" s="311"/>
      <c r="C8" s="311"/>
      <c r="D8" s="311"/>
      <c r="E8" s="311"/>
      <c r="F8" s="311"/>
      <c r="G8" s="311">
        <v>0.8</v>
      </c>
      <c r="H8" s="311">
        <v>0.8</v>
      </c>
    </row>
    <row r="9" spans="1:10">
      <c r="A9" s="93" t="s">
        <v>11</v>
      </c>
      <c r="B9" s="311"/>
      <c r="C9" s="311"/>
      <c r="D9" s="311"/>
      <c r="E9" s="311">
        <v>1.1000000000000001</v>
      </c>
      <c r="F9" s="311">
        <v>1.2</v>
      </c>
      <c r="G9" s="311">
        <v>1.2</v>
      </c>
      <c r="H9" s="311">
        <v>1.3</v>
      </c>
    </row>
    <row r="10" spans="1:10">
      <c r="A10" s="93" t="s">
        <v>10</v>
      </c>
      <c r="B10" s="311"/>
      <c r="C10" s="311"/>
      <c r="D10" s="311"/>
      <c r="E10" s="311">
        <v>15.6</v>
      </c>
      <c r="F10" s="311">
        <v>16.399999999999999</v>
      </c>
      <c r="G10" s="311">
        <v>17.2</v>
      </c>
      <c r="H10" s="311">
        <v>18.8</v>
      </c>
    </row>
    <row r="11" spans="1:10">
      <c r="A11" s="93" t="s">
        <v>9</v>
      </c>
      <c r="B11" s="311">
        <v>13.2</v>
      </c>
      <c r="C11" s="311">
        <v>13.8</v>
      </c>
      <c r="D11" s="311">
        <v>14.4</v>
      </c>
      <c r="E11" s="311">
        <v>14.5</v>
      </c>
      <c r="F11" s="311">
        <v>15.1</v>
      </c>
      <c r="G11" s="311">
        <v>15.7</v>
      </c>
      <c r="H11" s="311">
        <v>16.399999999999999</v>
      </c>
    </row>
    <row r="12" spans="1:10">
      <c r="A12" s="93" t="s">
        <v>8</v>
      </c>
      <c r="B12" s="311">
        <v>0.2</v>
      </c>
      <c r="C12" s="311">
        <v>0.2</v>
      </c>
      <c r="D12" s="311">
        <v>0.2</v>
      </c>
      <c r="E12" s="311">
        <v>0.3</v>
      </c>
      <c r="F12" s="311">
        <v>0.3</v>
      </c>
      <c r="G12" s="311">
        <v>0.4</v>
      </c>
      <c r="H12" s="311">
        <v>0.4</v>
      </c>
    </row>
    <row r="13" spans="1:10">
      <c r="A13" s="93" t="s">
        <v>6</v>
      </c>
      <c r="B13" s="311"/>
      <c r="C13" s="311"/>
      <c r="D13" s="311">
        <v>19.5</v>
      </c>
      <c r="E13" s="311">
        <v>20.100000000000001</v>
      </c>
      <c r="F13" s="311">
        <v>21.5</v>
      </c>
      <c r="G13" s="311">
        <v>23</v>
      </c>
      <c r="H13" s="311">
        <v>24.2</v>
      </c>
    </row>
    <row r="14" spans="1:10">
      <c r="A14" s="93" t="s">
        <v>18</v>
      </c>
      <c r="B14" s="311">
        <v>1.2</v>
      </c>
      <c r="C14" s="311">
        <v>1.3</v>
      </c>
      <c r="D14" s="311">
        <v>1.3</v>
      </c>
      <c r="E14" s="311">
        <v>1.4</v>
      </c>
      <c r="F14" s="311">
        <v>1.4</v>
      </c>
      <c r="G14" s="311">
        <v>1.4</v>
      </c>
      <c r="H14" s="311">
        <v>1.5</v>
      </c>
    </row>
    <row r="15" spans="1:10">
      <c r="A15" s="93" t="s">
        <v>4</v>
      </c>
      <c r="B15" s="311">
        <v>0</v>
      </c>
      <c r="C15" s="311">
        <v>0</v>
      </c>
      <c r="D15" s="311">
        <v>0</v>
      </c>
      <c r="E15" s="311"/>
      <c r="F15" s="311"/>
      <c r="G15" s="311"/>
      <c r="H15" s="311">
        <v>0</v>
      </c>
    </row>
    <row r="16" spans="1:10">
      <c r="A16" s="93" t="s">
        <v>3</v>
      </c>
      <c r="B16" s="311"/>
      <c r="C16" s="311"/>
      <c r="D16" s="311"/>
      <c r="E16" s="311">
        <v>10</v>
      </c>
      <c r="F16" s="311">
        <v>10.6</v>
      </c>
      <c r="G16" s="311">
        <v>11.2</v>
      </c>
      <c r="H16" s="311">
        <v>12.1</v>
      </c>
    </row>
    <row r="17" spans="1:8">
      <c r="A17" s="93" t="s">
        <v>33</v>
      </c>
      <c r="B17" s="311">
        <v>25.7</v>
      </c>
      <c r="C17" s="311">
        <v>29.9</v>
      </c>
      <c r="D17" s="311">
        <v>31.9</v>
      </c>
      <c r="E17" s="311">
        <v>32.6</v>
      </c>
      <c r="F17" s="311">
        <v>33.700000000000003</v>
      </c>
      <c r="G17" s="311">
        <v>35.6</v>
      </c>
      <c r="H17" s="311">
        <v>37.4</v>
      </c>
    </row>
    <row r="18" spans="1:8">
      <c r="A18" s="93" t="s">
        <v>1</v>
      </c>
      <c r="B18" s="311">
        <v>8.3000000000000007</v>
      </c>
      <c r="C18" s="311">
        <v>8.8000000000000007</v>
      </c>
      <c r="D18" s="311">
        <v>9</v>
      </c>
      <c r="E18" s="311">
        <v>9.9</v>
      </c>
      <c r="F18" s="311">
        <v>11.1</v>
      </c>
      <c r="G18" s="311">
        <v>13.1</v>
      </c>
      <c r="H18" s="311">
        <v>14.2</v>
      </c>
    </row>
    <row r="19" spans="1:8">
      <c r="A19" s="93" t="s">
        <v>24</v>
      </c>
      <c r="B19" s="311">
        <v>9.1999999999999993</v>
      </c>
      <c r="C19" s="311">
        <v>9.6</v>
      </c>
      <c r="D19" s="311">
        <v>9.9</v>
      </c>
      <c r="E19" s="311">
        <v>10</v>
      </c>
      <c r="F19" s="311">
        <v>10.7</v>
      </c>
      <c r="G19" s="311">
        <v>11.4</v>
      </c>
      <c r="H19" s="311">
        <v>11.8</v>
      </c>
    </row>
    <row r="21" spans="1:8">
      <c r="A21" s="250" t="s">
        <v>1176</v>
      </c>
    </row>
    <row r="22" spans="1:8">
      <c r="A22" s="17" t="s">
        <v>3161</v>
      </c>
    </row>
  </sheetData>
  <conditionalFormatting sqref="B4:H19">
    <cfRule type="expression" dxfId="19" priority="1" stopIfTrue="1">
      <formula>ISNA(ACTIVECELL)</formula>
    </cfRule>
  </conditionalFormatting>
  <hyperlinks>
    <hyperlink ref="J3" location="Content!A1" display="Back to content page" xr:uid="{7143AFC9-CF12-49AA-9F04-431C60D56266}"/>
  </hyperlinks>
  <pageMargins left="0.7" right="0.7" top="0.75" bottom="0.75" header="0.3" footer="0.3"/>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13C83-1AFC-4DC4-BB36-4362DEF222E7}">
  <dimension ref="A1:J22"/>
  <sheetViews>
    <sheetView topLeftCell="A3" workbookViewId="0">
      <selection activeCell="B4" sqref="B4:H19"/>
    </sheetView>
  </sheetViews>
  <sheetFormatPr defaultRowHeight="14.4"/>
  <cols>
    <col min="1" max="1" width="36.109375" customWidth="1"/>
    <col min="2" max="8" width="12" bestFit="1" customWidth="1"/>
  </cols>
  <sheetData>
    <row r="1" spans="1:10">
      <c r="A1" s="35" t="s">
        <v>3254</v>
      </c>
    </row>
    <row r="3" spans="1:10">
      <c r="A3" s="223" t="s">
        <v>2624</v>
      </c>
      <c r="B3" s="3" t="s">
        <v>3153</v>
      </c>
      <c r="C3" s="3" t="s">
        <v>3154</v>
      </c>
      <c r="D3" s="3" t="s">
        <v>3155</v>
      </c>
      <c r="E3" s="3" t="s">
        <v>3156</v>
      </c>
      <c r="F3" s="3" t="s">
        <v>3157</v>
      </c>
      <c r="G3" s="3" t="s">
        <v>3158</v>
      </c>
      <c r="H3" s="3" t="s">
        <v>3159</v>
      </c>
      <c r="J3" s="1" t="s">
        <v>559</v>
      </c>
    </row>
    <row r="4" spans="1:10">
      <c r="A4" s="93" t="s">
        <v>13</v>
      </c>
      <c r="B4" s="311">
        <v>21</v>
      </c>
      <c r="C4" s="311"/>
      <c r="D4" s="311"/>
      <c r="E4" s="311">
        <v>24</v>
      </c>
      <c r="F4" s="311">
        <v>26.9</v>
      </c>
      <c r="G4" s="311">
        <v>30.4</v>
      </c>
      <c r="H4" s="311">
        <v>31.2</v>
      </c>
    </row>
    <row r="5" spans="1:10">
      <c r="A5" s="93" t="s">
        <v>12</v>
      </c>
      <c r="B5" s="311">
        <v>18.399999999999999</v>
      </c>
      <c r="C5" s="311">
        <v>21.5</v>
      </c>
      <c r="D5" s="311">
        <v>22.8</v>
      </c>
      <c r="E5" s="311">
        <v>23.1</v>
      </c>
      <c r="F5" s="311">
        <v>23.7</v>
      </c>
      <c r="G5" s="311">
        <v>25.4</v>
      </c>
      <c r="H5" s="311">
        <v>26.7</v>
      </c>
    </row>
    <row r="6" spans="1:10">
      <c r="A6" s="93" t="s">
        <v>513</v>
      </c>
      <c r="B6" s="311"/>
      <c r="C6" s="311"/>
      <c r="D6" s="311"/>
      <c r="E6" s="311"/>
      <c r="F6" s="311"/>
      <c r="G6" s="311">
        <v>27.4</v>
      </c>
      <c r="H6" s="311">
        <v>27.4</v>
      </c>
    </row>
    <row r="7" spans="1:10">
      <c r="A7" s="28" t="s">
        <v>605</v>
      </c>
      <c r="B7" s="311"/>
      <c r="C7" s="311"/>
      <c r="D7" s="311"/>
      <c r="E7" s="311"/>
      <c r="F7" s="311">
        <v>38.5</v>
      </c>
      <c r="G7" s="311">
        <v>39.200000000000003</v>
      </c>
      <c r="H7" s="311">
        <v>40.700000000000003</v>
      </c>
    </row>
    <row r="8" spans="1:10">
      <c r="A8" s="93" t="s">
        <v>512</v>
      </c>
      <c r="B8" s="311"/>
      <c r="C8" s="311"/>
      <c r="D8" s="311"/>
      <c r="E8" s="311"/>
      <c r="F8" s="311"/>
      <c r="G8" s="311">
        <v>18.3</v>
      </c>
      <c r="H8" s="311">
        <v>18.3</v>
      </c>
    </row>
    <row r="9" spans="1:10">
      <c r="A9" s="93" t="s">
        <v>11</v>
      </c>
      <c r="B9" s="311"/>
      <c r="C9" s="311"/>
      <c r="D9" s="311"/>
      <c r="E9" s="311">
        <v>27</v>
      </c>
      <c r="F9" s="311">
        <v>29</v>
      </c>
      <c r="G9" s="311">
        <v>30.9</v>
      </c>
      <c r="H9" s="311">
        <v>32.799999999999997</v>
      </c>
    </row>
    <row r="10" spans="1:10">
      <c r="A10" s="93" t="s">
        <v>10</v>
      </c>
      <c r="B10" s="311"/>
      <c r="C10" s="311"/>
      <c r="D10" s="311"/>
      <c r="E10" s="311">
        <v>9.5</v>
      </c>
      <c r="F10" s="311">
        <v>9.9</v>
      </c>
      <c r="G10" s="311">
        <v>10.3</v>
      </c>
      <c r="H10" s="311">
        <v>12.2</v>
      </c>
    </row>
    <row r="11" spans="1:10">
      <c r="A11" s="93" t="s">
        <v>9</v>
      </c>
      <c r="B11" s="311">
        <v>47.7</v>
      </c>
      <c r="C11" s="311">
        <v>48.5</v>
      </c>
      <c r="D11" s="311">
        <v>49.7</v>
      </c>
      <c r="E11" s="311">
        <v>48.3</v>
      </c>
      <c r="F11" s="311">
        <v>49.5</v>
      </c>
      <c r="G11" s="311">
        <v>51</v>
      </c>
      <c r="H11" s="311">
        <v>52.2</v>
      </c>
    </row>
    <row r="12" spans="1:10">
      <c r="A12" s="93" t="s">
        <v>8</v>
      </c>
      <c r="B12" s="311">
        <v>5.2</v>
      </c>
      <c r="C12" s="311">
        <v>5.9</v>
      </c>
      <c r="D12" s="311">
        <v>6.2</v>
      </c>
      <c r="E12" s="311">
        <v>6.8</v>
      </c>
      <c r="F12" s="311">
        <v>8.3000000000000007</v>
      </c>
      <c r="G12" s="311">
        <v>9.1</v>
      </c>
      <c r="H12" s="311">
        <v>10.5</v>
      </c>
    </row>
    <row r="13" spans="1:10">
      <c r="A13" s="93" t="s">
        <v>6</v>
      </c>
      <c r="B13" s="311"/>
      <c r="C13" s="311"/>
      <c r="D13" s="311">
        <v>40.700000000000003</v>
      </c>
      <c r="E13" s="311">
        <v>40.700000000000003</v>
      </c>
      <c r="F13" s="311">
        <v>40.5</v>
      </c>
      <c r="G13" s="311">
        <v>40.4</v>
      </c>
      <c r="H13" s="311">
        <v>39.6</v>
      </c>
    </row>
    <row r="14" spans="1:10">
      <c r="A14" s="93" t="s">
        <v>18</v>
      </c>
      <c r="B14" s="311">
        <v>28.8</v>
      </c>
      <c r="C14" s="311">
        <v>29.6</v>
      </c>
      <c r="D14" s="311">
        <v>30.5</v>
      </c>
      <c r="E14" s="311">
        <v>31.3</v>
      </c>
      <c r="F14" s="311">
        <v>32.1</v>
      </c>
      <c r="G14" s="311">
        <v>32.6</v>
      </c>
      <c r="H14" s="311">
        <v>33</v>
      </c>
    </row>
    <row r="15" spans="1:10">
      <c r="A15" s="93" t="s">
        <v>4</v>
      </c>
      <c r="B15" s="311">
        <v>3.2</v>
      </c>
      <c r="C15" s="311">
        <v>3.2</v>
      </c>
      <c r="D15" s="311">
        <v>3.2</v>
      </c>
      <c r="E15" s="311"/>
      <c r="F15" s="311"/>
      <c r="G15" s="311"/>
      <c r="H15" s="311">
        <v>3.3</v>
      </c>
    </row>
    <row r="16" spans="1:10">
      <c r="A16" s="93" t="s">
        <v>3</v>
      </c>
      <c r="B16" s="311"/>
      <c r="C16" s="311"/>
      <c r="D16" s="311"/>
      <c r="E16" s="311">
        <v>6.9</v>
      </c>
      <c r="F16" s="311">
        <v>7.5</v>
      </c>
      <c r="G16" s="311">
        <v>8</v>
      </c>
      <c r="H16" s="311">
        <v>9</v>
      </c>
    </row>
    <row r="17" spans="1:8">
      <c r="A17" s="93" t="s">
        <v>33</v>
      </c>
      <c r="B17" s="311">
        <v>20.6</v>
      </c>
      <c r="C17" s="311">
        <v>24.8</v>
      </c>
      <c r="D17" s="311">
        <v>25.6</v>
      </c>
      <c r="E17" s="311">
        <v>24.9</v>
      </c>
      <c r="F17" s="311">
        <v>24.4</v>
      </c>
      <c r="G17" s="311">
        <v>25.8</v>
      </c>
      <c r="H17" s="311">
        <v>26.3</v>
      </c>
    </row>
    <row r="18" spans="1:8">
      <c r="A18" s="93" t="s">
        <v>1</v>
      </c>
      <c r="B18" s="311">
        <v>22.4</v>
      </c>
      <c r="C18" s="311">
        <v>23.8</v>
      </c>
      <c r="D18" s="311">
        <v>24.1</v>
      </c>
      <c r="E18" s="311">
        <v>26.2</v>
      </c>
      <c r="F18" s="311">
        <v>28.2</v>
      </c>
      <c r="G18" s="311">
        <v>32.6</v>
      </c>
      <c r="H18" s="311">
        <v>32.1</v>
      </c>
    </row>
    <row r="19" spans="1:8">
      <c r="A19" s="93" t="s">
        <v>24</v>
      </c>
      <c r="B19" s="311">
        <v>35.5</v>
      </c>
      <c r="C19" s="311">
        <v>36.700000000000003</v>
      </c>
      <c r="D19" s="311">
        <v>35.9</v>
      </c>
      <c r="E19" s="311">
        <v>34.200000000000003</v>
      </c>
      <c r="F19" s="311">
        <v>32.1</v>
      </c>
      <c r="G19" s="311">
        <v>31.3</v>
      </c>
      <c r="H19" s="311">
        <v>28.6</v>
      </c>
    </row>
    <row r="21" spans="1:8">
      <c r="A21" s="250" t="s">
        <v>1176</v>
      </c>
    </row>
    <row r="22" spans="1:8">
      <c r="A22" s="17" t="s">
        <v>3161</v>
      </c>
    </row>
  </sheetData>
  <conditionalFormatting sqref="B4:H19">
    <cfRule type="expression" dxfId="18" priority="1" stopIfTrue="1">
      <formula>ISNA(ACTIVECELL)</formula>
    </cfRule>
  </conditionalFormatting>
  <hyperlinks>
    <hyperlink ref="J3" location="Content!A1" display="Back to content page" xr:uid="{2570CDEB-4D80-4315-9433-59566EAE9D3E}"/>
  </hyperlinks>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436-098E-4539-87FD-9A715A65E296}">
  <dimension ref="A1:Z22"/>
  <sheetViews>
    <sheetView topLeftCell="A3" workbookViewId="0">
      <selection activeCell="B4" sqref="B4:X19"/>
    </sheetView>
  </sheetViews>
  <sheetFormatPr defaultRowHeight="14.4"/>
  <cols>
    <col min="1" max="1" width="19.33203125" customWidth="1"/>
  </cols>
  <sheetData>
    <row r="1" spans="1:26">
      <c r="A1" s="35" t="s">
        <v>3253</v>
      </c>
    </row>
    <row r="3" spans="1:26">
      <c r="A3" s="223" t="s">
        <v>2624</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559</v>
      </c>
    </row>
    <row r="4" spans="1:26">
      <c r="A4" s="93" t="s">
        <v>13</v>
      </c>
      <c r="B4" s="311">
        <v>82.5</v>
      </c>
      <c r="C4" s="311">
        <v>91.2</v>
      </c>
      <c r="D4" s="311">
        <v>99.6</v>
      </c>
      <c r="E4" s="311">
        <v>107</v>
      </c>
      <c r="F4" s="311">
        <v>112.8</v>
      </c>
      <c r="G4" s="311">
        <v>116.9</v>
      </c>
      <c r="H4" s="311">
        <v>119.7</v>
      </c>
      <c r="I4" s="311">
        <v>121.9</v>
      </c>
      <c r="J4" s="311">
        <v>124.1</v>
      </c>
      <c r="K4" s="311">
        <v>127.1</v>
      </c>
      <c r="L4" s="311">
        <v>130.9</v>
      </c>
      <c r="M4" s="311">
        <v>135.5</v>
      </c>
      <c r="N4" s="311">
        <v>141.1</v>
      </c>
      <c r="O4" s="311">
        <v>147.69999999999999</v>
      </c>
      <c r="P4" s="311">
        <v>155.30000000000001</v>
      </c>
      <c r="Q4" s="311">
        <v>163.9</v>
      </c>
      <c r="R4" s="311">
        <v>173.3</v>
      </c>
      <c r="S4" s="311">
        <v>183.4</v>
      </c>
      <c r="T4" s="311">
        <v>193.9</v>
      </c>
      <c r="U4" s="311">
        <v>204.8</v>
      </c>
      <c r="V4" s="311">
        <v>216</v>
      </c>
      <c r="W4" s="311">
        <v>227.9</v>
      </c>
      <c r="X4" s="311">
        <v>239.7</v>
      </c>
    </row>
    <row r="5" spans="1:26">
      <c r="A5" s="93" t="s">
        <v>12</v>
      </c>
      <c r="B5" s="311">
        <v>22</v>
      </c>
      <c r="C5" s="311">
        <v>22.4</v>
      </c>
      <c r="D5" s="311">
        <v>22.8</v>
      </c>
      <c r="E5" s="311">
        <v>23.3</v>
      </c>
      <c r="F5" s="311">
        <v>23.8</v>
      </c>
      <c r="G5" s="311">
        <v>24.3</v>
      </c>
      <c r="H5" s="311">
        <v>24.9</v>
      </c>
      <c r="I5" s="311">
        <v>25.6</v>
      </c>
      <c r="J5" s="311">
        <v>26.2</v>
      </c>
      <c r="K5" s="311">
        <v>26.9</v>
      </c>
      <c r="L5" s="311">
        <v>27.7</v>
      </c>
      <c r="M5" s="311">
        <v>28.3</v>
      </c>
      <c r="N5" s="311">
        <v>28.8</v>
      </c>
      <c r="O5" s="311">
        <v>29.4</v>
      </c>
      <c r="P5" s="311">
        <v>29.7</v>
      </c>
      <c r="Q5" s="311">
        <v>29.9</v>
      </c>
      <c r="R5" s="311">
        <v>29.9</v>
      </c>
      <c r="S5" s="311">
        <v>29.8</v>
      </c>
      <c r="T5" s="311">
        <v>29.6</v>
      </c>
      <c r="U5" s="311">
        <v>29.6</v>
      </c>
      <c r="V5" s="311">
        <v>29.7</v>
      </c>
      <c r="W5" s="311">
        <v>29.8</v>
      </c>
      <c r="X5" s="311">
        <v>29.9</v>
      </c>
    </row>
    <row r="6" spans="1:26">
      <c r="A6" s="93" t="s">
        <v>513</v>
      </c>
      <c r="B6" s="311">
        <v>12.2</v>
      </c>
      <c r="C6" s="311">
        <v>13.6</v>
      </c>
      <c r="D6" s="311">
        <v>14.8</v>
      </c>
      <c r="E6" s="311">
        <v>15.5</v>
      </c>
      <c r="F6" s="311">
        <v>15.6</v>
      </c>
      <c r="G6" s="311">
        <v>15.3</v>
      </c>
      <c r="H6" s="311">
        <v>14.8</v>
      </c>
      <c r="I6" s="311">
        <v>14.1</v>
      </c>
      <c r="J6" s="311">
        <v>13.6</v>
      </c>
      <c r="K6" s="311">
        <v>13.1</v>
      </c>
      <c r="L6" s="311">
        <v>12.6</v>
      </c>
      <c r="M6" s="311">
        <v>12.2</v>
      </c>
      <c r="N6" s="311">
        <v>11.8</v>
      </c>
      <c r="O6" s="311">
        <v>11.5</v>
      </c>
      <c r="P6" s="311">
        <v>11.2</v>
      </c>
      <c r="Q6" s="311">
        <v>10.9</v>
      </c>
      <c r="R6" s="311">
        <v>10.6</v>
      </c>
      <c r="S6" s="311">
        <v>10.3</v>
      </c>
      <c r="T6" s="311">
        <v>10</v>
      </c>
      <c r="U6" s="311">
        <v>9.6999999999999993</v>
      </c>
      <c r="V6" s="311">
        <v>9.4</v>
      </c>
      <c r="W6" s="311">
        <v>9.1</v>
      </c>
      <c r="X6" s="311">
        <v>8.8000000000000007</v>
      </c>
    </row>
    <row r="7" spans="1:26">
      <c r="A7" s="28" t="s">
        <v>605</v>
      </c>
      <c r="B7" s="311">
        <v>596.70000000000005</v>
      </c>
      <c r="C7" s="311">
        <v>641.29999999999995</v>
      </c>
      <c r="D7" s="311">
        <v>679.8</v>
      </c>
      <c r="E7" s="311">
        <v>706.6</v>
      </c>
      <c r="F7" s="311">
        <v>717.3</v>
      </c>
      <c r="G7" s="311">
        <v>714.1</v>
      </c>
      <c r="H7" s="311">
        <v>701</v>
      </c>
      <c r="I7" s="311">
        <v>682.9</v>
      </c>
      <c r="J7" s="311">
        <v>664.3</v>
      </c>
      <c r="K7" s="311">
        <v>648.1</v>
      </c>
      <c r="L7" s="311">
        <v>634.70000000000005</v>
      </c>
      <c r="M7" s="311">
        <v>624.79999999999995</v>
      </c>
      <c r="N7" s="311">
        <v>619.5</v>
      </c>
      <c r="O7" s="311">
        <v>616.9</v>
      </c>
      <c r="P7" s="311">
        <v>617</v>
      </c>
      <c r="Q7" s="311">
        <v>619.5</v>
      </c>
      <c r="R7" s="311">
        <v>622.70000000000005</v>
      </c>
      <c r="S7" s="311">
        <v>625.20000000000005</v>
      </c>
      <c r="T7" s="311">
        <v>628.70000000000005</v>
      </c>
      <c r="U7" s="311">
        <v>634.1</v>
      </c>
      <c r="V7" s="311">
        <v>641.20000000000005</v>
      </c>
      <c r="W7" s="311">
        <v>651.70000000000005</v>
      </c>
      <c r="X7" s="311">
        <v>664.6</v>
      </c>
    </row>
    <row r="8" spans="1:26">
      <c r="A8" s="93" t="s">
        <v>512</v>
      </c>
      <c r="B8" s="311">
        <v>19</v>
      </c>
      <c r="C8" s="311">
        <v>18.8</v>
      </c>
      <c r="D8" s="311">
        <v>18.7</v>
      </c>
      <c r="E8" s="311">
        <v>18.600000000000001</v>
      </c>
      <c r="F8" s="311">
        <v>18.399999999999999</v>
      </c>
      <c r="G8" s="311">
        <v>18.2</v>
      </c>
      <c r="H8" s="311">
        <v>17.899999999999999</v>
      </c>
      <c r="I8" s="311">
        <v>17.600000000000001</v>
      </c>
      <c r="J8" s="311">
        <v>17.2</v>
      </c>
      <c r="K8" s="311">
        <v>16.8</v>
      </c>
      <c r="L8" s="311">
        <v>16.3</v>
      </c>
      <c r="M8" s="311">
        <v>15.8</v>
      </c>
      <c r="N8" s="311">
        <v>15.4</v>
      </c>
      <c r="O8" s="311">
        <v>14.9</v>
      </c>
      <c r="P8" s="311">
        <v>14.3</v>
      </c>
      <c r="Q8" s="311">
        <v>13.8</v>
      </c>
      <c r="R8" s="311">
        <v>13.3</v>
      </c>
      <c r="S8" s="311">
        <v>12.8</v>
      </c>
      <c r="T8" s="311">
        <v>12.4</v>
      </c>
      <c r="U8" s="311">
        <v>11.9</v>
      </c>
      <c r="V8" s="311">
        <v>11.5</v>
      </c>
      <c r="W8" s="311">
        <v>11.2</v>
      </c>
      <c r="X8" s="311">
        <v>11</v>
      </c>
    </row>
    <row r="9" spans="1:26">
      <c r="A9" s="93" t="s">
        <v>11</v>
      </c>
      <c r="B9" s="311">
        <v>18.100000000000001</v>
      </c>
      <c r="C9" s="311">
        <v>18.100000000000001</v>
      </c>
      <c r="D9" s="311">
        <v>18</v>
      </c>
      <c r="E9" s="311">
        <v>17.899999999999999</v>
      </c>
      <c r="F9" s="311">
        <v>17.899999999999999</v>
      </c>
      <c r="G9" s="311">
        <v>17.8</v>
      </c>
      <c r="H9" s="311">
        <v>17.7</v>
      </c>
      <c r="I9" s="311">
        <v>17.8</v>
      </c>
      <c r="J9" s="311">
        <v>17.8</v>
      </c>
      <c r="K9" s="311">
        <v>17.899999999999999</v>
      </c>
      <c r="L9" s="311">
        <v>18</v>
      </c>
      <c r="M9" s="311">
        <v>18.2</v>
      </c>
      <c r="N9" s="311">
        <v>18.399999999999999</v>
      </c>
      <c r="O9" s="311">
        <v>18.7</v>
      </c>
      <c r="P9" s="311">
        <v>19</v>
      </c>
      <c r="Q9" s="311">
        <v>19.2</v>
      </c>
      <c r="R9" s="311">
        <v>19.399999999999999</v>
      </c>
      <c r="S9" s="311">
        <v>19.399999999999999</v>
      </c>
      <c r="T9" s="311">
        <v>19.399999999999999</v>
      </c>
      <c r="U9" s="311">
        <v>19.2</v>
      </c>
      <c r="V9" s="311">
        <v>19.100000000000001</v>
      </c>
      <c r="W9" s="311">
        <v>19</v>
      </c>
      <c r="X9" s="311">
        <v>18.899999999999999</v>
      </c>
    </row>
    <row r="10" spans="1:26">
      <c r="A10" s="93" t="s">
        <v>10</v>
      </c>
      <c r="B10" s="311">
        <v>98.5</v>
      </c>
      <c r="C10" s="311">
        <v>104.1</v>
      </c>
      <c r="D10" s="311">
        <v>107.4</v>
      </c>
      <c r="E10" s="311">
        <v>108</v>
      </c>
      <c r="F10" s="311">
        <v>105.9</v>
      </c>
      <c r="G10" s="311">
        <v>101.7</v>
      </c>
      <c r="H10" s="311">
        <v>96.4</v>
      </c>
      <c r="I10" s="311">
        <v>90.7</v>
      </c>
      <c r="J10" s="311">
        <v>85.2</v>
      </c>
      <c r="K10" s="311">
        <v>80</v>
      </c>
      <c r="L10" s="311">
        <v>75.400000000000006</v>
      </c>
      <c r="M10" s="311">
        <v>71.099999999999994</v>
      </c>
      <c r="N10" s="311">
        <v>67.5</v>
      </c>
      <c r="O10" s="311">
        <v>64.400000000000006</v>
      </c>
      <c r="P10" s="311">
        <v>62.1</v>
      </c>
      <c r="Q10" s="311">
        <v>60.4</v>
      </c>
      <c r="R10" s="311">
        <v>59.4</v>
      </c>
      <c r="S10" s="311">
        <v>59.2</v>
      </c>
      <c r="T10" s="311">
        <v>59.4</v>
      </c>
      <c r="U10" s="311">
        <v>60.2</v>
      </c>
      <c r="V10" s="311">
        <v>61.4</v>
      </c>
      <c r="W10" s="311">
        <v>63</v>
      </c>
      <c r="X10" s="311">
        <v>65.099999999999994</v>
      </c>
    </row>
    <row r="11" spans="1:26">
      <c r="A11" s="93" t="s">
        <v>9</v>
      </c>
      <c r="B11" s="311">
        <v>250.3</v>
      </c>
      <c r="C11" s="311">
        <v>257.2</v>
      </c>
      <c r="D11" s="311">
        <v>259.39999999999998</v>
      </c>
      <c r="E11" s="311">
        <v>255.8</v>
      </c>
      <c r="F11" s="311">
        <v>246</v>
      </c>
      <c r="G11" s="311">
        <v>232.1</v>
      </c>
      <c r="H11" s="311">
        <v>215.8</v>
      </c>
      <c r="I11" s="311">
        <v>198.6</v>
      </c>
      <c r="J11" s="311">
        <v>182.5</v>
      </c>
      <c r="K11" s="311">
        <v>168.4</v>
      </c>
      <c r="L11" s="311">
        <v>155.9</v>
      </c>
      <c r="M11" s="311">
        <v>145.30000000000001</v>
      </c>
      <c r="N11" s="311">
        <v>136.6</v>
      </c>
      <c r="O11" s="311">
        <v>129.6</v>
      </c>
      <c r="P11" s="311">
        <v>124.1</v>
      </c>
      <c r="Q11" s="311">
        <v>119.8</v>
      </c>
      <c r="R11" s="311">
        <v>116.3</v>
      </c>
      <c r="S11" s="311">
        <v>113.2</v>
      </c>
      <c r="T11" s="311">
        <v>111.6</v>
      </c>
      <c r="U11" s="311">
        <v>111.4</v>
      </c>
      <c r="V11" s="311">
        <v>112.9</v>
      </c>
      <c r="W11" s="311">
        <v>116.1</v>
      </c>
      <c r="X11" s="311">
        <v>121.2</v>
      </c>
    </row>
    <row r="12" spans="1:26">
      <c r="A12" s="93" t="s">
        <v>8</v>
      </c>
      <c r="B12" s="311">
        <v>8.9</v>
      </c>
      <c r="C12" s="311">
        <v>9.4</v>
      </c>
      <c r="D12" s="311">
        <v>9.9</v>
      </c>
      <c r="E12" s="311">
        <v>10.199999999999999</v>
      </c>
      <c r="F12" s="311">
        <v>10.3</v>
      </c>
      <c r="G12" s="311">
        <v>10.1</v>
      </c>
      <c r="H12" s="311">
        <v>9.6999999999999993</v>
      </c>
      <c r="I12" s="311">
        <v>9</v>
      </c>
      <c r="J12" s="311">
        <v>8.4</v>
      </c>
      <c r="K12" s="311">
        <v>7.7</v>
      </c>
      <c r="L12" s="311">
        <v>7</v>
      </c>
      <c r="M12" s="311">
        <v>6.5</v>
      </c>
      <c r="N12" s="311">
        <v>6.1</v>
      </c>
      <c r="O12" s="311">
        <v>5.7</v>
      </c>
      <c r="P12" s="311">
        <v>5.4</v>
      </c>
      <c r="Q12" s="311">
        <v>5.2</v>
      </c>
      <c r="R12" s="311">
        <v>4.9000000000000004</v>
      </c>
      <c r="S12" s="311">
        <v>4.8</v>
      </c>
      <c r="T12" s="311">
        <v>4.5999999999999996</v>
      </c>
      <c r="U12" s="311">
        <v>4.5999999999999996</v>
      </c>
      <c r="V12" s="311">
        <v>4.5</v>
      </c>
      <c r="W12" s="311">
        <v>4.5</v>
      </c>
      <c r="X12" s="311">
        <v>4.5</v>
      </c>
    </row>
    <row r="13" spans="1:26">
      <c r="A13" s="93" t="s">
        <v>6</v>
      </c>
      <c r="B13" s="311">
        <v>205.7</v>
      </c>
      <c r="C13" s="311">
        <v>224.8</v>
      </c>
      <c r="D13" s="311">
        <v>241</v>
      </c>
      <c r="E13" s="311">
        <v>252.6</v>
      </c>
      <c r="F13" s="311">
        <v>258.2</v>
      </c>
      <c r="G13" s="311">
        <v>258.10000000000002</v>
      </c>
      <c r="H13" s="311">
        <v>254.1</v>
      </c>
      <c r="I13" s="311">
        <v>248.7</v>
      </c>
      <c r="J13" s="311">
        <v>243.4</v>
      </c>
      <c r="K13" s="311">
        <v>240</v>
      </c>
      <c r="L13" s="311">
        <v>238.6</v>
      </c>
      <c r="M13" s="311">
        <v>238.2</v>
      </c>
      <c r="N13" s="311">
        <v>238.6</v>
      </c>
      <c r="O13" s="311">
        <v>240.1</v>
      </c>
      <c r="P13" s="311">
        <v>242.1</v>
      </c>
      <c r="Q13" s="311">
        <v>245.1</v>
      </c>
      <c r="R13" s="311">
        <v>250.1</v>
      </c>
      <c r="S13" s="311">
        <v>257</v>
      </c>
      <c r="T13" s="311">
        <v>264.7</v>
      </c>
      <c r="U13" s="311">
        <v>272.7</v>
      </c>
      <c r="V13" s="311">
        <v>280.8</v>
      </c>
      <c r="W13" s="311">
        <v>288.5</v>
      </c>
      <c r="X13" s="311">
        <v>295.5</v>
      </c>
    </row>
    <row r="14" spans="1:26">
      <c r="A14" s="93" t="s">
        <v>18</v>
      </c>
      <c r="B14" s="311">
        <v>10.3</v>
      </c>
      <c r="C14" s="311">
        <v>10.3</v>
      </c>
      <c r="D14" s="311">
        <v>10.199999999999999</v>
      </c>
      <c r="E14" s="311">
        <v>10.199999999999999</v>
      </c>
      <c r="F14" s="311">
        <v>10.199999999999999</v>
      </c>
      <c r="G14" s="311">
        <v>10.199999999999999</v>
      </c>
      <c r="H14" s="311">
        <v>10.3</v>
      </c>
      <c r="I14" s="311">
        <v>10.4</v>
      </c>
      <c r="J14" s="311">
        <v>10.7</v>
      </c>
      <c r="K14" s="311">
        <v>11.1</v>
      </c>
      <c r="L14" s="311">
        <v>11.5</v>
      </c>
      <c r="M14" s="311">
        <v>12</v>
      </c>
      <c r="N14" s="311">
        <v>12.6</v>
      </c>
      <c r="O14" s="311">
        <v>13.2</v>
      </c>
      <c r="P14" s="311">
        <v>13.8</v>
      </c>
      <c r="Q14" s="311">
        <v>14.4</v>
      </c>
      <c r="R14" s="311">
        <v>14.9</v>
      </c>
      <c r="S14" s="311">
        <v>15.5</v>
      </c>
      <c r="T14" s="311">
        <v>16</v>
      </c>
      <c r="U14" s="311">
        <v>16.399999999999999</v>
      </c>
      <c r="V14" s="311">
        <v>16.899999999999999</v>
      </c>
      <c r="W14" s="311">
        <v>17.3</v>
      </c>
      <c r="X14" s="311">
        <v>17.8</v>
      </c>
    </row>
    <row r="15" spans="1:26">
      <c r="A15" s="93" t="s">
        <v>4</v>
      </c>
      <c r="B15" s="311">
        <v>0.8</v>
      </c>
      <c r="C15" s="311">
        <v>0.8</v>
      </c>
      <c r="D15" s="311">
        <v>0.8</v>
      </c>
      <c r="E15" s="311">
        <v>0.9</v>
      </c>
      <c r="F15" s="311">
        <v>0.9</v>
      </c>
      <c r="G15" s="311">
        <v>0.9</v>
      </c>
      <c r="H15" s="311">
        <v>0.9</v>
      </c>
      <c r="I15" s="311">
        <v>0.9</v>
      </c>
      <c r="J15" s="311">
        <v>0.9</v>
      </c>
      <c r="K15" s="311">
        <v>0.9</v>
      </c>
      <c r="L15" s="311">
        <v>0.8</v>
      </c>
      <c r="M15" s="311">
        <v>0.8</v>
      </c>
      <c r="N15" s="311">
        <v>0.8</v>
      </c>
      <c r="O15" s="311">
        <v>0.8</v>
      </c>
      <c r="P15" s="311">
        <v>0.8</v>
      </c>
      <c r="Q15" s="311">
        <v>0.8</v>
      </c>
      <c r="R15" s="311">
        <v>0.8</v>
      </c>
      <c r="S15" s="311">
        <v>0.8</v>
      </c>
      <c r="T15" s="311">
        <v>0.8</v>
      </c>
      <c r="U15" s="311">
        <v>0.8</v>
      </c>
      <c r="V15" s="311">
        <v>0.8</v>
      </c>
      <c r="W15" s="311">
        <v>0.8</v>
      </c>
      <c r="X15" s="311">
        <v>0.8</v>
      </c>
    </row>
    <row r="16" spans="1:26">
      <c r="A16" s="93" t="s">
        <v>3</v>
      </c>
      <c r="B16" s="311">
        <v>580.20000000000005</v>
      </c>
      <c r="C16" s="311">
        <v>567.79999999999995</v>
      </c>
      <c r="D16" s="311">
        <v>559.5</v>
      </c>
      <c r="E16" s="311">
        <v>555.79999999999995</v>
      </c>
      <c r="F16" s="311">
        <v>557.6</v>
      </c>
      <c r="G16" s="311">
        <v>566.79999999999995</v>
      </c>
      <c r="H16" s="311">
        <v>584.79999999999995</v>
      </c>
      <c r="I16" s="311">
        <v>610.6</v>
      </c>
      <c r="J16" s="311">
        <v>644.9</v>
      </c>
      <c r="K16" s="311">
        <v>678.2</v>
      </c>
      <c r="L16" s="311">
        <v>703.1</v>
      </c>
      <c r="M16" s="311">
        <v>722.2</v>
      </c>
      <c r="N16" s="311">
        <v>735.9</v>
      </c>
      <c r="O16" s="311">
        <v>740.5</v>
      </c>
      <c r="P16" s="311">
        <v>743.1</v>
      </c>
      <c r="Q16" s="311">
        <v>748.9</v>
      </c>
      <c r="R16" s="311">
        <v>745.6</v>
      </c>
      <c r="S16" s="311">
        <v>736.8</v>
      </c>
      <c r="T16" s="311">
        <v>732.6</v>
      </c>
      <c r="U16" s="311">
        <v>727.5</v>
      </c>
      <c r="V16" s="311">
        <v>720.4</v>
      </c>
      <c r="W16" s="311">
        <v>712.6</v>
      </c>
      <c r="X16" s="311">
        <v>702.4</v>
      </c>
    </row>
    <row r="17" spans="1:24">
      <c r="A17" s="93" t="s">
        <v>33</v>
      </c>
      <c r="B17" s="311">
        <v>307.2</v>
      </c>
      <c r="C17" s="311">
        <v>332.4</v>
      </c>
      <c r="D17" s="311">
        <v>354.9</v>
      </c>
      <c r="E17" s="311">
        <v>372.9</v>
      </c>
      <c r="F17" s="311">
        <v>383.9</v>
      </c>
      <c r="G17" s="311">
        <v>388.3</v>
      </c>
      <c r="H17" s="311">
        <v>387.2</v>
      </c>
      <c r="I17" s="311">
        <v>382.6</v>
      </c>
      <c r="J17" s="311">
        <v>376.7</v>
      </c>
      <c r="K17" s="311">
        <v>372</v>
      </c>
      <c r="L17" s="311">
        <v>369.7</v>
      </c>
      <c r="M17" s="311">
        <v>371</v>
      </c>
      <c r="N17" s="311">
        <v>375.7</v>
      </c>
      <c r="O17" s="311">
        <v>384.7</v>
      </c>
      <c r="P17" s="311">
        <v>397.3</v>
      </c>
      <c r="Q17" s="311">
        <v>412.6</v>
      </c>
      <c r="R17" s="311">
        <v>428.5</v>
      </c>
      <c r="S17" s="311">
        <v>443.4</v>
      </c>
      <c r="T17" s="311">
        <v>457.1</v>
      </c>
      <c r="U17" s="311">
        <v>468.2</v>
      </c>
      <c r="V17" s="311">
        <v>477.9</v>
      </c>
      <c r="W17" s="311">
        <v>486.8</v>
      </c>
      <c r="X17" s="311">
        <v>494.8</v>
      </c>
    </row>
    <row r="18" spans="1:24">
      <c r="A18" s="93" t="s">
        <v>1</v>
      </c>
      <c r="B18" s="311">
        <v>165.5</v>
      </c>
      <c r="C18" s="311">
        <v>177.8</v>
      </c>
      <c r="D18" s="311">
        <v>187.5</v>
      </c>
      <c r="E18" s="311">
        <v>193.6</v>
      </c>
      <c r="F18" s="311">
        <v>195.4</v>
      </c>
      <c r="G18" s="311">
        <v>193.5</v>
      </c>
      <c r="H18" s="311">
        <v>189.1</v>
      </c>
      <c r="I18" s="311">
        <v>183.4</v>
      </c>
      <c r="J18" s="311">
        <v>177.3</v>
      </c>
      <c r="K18" s="311">
        <v>171.9</v>
      </c>
      <c r="L18" s="311">
        <v>167.4</v>
      </c>
      <c r="M18" s="311">
        <v>164</v>
      </c>
      <c r="N18" s="311">
        <v>161.30000000000001</v>
      </c>
      <c r="O18" s="311">
        <v>159.19999999999999</v>
      </c>
      <c r="P18" s="311">
        <v>157.6</v>
      </c>
      <c r="Q18" s="311">
        <v>156.80000000000001</v>
      </c>
      <c r="R18" s="311">
        <v>157.1</v>
      </c>
      <c r="S18" s="311">
        <v>158.6</v>
      </c>
      <c r="T18" s="311">
        <v>160.5</v>
      </c>
      <c r="U18" s="311">
        <v>162.5</v>
      </c>
      <c r="V18" s="311">
        <v>164.4</v>
      </c>
      <c r="W18" s="311">
        <v>166.2</v>
      </c>
      <c r="X18" s="311">
        <v>167.9</v>
      </c>
    </row>
    <row r="19" spans="1:24">
      <c r="A19" s="93" t="s">
        <v>24</v>
      </c>
      <c r="B19" s="311">
        <v>149.80000000000001</v>
      </c>
      <c r="C19" s="311">
        <v>150</v>
      </c>
      <c r="D19" s="311">
        <v>148.19999999999999</v>
      </c>
      <c r="E19" s="311">
        <v>144.80000000000001</v>
      </c>
      <c r="F19" s="311">
        <v>139.80000000000001</v>
      </c>
      <c r="G19" s="311">
        <v>133.5</v>
      </c>
      <c r="H19" s="311">
        <v>127.1</v>
      </c>
      <c r="I19" s="311">
        <v>120.8</v>
      </c>
      <c r="J19" s="311">
        <v>114.7</v>
      </c>
      <c r="K19" s="311">
        <v>109.2</v>
      </c>
      <c r="L19" s="311">
        <v>104.5</v>
      </c>
      <c r="M19" s="311">
        <v>100.8</v>
      </c>
      <c r="N19" s="311">
        <v>98</v>
      </c>
      <c r="O19" s="311">
        <v>95.5</v>
      </c>
      <c r="P19" s="311">
        <v>92.8</v>
      </c>
      <c r="Q19" s="311">
        <v>89.1</v>
      </c>
      <c r="R19" s="311">
        <v>84.9</v>
      </c>
      <c r="S19" s="311">
        <v>80.2</v>
      </c>
      <c r="T19" s="311">
        <v>75.5</v>
      </c>
      <c r="U19" s="311">
        <v>71.099999999999994</v>
      </c>
      <c r="V19" s="311">
        <v>67.599999999999994</v>
      </c>
      <c r="W19" s="311">
        <v>64.599999999999994</v>
      </c>
      <c r="X19" s="311">
        <v>62.1</v>
      </c>
    </row>
    <row r="21" spans="1:24">
      <c r="A21" s="139" t="s">
        <v>19</v>
      </c>
    </row>
    <row r="22" spans="1:24">
      <c r="A22" s="17" t="s">
        <v>3137</v>
      </c>
    </row>
  </sheetData>
  <conditionalFormatting sqref="B4:X19">
    <cfRule type="expression" dxfId="17" priority="1" stopIfTrue="1">
      <formula>ISNA(ACTIVECELL)</formula>
    </cfRule>
  </conditionalFormatting>
  <hyperlinks>
    <hyperlink ref="Z3" location="Content!A1" display="Back to content page" xr:uid="{9B041C75-52C6-421B-9B27-7A9B1A67CB04}"/>
  </hyperlinks>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7D73D-EE42-411B-8783-0DE9FE32504A}">
  <dimension ref="A1:Z22"/>
  <sheetViews>
    <sheetView topLeftCell="A3" workbookViewId="0">
      <selection activeCell="B4" sqref="B4:X19"/>
    </sheetView>
  </sheetViews>
  <sheetFormatPr defaultRowHeight="14.4"/>
  <cols>
    <col min="1" max="1" width="23.77734375" customWidth="1"/>
  </cols>
  <sheetData>
    <row r="1" spans="1:26">
      <c r="A1" s="35" t="s">
        <v>3252</v>
      </c>
    </row>
    <row r="3" spans="1:26">
      <c r="A3" s="223" t="s">
        <v>2624</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V3" s="3">
        <v>2020</v>
      </c>
      <c r="W3" s="3">
        <v>2021</v>
      </c>
      <c r="X3" s="3">
        <v>2022</v>
      </c>
      <c r="Z3" s="1" t="s">
        <v>559</v>
      </c>
    </row>
    <row r="4" spans="1:26">
      <c r="A4" s="93" t="s">
        <v>13</v>
      </c>
      <c r="B4" s="311">
        <v>2.7</v>
      </c>
      <c r="C4" s="311">
        <v>2.9</v>
      </c>
      <c r="D4" s="311">
        <v>3.1</v>
      </c>
      <c r="E4" s="311">
        <v>3.2</v>
      </c>
      <c r="F4" s="311">
        <v>3.2</v>
      </c>
      <c r="G4" s="311">
        <v>3.2</v>
      </c>
      <c r="H4" s="311">
        <v>3.2</v>
      </c>
      <c r="I4" s="311">
        <v>3.1</v>
      </c>
      <c r="J4" s="311">
        <v>3</v>
      </c>
      <c r="K4" s="311">
        <v>3</v>
      </c>
      <c r="L4" s="311">
        <v>3</v>
      </c>
      <c r="M4" s="311">
        <v>3</v>
      </c>
      <c r="N4" s="311">
        <v>3</v>
      </c>
      <c r="O4" s="311">
        <v>3</v>
      </c>
      <c r="P4" s="311">
        <v>3.1</v>
      </c>
      <c r="Q4" s="311">
        <v>3.2</v>
      </c>
      <c r="R4" s="311">
        <v>3.3</v>
      </c>
      <c r="S4" s="311">
        <v>3.4</v>
      </c>
      <c r="T4" s="311">
        <v>3.5</v>
      </c>
      <c r="U4" s="311">
        <v>3.6</v>
      </c>
      <c r="V4" s="311">
        <v>3.7</v>
      </c>
      <c r="W4" s="311">
        <v>3.8</v>
      </c>
      <c r="X4" s="311">
        <v>3.9</v>
      </c>
    </row>
    <row r="5" spans="1:26">
      <c r="A5" s="93" t="s">
        <v>12</v>
      </c>
      <c r="B5" s="311">
        <v>9.8000000000000007</v>
      </c>
      <c r="C5" s="311">
        <v>9.8000000000000007</v>
      </c>
      <c r="D5" s="311">
        <v>9.9</v>
      </c>
      <c r="E5" s="311">
        <v>9.9</v>
      </c>
      <c r="F5" s="311">
        <v>10</v>
      </c>
      <c r="G5" s="311">
        <v>10</v>
      </c>
      <c r="H5" s="311">
        <v>10.1</v>
      </c>
      <c r="I5" s="311">
        <v>10.199999999999999</v>
      </c>
      <c r="J5" s="311">
        <v>10.199999999999999</v>
      </c>
      <c r="K5" s="311">
        <v>10.199999999999999</v>
      </c>
      <c r="L5" s="311">
        <v>10.3</v>
      </c>
      <c r="M5" s="311">
        <v>10.4</v>
      </c>
      <c r="N5" s="311">
        <v>10.4</v>
      </c>
      <c r="O5" s="311">
        <v>10.5</v>
      </c>
      <c r="P5" s="311">
        <v>10.5</v>
      </c>
      <c r="Q5" s="311">
        <v>10.5</v>
      </c>
      <c r="R5" s="311">
        <v>10.4</v>
      </c>
      <c r="S5" s="311">
        <v>10.3</v>
      </c>
      <c r="T5" s="311">
        <v>10.1</v>
      </c>
      <c r="U5" s="311">
        <v>10</v>
      </c>
      <c r="V5" s="311">
        <v>10</v>
      </c>
      <c r="W5" s="311">
        <v>10</v>
      </c>
      <c r="X5" s="311">
        <v>10.1</v>
      </c>
    </row>
    <row r="6" spans="1:26">
      <c r="A6" s="93" t="s">
        <v>513</v>
      </c>
      <c r="B6" s="311">
        <v>13.5</v>
      </c>
      <c r="C6" s="311">
        <v>14.8</v>
      </c>
      <c r="D6" s="311">
        <v>15.8</v>
      </c>
      <c r="E6" s="311">
        <v>16.5</v>
      </c>
      <c r="F6" s="311">
        <v>16.600000000000001</v>
      </c>
      <c r="G6" s="311">
        <v>16.399999999999999</v>
      </c>
      <c r="H6" s="311">
        <v>15.8</v>
      </c>
      <c r="I6" s="311">
        <v>15.1</v>
      </c>
      <c r="J6" s="311">
        <v>14.2</v>
      </c>
      <c r="K6" s="311">
        <v>13.5</v>
      </c>
      <c r="L6" s="311">
        <v>12.8</v>
      </c>
      <c r="M6" s="311">
        <v>12.1</v>
      </c>
      <c r="N6" s="311">
        <v>11.5</v>
      </c>
      <c r="O6" s="311">
        <v>11</v>
      </c>
      <c r="P6" s="311">
        <v>10.5</v>
      </c>
      <c r="Q6" s="311">
        <v>10.1</v>
      </c>
      <c r="R6" s="311">
        <v>9.6999999999999993</v>
      </c>
      <c r="S6" s="311">
        <v>9.3000000000000007</v>
      </c>
      <c r="T6" s="311">
        <v>9</v>
      </c>
      <c r="U6" s="311">
        <v>8.6999999999999993</v>
      </c>
      <c r="V6" s="311">
        <v>8.3000000000000007</v>
      </c>
      <c r="W6" s="311">
        <v>8</v>
      </c>
      <c r="X6" s="311">
        <v>7.7</v>
      </c>
    </row>
    <row r="7" spans="1:26">
      <c r="A7" s="28" t="s">
        <v>605</v>
      </c>
      <c r="B7" s="311">
        <v>6.5</v>
      </c>
      <c r="C7" s="311">
        <v>6.9</v>
      </c>
      <c r="D7" s="311">
        <v>7.1</v>
      </c>
      <c r="E7" s="311">
        <v>7.2</v>
      </c>
      <c r="F7" s="311">
        <v>7.1</v>
      </c>
      <c r="G7" s="311">
        <v>6.9</v>
      </c>
      <c r="H7" s="311">
        <v>6.5</v>
      </c>
      <c r="I7" s="311">
        <v>6.1</v>
      </c>
      <c r="J7" s="311">
        <v>5.8</v>
      </c>
      <c r="K7" s="311">
        <v>5.4</v>
      </c>
      <c r="L7" s="311">
        <v>5.0999999999999996</v>
      </c>
      <c r="M7" s="311">
        <v>4.9000000000000004</v>
      </c>
      <c r="N7" s="311">
        <v>4.5999999999999996</v>
      </c>
      <c r="O7" s="311">
        <v>4.5</v>
      </c>
      <c r="P7" s="311">
        <v>4.3</v>
      </c>
      <c r="Q7" s="311">
        <v>4.2</v>
      </c>
      <c r="R7" s="311">
        <v>4.0999999999999996</v>
      </c>
      <c r="S7" s="311">
        <v>4</v>
      </c>
      <c r="T7" s="311">
        <v>3.9</v>
      </c>
      <c r="U7" s="311">
        <v>3.8</v>
      </c>
      <c r="V7" s="311">
        <v>3.7</v>
      </c>
      <c r="W7" s="311">
        <v>3.7</v>
      </c>
      <c r="X7" s="311">
        <v>3.7</v>
      </c>
    </row>
    <row r="8" spans="1:26">
      <c r="A8" s="93" t="s">
        <v>512</v>
      </c>
      <c r="B8" s="311">
        <v>12.8</v>
      </c>
      <c r="C8" s="311">
        <v>12.7</v>
      </c>
      <c r="D8" s="311">
        <v>12.6</v>
      </c>
      <c r="E8" s="311">
        <v>12.5</v>
      </c>
      <c r="F8" s="311">
        <v>12.3</v>
      </c>
      <c r="G8" s="311">
        <v>12.2</v>
      </c>
      <c r="H8" s="311">
        <v>11.9</v>
      </c>
      <c r="I8" s="311">
        <v>11.6</v>
      </c>
      <c r="J8" s="311">
        <v>11.3</v>
      </c>
      <c r="K8" s="311">
        <v>11</v>
      </c>
      <c r="L8" s="311">
        <v>10.6</v>
      </c>
      <c r="M8" s="311">
        <v>10.4</v>
      </c>
      <c r="N8" s="311">
        <v>10.1</v>
      </c>
      <c r="O8" s="311">
        <v>9.8000000000000007</v>
      </c>
      <c r="P8" s="311">
        <v>9.5</v>
      </c>
      <c r="Q8" s="311">
        <v>9.1999999999999993</v>
      </c>
      <c r="R8" s="311">
        <v>8.9</v>
      </c>
      <c r="S8" s="311">
        <v>8.6999999999999993</v>
      </c>
      <c r="T8" s="311">
        <v>8.5</v>
      </c>
      <c r="U8" s="311">
        <v>8.3000000000000007</v>
      </c>
      <c r="V8" s="311">
        <v>8.1</v>
      </c>
      <c r="W8" s="311">
        <v>8</v>
      </c>
      <c r="X8" s="311">
        <v>7.9</v>
      </c>
    </row>
    <row r="9" spans="1:26">
      <c r="A9" s="93" t="s">
        <v>11</v>
      </c>
      <c r="B9" s="311">
        <v>6.8</v>
      </c>
      <c r="C9" s="311">
        <v>6.9</v>
      </c>
      <c r="D9" s="311">
        <v>6.9</v>
      </c>
      <c r="E9" s="311">
        <v>6.9</v>
      </c>
      <c r="F9" s="311">
        <v>6.9</v>
      </c>
      <c r="G9" s="311">
        <v>6.9</v>
      </c>
      <c r="H9" s="311">
        <v>6.9</v>
      </c>
      <c r="I9" s="311">
        <v>6.9</v>
      </c>
      <c r="J9" s="311">
        <v>6.9</v>
      </c>
      <c r="K9" s="311">
        <v>6.9</v>
      </c>
      <c r="L9" s="311">
        <v>6.9</v>
      </c>
      <c r="M9" s="311">
        <v>7</v>
      </c>
      <c r="N9" s="311">
        <v>7</v>
      </c>
      <c r="O9" s="311">
        <v>7</v>
      </c>
      <c r="P9" s="311">
        <v>7.1</v>
      </c>
      <c r="Q9" s="311">
        <v>7.1</v>
      </c>
      <c r="R9" s="311">
        <v>7.1</v>
      </c>
      <c r="S9" s="311">
        <v>7.1</v>
      </c>
      <c r="T9" s="311">
        <v>7.1</v>
      </c>
      <c r="U9" s="311">
        <v>7</v>
      </c>
      <c r="V9" s="311">
        <v>7</v>
      </c>
      <c r="W9" s="311">
        <v>6.9</v>
      </c>
      <c r="X9" s="311">
        <v>6.9</v>
      </c>
    </row>
    <row r="10" spans="1:26">
      <c r="A10" s="93" t="s">
        <v>10</v>
      </c>
      <c r="B10" s="311">
        <v>3.4</v>
      </c>
      <c r="C10" s="311">
        <v>3.5</v>
      </c>
      <c r="D10" s="311">
        <v>3.6</v>
      </c>
      <c r="E10" s="311">
        <v>3.5</v>
      </c>
      <c r="F10" s="311">
        <v>3.4</v>
      </c>
      <c r="G10" s="311">
        <v>3.2</v>
      </c>
      <c r="H10" s="311">
        <v>3</v>
      </c>
      <c r="I10" s="311">
        <v>2.7</v>
      </c>
      <c r="J10" s="311">
        <v>2.5</v>
      </c>
      <c r="K10" s="311">
        <v>2.2999999999999998</v>
      </c>
      <c r="L10" s="311">
        <v>2.1</v>
      </c>
      <c r="M10" s="311">
        <v>2</v>
      </c>
      <c r="N10" s="311">
        <v>1.8</v>
      </c>
      <c r="O10" s="311">
        <v>1.7</v>
      </c>
      <c r="P10" s="311">
        <v>1.7</v>
      </c>
      <c r="Q10" s="311">
        <v>1.6</v>
      </c>
      <c r="R10" s="311">
        <v>1.6</v>
      </c>
      <c r="S10" s="311">
        <v>1.5</v>
      </c>
      <c r="T10" s="311">
        <v>1.5</v>
      </c>
      <c r="U10" s="311">
        <v>1.5</v>
      </c>
      <c r="V10" s="311">
        <v>1.5</v>
      </c>
      <c r="W10" s="311">
        <v>1.5</v>
      </c>
      <c r="X10" s="311">
        <v>1.5</v>
      </c>
    </row>
    <row r="11" spans="1:26">
      <c r="A11" s="93" t="s">
        <v>9</v>
      </c>
      <c r="B11" s="311">
        <v>12.1</v>
      </c>
      <c r="C11" s="311">
        <v>12.2</v>
      </c>
      <c r="D11" s="311">
        <v>11.9</v>
      </c>
      <c r="E11" s="311">
        <v>11.4</v>
      </c>
      <c r="F11" s="311">
        <v>10.7</v>
      </c>
      <c r="G11" s="311">
        <v>9.6999999999999993</v>
      </c>
      <c r="H11" s="311">
        <v>8.8000000000000007</v>
      </c>
      <c r="I11" s="311">
        <v>7.8</v>
      </c>
      <c r="J11" s="311">
        <v>7</v>
      </c>
      <c r="K11" s="311">
        <v>6.3</v>
      </c>
      <c r="L11" s="311">
        <v>5.7</v>
      </c>
      <c r="M11" s="311">
        <v>5.3</v>
      </c>
      <c r="N11" s="311">
        <v>4.9000000000000004</v>
      </c>
      <c r="O11" s="311">
        <v>4.5999999999999996</v>
      </c>
      <c r="P11" s="311">
        <v>4.4000000000000004</v>
      </c>
      <c r="Q11" s="311">
        <v>4.2</v>
      </c>
      <c r="R11" s="311">
        <v>4</v>
      </c>
      <c r="S11" s="311">
        <v>3.9</v>
      </c>
      <c r="T11" s="311">
        <v>3.8</v>
      </c>
      <c r="U11" s="311">
        <v>3.8</v>
      </c>
      <c r="V11" s="311">
        <v>3.8</v>
      </c>
      <c r="W11" s="311">
        <v>3.8</v>
      </c>
      <c r="X11" s="311">
        <v>3.9</v>
      </c>
    </row>
    <row r="12" spans="1:26">
      <c r="A12" s="93" t="s">
        <v>8</v>
      </c>
      <c r="B12" s="311">
        <v>8.8000000000000007</v>
      </c>
      <c r="C12" s="311">
        <v>9.4</v>
      </c>
      <c r="D12" s="311">
        <v>9.9</v>
      </c>
      <c r="E12" s="311">
        <v>10.3</v>
      </c>
      <c r="F12" s="311">
        <v>10.4</v>
      </c>
      <c r="G12" s="311">
        <v>10.3</v>
      </c>
      <c r="H12" s="311">
        <v>10</v>
      </c>
      <c r="I12" s="311">
        <v>9.6</v>
      </c>
      <c r="J12" s="311">
        <v>9.1</v>
      </c>
      <c r="K12" s="311">
        <v>8.6999999999999993</v>
      </c>
      <c r="L12" s="311">
        <v>8.3000000000000007</v>
      </c>
      <c r="M12" s="311">
        <v>8</v>
      </c>
      <c r="N12" s="311">
        <v>7.8</v>
      </c>
      <c r="O12" s="311">
        <v>7.5</v>
      </c>
      <c r="P12" s="311">
        <v>7.4</v>
      </c>
      <c r="Q12" s="311">
        <v>7.2</v>
      </c>
      <c r="R12" s="311">
        <v>7.1</v>
      </c>
      <c r="S12" s="311">
        <v>7</v>
      </c>
      <c r="T12" s="311">
        <v>6.9</v>
      </c>
      <c r="U12" s="311">
        <v>6.9</v>
      </c>
      <c r="V12" s="311">
        <v>6.8</v>
      </c>
      <c r="W12" s="311">
        <v>6.8</v>
      </c>
      <c r="X12" s="311">
        <v>6.8</v>
      </c>
    </row>
    <row r="13" spans="1:26">
      <c r="A13" s="93" t="s">
        <v>6</v>
      </c>
      <c r="B13" s="311">
        <v>6.6</v>
      </c>
      <c r="C13" s="311">
        <v>7</v>
      </c>
      <c r="D13" s="311">
        <v>7.3</v>
      </c>
      <c r="E13" s="311">
        <v>7.4</v>
      </c>
      <c r="F13" s="311">
        <v>7.4</v>
      </c>
      <c r="G13" s="311">
        <v>7.2</v>
      </c>
      <c r="H13" s="311">
        <v>6.9</v>
      </c>
      <c r="I13" s="311">
        <v>6.6</v>
      </c>
      <c r="J13" s="311">
        <v>6.3</v>
      </c>
      <c r="K13" s="311">
        <v>6.1</v>
      </c>
      <c r="L13" s="311">
        <v>5.9</v>
      </c>
      <c r="M13" s="311">
        <v>5.7</v>
      </c>
      <c r="N13" s="311">
        <v>5.5</v>
      </c>
      <c r="O13" s="311">
        <v>5.4</v>
      </c>
      <c r="P13" s="311">
        <v>5.3</v>
      </c>
      <c r="Q13" s="311">
        <v>5.3</v>
      </c>
      <c r="R13" s="311">
        <v>5.3</v>
      </c>
      <c r="S13" s="311">
        <v>5.3</v>
      </c>
      <c r="T13" s="311">
        <v>5.4</v>
      </c>
      <c r="U13" s="311">
        <v>5.4</v>
      </c>
      <c r="V13" s="311">
        <v>5.5</v>
      </c>
      <c r="W13" s="311">
        <v>5.5</v>
      </c>
      <c r="X13" s="311">
        <v>5.5</v>
      </c>
    </row>
    <row r="14" spans="1:26">
      <c r="A14" s="93" t="s">
        <v>18</v>
      </c>
      <c r="B14" s="311">
        <v>3.9</v>
      </c>
      <c r="C14" s="311">
        <v>3.9</v>
      </c>
      <c r="D14" s="311">
        <v>3.9</v>
      </c>
      <c r="E14" s="311">
        <v>3.8</v>
      </c>
      <c r="F14" s="311">
        <v>3.9</v>
      </c>
      <c r="G14" s="311">
        <v>3.9</v>
      </c>
      <c r="H14" s="311">
        <v>3.9</v>
      </c>
      <c r="I14" s="311">
        <v>4</v>
      </c>
      <c r="J14" s="311">
        <v>4</v>
      </c>
      <c r="K14" s="311">
        <v>4</v>
      </c>
      <c r="L14" s="311">
        <v>4.0999999999999996</v>
      </c>
      <c r="M14" s="311">
        <v>4.2</v>
      </c>
      <c r="N14" s="311">
        <v>4.2</v>
      </c>
      <c r="O14" s="311">
        <v>4.3</v>
      </c>
      <c r="P14" s="311">
        <v>4.4000000000000004</v>
      </c>
      <c r="Q14" s="311">
        <v>4.5</v>
      </c>
      <c r="R14" s="311">
        <v>4.5999999999999996</v>
      </c>
      <c r="S14" s="311">
        <v>4.7</v>
      </c>
      <c r="T14" s="311">
        <v>4.8</v>
      </c>
      <c r="U14" s="311">
        <v>5</v>
      </c>
      <c r="V14" s="311">
        <v>5.0999999999999996</v>
      </c>
      <c r="W14" s="311">
        <v>5.2</v>
      </c>
      <c r="X14" s="311">
        <v>5.3</v>
      </c>
    </row>
    <row r="15" spans="1:26">
      <c r="A15" s="93" t="s">
        <v>4</v>
      </c>
      <c r="B15" s="311">
        <v>10.4</v>
      </c>
      <c r="C15" s="311">
        <v>11.2</v>
      </c>
      <c r="D15" s="311">
        <v>11.9</v>
      </c>
      <c r="E15" s="311">
        <v>12.4</v>
      </c>
      <c r="F15" s="311">
        <v>12.6</v>
      </c>
      <c r="G15" s="311">
        <v>12.4</v>
      </c>
      <c r="H15" s="311">
        <v>12.1</v>
      </c>
      <c r="I15" s="311">
        <v>11.7</v>
      </c>
      <c r="J15" s="311">
        <v>11.3</v>
      </c>
      <c r="K15" s="311">
        <v>10.8</v>
      </c>
      <c r="L15" s="311">
        <v>10.5</v>
      </c>
      <c r="M15" s="311">
        <v>10.199999999999999</v>
      </c>
      <c r="N15" s="311">
        <v>9.9</v>
      </c>
      <c r="O15" s="311">
        <v>9.6999999999999993</v>
      </c>
      <c r="P15" s="311">
        <v>9.5</v>
      </c>
      <c r="Q15" s="311">
        <v>9.4</v>
      </c>
      <c r="R15" s="311">
        <v>9.3000000000000007</v>
      </c>
      <c r="S15" s="311">
        <v>9.3000000000000007</v>
      </c>
      <c r="T15" s="311">
        <v>9.1999999999999993</v>
      </c>
      <c r="U15" s="311">
        <v>9.1999999999999993</v>
      </c>
      <c r="V15" s="311">
        <v>9.1</v>
      </c>
      <c r="W15" s="311">
        <v>9.1</v>
      </c>
      <c r="X15" s="311">
        <v>9.1</v>
      </c>
    </row>
    <row r="16" spans="1:26">
      <c r="A16" s="93" t="s">
        <v>3</v>
      </c>
      <c r="B16" s="311">
        <v>11.7</v>
      </c>
      <c r="C16" s="311">
        <v>11.9</v>
      </c>
      <c r="D16" s="311">
        <v>12</v>
      </c>
      <c r="E16" s="311">
        <v>12.1</v>
      </c>
      <c r="F16" s="311">
        <v>12.1</v>
      </c>
      <c r="G16" s="311">
        <v>12.1</v>
      </c>
      <c r="H16" s="311">
        <v>12.2</v>
      </c>
      <c r="I16" s="311">
        <v>12.4</v>
      </c>
      <c r="J16" s="311">
        <v>12.5</v>
      </c>
      <c r="K16" s="311">
        <v>12.7</v>
      </c>
      <c r="L16" s="311">
        <v>12.9</v>
      </c>
      <c r="M16" s="311">
        <v>13</v>
      </c>
      <c r="N16" s="311">
        <v>13.1</v>
      </c>
      <c r="O16" s="311">
        <v>13.1</v>
      </c>
      <c r="P16" s="311">
        <v>13</v>
      </c>
      <c r="Q16" s="311">
        <v>13</v>
      </c>
      <c r="R16" s="311">
        <v>13</v>
      </c>
      <c r="S16" s="311">
        <v>12.9</v>
      </c>
      <c r="T16" s="311">
        <v>12.8</v>
      </c>
      <c r="U16" s="311">
        <v>12.6</v>
      </c>
      <c r="V16" s="311">
        <v>12.5</v>
      </c>
      <c r="W16" s="311">
        <v>12.3</v>
      </c>
      <c r="X16" s="311">
        <v>12.1</v>
      </c>
    </row>
    <row r="17" spans="1:24">
      <c r="A17" s="93" t="s">
        <v>33</v>
      </c>
      <c r="B17" s="311">
        <v>5.0999999999999996</v>
      </c>
      <c r="C17" s="311">
        <v>5.3</v>
      </c>
      <c r="D17" s="311">
        <v>5.5</v>
      </c>
      <c r="E17" s="311">
        <v>5.6</v>
      </c>
      <c r="F17" s="311">
        <v>5.6</v>
      </c>
      <c r="G17" s="311">
        <v>5.5</v>
      </c>
      <c r="H17" s="311">
        <v>5.3</v>
      </c>
      <c r="I17" s="311">
        <v>5.0999999999999996</v>
      </c>
      <c r="J17" s="311">
        <v>4.9000000000000004</v>
      </c>
      <c r="K17" s="311">
        <v>4.7</v>
      </c>
      <c r="L17" s="311">
        <v>4.5999999999999996</v>
      </c>
      <c r="M17" s="311">
        <v>4.5</v>
      </c>
      <c r="N17" s="311">
        <v>4.5</v>
      </c>
      <c r="O17" s="311">
        <v>4.5</v>
      </c>
      <c r="P17" s="311">
        <v>4.5999999999999996</v>
      </c>
      <c r="Q17" s="311">
        <v>4.5999999999999996</v>
      </c>
      <c r="R17" s="311">
        <v>4.5999999999999996</v>
      </c>
      <c r="S17" s="311">
        <v>4.5999999999999996</v>
      </c>
      <c r="T17" s="311">
        <v>4.5999999999999996</v>
      </c>
      <c r="U17" s="311">
        <v>4.5999999999999996</v>
      </c>
      <c r="V17" s="311">
        <v>4.5999999999999996</v>
      </c>
      <c r="W17" s="311">
        <v>4.5999999999999996</v>
      </c>
      <c r="X17" s="311">
        <v>4.5999999999999996</v>
      </c>
    </row>
    <row r="18" spans="1:24">
      <c r="A18" s="93" t="s">
        <v>1</v>
      </c>
      <c r="B18" s="311">
        <v>8.8000000000000007</v>
      </c>
      <c r="C18" s="311">
        <v>9.1999999999999993</v>
      </c>
      <c r="D18" s="311">
        <v>9.5</v>
      </c>
      <c r="E18" s="311">
        <v>9.5</v>
      </c>
      <c r="F18" s="311">
        <v>9.3000000000000007</v>
      </c>
      <c r="G18" s="311">
        <v>9</v>
      </c>
      <c r="H18" s="311">
        <v>8.5</v>
      </c>
      <c r="I18" s="311">
        <v>7.9</v>
      </c>
      <c r="J18" s="311">
        <v>7.4</v>
      </c>
      <c r="K18" s="311">
        <v>7</v>
      </c>
      <c r="L18" s="311">
        <v>6.6</v>
      </c>
      <c r="M18" s="311">
        <v>6.3</v>
      </c>
      <c r="N18" s="311">
        <v>6</v>
      </c>
      <c r="O18" s="311">
        <v>5.8</v>
      </c>
      <c r="P18" s="311">
        <v>5.7</v>
      </c>
      <c r="Q18" s="311">
        <v>5.6</v>
      </c>
      <c r="R18" s="311">
        <v>5.5</v>
      </c>
      <c r="S18" s="311">
        <v>5.5</v>
      </c>
      <c r="T18" s="311">
        <v>5.5</v>
      </c>
      <c r="U18" s="311">
        <v>5.5</v>
      </c>
      <c r="V18" s="311">
        <v>5.4</v>
      </c>
      <c r="W18" s="311">
        <v>5.4</v>
      </c>
      <c r="X18" s="311">
        <v>5.4</v>
      </c>
    </row>
    <row r="19" spans="1:24">
      <c r="A19" s="93" t="s">
        <v>24</v>
      </c>
      <c r="B19" s="311">
        <v>8.3000000000000007</v>
      </c>
      <c r="C19" s="311">
        <v>8.1</v>
      </c>
      <c r="D19" s="311">
        <v>7.8</v>
      </c>
      <c r="E19" s="311">
        <v>7.5</v>
      </c>
      <c r="F19" s="311">
        <v>7.2</v>
      </c>
      <c r="G19" s="311">
        <v>6.8</v>
      </c>
      <c r="H19" s="311">
        <v>6.5</v>
      </c>
      <c r="I19" s="311">
        <v>6.2</v>
      </c>
      <c r="J19" s="311">
        <v>5.8</v>
      </c>
      <c r="K19" s="311">
        <v>5.5</v>
      </c>
      <c r="L19" s="311">
        <v>5.2</v>
      </c>
      <c r="M19" s="311">
        <v>4.8</v>
      </c>
      <c r="N19" s="311">
        <v>4.5999999999999996</v>
      </c>
      <c r="O19" s="311">
        <v>4.3</v>
      </c>
      <c r="P19" s="311">
        <v>4.0999999999999996</v>
      </c>
      <c r="Q19" s="311">
        <v>3.9</v>
      </c>
      <c r="R19" s="311">
        <v>3.7</v>
      </c>
      <c r="S19" s="311">
        <v>3.5</v>
      </c>
      <c r="T19" s="311">
        <v>3.3</v>
      </c>
      <c r="U19" s="311">
        <v>3.1</v>
      </c>
      <c r="V19" s="311">
        <v>3</v>
      </c>
      <c r="W19" s="311">
        <v>2.8</v>
      </c>
      <c r="X19" s="311">
        <v>2.7</v>
      </c>
    </row>
    <row r="21" spans="1:24">
      <c r="A21" s="139" t="s">
        <v>19</v>
      </c>
    </row>
    <row r="22" spans="1:24">
      <c r="A22" s="17" t="s">
        <v>3137</v>
      </c>
    </row>
  </sheetData>
  <conditionalFormatting sqref="B4:X19">
    <cfRule type="expression" dxfId="16" priority="1" stopIfTrue="1">
      <formula>ISNA(ACTIVECELL)</formula>
    </cfRule>
  </conditionalFormatting>
  <hyperlinks>
    <hyperlink ref="Z3" location="Content!A1" display="Back to content page" xr:uid="{A90F4911-50A5-48DA-B3A8-9F6C3768AA57}"/>
  </hyperlinks>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A8B4-98B6-45D2-9B32-D9D561B154D2}">
  <dimension ref="A1:W22"/>
  <sheetViews>
    <sheetView topLeftCell="A7" workbookViewId="0">
      <selection activeCell="A7" sqref="A7"/>
    </sheetView>
  </sheetViews>
  <sheetFormatPr defaultRowHeight="14.4"/>
  <cols>
    <col min="1" max="1" width="32" customWidth="1"/>
  </cols>
  <sheetData>
    <row r="1" spans="1:23">
      <c r="A1" s="35" t="s">
        <v>3251</v>
      </c>
    </row>
    <row r="3" spans="1:23">
      <c r="A3" s="223" t="s">
        <v>2624</v>
      </c>
      <c r="B3" s="3">
        <v>2000</v>
      </c>
      <c r="C3" s="3">
        <v>2001</v>
      </c>
      <c r="D3" s="3">
        <v>2002</v>
      </c>
      <c r="E3" s="3">
        <v>2003</v>
      </c>
      <c r="F3" s="3">
        <v>2004</v>
      </c>
      <c r="G3" s="3">
        <v>2005</v>
      </c>
      <c r="H3" s="3">
        <v>2006</v>
      </c>
      <c r="I3" s="3">
        <v>2007</v>
      </c>
      <c r="J3" s="3">
        <v>2008</v>
      </c>
      <c r="K3" s="3">
        <v>2009</v>
      </c>
      <c r="L3" s="3">
        <v>2010</v>
      </c>
      <c r="M3" s="3">
        <v>2011</v>
      </c>
      <c r="N3" s="3">
        <v>2012</v>
      </c>
      <c r="O3" s="3">
        <v>2013</v>
      </c>
      <c r="P3" s="3">
        <v>2014</v>
      </c>
      <c r="Q3" s="3">
        <v>2015</v>
      </c>
      <c r="R3" s="3">
        <v>2016</v>
      </c>
      <c r="S3" s="3">
        <v>2017</v>
      </c>
      <c r="T3" s="3">
        <v>2018</v>
      </c>
      <c r="U3" s="3">
        <v>2019</v>
      </c>
      <c r="W3" s="1" t="s">
        <v>559</v>
      </c>
    </row>
    <row r="4" spans="1:23">
      <c r="A4" s="93" t="s">
        <v>13</v>
      </c>
      <c r="B4" s="311">
        <v>51.8</v>
      </c>
      <c r="C4" s="311">
        <v>51.5</v>
      </c>
      <c r="D4" s="311">
        <v>51.3</v>
      </c>
      <c r="E4" s="311">
        <v>50.9</v>
      </c>
      <c r="F4" s="311">
        <v>50.5</v>
      </c>
      <c r="G4" s="311">
        <v>50.1</v>
      </c>
      <c r="H4" s="311">
        <v>49.6</v>
      </c>
      <c r="I4" s="311">
        <v>49.2</v>
      </c>
      <c r="J4" s="311">
        <v>48.5</v>
      </c>
      <c r="K4" s="311">
        <v>47.7</v>
      </c>
      <c r="L4" s="311">
        <v>46.9</v>
      </c>
      <c r="M4" s="311">
        <v>46.3</v>
      </c>
      <c r="N4" s="311">
        <v>45.9</v>
      </c>
      <c r="O4" s="311">
        <v>45.6</v>
      </c>
      <c r="P4" s="311">
        <v>45.3</v>
      </c>
      <c r="Q4" s="311">
        <v>45</v>
      </c>
      <c r="R4" s="311">
        <v>44.8</v>
      </c>
      <c r="S4" s="311">
        <v>44.7</v>
      </c>
      <c r="T4" s="311">
        <v>44.6</v>
      </c>
      <c r="U4" s="311">
        <v>44.5</v>
      </c>
    </row>
    <row r="5" spans="1:23">
      <c r="A5" s="93" t="s">
        <v>12</v>
      </c>
      <c r="B5" s="311">
        <v>36.4</v>
      </c>
      <c r="C5" s="311">
        <v>36</v>
      </c>
      <c r="D5" s="311">
        <v>35.5</v>
      </c>
      <c r="E5" s="311">
        <v>35.1</v>
      </c>
      <c r="F5" s="311">
        <v>34.700000000000003</v>
      </c>
      <c r="G5" s="311">
        <v>34.200000000000003</v>
      </c>
      <c r="H5" s="311">
        <v>33.700000000000003</v>
      </c>
      <c r="I5" s="311">
        <v>33.1</v>
      </c>
      <c r="J5" s="311">
        <v>32.5</v>
      </c>
      <c r="K5" s="311">
        <v>32.1</v>
      </c>
      <c r="L5" s="311">
        <v>31.7</v>
      </c>
      <c r="M5" s="311">
        <v>31.4</v>
      </c>
      <c r="N5" s="311">
        <v>31.3</v>
      </c>
      <c r="O5" s="311">
        <v>31.3</v>
      </c>
      <c r="P5" s="311">
        <v>31.4</v>
      </c>
      <c r="Q5" s="311">
        <v>31.6</v>
      </c>
      <c r="R5" s="311">
        <v>31.8</v>
      </c>
      <c r="S5" s="311">
        <v>32.1</v>
      </c>
      <c r="T5" s="311">
        <v>32.299999999999997</v>
      </c>
      <c r="U5" s="311">
        <v>32.5</v>
      </c>
    </row>
    <row r="6" spans="1:23">
      <c r="A6" s="93" t="s">
        <v>513</v>
      </c>
      <c r="B6" s="311">
        <v>38.4</v>
      </c>
      <c r="C6" s="311">
        <v>37.799999999999997</v>
      </c>
      <c r="D6" s="311">
        <v>37.299999999999997</v>
      </c>
      <c r="E6" s="311">
        <v>36.799999999999997</v>
      </c>
      <c r="F6" s="311">
        <v>36.299999999999997</v>
      </c>
      <c r="G6" s="311">
        <v>35.799999999999997</v>
      </c>
      <c r="H6" s="311">
        <v>35.1</v>
      </c>
      <c r="I6" s="311">
        <v>34.6</v>
      </c>
      <c r="J6" s="311">
        <v>34.1</v>
      </c>
      <c r="K6" s="311">
        <v>33.6</v>
      </c>
      <c r="L6" s="311">
        <v>33.200000000000003</v>
      </c>
      <c r="M6" s="311">
        <v>32.9</v>
      </c>
      <c r="N6" s="311">
        <v>32.799999999999997</v>
      </c>
      <c r="O6" s="311">
        <v>32.700000000000003</v>
      </c>
      <c r="P6" s="311">
        <v>32.799999999999997</v>
      </c>
      <c r="Q6" s="311">
        <v>33</v>
      </c>
      <c r="R6" s="311">
        <v>33.1</v>
      </c>
      <c r="S6" s="311">
        <v>33.299999999999997</v>
      </c>
      <c r="T6" s="311">
        <v>33.5</v>
      </c>
      <c r="U6" s="311">
        <v>33.799999999999997</v>
      </c>
    </row>
    <row r="7" spans="1:23">
      <c r="A7" s="28" t="s">
        <v>605</v>
      </c>
      <c r="B7" s="311">
        <v>52.7</v>
      </c>
      <c r="C7" s="311">
        <v>52.5</v>
      </c>
      <c r="D7" s="311">
        <v>52.4</v>
      </c>
      <c r="E7" s="311">
        <v>52.2</v>
      </c>
      <c r="F7" s="311">
        <v>51.9</v>
      </c>
      <c r="G7" s="311">
        <v>51.5</v>
      </c>
      <c r="H7" s="311">
        <v>51</v>
      </c>
      <c r="I7" s="311">
        <v>50.5</v>
      </c>
      <c r="J7" s="311">
        <v>49.8</v>
      </c>
      <c r="K7" s="311">
        <v>48.9</v>
      </c>
      <c r="L7" s="311">
        <v>48.1</v>
      </c>
      <c r="M7" s="311">
        <v>47.2</v>
      </c>
      <c r="N7" s="311">
        <v>46.4</v>
      </c>
      <c r="O7" s="311">
        <v>45.5</v>
      </c>
      <c r="P7" s="311">
        <v>44.8</v>
      </c>
      <c r="Q7" s="311">
        <v>44.1</v>
      </c>
      <c r="R7" s="311">
        <v>43.5</v>
      </c>
      <c r="S7" s="311">
        <v>43</v>
      </c>
      <c r="T7" s="311">
        <v>42.6</v>
      </c>
      <c r="U7" s="311">
        <v>42.4</v>
      </c>
    </row>
    <row r="8" spans="1:23">
      <c r="A8" s="93" t="s">
        <v>512</v>
      </c>
      <c r="B8" s="311">
        <v>34.4</v>
      </c>
      <c r="C8" s="311">
        <v>33.4</v>
      </c>
      <c r="D8" s="311">
        <v>32.799999999999997</v>
      </c>
      <c r="E8" s="311">
        <v>32.299999999999997</v>
      </c>
      <c r="F8" s="311">
        <v>31.8</v>
      </c>
      <c r="G8" s="311">
        <v>31.4</v>
      </c>
      <c r="H8" s="311">
        <v>31.1</v>
      </c>
      <c r="I8" s="311">
        <v>30.9</v>
      </c>
      <c r="J8" s="311">
        <v>31</v>
      </c>
      <c r="K8" s="311">
        <v>30.8</v>
      </c>
      <c r="L8" s="311">
        <v>30.5</v>
      </c>
      <c r="M8" s="311">
        <v>30.2</v>
      </c>
      <c r="N8" s="311">
        <v>30</v>
      </c>
      <c r="O8" s="311">
        <v>29.9</v>
      </c>
      <c r="P8" s="311">
        <v>29.8</v>
      </c>
      <c r="Q8" s="311">
        <v>29.8</v>
      </c>
      <c r="R8" s="311">
        <v>29.9</v>
      </c>
      <c r="S8" s="311">
        <v>30.1</v>
      </c>
      <c r="T8" s="311">
        <v>30.4</v>
      </c>
      <c r="U8" s="311">
        <v>30.7</v>
      </c>
    </row>
    <row r="9" spans="1:23">
      <c r="A9" s="93" t="s">
        <v>11</v>
      </c>
      <c r="B9" s="311">
        <v>36.5</v>
      </c>
      <c r="C9" s="311">
        <v>35.700000000000003</v>
      </c>
      <c r="D9" s="311">
        <v>34.799999999999997</v>
      </c>
      <c r="E9" s="311">
        <v>34</v>
      </c>
      <c r="F9" s="311">
        <v>33.299999999999997</v>
      </c>
      <c r="G9" s="311">
        <v>32.6</v>
      </c>
      <c r="H9" s="311">
        <v>31.9</v>
      </c>
      <c r="I9" s="311">
        <v>31.2</v>
      </c>
      <c r="J9" s="311">
        <v>30.5</v>
      </c>
      <c r="K9" s="311">
        <v>29.9</v>
      </c>
      <c r="L9" s="311">
        <v>29.4</v>
      </c>
      <c r="M9" s="311">
        <v>28.8</v>
      </c>
      <c r="N9" s="311">
        <v>28.3</v>
      </c>
      <c r="O9" s="311">
        <v>28</v>
      </c>
      <c r="P9" s="311">
        <v>27.7</v>
      </c>
      <c r="Q9" s="311">
        <v>27.5</v>
      </c>
      <c r="R9" s="311">
        <v>27.4</v>
      </c>
      <c r="S9" s="311">
        <v>27.3</v>
      </c>
      <c r="T9" s="311">
        <v>27.5</v>
      </c>
      <c r="U9" s="311">
        <v>27.9</v>
      </c>
    </row>
    <row r="10" spans="1:23">
      <c r="A10" s="93" t="s">
        <v>10</v>
      </c>
      <c r="B10" s="311">
        <v>42.6</v>
      </c>
      <c r="C10" s="311">
        <v>42.3</v>
      </c>
      <c r="D10" s="311">
        <v>42</v>
      </c>
      <c r="E10" s="311">
        <v>41.6</v>
      </c>
      <c r="F10" s="311">
        <v>41.1</v>
      </c>
      <c r="G10" s="311">
        <v>40.5</v>
      </c>
      <c r="H10" s="311">
        <v>39.9</v>
      </c>
      <c r="I10" s="311">
        <v>39.5</v>
      </c>
      <c r="J10" s="311">
        <v>38.9</v>
      </c>
      <c r="K10" s="311">
        <v>38.299999999999997</v>
      </c>
      <c r="L10" s="311">
        <v>37.9</v>
      </c>
      <c r="M10" s="311">
        <v>37.700000000000003</v>
      </c>
      <c r="N10" s="311">
        <v>37.5</v>
      </c>
      <c r="O10" s="311">
        <v>37.4</v>
      </c>
      <c r="P10" s="311">
        <v>37.4</v>
      </c>
      <c r="Q10" s="311">
        <v>37.4</v>
      </c>
      <c r="R10" s="311">
        <v>37.5</v>
      </c>
      <c r="S10" s="311">
        <v>37.5</v>
      </c>
      <c r="T10" s="311">
        <v>37.700000000000003</v>
      </c>
      <c r="U10" s="311">
        <v>37.799999999999997</v>
      </c>
    </row>
    <row r="11" spans="1:23">
      <c r="A11" s="93" t="s">
        <v>9</v>
      </c>
      <c r="B11" s="311">
        <v>37.9</v>
      </c>
      <c r="C11" s="311">
        <v>37.6</v>
      </c>
      <c r="D11" s="311">
        <v>37.299999999999997</v>
      </c>
      <c r="E11" s="311">
        <v>37</v>
      </c>
      <c r="F11" s="311">
        <v>36.6</v>
      </c>
      <c r="G11" s="311">
        <v>36</v>
      </c>
      <c r="H11" s="311">
        <v>35.200000000000003</v>
      </c>
      <c r="I11" s="311">
        <v>34.299999999999997</v>
      </c>
      <c r="J11" s="311">
        <v>33.299999999999997</v>
      </c>
      <c r="K11" s="311">
        <v>32.4</v>
      </c>
      <c r="L11" s="311">
        <v>31.5</v>
      </c>
      <c r="M11" s="311">
        <v>31</v>
      </c>
      <c r="N11" s="311">
        <v>30.6</v>
      </c>
      <c r="O11" s="311">
        <v>30.4</v>
      </c>
      <c r="P11" s="311">
        <v>30.3</v>
      </c>
      <c r="Q11" s="311">
        <v>30.4</v>
      </c>
      <c r="R11" s="311">
        <v>30.5</v>
      </c>
      <c r="S11" s="311">
        <v>30.8</v>
      </c>
      <c r="T11" s="311">
        <v>31</v>
      </c>
      <c r="U11" s="311">
        <v>31.4</v>
      </c>
    </row>
    <row r="12" spans="1:23">
      <c r="A12" s="93" t="s">
        <v>8</v>
      </c>
      <c r="B12" s="311">
        <v>18.600000000000001</v>
      </c>
      <c r="C12" s="311">
        <v>18.600000000000001</v>
      </c>
      <c r="D12" s="311">
        <v>18.600000000000001</v>
      </c>
      <c r="E12" s="311">
        <v>18.7</v>
      </c>
      <c r="F12" s="311">
        <v>18.7</v>
      </c>
      <c r="G12" s="311">
        <v>18.7</v>
      </c>
      <c r="H12" s="311">
        <v>18.7</v>
      </c>
      <c r="I12" s="311">
        <v>18.7</v>
      </c>
      <c r="J12" s="311">
        <v>18.7</v>
      </c>
      <c r="K12" s="311">
        <v>18.600000000000001</v>
      </c>
      <c r="L12" s="311">
        <v>18.7</v>
      </c>
      <c r="M12" s="311">
        <v>18.899999999999999</v>
      </c>
      <c r="N12" s="311">
        <v>19.2</v>
      </c>
      <c r="O12" s="311">
        <v>19.7</v>
      </c>
      <c r="P12" s="311">
        <v>20.2</v>
      </c>
      <c r="Q12" s="311">
        <v>20.7</v>
      </c>
      <c r="R12" s="311">
        <v>21.4</v>
      </c>
      <c r="S12" s="311">
        <v>22</v>
      </c>
      <c r="T12" s="311">
        <v>22.7</v>
      </c>
      <c r="U12" s="311">
        <v>23.5</v>
      </c>
    </row>
    <row r="13" spans="1:23">
      <c r="A13" s="93" t="s">
        <v>6</v>
      </c>
      <c r="B13" s="311">
        <v>49.4</v>
      </c>
      <c r="C13" s="311">
        <v>49.6</v>
      </c>
      <c r="D13" s="311">
        <v>49.8</v>
      </c>
      <c r="E13" s="311">
        <v>50.1</v>
      </c>
      <c r="F13" s="311">
        <v>50.3</v>
      </c>
      <c r="G13" s="311">
        <v>50.3</v>
      </c>
      <c r="H13" s="311">
        <v>50.3</v>
      </c>
      <c r="I13" s="311">
        <v>50.2</v>
      </c>
      <c r="J13" s="311">
        <v>49.9</v>
      </c>
      <c r="K13" s="311">
        <v>49.6</v>
      </c>
      <c r="L13" s="311">
        <v>49.2</v>
      </c>
      <c r="M13" s="311">
        <v>49</v>
      </c>
      <c r="N13" s="311">
        <v>48.8</v>
      </c>
      <c r="O13" s="311">
        <v>48.7</v>
      </c>
      <c r="P13" s="311">
        <v>48.5</v>
      </c>
      <c r="Q13" s="311">
        <v>48.3</v>
      </c>
      <c r="R13" s="311">
        <v>48.2</v>
      </c>
      <c r="S13" s="311">
        <v>48.1</v>
      </c>
      <c r="T13" s="311">
        <v>48</v>
      </c>
      <c r="U13" s="311">
        <v>47.9</v>
      </c>
    </row>
    <row r="14" spans="1:23">
      <c r="A14" s="93" t="s">
        <v>18</v>
      </c>
      <c r="B14" s="311">
        <v>30.4</v>
      </c>
      <c r="C14" s="311">
        <v>29.5</v>
      </c>
      <c r="D14" s="311">
        <v>28.7</v>
      </c>
      <c r="E14" s="311">
        <v>28.3</v>
      </c>
      <c r="F14" s="311">
        <v>28</v>
      </c>
      <c r="G14" s="311">
        <v>27.5</v>
      </c>
      <c r="H14" s="311">
        <v>27</v>
      </c>
      <c r="I14" s="311">
        <v>26.5</v>
      </c>
      <c r="J14" s="311">
        <v>25.9</v>
      </c>
      <c r="K14" s="311">
        <v>25.5</v>
      </c>
      <c r="L14" s="311">
        <v>25.1</v>
      </c>
      <c r="M14" s="311">
        <v>24.8</v>
      </c>
      <c r="N14" s="311">
        <v>24.7</v>
      </c>
      <c r="O14" s="311">
        <v>24.5</v>
      </c>
      <c r="P14" s="311">
        <v>24.4</v>
      </c>
      <c r="Q14" s="311">
        <v>24.5</v>
      </c>
      <c r="R14" s="311">
        <v>24.5</v>
      </c>
      <c r="S14" s="311">
        <v>24.6</v>
      </c>
      <c r="T14" s="311">
        <v>24.8</v>
      </c>
      <c r="U14" s="311">
        <v>25.2</v>
      </c>
    </row>
    <row r="15" spans="1:23">
      <c r="A15" s="93" t="s">
        <v>4</v>
      </c>
      <c r="B15" s="311">
        <v>27.6</v>
      </c>
      <c r="C15" s="311">
        <v>27.3</v>
      </c>
      <c r="D15" s="311">
        <v>27</v>
      </c>
      <c r="E15" s="311">
        <v>26.6</v>
      </c>
      <c r="F15" s="311">
        <v>26.4</v>
      </c>
      <c r="G15" s="311">
        <v>26.1</v>
      </c>
      <c r="H15" s="311">
        <v>25.5</v>
      </c>
      <c r="I15" s="311">
        <v>25.1</v>
      </c>
      <c r="J15" s="311">
        <v>24.6</v>
      </c>
      <c r="K15" s="311">
        <v>24.1</v>
      </c>
      <c r="L15" s="311">
        <v>23.8</v>
      </c>
      <c r="M15" s="311">
        <v>23.6</v>
      </c>
      <c r="N15" s="311">
        <v>23.5</v>
      </c>
      <c r="O15" s="311">
        <v>23.5</v>
      </c>
      <c r="P15" s="311">
        <v>23.7</v>
      </c>
      <c r="Q15" s="311">
        <v>23.9</v>
      </c>
      <c r="R15" s="311">
        <v>24.1</v>
      </c>
      <c r="S15" s="311">
        <v>24.4</v>
      </c>
      <c r="T15" s="311">
        <v>24.7</v>
      </c>
      <c r="U15" s="311">
        <v>25.1</v>
      </c>
    </row>
    <row r="16" spans="1:23">
      <c r="A16" s="93" t="s">
        <v>3</v>
      </c>
      <c r="B16" s="311">
        <v>35.200000000000003</v>
      </c>
      <c r="C16" s="311">
        <v>34.700000000000003</v>
      </c>
      <c r="D16" s="311">
        <v>34.200000000000003</v>
      </c>
      <c r="E16" s="311">
        <v>33.700000000000003</v>
      </c>
      <c r="F16" s="311">
        <v>33.1</v>
      </c>
      <c r="G16" s="311">
        <v>32.4</v>
      </c>
      <c r="H16" s="311">
        <v>31.7</v>
      </c>
      <c r="I16" s="311">
        <v>30.9</v>
      </c>
      <c r="J16" s="311">
        <v>30.2</v>
      </c>
      <c r="K16" s="311">
        <v>29.6</v>
      </c>
      <c r="L16" s="311">
        <v>29.1</v>
      </c>
      <c r="M16" s="311">
        <v>28.7</v>
      </c>
      <c r="N16" s="311">
        <v>28.6</v>
      </c>
      <c r="O16" s="311">
        <v>28.6</v>
      </c>
      <c r="P16" s="311">
        <v>28.7</v>
      </c>
      <c r="Q16" s="311">
        <v>28.9</v>
      </c>
      <c r="R16" s="311">
        <v>29.1</v>
      </c>
      <c r="S16" s="311">
        <v>29.5</v>
      </c>
      <c r="T16" s="311">
        <v>29.9</v>
      </c>
      <c r="U16" s="311">
        <v>30.5</v>
      </c>
    </row>
    <row r="17" spans="1:21">
      <c r="A17" s="93" t="s">
        <v>33</v>
      </c>
      <c r="B17" s="311">
        <v>46.5</v>
      </c>
      <c r="C17" s="311">
        <v>46.3</v>
      </c>
      <c r="D17" s="311">
        <v>46.1</v>
      </c>
      <c r="E17" s="311">
        <v>45.8</v>
      </c>
      <c r="F17" s="311">
        <v>45.5</v>
      </c>
      <c r="G17" s="311">
        <v>45.1</v>
      </c>
      <c r="H17" s="311">
        <v>44.6</v>
      </c>
      <c r="I17" s="311">
        <v>43.8</v>
      </c>
      <c r="J17" s="311">
        <v>43</v>
      </c>
      <c r="K17" s="311">
        <v>42.2</v>
      </c>
      <c r="L17" s="311">
        <v>41.4</v>
      </c>
      <c r="M17" s="311">
        <v>40.799999999999997</v>
      </c>
      <c r="N17" s="311">
        <v>40.299999999999997</v>
      </c>
      <c r="O17" s="311">
        <v>40</v>
      </c>
      <c r="P17" s="311">
        <v>39.799999999999997</v>
      </c>
      <c r="Q17" s="311">
        <v>39.700000000000003</v>
      </c>
      <c r="R17" s="311">
        <v>39.5</v>
      </c>
      <c r="S17" s="311">
        <v>39.1</v>
      </c>
      <c r="T17" s="311">
        <v>39</v>
      </c>
      <c r="U17" s="311">
        <v>38.9</v>
      </c>
    </row>
    <row r="18" spans="1:21">
      <c r="A18" s="93" t="s">
        <v>1</v>
      </c>
      <c r="B18" s="311">
        <v>35.6</v>
      </c>
      <c r="C18" s="311">
        <v>35.1</v>
      </c>
      <c r="D18" s="311">
        <v>34.700000000000003</v>
      </c>
      <c r="E18" s="311">
        <v>34.299999999999997</v>
      </c>
      <c r="F18" s="311">
        <v>34</v>
      </c>
      <c r="G18" s="311">
        <v>33.6</v>
      </c>
      <c r="H18" s="311">
        <v>33.1</v>
      </c>
      <c r="I18" s="311">
        <v>32.5</v>
      </c>
      <c r="J18" s="311">
        <v>31.9</v>
      </c>
      <c r="K18" s="311">
        <v>31.3</v>
      </c>
      <c r="L18" s="311">
        <v>30.9</v>
      </c>
      <c r="M18" s="311">
        <v>30.6</v>
      </c>
      <c r="N18" s="311">
        <v>30.5</v>
      </c>
      <c r="O18" s="311">
        <v>30.5</v>
      </c>
      <c r="P18" s="311">
        <v>30.7</v>
      </c>
      <c r="Q18" s="311">
        <v>30.7</v>
      </c>
      <c r="R18" s="311">
        <v>30.8</v>
      </c>
      <c r="S18" s="311">
        <v>31</v>
      </c>
      <c r="T18" s="311">
        <v>31.2</v>
      </c>
      <c r="U18" s="311">
        <v>31.5</v>
      </c>
    </row>
    <row r="19" spans="1:21">
      <c r="A19" s="93" t="s">
        <v>24</v>
      </c>
      <c r="B19" s="311">
        <v>33.9</v>
      </c>
      <c r="C19" s="311">
        <v>33.5</v>
      </c>
      <c r="D19" s="311">
        <v>33.200000000000003</v>
      </c>
      <c r="E19" s="311">
        <v>33.1</v>
      </c>
      <c r="F19" s="311">
        <v>32.9</v>
      </c>
      <c r="G19" s="311">
        <v>32.799999999999997</v>
      </c>
      <c r="H19" s="311">
        <v>32.6</v>
      </c>
      <c r="I19" s="311">
        <v>32.200000000000003</v>
      </c>
      <c r="J19" s="311">
        <v>31.9</v>
      </c>
      <c r="K19" s="311">
        <v>31.4</v>
      </c>
      <c r="L19" s="311">
        <v>30.9</v>
      </c>
      <c r="M19" s="311">
        <v>30.4</v>
      </c>
      <c r="N19" s="311">
        <v>30</v>
      </c>
      <c r="O19" s="311">
        <v>29.6</v>
      </c>
      <c r="P19" s="311">
        <v>29.3</v>
      </c>
      <c r="Q19" s="311">
        <v>29.1</v>
      </c>
      <c r="R19" s="311">
        <v>28.9</v>
      </c>
      <c r="S19" s="311">
        <v>28.8</v>
      </c>
      <c r="T19" s="311">
        <v>28.8</v>
      </c>
      <c r="U19" s="311">
        <v>28.9</v>
      </c>
    </row>
    <row r="21" spans="1:21">
      <c r="A21" s="139" t="s">
        <v>19</v>
      </c>
    </row>
    <row r="22" spans="1:21">
      <c r="A22" s="17" t="s">
        <v>3137</v>
      </c>
    </row>
  </sheetData>
  <conditionalFormatting sqref="B4:U19">
    <cfRule type="expression" dxfId="15" priority="1" stopIfTrue="1">
      <formula>ISNA(ACTIVECELL)</formula>
    </cfRule>
  </conditionalFormatting>
  <hyperlinks>
    <hyperlink ref="W3" location="Content!A1" display="Back to content page" xr:uid="{EED846AD-9A5C-4A08-83F8-1B6205A2A955}"/>
  </hyperlinks>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4AEAA-7903-42F3-896B-129AAC3DE3B8}">
  <dimension ref="A1:D22"/>
  <sheetViews>
    <sheetView workbookViewId="0"/>
  </sheetViews>
  <sheetFormatPr defaultRowHeight="14.4"/>
  <cols>
    <col min="1" max="1" width="40" customWidth="1"/>
    <col min="2" max="2" width="9.77734375" bestFit="1" customWidth="1"/>
  </cols>
  <sheetData>
    <row r="1" spans="1:4">
      <c r="A1" s="35" t="s">
        <v>3381</v>
      </c>
    </row>
    <row r="3" spans="1:4">
      <c r="A3" s="223" t="s">
        <v>2624</v>
      </c>
      <c r="B3" s="3">
        <v>2019</v>
      </c>
      <c r="D3" s="1" t="s">
        <v>559</v>
      </c>
    </row>
    <row r="4" spans="1:4">
      <c r="A4" s="28" t="s">
        <v>13</v>
      </c>
      <c r="B4" s="486">
        <v>2273593.0645650001</v>
      </c>
    </row>
    <row r="5" spans="1:4">
      <c r="A5" s="28" t="s">
        <v>12</v>
      </c>
      <c r="B5" s="486">
        <v>155762.45202249999</v>
      </c>
    </row>
    <row r="6" spans="1:4">
      <c r="A6" s="28" t="s">
        <v>513</v>
      </c>
      <c r="B6" s="486">
        <v>60788.125755000001</v>
      </c>
    </row>
    <row r="7" spans="1:4">
      <c r="A7" s="28" t="s">
        <v>605</v>
      </c>
      <c r="B7" s="486">
        <v>6334960.2597049996</v>
      </c>
    </row>
    <row r="8" spans="1:4">
      <c r="A8" s="28" t="s">
        <v>512</v>
      </c>
      <c r="B8" s="486">
        <v>82020.034295000005</v>
      </c>
    </row>
    <row r="9" spans="1:4">
      <c r="A9" s="28" t="s">
        <v>11</v>
      </c>
      <c r="B9" s="486">
        <v>151831.00678</v>
      </c>
    </row>
    <row r="10" spans="1:4">
      <c r="A10" s="28" t="s">
        <v>10</v>
      </c>
      <c r="B10" s="486">
        <v>1968524.7449824999</v>
      </c>
    </row>
    <row r="11" spans="1:4">
      <c r="A11" s="28" t="s">
        <v>9</v>
      </c>
      <c r="B11" s="486">
        <v>1359733.36041</v>
      </c>
    </row>
    <row r="12" spans="1:4">
      <c r="A12" s="28" t="s">
        <v>8</v>
      </c>
      <c r="B12" s="486">
        <v>83679.642544999995</v>
      </c>
    </row>
    <row r="13" spans="1:4">
      <c r="A13" s="28" t="s">
        <v>6</v>
      </c>
      <c r="B13" s="486">
        <v>2216454.3538825</v>
      </c>
    </row>
    <row r="14" spans="1:4">
      <c r="A14" s="28" t="s">
        <v>18</v>
      </c>
      <c r="B14" s="486">
        <v>168663.2098675</v>
      </c>
    </row>
    <row r="15" spans="1:4">
      <c r="A15" s="28" t="s">
        <v>4</v>
      </c>
      <c r="B15" s="486">
        <v>6438.9234274999999</v>
      </c>
    </row>
    <row r="16" spans="1:4">
      <c r="A16" s="28" t="s">
        <v>3</v>
      </c>
      <c r="B16" s="486">
        <v>2432058.7899549999</v>
      </c>
    </row>
    <row r="17" spans="1:2">
      <c r="A17" s="28" t="s">
        <v>33</v>
      </c>
      <c r="B17" s="486">
        <v>4709304.5113150002</v>
      </c>
    </row>
    <row r="18" spans="1:2">
      <c r="A18" s="28" t="s">
        <v>1</v>
      </c>
      <c r="B18" s="486">
        <v>1082450.75138</v>
      </c>
    </row>
    <row r="19" spans="1:2">
      <c r="A19" s="28" t="s">
        <v>24</v>
      </c>
      <c r="B19" s="486">
        <v>1046271.5898075</v>
      </c>
    </row>
    <row r="21" spans="1:2">
      <c r="A21" s="139" t="s">
        <v>19</v>
      </c>
    </row>
    <row r="22" spans="1:2">
      <c r="A22" s="17" t="s">
        <v>3137</v>
      </c>
    </row>
  </sheetData>
  <conditionalFormatting sqref="B4:B19">
    <cfRule type="expression" dxfId="14" priority="1" stopIfTrue="1">
      <formula>ISNA(ACTIVECELL)</formula>
    </cfRule>
  </conditionalFormatting>
  <hyperlinks>
    <hyperlink ref="D3" location="Content!A1" display="Back to content page" xr:uid="{849A4FDD-66F7-4473-A4C3-648E7F33BA54}"/>
  </hyperlinks>
  <pageMargins left="0.7" right="0.7" top="0.75" bottom="0.75" header="0.3" footer="0.3"/>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962A-D2B6-41D5-B58B-3628DF098CCA}">
  <dimension ref="A1:D22"/>
  <sheetViews>
    <sheetView workbookViewId="0"/>
  </sheetViews>
  <sheetFormatPr defaultRowHeight="14.4"/>
  <cols>
    <col min="1" max="1" width="40" customWidth="1"/>
    <col min="2" max="2" width="9.77734375" bestFit="1" customWidth="1"/>
  </cols>
  <sheetData>
    <row r="1" spans="1:4">
      <c r="A1" s="35" t="s">
        <v>3382</v>
      </c>
    </row>
    <row r="3" spans="1:4">
      <c r="A3" s="223" t="s">
        <v>2624</v>
      </c>
      <c r="B3" s="3">
        <v>2019</v>
      </c>
      <c r="D3" s="1" t="s">
        <v>559</v>
      </c>
    </row>
    <row r="4" spans="1:4">
      <c r="A4" s="28" t="s">
        <v>13</v>
      </c>
      <c r="B4" s="486">
        <v>71.439802499999999</v>
      </c>
    </row>
    <row r="5" spans="1:4">
      <c r="A5" s="28" t="s">
        <v>12</v>
      </c>
      <c r="B5" s="486">
        <v>67.613947500000009</v>
      </c>
    </row>
    <row r="6" spans="1:4">
      <c r="A6" s="28" t="s">
        <v>513</v>
      </c>
      <c r="B6" s="486">
        <v>71.440555000000003</v>
      </c>
    </row>
    <row r="7" spans="1:4">
      <c r="A7" s="28" t="s">
        <v>605</v>
      </c>
      <c r="B7" s="486">
        <v>72.991342499999988</v>
      </c>
    </row>
    <row r="8" spans="1:4">
      <c r="A8" s="28" t="s">
        <v>512</v>
      </c>
      <c r="B8" s="486">
        <v>71.437745000000007</v>
      </c>
    </row>
    <row r="9" spans="1:4">
      <c r="A9" s="28" t="s">
        <v>11</v>
      </c>
      <c r="B9" s="486">
        <v>71.440907500000009</v>
      </c>
    </row>
    <row r="10" spans="1:4">
      <c r="A10" s="28" t="s">
        <v>10</v>
      </c>
      <c r="B10" s="486">
        <v>72.991302499999989</v>
      </c>
    </row>
    <row r="11" spans="1:4">
      <c r="A11" s="28" t="s">
        <v>9</v>
      </c>
      <c r="B11" s="486">
        <v>72.991125000000011</v>
      </c>
    </row>
    <row r="12" spans="1:4">
      <c r="A12" s="28" t="s">
        <v>8</v>
      </c>
      <c r="B12" s="486">
        <v>65.906607500000007</v>
      </c>
    </row>
    <row r="13" spans="1:4">
      <c r="A13" s="28" t="s">
        <v>6</v>
      </c>
      <c r="B13" s="486">
        <v>72.991217500000005</v>
      </c>
    </row>
    <row r="14" spans="1:4">
      <c r="A14" s="28" t="s">
        <v>18</v>
      </c>
      <c r="B14" s="486">
        <v>67.613384999999994</v>
      </c>
    </row>
    <row r="15" spans="1:4">
      <c r="A15" s="28" t="s">
        <v>4</v>
      </c>
      <c r="B15" s="486">
        <v>65.877404999999996</v>
      </c>
    </row>
    <row r="16" spans="1:4">
      <c r="A16" s="28" t="s">
        <v>3</v>
      </c>
      <c r="B16" s="486">
        <v>41.532290000000003</v>
      </c>
    </row>
    <row r="17" spans="1:2">
      <c r="A17" s="28" t="s">
        <v>33</v>
      </c>
      <c r="B17" s="486">
        <v>81.187260000000009</v>
      </c>
    </row>
    <row r="18" spans="1:2">
      <c r="A18" s="28" t="s">
        <v>1</v>
      </c>
      <c r="B18" s="486">
        <v>60.604034999999996</v>
      </c>
    </row>
    <row r="19" spans="1:2">
      <c r="A19" s="28" t="s">
        <v>24</v>
      </c>
      <c r="B19" s="486">
        <v>71.439932499999998</v>
      </c>
    </row>
    <row r="21" spans="1:2">
      <c r="A21" s="139" t="s">
        <v>19</v>
      </c>
    </row>
    <row r="22" spans="1:2">
      <c r="A22" s="17" t="s">
        <v>3137</v>
      </c>
    </row>
  </sheetData>
  <conditionalFormatting sqref="B4:B19">
    <cfRule type="expression" dxfId="13" priority="1" stopIfTrue="1">
      <formula>ISNA(ACTIVECELL)</formula>
    </cfRule>
  </conditionalFormatting>
  <hyperlinks>
    <hyperlink ref="D3" location="Content!A1" display="Back to content page" xr:uid="{B823692B-DB8C-480F-B6B1-6D0B45BD648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AA45"/>
  <sheetViews>
    <sheetView topLeftCell="L1" zoomScale="86" zoomScaleNormal="86" workbookViewId="0">
      <selection activeCell="G20" sqref="G20"/>
    </sheetView>
  </sheetViews>
  <sheetFormatPr defaultColWidth="9.21875" defaultRowHeight="18" customHeight="1"/>
  <cols>
    <col min="1" max="1" width="36.5546875" style="17" customWidth="1"/>
    <col min="2" max="24" width="11.77734375" style="17" customWidth="1"/>
    <col min="25" max="25" width="9.77734375" style="17" customWidth="1"/>
    <col min="26" max="26" width="15.21875" style="17" customWidth="1"/>
    <col min="27" max="16384" width="9.21875" style="17"/>
  </cols>
  <sheetData>
    <row r="1" spans="1:26" ht="18" customHeight="1">
      <c r="A1" s="44" t="s">
        <v>2922</v>
      </c>
      <c r="B1" s="43"/>
      <c r="C1" s="43"/>
      <c r="D1" s="43"/>
      <c r="E1" s="43"/>
      <c r="F1" s="43"/>
      <c r="G1" s="43"/>
      <c r="H1" s="43"/>
      <c r="I1" s="43"/>
      <c r="J1" s="43"/>
      <c r="K1" s="43"/>
      <c r="L1" s="43"/>
      <c r="M1" s="43"/>
      <c r="N1" s="43"/>
    </row>
    <row r="2" spans="1:26" ht="18" customHeight="1">
      <c r="A2" s="44"/>
      <c r="B2" s="43"/>
      <c r="C2" s="43"/>
      <c r="D2" s="43"/>
      <c r="E2" s="43"/>
      <c r="F2" s="43"/>
      <c r="G2" s="43"/>
      <c r="H2" s="43"/>
      <c r="I2" s="43"/>
      <c r="J2" s="43"/>
      <c r="K2" s="43"/>
      <c r="L2" s="43"/>
      <c r="M2" s="43"/>
      <c r="N2" s="43"/>
    </row>
    <row r="3" spans="1:26"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ht="18" customHeight="1">
      <c r="A4" s="253" t="s">
        <v>452</v>
      </c>
      <c r="B4" s="567">
        <v>193.96440600001</v>
      </c>
      <c r="C4" s="567">
        <v>152.32694216040829</v>
      </c>
      <c r="D4" s="567">
        <v>174.45704823999543</v>
      </c>
      <c r="E4" s="567">
        <v>211.37175161895101</v>
      </c>
      <c r="F4" s="567">
        <v>199.10545454545456</v>
      </c>
      <c r="G4" s="567">
        <v>211.76054545454545</v>
      </c>
      <c r="H4" s="567">
        <v>214.83223140574685</v>
      </c>
      <c r="I4" s="567">
        <v>200.79194114851302</v>
      </c>
      <c r="J4" s="567">
        <v>231.70301900544752</v>
      </c>
      <c r="K4" s="567">
        <v>237.28232590062436</v>
      </c>
      <c r="L4" s="567">
        <v>219.92054134583444</v>
      </c>
      <c r="M4" s="567">
        <v>264.04773127583985</v>
      </c>
      <c r="N4" s="567">
        <v>271.31350364963504</v>
      </c>
      <c r="O4" s="567">
        <v>373.63087487663483</v>
      </c>
      <c r="P4" s="567">
        <v>336.35567370047124</v>
      </c>
      <c r="Q4" s="567">
        <v>242.38519049446489</v>
      </c>
      <c r="R4" s="567">
        <v>281.98214164145372</v>
      </c>
      <c r="S4" s="567">
        <v>286.77373302877328</v>
      </c>
      <c r="T4" s="567">
        <v>330.71541803184414</v>
      </c>
      <c r="U4" s="567">
        <v>261.06553026978304</v>
      </c>
      <c r="V4" s="567">
        <v>288.51744704033007</v>
      </c>
      <c r="W4" s="567">
        <v>320.39281366092087</v>
      </c>
      <c r="X4" s="567">
        <v>320.05887336033123</v>
      </c>
    </row>
    <row r="5" spans="1:26" ht="18" customHeight="1">
      <c r="A5" s="253" t="s">
        <v>453</v>
      </c>
      <c r="B5" s="567">
        <v>266.13436799959015</v>
      </c>
      <c r="C5" s="567">
        <v>473.85094686463765</v>
      </c>
      <c r="D5" s="567">
        <v>418.14738450102953</v>
      </c>
      <c r="E5" s="567">
        <v>412.98543721675202</v>
      </c>
      <c r="F5" s="567">
        <v>496.68770527272721</v>
      </c>
      <c r="G5" s="567">
        <v>674.94581818181825</v>
      </c>
      <c r="H5" s="567">
        <v>752.00440198852414</v>
      </c>
      <c r="I5" s="567">
        <v>854.20431778187344</v>
      </c>
      <c r="J5" s="567">
        <v>887.98234485200953</v>
      </c>
      <c r="K5" s="567">
        <v>782.93332066843436</v>
      </c>
      <c r="L5" s="567">
        <v>990.24551429113365</v>
      </c>
      <c r="M5" s="567">
        <v>1006.14474241468</v>
      </c>
      <c r="N5" s="567">
        <v>1019.8936496350366</v>
      </c>
      <c r="O5" s="567">
        <v>1078.117634374715</v>
      </c>
      <c r="P5" s="567">
        <v>1145.1627498490516</v>
      </c>
      <c r="Q5" s="567">
        <v>973.86311045830166</v>
      </c>
      <c r="R5" s="567">
        <v>1040.0873925480371</v>
      </c>
      <c r="S5" s="567">
        <v>1303.4812351499477</v>
      </c>
      <c r="T5" s="567">
        <v>1270.9447038262483</v>
      </c>
      <c r="U5" s="567">
        <v>1166.5299813040126</v>
      </c>
      <c r="V5" s="567">
        <v>982.24499274256152</v>
      </c>
      <c r="W5" s="567">
        <v>1121.9545252771834</v>
      </c>
      <c r="X5" s="567">
        <v>1363.203275550439</v>
      </c>
      <c r="Z5" s="13"/>
    </row>
    <row r="6" spans="1:26" ht="18" customHeight="1">
      <c r="A6" s="253" t="s">
        <v>454</v>
      </c>
      <c r="B6" s="567">
        <v>6.029955000030002</v>
      </c>
      <c r="C6" s="567">
        <v>5.5153643154945886</v>
      </c>
      <c r="D6" s="567">
        <v>3.2740054544552755</v>
      </c>
      <c r="E6" s="567">
        <v>0.92439834559052514</v>
      </c>
      <c r="F6" s="567">
        <v>1.1248572727272728</v>
      </c>
      <c r="G6" s="567">
        <v>2.8410032727272725</v>
      </c>
      <c r="H6" s="567">
        <v>0.65284266444412009</v>
      </c>
      <c r="I6" s="567">
        <v>1.4119159452056553</v>
      </c>
      <c r="J6" s="567">
        <v>1.9607645872746602</v>
      </c>
      <c r="K6" s="567">
        <v>4.3050793574655888</v>
      </c>
      <c r="L6" s="567">
        <v>1.8017271056046744</v>
      </c>
      <c r="M6" s="567">
        <v>0.68176559942323989</v>
      </c>
      <c r="N6" s="567">
        <v>3.6717366584671538</v>
      </c>
      <c r="O6" s="567">
        <v>4.1407322438928249</v>
      </c>
      <c r="P6" s="567">
        <v>2.3730478090465552</v>
      </c>
      <c r="Q6" s="567">
        <v>1.1797094200000002</v>
      </c>
      <c r="R6" s="567">
        <v>0.59435257171600364</v>
      </c>
      <c r="S6" s="567">
        <v>0.86309392369633875</v>
      </c>
      <c r="T6" s="567">
        <v>0.80402764870790355</v>
      </c>
      <c r="U6" s="567">
        <v>1.2267316763458866</v>
      </c>
      <c r="V6" s="567">
        <v>1.385230898423758</v>
      </c>
      <c r="W6" s="567">
        <v>0.93998125484487527</v>
      </c>
      <c r="X6" s="567">
        <v>1.1050353289847052</v>
      </c>
      <c r="Z6" s="252"/>
    </row>
    <row r="7" spans="1:26" ht="18" customHeight="1">
      <c r="A7" s="253" t="s">
        <v>455</v>
      </c>
      <c r="B7" s="567">
        <v>45.936429999570024</v>
      </c>
      <c r="C7" s="567">
        <v>32.580182017000006</v>
      </c>
      <c r="D7" s="567">
        <v>51.265089996999997</v>
      </c>
      <c r="E7" s="567">
        <v>44.011864970000005</v>
      </c>
      <c r="F7" s="567">
        <v>53.911826999999995</v>
      </c>
      <c r="G7" s="567">
        <v>47.346096999999993</v>
      </c>
      <c r="H7" s="567">
        <v>57.786039410000008</v>
      </c>
      <c r="I7" s="567">
        <v>62.639824020000006</v>
      </c>
      <c r="J7" s="567">
        <v>78.955428600000019</v>
      </c>
      <c r="K7" s="567">
        <v>91.908005329999995</v>
      </c>
      <c r="L7" s="567">
        <v>88.666374630000007</v>
      </c>
      <c r="M7" s="567">
        <v>94.051132549999991</v>
      </c>
      <c r="N7" s="567">
        <v>74.547563090000025</v>
      </c>
      <c r="O7" s="567">
        <v>64.813268500000007</v>
      </c>
      <c r="P7" s="567">
        <v>69.159322709999998</v>
      </c>
      <c r="Q7" s="567">
        <v>120.95069943</v>
      </c>
      <c r="R7" s="567">
        <v>104.75077574999999</v>
      </c>
      <c r="S7" s="567">
        <v>91.770879520000008</v>
      </c>
      <c r="T7" s="567">
        <v>98.025189660000009</v>
      </c>
      <c r="U7" s="567">
        <v>92.919389490000029</v>
      </c>
      <c r="V7" s="567">
        <v>98.611969034622845</v>
      </c>
      <c r="W7" s="567">
        <v>139.03693199638664</v>
      </c>
      <c r="X7" s="567">
        <v>163.93051930398588</v>
      </c>
      <c r="Z7" s="13"/>
    </row>
    <row r="8" spans="1:26" ht="18" customHeight="1">
      <c r="A8" s="253" t="s">
        <v>456</v>
      </c>
      <c r="B8" s="567">
        <f>B4-B6</f>
        <v>187.93445099997999</v>
      </c>
      <c r="C8" s="567">
        <f>C4-C6</f>
        <v>146.8115778449137</v>
      </c>
      <c r="D8" s="567">
        <f t="shared" ref="D8:W8" si="0">D4-D6</f>
        <v>171.18304278554015</v>
      </c>
      <c r="E8" s="567">
        <f t="shared" si="0"/>
        <v>210.44735327336048</v>
      </c>
      <c r="F8" s="567">
        <f t="shared" si="0"/>
        <v>197.98059727272729</v>
      </c>
      <c r="G8" s="567">
        <f t="shared" si="0"/>
        <v>208.91954218181817</v>
      </c>
      <c r="H8" s="567">
        <f t="shared" si="0"/>
        <v>214.17938874130274</v>
      </c>
      <c r="I8" s="567">
        <f t="shared" si="0"/>
        <v>199.38002520330735</v>
      </c>
      <c r="J8" s="567">
        <f t="shared" si="0"/>
        <v>229.74225441817285</v>
      </c>
      <c r="K8" s="567">
        <f t="shared" si="0"/>
        <v>232.97724654315877</v>
      </c>
      <c r="L8" s="567">
        <f t="shared" si="0"/>
        <v>218.11881424022977</v>
      </c>
      <c r="M8" s="567">
        <f t="shared" si="0"/>
        <v>263.36596567641664</v>
      </c>
      <c r="N8" s="567">
        <f t="shared" si="0"/>
        <v>267.64176699116786</v>
      </c>
      <c r="O8" s="567">
        <f t="shared" si="0"/>
        <v>369.49014263274199</v>
      </c>
      <c r="P8" s="567">
        <f t="shared" si="0"/>
        <v>333.98262589142468</v>
      </c>
      <c r="Q8" s="567">
        <f t="shared" si="0"/>
        <v>241.2054810744649</v>
      </c>
      <c r="R8" s="567">
        <f t="shared" si="0"/>
        <v>281.38778906973772</v>
      </c>
      <c r="S8" s="567">
        <f t="shared" si="0"/>
        <v>285.91063910507694</v>
      </c>
      <c r="T8" s="567">
        <f t="shared" si="0"/>
        <v>329.91139038313622</v>
      </c>
      <c r="U8" s="567">
        <f t="shared" si="0"/>
        <v>259.83879859343716</v>
      </c>
      <c r="V8" s="567">
        <f t="shared" si="0"/>
        <v>287.13221614190633</v>
      </c>
      <c r="W8" s="567">
        <f t="shared" si="0"/>
        <v>319.45283240607597</v>
      </c>
      <c r="X8" s="567">
        <f>X4-X6</f>
        <v>318.95383803134655</v>
      </c>
    </row>
    <row r="9" spans="1:26" ht="18" customHeight="1">
      <c r="A9" s="253" t="s">
        <v>457</v>
      </c>
      <c r="B9" s="567">
        <f>B5-B7</f>
        <v>220.19793800002014</v>
      </c>
      <c r="C9" s="567">
        <f t="shared" ref="C9:W9" si="1">C5-C7</f>
        <v>441.27076484763762</v>
      </c>
      <c r="D9" s="567">
        <f t="shared" si="1"/>
        <v>366.88229450402952</v>
      </c>
      <c r="E9" s="567">
        <f t="shared" si="1"/>
        <v>368.97357224675204</v>
      </c>
      <c r="F9" s="567">
        <f t="shared" si="1"/>
        <v>442.7758782727272</v>
      </c>
      <c r="G9" s="567">
        <f t="shared" si="1"/>
        <v>627.59972118181827</v>
      </c>
      <c r="H9" s="567">
        <f t="shared" si="1"/>
        <v>694.21836257852408</v>
      </c>
      <c r="I9" s="567">
        <f t="shared" si="1"/>
        <v>791.56449376187345</v>
      </c>
      <c r="J9" s="567">
        <f t="shared" si="1"/>
        <v>809.02691625200953</v>
      </c>
      <c r="K9" s="567">
        <f t="shared" si="1"/>
        <v>691.02531533843432</v>
      </c>
      <c r="L9" s="567">
        <f t="shared" si="1"/>
        <v>901.57913966113369</v>
      </c>
      <c r="M9" s="567">
        <f t="shared" si="1"/>
        <v>912.09360986467993</v>
      </c>
      <c r="N9" s="567">
        <f t="shared" si="1"/>
        <v>945.34608654503654</v>
      </c>
      <c r="O9" s="567">
        <f t="shared" si="1"/>
        <v>1013.3043658747149</v>
      </c>
      <c r="P9" s="567">
        <f t="shared" si="1"/>
        <v>1076.0034271390516</v>
      </c>
      <c r="Q9" s="567">
        <f t="shared" si="1"/>
        <v>852.91241102830168</v>
      </c>
      <c r="R9" s="567">
        <f t="shared" si="1"/>
        <v>935.33661679803708</v>
      </c>
      <c r="S9" s="567">
        <f t="shared" si="1"/>
        <v>1211.7103556299476</v>
      </c>
      <c r="T9" s="567">
        <f t="shared" si="1"/>
        <v>1172.9195141662483</v>
      </c>
      <c r="U9" s="567">
        <f t="shared" si="1"/>
        <v>1073.6105918140127</v>
      </c>
      <c r="V9" s="567">
        <f t="shared" si="1"/>
        <v>883.63302370793872</v>
      </c>
      <c r="W9" s="567">
        <f t="shared" si="1"/>
        <v>982.91759328079672</v>
      </c>
      <c r="X9" s="567">
        <f>X5-X7</f>
        <v>1199.2727562464531</v>
      </c>
    </row>
    <row r="10" spans="1:26" ht="18" customHeight="1">
      <c r="A10" s="253"/>
      <c r="B10" s="206"/>
      <c r="C10" s="206"/>
      <c r="D10" s="206"/>
      <c r="E10" s="206"/>
      <c r="F10" s="206"/>
      <c r="G10" s="206"/>
      <c r="H10" s="206"/>
      <c r="I10" s="206"/>
      <c r="J10" s="206"/>
      <c r="K10" s="206"/>
      <c r="L10" s="206"/>
      <c r="M10" s="206"/>
      <c r="N10" s="206"/>
      <c r="O10" s="206"/>
      <c r="P10" s="206"/>
      <c r="Q10" s="206"/>
      <c r="R10" s="206"/>
      <c r="S10" s="206"/>
      <c r="T10" s="206"/>
      <c r="U10" s="206"/>
      <c r="V10" s="206"/>
      <c r="W10" s="293"/>
      <c r="X10" s="293"/>
    </row>
    <row r="11" spans="1:26" ht="18" customHeight="1">
      <c r="A11" s="254" t="s">
        <v>458</v>
      </c>
      <c r="B11" s="691"/>
      <c r="C11" s="691">
        <v>5.5153643154945886</v>
      </c>
      <c r="D11" s="691">
        <v>3.2740054544552755</v>
      </c>
      <c r="E11" s="691">
        <v>0.92439834559052514</v>
      </c>
      <c r="F11" s="691">
        <v>1.1248572727272728</v>
      </c>
      <c r="G11" s="691">
        <v>2.8410032727272725</v>
      </c>
      <c r="H11" s="691">
        <v>0.65284266444412009</v>
      </c>
      <c r="I11" s="691">
        <v>1.4119159452056553</v>
      </c>
      <c r="J11" s="691">
        <v>1.9607645872746602</v>
      </c>
      <c r="K11" s="691">
        <v>4.3050793574655888</v>
      </c>
      <c r="L11" s="691">
        <v>1.8017271056046744</v>
      </c>
      <c r="M11" s="691">
        <v>0.68176559942323989</v>
      </c>
      <c r="N11" s="691">
        <v>3.6717366584671538</v>
      </c>
      <c r="O11" s="691">
        <v>4.1407322438928249</v>
      </c>
      <c r="P11" s="691">
        <v>2.3730478090465552</v>
      </c>
      <c r="Q11" s="691">
        <v>1.1797094200000002</v>
      </c>
      <c r="R11" s="691">
        <v>0.59435257171600364</v>
      </c>
      <c r="S11" s="691">
        <v>0.86309392369633875</v>
      </c>
      <c r="T11" s="691">
        <v>0.80402764870790355</v>
      </c>
      <c r="U11" s="691">
        <v>1.2267316763458866</v>
      </c>
      <c r="V11" s="691">
        <v>1.385230898423758</v>
      </c>
      <c r="W11" s="691">
        <v>0.93998125484487527</v>
      </c>
      <c r="X11" s="691">
        <v>1.1050353289847052</v>
      </c>
    </row>
    <row r="12" spans="1:26" ht="18" customHeight="1">
      <c r="A12" s="255" t="s">
        <v>13</v>
      </c>
      <c r="B12" s="293"/>
      <c r="C12" s="293">
        <v>0</v>
      </c>
      <c r="D12" s="293">
        <v>0</v>
      </c>
      <c r="E12" s="293">
        <v>0</v>
      </c>
      <c r="F12" s="293">
        <v>0</v>
      </c>
      <c r="G12" s="293">
        <v>4.4027272727272726E-3</v>
      </c>
      <c r="H12" s="293">
        <v>0</v>
      </c>
      <c r="I12" s="293">
        <v>0</v>
      </c>
      <c r="J12" s="293">
        <v>0</v>
      </c>
      <c r="K12" s="293">
        <v>0</v>
      </c>
      <c r="L12" s="293">
        <v>0</v>
      </c>
      <c r="M12" s="293">
        <v>0</v>
      </c>
      <c r="N12" s="293">
        <v>0</v>
      </c>
      <c r="O12" s="293">
        <v>0</v>
      </c>
      <c r="P12" s="293">
        <v>0</v>
      </c>
      <c r="Q12" s="293">
        <v>0</v>
      </c>
      <c r="R12" s="293">
        <v>0</v>
      </c>
      <c r="S12" s="293">
        <v>0</v>
      </c>
      <c r="T12" s="293">
        <v>0</v>
      </c>
      <c r="U12" s="293">
        <v>0</v>
      </c>
      <c r="V12" s="293">
        <v>0</v>
      </c>
      <c r="W12" s="293">
        <v>0</v>
      </c>
      <c r="X12" s="293">
        <v>0</v>
      </c>
    </row>
    <row r="13" spans="1:26" ht="18" customHeight="1">
      <c r="A13" s="255" t="s">
        <v>12</v>
      </c>
      <c r="B13" s="293"/>
      <c r="C13" s="293">
        <v>0</v>
      </c>
      <c r="D13" s="293">
        <v>0</v>
      </c>
      <c r="E13" s="293">
        <v>0</v>
      </c>
      <c r="F13" s="293">
        <v>0</v>
      </c>
      <c r="G13" s="293">
        <v>0</v>
      </c>
      <c r="H13" s="293">
        <v>0</v>
      </c>
      <c r="I13" s="293">
        <v>0</v>
      </c>
      <c r="J13" s="293">
        <v>0</v>
      </c>
      <c r="K13" s="293">
        <v>0</v>
      </c>
      <c r="L13" s="293">
        <v>0</v>
      </c>
      <c r="M13" s="293">
        <v>0</v>
      </c>
      <c r="N13" s="293">
        <v>0</v>
      </c>
      <c r="O13" s="293">
        <v>0</v>
      </c>
      <c r="P13" s="293">
        <v>0</v>
      </c>
      <c r="Q13" s="293">
        <v>0</v>
      </c>
      <c r="R13" s="293">
        <v>0</v>
      </c>
      <c r="S13" s="293">
        <v>0</v>
      </c>
      <c r="T13" s="293">
        <v>0</v>
      </c>
      <c r="U13" s="293">
        <v>0</v>
      </c>
      <c r="V13" s="293">
        <v>0</v>
      </c>
      <c r="W13" s="293">
        <v>0</v>
      </c>
      <c r="X13" s="293">
        <v>0</v>
      </c>
    </row>
    <row r="14" spans="1:26" ht="18" customHeight="1">
      <c r="A14" s="255" t="s">
        <v>513</v>
      </c>
      <c r="B14" s="293"/>
      <c r="C14" s="293"/>
      <c r="D14" s="293"/>
      <c r="E14" s="293"/>
      <c r="F14" s="293"/>
      <c r="G14" s="293"/>
      <c r="H14" s="293"/>
      <c r="I14" s="293"/>
      <c r="J14" s="293"/>
      <c r="K14" s="293"/>
      <c r="L14" s="293"/>
      <c r="M14" s="293"/>
      <c r="N14" s="293"/>
      <c r="O14" s="293"/>
      <c r="P14" s="293"/>
      <c r="Q14" s="293"/>
      <c r="R14" s="293"/>
      <c r="S14" s="293"/>
      <c r="T14" s="293"/>
      <c r="U14" s="293"/>
      <c r="V14" s="293"/>
      <c r="W14" s="293"/>
      <c r="X14" s="293"/>
    </row>
    <row r="15" spans="1:26" ht="18" customHeight="1">
      <c r="A15" s="255" t="s">
        <v>459</v>
      </c>
      <c r="B15" s="293"/>
      <c r="C15" s="293">
        <v>0</v>
      </c>
      <c r="D15" s="293">
        <v>0</v>
      </c>
      <c r="E15" s="293">
        <v>0</v>
      </c>
      <c r="F15" s="293">
        <v>0</v>
      </c>
      <c r="G15" s="293">
        <v>0</v>
      </c>
      <c r="H15" s="293">
        <v>0</v>
      </c>
      <c r="I15" s="293">
        <v>0</v>
      </c>
      <c r="J15" s="293">
        <v>0</v>
      </c>
      <c r="K15" s="293">
        <v>0</v>
      </c>
      <c r="L15" s="293">
        <v>0</v>
      </c>
      <c r="M15" s="293">
        <v>0</v>
      </c>
      <c r="N15" s="293">
        <v>0</v>
      </c>
      <c r="O15" s="293">
        <v>0</v>
      </c>
      <c r="P15" s="293">
        <v>0</v>
      </c>
      <c r="Q15" s="293">
        <v>0</v>
      </c>
      <c r="R15" s="293">
        <v>0</v>
      </c>
      <c r="S15" s="293">
        <v>0</v>
      </c>
      <c r="T15" s="293">
        <v>0</v>
      </c>
      <c r="U15" s="293">
        <v>0</v>
      </c>
      <c r="V15" s="293">
        <v>0</v>
      </c>
      <c r="W15" s="293">
        <v>0</v>
      </c>
      <c r="X15" s="293">
        <v>0</v>
      </c>
    </row>
    <row r="16" spans="1:26" ht="18" customHeight="1">
      <c r="A16" s="255" t="s">
        <v>512</v>
      </c>
      <c r="B16" s="293"/>
      <c r="C16" s="293">
        <v>0</v>
      </c>
      <c r="D16" s="293">
        <v>0</v>
      </c>
      <c r="E16" s="293">
        <v>0</v>
      </c>
      <c r="F16" s="293">
        <v>0</v>
      </c>
      <c r="G16" s="293">
        <v>0</v>
      </c>
      <c r="H16" s="293">
        <v>0</v>
      </c>
      <c r="I16" s="293">
        <v>0</v>
      </c>
      <c r="J16" s="293">
        <v>0.21429171269346811</v>
      </c>
      <c r="K16" s="293">
        <v>0.11547037136851442</v>
      </c>
      <c r="L16" s="293">
        <v>0.20384301161828211</v>
      </c>
      <c r="M16" s="293">
        <v>0</v>
      </c>
      <c r="N16" s="293">
        <v>0</v>
      </c>
      <c r="O16" s="293">
        <v>0</v>
      </c>
      <c r="P16" s="293">
        <v>0</v>
      </c>
      <c r="Q16" s="293">
        <v>0</v>
      </c>
      <c r="R16" s="293">
        <v>0</v>
      </c>
      <c r="S16" s="293">
        <v>0</v>
      </c>
      <c r="T16" s="293">
        <v>0</v>
      </c>
      <c r="U16" s="293">
        <v>1.3045213239747745E-5</v>
      </c>
      <c r="V16" s="293">
        <v>0</v>
      </c>
      <c r="W16" s="293">
        <v>0</v>
      </c>
      <c r="X16" s="293">
        <v>1.4132714903276886E-3</v>
      </c>
    </row>
    <row r="17" spans="1:27" ht="18" customHeight="1">
      <c r="A17" s="255" t="s">
        <v>11</v>
      </c>
      <c r="B17" s="293"/>
      <c r="C17" s="293">
        <v>0</v>
      </c>
      <c r="D17" s="293">
        <v>0</v>
      </c>
      <c r="E17" s="293">
        <v>0</v>
      </c>
      <c r="F17" s="293">
        <v>0</v>
      </c>
      <c r="G17" s="293">
        <v>0</v>
      </c>
      <c r="H17" s="293">
        <v>0</v>
      </c>
      <c r="I17" s="293">
        <v>0</v>
      </c>
      <c r="J17" s="293">
        <v>0</v>
      </c>
      <c r="K17" s="293">
        <v>0</v>
      </c>
      <c r="L17" s="293">
        <v>0</v>
      </c>
      <c r="M17" s="293">
        <v>0</v>
      </c>
      <c r="N17" s="293">
        <v>0</v>
      </c>
      <c r="O17" s="293">
        <v>0</v>
      </c>
      <c r="P17" s="293">
        <v>0</v>
      </c>
      <c r="Q17" s="293">
        <v>0</v>
      </c>
      <c r="R17" s="293">
        <v>0</v>
      </c>
      <c r="S17" s="293">
        <v>0</v>
      </c>
      <c r="T17" s="293">
        <v>0</v>
      </c>
      <c r="U17" s="293">
        <v>0</v>
      </c>
      <c r="V17" s="293">
        <v>0</v>
      </c>
      <c r="W17" s="293">
        <v>0</v>
      </c>
      <c r="X17" s="293">
        <v>0</v>
      </c>
    </row>
    <row r="18" spans="1:27" ht="18" customHeight="1">
      <c r="A18" s="255" t="s">
        <v>10</v>
      </c>
      <c r="B18" s="293"/>
      <c r="C18" s="293">
        <v>3.5133379329005661</v>
      </c>
      <c r="D18" s="293">
        <v>2.616437168983281</v>
      </c>
      <c r="E18" s="293">
        <v>0.14305730227542063</v>
      </c>
      <c r="F18" s="293">
        <v>0.12689581818181817</v>
      </c>
      <c r="G18" s="293">
        <v>1.0885183636363638</v>
      </c>
      <c r="H18" s="293">
        <v>-7.5459331086566994E-3</v>
      </c>
      <c r="I18" s="293">
        <v>0.51422285637546117</v>
      </c>
      <c r="J18" s="293">
        <v>0.76380069805125461</v>
      </c>
      <c r="K18" s="293">
        <v>2.1931240108239223</v>
      </c>
      <c r="L18" s="293">
        <v>0.62506884219558889</v>
      </c>
      <c r="M18" s="293">
        <v>7.1570961854426685E-2</v>
      </c>
      <c r="N18" s="293">
        <v>2.9456475365693433</v>
      </c>
      <c r="O18" s="293">
        <v>3.3401900989516253</v>
      </c>
      <c r="P18" s="293">
        <v>2.2126674025444024</v>
      </c>
      <c r="Q18" s="293">
        <v>0.74088953291512927</v>
      </c>
      <c r="R18" s="293">
        <v>2.0658590529958932E-2</v>
      </c>
      <c r="S18" s="293">
        <v>0</v>
      </c>
      <c r="T18" s="293">
        <v>0</v>
      </c>
      <c r="U18" s="293">
        <v>9.6187827698008335E-2</v>
      </c>
      <c r="V18" s="293">
        <v>8.6679713121730367E-2</v>
      </c>
      <c r="W18" s="293">
        <v>0.1173500411259638</v>
      </c>
      <c r="X18" s="293">
        <v>2.6077413523720111E-3</v>
      </c>
    </row>
    <row r="19" spans="1:27" ht="18" customHeight="1">
      <c r="A19" s="255" t="s">
        <v>9</v>
      </c>
      <c r="B19" s="293"/>
      <c r="C19" s="293">
        <v>0</v>
      </c>
      <c r="D19" s="293">
        <v>0</v>
      </c>
      <c r="E19" s="293">
        <v>0</v>
      </c>
      <c r="F19" s="293">
        <v>0</v>
      </c>
      <c r="G19" s="293">
        <v>0</v>
      </c>
      <c r="H19" s="293">
        <v>0</v>
      </c>
      <c r="I19" s="293">
        <v>0</v>
      </c>
      <c r="J19" s="293">
        <v>0</v>
      </c>
      <c r="K19" s="293">
        <v>0</v>
      </c>
      <c r="L19" s="293">
        <v>0</v>
      </c>
      <c r="M19" s="293">
        <v>0</v>
      </c>
      <c r="N19" s="293">
        <v>0</v>
      </c>
      <c r="O19" s="293">
        <v>0</v>
      </c>
      <c r="P19" s="293">
        <v>0</v>
      </c>
      <c r="Q19" s="293">
        <v>0</v>
      </c>
      <c r="R19" s="293">
        <v>0</v>
      </c>
      <c r="S19" s="293">
        <v>3.0068287893552953E-4</v>
      </c>
      <c r="T19" s="293">
        <v>0</v>
      </c>
      <c r="U19" s="293">
        <v>0</v>
      </c>
      <c r="V19" s="293">
        <v>0</v>
      </c>
      <c r="W19" s="293">
        <v>5.4134940500494104E-3</v>
      </c>
      <c r="X19" s="293">
        <v>0</v>
      </c>
    </row>
    <row r="20" spans="1:27" ht="18" customHeight="1">
      <c r="A20" s="255" t="s">
        <v>8</v>
      </c>
      <c r="B20" s="293"/>
      <c r="C20" s="293">
        <v>9.7266142408507311E-2</v>
      </c>
      <c r="D20" s="293">
        <v>0.1154859288092312</v>
      </c>
      <c r="E20" s="293">
        <v>0.19949400097221481</v>
      </c>
      <c r="F20" s="293">
        <v>0.28576963636363634</v>
      </c>
      <c r="G20" s="293">
        <v>0.3345269090909091</v>
      </c>
      <c r="H20" s="293">
        <v>0.39015140895102796</v>
      </c>
      <c r="I20" s="293">
        <v>0.37732662632234026</v>
      </c>
      <c r="J20" s="293">
        <v>0.47785545101458399</v>
      </c>
      <c r="K20" s="293">
        <v>0.63212969441679934</v>
      </c>
      <c r="L20" s="293">
        <v>0.43519408880727822</v>
      </c>
      <c r="M20" s="293">
        <v>0.42172740145493542</v>
      </c>
      <c r="N20" s="293">
        <v>0.7063881116788322</v>
      </c>
      <c r="O20" s="293">
        <v>0.62157114715555184</v>
      </c>
      <c r="P20" s="293">
        <v>0.13190091117959332</v>
      </c>
      <c r="Q20" s="293">
        <v>0.24253776752767528</v>
      </c>
      <c r="R20" s="293">
        <v>0.3929442638458247</v>
      </c>
      <c r="S20" s="293">
        <v>0.75189201134223804</v>
      </c>
      <c r="T20" s="293">
        <v>0.63168280127951704</v>
      </c>
      <c r="U20" s="293">
        <v>1.0567140570777069</v>
      </c>
      <c r="V20" s="293">
        <v>1.2701292081342697</v>
      </c>
      <c r="W20" s="293">
        <v>0.76924023894480842</v>
      </c>
      <c r="X20" s="293">
        <v>1.03941387403925</v>
      </c>
    </row>
    <row r="21" spans="1:27" ht="18" customHeight="1">
      <c r="A21" s="255" t="s">
        <v>6</v>
      </c>
      <c r="B21" s="293"/>
      <c r="C21" s="293">
        <v>0</v>
      </c>
      <c r="D21" s="293">
        <v>0.12615131779456043</v>
      </c>
      <c r="E21" s="293">
        <v>0</v>
      </c>
      <c r="F21" s="293">
        <v>0</v>
      </c>
      <c r="G21" s="293">
        <v>0</v>
      </c>
      <c r="H21" s="293">
        <v>0</v>
      </c>
      <c r="I21" s="293">
        <v>0</v>
      </c>
      <c r="J21" s="293">
        <v>0</v>
      </c>
      <c r="K21" s="293">
        <v>0</v>
      </c>
      <c r="L21" s="293">
        <v>0</v>
      </c>
      <c r="M21" s="293">
        <v>2.3474503060808075E-3</v>
      </c>
      <c r="N21" s="293">
        <v>0</v>
      </c>
      <c r="O21" s="293">
        <v>4.1467278170795422E-4</v>
      </c>
      <c r="P21" s="293">
        <v>0</v>
      </c>
      <c r="Q21" s="293">
        <v>0</v>
      </c>
      <c r="R21" s="293">
        <v>0</v>
      </c>
      <c r="S21" s="293">
        <v>0</v>
      </c>
      <c r="T21" s="293">
        <v>0</v>
      </c>
      <c r="U21" s="293">
        <v>0</v>
      </c>
      <c r="V21" s="293">
        <v>0</v>
      </c>
      <c r="W21" s="293">
        <v>0</v>
      </c>
      <c r="X21" s="293">
        <v>0</v>
      </c>
    </row>
    <row r="22" spans="1:27" ht="18" customHeight="1">
      <c r="A22" s="255" t="s">
        <v>18</v>
      </c>
      <c r="B22" s="293"/>
      <c r="C22" s="293">
        <v>0</v>
      </c>
      <c r="D22" s="293">
        <v>0</v>
      </c>
      <c r="E22" s="293">
        <v>0</v>
      </c>
      <c r="F22" s="293">
        <v>0</v>
      </c>
      <c r="G22" s="293">
        <v>0</v>
      </c>
      <c r="H22" s="293">
        <v>0</v>
      </c>
      <c r="I22" s="293">
        <v>0</v>
      </c>
      <c r="J22" s="293">
        <v>0</v>
      </c>
      <c r="K22" s="293">
        <v>0</v>
      </c>
      <c r="L22" s="293">
        <v>0</v>
      </c>
      <c r="M22" s="293">
        <v>0</v>
      </c>
      <c r="N22" s="293">
        <v>0</v>
      </c>
      <c r="O22" s="293">
        <v>0</v>
      </c>
      <c r="P22" s="293">
        <v>0</v>
      </c>
      <c r="Q22" s="293">
        <v>0</v>
      </c>
      <c r="R22" s="293">
        <v>0</v>
      </c>
      <c r="S22" s="293">
        <v>0</v>
      </c>
      <c r="T22" s="293">
        <v>0</v>
      </c>
      <c r="U22" s="293">
        <v>0</v>
      </c>
      <c r="V22" s="293">
        <v>0</v>
      </c>
      <c r="W22" s="293">
        <v>0</v>
      </c>
      <c r="X22" s="293">
        <v>0</v>
      </c>
    </row>
    <row r="23" spans="1:27" ht="18" customHeight="1">
      <c r="A23" s="255" t="s">
        <v>3</v>
      </c>
      <c r="B23" s="293"/>
      <c r="C23" s="293">
        <v>1.9047602401855148</v>
      </c>
      <c r="D23" s="293">
        <v>0.41593103886820232</v>
      </c>
      <c r="E23" s="293">
        <v>0.58184704234288964</v>
      </c>
      <c r="F23" s="293">
        <v>0.7121918181818182</v>
      </c>
      <c r="G23" s="293">
        <v>1.4135552727272727</v>
      </c>
      <c r="H23" s="293">
        <v>0.25158792008903164</v>
      </c>
      <c r="I23" s="293">
        <v>0.25204978619454166</v>
      </c>
      <c r="J23" s="293">
        <v>0.40370961907305447</v>
      </c>
      <c r="K23" s="293">
        <v>1.3386674005931816</v>
      </c>
      <c r="L23" s="293">
        <v>0.53762116298352525</v>
      </c>
      <c r="M23" s="293">
        <v>0.18531488662131648</v>
      </c>
      <c r="N23" s="293">
        <v>1.9701010218978108E-2</v>
      </c>
      <c r="O23" s="293">
        <v>0.17855632500393936</v>
      </c>
      <c r="P23" s="293">
        <v>2.8479495322559147E-2</v>
      </c>
      <c r="Q23" s="293">
        <v>0.19628211955719557</v>
      </c>
      <c r="R23" s="293">
        <v>0.18074971734022025</v>
      </c>
      <c r="S23" s="293">
        <v>0.11090122947516523</v>
      </c>
      <c r="T23" s="293">
        <v>0.17132121230636521</v>
      </c>
      <c r="U23" s="293">
        <v>7.458199380054871E-2</v>
      </c>
      <c r="V23" s="293">
        <v>2.8421977167757972E-2</v>
      </c>
      <c r="W23" s="293">
        <v>2.4614629008302118E-3</v>
      </c>
      <c r="X23" s="293">
        <v>1.3275343838236634E-3</v>
      </c>
    </row>
    <row r="24" spans="1:27" s="40" customFormat="1" ht="18" customHeight="1">
      <c r="A24" s="255" t="s">
        <v>460</v>
      </c>
      <c r="B24" s="293"/>
      <c r="C24" s="293">
        <v>0</v>
      </c>
      <c r="D24" s="293">
        <v>0</v>
      </c>
      <c r="E24" s="293">
        <v>0</v>
      </c>
      <c r="F24" s="293">
        <v>0</v>
      </c>
      <c r="G24" s="293">
        <v>0</v>
      </c>
      <c r="H24" s="293">
        <v>1.864926851271723E-2</v>
      </c>
      <c r="I24" s="293">
        <v>0.2683166763133123</v>
      </c>
      <c r="J24" s="293">
        <v>0.10110710644229898</v>
      </c>
      <c r="K24" s="293">
        <v>2.5687880263170093E-2</v>
      </c>
      <c r="L24" s="293">
        <v>0</v>
      </c>
      <c r="M24" s="293">
        <v>8.048991864805223E-4</v>
      </c>
      <c r="N24" s="293">
        <v>0</v>
      </c>
      <c r="O24" s="293">
        <v>0</v>
      </c>
      <c r="P24" s="293">
        <v>0</v>
      </c>
      <c r="Q24" s="293">
        <v>0</v>
      </c>
      <c r="R24" s="293">
        <v>0</v>
      </c>
      <c r="S24" s="293">
        <v>0</v>
      </c>
      <c r="T24" s="293">
        <v>0</v>
      </c>
      <c r="U24" s="293">
        <v>1.3045213239747745E-5</v>
      </c>
      <c r="V24" s="293">
        <v>0</v>
      </c>
      <c r="W24" s="293">
        <v>4.5516017823223447E-2</v>
      </c>
      <c r="X24" s="293">
        <v>5.7431451652455383E-2</v>
      </c>
      <c r="AA24" s="17"/>
    </row>
    <row r="25" spans="1:27" ht="18" customHeight="1">
      <c r="A25" s="255" t="s">
        <v>1</v>
      </c>
      <c r="B25" s="293"/>
      <c r="C25" s="293">
        <v>0</v>
      </c>
      <c r="D25" s="293">
        <v>0</v>
      </c>
      <c r="E25" s="293">
        <v>0</v>
      </c>
      <c r="F25" s="293">
        <v>0</v>
      </c>
      <c r="G25" s="293">
        <v>0</v>
      </c>
      <c r="H25" s="293">
        <v>0</v>
      </c>
      <c r="I25" s="293">
        <v>0</v>
      </c>
      <c r="J25" s="293">
        <v>0</v>
      </c>
      <c r="K25" s="293">
        <v>0</v>
      </c>
      <c r="L25" s="293">
        <v>0</v>
      </c>
      <c r="M25" s="293">
        <v>0</v>
      </c>
      <c r="N25" s="293">
        <v>0</v>
      </c>
      <c r="O25" s="293">
        <v>0</v>
      </c>
      <c r="P25" s="293">
        <v>0</v>
      </c>
      <c r="Q25" s="293">
        <v>0</v>
      </c>
      <c r="R25" s="293">
        <v>0</v>
      </c>
      <c r="S25" s="293">
        <v>0</v>
      </c>
      <c r="T25" s="293">
        <v>1.0236351220213491E-3</v>
      </c>
      <c r="U25" s="293">
        <v>0</v>
      </c>
      <c r="V25" s="293">
        <v>0</v>
      </c>
      <c r="W25" s="293">
        <v>0</v>
      </c>
      <c r="X25" s="293">
        <v>2.84145606647656E-3</v>
      </c>
    </row>
    <row r="26" spans="1:27" ht="18" customHeight="1">
      <c r="A26" s="255" t="s">
        <v>24</v>
      </c>
      <c r="B26" s="293"/>
      <c r="C26" s="293">
        <v>0</v>
      </c>
      <c r="D26" s="293">
        <v>0</v>
      </c>
      <c r="E26" s="293">
        <v>0</v>
      </c>
      <c r="F26" s="293">
        <v>0</v>
      </c>
      <c r="G26" s="293">
        <v>0</v>
      </c>
      <c r="H26" s="293">
        <v>0</v>
      </c>
      <c r="I26" s="293">
        <v>0</v>
      </c>
      <c r="J26" s="293">
        <v>0</v>
      </c>
      <c r="K26" s="293">
        <v>0</v>
      </c>
      <c r="L26" s="293">
        <v>0</v>
      </c>
      <c r="M26" s="293">
        <v>0</v>
      </c>
      <c r="N26" s="293">
        <v>0</v>
      </c>
      <c r="O26" s="293">
        <v>0</v>
      </c>
      <c r="P26" s="293">
        <v>0</v>
      </c>
      <c r="Q26" s="293">
        <v>0</v>
      </c>
      <c r="R26" s="293">
        <v>0</v>
      </c>
      <c r="S26" s="293">
        <v>0</v>
      </c>
      <c r="T26" s="293">
        <v>0</v>
      </c>
      <c r="U26" s="293">
        <v>0</v>
      </c>
      <c r="V26" s="293">
        <v>0</v>
      </c>
      <c r="W26" s="293">
        <v>0</v>
      </c>
      <c r="X26" s="293">
        <v>0</v>
      </c>
    </row>
    <row r="27" spans="1:27" ht="18" customHeight="1">
      <c r="A27" s="253"/>
      <c r="B27" s="293"/>
      <c r="C27" s="293"/>
      <c r="D27" s="293"/>
      <c r="E27" s="293"/>
      <c r="F27" s="293"/>
      <c r="G27" s="293"/>
      <c r="H27" s="293"/>
      <c r="I27" s="293"/>
      <c r="J27" s="293"/>
      <c r="K27" s="293"/>
      <c r="L27" s="293"/>
      <c r="M27" s="293"/>
      <c r="N27" s="293"/>
      <c r="O27" s="293"/>
      <c r="P27" s="293"/>
      <c r="Q27" s="293"/>
      <c r="R27" s="293"/>
      <c r="S27" s="293"/>
      <c r="T27" s="293"/>
      <c r="U27" s="293"/>
      <c r="V27" s="293"/>
      <c r="W27" s="293"/>
      <c r="X27" s="293"/>
    </row>
    <row r="28" spans="1:27" ht="18" customHeight="1">
      <c r="A28" s="254" t="s">
        <v>461</v>
      </c>
      <c r="B28" s="691"/>
      <c r="C28" s="691">
        <v>32.580182017000006</v>
      </c>
      <c r="D28" s="691">
        <v>51.265089996999997</v>
      </c>
      <c r="E28" s="691">
        <v>44.011864970000005</v>
      </c>
      <c r="F28" s="691">
        <v>53.911826999999995</v>
      </c>
      <c r="G28" s="691">
        <v>47.346096999999993</v>
      </c>
      <c r="H28" s="691">
        <v>57.786039410000008</v>
      </c>
      <c r="I28" s="691">
        <v>62.639824020000006</v>
      </c>
      <c r="J28" s="691">
        <v>78.955428600000019</v>
      </c>
      <c r="K28" s="691">
        <v>91.908005329999995</v>
      </c>
      <c r="L28" s="691">
        <v>88.666374630000007</v>
      </c>
      <c r="M28" s="691">
        <v>94.051132549999991</v>
      </c>
      <c r="N28" s="691">
        <v>74.547563090000025</v>
      </c>
      <c r="O28" s="691">
        <v>64.813268500000007</v>
      </c>
      <c r="P28" s="691">
        <v>69.159322709999998</v>
      </c>
      <c r="Q28" s="691">
        <v>120.95069943</v>
      </c>
      <c r="R28" s="691">
        <v>104.75077574999999</v>
      </c>
      <c r="S28" s="691">
        <v>91.770879520000008</v>
      </c>
      <c r="T28" s="691">
        <v>98.025189660000009</v>
      </c>
      <c r="U28" s="691">
        <v>92.919389490000029</v>
      </c>
      <c r="V28" s="691">
        <v>98.611969034622845</v>
      </c>
      <c r="W28" s="691">
        <v>139.03693199638664</v>
      </c>
      <c r="X28" s="691">
        <v>163.93051930398588</v>
      </c>
    </row>
    <row r="29" spans="1:27" ht="18" customHeight="1">
      <c r="A29" s="255" t="s">
        <v>13</v>
      </c>
      <c r="B29" s="293"/>
      <c r="C29" s="293">
        <v>0</v>
      </c>
      <c r="D29" s="293">
        <v>0</v>
      </c>
      <c r="E29" s="293">
        <v>0</v>
      </c>
      <c r="F29" s="293">
        <v>2.0017E-2</v>
      </c>
      <c r="G29" s="293">
        <v>1.4329E-2</v>
      </c>
      <c r="H29" s="293">
        <v>0</v>
      </c>
      <c r="I29" s="293">
        <v>2.1019999999999999E-5</v>
      </c>
      <c r="J29" s="293">
        <v>3.2954899999999999E-3</v>
      </c>
      <c r="K29" s="293">
        <v>1.8585919999999999E-2</v>
      </c>
      <c r="L29" s="293">
        <v>1.7046489999999997E-2</v>
      </c>
      <c r="M29" s="293">
        <v>2.6380000000000002E-4</v>
      </c>
      <c r="N29" s="293">
        <v>0</v>
      </c>
      <c r="O29" s="293">
        <v>0</v>
      </c>
      <c r="P29" s="293">
        <v>0</v>
      </c>
      <c r="Q29" s="293">
        <v>3.5920000000000002E-5</v>
      </c>
      <c r="R29" s="293">
        <v>3.5400415919038427E-5</v>
      </c>
      <c r="S29" s="293">
        <v>0</v>
      </c>
      <c r="T29" s="293">
        <v>0</v>
      </c>
      <c r="U29" s="293">
        <v>0</v>
      </c>
      <c r="V29" s="293">
        <v>0</v>
      </c>
      <c r="W29" s="293">
        <v>3.1008018083589265E-3</v>
      </c>
      <c r="X29" s="293">
        <v>0</v>
      </c>
    </row>
    <row r="30" spans="1:27" ht="18" customHeight="1">
      <c r="A30" s="255" t="s">
        <v>12</v>
      </c>
      <c r="B30" s="293"/>
      <c r="C30" s="293">
        <v>4.6690999999999997E-5</v>
      </c>
      <c r="D30" s="293">
        <v>1.1738100000000001E-4</v>
      </c>
      <c r="E30" s="293">
        <v>0.2</v>
      </c>
      <c r="F30" s="293">
        <v>0.17974399999999999</v>
      </c>
      <c r="G30" s="293">
        <v>0</v>
      </c>
      <c r="H30" s="293">
        <v>0</v>
      </c>
      <c r="I30" s="293">
        <v>2.32395E-3</v>
      </c>
      <c r="J30" s="293">
        <v>9.0629219999999996E-2</v>
      </c>
      <c r="K30" s="293">
        <v>6.7752000000000003E-4</v>
      </c>
      <c r="L30" s="293">
        <v>2.4294690000000001E-2</v>
      </c>
      <c r="M30" s="293">
        <v>5.1568999999999999E-3</v>
      </c>
      <c r="N30" s="293">
        <v>0</v>
      </c>
      <c r="O30" s="293">
        <v>0</v>
      </c>
      <c r="P30" s="293">
        <v>0</v>
      </c>
      <c r="Q30" s="293">
        <v>4.3302999999999999E-4</v>
      </c>
      <c r="R30" s="293">
        <v>9.2970292569764042E-4</v>
      </c>
      <c r="S30" s="293">
        <v>2.9395483620430686E-2</v>
      </c>
      <c r="T30" s="293">
        <v>2.5043726413398995E-3</v>
      </c>
      <c r="U30" s="293">
        <v>7.519770549043361E-4</v>
      </c>
      <c r="V30" s="293">
        <v>2.1110121310470833E-4</v>
      </c>
      <c r="W30" s="293">
        <v>2.3703283567958438E-3</v>
      </c>
      <c r="X30" s="293">
        <v>5.3872771094467054E-3</v>
      </c>
    </row>
    <row r="31" spans="1:27" ht="18" customHeight="1">
      <c r="A31" s="255" t="s">
        <v>513</v>
      </c>
      <c r="B31" s="293"/>
      <c r="C31" s="293"/>
      <c r="D31" s="293"/>
      <c r="E31" s="293"/>
      <c r="F31" s="293"/>
      <c r="G31" s="293"/>
      <c r="H31" s="293"/>
      <c r="I31" s="293"/>
      <c r="J31" s="293"/>
      <c r="K31" s="293"/>
      <c r="L31" s="293"/>
      <c r="M31" s="293"/>
      <c r="N31" s="293"/>
      <c r="O31" s="293"/>
      <c r="P31" s="293"/>
      <c r="Q31" s="293"/>
      <c r="R31" s="293"/>
      <c r="S31" s="293"/>
      <c r="T31" s="293"/>
      <c r="U31" s="293"/>
      <c r="V31" s="293"/>
      <c r="W31" s="293"/>
      <c r="X31" s="293">
        <v>3.7582615062321779E-2</v>
      </c>
    </row>
    <row r="32" spans="1:27" ht="18" customHeight="1">
      <c r="A32" s="255" t="s">
        <v>459</v>
      </c>
      <c r="B32" s="293"/>
      <c r="C32" s="293">
        <v>1.307892E-3</v>
      </c>
      <c r="D32" s="293">
        <v>1.2092182999999999E-2</v>
      </c>
      <c r="E32" s="293">
        <v>0</v>
      </c>
      <c r="F32" s="293">
        <v>0</v>
      </c>
      <c r="G32" s="293">
        <v>7.1746000000000004E-2</v>
      </c>
      <c r="H32" s="293">
        <v>0</v>
      </c>
      <c r="I32" s="293">
        <v>0.17199204000000001</v>
      </c>
      <c r="J32" s="293">
        <v>0.12958528</v>
      </c>
      <c r="K32" s="293">
        <v>0.12164997999999998</v>
      </c>
      <c r="L32" s="293">
        <v>7.8575899999999994E-3</v>
      </c>
      <c r="M32" s="293">
        <v>2.1024930000000001E-2</v>
      </c>
      <c r="N32" s="293">
        <v>1.8338509999999999E-2</v>
      </c>
      <c r="O32" s="293">
        <v>0</v>
      </c>
      <c r="P32" s="293">
        <v>1.2055929999999999E-2</v>
      </c>
      <c r="Q32" s="293">
        <v>2.513029E-2</v>
      </c>
      <c r="R32" s="293">
        <v>0</v>
      </c>
      <c r="S32" s="293">
        <v>0</v>
      </c>
      <c r="T32" s="293">
        <v>0</v>
      </c>
      <c r="U32" s="293">
        <v>0</v>
      </c>
      <c r="V32" s="293">
        <v>0</v>
      </c>
      <c r="W32" s="293">
        <v>0</v>
      </c>
      <c r="X32" s="293">
        <v>0</v>
      </c>
    </row>
    <row r="33" spans="1:24" ht="18" customHeight="1">
      <c r="A33" s="255" t="s">
        <v>512</v>
      </c>
      <c r="B33" s="293"/>
      <c r="C33" s="293">
        <v>0.20995292100000001</v>
      </c>
      <c r="D33" s="293">
        <v>0.10140731</v>
      </c>
      <c r="E33" s="293">
        <v>0</v>
      </c>
      <c r="F33" s="293">
        <v>0.22661600000000001</v>
      </c>
      <c r="G33" s="293">
        <v>0.203708</v>
      </c>
      <c r="H33" s="293">
        <v>0.53661029000000005</v>
      </c>
      <c r="I33" s="293">
        <v>1.4668210499999998</v>
      </c>
      <c r="J33" s="293">
        <v>0.77065830999999996</v>
      </c>
      <c r="K33" s="293">
        <v>0.29968915999999995</v>
      </c>
      <c r="L33" s="293">
        <v>0.60527511999999994</v>
      </c>
      <c r="M33" s="293">
        <v>0.27094903000000004</v>
      </c>
      <c r="N33" s="293">
        <v>0.24270948000000001</v>
      </c>
      <c r="O33" s="293">
        <v>0.49865765000000001</v>
      </c>
      <c r="P33" s="293">
        <v>0.35417922999999996</v>
      </c>
      <c r="Q33" s="293">
        <v>0.31050868999999998</v>
      </c>
      <c r="R33" s="293">
        <v>8.9489089257426851E-2</v>
      </c>
      <c r="S33" s="293">
        <v>0.14444419223188573</v>
      </c>
      <c r="T33" s="293">
        <v>0.59922581101965999</v>
      </c>
      <c r="U33" s="293">
        <v>1.0112291302953647E-2</v>
      </c>
      <c r="V33" s="293">
        <v>0.440370221627081</v>
      </c>
      <c r="W33" s="293">
        <v>10.965338996881528</v>
      </c>
      <c r="X33" s="293">
        <v>9.1331527321389785E-2</v>
      </c>
    </row>
    <row r="34" spans="1:24" ht="18" customHeight="1">
      <c r="A34" s="255" t="s">
        <v>11</v>
      </c>
      <c r="B34" s="293"/>
      <c r="C34" s="293">
        <v>0</v>
      </c>
      <c r="D34" s="293">
        <v>0</v>
      </c>
      <c r="E34" s="293">
        <v>0.02</v>
      </c>
      <c r="F34" s="293">
        <v>0</v>
      </c>
      <c r="G34" s="293">
        <v>1.32E-2</v>
      </c>
      <c r="H34" s="293">
        <v>0</v>
      </c>
      <c r="I34" s="293">
        <v>0</v>
      </c>
      <c r="J34" s="293">
        <v>1.2271999999999999E-4</v>
      </c>
      <c r="K34" s="293">
        <v>2.3506500000000006E-3</v>
      </c>
      <c r="L34" s="293">
        <v>6.8708000000000007E-4</v>
      </c>
      <c r="M34" s="293">
        <v>2.669E-5</v>
      </c>
      <c r="N34" s="293">
        <v>0</v>
      </c>
      <c r="O34" s="293">
        <v>0</v>
      </c>
      <c r="P34" s="293">
        <v>0</v>
      </c>
      <c r="Q34" s="293">
        <v>0</v>
      </c>
      <c r="R34" s="293">
        <v>0</v>
      </c>
      <c r="S34" s="293">
        <v>0</v>
      </c>
      <c r="T34" s="293">
        <v>0</v>
      </c>
      <c r="U34" s="293">
        <v>0</v>
      </c>
      <c r="V34" s="293">
        <v>1.8273680507484031E-4</v>
      </c>
      <c r="W34" s="293">
        <v>0</v>
      </c>
      <c r="X34" s="293">
        <v>0</v>
      </c>
    </row>
    <row r="35" spans="1:24" ht="18" customHeight="1">
      <c r="A35" s="255" t="s">
        <v>10</v>
      </c>
      <c r="B35" s="293"/>
      <c r="C35" s="293">
        <v>0.27383667</v>
      </c>
      <c r="D35" s="293">
        <v>0.59676941299999997</v>
      </c>
      <c r="E35" s="293">
        <v>6.2254623000000002E-2</v>
      </c>
      <c r="F35" s="293">
        <v>0.14716699999999999</v>
      </c>
      <c r="G35" s="293">
        <v>9.8640000000000005E-2</v>
      </c>
      <c r="H35" s="293">
        <v>0.13167088000000002</v>
      </c>
      <c r="I35" s="293">
        <v>0.30799156</v>
      </c>
      <c r="J35" s="293">
        <v>0.86659689000000006</v>
      </c>
      <c r="K35" s="293">
        <v>1.08193136</v>
      </c>
      <c r="L35" s="293">
        <v>1.0044127</v>
      </c>
      <c r="M35" s="293">
        <v>1.42645098</v>
      </c>
      <c r="N35" s="293">
        <v>1.9351086300000002</v>
      </c>
      <c r="O35" s="293">
        <v>2.1967063499999999</v>
      </c>
      <c r="P35" s="293">
        <v>1.4710828999999999</v>
      </c>
      <c r="Q35" s="293">
        <v>4.4190929199999998</v>
      </c>
      <c r="R35" s="293">
        <v>5.8433224791477416</v>
      </c>
      <c r="S35" s="293">
        <v>2.31086830531761</v>
      </c>
      <c r="T35" s="293">
        <v>4.0262274801423281</v>
      </c>
      <c r="U35" s="293">
        <v>2.0630093939501908</v>
      </c>
      <c r="V35" s="293">
        <v>1.8168365571203233</v>
      </c>
      <c r="W35" s="293">
        <v>3.7303663897321191</v>
      </c>
      <c r="X35" s="293">
        <v>35.596105681475819</v>
      </c>
    </row>
    <row r="36" spans="1:24" ht="18" customHeight="1">
      <c r="A36" s="255" t="s">
        <v>9</v>
      </c>
      <c r="B36" s="293"/>
      <c r="C36" s="293">
        <v>0</v>
      </c>
      <c r="D36" s="293">
        <v>0</v>
      </c>
      <c r="E36" s="293">
        <v>1.9771670000000002E-3</v>
      </c>
      <c r="F36" s="293">
        <v>0</v>
      </c>
      <c r="G36" s="293">
        <v>0</v>
      </c>
      <c r="H36" s="293">
        <v>1.7929999999999999E-5</v>
      </c>
      <c r="I36" s="293">
        <v>0</v>
      </c>
      <c r="J36" s="293">
        <v>3.6618600000000003E-3</v>
      </c>
      <c r="K36" s="293">
        <v>7.0099999999999998E-6</v>
      </c>
      <c r="L36" s="293">
        <v>1.6010000000000001E-5</v>
      </c>
      <c r="M36" s="293">
        <v>3.3700000000000006E-5</v>
      </c>
      <c r="N36" s="293">
        <v>0</v>
      </c>
      <c r="O36" s="293">
        <v>0</v>
      </c>
      <c r="P36" s="293">
        <v>0</v>
      </c>
      <c r="Q36" s="293">
        <v>1.9344999999999999E-4</v>
      </c>
      <c r="R36" s="293">
        <v>9.7423103777055393E-3</v>
      </c>
      <c r="S36" s="293">
        <v>9.1464643127951412E-2</v>
      </c>
      <c r="T36" s="293">
        <v>0.14221957876576932</v>
      </c>
      <c r="U36" s="293">
        <v>7.4721077421883358E-2</v>
      </c>
      <c r="V36" s="293">
        <v>0.13546575958057674</v>
      </c>
      <c r="W36" s="293">
        <v>0.13600224979732886</v>
      </c>
      <c r="X36" s="293">
        <v>0.15030267083312895</v>
      </c>
    </row>
    <row r="37" spans="1:24" ht="18" customHeight="1">
      <c r="A37" s="255" t="s">
        <v>8</v>
      </c>
      <c r="B37" s="293"/>
      <c r="C37" s="293">
        <v>7.1221722629999995</v>
      </c>
      <c r="D37" s="293">
        <v>15.114356365999999</v>
      </c>
      <c r="E37" s="293">
        <v>7.9163030940000008</v>
      </c>
      <c r="F37" s="293">
        <v>17.068214999999999</v>
      </c>
      <c r="G37" s="293">
        <v>13.279475</v>
      </c>
      <c r="H37" s="293">
        <v>13.468763050000002</v>
      </c>
      <c r="I37" s="293">
        <v>20.273382060000003</v>
      </c>
      <c r="J37" s="293">
        <v>31.555562590000005</v>
      </c>
      <c r="K37" s="293">
        <v>36.689884519999993</v>
      </c>
      <c r="L37" s="293">
        <v>28.657815290000002</v>
      </c>
      <c r="M37" s="293">
        <v>32.838511109999999</v>
      </c>
      <c r="N37" s="293">
        <v>27.368896159999998</v>
      </c>
      <c r="O37" s="293">
        <v>26.903987499999999</v>
      </c>
      <c r="P37" s="293">
        <v>23.177244470000002</v>
      </c>
      <c r="Q37" s="293">
        <v>61.909515710000008</v>
      </c>
      <c r="R37" s="293">
        <v>37.526742872393953</v>
      </c>
      <c r="S37" s="293">
        <v>41.310085250640029</v>
      </c>
      <c r="T37" s="293">
        <v>41.975955615857423</v>
      </c>
      <c r="U37" s="293">
        <v>43.611589882067946</v>
      </c>
      <c r="V37" s="293">
        <v>37.869905590608418</v>
      </c>
      <c r="W37" s="293">
        <v>32.786294319883041</v>
      </c>
      <c r="X37" s="293">
        <v>38.939670223573678</v>
      </c>
    </row>
    <row r="38" spans="1:24" ht="18" customHeight="1">
      <c r="A38" s="255" t="s">
        <v>6</v>
      </c>
      <c r="B38" s="293"/>
      <c r="C38" s="293">
        <v>0</v>
      </c>
      <c r="D38" s="293">
        <v>0</v>
      </c>
      <c r="E38" s="293">
        <v>0</v>
      </c>
      <c r="F38" s="293">
        <v>4.2129999999999997E-3</v>
      </c>
      <c r="G38" s="293">
        <v>5.7949999999999998E-3</v>
      </c>
      <c r="H38" s="293">
        <v>0</v>
      </c>
      <c r="I38" s="293">
        <v>0</v>
      </c>
      <c r="J38" s="293">
        <v>1.1708E-4</v>
      </c>
      <c r="K38" s="293">
        <v>7.0711999999999999E-4</v>
      </c>
      <c r="L38" s="293">
        <v>9.7730899999999999E-3</v>
      </c>
      <c r="M38" s="293">
        <v>2.5355500000000001E-3</v>
      </c>
      <c r="N38" s="293">
        <v>0</v>
      </c>
      <c r="O38" s="293">
        <v>0</v>
      </c>
      <c r="P38" s="293">
        <v>0</v>
      </c>
      <c r="Q38" s="293">
        <v>6.4759999999999997E-5</v>
      </c>
      <c r="R38" s="293">
        <v>2.093604306338636E-4</v>
      </c>
      <c r="S38" s="293">
        <v>0</v>
      </c>
      <c r="T38" s="293">
        <v>1.3891494087625345E-2</v>
      </c>
      <c r="U38" s="293">
        <v>3.0350589660455343E-4</v>
      </c>
      <c r="V38" s="293">
        <v>9.2301225587544417E-2</v>
      </c>
      <c r="W38" s="293">
        <v>4.4072535548809709E-3</v>
      </c>
      <c r="X38" s="293">
        <v>0.74500322293609478</v>
      </c>
    </row>
    <row r="39" spans="1:24" ht="18" customHeight="1">
      <c r="A39" s="255" t="s">
        <v>18</v>
      </c>
      <c r="B39" s="293"/>
      <c r="C39" s="293">
        <v>1.4390199999999998E-4</v>
      </c>
      <c r="D39" s="293">
        <v>1.9203332000000004E-2</v>
      </c>
      <c r="E39" s="293">
        <v>1.3649948999999998E-2</v>
      </c>
      <c r="F39" s="293">
        <v>7.5469999999999999E-3</v>
      </c>
      <c r="G39" s="293">
        <v>1.1257E-2</v>
      </c>
      <c r="H39" s="293">
        <v>3.4186799999999999E-3</v>
      </c>
      <c r="I39" s="293">
        <v>0</v>
      </c>
      <c r="J39" s="293">
        <v>5.9155499999999995E-3</v>
      </c>
      <c r="K39" s="293">
        <v>0.24038253000000001</v>
      </c>
      <c r="L39" s="293">
        <v>2.7834300000000004E-3</v>
      </c>
      <c r="M39" s="293">
        <v>0.37796102000000004</v>
      </c>
      <c r="N39" s="293">
        <v>0</v>
      </c>
      <c r="O39" s="293">
        <v>2.0499400000000001E-3</v>
      </c>
      <c r="P39" s="293">
        <v>7.9875799999999993E-3</v>
      </c>
      <c r="Q39" s="293">
        <v>0.11363956</v>
      </c>
      <c r="R39" s="293">
        <v>0.11699241811124708</v>
      </c>
      <c r="S39" s="293">
        <v>0.11951379965315054</v>
      </c>
      <c r="T39" s="293">
        <v>0.17794375372892932</v>
      </c>
      <c r="U39" s="293">
        <v>4.2473980119000958E-3</v>
      </c>
      <c r="V39" s="293">
        <v>4.0066488124283657E-3</v>
      </c>
      <c r="W39" s="293">
        <v>8.5339714070997025E-2</v>
      </c>
      <c r="X39" s="293">
        <v>4.0619032838916255E-2</v>
      </c>
    </row>
    <row r="40" spans="1:24" ht="18" customHeight="1">
      <c r="A40" s="255" t="s">
        <v>3</v>
      </c>
      <c r="B40" s="293"/>
      <c r="C40" s="293">
        <v>24.832284146999999</v>
      </c>
      <c r="D40" s="293">
        <v>35.043904409</v>
      </c>
      <c r="E40" s="293">
        <v>35.716727478000003</v>
      </c>
      <c r="F40" s="293">
        <v>36.192341999999996</v>
      </c>
      <c r="G40" s="293">
        <v>33.587229999999998</v>
      </c>
      <c r="H40" s="293">
        <v>43.625032090000005</v>
      </c>
      <c r="I40" s="293">
        <v>40.351832180000002</v>
      </c>
      <c r="J40" s="293">
        <v>45.506648410000004</v>
      </c>
      <c r="K40" s="293">
        <v>53.37929973</v>
      </c>
      <c r="L40" s="293">
        <v>58.264339810000003</v>
      </c>
      <c r="M40" s="293">
        <v>59.051981299999994</v>
      </c>
      <c r="N40" s="293">
        <v>44.948984200000005</v>
      </c>
      <c r="O40" s="293">
        <v>35.136938619999995</v>
      </c>
      <c r="P40" s="293">
        <v>43.818145399999999</v>
      </c>
      <c r="Q40" s="293">
        <v>53.98919557</v>
      </c>
      <c r="R40" s="293">
        <v>60.749747046631342</v>
      </c>
      <c r="S40" s="293">
        <v>47.605889710737927</v>
      </c>
      <c r="T40" s="293">
        <v>50.476263093490239</v>
      </c>
      <c r="U40" s="293">
        <v>47.130289755079971</v>
      </c>
      <c r="V40" s="293">
        <v>52.847648293255816</v>
      </c>
      <c r="W40" s="293">
        <v>90.661231338962992</v>
      </c>
      <c r="X40" s="293">
        <v>88.291693282280121</v>
      </c>
    </row>
    <row r="41" spans="1:24" ht="18" customHeight="1">
      <c r="A41" s="255" t="s">
        <v>460</v>
      </c>
      <c r="B41" s="293"/>
      <c r="C41" s="293">
        <v>8.3640770000000003E-2</v>
      </c>
      <c r="D41" s="293">
        <v>0.31309898500000005</v>
      </c>
      <c r="E41" s="293">
        <v>4.3860000000000003E-2</v>
      </c>
      <c r="F41" s="293">
        <v>4.3860000000000003E-2</v>
      </c>
      <c r="G41" s="293">
        <v>4.1682999999999998E-2</v>
      </c>
      <c r="H41" s="293">
        <v>2.0526490000000001E-2</v>
      </c>
      <c r="I41" s="293">
        <v>5.5300830000000002E-2</v>
      </c>
      <c r="J41" s="293">
        <v>2.67234E-3</v>
      </c>
      <c r="K41" s="293">
        <v>6.5984200000000007E-2</v>
      </c>
      <c r="L41" s="293">
        <v>2.911863E-2</v>
      </c>
      <c r="M41" s="293">
        <v>3.6380240000000001E-2</v>
      </c>
      <c r="N41" s="293">
        <v>3.3009440000000001E-2</v>
      </c>
      <c r="O41" s="293">
        <v>7.4536389999999994E-2</v>
      </c>
      <c r="P41" s="293">
        <v>0.31829342999999999</v>
      </c>
      <c r="Q41" s="293">
        <v>6.5025899999999998E-2</v>
      </c>
      <c r="R41" s="293">
        <v>0.16509699021764426</v>
      </c>
      <c r="S41" s="293">
        <v>0.1480032717963348</v>
      </c>
      <c r="T41" s="293">
        <v>0.59922581101965999</v>
      </c>
      <c r="U41" s="293">
        <v>2.4364209213667287E-2</v>
      </c>
      <c r="V41" s="293">
        <v>5.1277450397748554</v>
      </c>
      <c r="W41" s="293">
        <v>0.66226532223228163</v>
      </c>
      <c r="X41" s="293">
        <v>1.5130255662908909E-2</v>
      </c>
    </row>
    <row r="42" spans="1:24" ht="18" customHeight="1">
      <c r="A42" s="255" t="s">
        <v>1</v>
      </c>
      <c r="B42" s="293"/>
      <c r="C42" s="293">
        <v>0</v>
      </c>
      <c r="D42" s="293">
        <v>4.3750554000000004E-2</v>
      </c>
      <c r="E42" s="293">
        <v>2.6560510999999998E-2</v>
      </c>
      <c r="F42" s="293">
        <v>6.5510000000000004E-3</v>
      </c>
      <c r="G42" s="293">
        <v>3.6400000000000001E-4</v>
      </c>
      <c r="H42" s="293">
        <v>0</v>
      </c>
      <c r="I42" s="293">
        <v>1.1344600000000001E-3</v>
      </c>
      <c r="J42" s="293">
        <v>1.114309E-2</v>
      </c>
      <c r="K42" s="293">
        <v>2.0189100000000001E-3</v>
      </c>
      <c r="L42" s="293">
        <v>4.08E-4</v>
      </c>
      <c r="M42" s="293">
        <v>1.7128099999999999E-3</v>
      </c>
      <c r="N42" s="293">
        <v>3.4579999999999995E-4</v>
      </c>
      <c r="O42" s="293">
        <v>0</v>
      </c>
      <c r="P42" s="293">
        <v>0</v>
      </c>
      <c r="Q42" s="293">
        <v>0.11449772</v>
      </c>
      <c r="R42" s="293">
        <v>0.12820533937942477</v>
      </c>
      <c r="S42" s="293">
        <v>0</v>
      </c>
      <c r="T42" s="293">
        <v>6.7893383172195673E-3</v>
      </c>
      <c r="U42" s="293">
        <v>0</v>
      </c>
      <c r="V42" s="293">
        <v>6.2854818942136379E-3</v>
      </c>
      <c r="W42" s="293">
        <v>2.1528110631801318E-4</v>
      </c>
      <c r="X42" s="293">
        <v>4.4571601729175283E-3</v>
      </c>
    </row>
    <row r="43" spans="1:24" ht="18" customHeight="1">
      <c r="A43" s="255" t="s">
        <v>24</v>
      </c>
      <c r="B43" s="293"/>
      <c r="C43" s="293">
        <v>5.6796761000000001E-2</v>
      </c>
      <c r="D43" s="293">
        <v>2.0390063999999999E-2</v>
      </c>
      <c r="E43" s="293">
        <v>1.0532148E-2</v>
      </c>
      <c r="F43" s="293">
        <v>1.5554999999999999E-2</v>
      </c>
      <c r="G43" s="293">
        <v>1.8669999999999999E-2</v>
      </c>
      <c r="H43" s="293">
        <v>0</v>
      </c>
      <c r="I43" s="293">
        <v>9.0248700000000008E-3</v>
      </c>
      <c r="J43" s="293">
        <v>8.8197700000000011E-3</v>
      </c>
      <c r="K43" s="293">
        <v>4.8367200000000001E-3</v>
      </c>
      <c r="L43" s="293">
        <v>4.25467E-2</v>
      </c>
      <c r="M43" s="293">
        <v>1.8144489999999999E-2</v>
      </c>
      <c r="N43" s="293">
        <v>1.7087E-4</v>
      </c>
      <c r="O43" s="293">
        <v>3.9205000000000002E-4</v>
      </c>
      <c r="P43" s="293">
        <v>3.3377E-4</v>
      </c>
      <c r="Q43" s="293">
        <v>3.3659099999999997E-3</v>
      </c>
      <c r="R43" s="293">
        <v>0.12026274071126661</v>
      </c>
      <c r="S43" s="293">
        <v>1.1214862874685854E-2</v>
      </c>
      <c r="T43" s="293">
        <v>4.9433109298062747E-3</v>
      </c>
      <c r="U43" s="293">
        <v>0</v>
      </c>
      <c r="V43" s="293">
        <v>0.27101037834341424</v>
      </c>
      <c r="W43" s="293">
        <v>0</v>
      </c>
      <c r="X43" s="293">
        <v>1.3236354719149144E-2</v>
      </c>
    </row>
    <row r="45" spans="1:24" ht="18" customHeight="1">
      <c r="A45" s="17" t="s">
        <v>3094</v>
      </c>
    </row>
  </sheetData>
  <hyperlinks>
    <hyperlink ref="Z3" location="Content!A1" display="Back to content page" xr:uid="{00000000-0004-0000-1E00-000000000000}"/>
  </hyperlinks>
  <pageMargins left="0.7" right="0.7" top="0.75" bottom="0.75" header="0.3" footer="0.3"/>
  <pageSetup orientation="portrait" r:id="rId1"/>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sheetPr codeName="Sheet321">
    <pageSetUpPr fitToPage="1"/>
  </sheetPr>
  <dimension ref="B6:B7"/>
  <sheetViews>
    <sheetView workbookViewId="0">
      <selection activeCell="D126" sqref="A1:XFD1048576"/>
    </sheetView>
  </sheetViews>
  <sheetFormatPr defaultColWidth="9.21875" defaultRowHeight="14.4"/>
  <cols>
    <col min="2" max="2" width="53.5546875" bestFit="1" customWidth="1"/>
  </cols>
  <sheetData>
    <row r="6" spans="2:2" ht="58.8">
      <c r="B6" s="272">
        <v>4.3</v>
      </c>
    </row>
    <row r="7" spans="2:2" ht="58.8">
      <c r="B7" s="272" t="s">
        <v>520</v>
      </c>
    </row>
  </sheetData>
  <printOptions horizontalCentered="1" verticalCentered="1"/>
  <pageMargins left="0.7" right="0.7" top="0.75" bottom="0.75" header="0.3" footer="0.3"/>
  <pageSetup orientation="landscape" horizontalDpi="300" verticalDpi="300" r:id="rId1"/>
  <headerFooter>
    <oddFooter>&amp;C&amp;P</oddFooter>
  </headerFooter>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sheetPr codeName="Sheet322"/>
  <dimension ref="A1:AJ147"/>
  <sheetViews>
    <sheetView topLeftCell="A5" workbookViewId="0">
      <selection activeCell="A13" sqref="A13"/>
    </sheetView>
  </sheetViews>
  <sheetFormatPr defaultRowHeight="14.4"/>
  <cols>
    <col min="1" max="1" width="33.77734375" customWidth="1"/>
    <col min="2" max="23" width="13.21875" style="23" customWidth="1"/>
    <col min="24" max="32" width="13.21875" customWidth="1"/>
  </cols>
  <sheetData>
    <row r="1" spans="1:36">
      <c r="A1" s="44" t="s">
        <v>568</v>
      </c>
      <c r="B1" s="43"/>
      <c r="C1" s="43"/>
      <c r="D1" s="43"/>
      <c r="E1" s="43"/>
      <c r="F1" s="43"/>
      <c r="G1" s="43"/>
      <c r="H1" s="43"/>
      <c r="I1" s="43"/>
      <c r="J1" s="43"/>
      <c r="K1" s="43"/>
      <c r="L1" s="43"/>
      <c r="M1" s="43"/>
      <c r="N1" s="43"/>
      <c r="O1" s="43"/>
      <c r="P1" s="43"/>
      <c r="Q1" s="43"/>
      <c r="R1" s="43"/>
      <c r="S1" s="43"/>
      <c r="T1" s="43"/>
      <c r="U1" s="43"/>
      <c r="V1" s="43"/>
      <c r="W1" s="43"/>
    </row>
    <row r="2" spans="1:36">
      <c r="A2" s="17"/>
      <c r="B2" s="43"/>
      <c r="C2" s="43"/>
      <c r="D2" s="43"/>
      <c r="E2" s="43"/>
      <c r="F2" s="43"/>
      <c r="G2" s="43"/>
      <c r="H2" s="43"/>
      <c r="I2" s="43"/>
      <c r="J2" s="43"/>
      <c r="K2" s="43"/>
      <c r="L2" s="43"/>
      <c r="M2" s="43"/>
      <c r="N2" s="43"/>
      <c r="O2" s="43"/>
      <c r="P2" s="43"/>
      <c r="Q2" s="43"/>
      <c r="R2" s="43"/>
      <c r="S2" s="43"/>
      <c r="T2" s="43"/>
      <c r="U2" s="43"/>
      <c r="V2" s="43"/>
      <c r="W2" s="43"/>
    </row>
    <row r="3" spans="1:36">
      <c r="A3" s="820" t="s">
        <v>14</v>
      </c>
      <c r="B3" s="861" t="s">
        <v>120</v>
      </c>
      <c r="C3" s="862"/>
      <c r="D3" s="862"/>
      <c r="E3" s="862"/>
      <c r="F3" s="862"/>
      <c r="G3" s="862"/>
      <c r="H3" s="862"/>
      <c r="I3" s="862"/>
      <c r="J3" s="862"/>
      <c r="K3" s="862"/>
      <c r="L3" s="862"/>
      <c r="M3" s="862"/>
      <c r="N3" s="862"/>
      <c r="O3" s="862"/>
      <c r="P3" s="862"/>
      <c r="Q3" s="862"/>
      <c r="R3" s="862"/>
      <c r="S3" s="862"/>
      <c r="T3" s="862"/>
      <c r="U3" s="862"/>
      <c r="V3" s="862"/>
      <c r="W3" s="862"/>
      <c r="X3" s="862"/>
      <c r="Y3" s="862"/>
      <c r="Z3" s="862"/>
      <c r="AA3" s="862"/>
      <c r="AB3" s="862"/>
      <c r="AC3" s="862"/>
      <c r="AD3" s="862"/>
      <c r="AE3" s="862"/>
      <c r="AF3" s="862"/>
    </row>
    <row r="4" spans="1:36">
      <c r="A4" s="820"/>
      <c r="B4" s="97">
        <v>1990</v>
      </c>
      <c r="C4" s="97">
        <v>1991</v>
      </c>
      <c r="D4" s="97">
        <v>1992</v>
      </c>
      <c r="E4" s="97">
        <v>1993</v>
      </c>
      <c r="F4" s="97">
        <v>1994</v>
      </c>
      <c r="G4" s="97">
        <v>1995</v>
      </c>
      <c r="H4" s="97">
        <v>1996</v>
      </c>
      <c r="I4" s="97">
        <v>1997</v>
      </c>
      <c r="J4" s="97">
        <v>1998</v>
      </c>
      <c r="K4" s="97">
        <v>1999</v>
      </c>
      <c r="L4" s="97">
        <v>2000</v>
      </c>
      <c r="M4" s="97">
        <v>2001</v>
      </c>
      <c r="N4" s="97">
        <v>2002</v>
      </c>
      <c r="O4" s="97">
        <v>2003</v>
      </c>
      <c r="P4" s="97">
        <v>2004</v>
      </c>
      <c r="Q4" s="97" t="s">
        <v>121</v>
      </c>
      <c r="R4" s="97">
        <v>2006</v>
      </c>
      <c r="S4" s="97">
        <v>2007</v>
      </c>
      <c r="T4" s="97">
        <v>2008</v>
      </c>
      <c r="U4" s="97">
        <v>2009</v>
      </c>
      <c r="V4" s="97">
        <v>2010</v>
      </c>
      <c r="W4" s="97">
        <v>2011</v>
      </c>
      <c r="X4" s="97">
        <v>2012</v>
      </c>
      <c r="Y4" s="222">
        <v>2013</v>
      </c>
      <c r="Z4" s="222">
        <v>2014</v>
      </c>
      <c r="AA4" s="222">
        <v>2015</v>
      </c>
      <c r="AB4" s="222">
        <v>2016</v>
      </c>
      <c r="AC4" s="222">
        <v>2017</v>
      </c>
      <c r="AD4" s="222">
        <v>2018</v>
      </c>
      <c r="AE4" s="222">
        <v>2019</v>
      </c>
      <c r="AF4" s="222">
        <v>2020</v>
      </c>
      <c r="AH4" s="1" t="s">
        <v>559</v>
      </c>
    </row>
    <row r="5" spans="1:36">
      <c r="A5" s="93" t="s">
        <v>13</v>
      </c>
      <c r="B5" s="325">
        <v>79262.78</v>
      </c>
      <c r="C5" s="325">
        <v>79107.362999999998</v>
      </c>
      <c r="D5" s="325">
        <v>78951.945999999996</v>
      </c>
      <c r="E5" s="325">
        <v>78796.528999999995</v>
      </c>
      <c r="F5" s="325">
        <v>78641.111999999994</v>
      </c>
      <c r="G5" s="325">
        <v>78485.695000000007</v>
      </c>
      <c r="H5" s="325">
        <v>78330.278000000006</v>
      </c>
      <c r="I5" s="325">
        <v>78174.861000000004</v>
      </c>
      <c r="J5" s="325">
        <v>78019.444000000003</v>
      </c>
      <c r="K5" s="325">
        <v>77864.027000000002</v>
      </c>
      <c r="L5" s="325">
        <v>77708.61</v>
      </c>
      <c r="M5" s="325">
        <v>77153.548999999999</v>
      </c>
      <c r="N5" s="325">
        <v>76598.487999999998</v>
      </c>
      <c r="O5" s="325">
        <v>76043.426999999996</v>
      </c>
      <c r="P5" s="325">
        <v>75488.365999999995</v>
      </c>
      <c r="Q5" s="325">
        <v>74933.304999999993</v>
      </c>
      <c r="R5" s="325">
        <v>74378.244000000006</v>
      </c>
      <c r="S5" s="325">
        <v>73823.183000000005</v>
      </c>
      <c r="T5" s="325">
        <v>73268.122000000003</v>
      </c>
      <c r="U5" s="325">
        <v>72713.061000000002</v>
      </c>
      <c r="V5" s="325">
        <v>72158</v>
      </c>
      <c r="W5" s="325">
        <v>71602.937999999995</v>
      </c>
      <c r="X5" s="325">
        <v>71047.876000000004</v>
      </c>
      <c r="Y5" s="325">
        <v>70492.813999999998</v>
      </c>
      <c r="Z5" s="325">
        <v>69937.751999999993</v>
      </c>
      <c r="AA5" s="325">
        <v>69382.69</v>
      </c>
      <c r="AB5" s="325">
        <v>68827.62</v>
      </c>
      <c r="AC5" s="325">
        <v>68272.570000000007</v>
      </c>
      <c r="AD5" s="325">
        <v>67717.509999999995</v>
      </c>
      <c r="AE5" s="325">
        <v>67162.44</v>
      </c>
      <c r="AF5" s="325">
        <v>66607.38</v>
      </c>
      <c r="AJ5" s="336"/>
    </row>
    <row r="6" spans="1:36">
      <c r="A6" s="93" t="s">
        <v>12</v>
      </c>
      <c r="B6" s="325">
        <v>18803.7</v>
      </c>
      <c r="C6" s="325">
        <v>18685.400000000001</v>
      </c>
      <c r="D6" s="325">
        <v>18567.099999999999</v>
      </c>
      <c r="E6" s="325">
        <v>18448.8</v>
      </c>
      <c r="F6" s="325">
        <v>18330.5</v>
      </c>
      <c r="G6" s="325">
        <v>18212.2</v>
      </c>
      <c r="H6" s="325">
        <v>18093.900000000001</v>
      </c>
      <c r="I6" s="325">
        <v>17975.599999999999</v>
      </c>
      <c r="J6" s="325">
        <v>17857.3</v>
      </c>
      <c r="K6" s="325">
        <v>17739</v>
      </c>
      <c r="L6" s="325">
        <v>17620.7</v>
      </c>
      <c r="M6" s="325">
        <v>17502.400000000001</v>
      </c>
      <c r="N6" s="325">
        <v>17384.099999999999</v>
      </c>
      <c r="O6" s="325">
        <v>17265.8</v>
      </c>
      <c r="P6" s="325">
        <v>17147.5</v>
      </c>
      <c r="Q6" s="325">
        <v>17029.2</v>
      </c>
      <c r="R6" s="325">
        <v>16910.900000000001</v>
      </c>
      <c r="S6" s="325">
        <v>16792.599999999999</v>
      </c>
      <c r="T6" s="325">
        <v>16674.3</v>
      </c>
      <c r="U6" s="325">
        <v>16556</v>
      </c>
      <c r="V6" s="325">
        <v>16437.7</v>
      </c>
      <c r="W6" s="325">
        <v>16319.4</v>
      </c>
      <c r="X6" s="325">
        <v>16201.1</v>
      </c>
      <c r="Y6" s="325">
        <v>16082.8</v>
      </c>
      <c r="Z6" s="325">
        <v>15964.5</v>
      </c>
      <c r="AA6" s="325">
        <v>15846.2</v>
      </c>
      <c r="AB6" s="325">
        <v>15727.9</v>
      </c>
      <c r="AC6" s="325">
        <v>15609.6</v>
      </c>
      <c r="AD6" s="325">
        <v>15491.3</v>
      </c>
      <c r="AE6" s="325">
        <v>15373</v>
      </c>
      <c r="AF6" s="325">
        <v>15254.7</v>
      </c>
      <c r="AH6" s="33"/>
      <c r="AJ6" s="336"/>
    </row>
    <row r="7" spans="1:36">
      <c r="A7" s="93" t="s">
        <v>513</v>
      </c>
      <c r="B7" s="325">
        <v>46.06</v>
      </c>
      <c r="C7" s="325">
        <v>45.622</v>
      </c>
      <c r="D7" s="325">
        <v>45.183999999999997</v>
      </c>
      <c r="E7" s="325">
        <v>44.746000000000002</v>
      </c>
      <c r="F7" s="325">
        <v>44.308</v>
      </c>
      <c r="G7" s="325">
        <v>43.87</v>
      </c>
      <c r="H7" s="325">
        <v>43.432000000000002</v>
      </c>
      <c r="I7" s="325">
        <v>42.994</v>
      </c>
      <c r="J7" s="325">
        <v>42.555999999999997</v>
      </c>
      <c r="K7" s="325">
        <v>42.118000000000002</v>
      </c>
      <c r="L7" s="325">
        <v>41.68</v>
      </c>
      <c r="M7" s="325">
        <v>41.241999999999997</v>
      </c>
      <c r="N7" s="325">
        <v>40.804000000000002</v>
      </c>
      <c r="O7" s="325">
        <v>40.366</v>
      </c>
      <c r="P7" s="325">
        <v>39.927999999999997</v>
      </c>
      <c r="Q7" s="325">
        <v>39.49</v>
      </c>
      <c r="R7" s="325">
        <v>39.052</v>
      </c>
      <c r="S7" s="325">
        <v>38.613999999999997</v>
      </c>
      <c r="T7" s="325">
        <v>38.176000000000002</v>
      </c>
      <c r="U7" s="325">
        <v>37.738</v>
      </c>
      <c r="V7" s="325">
        <v>37.299999999999997</v>
      </c>
      <c r="W7" s="325">
        <v>36.862000000000002</v>
      </c>
      <c r="X7" s="325">
        <v>36.423999999999999</v>
      </c>
      <c r="Y7" s="325">
        <v>35.985999999999997</v>
      </c>
      <c r="Z7" s="325">
        <v>35.548000000000002</v>
      </c>
      <c r="AA7" s="325">
        <v>35.11</v>
      </c>
      <c r="AB7" s="325">
        <v>34.67</v>
      </c>
      <c r="AC7" s="325">
        <v>34.229999999999997</v>
      </c>
      <c r="AD7" s="325">
        <v>33.799999999999997</v>
      </c>
      <c r="AE7" s="325">
        <v>33.36</v>
      </c>
      <c r="AF7" s="325">
        <v>32.92</v>
      </c>
      <c r="AH7" s="33"/>
      <c r="AJ7" s="336"/>
    </row>
    <row r="8" spans="1:36">
      <c r="A8" s="28" t="s">
        <v>100</v>
      </c>
      <c r="B8" s="325">
        <v>150629</v>
      </c>
      <c r="C8" s="325">
        <v>149956</v>
      </c>
      <c r="D8" s="325">
        <v>149283</v>
      </c>
      <c r="E8" s="325">
        <v>148610</v>
      </c>
      <c r="F8" s="325">
        <v>147937</v>
      </c>
      <c r="G8" s="325">
        <v>147264</v>
      </c>
      <c r="H8" s="325">
        <v>146591</v>
      </c>
      <c r="I8" s="325">
        <v>145918</v>
      </c>
      <c r="J8" s="325">
        <v>145245</v>
      </c>
      <c r="K8" s="325">
        <v>144572</v>
      </c>
      <c r="L8" s="325">
        <v>143899</v>
      </c>
      <c r="M8" s="325">
        <v>143226</v>
      </c>
      <c r="N8" s="325">
        <v>142553</v>
      </c>
      <c r="O8" s="325">
        <v>141880</v>
      </c>
      <c r="P8" s="325">
        <v>141207</v>
      </c>
      <c r="Q8" s="325">
        <v>140534</v>
      </c>
      <c r="R8" s="325">
        <v>139861</v>
      </c>
      <c r="S8" s="325">
        <v>139188</v>
      </c>
      <c r="T8" s="325">
        <v>138515</v>
      </c>
      <c r="U8" s="325">
        <v>137842</v>
      </c>
      <c r="V8" s="325">
        <v>137169</v>
      </c>
      <c r="W8" s="325">
        <v>136067.62400000001</v>
      </c>
      <c r="X8" s="325">
        <v>134966.24799999999</v>
      </c>
      <c r="Y8" s="325">
        <v>133864.872</v>
      </c>
      <c r="Z8" s="325">
        <v>132763.49600000001</v>
      </c>
      <c r="AA8" s="325">
        <v>131662.12</v>
      </c>
      <c r="AB8" s="325">
        <v>130560.73999999999</v>
      </c>
      <c r="AC8" s="325">
        <v>129459.37</v>
      </c>
      <c r="AD8" s="325">
        <v>128357.98999999999</v>
      </c>
      <c r="AE8" s="325">
        <v>127256.61000000002</v>
      </c>
      <c r="AF8" s="325">
        <v>126155.23999999999</v>
      </c>
      <c r="AJ8" s="336"/>
    </row>
    <row r="9" spans="1:36">
      <c r="A9" s="93" t="s">
        <v>512</v>
      </c>
      <c r="B9" s="325">
        <v>461.13999999999993</v>
      </c>
      <c r="C9" s="325">
        <v>462.35399999999998</v>
      </c>
      <c r="D9" s="325">
        <v>463.56799999999998</v>
      </c>
      <c r="E9" s="325">
        <v>464.78199999999998</v>
      </c>
      <c r="F9" s="325">
        <v>465.99599999999998</v>
      </c>
      <c r="G9" s="325">
        <v>467.21000000000004</v>
      </c>
      <c r="H9" s="325">
        <v>468.42399999999998</v>
      </c>
      <c r="I9" s="325">
        <v>469.63799999999998</v>
      </c>
      <c r="J9" s="325">
        <v>470.85200000000003</v>
      </c>
      <c r="K9" s="325">
        <v>472.06599999999997</v>
      </c>
      <c r="L9" s="325">
        <v>473.28</v>
      </c>
      <c r="M9" s="325">
        <v>474.495</v>
      </c>
      <c r="N9" s="325">
        <v>475.71000000000004</v>
      </c>
      <c r="O9" s="325">
        <v>476.92500000000001</v>
      </c>
      <c r="P9" s="325">
        <v>478.13999999999993</v>
      </c>
      <c r="Q9" s="325">
        <v>479.35500000000002</v>
      </c>
      <c r="R9" s="325">
        <v>480.57</v>
      </c>
      <c r="S9" s="325">
        <v>481.78500000000008</v>
      </c>
      <c r="T9" s="325">
        <v>483</v>
      </c>
      <c r="U9" s="325">
        <v>484.21499999999992</v>
      </c>
      <c r="V9" s="325">
        <v>485.43</v>
      </c>
      <c r="W9" s="325">
        <v>486.64399999999995</v>
      </c>
      <c r="X9" s="325">
        <v>487.858</v>
      </c>
      <c r="Y9" s="325">
        <v>489.072</v>
      </c>
      <c r="Z9" s="325">
        <v>490.28599999999994</v>
      </c>
      <c r="AA9" s="325">
        <v>491.5</v>
      </c>
      <c r="AB9" s="325">
        <v>492.72</v>
      </c>
      <c r="AC9" s="325">
        <v>493.93</v>
      </c>
      <c r="AD9" s="325">
        <v>495.13999999999993</v>
      </c>
      <c r="AE9" s="325">
        <v>496.35</v>
      </c>
      <c r="AF9" s="325">
        <v>497.56000000000006</v>
      </c>
      <c r="AJ9" s="336"/>
    </row>
    <row r="10" spans="1:36">
      <c r="A10" s="93" t="s">
        <v>11</v>
      </c>
      <c r="B10" s="325">
        <v>34.520000000000003</v>
      </c>
      <c r="C10" s="325">
        <v>34.520000000000003</v>
      </c>
      <c r="D10" s="325">
        <v>34.520000000000003</v>
      </c>
      <c r="E10" s="325">
        <v>34.520000000000003</v>
      </c>
      <c r="F10" s="325">
        <v>34.520000000000003</v>
      </c>
      <c r="G10" s="325">
        <v>34.520000000000003</v>
      </c>
      <c r="H10" s="325">
        <v>34.520000000000003</v>
      </c>
      <c r="I10" s="325">
        <v>34.520000000000003</v>
      </c>
      <c r="J10" s="325">
        <v>34.520000000000003</v>
      </c>
      <c r="K10" s="325">
        <v>34.520000000000003</v>
      </c>
      <c r="L10" s="325">
        <v>34.520000000000003</v>
      </c>
      <c r="M10" s="325">
        <v>34.520000000000003</v>
      </c>
      <c r="N10" s="325">
        <v>34.520000000000003</v>
      </c>
      <c r="O10" s="325">
        <v>34.520000000000003</v>
      </c>
      <c r="P10" s="325">
        <v>34.520000000000003</v>
      </c>
      <c r="Q10" s="325">
        <v>34.520000000000003</v>
      </c>
      <c r="R10" s="325">
        <v>34.520000000000003</v>
      </c>
      <c r="S10" s="325">
        <v>34.520000000000003</v>
      </c>
      <c r="T10" s="325">
        <v>34.520000000000003</v>
      </c>
      <c r="U10" s="325">
        <v>34.520000000000003</v>
      </c>
      <c r="V10" s="325">
        <v>34.520000000000003</v>
      </c>
      <c r="W10" s="325">
        <v>34.520000000000003</v>
      </c>
      <c r="X10" s="325">
        <v>34.520000000000003</v>
      </c>
      <c r="Y10" s="325">
        <v>34.520000000000003</v>
      </c>
      <c r="Z10" s="325">
        <v>34.520000000000003</v>
      </c>
      <c r="AA10" s="325">
        <v>34.520000000000003</v>
      </c>
      <c r="AB10" s="325">
        <v>34.520000000000003</v>
      </c>
      <c r="AC10" s="325">
        <v>34.520000000000003</v>
      </c>
      <c r="AD10" s="325">
        <v>34.520000000000003</v>
      </c>
      <c r="AE10" s="325">
        <v>34.520000000000003</v>
      </c>
      <c r="AF10" s="325">
        <v>34.520000000000003</v>
      </c>
      <c r="AJ10" s="336"/>
    </row>
    <row r="11" spans="1:36">
      <c r="A11" s="93" t="s">
        <v>10</v>
      </c>
      <c r="B11" s="325">
        <v>13693.45</v>
      </c>
      <c r="C11" s="325">
        <v>13627.172</v>
      </c>
      <c r="D11" s="325">
        <v>13560.894</v>
      </c>
      <c r="E11" s="325">
        <v>13494.616</v>
      </c>
      <c r="F11" s="325">
        <v>13428.338</v>
      </c>
      <c r="G11" s="325">
        <v>13362.06</v>
      </c>
      <c r="H11" s="325">
        <v>13295.781999999999</v>
      </c>
      <c r="I11" s="325">
        <v>13229.504000000001</v>
      </c>
      <c r="J11" s="325">
        <v>13163.226000000001</v>
      </c>
      <c r="K11" s="325">
        <v>13096.948</v>
      </c>
      <c r="L11" s="325">
        <v>13030.67</v>
      </c>
      <c r="M11" s="325">
        <v>12983.800999999999</v>
      </c>
      <c r="N11" s="325">
        <v>12936.932000000001</v>
      </c>
      <c r="O11" s="325">
        <v>12890.063</v>
      </c>
      <c r="P11" s="325">
        <v>12843.194</v>
      </c>
      <c r="Q11" s="325">
        <v>12796.325000000001</v>
      </c>
      <c r="R11" s="325">
        <v>12749.456</v>
      </c>
      <c r="S11" s="325">
        <v>12702.587</v>
      </c>
      <c r="T11" s="325">
        <v>12655.718000000001</v>
      </c>
      <c r="U11" s="325">
        <v>12608.849</v>
      </c>
      <c r="V11" s="325">
        <v>12561.98</v>
      </c>
      <c r="W11" s="325">
        <v>12548.762000000001</v>
      </c>
      <c r="X11" s="325">
        <v>12535.544</v>
      </c>
      <c r="Y11" s="325">
        <v>12522.325999999999</v>
      </c>
      <c r="Z11" s="325">
        <v>12509.108</v>
      </c>
      <c r="AA11" s="325">
        <v>12495.89</v>
      </c>
      <c r="AB11" s="325">
        <v>12482.68</v>
      </c>
      <c r="AC11" s="325">
        <v>12469.46</v>
      </c>
      <c r="AD11" s="325">
        <v>12456.24</v>
      </c>
      <c r="AE11" s="325">
        <v>12443.03</v>
      </c>
      <c r="AF11" s="325">
        <v>12429.81</v>
      </c>
      <c r="AJ11" s="336"/>
    </row>
    <row r="12" spans="1:36">
      <c r="A12" s="93" t="s">
        <v>9</v>
      </c>
      <c r="B12" s="325">
        <v>3501.7</v>
      </c>
      <c r="C12" s="325">
        <v>3459.7</v>
      </c>
      <c r="D12" s="325">
        <v>3417.7</v>
      </c>
      <c r="E12" s="325">
        <v>3375.7</v>
      </c>
      <c r="F12" s="325">
        <v>3333.7</v>
      </c>
      <c r="G12" s="325">
        <v>3291.7</v>
      </c>
      <c r="H12" s="325">
        <v>3249.7</v>
      </c>
      <c r="I12" s="325">
        <v>3207.7</v>
      </c>
      <c r="J12" s="325">
        <v>3165.7</v>
      </c>
      <c r="K12" s="325">
        <v>3123.7</v>
      </c>
      <c r="L12" s="325">
        <v>3081.7</v>
      </c>
      <c r="M12" s="325">
        <v>3039.7</v>
      </c>
      <c r="N12" s="325">
        <v>2997.7</v>
      </c>
      <c r="O12" s="325">
        <v>2955.7</v>
      </c>
      <c r="P12" s="325">
        <v>2913.7</v>
      </c>
      <c r="Q12" s="325">
        <v>2871.7</v>
      </c>
      <c r="R12" s="325">
        <v>2829.7</v>
      </c>
      <c r="S12" s="325">
        <v>2787.7</v>
      </c>
      <c r="T12" s="325">
        <v>2745.7</v>
      </c>
      <c r="U12" s="325">
        <v>2703.7</v>
      </c>
      <c r="V12" s="325">
        <v>2661.7</v>
      </c>
      <c r="W12" s="325">
        <v>2619.6999999999998</v>
      </c>
      <c r="X12" s="325">
        <v>2577.6999999999998</v>
      </c>
      <c r="Y12" s="325">
        <v>2535.6999999999998</v>
      </c>
      <c r="Z12" s="325">
        <v>2493.6999999999998</v>
      </c>
      <c r="AA12" s="325">
        <v>2451.6999999999998</v>
      </c>
      <c r="AB12" s="325">
        <v>2409.6999999999998</v>
      </c>
      <c r="AC12" s="325">
        <v>2367.6999999999998</v>
      </c>
      <c r="AD12" s="325">
        <v>2325.6999999999998</v>
      </c>
      <c r="AE12" s="325">
        <v>2283.6999999999998</v>
      </c>
      <c r="AF12" s="325">
        <v>2241.6999999999998</v>
      </c>
      <c r="AJ12" s="336"/>
    </row>
    <row r="13" spans="1:36">
      <c r="A13" s="93" t="s">
        <v>8</v>
      </c>
      <c r="B13" s="325">
        <v>41.07</v>
      </c>
      <c r="C13" s="325">
        <v>41.155999999999999</v>
      </c>
      <c r="D13" s="325">
        <v>41.241999999999997</v>
      </c>
      <c r="E13" s="325">
        <v>41.328000000000003</v>
      </c>
      <c r="F13" s="325">
        <v>41.414000000000001</v>
      </c>
      <c r="G13" s="325">
        <v>41.5</v>
      </c>
      <c r="H13" s="325">
        <v>41.585999999999999</v>
      </c>
      <c r="I13" s="325">
        <v>41.671999999999997</v>
      </c>
      <c r="J13" s="325">
        <v>41.758000000000003</v>
      </c>
      <c r="K13" s="325">
        <v>41.844000000000001</v>
      </c>
      <c r="L13" s="325">
        <v>41.93</v>
      </c>
      <c r="M13" s="325">
        <v>41.576000000000001</v>
      </c>
      <c r="N13" s="325">
        <v>41.222000000000001</v>
      </c>
      <c r="O13" s="325">
        <v>40.868000000000002</v>
      </c>
      <c r="P13" s="325">
        <v>40.514000000000003</v>
      </c>
      <c r="Q13" s="325">
        <v>40.159999999999997</v>
      </c>
      <c r="R13" s="325">
        <v>39.805999999999997</v>
      </c>
      <c r="S13" s="325">
        <v>39.451999999999998</v>
      </c>
      <c r="T13" s="325">
        <v>39.097999999999999</v>
      </c>
      <c r="U13" s="325">
        <v>38.744</v>
      </c>
      <c r="V13" s="325">
        <v>38.39</v>
      </c>
      <c r="W13" s="325">
        <v>38.372</v>
      </c>
      <c r="X13" s="325">
        <v>38.353999999999999</v>
      </c>
      <c r="Y13" s="325">
        <v>38.335999999999999</v>
      </c>
      <c r="Z13" s="325">
        <v>38.317999999999998</v>
      </c>
      <c r="AA13" s="325">
        <v>38.299999999999997</v>
      </c>
      <c r="AB13" s="325">
        <v>38.29</v>
      </c>
      <c r="AC13" s="325">
        <v>38.65</v>
      </c>
      <c r="AD13" s="325">
        <v>38.69</v>
      </c>
      <c r="AE13" s="325">
        <v>38.729999999999997</v>
      </c>
      <c r="AF13" s="325">
        <v>38.770000000000003</v>
      </c>
      <c r="AJ13" s="336"/>
    </row>
    <row r="14" spans="1:36">
      <c r="A14" s="93" t="s">
        <v>6</v>
      </c>
      <c r="B14" s="325">
        <v>43378</v>
      </c>
      <c r="C14" s="325">
        <v>43159</v>
      </c>
      <c r="D14" s="325">
        <v>42940</v>
      </c>
      <c r="E14" s="325">
        <v>42721</v>
      </c>
      <c r="F14" s="325">
        <v>42502</v>
      </c>
      <c r="G14" s="325">
        <v>42283</v>
      </c>
      <c r="H14" s="325">
        <v>42064</v>
      </c>
      <c r="I14" s="325">
        <v>41845</v>
      </c>
      <c r="J14" s="325">
        <v>41626</v>
      </c>
      <c r="K14" s="325">
        <v>41407</v>
      </c>
      <c r="L14" s="325">
        <v>41188</v>
      </c>
      <c r="M14" s="325">
        <v>40966.413999999997</v>
      </c>
      <c r="N14" s="325">
        <v>40744.828000000001</v>
      </c>
      <c r="O14" s="325">
        <v>40523.241999999998</v>
      </c>
      <c r="P14" s="325">
        <v>40301.656000000003</v>
      </c>
      <c r="Q14" s="325">
        <v>40080.07</v>
      </c>
      <c r="R14" s="325">
        <v>39858.483999999997</v>
      </c>
      <c r="S14" s="325">
        <v>39636.898000000001</v>
      </c>
      <c r="T14" s="325">
        <v>39415.311999999998</v>
      </c>
      <c r="U14" s="325">
        <v>39193.726000000002</v>
      </c>
      <c r="V14" s="325">
        <v>38972.14</v>
      </c>
      <c r="W14" s="325">
        <v>38765.712</v>
      </c>
      <c r="X14" s="325">
        <v>38559.284</v>
      </c>
      <c r="Y14" s="325">
        <v>38352.856</v>
      </c>
      <c r="Z14" s="325">
        <v>38146.428</v>
      </c>
      <c r="AA14" s="325">
        <v>37940</v>
      </c>
      <c r="AB14" s="325">
        <v>37628.29</v>
      </c>
      <c r="AC14" s="325">
        <v>37406.6</v>
      </c>
      <c r="AD14" s="325">
        <v>37224.167999999998</v>
      </c>
      <c r="AE14" s="325">
        <v>36966.11</v>
      </c>
      <c r="AF14" s="325">
        <v>36743.760000000002</v>
      </c>
      <c r="AJ14" s="336"/>
    </row>
    <row r="15" spans="1:36">
      <c r="A15" s="93" t="s">
        <v>5</v>
      </c>
      <c r="B15" s="325">
        <v>8769.17</v>
      </c>
      <c r="C15" s="325">
        <v>8698.1614000000009</v>
      </c>
      <c r="D15" s="325">
        <v>8627.1527999999998</v>
      </c>
      <c r="E15" s="325">
        <v>8556.1441999999988</v>
      </c>
      <c r="F15" s="325">
        <v>8485.1355999999996</v>
      </c>
      <c r="G15" s="325">
        <v>8414.1270000000004</v>
      </c>
      <c r="H15" s="325">
        <v>8343.1184000000012</v>
      </c>
      <c r="I15" s="325">
        <v>8272.1098000000002</v>
      </c>
      <c r="J15" s="325">
        <v>8201.101200000001</v>
      </c>
      <c r="K15" s="325">
        <v>8130.0925999999999</v>
      </c>
      <c r="L15" s="325">
        <v>8059.0839999999998</v>
      </c>
      <c r="M15" s="325">
        <v>7988.0745999999999</v>
      </c>
      <c r="N15" s="325">
        <v>7917.0652</v>
      </c>
      <c r="O15" s="325">
        <v>7846.055800000001</v>
      </c>
      <c r="P15" s="325">
        <v>7775.0464000000002</v>
      </c>
      <c r="Q15" s="325">
        <v>7704.0370000000003</v>
      </c>
      <c r="R15" s="325">
        <v>7633.0275999999994</v>
      </c>
      <c r="S15" s="325">
        <v>7562.0182000000004</v>
      </c>
      <c r="T15" s="325">
        <v>7491.0088000000005</v>
      </c>
      <c r="U15" s="325">
        <v>7419.9994000000006</v>
      </c>
      <c r="V15" s="325">
        <v>7348.9899999999989</v>
      </c>
      <c r="W15" s="325">
        <v>7277.9820000000009</v>
      </c>
      <c r="X15" s="325">
        <v>7206.9740000000011</v>
      </c>
      <c r="Y15" s="325">
        <v>7135.9660000000003</v>
      </c>
      <c r="Z15" s="325">
        <v>7064.9579999999996</v>
      </c>
      <c r="AA15" s="325">
        <v>6993.95</v>
      </c>
      <c r="AB15" s="325">
        <v>6922.9399999999987</v>
      </c>
      <c r="AC15" s="325">
        <v>6851.93</v>
      </c>
      <c r="AD15" s="325">
        <v>6780.92</v>
      </c>
      <c r="AE15" s="325">
        <v>6709.9100000000008</v>
      </c>
      <c r="AF15" s="325">
        <v>6638.9</v>
      </c>
      <c r="AJ15" s="336"/>
    </row>
    <row r="16" spans="1:36">
      <c r="A16" s="93" t="s">
        <v>4</v>
      </c>
      <c r="B16" s="325">
        <v>33.700000000000003</v>
      </c>
      <c r="C16" s="325">
        <v>33.700000000000003</v>
      </c>
      <c r="D16" s="325">
        <v>33.700000000000003</v>
      </c>
      <c r="E16" s="325">
        <v>33.700000000000003</v>
      </c>
      <c r="F16" s="325">
        <v>33.700000000000003</v>
      </c>
      <c r="G16" s="325">
        <v>33.700000000000003</v>
      </c>
      <c r="H16" s="325">
        <v>33.700000000000003</v>
      </c>
      <c r="I16" s="325">
        <v>33.700000000000003</v>
      </c>
      <c r="J16" s="325">
        <v>33.700000000000003</v>
      </c>
      <c r="K16" s="325">
        <v>33.700000000000003</v>
      </c>
      <c r="L16" s="325">
        <v>33.700000000000003</v>
      </c>
      <c r="M16" s="325">
        <v>33.700000000000003</v>
      </c>
      <c r="N16" s="325">
        <v>33.700000000000003</v>
      </c>
      <c r="O16" s="325">
        <v>33.700000000000003</v>
      </c>
      <c r="P16" s="325">
        <v>33.700000000000003</v>
      </c>
      <c r="Q16" s="325">
        <v>33.700000000000003</v>
      </c>
      <c r="R16" s="325">
        <v>33.700000000000003</v>
      </c>
      <c r="S16" s="325">
        <v>33.700000000000003</v>
      </c>
      <c r="T16" s="325">
        <v>33.700000000000003</v>
      </c>
      <c r="U16" s="325">
        <v>33.700000000000003</v>
      </c>
      <c r="V16" s="325">
        <v>33.700000000000003</v>
      </c>
      <c r="W16" s="325">
        <v>33.700000000000003</v>
      </c>
      <c r="X16" s="325">
        <v>33.700000000000003</v>
      </c>
      <c r="Y16" s="325">
        <v>33.700000000000003</v>
      </c>
      <c r="Z16" s="325">
        <v>33.700000000000003</v>
      </c>
      <c r="AA16" s="325">
        <v>33.700000000000003</v>
      </c>
      <c r="AB16" s="325">
        <v>33.700000000000003</v>
      </c>
      <c r="AC16" s="325">
        <v>33.700000000000003</v>
      </c>
      <c r="AD16" s="325">
        <v>33.700000000000003</v>
      </c>
      <c r="AE16" s="325">
        <v>33.700000000000003</v>
      </c>
      <c r="AF16" s="325">
        <v>33.700000000000003</v>
      </c>
      <c r="AG16" s="207" t="s">
        <v>15</v>
      </c>
      <c r="AJ16" s="336"/>
    </row>
    <row r="17" spans="1:36">
      <c r="A17" s="93" t="s">
        <v>3</v>
      </c>
      <c r="B17" s="325">
        <v>18142.09</v>
      </c>
      <c r="C17" s="325">
        <v>18105.689999999999</v>
      </c>
      <c r="D17" s="325">
        <v>18069.29</v>
      </c>
      <c r="E17" s="325">
        <v>18032.89</v>
      </c>
      <c r="F17" s="325">
        <v>17996.490000000002</v>
      </c>
      <c r="G17" s="325">
        <v>17960.09</v>
      </c>
      <c r="H17" s="325">
        <v>17923.689999999999</v>
      </c>
      <c r="I17" s="325">
        <v>17887.29</v>
      </c>
      <c r="J17" s="325">
        <v>17850.89</v>
      </c>
      <c r="K17" s="325">
        <v>17814.490000000002</v>
      </c>
      <c r="L17" s="325">
        <v>17778.09</v>
      </c>
      <c r="M17" s="325">
        <v>17741.689999999999</v>
      </c>
      <c r="N17" s="325">
        <v>17705.29</v>
      </c>
      <c r="O17" s="325">
        <v>17668.89</v>
      </c>
      <c r="P17" s="325">
        <v>17632.490000000002</v>
      </c>
      <c r="Q17" s="325">
        <v>17596.09</v>
      </c>
      <c r="R17" s="325">
        <v>17559.689999999999</v>
      </c>
      <c r="S17" s="325">
        <v>17523.29</v>
      </c>
      <c r="T17" s="325">
        <v>17486.89</v>
      </c>
      <c r="U17" s="325">
        <v>17450.490000000002</v>
      </c>
      <c r="V17" s="325">
        <v>17414.09</v>
      </c>
      <c r="W17" s="325">
        <v>17377.689999999999</v>
      </c>
      <c r="X17" s="325">
        <v>17341.29</v>
      </c>
      <c r="Y17" s="325">
        <v>17304.89</v>
      </c>
      <c r="Z17" s="325">
        <v>17268.490000000002</v>
      </c>
      <c r="AA17" s="325">
        <v>17232.09</v>
      </c>
      <c r="AB17" s="325">
        <v>17195.689999999999</v>
      </c>
      <c r="AC17" s="325">
        <v>17159.29</v>
      </c>
      <c r="AD17" s="325">
        <v>17122.89</v>
      </c>
      <c r="AE17" s="325">
        <v>17086.490000000002</v>
      </c>
      <c r="AF17" s="325">
        <v>17050.09</v>
      </c>
      <c r="AJ17" s="336"/>
    </row>
    <row r="18" spans="1:36">
      <c r="A18" s="93" t="s">
        <v>33</v>
      </c>
      <c r="B18" s="325">
        <v>57390.01</v>
      </c>
      <c r="C18" s="325">
        <v>57018.01</v>
      </c>
      <c r="D18" s="325">
        <v>56646.01</v>
      </c>
      <c r="E18" s="325">
        <v>56274.01</v>
      </c>
      <c r="F18" s="325">
        <v>55902.01</v>
      </c>
      <c r="G18" s="325">
        <v>55530.01</v>
      </c>
      <c r="H18" s="325">
        <v>55158.01</v>
      </c>
      <c r="I18" s="325">
        <v>54786.01</v>
      </c>
      <c r="J18" s="325">
        <v>54414.01</v>
      </c>
      <c r="K18" s="325">
        <v>54042.01</v>
      </c>
      <c r="L18" s="325">
        <v>53670.01</v>
      </c>
      <c r="M18" s="325">
        <v>53298.01</v>
      </c>
      <c r="N18" s="325">
        <v>52926.01</v>
      </c>
      <c r="O18" s="325">
        <v>52554.01</v>
      </c>
      <c r="P18" s="325">
        <v>52182.01</v>
      </c>
      <c r="Q18" s="325">
        <v>51810.01</v>
      </c>
      <c r="R18" s="325">
        <v>51438.01</v>
      </c>
      <c r="S18" s="325">
        <v>51066.01</v>
      </c>
      <c r="T18" s="325">
        <v>50694.01</v>
      </c>
      <c r="U18" s="325">
        <v>50322.01</v>
      </c>
      <c r="V18" s="325">
        <v>49950.01</v>
      </c>
      <c r="W18" s="325">
        <v>49578.008000000002</v>
      </c>
      <c r="X18" s="325">
        <v>49206.006000000001</v>
      </c>
      <c r="Y18" s="325">
        <v>48834.004000000001</v>
      </c>
      <c r="Z18" s="325">
        <v>48462.002</v>
      </c>
      <c r="AA18" s="325">
        <v>48090</v>
      </c>
      <c r="AB18" s="325">
        <v>47621</v>
      </c>
      <c r="AC18" s="325">
        <v>47152</v>
      </c>
      <c r="AD18" s="325">
        <v>46683</v>
      </c>
      <c r="AE18" s="325">
        <v>46214</v>
      </c>
      <c r="AF18" s="325">
        <v>45745</v>
      </c>
      <c r="AJ18" s="336"/>
    </row>
    <row r="19" spans="1:36">
      <c r="A19" s="93" t="s">
        <v>1</v>
      </c>
      <c r="B19" s="325">
        <v>47412</v>
      </c>
      <c r="C19" s="325">
        <v>47376.2</v>
      </c>
      <c r="D19" s="325">
        <v>47340.4</v>
      </c>
      <c r="E19" s="325">
        <v>47304.6</v>
      </c>
      <c r="F19" s="325">
        <v>47268.800000000003</v>
      </c>
      <c r="G19" s="325">
        <v>47233</v>
      </c>
      <c r="H19" s="325">
        <v>47197.2</v>
      </c>
      <c r="I19" s="325">
        <v>47161.4</v>
      </c>
      <c r="J19" s="325">
        <v>47125.599999999999</v>
      </c>
      <c r="K19" s="325">
        <v>47089.8</v>
      </c>
      <c r="L19" s="325">
        <v>47054</v>
      </c>
      <c r="M19" s="325">
        <v>47018.2</v>
      </c>
      <c r="N19" s="325">
        <v>46982.400000000001</v>
      </c>
      <c r="O19" s="325">
        <v>46946.6</v>
      </c>
      <c r="P19" s="325">
        <v>46910.8</v>
      </c>
      <c r="Q19" s="325">
        <v>46875</v>
      </c>
      <c r="R19" s="325">
        <v>46839.199999999997</v>
      </c>
      <c r="S19" s="325">
        <v>46803.4</v>
      </c>
      <c r="T19" s="325">
        <v>46767.6</v>
      </c>
      <c r="U19" s="325">
        <v>46731.8</v>
      </c>
      <c r="V19" s="325">
        <v>46696</v>
      </c>
      <c r="W19" s="325">
        <v>46507.82</v>
      </c>
      <c r="X19" s="325">
        <v>46319.64</v>
      </c>
      <c r="Y19" s="325">
        <v>46131.46</v>
      </c>
      <c r="Z19" s="325">
        <v>45943.28</v>
      </c>
      <c r="AA19" s="325">
        <v>45755.1</v>
      </c>
      <c r="AB19" s="325">
        <v>45566.8</v>
      </c>
      <c r="AC19" s="325">
        <v>45378.67</v>
      </c>
      <c r="AD19" s="325">
        <v>45190.46</v>
      </c>
      <c r="AE19" s="325">
        <v>45002.239999999998</v>
      </c>
      <c r="AF19" s="325">
        <v>44814.03</v>
      </c>
      <c r="AJ19" s="336"/>
    </row>
    <row r="20" spans="1:36">
      <c r="A20" s="93" t="s">
        <v>0</v>
      </c>
      <c r="B20" s="325">
        <v>18826.68</v>
      </c>
      <c r="C20" s="325">
        <v>18780.61</v>
      </c>
      <c r="D20" s="325">
        <v>18734.54</v>
      </c>
      <c r="E20" s="325">
        <v>18688.47</v>
      </c>
      <c r="F20" s="325">
        <v>18642.400000000001</v>
      </c>
      <c r="G20" s="325">
        <v>18596.330000000002</v>
      </c>
      <c r="H20" s="325">
        <v>18550.259999999998</v>
      </c>
      <c r="I20" s="325">
        <v>18504.189999999999</v>
      </c>
      <c r="J20" s="325">
        <v>18458.12</v>
      </c>
      <c r="K20" s="325">
        <v>18412.05</v>
      </c>
      <c r="L20" s="325">
        <v>18365.98</v>
      </c>
      <c r="M20" s="325">
        <v>18319.91</v>
      </c>
      <c r="N20" s="325">
        <v>18273.84</v>
      </c>
      <c r="O20" s="325">
        <v>18227.77</v>
      </c>
      <c r="P20" s="325">
        <v>18181.7</v>
      </c>
      <c r="Q20" s="325">
        <v>18135.63</v>
      </c>
      <c r="R20" s="325">
        <v>18089.560000000001</v>
      </c>
      <c r="S20" s="325">
        <v>18043.490000000002</v>
      </c>
      <c r="T20" s="325">
        <v>17997.419999999998</v>
      </c>
      <c r="U20" s="325">
        <v>17951.349999999999</v>
      </c>
      <c r="V20" s="325">
        <v>17905.28</v>
      </c>
      <c r="W20" s="325">
        <v>17859.21</v>
      </c>
      <c r="X20" s="325">
        <v>17813.14</v>
      </c>
      <c r="Y20" s="325">
        <v>17767.07</v>
      </c>
      <c r="Z20" s="325">
        <v>17721</v>
      </c>
      <c r="AA20" s="325">
        <v>17674.93</v>
      </c>
      <c r="AB20" s="325">
        <v>17628.86</v>
      </c>
      <c r="AC20" s="325">
        <v>17582.79</v>
      </c>
      <c r="AD20" s="325">
        <v>17536.72</v>
      </c>
      <c r="AE20" s="325">
        <v>17490.650000000001</v>
      </c>
      <c r="AF20" s="325">
        <v>17444.580000000002</v>
      </c>
    </row>
    <row r="21" spans="1:36">
      <c r="A21" s="93" t="s">
        <v>255</v>
      </c>
      <c r="B21" s="212">
        <v>460425.07</v>
      </c>
      <c r="C21" s="212">
        <v>458590.65840000001</v>
      </c>
      <c r="D21" s="212">
        <v>456756.24679999996</v>
      </c>
      <c r="E21" s="212">
        <v>454921.83519999997</v>
      </c>
      <c r="F21" s="212">
        <v>453087.42359999998</v>
      </c>
      <c r="G21" s="212">
        <v>451253.01200000005</v>
      </c>
      <c r="H21" s="212">
        <v>449418.60040000005</v>
      </c>
      <c r="I21" s="212">
        <v>447584.18880000006</v>
      </c>
      <c r="J21" s="212">
        <v>445749.77720000001</v>
      </c>
      <c r="K21" s="212">
        <v>443915.36559999996</v>
      </c>
      <c r="L21" s="212">
        <v>442080.95399999997</v>
      </c>
      <c r="M21" s="212">
        <v>439863.28159999999</v>
      </c>
      <c r="N21" s="212">
        <v>437645.60920000006</v>
      </c>
      <c r="O21" s="212">
        <v>435427.93679999997</v>
      </c>
      <c r="P21" s="212">
        <v>433210.26439999999</v>
      </c>
      <c r="Q21" s="212">
        <v>430992.59200000006</v>
      </c>
      <c r="R21" s="212">
        <v>428774.91960000002</v>
      </c>
      <c r="S21" s="212">
        <v>426557.24719999998</v>
      </c>
      <c r="T21" s="212">
        <v>424339.5748</v>
      </c>
      <c r="U21" s="212">
        <v>422121.90240000002</v>
      </c>
      <c r="V21" s="212">
        <v>419904.2300000001</v>
      </c>
      <c r="W21" s="212">
        <v>417154.94400000002</v>
      </c>
      <c r="X21" s="212">
        <v>414405.658</v>
      </c>
      <c r="Y21" s="212">
        <v>411656.37200000009</v>
      </c>
      <c r="Z21" s="212">
        <v>408907.08600000001</v>
      </c>
      <c r="AA21" s="212">
        <v>406157.8</v>
      </c>
      <c r="AB21" s="212">
        <v>403206.12</v>
      </c>
      <c r="AC21" s="212">
        <v>400345.00999999995</v>
      </c>
      <c r="AD21" s="212">
        <v>397522.74800000002</v>
      </c>
      <c r="AE21" s="212">
        <v>394624.84</v>
      </c>
      <c r="AF21" s="212">
        <v>391762.66000000009</v>
      </c>
    </row>
    <row r="22" spans="1:36">
      <c r="A22" s="17"/>
      <c r="B22" s="43"/>
      <c r="C22" s="43"/>
      <c r="D22" s="43"/>
      <c r="E22" s="43"/>
      <c r="F22" s="43"/>
      <c r="G22" s="43"/>
      <c r="H22" s="43"/>
      <c r="I22" s="43"/>
      <c r="J22" s="43"/>
      <c r="K22" s="43"/>
      <c r="L22" s="43"/>
      <c r="M22" s="43"/>
      <c r="N22" s="43"/>
      <c r="O22" s="43"/>
      <c r="P22" s="43"/>
      <c r="Q22" s="43"/>
      <c r="R22" s="43"/>
      <c r="S22" s="43"/>
      <c r="T22" s="43"/>
      <c r="U22" s="43"/>
      <c r="V22" s="43"/>
      <c r="W22" s="43"/>
    </row>
    <row r="23" spans="1:36">
      <c r="A23" s="44" t="s">
        <v>19</v>
      </c>
      <c r="D23" s="43"/>
      <c r="E23" s="43"/>
      <c r="F23" s="43"/>
      <c r="G23" s="43"/>
      <c r="H23" s="43"/>
      <c r="I23" s="43"/>
      <c r="J23" s="43"/>
      <c r="K23" s="43"/>
      <c r="L23" s="43"/>
      <c r="M23" s="43"/>
      <c r="N23" s="43"/>
      <c r="O23" s="43"/>
      <c r="P23" s="43"/>
      <c r="Q23" s="43"/>
      <c r="R23" s="43"/>
      <c r="S23" s="43"/>
      <c r="T23" s="43"/>
      <c r="U23" s="43"/>
      <c r="V23" s="43"/>
      <c r="W23" s="43"/>
    </row>
    <row r="24" spans="1:36">
      <c r="A24" s="17"/>
      <c r="E24" s="43"/>
      <c r="F24" s="43"/>
      <c r="G24" s="43"/>
      <c r="H24" s="43"/>
      <c r="I24" s="43"/>
      <c r="J24" s="43"/>
      <c r="K24" s="43"/>
      <c r="L24" s="43"/>
      <c r="M24" s="43"/>
      <c r="N24" s="43"/>
      <c r="O24" s="43"/>
      <c r="P24" s="43"/>
      <c r="Q24" s="43"/>
      <c r="R24" s="43"/>
      <c r="S24" s="43"/>
      <c r="T24" s="43"/>
      <c r="U24" s="43"/>
      <c r="V24" s="43"/>
      <c r="W24" s="43"/>
    </row>
    <row r="25" spans="1:36">
      <c r="A25" s="41" t="s">
        <v>670</v>
      </c>
      <c r="B25"/>
      <c r="E25" s="43"/>
      <c r="F25" s="43"/>
      <c r="G25" s="43"/>
      <c r="H25" s="43"/>
      <c r="I25" s="43"/>
      <c r="J25" s="43"/>
      <c r="K25" s="43"/>
      <c r="L25" s="43"/>
      <c r="M25" s="43"/>
      <c r="N25" s="43"/>
      <c r="O25" s="43"/>
      <c r="P25" s="43"/>
      <c r="Q25" s="43"/>
      <c r="R25" s="43"/>
      <c r="S25" s="43"/>
      <c r="T25" s="43"/>
      <c r="U25" s="43"/>
      <c r="V25" s="43"/>
      <c r="W25" s="43"/>
    </row>
    <row r="26" spans="1:36">
      <c r="A26" s="43"/>
      <c r="B26" s="53"/>
      <c r="E26" s="43"/>
      <c r="F26" s="43"/>
      <c r="G26" s="43"/>
      <c r="H26" s="43"/>
      <c r="I26" s="43"/>
      <c r="J26" s="43"/>
      <c r="K26" s="43"/>
      <c r="L26" s="43"/>
      <c r="M26" s="43"/>
      <c r="N26" s="43"/>
      <c r="O26" s="43"/>
      <c r="P26" s="43"/>
      <c r="Q26" s="43"/>
      <c r="R26" s="43"/>
      <c r="S26" s="43"/>
      <c r="T26" s="43"/>
      <c r="U26" s="43"/>
      <c r="V26" s="43"/>
      <c r="W26" s="43"/>
    </row>
    <row r="27" spans="1:36">
      <c r="A27" s="53" t="s">
        <v>124</v>
      </c>
      <c r="B27" s="53"/>
      <c r="E27" s="43"/>
      <c r="F27" s="43"/>
      <c r="G27" s="43"/>
      <c r="H27" s="43"/>
      <c r="I27" s="43"/>
      <c r="J27" s="43"/>
      <c r="K27" s="43"/>
      <c r="L27" s="43"/>
      <c r="M27" s="43"/>
      <c r="N27" s="43"/>
      <c r="O27" s="43"/>
      <c r="P27" s="43"/>
      <c r="Q27" s="43"/>
      <c r="R27" s="43"/>
      <c r="S27" s="43"/>
      <c r="T27" s="43"/>
      <c r="U27" s="43"/>
      <c r="V27" s="43"/>
      <c r="W27" s="43"/>
    </row>
    <row r="28" spans="1:36">
      <c r="A28" s="17"/>
      <c r="B28" s="43"/>
      <c r="C28" s="43"/>
      <c r="D28" s="43"/>
      <c r="E28" s="43"/>
      <c r="F28" s="43"/>
      <c r="G28" s="43"/>
      <c r="H28" s="43"/>
      <c r="I28" s="43"/>
      <c r="J28" s="43"/>
      <c r="K28" s="43"/>
      <c r="L28" s="43"/>
      <c r="M28" s="43"/>
      <c r="N28" s="43"/>
      <c r="O28" s="43"/>
      <c r="P28" s="43"/>
      <c r="Q28" s="43"/>
      <c r="R28" s="43"/>
      <c r="S28" s="43"/>
      <c r="T28" s="43"/>
      <c r="U28" s="43"/>
      <c r="V28" s="43"/>
      <c r="W28" s="43"/>
    </row>
    <row r="29" spans="1:36">
      <c r="A29" s="17"/>
      <c r="B29" s="43"/>
      <c r="C29" s="43"/>
      <c r="D29" s="43"/>
      <c r="E29" s="43"/>
      <c r="F29" s="43"/>
      <c r="G29" s="43"/>
      <c r="H29" s="43"/>
      <c r="I29" s="43"/>
      <c r="J29" s="43"/>
      <c r="K29" s="43"/>
      <c r="L29" s="43"/>
      <c r="M29" s="43"/>
      <c r="N29" s="43"/>
      <c r="O29" s="43"/>
      <c r="P29" s="43"/>
      <c r="Q29" s="43"/>
      <c r="R29" s="43"/>
      <c r="S29" s="43"/>
      <c r="T29" s="43"/>
      <c r="U29" s="43"/>
      <c r="V29" s="43"/>
      <c r="W29" s="43"/>
    </row>
    <row r="30" spans="1:36">
      <c r="A30" s="17" t="s">
        <v>256</v>
      </c>
      <c r="C30" s="43"/>
      <c r="D30" s="43"/>
      <c r="E30" s="43"/>
      <c r="F30" s="43"/>
      <c r="G30" s="43"/>
      <c r="H30" s="43"/>
      <c r="I30" s="43"/>
      <c r="J30" s="43"/>
      <c r="K30" s="43"/>
      <c r="L30" s="43"/>
      <c r="M30" s="43"/>
      <c r="N30" s="43"/>
      <c r="O30" s="43"/>
      <c r="P30" s="43"/>
      <c r="Q30" s="43"/>
      <c r="R30" s="43"/>
      <c r="S30" s="43"/>
      <c r="T30" s="43"/>
      <c r="U30" s="43"/>
      <c r="V30" s="43"/>
      <c r="W30" s="43"/>
    </row>
    <row r="31" spans="1:36">
      <c r="A31" s="17"/>
      <c r="B31" s="43"/>
      <c r="C31" s="43"/>
      <c r="D31" s="43"/>
      <c r="E31" s="43"/>
      <c r="F31" s="43"/>
      <c r="G31" s="43"/>
      <c r="H31" s="43"/>
      <c r="I31" s="43"/>
      <c r="J31" s="43"/>
      <c r="K31" s="43"/>
      <c r="L31" s="43"/>
      <c r="M31" s="43"/>
      <c r="N31" s="43"/>
      <c r="O31" s="43"/>
      <c r="P31" s="43"/>
      <c r="Q31" s="43"/>
      <c r="R31" s="43"/>
      <c r="S31" s="43"/>
      <c r="T31" s="43"/>
      <c r="U31" s="43"/>
      <c r="V31" s="43"/>
      <c r="W31" s="43"/>
    </row>
    <row r="32" spans="1:36">
      <c r="A32" s="41" t="s">
        <v>395</v>
      </c>
      <c r="B32" s="43"/>
      <c r="C32" s="43"/>
      <c r="D32" s="43"/>
      <c r="E32" s="43"/>
      <c r="F32" s="43"/>
      <c r="G32" s="43"/>
      <c r="H32" s="43"/>
      <c r="I32" s="43"/>
      <c r="J32" s="43"/>
      <c r="K32" s="43"/>
      <c r="L32" s="43"/>
      <c r="M32" s="43"/>
      <c r="N32" s="43"/>
      <c r="O32" s="43"/>
      <c r="P32" s="43"/>
      <c r="Q32" s="43"/>
      <c r="R32" s="43"/>
      <c r="S32" s="43"/>
      <c r="T32" s="43"/>
      <c r="U32" s="43"/>
      <c r="V32" s="43"/>
      <c r="W32" s="43"/>
    </row>
    <row r="33" spans="1:23">
      <c r="A33" s="17"/>
      <c r="B33" s="43"/>
      <c r="C33" s="43"/>
      <c r="D33" s="43"/>
      <c r="E33" s="43"/>
      <c r="F33" s="43"/>
      <c r="G33" s="43"/>
      <c r="H33" s="43"/>
      <c r="I33" s="43"/>
      <c r="J33" s="43"/>
      <c r="K33" s="43"/>
      <c r="L33" s="43"/>
      <c r="M33" s="43"/>
      <c r="N33" s="43"/>
      <c r="O33" s="43"/>
      <c r="P33" s="43"/>
      <c r="Q33" s="43"/>
      <c r="R33" s="43"/>
      <c r="S33" s="43"/>
      <c r="T33" s="43"/>
      <c r="U33" s="43"/>
      <c r="V33" s="43"/>
      <c r="W33" s="43"/>
    </row>
    <row r="34" spans="1:23">
      <c r="A34" s="17"/>
      <c r="B34" s="43"/>
      <c r="C34" s="43"/>
      <c r="D34" s="43"/>
      <c r="E34" s="43"/>
      <c r="F34" s="43"/>
      <c r="G34" s="43"/>
      <c r="H34" s="43"/>
      <c r="I34" s="43"/>
      <c r="J34" s="43"/>
      <c r="K34" s="43"/>
      <c r="L34" s="43"/>
      <c r="M34" s="43"/>
      <c r="N34" s="43"/>
      <c r="O34" s="43"/>
      <c r="P34" s="43"/>
      <c r="Q34" s="43"/>
      <c r="R34" s="43"/>
      <c r="S34" s="43"/>
      <c r="T34" s="43"/>
      <c r="U34" s="43"/>
      <c r="V34" s="43"/>
      <c r="W34" s="43"/>
    </row>
    <row r="35" spans="1:23">
      <c r="A35" s="17"/>
      <c r="B35" s="43"/>
      <c r="C35" s="43"/>
      <c r="D35" s="43"/>
      <c r="E35" s="43"/>
      <c r="F35" s="43"/>
      <c r="G35" s="43"/>
      <c r="H35" s="43"/>
      <c r="I35" s="43"/>
      <c r="J35" s="43"/>
      <c r="K35" s="43"/>
      <c r="L35" s="43"/>
      <c r="M35" s="43"/>
      <c r="N35" s="43"/>
      <c r="O35" s="43"/>
      <c r="P35" s="43"/>
      <c r="Q35" s="43"/>
      <c r="R35" s="43"/>
      <c r="S35" s="43"/>
      <c r="T35" s="43"/>
      <c r="U35" s="43"/>
      <c r="V35" s="43"/>
      <c r="W35" s="43"/>
    </row>
    <row r="36" spans="1:23">
      <c r="A36" s="17"/>
      <c r="B36" s="43"/>
      <c r="C36" s="43"/>
      <c r="D36" s="43"/>
      <c r="E36" s="43"/>
      <c r="F36" s="43"/>
      <c r="G36" s="43"/>
      <c r="H36" s="43"/>
      <c r="I36" s="43"/>
      <c r="J36" s="43"/>
      <c r="K36" s="43"/>
      <c r="L36" s="43"/>
      <c r="M36" s="43"/>
      <c r="N36" s="43"/>
      <c r="O36" s="43"/>
      <c r="P36" s="43"/>
      <c r="Q36" s="43"/>
      <c r="R36" s="43"/>
      <c r="S36" s="43"/>
      <c r="T36" s="43"/>
      <c r="U36" s="43"/>
      <c r="V36" s="43"/>
      <c r="W36" s="43"/>
    </row>
    <row r="37" spans="1:23">
      <c r="A37" s="17"/>
      <c r="B37" s="43"/>
      <c r="C37" s="43"/>
      <c r="D37" s="43"/>
      <c r="E37" s="43"/>
      <c r="F37" s="43"/>
      <c r="G37" s="43"/>
      <c r="H37" s="43"/>
      <c r="I37" s="43"/>
      <c r="J37" s="43"/>
      <c r="K37" s="43"/>
      <c r="L37" s="43"/>
      <c r="M37" s="43"/>
      <c r="N37" s="43"/>
      <c r="O37" s="43"/>
      <c r="P37" s="43"/>
      <c r="Q37" s="43"/>
      <c r="R37" s="43"/>
      <c r="S37" s="43"/>
      <c r="T37" s="43"/>
      <c r="U37" s="43"/>
      <c r="V37" s="43"/>
      <c r="W37" s="43"/>
    </row>
    <row r="38" spans="1:23">
      <c r="A38" s="17"/>
      <c r="B38" s="43"/>
      <c r="C38" s="43"/>
      <c r="D38" s="43"/>
      <c r="E38" s="43"/>
      <c r="F38" s="43"/>
      <c r="G38" s="43"/>
      <c r="H38" s="43"/>
      <c r="I38" s="43"/>
      <c r="J38" s="43"/>
      <c r="K38" s="43"/>
      <c r="L38" s="43"/>
      <c r="M38" s="43"/>
      <c r="N38" s="43"/>
      <c r="O38" s="43"/>
      <c r="P38" s="43"/>
      <c r="Q38" s="43"/>
      <c r="R38" s="43"/>
      <c r="S38" s="43"/>
      <c r="T38" s="43"/>
      <c r="U38" s="43"/>
      <c r="V38" s="43"/>
      <c r="W38" s="43"/>
    </row>
    <row r="39" spans="1:23">
      <c r="A39" s="17"/>
      <c r="B39" s="43"/>
      <c r="C39" s="43"/>
      <c r="D39" s="43"/>
      <c r="E39" s="43"/>
      <c r="F39" s="43"/>
      <c r="G39" s="43"/>
      <c r="H39" s="43"/>
      <c r="I39" s="43"/>
      <c r="J39" s="43"/>
      <c r="K39" s="43"/>
      <c r="L39" s="43"/>
      <c r="M39" s="43"/>
      <c r="N39" s="43"/>
      <c r="O39" s="43"/>
      <c r="P39" s="43"/>
      <c r="Q39" s="43"/>
      <c r="R39" s="43"/>
      <c r="S39" s="43"/>
      <c r="T39" s="43"/>
      <c r="U39" s="43"/>
      <c r="V39" s="43"/>
      <c r="W39" s="43"/>
    </row>
    <row r="40" spans="1:23">
      <c r="A40" s="17"/>
      <c r="B40" s="43"/>
      <c r="C40" s="43"/>
      <c r="D40" s="43"/>
      <c r="E40" s="43"/>
      <c r="F40" s="43"/>
      <c r="G40" s="43"/>
      <c r="H40" s="43"/>
      <c r="I40" s="43"/>
      <c r="J40" s="43"/>
      <c r="K40" s="43"/>
      <c r="L40" s="43"/>
      <c r="M40" s="43"/>
      <c r="N40" s="43"/>
      <c r="O40" s="43"/>
      <c r="P40" s="43"/>
      <c r="Q40" s="43"/>
      <c r="R40" s="43"/>
      <c r="S40" s="43"/>
      <c r="T40" s="43"/>
      <c r="U40" s="43"/>
      <c r="V40" s="43"/>
      <c r="W40" s="43"/>
    </row>
    <row r="41" spans="1:23">
      <c r="A41" s="17"/>
      <c r="B41" s="43"/>
      <c r="C41" s="43"/>
      <c r="D41" s="43"/>
      <c r="E41" s="43"/>
      <c r="F41" s="43"/>
      <c r="G41" s="43"/>
      <c r="H41" s="43"/>
      <c r="I41" s="43"/>
      <c r="J41" s="43"/>
      <c r="K41" s="43"/>
      <c r="L41" s="43"/>
      <c r="M41" s="43"/>
      <c r="N41" s="43"/>
      <c r="O41" s="43"/>
      <c r="P41" s="43"/>
      <c r="Q41" s="43"/>
      <c r="R41" s="43"/>
      <c r="S41" s="43"/>
      <c r="T41" s="43"/>
      <c r="U41" s="43"/>
      <c r="V41" s="43"/>
      <c r="W41" s="43"/>
    </row>
    <row r="42" spans="1:23">
      <c r="A42" s="17"/>
      <c r="B42" s="43"/>
      <c r="C42" s="43"/>
      <c r="D42" s="43"/>
      <c r="E42" s="43"/>
      <c r="F42" s="43"/>
      <c r="G42" s="43"/>
      <c r="H42" s="43"/>
      <c r="I42" s="43"/>
      <c r="J42" s="43"/>
      <c r="K42" s="43"/>
      <c r="L42" s="43"/>
      <c r="M42" s="43"/>
      <c r="N42" s="43"/>
      <c r="O42" s="43"/>
      <c r="P42" s="43"/>
      <c r="Q42" s="43"/>
      <c r="R42" s="43"/>
      <c r="S42" s="43"/>
      <c r="T42" s="43"/>
      <c r="U42" s="43"/>
      <c r="V42" s="43"/>
      <c r="W42" s="43"/>
    </row>
    <row r="43" spans="1:23">
      <c r="A43" s="17"/>
      <c r="B43" s="43"/>
      <c r="C43" s="43"/>
      <c r="D43" s="43"/>
      <c r="E43" s="43"/>
      <c r="F43" s="43"/>
      <c r="G43" s="43"/>
      <c r="H43" s="43"/>
      <c r="I43" s="43"/>
      <c r="J43" s="43"/>
      <c r="K43" s="43"/>
      <c r="L43" s="43"/>
      <c r="M43" s="43"/>
      <c r="N43" s="43"/>
      <c r="O43" s="43"/>
      <c r="P43" s="43"/>
      <c r="Q43" s="43"/>
      <c r="R43" s="43"/>
      <c r="S43" s="43"/>
      <c r="T43" s="43"/>
      <c r="U43" s="43"/>
      <c r="V43" s="43"/>
      <c r="W43" s="43"/>
    </row>
    <row r="44" spans="1:23">
      <c r="A44" s="17"/>
      <c r="B44" s="43"/>
      <c r="C44" s="43"/>
      <c r="D44" s="43"/>
      <c r="E44" s="43"/>
      <c r="F44" s="43"/>
      <c r="G44" s="43"/>
      <c r="H44" s="43"/>
      <c r="I44" s="43"/>
      <c r="J44" s="43"/>
      <c r="K44" s="43"/>
      <c r="L44" s="43"/>
      <c r="M44" s="43"/>
      <c r="N44" s="43"/>
      <c r="O44" s="43"/>
      <c r="P44" s="43"/>
      <c r="Q44" s="43"/>
      <c r="R44" s="43"/>
      <c r="S44" s="43"/>
      <c r="T44" s="43"/>
      <c r="U44" s="43"/>
      <c r="V44" s="43"/>
      <c r="W44" s="43"/>
    </row>
    <row r="45" spans="1:23">
      <c r="A45" s="17"/>
      <c r="B45" s="43"/>
      <c r="C45" s="43"/>
      <c r="D45" s="43"/>
      <c r="E45" s="43"/>
      <c r="F45" s="43"/>
      <c r="G45" s="43"/>
      <c r="H45" s="43"/>
      <c r="I45" s="43"/>
      <c r="J45" s="43"/>
      <c r="K45" s="43"/>
      <c r="L45" s="43"/>
      <c r="M45" s="43"/>
      <c r="N45" s="43"/>
      <c r="O45" s="43"/>
      <c r="P45" s="43"/>
      <c r="Q45" s="43"/>
      <c r="R45" s="43"/>
      <c r="S45" s="43"/>
      <c r="T45" s="43"/>
      <c r="U45" s="43"/>
      <c r="V45" s="43"/>
      <c r="W45" s="43"/>
    </row>
    <row r="46" spans="1:23">
      <c r="A46" s="17"/>
      <c r="B46" s="43"/>
      <c r="C46" s="43"/>
      <c r="D46" s="43"/>
      <c r="E46" s="43"/>
      <c r="F46" s="43"/>
      <c r="G46" s="43"/>
      <c r="H46" s="43"/>
      <c r="I46" s="43"/>
      <c r="J46" s="43"/>
      <c r="K46" s="43"/>
      <c r="L46" s="43"/>
      <c r="M46" s="43"/>
      <c r="N46" s="43"/>
      <c r="O46" s="43"/>
      <c r="P46" s="43"/>
      <c r="Q46" s="43"/>
      <c r="R46" s="43"/>
      <c r="S46" s="43"/>
      <c r="T46" s="43"/>
      <c r="U46" s="43"/>
      <c r="V46" s="43"/>
      <c r="W46" s="43"/>
    </row>
    <row r="47" spans="1:23">
      <c r="A47" s="17"/>
      <c r="B47" s="43"/>
      <c r="C47" s="43"/>
      <c r="D47" s="43"/>
      <c r="E47" s="43"/>
      <c r="F47" s="43"/>
      <c r="G47" s="43"/>
      <c r="H47" s="43"/>
      <c r="I47" s="43"/>
      <c r="J47" s="43"/>
      <c r="K47" s="43"/>
      <c r="L47" s="43"/>
      <c r="M47" s="43"/>
      <c r="N47" s="43"/>
      <c r="O47" s="43"/>
      <c r="P47" s="43"/>
      <c r="Q47" s="43"/>
      <c r="R47" s="43"/>
      <c r="S47" s="43"/>
      <c r="T47" s="43"/>
      <c r="U47" s="43"/>
      <c r="V47" s="43"/>
      <c r="W47" s="43"/>
    </row>
    <row r="48" spans="1:23">
      <c r="A48" s="17"/>
      <c r="B48" s="43"/>
      <c r="C48" s="43"/>
      <c r="D48" s="43"/>
      <c r="E48" s="43"/>
      <c r="F48" s="43"/>
      <c r="G48" s="43"/>
      <c r="H48" s="43"/>
      <c r="I48" s="43"/>
      <c r="J48" s="43"/>
      <c r="K48" s="43"/>
      <c r="L48" s="43"/>
      <c r="M48" s="43"/>
      <c r="N48" s="43"/>
      <c r="O48" s="43"/>
      <c r="P48" s="43"/>
      <c r="Q48" s="43"/>
      <c r="R48" s="43"/>
      <c r="S48" s="43"/>
      <c r="T48" s="43"/>
      <c r="U48" s="43"/>
      <c r="V48" s="43"/>
      <c r="W48" s="43"/>
    </row>
    <row r="49" spans="1:23">
      <c r="A49" s="17"/>
      <c r="B49" s="43"/>
      <c r="C49" s="43"/>
      <c r="D49" s="43"/>
      <c r="E49" s="43"/>
      <c r="F49" s="43"/>
      <c r="G49" s="43"/>
      <c r="H49" s="43"/>
      <c r="I49" s="43"/>
      <c r="J49" s="43"/>
      <c r="K49" s="43"/>
      <c r="L49" s="43"/>
      <c r="M49" s="43"/>
      <c r="N49" s="43"/>
      <c r="O49" s="43"/>
      <c r="P49" s="43"/>
      <c r="Q49" s="43"/>
      <c r="R49" s="43"/>
      <c r="S49" s="43"/>
      <c r="T49" s="43"/>
      <c r="U49" s="43"/>
      <c r="V49" s="43"/>
      <c r="W49" s="43"/>
    </row>
    <row r="50" spans="1:23">
      <c r="A50" s="17"/>
      <c r="B50" s="43"/>
      <c r="C50" s="43"/>
      <c r="D50" s="43"/>
      <c r="E50" s="43"/>
      <c r="F50" s="43"/>
      <c r="G50" s="43"/>
      <c r="H50" s="43"/>
      <c r="I50" s="43"/>
      <c r="J50" s="43"/>
      <c r="K50" s="43"/>
      <c r="L50" s="43"/>
      <c r="M50" s="43"/>
      <c r="N50" s="43"/>
      <c r="O50" s="43"/>
      <c r="P50" s="43"/>
      <c r="Q50" s="43"/>
      <c r="R50" s="43"/>
      <c r="S50" s="43"/>
      <c r="T50" s="43"/>
      <c r="U50" s="43"/>
      <c r="V50" s="43"/>
      <c r="W50" s="43"/>
    </row>
    <row r="51" spans="1:23">
      <c r="A51" s="17"/>
      <c r="B51" s="43"/>
      <c r="C51" s="43"/>
      <c r="D51" s="43"/>
      <c r="E51" s="43"/>
      <c r="F51" s="43"/>
      <c r="G51" s="43"/>
      <c r="H51" s="43"/>
      <c r="I51" s="43"/>
      <c r="J51" s="43"/>
      <c r="K51" s="43"/>
      <c r="L51" s="43"/>
      <c r="M51" s="43"/>
      <c r="N51" s="43"/>
      <c r="O51" s="43"/>
      <c r="P51" s="43"/>
      <c r="Q51" s="43"/>
      <c r="R51" s="43"/>
      <c r="S51" s="43"/>
      <c r="T51" s="43"/>
      <c r="U51" s="43"/>
      <c r="V51" s="43"/>
      <c r="W51" s="43"/>
    </row>
    <row r="52" spans="1:23">
      <c r="A52" s="17"/>
      <c r="B52" s="43"/>
      <c r="C52" s="43"/>
      <c r="D52" s="43"/>
      <c r="E52" s="43"/>
      <c r="F52" s="43"/>
      <c r="G52" s="43"/>
      <c r="H52" s="43"/>
      <c r="I52" s="43"/>
      <c r="J52" s="43"/>
      <c r="K52" s="43"/>
      <c r="L52" s="43"/>
      <c r="M52" s="43"/>
      <c r="N52" s="43"/>
      <c r="O52" s="43"/>
      <c r="P52" s="43"/>
      <c r="Q52" s="43"/>
      <c r="R52" s="43"/>
      <c r="S52" s="43"/>
      <c r="T52" s="43"/>
      <c r="U52" s="43"/>
      <c r="V52" s="43"/>
      <c r="W52" s="43"/>
    </row>
    <row r="53" spans="1:23">
      <c r="A53" s="17"/>
      <c r="B53" s="43"/>
      <c r="C53" s="43"/>
      <c r="D53" s="43"/>
      <c r="E53" s="43"/>
      <c r="F53" s="43"/>
      <c r="G53" s="43"/>
      <c r="H53" s="43"/>
      <c r="I53" s="43"/>
      <c r="J53" s="43"/>
      <c r="K53" s="43"/>
      <c r="L53" s="43"/>
      <c r="M53" s="43"/>
      <c r="N53" s="43"/>
      <c r="O53" s="43"/>
      <c r="P53" s="43"/>
      <c r="Q53" s="43"/>
      <c r="R53" s="43"/>
      <c r="S53" s="43"/>
      <c r="T53" s="43"/>
      <c r="U53" s="43"/>
      <c r="V53" s="43"/>
      <c r="W53" s="43"/>
    </row>
    <row r="54" spans="1:23">
      <c r="A54" s="17"/>
      <c r="B54" s="43"/>
      <c r="C54" s="43"/>
      <c r="D54" s="43"/>
      <c r="E54" s="43"/>
      <c r="F54" s="43"/>
      <c r="G54" s="43"/>
      <c r="H54" s="43"/>
      <c r="I54" s="43"/>
      <c r="J54" s="43"/>
      <c r="K54" s="43"/>
      <c r="L54" s="43"/>
      <c r="M54" s="43"/>
      <c r="N54" s="43"/>
      <c r="O54" s="43"/>
      <c r="P54" s="43"/>
      <c r="Q54" s="43"/>
      <c r="R54" s="43"/>
      <c r="S54" s="43"/>
      <c r="T54" s="43"/>
      <c r="U54" s="43"/>
      <c r="V54" s="43"/>
      <c r="W54" s="43"/>
    </row>
    <row r="55" spans="1:23">
      <c r="A55" s="17"/>
      <c r="B55" s="43"/>
      <c r="C55" s="43"/>
      <c r="D55" s="43"/>
      <c r="E55" s="43"/>
      <c r="F55" s="43"/>
      <c r="G55" s="43"/>
      <c r="H55" s="43"/>
      <c r="I55" s="43"/>
      <c r="J55" s="43"/>
      <c r="K55" s="43"/>
      <c r="L55" s="43"/>
      <c r="M55" s="43"/>
      <c r="N55" s="43"/>
      <c r="O55" s="43"/>
      <c r="P55" s="43"/>
      <c r="Q55" s="43"/>
      <c r="R55" s="43"/>
      <c r="S55" s="43"/>
      <c r="T55" s="43"/>
      <c r="U55" s="43"/>
      <c r="V55" s="43"/>
      <c r="W55" s="43"/>
    </row>
    <row r="56" spans="1:23">
      <c r="A56" s="17"/>
      <c r="B56" s="43"/>
      <c r="C56" s="43"/>
      <c r="D56" s="43"/>
      <c r="E56" s="43"/>
      <c r="F56" s="43"/>
      <c r="G56" s="43"/>
      <c r="H56" s="43"/>
      <c r="I56" s="43"/>
      <c r="J56" s="43"/>
      <c r="K56" s="43"/>
      <c r="L56" s="43"/>
      <c r="M56" s="43"/>
      <c r="N56" s="43"/>
      <c r="O56" s="43"/>
      <c r="P56" s="43"/>
      <c r="Q56" s="43"/>
      <c r="R56" s="43"/>
      <c r="S56" s="43"/>
      <c r="T56" s="43"/>
      <c r="U56" s="43"/>
      <c r="V56" s="43"/>
      <c r="W56" s="43"/>
    </row>
    <row r="57" spans="1:23">
      <c r="A57" s="17"/>
      <c r="B57" s="43"/>
      <c r="C57" s="43"/>
      <c r="D57" s="43"/>
      <c r="E57" s="43"/>
      <c r="F57" s="43"/>
      <c r="G57" s="43"/>
      <c r="H57" s="43"/>
      <c r="I57" s="43"/>
      <c r="J57" s="43"/>
      <c r="K57" s="43"/>
      <c r="L57" s="43"/>
      <c r="M57" s="43"/>
      <c r="N57" s="43"/>
      <c r="O57" s="43"/>
      <c r="P57" s="43"/>
      <c r="Q57" s="43"/>
      <c r="R57" s="43"/>
      <c r="S57" s="43"/>
      <c r="T57" s="43"/>
      <c r="U57" s="43"/>
      <c r="V57" s="43"/>
      <c r="W57" s="43"/>
    </row>
    <row r="58" spans="1:23">
      <c r="A58" s="17"/>
      <c r="B58" s="43"/>
      <c r="C58" s="43"/>
      <c r="D58" s="43"/>
      <c r="E58" s="43"/>
      <c r="F58" s="43"/>
      <c r="G58" s="43"/>
      <c r="H58" s="43"/>
      <c r="I58" s="43"/>
      <c r="J58" s="43"/>
      <c r="K58" s="43"/>
      <c r="L58" s="43"/>
      <c r="M58" s="43"/>
      <c r="N58" s="43"/>
      <c r="O58" s="43"/>
      <c r="P58" s="43"/>
      <c r="Q58" s="43"/>
      <c r="R58" s="43"/>
      <c r="S58" s="43"/>
      <c r="T58" s="43"/>
      <c r="U58" s="43"/>
      <c r="V58" s="43"/>
      <c r="W58" s="43"/>
    </row>
    <row r="59" spans="1:23">
      <c r="A59" s="17"/>
      <c r="B59" s="43"/>
      <c r="C59" s="43"/>
      <c r="D59" s="43"/>
      <c r="E59" s="43"/>
      <c r="F59" s="43"/>
      <c r="G59" s="43"/>
      <c r="H59" s="43"/>
      <c r="I59" s="43"/>
      <c r="J59" s="43"/>
      <c r="K59" s="43"/>
      <c r="L59" s="43"/>
      <c r="M59" s="43"/>
      <c r="N59" s="43"/>
      <c r="O59" s="43"/>
      <c r="P59" s="43"/>
      <c r="Q59" s="43"/>
      <c r="R59" s="43"/>
      <c r="S59" s="43"/>
      <c r="T59" s="43"/>
      <c r="U59" s="43"/>
      <c r="V59" s="43"/>
      <c r="W59" s="43"/>
    </row>
    <row r="60" spans="1:23">
      <c r="A60" s="17"/>
      <c r="B60" s="43"/>
      <c r="C60" s="43"/>
      <c r="D60" s="43"/>
      <c r="E60" s="43"/>
      <c r="F60" s="43"/>
      <c r="G60" s="43"/>
      <c r="H60" s="43"/>
      <c r="I60" s="43"/>
      <c r="J60" s="43"/>
      <c r="K60" s="43"/>
      <c r="L60" s="43"/>
      <c r="M60" s="43"/>
      <c r="N60" s="43"/>
      <c r="O60" s="43"/>
      <c r="P60" s="43"/>
      <c r="Q60" s="43"/>
      <c r="R60" s="43"/>
      <c r="S60" s="43"/>
      <c r="T60" s="43"/>
      <c r="U60" s="43"/>
      <c r="V60" s="43"/>
      <c r="W60" s="43"/>
    </row>
    <row r="61" spans="1:23">
      <c r="A61" s="17"/>
      <c r="B61" s="43"/>
      <c r="C61" s="43"/>
      <c r="D61" s="43"/>
      <c r="E61" s="43"/>
      <c r="F61" s="43"/>
      <c r="G61" s="43"/>
      <c r="H61" s="43"/>
      <c r="I61" s="43"/>
      <c r="J61" s="43"/>
      <c r="K61" s="43"/>
      <c r="L61" s="43"/>
      <c r="M61" s="43"/>
      <c r="N61" s="43"/>
      <c r="O61" s="43"/>
      <c r="P61" s="43"/>
      <c r="Q61" s="43"/>
      <c r="R61" s="43"/>
      <c r="S61" s="43"/>
      <c r="T61" s="43"/>
      <c r="U61" s="43"/>
      <c r="V61" s="43"/>
      <c r="W61" s="43"/>
    </row>
    <row r="62" spans="1:23">
      <c r="A62" s="17"/>
      <c r="B62" s="43"/>
      <c r="C62" s="43"/>
      <c r="D62" s="43"/>
      <c r="E62" s="43"/>
      <c r="F62" s="43"/>
      <c r="G62" s="43"/>
      <c r="H62" s="43"/>
      <c r="I62" s="43"/>
      <c r="J62" s="43"/>
      <c r="K62" s="43"/>
      <c r="L62" s="43"/>
      <c r="M62" s="43"/>
      <c r="N62" s="43"/>
      <c r="O62" s="43"/>
      <c r="P62" s="43"/>
      <c r="Q62" s="43"/>
      <c r="R62" s="43"/>
      <c r="S62" s="43"/>
      <c r="T62" s="43"/>
      <c r="U62" s="43"/>
      <c r="V62" s="43"/>
      <c r="W62" s="43"/>
    </row>
    <row r="63" spans="1:23">
      <c r="A63" s="17"/>
      <c r="B63" s="43"/>
      <c r="C63" s="43"/>
      <c r="D63" s="43"/>
      <c r="E63" s="43"/>
      <c r="F63" s="43"/>
      <c r="G63" s="43"/>
      <c r="H63" s="43"/>
      <c r="I63" s="43"/>
      <c r="J63" s="43"/>
      <c r="K63" s="43"/>
      <c r="L63" s="43"/>
      <c r="M63" s="43"/>
      <c r="N63" s="43"/>
      <c r="O63" s="43"/>
      <c r="P63" s="43"/>
      <c r="Q63" s="43"/>
      <c r="R63" s="43"/>
      <c r="S63" s="43"/>
      <c r="T63" s="43"/>
      <c r="U63" s="43"/>
      <c r="V63" s="43"/>
      <c r="W63" s="43"/>
    </row>
    <row r="64" spans="1:23">
      <c r="A64" s="17"/>
      <c r="B64" s="43"/>
      <c r="C64" s="43"/>
      <c r="D64" s="43"/>
      <c r="E64" s="43"/>
      <c r="F64" s="43"/>
      <c r="G64" s="43"/>
      <c r="H64" s="43"/>
      <c r="I64" s="43"/>
      <c r="J64" s="43"/>
      <c r="K64" s="43"/>
      <c r="L64" s="43"/>
      <c r="M64" s="43"/>
      <c r="N64" s="43"/>
      <c r="O64" s="43"/>
      <c r="P64" s="43"/>
      <c r="Q64" s="43"/>
      <c r="R64" s="43"/>
      <c r="S64" s="43"/>
      <c r="T64" s="43"/>
      <c r="U64" s="43"/>
      <c r="V64" s="43"/>
      <c r="W64" s="43"/>
    </row>
    <row r="65" spans="1:23">
      <c r="A65" s="17"/>
      <c r="B65" s="43"/>
      <c r="C65" s="43"/>
      <c r="D65" s="43"/>
      <c r="E65" s="43"/>
      <c r="F65" s="43"/>
      <c r="G65" s="43"/>
      <c r="H65" s="43"/>
      <c r="I65" s="43"/>
      <c r="J65" s="43"/>
      <c r="K65" s="43"/>
      <c r="L65" s="43"/>
      <c r="M65" s="43"/>
      <c r="N65" s="43"/>
      <c r="O65" s="43"/>
      <c r="P65" s="43"/>
      <c r="Q65" s="43"/>
      <c r="R65" s="43"/>
      <c r="S65" s="43"/>
      <c r="T65" s="43"/>
      <c r="U65" s="43"/>
      <c r="V65" s="43"/>
      <c r="W65" s="43"/>
    </row>
    <row r="66" spans="1:23">
      <c r="A66" s="17"/>
      <c r="B66" s="43"/>
      <c r="C66" s="43"/>
      <c r="D66" s="43"/>
      <c r="E66" s="43"/>
      <c r="F66" s="43"/>
      <c r="G66" s="43"/>
      <c r="H66" s="43"/>
      <c r="I66" s="43"/>
      <c r="J66" s="43"/>
      <c r="K66" s="43"/>
      <c r="L66" s="43"/>
      <c r="M66" s="43"/>
      <c r="N66" s="43"/>
      <c r="O66" s="43"/>
      <c r="P66" s="43"/>
      <c r="Q66" s="43"/>
      <c r="R66" s="43"/>
      <c r="S66" s="43"/>
      <c r="T66" s="43"/>
      <c r="U66" s="43"/>
      <c r="V66" s="43"/>
      <c r="W66" s="43"/>
    </row>
    <row r="67" spans="1:23">
      <c r="A67" s="17"/>
      <c r="B67" s="43"/>
      <c r="C67" s="43"/>
      <c r="D67" s="43"/>
      <c r="E67" s="43"/>
      <c r="F67" s="43"/>
      <c r="G67" s="43"/>
      <c r="H67" s="43"/>
      <c r="I67" s="43"/>
      <c r="J67" s="43"/>
      <c r="K67" s="43"/>
      <c r="L67" s="43"/>
      <c r="M67" s="43"/>
      <c r="N67" s="43"/>
      <c r="O67" s="43"/>
      <c r="P67" s="43"/>
      <c r="Q67" s="43"/>
      <c r="R67" s="43"/>
      <c r="S67" s="43"/>
      <c r="T67" s="43"/>
      <c r="U67" s="43"/>
      <c r="V67" s="43"/>
      <c r="W67" s="43"/>
    </row>
    <row r="68" spans="1:23">
      <c r="A68" s="17"/>
      <c r="B68" s="43"/>
      <c r="C68" s="43"/>
      <c r="D68" s="43"/>
      <c r="E68" s="43"/>
      <c r="F68" s="43"/>
      <c r="G68" s="43"/>
      <c r="H68" s="43"/>
      <c r="I68" s="43"/>
      <c r="J68" s="43"/>
      <c r="K68" s="43"/>
      <c r="L68" s="43"/>
      <c r="M68" s="43"/>
      <c r="N68" s="43"/>
      <c r="O68" s="43"/>
      <c r="P68" s="43"/>
      <c r="Q68" s="43"/>
      <c r="R68" s="43"/>
      <c r="S68" s="43"/>
      <c r="T68" s="43"/>
      <c r="U68" s="43"/>
      <c r="V68" s="43"/>
      <c r="W68" s="43"/>
    </row>
    <row r="69" spans="1:23">
      <c r="A69" s="17"/>
      <c r="B69" s="43"/>
      <c r="C69" s="43"/>
      <c r="D69" s="43"/>
      <c r="E69" s="43"/>
      <c r="F69" s="43"/>
      <c r="G69" s="43"/>
      <c r="H69" s="43"/>
      <c r="I69" s="43"/>
      <c r="J69" s="43"/>
      <c r="K69" s="43"/>
      <c r="L69" s="43"/>
      <c r="M69" s="43"/>
      <c r="N69" s="43"/>
      <c r="O69" s="43"/>
      <c r="P69" s="43"/>
      <c r="Q69" s="43"/>
      <c r="R69" s="43"/>
      <c r="S69" s="43"/>
      <c r="T69" s="43"/>
      <c r="U69" s="43"/>
      <c r="V69" s="43"/>
      <c r="W69" s="43"/>
    </row>
    <row r="70" spans="1:23">
      <c r="A70" s="17"/>
      <c r="B70" s="43"/>
      <c r="C70" s="43"/>
      <c r="D70" s="43"/>
      <c r="E70" s="43"/>
      <c r="F70" s="43"/>
      <c r="G70" s="43"/>
      <c r="H70" s="43"/>
      <c r="I70" s="43"/>
      <c r="J70" s="43"/>
      <c r="K70" s="43"/>
      <c r="L70" s="43"/>
      <c r="M70" s="43"/>
      <c r="N70" s="43"/>
      <c r="O70" s="43"/>
      <c r="P70" s="43"/>
      <c r="Q70" s="43"/>
      <c r="R70" s="43"/>
      <c r="S70" s="43"/>
      <c r="T70" s="43"/>
      <c r="U70" s="43"/>
      <c r="V70" s="43"/>
      <c r="W70" s="43"/>
    </row>
    <row r="71" spans="1:23">
      <c r="A71" s="859" t="s">
        <v>14</v>
      </c>
      <c r="B71" s="43"/>
      <c r="C71" s="43"/>
      <c r="D71" s="43"/>
      <c r="E71" s="43"/>
      <c r="F71" s="43"/>
      <c r="G71" s="43"/>
      <c r="H71" s="43"/>
      <c r="I71" s="43"/>
      <c r="J71" s="43"/>
      <c r="K71" s="43"/>
      <c r="L71" s="43"/>
      <c r="M71" s="43"/>
      <c r="N71" s="43"/>
      <c r="O71" s="43"/>
      <c r="P71" s="43"/>
      <c r="Q71" s="43"/>
      <c r="R71" s="43"/>
      <c r="S71" s="43"/>
      <c r="T71" s="43"/>
      <c r="U71" s="43"/>
      <c r="V71" s="43"/>
      <c r="W71" s="43"/>
    </row>
    <row r="72" spans="1:23">
      <c r="A72" s="860"/>
      <c r="B72" s="43"/>
      <c r="C72" s="43"/>
      <c r="D72" s="43"/>
      <c r="E72" s="43"/>
      <c r="F72" s="43"/>
      <c r="G72" s="43"/>
      <c r="H72" s="43"/>
      <c r="I72" s="43"/>
      <c r="J72" s="43"/>
      <c r="K72" s="43"/>
      <c r="L72" s="43"/>
      <c r="M72" s="43"/>
      <c r="N72" s="43"/>
      <c r="O72" s="43"/>
      <c r="P72" s="43"/>
      <c r="Q72" s="43"/>
      <c r="R72" s="43"/>
      <c r="S72" s="43"/>
      <c r="T72" s="43"/>
      <c r="U72" s="43"/>
      <c r="V72" s="43"/>
      <c r="W72" s="43"/>
    </row>
    <row r="73" spans="1:23">
      <c r="A73" s="93" t="s">
        <v>13</v>
      </c>
      <c r="B73" s="43"/>
      <c r="C73" s="43"/>
      <c r="D73" s="43"/>
      <c r="E73" s="43"/>
      <c r="F73" s="43"/>
      <c r="G73" s="43"/>
      <c r="H73" s="43"/>
      <c r="I73" s="43"/>
      <c r="J73" s="43"/>
      <c r="K73" s="43"/>
      <c r="L73" s="43"/>
      <c r="M73" s="43"/>
      <c r="N73" s="43"/>
      <c r="O73" s="43"/>
      <c r="P73" s="43"/>
      <c r="Q73" s="43"/>
      <c r="R73" s="43"/>
      <c r="S73" s="43"/>
      <c r="T73" s="43"/>
      <c r="U73" s="43"/>
      <c r="V73" s="43"/>
      <c r="W73" s="43"/>
    </row>
    <row r="74" spans="1:23">
      <c r="A74" s="93" t="s">
        <v>12</v>
      </c>
      <c r="B74" s="43"/>
      <c r="C74" s="43"/>
      <c r="D74" s="43"/>
      <c r="E74" s="43"/>
      <c r="F74" s="43"/>
      <c r="G74" s="43"/>
      <c r="H74" s="43"/>
      <c r="I74" s="43"/>
      <c r="J74" s="43"/>
      <c r="K74" s="43"/>
      <c r="L74" s="43"/>
      <c r="M74" s="43"/>
      <c r="N74" s="43"/>
      <c r="O74" s="43"/>
      <c r="P74" s="43"/>
      <c r="Q74" s="43"/>
      <c r="R74" s="43"/>
      <c r="S74" s="43"/>
      <c r="T74" s="43"/>
      <c r="U74" s="43"/>
      <c r="V74" s="43"/>
      <c r="W74" s="43"/>
    </row>
    <row r="75" spans="1:23">
      <c r="A75" s="28" t="s">
        <v>100</v>
      </c>
      <c r="B75" s="43"/>
      <c r="C75" s="43"/>
      <c r="D75" s="43"/>
      <c r="E75" s="43"/>
      <c r="F75" s="43"/>
      <c r="G75" s="43"/>
      <c r="H75" s="43"/>
      <c r="I75" s="43"/>
      <c r="J75" s="43"/>
      <c r="K75" s="43"/>
      <c r="L75" s="43"/>
      <c r="M75" s="43"/>
      <c r="N75" s="43"/>
      <c r="O75" s="43"/>
      <c r="P75" s="43"/>
      <c r="Q75" s="43"/>
      <c r="R75" s="43"/>
      <c r="S75" s="43"/>
      <c r="T75" s="43"/>
      <c r="U75" s="43"/>
      <c r="V75" s="43"/>
      <c r="W75" s="43"/>
    </row>
    <row r="76" spans="1:23">
      <c r="A76" s="93" t="s">
        <v>11</v>
      </c>
      <c r="B76" s="43"/>
      <c r="C76" s="43"/>
      <c r="D76" s="43"/>
      <c r="E76" s="43"/>
      <c r="F76" s="43"/>
      <c r="G76" s="43"/>
      <c r="H76" s="43"/>
      <c r="I76" s="43"/>
      <c r="J76" s="43"/>
      <c r="K76" s="43"/>
      <c r="L76" s="43"/>
      <c r="M76" s="43"/>
      <c r="N76" s="43"/>
      <c r="O76" s="43"/>
      <c r="P76" s="43"/>
      <c r="Q76" s="43"/>
      <c r="R76" s="43"/>
      <c r="S76" s="43"/>
      <c r="T76" s="43"/>
      <c r="U76" s="43"/>
      <c r="V76" s="43"/>
      <c r="W76" s="43"/>
    </row>
    <row r="77" spans="1:23">
      <c r="A77" s="93" t="s">
        <v>10</v>
      </c>
      <c r="B77" s="43"/>
      <c r="C77" s="43"/>
      <c r="D77" s="43"/>
      <c r="E77" s="43"/>
      <c r="F77" s="43"/>
      <c r="G77" s="43"/>
      <c r="H77" s="43"/>
      <c r="I77" s="43"/>
      <c r="J77" s="43"/>
      <c r="K77" s="43"/>
      <c r="L77" s="43"/>
      <c r="M77" s="43"/>
      <c r="N77" s="43"/>
      <c r="O77" s="43"/>
      <c r="P77" s="43"/>
      <c r="Q77" s="43"/>
      <c r="R77" s="43"/>
      <c r="S77" s="43"/>
      <c r="T77" s="43"/>
      <c r="U77" s="43"/>
      <c r="V77" s="43"/>
      <c r="W77" s="43"/>
    </row>
    <row r="78" spans="1:23">
      <c r="A78" s="93" t="s">
        <v>9</v>
      </c>
      <c r="B78" s="43"/>
      <c r="C78" s="43"/>
      <c r="D78" s="43"/>
      <c r="E78" s="43"/>
      <c r="F78" s="43"/>
      <c r="G78" s="43"/>
      <c r="H78" s="43"/>
      <c r="I78" s="43"/>
      <c r="J78" s="43"/>
      <c r="K78" s="43"/>
      <c r="L78" s="43"/>
      <c r="M78" s="43"/>
      <c r="N78" s="43"/>
      <c r="O78" s="43"/>
      <c r="P78" s="43"/>
      <c r="Q78" s="43"/>
      <c r="R78" s="43"/>
      <c r="S78" s="43"/>
      <c r="T78" s="43"/>
      <c r="U78" s="43"/>
      <c r="V78" s="43"/>
      <c r="W78" s="43"/>
    </row>
    <row r="79" spans="1:23">
      <c r="A79" s="93" t="s">
        <v>8</v>
      </c>
      <c r="B79" s="43"/>
      <c r="C79" s="43"/>
      <c r="D79" s="43"/>
      <c r="E79" s="43"/>
      <c r="F79" s="43"/>
      <c r="G79" s="43"/>
      <c r="H79" s="43"/>
      <c r="I79" s="43"/>
      <c r="J79" s="43"/>
      <c r="K79" s="43"/>
      <c r="L79" s="43"/>
      <c r="M79" s="43"/>
      <c r="N79" s="43"/>
      <c r="O79" s="43"/>
      <c r="P79" s="43"/>
      <c r="Q79" s="43"/>
      <c r="R79" s="43"/>
      <c r="S79" s="43"/>
      <c r="T79" s="43"/>
      <c r="U79" s="43"/>
      <c r="V79" s="43"/>
      <c r="W79" s="43"/>
    </row>
    <row r="80" spans="1:23">
      <c r="A80" s="93" t="s">
        <v>6</v>
      </c>
      <c r="B80" s="43"/>
      <c r="C80" s="43"/>
      <c r="D80" s="43"/>
      <c r="E80" s="43"/>
      <c r="F80" s="43"/>
      <c r="G80" s="43"/>
      <c r="H80" s="43"/>
      <c r="I80" s="43"/>
      <c r="J80" s="43"/>
      <c r="K80" s="43"/>
      <c r="L80" s="43"/>
      <c r="M80" s="43"/>
      <c r="N80" s="43"/>
      <c r="O80" s="43"/>
      <c r="P80" s="43"/>
      <c r="Q80" s="43"/>
      <c r="R80" s="43"/>
      <c r="S80" s="43"/>
      <c r="T80" s="43"/>
      <c r="U80" s="43"/>
      <c r="V80" s="43"/>
      <c r="W80" s="43"/>
    </row>
    <row r="81" spans="1:23">
      <c r="A81" s="93" t="s">
        <v>5</v>
      </c>
      <c r="B81" s="43"/>
      <c r="C81" s="43"/>
      <c r="D81" s="43"/>
      <c r="E81" s="43"/>
      <c r="F81" s="43"/>
      <c r="G81" s="43"/>
      <c r="H81" s="43"/>
      <c r="I81" s="43"/>
      <c r="J81" s="43"/>
      <c r="K81" s="43"/>
      <c r="L81" s="43"/>
      <c r="M81" s="43"/>
      <c r="N81" s="43"/>
      <c r="O81" s="43"/>
      <c r="P81" s="43"/>
      <c r="Q81" s="43"/>
      <c r="R81" s="43"/>
      <c r="S81" s="43"/>
      <c r="T81" s="43"/>
      <c r="U81" s="43"/>
      <c r="V81" s="43"/>
      <c r="W81" s="43"/>
    </row>
    <row r="82" spans="1:23">
      <c r="A82" s="93" t="s">
        <v>4</v>
      </c>
      <c r="B82" s="43"/>
      <c r="C82" s="43"/>
      <c r="D82" s="43"/>
      <c r="E82" s="43"/>
      <c r="F82" s="43"/>
      <c r="G82" s="43"/>
      <c r="H82" s="43"/>
      <c r="I82" s="43"/>
      <c r="J82" s="43"/>
      <c r="K82" s="43"/>
      <c r="L82" s="43"/>
      <c r="M82" s="43"/>
      <c r="N82" s="43"/>
      <c r="O82" s="43"/>
      <c r="P82" s="43"/>
      <c r="Q82" s="43"/>
      <c r="R82" s="43"/>
      <c r="S82" s="43"/>
      <c r="T82" s="43"/>
      <c r="U82" s="43"/>
      <c r="V82" s="43"/>
      <c r="W82" s="43"/>
    </row>
    <row r="83" spans="1:23">
      <c r="A83" s="93" t="s">
        <v>3</v>
      </c>
      <c r="B83" s="43"/>
      <c r="C83" s="43"/>
      <c r="D83" s="43"/>
      <c r="E83" s="43"/>
      <c r="F83" s="43"/>
      <c r="G83" s="43"/>
      <c r="H83" s="43"/>
      <c r="I83" s="43"/>
      <c r="J83" s="43"/>
      <c r="K83" s="43"/>
      <c r="L83" s="43"/>
      <c r="M83" s="43"/>
      <c r="N83" s="43"/>
      <c r="O83" s="43"/>
      <c r="P83" s="43"/>
      <c r="Q83" s="43"/>
      <c r="R83" s="43"/>
      <c r="S83" s="43"/>
      <c r="T83" s="43"/>
      <c r="U83" s="43"/>
      <c r="V83" s="43"/>
      <c r="W83" s="43"/>
    </row>
    <row r="84" spans="1:23">
      <c r="A84" s="93" t="s">
        <v>2</v>
      </c>
      <c r="B84" s="43"/>
      <c r="C84" s="43"/>
      <c r="D84" s="43"/>
      <c r="E84" s="43"/>
      <c r="F84" s="43"/>
      <c r="G84" s="43"/>
      <c r="H84" s="43"/>
      <c r="I84" s="43"/>
      <c r="J84" s="43"/>
      <c r="K84" s="43"/>
      <c r="L84" s="43"/>
      <c r="M84" s="43"/>
      <c r="N84" s="43"/>
      <c r="O84" s="43"/>
      <c r="P84" s="43"/>
      <c r="Q84" s="43"/>
      <c r="R84" s="43"/>
      <c r="S84" s="43"/>
      <c r="T84" s="43"/>
      <c r="U84" s="43"/>
      <c r="V84" s="43"/>
      <c r="W84" s="43"/>
    </row>
    <row r="85" spans="1:23">
      <c r="A85" s="93" t="s">
        <v>33</v>
      </c>
      <c r="B85" s="43"/>
      <c r="C85" s="43"/>
      <c r="D85" s="43"/>
      <c r="E85" s="43"/>
      <c r="F85" s="43"/>
      <c r="G85" s="43"/>
      <c r="H85" s="43"/>
      <c r="I85" s="43"/>
      <c r="J85" s="43"/>
      <c r="K85" s="43"/>
      <c r="L85" s="43"/>
      <c r="M85" s="43"/>
      <c r="N85" s="43"/>
      <c r="O85" s="43"/>
      <c r="P85" s="43"/>
      <c r="Q85" s="43"/>
      <c r="R85" s="43"/>
      <c r="S85" s="43"/>
      <c r="T85" s="43"/>
      <c r="U85" s="43"/>
      <c r="V85" s="43"/>
      <c r="W85" s="43"/>
    </row>
    <row r="86" spans="1:23">
      <c r="A86" s="93" t="s">
        <v>1</v>
      </c>
      <c r="B86" s="43"/>
      <c r="C86" s="43"/>
      <c r="D86" s="43"/>
      <c r="E86" s="43"/>
      <c r="F86" s="43"/>
      <c r="G86" s="43"/>
      <c r="H86" s="43"/>
      <c r="I86" s="43"/>
      <c r="J86" s="43"/>
      <c r="K86" s="43"/>
      <c r="L86" s="43"/>
      <c r="M86" s="43"/>
      <c r="N86" s="43"/>
      <c r="O86" s="43"/>
      <c r="P86" s="43"/>
      <c r="Q86" s="43"/>
      <c r="R86" s="43"/>
      <c r="S86" s="43"/>
      <c r="T86" s="43"/>
      <c r="U86" s="43"/>
      <c r="V86" s="43"/>
      <c r="W86" s="43"/>
    </row>
    <row r="87" spans="1:23">
      <c r="A87" s="93" t="s">
        <v>0</v>
      </c>
      <c r="B87" s="43"/>
      <c r="C87" s="43"/>
      <c r="D87" s="43"/>
      <c r="E87" s="43"/>
      <c r="F87" s="43"/>
      <c r="G87" s="43"/>
      <c r="H87" s="43"/>
      <c r="I87" s="43"/>
      <c r="J87" s="43"/>
      <c r="K87" s="43"/>
      <c r="L87" s="43"/>
      <c r="M87" s="43"/>
      <c r="N87" s="43"/>
      <c r="O87" s="43"/>
      <c r="P87" s="43"/>
      <c r="Q87" s="43"/>
      <c r="R87" s="43"/>
      <c r="S87" s="43"/>
      <c r="T87" s="43"/>
      <c r="U87" s="43"/>
      <c r="V87" s="43"/>
      <c r="W87" s="43"/>
    </row>
    <row r="88" spans="1:23">
      <c r="A88" s="93" t="s">
        <v>29</v>
      </c>
      <c r="B88" s="43"/>
      <c r="C88" s="43"/>
      <c r="D88" s="43"/>
      <c r="E88" s="43"/>
      <c r="F88" s="43"/>
      <c r="G88" s="43"/>
      <c r="H88" s="43"/>
      <c r="I88" s="43"/>
      <c r="J88" s="43"/>
      <c r="K88" s="43"/>
      <c r="L88" s="43"/>
      <c r="M88" s="43"/>
      <c r="N88" s="43"/>
      <c r="O88" s="43"/>
      <c r="P88" s="43"/>
      <c r="Q88" s="43"/>
      <c r="R88" s="43"/>
      <c r="S88" s="43"/>
      <c r="T88" s="43"/>
      <c r="U88" s="43"/>
      <c r="V88" s="43"/>
      <c r="W88" s="43"/>
    </row>
    <row r="89" spans="1:23">
      <c r="A89" s="17"/>
      <c r="B89" s="43"/>
      <c r="C89" s="43"/>
      <c r="D89" s="43"/>
      <c r="E89" s="43"/>
      <c r="F89" s="43"/>
      <c r="G89" s="43"/>
      <c r="H89" s="43"/>
      <c r="I89" s="43"/>
      <c r="J89" s="43"/>
      <c r="K89" s="43"/>
      <c r="L89" s="43"/>
      <c r="M89" s="43"/>
      <c r="N89" s="43"/>
      <c r="O89" s="43"/>
      <c r="P89" s="43"/>
      <c r="Q89" s="43"/>
      <c r="R89" s="43"/>
      <c r="S89" s="43"/>
      <c r="T89" s="43"/>
      <c r="U89" s="43"/>
      <c r="V89" s="43"/>
      <c r="W89" s="43"/>
    </row>
    <row r="90" spans="1:23">
      <c r="A90" s="17"/>
      <c r="B90" s="43"/>
      <c r="C90" s="43"/>
      <c r="D90" s="43"/>
      <c r="E90" s="43"/>
      <c r="F90" s="43"/>
      <c r="G90" s="43"/>
      <c r="H90" s="43"/>
      <c r="I90" s="43"/>
      <c r="J90" s="43"/>
      <c r="K90" s="43"/>
      <c r="L90" s="43"/>
      <c r="M90" s="43"/>
      <c r="N90" s="43"/>
      <c r="O90" s="43"/>
      <c r="P90" s="43"/>
      <c r="Q90" s="43"/>
      <c r="R90" s="43"/>
      <c r="S90" s="43"/>
      <c r="T90" s="43"/>
      <c r="U90" s="43"/>
      <c r="V90" s="43"/>
      <c r="W90" s="43"/>
    </row>
    <row r="91" spans="1:23">
      <c r="A91" s="17"/>
      <c r="B91" s="43"/>
      <c r="C91" s="43"/>
      <c r="D91" s="43"/>
      <c r="E91" s="43"/>
      <c r="F91" s="43"/>
      <c r="G91" s="43"/>
      <c r="H91" s="43"/>
      <c r="I91" s="43"/>
      <c r="J91" s="43"/>
      <c r="K91" s="43"/>
      <c r="L91" s="43"/>
      <c r="M91" s="43"/>
      <c r="N91" s="43"/>
      <c r="O91" s="43"/>
      <c r="P91" s="43"/>
      <c r="Q91" s="43"/>
      <c r="R91" s="43"/>
      <c r="S91" s="43"/>
      <c r="T91" s="43"/>
      <c r="U91" s="43"/>
      <c r="V91" s="43"/>
      <c r="W91" s="43"/>
    </row>
    <row r="92" spans="1:23">
      <c r="A92" s="17"/>
      <c r="B92" s="43"/>
      <c r="C92" s="43"/>
      <c r="D92" s="43"/>
      <c r="E92" s="43"/>
      <c r="F92" s="43"/>
      <c r="G92" s="43"/>
      <c r="H92" s="43"/>
      <c r="I92" s="43"/>
      <c r="J92" s="43"/>
      <c r="K92" s="43"/>
      <c r="L92" s="43"/>
      <c r="M92" s="43"/>
      <c r="N92" s="43"/>
      <c r="O92" s="43"/>
      <c r="P92" s="43"/>
      <c r="Q92" s="43"/>
      <c r="R92" s="43"/>
      <c r="S92" s="43"/>
      <c r="T92" s="43"/>
      <c r="U92" s="43"/>
      <c r="V92" s="43"/>
      <c r="W92" s="43"/>
    </row>
    <row r="93" spans="1:23">
      <c r="A93" s="17"/>
      <c r="B93" s="43"/>
      <c r="C93" s="43"/>
      <c r="D93" s="43"/>
      <c r="E93" s="43"/>
      <c r="F93" s="43"/>
      <c r="G93" s="43"/>
      <c r="H93" s="43"/>
      <c r="I93" s="43"/>
      <c r="J93" s="43"/>
      <c r="K93" s="43"/>
      <c r="L93" s="43"/>
      <c r="M93" s="43"/>
      <c r="N93" s="43"/>
      <c r="O93" s="43"/>
      <c r="P93" s="43"/>
      <c r="Q93" s="43"/>
      <c r="R93" s="43"/>
      <c r="S93" s="43"/>
      <c r="T93" s="43"/>
      <c r="U93" s="43"/>
      <c r="V93" s="43"/>
      <c r="W93" s="43"/>
    </row>
    <row r="94" spans="1:23">
      <c r="A94" s="17"/>
      <c r="B94" s="43"/>
      <c r="C94" s="43"/>
      <c r="D94" s="43"/>
      <c r="E94" s="43"/>
      <c r="F94" s="43"/>
      <c r="G94" s="43"/>
      <c r="H94" s="43"/>
      <c r="I94" s="43"/>
      <c r="J94" s="43"/>
      <c r="K94" s="43"/>
      <c r="L94" s="43"/>
      <c r="M94" s="43"/>
      <c r="N94" s="43"/>
      <c r="O94" s="43"/>
      <c r="P94" s="43"/>
      <c r="Q94" s="43"/>
      <c r="R94" s="43"/>
      <c r="S94" s="43"/>
      <c r="T94" s="43"/>
      <c r="U94" s="43"/>
      <c r="V94" s="43"/>
      <c r="W94" s="43"/>
    </row>
    <row r="95" spans="1:23">
      <c r="A95" s="17"/>
      <c r="B95" s="43"/>
      <c r="C95" s="43"/>
      <c r="D95" s="43"/>
      <c r="E95" s="43"/>
      <c r="F95" s="43"/>
      <c r="G95" s="43"/>
      <c r="H95" s="43"/>
      <c r="I95" s="43"/>
      <c r="J95" s="43"/>
      <c r="K95" s="43"/>
      <c r="L95" s="43"/>
      <c r="M95" s="43"/>
      <c r="N95" s="43"/>
      <c r="O95" s="43"/>
      <c r="P95" s="43"/>
      <c r="Q95" s="43"/>
      <c r="R95" s="43"/>
      <c r="S95" s="43"/>
      <c r="T95" s="43"/>
      <c r="U95" s="43"/>
      <c r="V95" s="43"/>
      <c r="W95" s="43"/>
    </row>
    <row r="96" spans="1:23">
      <c r="A96" s="17"/>
      <c r="B96" s="43"/>
      <c r="C96" s="43"/>
      <c r="D96" s="43"/>
      <c r="E96" s="43"/>
      <c r="F96" s="43"/>
      <c r="G96" s="43"/>
      <c r="H96" s="43"/>
      <c r="I96" s="43"/>
      <c r="J96" s="43"/>
      <c r="K96" s="43"/>
      <c r="L96" s="43"/>
      <c r="M96" s="43"/>
      <c r="N96" s="43"/>
      <c r="O96" s="43"/>
      <c r="P96" s="43"/>
      <c r="Q96" s="43"/>
      <c r="R96" s="43"/>
      <c r="S96" s="43"/>
      <c r="T96" s="43"/>
      <c r="U96" s="43"/>
      <c r="V96" s="43"/>
      <c r="W96" s="43"/>
    </row>
    <row r="97" spans="1:23">
      <c r="A97" s="17"/>
      <c r="B97" s="43"/>
      <c r="C97" s="43"/>
      <c r="D97" s="43"/>
      <c r="E97" s="43"/>
      <c r="F97" s="43"/>
      <c r="G97" s="43"/>
      <c r="H97" s="43"/>
      <c r="I97" s="43"/>
      <c r="J97" s="43"/>
      <c r="K97" s="43"/>
      <c r="L97" s="43"/>
      <c r="M97" s="43"/>
      <c r="N97" s="43"/>
      <c r="O97" s="43"/>
      <c r="P97" s="43"/>
      <c r="Q97" s="43"/>
      <c r="R97" s="43"/>
      <c r="S97" s="43"/>
      <c r="T97" s="43"/>
      <c r="U97" s="43"/>
      <c r="V97" s="43"/>
      <c r="W97" s="43"/>
    </row>
    <row r="98" spans="1:23">
      <c r="A98" s="17"/>
      <c r="B98" s="43"/>
      <c r="C98" s="43"/>
      <c r="D98" s="43"/>
      <c r="E98" s="43"/>
      <c r="F98" s="43"/>
      <c r="G98" s="43"/>
      <c r="H98" s="43"/>
      <c r="I98" s="43"/>
      <c r="J98" s="43"/>
      <c r="K98" s="43"/>
      <c r="L98" s="43"/>
      <c r="M98" s="43"/>
      <c r="N98" s="43"/>
      <c r="O98" s="43"/>
      <c r="P98" s="43"/>
      <c r="Q98" s="43"/>
      <c r="R98" s="43"/>
      <c r="S98" s="43"/>
      <c r="T98" s="43"/>
      <c r="U98" s="43"/>
      <c r="V98" s="43"/>
      <c r="W98" s="43"/>
    </row>
    <row r="99" spans="1:23">
      <c r="A99" s="17"/>
      <c r="B99" s="43"/>
      <c r="C99" s="43"/>
      <c r="D99" s="43"/>
      <c r="E99" s="43"/>
      <c r="F99" s="43"/>
      <c r="G99" s="43"/>
      <c r="H99" s="43"/>
      <c r="I99" s="43"/>
      <c r="J99" s="43"/>
      <c r="K99" s="43"/>
      <c r="L99" s="43"/>
      <c r="M99" s="43"/>
      <c r="N99" s="43"/>
      <c r="O99" s="43"/>
      <c r="P99" s="43"/>
      <c r="Q99" s="43"/>
      <c r="R99" s="43"/>
      <c r="S99" s="43"/>
      <c r="T99" s="43"/>
      <c r="U99" s="43"/>
      <c r="V99" s="43"/>
      <c r="W99" s="43"/>
    </row>
    <row r="100" spans="1:23">
      <c r="A100" s="17"/>
      <c r="B100" s="43"/>
      <c r="C100" s="43"/>
      <c r="D100" s="43"/>
      <c r="E100" s="43"/>
      <c r="F100" s="43"/>
      <c r="G100" s="43"/>
      <c r="H100" s="43"/>
      <c r="I100" s="43"/>
      <c r="J100" s="43"/>
      <c r="K100" s="43"/>
      <c r="L100" s="43"/>
      <c r="M100" s="43"/>
      <c r="N100" s="43"/>
      <c r="O100" s="43"/>
      <c r="P100" s="43"/>
      <c r="Q100" s="43"/>
      <c r="R100" s="43"/>
      <c r="S100" s="43"/>
      <c r="T100" s="43"/>
      <c r="U100" s="43"/>
      <c r="V100" s="43"/>
      <c r="W100" s="43"/>
    </row>
    <row r="101" spans="1:23">
      <c r="A101" s="17"/>
      <c r="B101" s="43"/>
      <c r="C101" s="43"/>
      <c r="D101" s="43"/>
      <c r="E101" s="43"/>
      <c r="F101" s="43"/>
      <c r="G101" s="43"/>
      <c r="H101" s="43"/>
      <c r="I101" s="43"/>
      <c r="J101" s="43"/>
      <c r="K101" s="43"/>
      <c r="L101" s="43"/>
      <c r="M101" s="43"/>
      <c r="N101" s="43"/>
      <c r="O101" s="43"/>
      <c r="P101" s="43"/>
      <c r="Q101" s="43"/>
      <c r="R101" s="43"/>
      <c r="S101" s="43"/>
      <c r="T101" s="43"/>
      <c r="U101" s="43"/>
      <c r="V101" s="43"/>
      <c r="W101" s="43"/>
    </row>
    <row r="102" spans="1:23">
      <c r="A102" s="17"/>
      <c r="B102" s="43"/>
      <c r="C102" s="43"/>
      <c r="D102" s="43"/>
      <c r="E102" s="43"/>
      <c r="F102" s="43"/>
      <c r="G102" s="43"/>
      <c r="H102" s="43"/>
      <c r="I102" s="43"/>
      <c r="J102" s="43"/>
      <c r="K102" s="43"/>
      <c r="L102" s="43"/>
      <c r="M102" s="43"/>
      <c r="N102" s="43"/>
      <c r="O102" s="43"/>
      <c r="P102" s="43"/>
      <c r="Q102" s="43"/>
      <c r="R102" s="43"/>
      <c r="S102" s="43"/>
      <c r="T102" s="43"/>
      <c r="U102" s="43"/>
      <c r="V102" s="43"/>
      <c r="W102" s="43"/>
    </row>
    <row r="103" spans="1:23">
      <c r="A103" s="17"/>
      <c r="B103" s="43"/>
      <c r="C103" s="43"/>
      <c r="D103" s="43"/>
      <c r="E103" s="43"/>
      <c r="F103" s="43"/>
      <c r="G103" s="43"/>
      <c r="H103" s="43"/>
      <c r="I103" s="43"/>
      <c r="J103" s="43"/>
      <c r="K103" s="43"/>
      <c r="L103" s="43"/>
      <c r="M103" s="43"/>
      <c r="N103" s="43"/>
      <c r="O103" s="43"/>
      <c r="P103" s="43"/>
      <c r="Q103" s="43"/>
      <c r="R103" s="43"/>
      <c r="S103" s="43"/>
      <c r="T103" s="43"/>
      <c r="U103" s="43"/>
      <c r="V103" s="43"/>
      <c r="W103" s="43"/>
    </row>
    <row r="104" spans="1:23">
      <c r="A104" s="17"/>
      <c r="B104" s="43"/>
      <c r="C104" s="43"/>
      <c r="D104" s="43"/>
      <c r="E104" s="43"/>
      <c r="F104" s="43"/>
      <c r="G104" s="43"/>
      <c r="H104" s="43"/>
      <c r="I104" s="43"/>
      <c r="J104" s="43"/>
      <c r="K104" s="43"/>
      <c r="L104" s="43"/>
      <c r="M104" s="43"/>
      <c r="N104" s="43"/>
      <c r="O104" s="43"/>
      <c r="P104" s="43"/>
      <c r="Q104" s="43"/>
      <c r="R104" s="43"/>
      <c r="S104" s="43"/>
      <c r="T104" s="43"/>
      <c r="U104" s="43"/>
      <c r="V104" s="43"/>
      <c r="W104" s="43"/>
    </row>
    <row r="105" spans="1:23">
      <c r="A105" s="17"/>
      <c r="B105" s="43"/>
      <c r="C105" s="43"/>
      <c r="D105" s="43"/>
      <c r="E105" s="43"/>
      <c r="F105" s="43"/>
      <c r="G105" s="43"/>
      <c r="H105" s="43"/>
      <c r="I105" s="43"/>
      <c r="J105" s="43"/>
      <c r="K105" s="43"/>
      <c r="L105" s="43"/>
      <c r="M105" s="43"/>
      <c r="N105" s="43"/>
      <c r="O105" s="43"/>
      <c r="P105" s="43"/>
      <c r="Q105" s="43"/>
      <c r="R105" s="43"/>
      <c r="S105" s="43"/>
      <c r="T105" s="43"/>
      <c r="U105" s="43"/>
      <c r="V105" s="43"/>
      <c r="W105" s="43"/>
    </row>
    <row r="106" spans="1:23">
      <c r="A106" s="17"/>
      <c r="B106" s="43"/>
      <c r="C106" s="43"/>
      <c r="D106" s="43"/>
      <c r="E106" s="43"/>
      <c r="F106" s="43"/>
      <c r="G106" s="43"/>
      <c r="H106" s="43"/>
      <c r="I106" s="43"/>
      <c r="J106" s="43"/>
      <c r="K106" s="43"/>
      <c r="L106" s="43"/>
      <c r="M106" s="43"/>
      <c r="N106" s="43"/>
      <c r="O106" s="43"/>
      <c r="P106" s="43"/>
      <c r="Q106" s="43"/>
      <c r="R106" s="43"/>
      <c r="S106" s="43"/>
      <c r="T106" s="43"/>
      <c r="U106" s="43"/>
      <c r="V106" s="43"/>
      <c r="W106" s="43"/>
    </row>
    <row r="107" spans="1:23">
      <c r="A107" s="17"/>
      <c r="B107" s="43"/>
      <c r="C107" s="43"/>
      <c r="D107" s="43"/>
      <c r="E107" s="43"/>
      <c r="F107" s="43"/>
      <c r="G107" s="43"/>
      <c r="H107" s="43"/>
      <c r="I107" s="43"/>
      <c r="J107" s="43"/>
      <c r="K107" s="43"/>
      <c r="L107" s="43"/>
      <c r="M107" s="43"/>
      <c r="N107" s="43"/>
      <c r="O107" s="43"/>
      <c r="P107" s="43"/>
      <c r="Q107" s="43"/>
      <c r="R107" s="43"/>
      <c r="S107" s="43"/>
      <c r="T107" s="43"/>
      <c r="U107" s="43"/>
      <c r="V107" s="43"/>
      <c r="W107" s="43"/>
    </row>
    <row r="108" spans="1:23">
      <c r="A108" s="17"/>
      <c r="B108" s="43"/>
      <c r="C108" s="43"/>
      <c r="D108" s="43"/>
      <c r="E108" s="43"/>
      <c r="F108" s="43"/>
      <c r="G108" s="43"/>
      <c r="H108" s="43"/>
      <c r="I108" s="43"/>
      <c r="J108" s="43"/>
      <c r="K108" s="43"/>
      <c r="L108" s="43"/>
      <c r="M108" s="43"/>
      <c r="N108" s="43"/>
      <c r="O108" s="43"/>
      <c r="P108" s="43"/>
      <c r="Q108" s="43"/>
      <c r="R108" s="43"/>
      <c r="S108" s="43"/>
      <c r="T108" s="43"/>
      <c r="U108" s="43"/>
      <c r="V108" s="43"/>
      <c r="W108" s="43"/>
    </row>
    <row r="109" spans="1:23">
      <c r="A109" s="17"/>
      <c r="B109" s="43"/>
      <c r="C109" s="43"/>
      <c r="D109" s="43"/>
      <c r="E109" s="43"/>
      <c r="F109" s="43"/>
      <c r="G109" s="43"/>
      <c r="H109" s="43"/>
      <c r="I109" s="43"/>
      <c r="J109" s="43"/>
      <c r="K109" s="43"/>
      <c r="L109" s="43"/>
      <c r="M109" s="43"/>
      <c r="N109" s="43"/>
      <c r="O109" s="43"/>
      <c r="P109" s="43"/>
      <c r="Q109" s="43"/>
      <c r="R109" s="43"/>
      <c r="S109" s="43"/>
      <c r="T109" s="43"/>
      <c r="U109" s="43"/>
      <c r="V109" s="43"/>
      <c r="W109" s="43"/>
    </row>
    <row r="110" spans="1:23">
      <c r="A110" s="17"/>
      <c r="B110" s="43"/>
      <c r="C110" s="43"/>
      <c r="D110" s="43"/>
      <c r="E110" s="43"/>
      <c r="F110" s="43"/>
      <c r="G110" s="43"/>
      <c r="H110" s="43"/>
      <c r="I110" s="43"/>
      <c r="J110" s="43"/>
      <c r="K110" s="43"/>
      <c r="L110" s="43"/>
      <c r="M110" s="43"/>
      <c r="N110" s="43"/>
      <c r="O110" s="43"/>
      <c r="P110" s="43"/>
      <c r="Q110" s="43"/>
      <c r="R110" s="43"/>
      <c r="S110" s="43"/>
      <c r="T110" s="43"/>
      <c r="U110" s="43"/>
      <c r="V110" s="43"/>
      <c r="W110" s="43"/>
    </row>
    <row r="111" spans="1:23">
      <c r="A111" s="17"/>
      <c r="B111" s="43"/>
      <c r="C111" s="43"/>
      <c r="D111" s="43"/>
      <c r="E111" s="43"/>
      <c r="F111" s="43"/>
      <c r="G111" s="43"/>
      <c r="H111" s="43"/>
      <c r="I111" s="43"/>
      <c r="J111" s="43"/>
      <c r="K111" s="43"/>
      <c r="L111" s="43"/>
      <c r="M111" s="43"/>
      <c r="N111" s="43"/>
      <c r="O111" s="43"/>
      <c r="P111" s="43"/>
      <c r="Q111" s="43"/>
      <c r="R111" s="43"/>
      <c r="S111" s="43"/>
      <c r="T111" s="43"/>
      <c r="U111" s="43"/>
      <c r="V111" s="43"/>
      <c r="W111" s="43"/>
    </row>
    <row r="112" spans="1:23">
      <c r="A112" s="17"/>
      <c r="B112" s="43"/>
      <c r="C112" s="43"/>
      <c r="D112" s="43"/>
      <c r="E112" s="43"/>
      <c r="F112" s="43"/>
      <c r="G112" s="43"/>
      <c r="H112" s="43"/>
      <c r="I112" s="43"/>
      <c r="J112" s="43"/>
      <c r="K112" s="43"/>
      <c r="L112" s="43"/>
      <c r="M112" s="43"/>
      <c r="N112" s="43"/>
      <c r="O112" s="43"/>
      <c r="P112" s="43"/>
      <c r="Q112" s="43"/>
      <c r="R112" s="43"/>
      <c r="S112" s="43"/>
      <c r="T112" s="43"/>
      <c r="U112" s="43"/>
      <c r="V112" s="43"/>
      <c r="W112" s="43"/>
    </row>
    <row r="113" spans="1:23">
      <c r="A113" s="17"/>
      <c r="B113" s="43"/>
      <c r="C113" s="43"/>
      <c r="D113" s="43"/>
      <c r="E113" s="43"/>
      <c r="F113" s="43"/>
      <c r="G113" s="43"/>
      <c r="H113" s="43"/>
      <c r="I113" s="43"/>
      <c r="J113" s="43"/>
      <c r="K113" s="43"/>
      <c r="L113" s="43"/>
      <c r="M113" s="43"/>
      <c r="N113" s="43"/>
      <c r="O113" s="43"/>
      <c r="P113" s="43"/>
      <c r="Q113" s="43"/>
      <c r="R113" s="43"/>
      <c r="S113" s="43"/>
      <c r="T113" s="43"/>
      <c r="U113" s="43"/>
      <c r="V113" s="43"/>
      <c r="W113" s="43"/>
    </row>
    <row r="114" spans="1:23">
      <c r="A114" s="17"/>
      <c r="B114" s="43"/>
      <c r="C114" s="43"/>
      <c r="D114" s="43"/>
      <c r="E114" s="43"/>
      <c r="F114" s="43"/>
      <c r="G114" s="43"/>
      <c r="H114" s="43"/>
      <c r="I114" s="43"/>
      <c r="J114" s="43"/>
      <c r="K114" s="43"/>
      <c r="L114" s="43"/>
      <c r="M114" s="43"/>
      <c r="N114" s="43"/>
      <c r="O114" s="43"/>
      <c r="P114" s="43"/>
      <c r="Q114" s="43"/>
      <c r="R114" s="43"/>
      <c r="S114" s="43"/>
      <c r="T114" s="43"/>
      <c r="U114" s="43"/>
      <c r="V114" s="43"/>
      <c r="W114" s="43"/>
    </row>
    <row r="115" spans="1:23">
      <c r="A115" s="17"/>
      <c r="B115" s="43"/>
      <c r="C115" s="43"/>
      <c r="D115" s="43"/>
      <c r="E115" s="43"/>
      <c r="F115" s="43"/>
      <c r="G115" s="43"/>
      <c r="H115" s="43"/>
      <c r="I115" s="43"/>
      <c r="J115" s="43"/>
      <c r="K115" s="43"/>
      <c r="L115" s="43"/>
      <c r="M115" s="43"/>
      <c r="N115" s="43"/>
      <c r="O115" s="43"/>
      <c r="P115" s="43"/>
      <c r="Q115" s="43"/>
      <c r="R115" s="43"/>
      <c r="S115" s="43"/>
      <c r="T115" s="43"/>
      <c r="U115" s="43"/>
      <c r="V115" s="43"/>
      <c r="W115" s="43"/>
    </row>
    <row r="116" spans="1:23">
      <c r="A116" s="17"/>
      <c r="B116" s="43"/>
      <c r="C116" s="43"/>
      <c r="D116" s="43"/>
      <c r="E116" s="43"/>
      <c r="F116" s="43"/>
      <c r="G116" s="43"/>
      <c r="H116" s="43"/>
      <c r="I116" s="43"/>
      <c r="J116" s="43"/>
      <c r="K116" s="43"/>
      <c r="L116" s="43"/>
      <c r="M116" s="43"/>
      <c r="N116" s="43"/>
      <c r="O116" s="43"/>
      <c r="P116" s="43"/>
      <c r="Q116" s="43"/>
      <c r="R116" s="43"/>
      <c r="S116" s="43"/>
      <c r="T116" s="43"/>
      <c r="U116" s="43"/>
      <c r="V116" s="43"/>
      <c r="W116" s="43"/>
    </row>
    <row r="117" spans="1:23">
      <c r="A117" s="17"/>
      <c r="B117" s="43"/>
      <c r="C117" s="43"/>
      <c r="D117" s="43"/>
      <c r="E117" s="43"/>
      <c r="F117" s="43"/>
      <c r="G117" s="43"/>
      <c r="H117" s="43"/>
      <c r="I117" s="43"/>
      <c r="J117" s="43"/>
      <c r="K117" s="43"/>
      <c r="L117" s="43"/>
      <c r="M117" s="43"/>
      <c r="N117" s="43"/>
      <c r="O117" s="43"/>
      <c r="P117" s="43"/>
      <c r="Q117" s="43"/>
      <c r="R117" s="43"/>
      <c r="S117" s="43"/>
      <c r="T117" s="43"/>
      <c r="U117" s="43"/>
      <c r="V117" s="43"/>
      <c r="W117" s="43"/>
    </row>
    <row r="118" spans="1:23">
      <c r="A118" s="17"/>
      <c r="B118" s="43"/>
      <c r="C118" s="43"/>
      <c r="D118" s="43"/>
      <c r="E118" s="43"/>
      <c r="F118" s="43"/>
      <c r="G118" s="43"/>
      <c r="H118" s="43"/>
      <c r="I118" s="43"/>
      <c r="J118" s="43"/>
      <c r="K118" s="43"/>
      <c r="L118" s="43"/>
      <c r="M118" s="43"/>
      <c r="N118" s="43"/>
      <c r="O118" s="43"/>
      <c r="P118" s="43"/>
      <c r="Q118" s="43"/>
      <c r="R118" s="43"/>
      <c r="S118" s="43"/>
      <c r="T118" s="43"/>
      <c r="U118" s="43"/>
      <c r="V118" s="43"/>
      <c r="W118" s="43"/>
    </row>
    <row r="119" spans="1:23">
      <c r="A119" s="17"/>
      <c r="B119" s="43"/>
      <c r="C119" s="43"/>
      <c r="D119" s="43"/>
      <c r="E119" s="43"/>
      <c r="F119" s="43"/>
      <c r="G119" s="43"/>
      <c r="H119" s="43"/>
      <c r="I119" s="43"/>
      <c r="J119" s="43"/>
      <c r="K119" s="43"/>
      <c r="L119" s="43"/>
      <c r="M119" s="43"/>
      <c r="N119" s="43"/>
      <c r="O119" s="43"/>
      <c r="P119" s="43"/>
      <c r="Q119" s="43"/>
      <c r="R119" s="43"/>
      <c r="S119" s="43"/>
      <c r="T119" s="43"/>
      <c r="U119" s="43"/>
      <c r="V119" s="43"/>
      <c r="W119" s="43"/>
    </row>
    <row r="120" spans="1:23">
      <c r="A120" s="17"/>
      <c r="B120" s="43"/>
      <c r="C120" s="43"/>
      <c r="D120" s="43"/>
      <c r="E120" s="43"/>
      <c r="F120" s="43"/>
      <c r="G120" s="43"/>
      <c r="H120" s="43"/>
      <c r="I120" s="43"/>
      <c r="J120" s="43"/>
      <c r="K120" s="43"/>
      <c r="L120" s="43"/>
      <c r="M120" s="43"/>
      <c r="N120" s="43"/>
      <c r="O120" s="43"/>
      <c r="P120" s="43"/>
      <c r="Q120" s="43"/>
      <c r="R120" s="43"/>
      <c r="S120" s="43"/>
      <c r="T120" s="43"/>
      <c r="U120" s="43"/>
      <c r="V120" s="43"/>
      <c r="W120" s="43"/>
    </row>
    <row r="121" spans="1:23">
      <c r="A121" s="17"/>
      <c r="B121" s="43"/>
      <c r="C121" s="43"/>
      <c r="D121" s="43"/>
      <c r="E121" s="43"/>
      <c r="F121" s="43"/>
      <c r="G121" s="43"/>
      <c r="H121" s="43"/>
      <c r="I121" s="43"/>
      <c r="J121" s="43"/>
      <c r="K121" s="43"/>
      <c r="L121" s="43"/>
      <c r="M121" s="43"/>
      <c r="N121" s="43"/>
      <c r="O121" s="43"/>
      <c r="P121" s="43"/>
      <c r="Q121" s="43"/>
      <c r="R121" s="43"/>
      <c r="S121" s="43"/>
      <c r="T121" s="43"/>
      <c r="U121" s="43"/>
      <c r="V121" s="43"/>
      <c r="W121" s="43"/>
    </row>
    <row r="122" spans="1:23">
      <c r="A122" s="17"/>
      <c r="B122" s="43"/>
      <c r="C122" s="43"/>
      <c r="D122" s="43"/>
      <c r="E122" s="43"/>
      <c r="F122" s="43"/>
      <c r="G122" s="43"/>
      <c r="H122" s="43"/>
      <c r="I122" s="43"/>
      <c r="J122" s="43"/>
      <c r="K122" s="43"/>
      <c r="L122" s="43"/>
      <c r="M122" s="43"/>
      <c r="N122" s="43"/>
      <c r="O122" s="43"/>
      <c r="P122" s="43"/>
      <c r="Q122" s="43"/>
      <c r="R122" s="43"/>
      <c r="S122" s="43"/>
      <c r="T122" s="43"/>
      <c r="U122" s="43"/>
      <c r="V122" s="43"/>
      <c r="W122" s="43"/>
    </row>
    <row r="123" spans="1:23">
      <c r="A123" s="17"/>
      <c r="B123" s="43"/>
      <c r="C123" s="43"/>
      <c r="D123" s="43"/>
      <c r="E123" s="43"/>
      <c r="F123" s="43"/>
      <c r="G123" s="43"/>
      <c r="H123" s="43"/>
      <c r="I123" s="43"/>
      <c r="J123" s="43"/>
      <c r="K123" s="43"/>
      <c r="L123" s="43"/>
      <c r="M123" s="43"/>
      <c r="N123" s="43"/>
      <c r="O123" s="43"/>
      <c r="P123" s="43"/>
      <c r="Q123" s="43"/>
      <c r="R123" s="43"/>
      <c r="S123" s="43"/>
      <c r="T123" s="43"/>
      <c r="U123" s="43"/>
      <c r="V123" s="43"/>
      <c r="W123" s="43"/>
    </row>
    <row r="124" spans="1:23">
      <c r="A124" s="17"/>
      <c r="B124" s="43"/>
      <c r="C124" s="43"/>
      <c r="D124" s="43"/>
      <c r="E124" s="43"/>
      <c r="F124" s="43"/>
      <c r="G124" s="43"/>
      <c r="H124" s="43"/>
      <c r="I124" s="43"/>
      <c r="J124" s="43"/>
      <c r="K124" s="43"/>
      <c r="L124" s="43"/>
      <c r="M124" s="43"/>
      <c r="N124" s="43"/>
      <c r="O124" s="43"/>
      <c r="P124" s="43"/>
      <c r="Q124" s="43"/>
      <c r="R124" s="43"/>
      <c r="S124" s="43"/>
      <c r="T124" s="43"/>
      <c r="U124" s="43"/>
      <c r="V124" s="43"/>
      <c r="W124" s="43"/>
    </row>
    <row r="125" spans="1:23">
      <c r="A125" s="17"/>
      <c r="B125" s="43"/>
      <c r="C125" s="43"/>
      <c r="D125" s="43"/>
      <c r="E125" s="43"/>
      <c r="F125" s="43"/>
      <c r="G125" s="43"/>
      <c r="H125" s="43"/>
      <c r="I125" s="43"/>
      <c r="J125" s="43"/>
      <c r="K125" s="43"/>
      <c r="L125" s="43"/>
      <c r="M125" s="43"/>
      <c r="N125" s="43"/>
      <c r="O125" s="43"/>
      <c r="P125" s="43"/>
      <c r="Q125" s="43"/>
      <c r="R125" s="43"/>
      <c r="S125" s="43"/>
      <c r="T125" s="43"/>
      <c r="U125" s="43"/>
      <c r="V125" s="43"/>
      <c r="W125" s="43"/>
    </row>
    <row r="126" spans="1:23">
      <c r="A126" s="17"/>
      <c r="B126" s="43"/>
      <c r="C126" s="43"/>
      <c r="D126" s="43"/>
      <c r="E126" s="43"/>
      <c r="F126" s="43"/>
      <c r="G126" s="43"/>
      <c r="H126" s="43"/>
      <c r="I126" s="43"/>
      <c r="J126" s="43"/>
      <c r="K126" s="43"/>
      <c r="L126" s="43"/>
      <c r="M126" s="43"/>
      <c r="N126" s="43"/>
      <c r="O126" s="43"/>
      <c r="P126" s="43"/>
      <c r="Q126" s="43"/>
      <c r="R126" s="43"/>
      <c r="S126" s="43"/>
      <c r="T126" s="43"/>
      <c r="U126" s="43"/>
      <c r="V126" s="43"/>
      <c r="W126" s="43"/>
    </row>
    <row r="127" spans="1:23">
      <c r="A127" s="17"/>
      <c r="B127" s="43"/>
      <c r="C127" s="43"/>
      <c r="D127" s="43"/>
      <c r="E127" s="43"/>
      <c r="F127" s="43"/>
      <c r="G127" s="43"/>
      <c r="H127" s="43"/>
      <c r="I127" s="43"/>
      <c r="J127" s="43"/>
      <c r="K127" s="43"/>
      <c r="L127" s="43"/>
      <c r="M127" s="43"/>
      <c r="N127" s="43"/>
      <c r="O127" s="43"/>
      <c r="P127" s="43"/>
      <c r="Q127" s="43"/>
      <c r="R127" s="43"/>
      <c r="S127" s="43"/>
      <c r="T127" s="43"/>
      <c r="U127" s="43"/>
      <c r="V127" s="43"/>
      <c r="W127" s="43"/>
    </row>
    <row r="128" spans="1:23">
      <c r="A128" s="17"/>
      <c r="B128" s="43"/>
      <c r="C128" s="43"/>
      <c r="D128" s="43"/>
      <c r="E128" s="43"/>
      <c r="F128" s="43"/>
      <c r="G128" s="43"/>
      <c r="H128" s="43"/>
      <c r="I128" s="43"/>
      <c r="J128" s="43"/>
      <c r="K128" s="43"/>
      <c r="L128" s="43"/>
      <c r="M128" s="43"/>
      <c r="N128" s="43"/>
      <c r="O128" s="43"/>
      <c r="P128" s="43"/>
      <c r="Q128" s="43"/>
      <c r="R128" s="43"/>
      <c r="S128" s="43"/>
      <c r="T128" s="43"/>
      <c r="U128" s="43"/>
      <c r="V128" s="43"/>
      <c r="W128" s="43"/>
    </row>
    <row r="129" spans="1:23">
      <c r="A129" s="17"/>
      <c r="B129" s="43"/>
      <c r="C129" s="43"/>
      <c r="D129" s="43"/>
      <c r="E129" s="43"/>
      <c r="F129" s="43"/>
      <c r="G129" s="43"/>
      <c r="H129" s="43"/>
      <c r="I129" s="43"/>
      <c r="J129" s="43"/>
      <c r="K129" s="43"/>
      <c r="L129" s="43"/>
      <c r="M129" s="43"/>
      <c r="N129" s="43"/>
      <c r="O129" s="43"/>
      <c r="P129" s="43"/>
      <c r="Q129" s="43"/>
      <c r="R129" s="43"/>
      <c r="S129" s="43"/>
      <c r="T129" s="43"/>
      <c r="U129" s="43"/>
      <c r="V129" s="43"/>
      <c r="W129" s="43"/>
    </row>
    <row r="130" spans="1:23">
      <c r="A130" s="17"/>
      <c r="B130" s="43"/>
      <c r="C130" s="43"/>
      <c r="D130" s="43"/>
      <c r="E130" s="43"/>
      <c r="F130" s="43"/>
      <c r="G130" s="43"/>
      <c r="H130" s="43"/>
      <c r="I130" s="43"/>
      <c r="J130" s="43"/>
      <c r="K130" s="43"/>
      <c r="L130" s="43"/>
      <c r="M130" s="43"/>
      <c r="N130" s="43"/>
      <c r="O130" s="43"/>
      <c r="P130" s="43"/>
      <c r="Q130" s="43"/>
      <c r="R130" s="43"/>
      <c r="S130" s="43"/>
      <c r="T130" s="43"/>
      <c r="U130" s="43"/>
      <c r="V130" s="43"/>
      <c r="W130" s="43"/>
    </row>
    <row r="131" spans="1:23">
      <c r="A131" s="17"/>
      <c r="B131" s="43"/>
      <c r="C131" s="43"/>
      <c r="D131" s="43"/>
      <c r="E131" s="43"/>
      <c r="F131" s="43"/>
      <c r="G131" s="43"/>
      <c r="H131" s="43"/>
      <c r="I131" s="43"/>
      <c r="J131" s="43"/>
      <c r="K131" s="43"/>
      <c r="L131" s="43"/>
      <c r="M131" s="43"/>
      <c r="N131" s="43"/>
      <c r="O131" s="43"/>
      <c r="P131" s="43"/>
      <c r="Q131" s="43"/>
      <c r="R131" s="43"/>
      <c r="S131" s="43"/>
      <c r="T131" s="43"/>
      <c r="U131" s="43"/>
      <c r="V131" s="43"/>
      <c r="W131" s="43"/>
    </row>
    <row r="132" spans="1:23">
      <c r="A132" s="17"/>
      <c r="B132" s="43"/>
      <c r="C132" s="43"/>
      <c r="D132" s="43"/>
      <c r="E132" s="43"/>
      <c r="F132" s="43"/>
      <c r="G132" s="43"/>
      <c r="H132" s="43"/>
      <c r="I132" s="43"/>
      <c r="J132" s="43"/>
      <c r="K132" s="43"/>
      <c r="L132" s="43"/>
      <c r="M132" s="43"/>
      <c r="N132" s="43"/>
      <c r="O132" s="43"/>
      <c r="P132" s="43"/>
      <c r="Q132" s="43"/>
      <c r="R132" s="43"/>
      <c r="S132" s="43"/>
      <c r="T132" s="43"/>
      <c r="U132" s="43"/>
      <c r="V132" s="43"/>
      <c r="W132" s="43"/>
    </row>
    <row r="133" spans="1:23">
      <c r="A133" s="17"/>
      <c r="B133" s="43"/>
      <c r="C133" s="43"/>
      <c r="D133" s="43"/>
      <c r="E133" s="43"/>
      <c r="F133" s="43"/>
      <c r="G133" s="43"/>
      <c r="H133" s="43"/>
      <c r="I133" s="43"/>
      <c r="J133" s="43"/>
      <c r="K133" s="43"/>
      <c r="L133" s="43"/>
      <c r="M133" s="43"/>
      <c r="N133" s="43"/>
      <c r="O133" s="43"/>
      <c r="P133" s="43"/>
      <c r="Q133" s="43"/>
      <c r="R133" s="43"/>
      <c r="S133" s="43"/>
      <c r="T133" s="43"/>
      <c r="U133" s="43"/>
      <c r="V133" s="43"/>
      <c r="W133" s="43"/>
    </row>
    <row r="134" spans="1:23">
      <c r="A134" s="17"/>
      <c r="B134" s="43"/>
      <c r="C134" s="43"/>
      <c r="D134" s="43"/>
      <c r="E134" s="43"/>
      <c r="F134" s="43"/>
      <c r="G134" s="43"/>
      <c r="H134" s="43"/>
      <c r="I134" s="43"/>
      <c r="J134" s="43"/>
      <c r="K134" s="43"/>
      <c r="L134" s="43"/>
      <c r="M134" s="43"/>
      <c r="N134" s="43"/>
      <c r="O134" s="43"/>
      <c r="P134" s="43"/>
      <c r="Q134" s="43"/>
      <c r="R134" s="43"/>
      <c r="S134" s="43"/>
      <c r="T134" s="43"/>
      <c r="U134" s="43"/>
      <c r="V134" s="43"/>
      <c r="W134" s="43"/>
    </row>
    <row r="135" spans="1:23">
      <c r="A135" s="17"/>
      <c r="B135" s="43"/>
      <c r="C135" s="43"/>
      <c r="D135" s="43"/>
      <c r="E135" s="43"/>
      <c r="F135" s="43"/>
      <c r="G135" s="43"/>
      <c r="H135" s="43"/>
      <c r="I135" s="43"/>
      <c r="J135" s="43"/>
      <c r="K135" s="43"/>
      <c r="L135" s="43"/>
      <c r="M135" s="43"/>
      <c r="N135" s="43"/>
      <c r="O135" s="43"/>
      <c r="P135" s="43"/>
      <c r="Q135" s="43"/>
      <c r="R135" s="43"/>
      <c r="S135" s="43"/>
      <c r="T135" s="43"/>
      <c r="U135" s="43"/>
      <c r="V135" s="43"/>
      <c r="W135" s="43"/>
    </row>
    <row r="136" spans="1:23">
      <c r="A136" s="17"/>
      <c r="B136" s="43"/>
      <c r="C136" s="43"/>
      <c r="D136" s="43"/>
      <c r="E136" s="43"/>
      <c r="F136" s="43"/>
      <c r="G136" s="43"/>
      <c r="H136" s="43"/>
      <c r="I136" s="43"/>
      <c r="J136" s="43"/>
      <c r="K136" s="43"/>
      <c r="L136" s="43"/>
      <c r="M136" s="43"/>
      <c r="N136" s="43"/>
      <c r="O136" s="43"/>
      <c r="P136" s="43"/>
      <c r="Q136" s="43"/>
      <c r="R136" s="43"/>
      <c r="S136" s="43"/>
      <c r="T136" s="43"/>
      <c r="U136" s="43"/>
      <c r="V136" s="43"/>
      <c r="W136" s="43"/>
    </row>
    <row r="137" spans="1:23">
      <c r="A137" s="17"/>
      <c r="B137" s="43"/>
      <c r="C137" s="43"/>
      <c r="D137" s="43"/>
      <c r="E137" s="43"/>
      <c r="F137" s="43"/>
      <c r="G137" s="43"/>
      <c r="H137" s="43"/>
      <c r="I137" s="43"/>
      <c r="J137" s="43"/>
      <c r="K137" s="43"/>
      <c r="L137" s="43"/>
      <c r="M137" s="43"/>
      <c r="N137" s="43"/>
      <c r="O137" s="43"/>
      <c r="P137" s="43"/>
      <c r="Q137" s="43"/>
      <c r="R137" s="43"/>
      <c r="S137" s="43"/>
      <c r="T137" s="43"/>
      <c r="U137" s="43"/>
      <c r="V137" s="43"/>
      <c r="W137" s="43"/>
    </row>
    <row r="138" spans="1:23">
      <c r="A138" s="17"/>
      <c r="B138" s="43"/>
      <c r="C138" s="43"/>
      <c r="D138" s="43"/>
      <c r="E138" s="43"/>
      <c r="F138" s="43"/>
      <c r="G138" s="43"/>
      <c r="H138" s="43"/>
      <c r="I138" s="43"/>
      <c r="J138" s="43"/>
      <c r="K138" s="43"/>
      <c r="L138" s="43"/>
      <c r="M138" s="43"/>
      <c r="N138" s="43"/>
      <c r="O138" s="43"/>
      <c r="P138" s="43"/>
      <c r="Q138" s="43"/>
      <c r="R138" s="43"/>
      <c r="S138" s="43"/>
      <c r="T138" s="43"/>
      <c r="U138" s="43"/>
      <c r="V138" s="43"/>
      <c r="W138" s="43"/>
    </row>
    <row r="139" spans="1:23">
      <c r="A139" s="17"/>
      <c r="B139" s="43"/>
      <c r="C139" s="43"/>
      <c r="D139" s="43"/>
      <c r="E139" s="43"/>
      <c r="F139" s="43"/>
      <c r="G139" s="43"/>
      <c r="H139" s="43"/>
      <c r="I139" s="43"/>
      <c r="J139" s="43"/>
      <c r="K139" s="43"/>
      <c r="L139" s="43"/>
      <c r="M139" s="43"/>
      <c r="N139" s="43"/>
      <c r="O139" s="43"/>
      <c r="P139" s="43"/>
      <c r="Q139" s="43"/>
      <c r="R139" s="43"/>
      <c r="S139" s="43"/>
      <c r="T139" s="43"/>
      <c r="U139" s="43"/>
      <c r="V139" s="43"/>
      <c r="W139" s="43"/>
    </row>
    <row r="140" spans="1:23">
      <c r="A140" s="17"/>
      <c r="B140" s="43"/>
      <c r="C140" s="43"/>
      <c r="D140" s="43"/>
      <c r="E140" s="43"/>
      <c r="F140" s="43"/>
      <c r="G140" s="43"/>
      <c r="H140" s="43"/>
      <c r="I140" s="43"/>
      <c r="J140" s="43"/>
      <c r="K140" s="43"/>
      <c r="L140" s="43"/>
      <c r="M140" s="43"/>
      <c r="N140" s="43"/>
      <c r="O140" s="43"/>
      <c r="P140" s="43"/>
      <c r="Q140" s="43"/>
      <c r="R140" s="43"/>
      <c r="S140" s="43"/>
      <c r="T140" s="43"/>
      <c r="U140" s="43"/>
      <c r="V140" s="43"/>
      <c r="W140" s="43"/>
    </row>
    <row r="141" spans="1:23">
      <c r="A141" s="17"/>
      <c r="B141" s="43"/>
      <c r="C141" s="43"/>
      <c r="D141" s="43"/>
      <c r="E141" s="43"/>
      <c r="F141" s="43"/>
      <c r="G141" s="43"/>
      <c r="H141" s="43"/>
      <c r="I141" s="43"/>
      <c r="J141" s="43"/>
      <c r="K141" s="43"/>
      <c r="L141" s="43"/>
      <c r="M141" s="43"/>
      <c r="N141" s="43"/>
      <c r="O141" s="43"/>
      <c r="P141" s="43"/>
      <c r="Q141" s="43"/>
      <c r="R141" s="43"/>
      <c r="S141" s="43"/>
      <c r="T141" s="43"/>
      <c r="U141" s="43"/>
      <c r="V141" s="43"/>
      <c r="W141" s="43"/>
    </row>
    <row r="142" spans="1:23">
      <c r="A142" s="17"/>
      <c r="B142" s="43"/>
      <c r="C142" s="43"/>
      <c r="D142" s="43"/>
      <c r="E142" s="43"/>
      <c r="F142" s="43"/>
      <c r="G142" s="43"/>
      <c r="H142" s="43"/>
      <c r="I142" s="43"/>
      <c r="J142" s="43"/>
      <c r="K142" s="43"/>
      <c r="L142" s="43"/>
      <c r="M142" s="43"/>
      <c r="N142" s="43"/>
      <c r="O142" s="43"/>
      <c r="P142" s="43"/>
      <c r="Q142" s="43"/>
      <c r="R142" s="43"/>
      <c r="S142" s="43"/>
      <c r="T142" s="43"/>
      <c r="U142" s="43"/>
      <c r="V142" s="43"/>
      <c r="W142" s="43"/>
    </row>
    <row r="143" spans="1:23">
      <c r="A143" s="17"/>
      <c r="B143" s="43"/>
      <c r="C143" s="43"/>
      <c r="D143" s="43"/>
      <c r="E143" s="43"/>
      <c r="F143" s="43"/>
      <c r="G143" s="43"/>
      <c r="H143" s="43"/>
      <c r="I143" s="43"/>
      <c r="J143" s="43"/>
      <c r="K143" s="43"/>
      <c r="L143" s="43"/>
      <c r="M143" s="43"/>
      <c r="N143" s="43"/>
      <c r="O143" s="43"/>
      <c r="P143" s="43"/>
      <c r="Q143" s="43"/>
      <c r="R143" s="43"/>
      <c r="S143" s="43"/>
      <c r="T143" s="43"/>
      <c r="U143" s="43"/>
      <c r="V143" s="43"/>
      <c r="W143" s="43"/>
    </row>
    <row r="144" spans="1:23">
      <c r="A144" s="17"/>
      <c r="B144" s="43"/>
      <c r="C144" s="43"/>
      <c r="D144" s="43"/>
      <c r="E144" s="43"/>
      <c r="F144" s="43"/>
      <c r="G144" s="43"/>
      <c r="H144" s="43"/>
      <c r="I144" s="43"/>
      <c r="J144" s="43"/>
      <c r="K144" s="43"/>
      <c r="L144" s="43"/>
      <c r="M144" s="43"/>
      <c r="N144" s="43"/>
      <c r="O144" s="43"/>
      <c r="P144" s="43"/>
      <c r="Q144" s="43"/>
      <c r="R144" s="43"/>
      <c r="S144" s="43"/>
      <c r="T144" s="43"/>
      <c r="U144" s="43"/>
      <c r="V144" s="43"/>
      <c r="W144" s="43"/>
    </row>
    <row r="145" spans="1:23">
      <c r="A145" s="17"/>
      <c r="B145" s="43"/>
      <c r="C145" s="43"/>
      <c r="D145" s="43"/>
      <c r="E145" s="43"/>
      <c r="F145" s="43"/>
      <c r="G145" s="43"/>
      <c r="H145" s="43"/>
      <c r="I145" s="43"/>
      <c r="J145" s="43"/>
      <c r="K145" s="43"/>
      <c r="L145" s="43"/>
      <c r="M145" s="43"/>
      <c r="N145" s="43"/>
      <c r="O145" s="43"/>
      <c r="P145" s="43"/>
      <c r="Q145" s="43"/>
      <c r="R145" s="43"/>
      <c r="S145" s="43"/>
      <c r="T145" s="43"/>
      <c r="U145" s="43"/>
      <c r="V145" s="43"/>
      <c r="W145" s="43"/>
    </row>
    <row r="146" spans="1:23">
      <c r="A146" s="17"/>
      <c r="B146" s="43"/>
      <c r="C146" s="43"/>
      <c r="D146" s="43"/>
      <c r="E146" s="43"/>
      <c r="F146" s="43"/>
      <c r="G146" s="43"/>
      <c r="H146" s="43"/>
      <c r="I146" s="43"/>
      <c r="J146" s="43"/>
      <c r="K146" s="43"/>
      <c r="L146" s="43"/>
      <c r="M146" s="43"/>
      <c r="N146" s="43"/>
      <c r="O146" s="43"/>
      <c r="P146" s="43"/>
      <c r="Q146" s="43"/>
      <c r="R146" s="43"/>
      <c r="S146" s="43"/>
      <c r="T146" s="43"/>
      <c r="U146" s="43"/>
      <c r="V146" s="43"/>
      <c r="W146" s="43"/>
    </row>
    <row r="147" spans="1:23">
      <c r="A147" s="17"/>
      <c r="B147" s="43"/>
      <c r="C147" s="43"/>
      <c r="D147" s="43"/>
      <c r="E147" s="43"/>
      <c r="F147" s="43"/>
      <c r="G147" s="43"/>
      <c r="H147" s="43"/>
      <c r="I147" s="43"/>
      <c r="J147" s="43"/>
      <c r="K147" s="43"/>
      <c r="L147" s="43"/>
      <c r="M147" s="43"/>
      <c r="N147" s="43"/>
      <c r="O147" s="43"/>
      <c r="P147" s="43"/>
      <c r="Q147" s="43"/>
      <c r="R147" s="43"/>
      <c r="S147" s="43"/>
      <c r="T147" s="43"/>
      <c r="U147" s="43"/>
      <c r="V147" s="43"/>
      <c r="W147" s="43"/>
    </row>
  </sheetData>
  <sortState xmlns:xlrd2="http://schemas.microsoft.com/office/spreadsheetml/2017/richdata2" ref="AH6">
    <sortCondition ref="AH6"/>
  </sortState>
  <mergeCells count="3">
    <mergeCell ref="A71:A72"/>
    <mergeCell ref="A3:A4"/>
    <mergeCell ref="B3:AF3"/>
  </mergeCells>
  <hyperlinks>
    <hyperlink ref="AH4" location="Content!A1" display="Back to content page" xr:uid="{00000000-0004-0000-4001-000000000000}"/>
  </hyperlinks>
  <pageMargins left="0.7" right="0.7" top="0.75" bottom="0.75" header="0.3" footer="0.3"/>
  <pageSetup orientation="portrait" r:id="rId1"/>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sheetPr codeName="Sheet323"/>
  <dimension ref="A1:AG24"/>
  <sheetViews>
    <sheetView workbookViewId="0">
      <selection sqref="A1:XFD1048576"/>
    </sheetView>
  </sheetViews>
  <sheetFormatPr defaultRowHeight="14.4"/>
  <cols>
    <col min="1" max="1" width="33.77734375" bestFit="1" customWidth="1"/>
    <col min="2" max="22" width="8.77734375" customWidth="1"/>
    <col min="23" max="31" width="8.77734375" bestFit="1" customWidth="1"/>
  </cols>
  <sheetData>
    <row r="1" spans="1:33">
      <c r="A1" s="44" t="s">
        <v>3261</v>
      </c>
      <c r="B1" s="43"/>
      <c r="C1" s="43"/>
      <c r="D1" s="43"/>
      <c r="E1" s="43"/>
      <c r="F1" s="43"/>
      <c r="G1" s="43"/>
      <c r="H1" s="43"/>
      <c r="I1" s="43"/>
      <c r="J1" s="43"/>
      <c r="K1" s="43"/>
      <c r="L1" s="43"/>
      <c r="M1" s="43"/>
      <c r="N1" s="43"/>
      <c r="O1" s="43"/>
      <c r="P1" s="43"/>
      <c r="Q1" s="43"/>
      <c r="R1" s="43"/>
      <c r="S1" s="43"/>
      <c r="T1" s="43"/>
      <c r="U1" s="43"/>
      <c r="V1" s="43"/>
    </row>
    <row r="2" spans="1:33">
      <c r="A2" s="17"/>
      <c r="B2" s="43"/>
      <c r="C2" s="43"/>
      <c r="D2" s="43"/>
      <c r="E2" s="43"/>
      <c r="F2" s="43"/>
      <c r="G2" s="43"/>
      <c r="H2" s="43"/>
      <c r="I2" s="43"/>
      <c r="J2" s="43"/>
      <c r="K2" s="43"/>
      <c r="L2" s="43"/>
      <c r="M2" s="43"/>
      <c r="N2" s="43"/>
      <c r="O2" s="43"/>
      <c r="P2" s="43"/>
      <c r="Q2" s="43"/>
      <c r="R2" s="43"/>
      <c r="S2" s="43"/>
      <c r="T2" s="43"/>
      <c r="U2" s="43"/>
      <c r="V2" s="43"/>
    </row>
    <row r="3" spans="1:33">
      <c r="A3" s="226" t="s">
        <v>14</v>
      </c>
      <c r="B3" s="97">
        <v>1991</v>
      </c>
      <c r="C3" s="97">
        <v>1992</v>
      </c>
      <c r="D3" s="97">
        <v>1993</v>
      </c>
      <c r="E3" s="97">
        <v>1994</v>
      </c>
      <c r="F3" s="97">
        <v>1995</v>
      </c>
      <c r="G3" s="97">
        <v>1996</v>
      </c>
      <c r="H3" s="97">
        <v>1997</v>
      </c>
      <c r="I3" s="97">
        <v>1998</v>
      </c>
      <c r="J3" s="97">
        <v>1999</v>
      </c>
      <c r="K3" s="97">
        <v>2000</v>
      </c>
      <c r="L3" s="97">
        <v>2001</v>
      </c>
      <c r="M3" s="97">
        <v>2002</v>
      </c>
      <c r="N3" s="97">
        <v>2003</v>
      </c>
      <c r="O3" s="97">
        <v>2004</v>
      </c>
      <c r="P3" s="97" t="s">
        <v>121</v>
      </c>
      <c r="Q3" s="97">
        <v>2006</v>
      </c>
      <c r="R3" s="97">
        <v>2007</v>
      </c>
      <c r="S3" s="97">
        <v>2008</v>
      </c>
      <c r="T3" s="97">
        <v>2009</v>
      </c>
      <c r="U3" s="97">
        <v>2010</v>
      </c>
      <c r="V3" s="97">
        <v>2011</v>
      </c>
      <c r="W3" s="97">
        <v>2012</v>
      </c>
      <c r="X3" s="222">
        <v>2013</v>
      </c>
      <c r="Y3" s="222">
        <v>2014</v>
      </c>
      <c r="Z3" s="222">
        <v>2015</v>
      </c>
      <c r="AA3" s="222">
        <v>2016</v>
      </c>
      <c r="AB3" s="222">
        <v>2017</v>
      </c>
      <c r="AC3" s="222">
        <v>2018</v>
      </c>
      <c r="AD3" s="222">
        <v>2019</v>
      </c>
      <c r="AE3" s="222">
        <v>2020</v>
      </c>
      <c r="AG3" s="1" t="s">
        <v>559</v>
      </c>
    </row>
    <row r="4" spans="1:33">
      <c r="A4" s="93" t="s">
        <v>13</v>
      </c>
      <c r="B4" s="201">
        <v>-155.41700000000128</v>
      </c>
      <c r="C4" s="201">
        <v>-155.41700000000128</v>
      </c>
      <c r="D4" s="201">
        <v>-155.41700000000128</v>
      </c>
      <c r="E4" s="201">
        <v>-155.41700000000128</v>
      </c>
      <c r="F4" s="201">
        <v>-155.41699999998673</v>
      </c>
      <c r="G4" s="201">
        <v>-155.41700000000128</v>
      </c>
      <c r="H4" s="201">
        <v>-155.41700000000128</v>
      </c>
      <c r="I4" s="201">
        <v>-155.41700000000128</v>
      </c>
      <c r="J4" s="201">
        <v>-155.41700000000128</v>
      </c>
      <c r="K4" s="201">
        <v>-155.41700000000128</v>
      </c>
      <c r="L4" s="201">
        <v>-555.06100000000151</v>
      </c>
      <c r="M4" s="201">
        <v>-555.06100000000151</v>
      </c>
      <c r="N4" s="201">
        <v>-555.06100000000151</v>
      </c>
      <c r="O4" s="201">
        <v>-555.06100000000151</v>
      </c>
      <c r="P4" s="201">
        <v>-555.06100000000151</v>
      </c>
      <c r="Q4" s="201">
        <v>-555.06099999998696</v>
      </c>
      <c r="R4" s="201">
        <v>-555.06100000000151</v>
      </c>
      <c r="S4" s="201">
        <v>-555.06100000000151</v>
      </c>
      <c r="T4" s="201">
        <v>-555.06100000000151</v>
      </c>
      <c r="U4" s="201">
        <v>-555.06100000000151</v>
      </c>
      <c r="V4" s="201">
        <v>-555.06200000000536</v>
      </c>
      <c r="W4" s="201">
        <v>-555.0619999999908</v>
      </c>
      <c r="X4" s="201">
        <v>-555.06200000000536</v>
      </c>
      <c r="Y4" s="201">
        <v>-555.06200000000536</v>
      </c>
      <c r="Z4" s="201">
        <v>-555.0619999999908</v>
      </c>
      <c r="AA4" s="201">
        <v>-555.07000000000698</v>
      </c>
      <c r="AB4" s="201">
        <v>-555.04999999998836</v>
      </c>
      <c r="AC4" s="201">
        <v>-555.06000000001222</v>
      </c>
      <c r="AD4" s="201">
        <v>-555.06999999999243</v>
      </c>
      <c r="AE4" s="201">
        <v>-555.05999999999767</v>
      </c>
    </row>
    <row r="5" spans="1:33">
      <c r="A5" s="93" t="s">
        <v>12</v>
      </c>
      <c r="B5" s="201">
        <v>-118.29999999999927</v>
      </c>
      <c r="C5" s="201">
        <v>-118.30000000000291</v>
      </c>
      <c r="D5" s="201">
        <v>-118.29999999999927</v>
      </c>
      <c r="E5" s="201">
        <v>-118.29999999999927</v>
      </c>
      <c r="F5" s="201">
        <v>-118.29999999999927</v>
      </c>
      <c r="G5" s="201">
        <v>-118.29999999999927</v>
      </c>
      <c r="H5" s="201">
        <v>-118.30000000000291</v>
      </c>
      <c r="I5" s="201">
        <v>-118.29999999999927</v>
      </c>
      <c r="J5" s="201">
        <v>-118.29999999999927</v>
      </c>
      <c r="K5" s="201">
        <v>-118.29999999999927</v>
      </c>
      <c r="L5" s="201">
        <v>-118.29999999999927</v>
      </c>
      <c r="M5" s="201">
        <v>-118.30000000000291</v>
      </c>
      <c r="N5" s="201">
        <v>-118.29999999999927</v>
      </c>
      <c r="O5" s="201">
        <v>-118.29999999999927</v>
      </c>
      <c r="P5" s="201">
        <v>-118.29999999999927</v>
      </c>
      <c r="Q5" s="201">
        <v>-118.29999999999927</v>
      </c>
      <c r="R5" s="201">
        <v>-118.30000000000291</v>
      </c>
      <c r="S5" s="201">
        <v>-118.29999999999927</v>
      </c>
      <c r="T5" s="201">
        <v>-118.29999999999927</v>
      </c>
      <c r="U5" s="201">
        <v>-118.29999999999927</v>
      </c>
      <c r="V5" s="201">
        <v>-118.30000000000109</v>
      </c>
      <c r="W5" s="201">
        <v>-0.90823339172618567</v>
      </c>
      <c r="X5" s="201">
        <v>-0.90832449484648892</v>
      </c>
      <c r="Y5" s="201">
        <v>-118.29999999999927</v>
      </c>
      <c r="Z5" s="201">
        <v>-118.29999999999927</v>
      </c>
      <c r="AA5" s="201">
        <v>-118.30000000000109</v>
      </c>
      <c r="AB5" s="201">
        <v>-118.29999999999927</v>
      </c>
      <c r="AC5" s="201">
        <v>-118.30000000000109</v>
      </c>
      <c r="AD5" s="201">
        <v>-118.29999999999927</v>
      </c>
      <c r="AE5" s="201">
        <v>-118.29999999999927</v>
      </c>
    </row>
    <row r="6" spans="1:33">
      <c r="A6" s="93" t="s">
        <v>513</v>
      </c>
      <c r="B6" s="201">
        <v>-0.43800000000000239</v>
      </c>
      <c r="C6" s="201">
        <v>-0.43800000000000239</v>
      </c>
      <c r="D6" s="201">
        <v>-0.43799999999999528</v>
      </c>
      <c r="E6" s="201">
        <v>-0.43800000000000239</v>
      </c>
      <c r="F6" s="201">
        <v>-0.43800000000000239</v>
      </c>
      <c r="G6" s="201">
        <v>-0.43799999999999528</v>
      </c>
      <c r="H6" s="201">
        <v>-0.43800000000000239</v>
      </c>
      <c r="I6" s="201">
        <v>-0.43800000000000239</v>
      </c>
      <c r="J6" s="201">
        <v>-0.43799999999999528</v>
      </c>
      <c r="K6" s="201">
        <v>-0.43800000000000239</v>
      </c>
      <c r="L6" s="201">
        <v>-0.43800000000000239</v>
      </c>
      <c r="M6" s="201">
        <v>-0.43799999999999528</v>
      </c>
      <c r="N6" s="201">
        <v>-0.43800000000000239</v>
      </c>
      <c r="O6" s="201">
        <v>-0.43800000000000239</v>
      </c>
      <c r="P6" s="201">
        <v>-0.43799999999999528</v>
      </c>
      <c r="Q6" s="201">
        <v>-0.43800000000000239</v>
      </c>
      <c r="R6" s="201">
        <v>-0.43800000000000239</v>
      </c>
      <c r="S6" s="201">
        <v>-0.43799999999999528</v>
      </c>
      <c r="T6" s="201">
        <v>-0.43800000000000239</v>
      </c>
      <c r="U6" s="201">
        <v>-0.43800000000000239</v>
      </c>
      <c r="V6" s="201">
        <v>-0.43799999999999528</v>
      </c>
      <c r="W6" s="201">
        <v>-0.43800000000000239</v>
      </c>
      <c r="X6" s="201">
        <v>-0.43800000000000239</v>
      </c>
      <c r="Y6" s="201">
        <v>-0.43799999999999528</v>
      </c>
      <c r="Z6" s="201">
        <v>-0.43800000000000239</v>
      </c>
      <c r="AA6" s="201">
        <v>-0.43999999999999773</v>
      </c>
      <c r="AB6" s="201">
        <v>-0.44000000000000483</v>
      </c>
      <c r="AC6" s="201">
        <v>-0.42999999999999972</v>
      </c>
      <c r="AD6" s="201">
        <v>-0.43999999999999773</v>
      </c>
      <c r="AE6" s="201">
        <v>-0.43999999999999773</v>
      </c>
    </row>
    <row r="7" spans="1:33">
      <c r="A7" s="28" t="s">
        <v>100</v>
      </c>
      <c r="B7" s="201">
        <v>-673</v>
      </c>
      <c r="C7" s="201">
        <v>-673</v>
      </c>
      <c r="D7" s="201">
        <v>-673</v>
      </c>
      <c r="E7" s="201">
        <v>-673</v>
      </c>
      <c r="F7" s="201">
        <v>-673</v>
      </c>
      <c r="G7" s="201">
        <v>-673</v>
      </c>
      <c r="H7" s="201">
        <v>-673</v>
      </c>
      <c r="I7" s="201">
        <v>-673</v>
      </c>
      <c r="J7" s="201">
        <v>-673</v>
      </c>
      <c r="K7" s="201">
        <v>-673</v>
      </c>
      <c r="L7" s="201">
        <v>-673</v>
      </c>
      <c r="M7" s="201">
        <v>-673</v>
      </c>
      <c r="N7" s="201">
        <v>-673</v>
      </c>
      <c r="O7" s="201">
        <v>-673</v>
      </c>
      <c r="P7" s="201">
        <v>-673</v>
      </c>
      <c r="Q7" s="201">
        <v>-673</v>
      </c>
      <c r="R7" s="201">
        <v>-673</v>
      </c>
      <c r="S7" s="201">
        <v>-673</v>
      </c>
      <c r="T7" s="201">
        <v>-673</v>
      </c>
      <c r="U7" s="201">
        <v>-673</v>
      </c>
      <c r="V7" s="201">
        <v>-1101.3759999999893</v>
      </c>
      <c r="W7" s="201">
        <v>-1101.3760000000184</v>
      </c>
      <c r="X7" s="201">
        <v>-1101.3759999999893</v>
      </c>
      <c r="Y7" s="201">
        <v>-1101.3759999999893</v>
      </c>
      <c r="Z7" s="201">
        <v>-1101.3760000000184</v>
      </c>
      <c r="AA7" s="201">
        <v>-1101.3800000000047</v>
      </c>
      <c r="AB7" s="201">
        <v>-1101.3699999999953</v>
      </c>
      <c r="AC7" s="201">
        <v>-1101.3800000000047</v>
      </c>
      <c r="AD7" s="201">
        <v>-1101.3799999999756</v>
      </c>
      <c r="AE7" s="201">
        <v>-1101.3700000000244</v>
      </c>
      <c r="AG7" s="33"/>
    </row>
    <row r="8" spans="1:33">
      <c r="A8" s="93" t="s">
        <v>512</v>
      </c>
      <c r="B8" s="201">
        <v>1.2140000000000555</v>
      </c>
      <c r="C8" s="201">
        <v>1.2139999999999986</v>
      </c>
      <c r="D8" s="201">
        <v>1.2139999999999986</v>
      </c>
      <c r="E8" s="201">
        <v>1.2139999999999986</v>
      </c>
      <c r="F8" s="201">
        <v>1.2140000000000555</v>
      </c>
      <c r="G8" s="201">
        <v>1.2139999999999418</v>
      </c>
      <c r="H8" s="201">
        <v>1.2139999999999986</v>
      </c>
      <c r="I8" s="201">
        <v>1.2140000000000555</v>
      </c>
      <c r="J8" s="201">
        <v>1.2139999999999418</v>
      </c>
      <c r="K8" s="201">
        <v>1.2139999999999986</v>
      </c>
      <c r="L8" s="201">
        <v>1.2150000000000318</v>
      </c>
      <c r="M8" s="201">
        <v>1.2150000000000318</v>
      </c>
      <c r="N8" s="201">
        <v>1.214999999999975</v>
      </c>
      <c r="O8" s="201">
        <v>1.2149999999999181</v>
      </c>
      <c r="P8" s="201">
        <v>1.2150000000000887</v>
      </c>
      <c r="Q8" s="201">
        <v>1.214999999999975</v>
      </c>
      <c r="R8" s="201">
        <v>1.2150000000000887</v>
      </c>
      <c r="S8" s="201">
        <v>1.2149999999999181</v>
      </c>
      <c r="T8" s="201">
        <v>1.2149999999999181</v>
      </c>
      <c r="U8" s="201">
        <v>1.2150000000000887</v>
      </c>
      <c r="V8" s="201">
        <v>1.2139999999999418</v>
      </c>
      <c r="W8" s="201">
        <v>1.2140000000000555</v>
      </c>
      <c r="X8" s="201">
        <v>1.2139999999999986</v>
      </c>
      <c r="Y8" s="201">
        <v>1.2139999999999418</v>
      </c>
      <c r="Z8" s="201">
        <v>1.2140000000000555</v>
      </c>
      <c r="AA8" s="201">
        <v>1.2200000000000273</v>
      </c>
      <c r="AB8" s="201">
        <v>1.2099999999999795</v>
      </c>
      <c r="AC8" s="201">
        <v>1.2099999999999227</v>
      </c>
      <c r="AD8" s="201">
        <v>1.2100000000000932</v>
      </c>
      <c r="AE8" s="201">
        <v>1.2100000000000364</v>
      </c>
    </row>
    <row r="9" spans="1:33">
      <c r="A9" s="93" t="s">
        <v>11</v>
      </c>
      <c r="B9" s="205">
        <v>0.20000000000000284</v>
      </c>
      <c r="C9" s="205">
        <v>0.19999999999999574</v>
      </c>
      <c r="D9" s="205">
        <v>0.20000000000000284</v>
      </c>
      <c r="E9" s="205">
        <v>0.19999999999999574</v>
      </c>
      <c r="F9" s="205">
        <v>0.20000000000000284</v>
      </c>
      <c r="G9" s="205">
        <v>0.20000000000000284</v>
      </c>
      <c r="H9" s="205">
        <v>0.19999999999999574</v>
      </c>
      <c r="I9" s="205">
        <v>0.20000000000000284</v>
      </c>
      <c r="J9" s="205">
        <v>0.19999999999999574</v>
      </c>
      <c r="K9" s="205">
        <v>0.20000000000000284</v>
      </c>
      <c r="L9" s="205">
        <v>0.20000000000000284</v>
      </c>
      <c r="M9" s="205">
        <v>0.19999999999999574</v>
      </c>
      <c r="N9" s="205">
        <v>0.20000000000000284</v>
      </c>
      <c r="O9" s="205">
        <v>0.19999999999999574</v>
      </c>
      <c r="P9" s="205">
        <v>0.20000000000000284</v>
      </c>
      <c r="Q9" s="205">
        <v>0.20000000000000284</v>
      </c>
      <c r="R9" s="205">
        <v>0.19999999999999574</v>
      </c>
      <c r="S9" s="205">
        <v>0.20000000000000284</v>
      </c>
      <c r="T9" s="205">
        <v>0.19999999999999574</v>
      </c>
      <c r="U9" s="205">
        <v>0.20000000000000284</v>
      </c>
      <c r="V9" s="205">
        <v>0.20000000000000284</v>
      </c>
      <c r="W9" s="201">
        <v>0</v>
      </c>
      <c r="X9" s="201">
        <v>0</v>
      </c>
      <c r="Y9" s="201">
        <v>0</v>
      </c>
      <c r="Z9" s="201">
        <v>0</v>
      </c>
      <c r="AA9" s="201">
        <v>0</v>
      </c>
      <c r="AB9" s="201">
        <v>0</v>
      </c>
      <c r="AC9" s="201">
        <v>0</v>
      </c>
      <c r="AD9" s="201">
        <v>0</v>
      </c>
      <c r="AE9" s="201">
        <v>0</v>
      </c>
    </row>
    <row r="10" spans="1:33">
      <c r="A10" s="93" t="s">
        <v>10</v>
      </c>
      <c r="B10" s="201">
        <v>-66.278000000000247</v>
      </c>
      <c r="C10" s="201">
        <v>-66.278000000000247</v>
      </c>
      <c r="D10" s="201">
        <v>-66.278000000000247</v>
      </c>
      <c r="E10" s="201">
        <v>-66.278000000000247</v>
      </c>
      <c r="F10" s="201">
        <v>-66.278000000000247</v>
      </c>
      <c r="G10" s="201">
        <v>-66.278000000000247</v>
      </c>
      <c r="H10" s="201">
        <v>-66.277999999998428</v>
      </c>
      <c r="I10" s="201">
        <v>-66.278000000000247</v>
      </c>
      <c r="J10" s="201">
        <v>-66.278000000000247</v>
      </c>
      <c r="K10" s="201">
        <v>-66.278000000000247</v>
      </c>
      <c r="L10" s="201">
        <v>-46.869000000000597</v>
      </c>
      <c r="M10" s="201">
        <v>-46.868999999998778</v>
      </c>
      <c r="N10" s="201">
        <v>-46.869000000000597</v>
      </c>
      <c r="O10" s="201">
        <v>-46.869000000000597</v>
      </c>
      <c r="P10" s="201">
        <v>-46.868999999998778</v>
      </c>
      <c r="Q10" s="201">
        <v>-46.869000000000597</v>
      </c>
      <c r="R10" s="201">
        <v>-46.869000000000597</v>
      </c>
      <c r="S10" s="201">
        <v>-46.868999999998778</v>
      </c>
      <c r="T10" s="201">
        <v>-46.869000000000597</v>
      </c>
      <c r="U10" s="201">
        <v>-46.869000000000597</v>
      </c>
      <c r="V10" s="201">
        <v>-13.217999999998938</v>
      </c>
      <c r="W10" s="201">
        <v>-13.218000000000757</v>
      </c>
      <c r="X10" s="201">
        <v>-13.218000000000757</v>
      </c>
      <c r="Y10" s="201">
        <v>-13.217999999998938</v>
      </c>
      <c r="Z10" s="201">
        <v>-13.218000000000757</v>
      </c>
      <c r="AA10" s="201">
        <v>-13.209999999999127</v>
      </c>
      <c r="AB10" s="201">
        <v>-13.220000000001164</v>
      </c>
      <c r="AC10" s="201">
        <v>-13.219999999999345</v>
      </c>
      <c r="AD10" s="201">
        <v>-13.209999999999127</v>
      </c>
      <c r="AE10" s="201">
        <v>-13.220000000001164</v>
      </c>
    </row>
    <row r="11" spans="1:33">
      <c r="A11" s="93" t="s">
        <v>9</v>
      </c>
      <c r="B11" s="201">
        <v>-42</v>
      </c>
      <c r="C11" s="201">
        <v>-42</v>
      </c>
      <c r="D11" s="201">
        <v>-42</v>
      </c>
      <c r="E11" s="201">
        <v>-42</v>
      </c>
      <c r="F11" s="201">
        <v>-42</v>
      </c>
      <c r="G11" s="201">
        <v>-42</v>
      </c>
      <c r="H11" s="201">
        <v>-42</v>
      </c>
      <c r="I11" s="201">
        <v>-42</v>
      </c>
      <c r="J11" s="201">
        <v>-42</v>
      </c>
      <c r="K11" s="201">
        <v>-42</v>
      </c>
      <c r="L11" s="201">
        <v>-42</v>
      </c>
      <c r="M11" s="201">
        <v>-42</v>
      </c>
      <c r="N11" s="201">
        <v>-42</v>
      </c>
      <c r="O11" s="201">
        <v>-42</v>
      </c>
      <c r="P11" s="201">
        <v>-42</v>
      </c>
      <c r="Q11" s="201">
        <v>-42</v>
      </c>
      <c r="R11" s="201">
        <v>-42</v>
      </c>
      <c r="S11" s="201">
        <v>-42</v>
      </c>
      <c r="T11" s="201">
        <v>-42</v>
      </c>
      <c r="U11" s="201">
        <v>-42</v>
      </c>
      <c r="V11" s="201">
        <v>-42</v>
      </c>
      <c r="W11" s="201">
        <v>-42</v>
      </c>
      <c r="X11" s="201">
        <v>-42</v>
      </c>
      <c r="Y11" s="201">
        <v>-42</v>
      </c>
      <c r="Z11" s="201">
        <v>-42</v>
      </c>
      <c r="AA11" s="201">
        <v>-42</v>
      </c>
      <c r="AB11" s="201">
        <v>-42</v>
      </c>
      <c r="AC11" s="201">
        <v>-42</v>
      </c>
      <c r="AD11" s="201">
        <v>-42</v>
      </c>
      <c r="AE11" s="201">
        <v>-42</v>
      </c>
    </row>
    <row r="12" spans="1:33">
      <c r="A12" s="93" t="s">
        <v>8</v>
      </c>
      <c r="B12" s="201">
        <v>8.5999999999998522E-2</v>
      </c>
      <c r="C12" s="201">
        <v>8.5999999999998522E-2</v>
      </c>
      <c r="D12" s="201">
        <v>8.6000000000005627E-2</v>
      </c>
      <c r="E12" s="201">
        <v>8.5999999999998522E-2</v>
      </c>
      <c r="F12" s="201">
        <v>8.5999999999998522E-2</v>
      </c>
      <c r="G12" s="201">
        <v>8.5999999999998522E-2</v>
      </c>
      <c r="H12" s="201">
        <v>8.5999999999998522E-2</v>
      </c>
      <c r="I12" s="201">
        <v>8.6000000000005627E-2</v>
      </c>
      <c r="J12" s="201">
        <v>8.5999999999998522E-2</v>
      </c>
      <c r="K12" s="201">
        <v>8.5999999999998522E-2</v>
      </c>
      <c r="L12" s="201">
        <v>-0.3539999999999992</v>
      </c>
      <c r="M12" s="201">
        <v>-0.3539999999999992</v>
      </c>
      <c r="N12" s="201">
        <v>-0.3539999999999992</v>
      </c>
      <c r="O12" s="201">
        <v>-0.3539999999999992</v>
      </c>
      <c r="P12" s="201">
        <v>-0.35400000000000631</v>
      </c>
      <c r="Q12" s="201">
        <v>-0.3539999999999992</v>
      </c>
      <c r="R12" s="201">
        <v>-0.3539999999999992</v>
      </c>
      <c r="S12" s="201">
        <v>-0.3539999999999992</v>
      </c>
      <c r="T12" s="201">
        <v>-0.3539999999999992</v>
      </c>
      <c r="U12" s="201">
        <v>-0.3539999999999992</v>
      </c>
      <c r="V12" s="201">
        <v>-1.8000000000000682E-2</v>
      </c>
      <c r="W12" s="201">
        <v>0</v>
      </c>
      <c r="X12" s="201">
        <v>0</v>
      </c>
      <c r="Y12" s="201">
        <v>-1.8000000000000682E-2</v>
      </c>
      <c r="Z12" s="201">
        <v>-1.8000000000000682E-2</v>
      </c>
      <c r="AA12" s="201">
        <v>-9.9999999999980105E-3</v>
      </c>
      <c r="AB12" s="201">
        <v>0.35999999999999943</v>
      </c>
      <c r="AC12" s="201">
        <v>3.9999999999999147E-2</v>
      </c>
      <c r="AD12" s="201">
        <v>3.9999999999999147E-2</v>
      </c>
      <c r="AE12" s="201">
        <v>4.0000000000006253E-2</v>
      </c>
    </row>
    <row r="13" spans="1:33">
      <c r="A13" s="93" t="s">
        <v>6</v>
      </c>
      <c r="B13" s="201">
        <v>-219</v>
      </c>
      <c r="C13" s="201">
        <v>-219</v>
      </c>
      <c r="D13" s="201">
        <v>-219</v>
      </c>
      <c r="E13" s="201">
        <v>-219</v>
      </c>
      <c r="F13" s="201">
        <v>-219</v>
      </c>
      <c r="G13" s="201">
        <v>-219</v>
      </c>
      <c r="H13" s="201">
        <v>-219</v>
      </c>
      <c r="I13" s="201">
        <v>-219</v>
      </c>
      <c r="J13" s="201">
        <v>-219</v>
      </c>
      <c r="K13" s="201">
        <v>-219</v>
      </c>
      <c r="L13" s="201">
        <v>-221.58600000000297</v>
      </c>
      <c r="M13" s="201">
        <v>-221.58599999999569</v>
      </c>
      <c r="N13" s="201">
        <v>-221.58600000000297</v>
      </c>
      <c r="O13" s="201">
        <v>-221.58599999999569</v>
      </c>
      <c r="P13" s="201">
        <v>-221.58600000000297</v>
      </c>
      <c r="Q13" s="201">
        <v>-221.58600000000297</v>
      </c>
      <c r="R13" s="201">
        <v>-221.58599999999569</v>
      </c>
      <c r="S13" s="201">
        <v>-221.58600000000297</v>
      </c>
      <c r="T13" s="201">
        <v>-221.58599999999569</v>
      </c>
      <c r="U13" s="201">
        <v>-221.58600000000297</v>
      </c>
      <c r="V13" s="201">
        <v>-206.42799999999988</v>
      </c>
      <c r="W13" s="201">
        <v>-206.42799999999988</v>
      </c>
      <c r="X13" s="201">
        <v>-206.42799999999988</v>
      </c>
      <c r="Y13" s="201">
        <v>-206.42799999999988</v>
      </c>
      <c r="Z13" s="201">
        <v>-206.42799999999988</v>
      </c>
      <c r="AA13" s="201">
        <v>-311.70999999999913</v>
      </c>
      <c r="AB13" s="201">
        <v>-221.69000000000233</v>
      </c>
      <c r="AC13" s="201">
        <v>-182.4320000000007</v>
      </c>
      <c r="AD13" s="201">
        <v>-258.05799999999726</v>
      </c>
      <c r="AE13" s="201">
        <v>-222.34999999999854</v>
      </c>
    </row>
    <row r="14" spans="1:33">
      <c r="A14" s="93" t="s">
        <v>5</v>
      </c>
      <c r="B14" s="201">
        <v>-71.008599999999205</v>
      </c>
      <c r="C14" s="201">
        <v>-71.008600000001024</v>
      </c>
      <c r="D14" s="201">
        <v>-71.008600000001024</v>
      </c>
      <c r="E14" s="201">
        <v>-71.008599999999205</v>
      </c>
      <c r="F14" s="201">
        <v>-71.008599999999205</v>
      </c>
      <c r="G14" s="201">
        <v>-71.008599999999205</v>
      </c>
      <c r="H14" s="201">
        <v>-71.008600000001024</v>
      </c>
      <c r="I14" s="201">
        <v>-71.008599999999205</v>
      </c>
      <c r="J14" s="201">
        <v>-71.008600000001024</v>
      </c>
      <c r="K14" s="201">
        <v>-71.008600000000115</v>
      </c>
      <c r="L14" s="201">
        <v>-71.009399999999914</v>
      </c>
      <c r="M14" s="201">
        <v>-71.009399999999914</v>
      </c>
      <c r="N14" s="201">
        <v>-71.009399999999005</v>
      </c>
      <c r="O14" s="201">
        <v>-71.009400000000824</v>
      </c>
      <c r="P14" s="201">
        <v>-71.009399999999914</v>
      </c>
      <c r="Q14" s="201">
        <v>-71.009400000000824</v>
      </c>
      <c r="R14" s="201">
        <v>-71.009399999999005</v>
      </c>
      <c r="S14" s="201">
        <v>-71.009399999999914</v>
      </c>
      <c r="T14" s="201">
        <v>-71.009399999999914</v>
      </c>
      <c r="U14" s="201">
        <v>-71.009400000001733</v>
      </c>
      <c r="V14" s="201">
        <v>-71.007999999997992</v>
      </c>
      <c r="W14" s="201">
        <v>-71.007999999999811</v>
      </c>
      <c r="X14" s="201">
        <v>-71.00800000000072</v>
      </c>
      <c r="Y14" s="201">
        <v>-71.00800000000072</v>
      </c>
      <c r="Z14" s="201">
        <v>-71.007999999999811</v>
      </c>
      <c r="AA14" s="201">
        <v>-71.010000000001128</v>
      </c>
      <c r="AB14" s="201">
        <v>-71.009999999998399</v>
      </c>
      <c r="AC14" s="201">
        <v>-71.010000000000218</v>
      </c>
      <c r="AD14" s="201">
        <v>-71.009999999999309</v>
      </c>
      <c r="AE14" s="201">
        <v>-71.010000000001128</v>
      </c>
    </row>
    <row r="15" spans="1:33">
      <c r="A15" s="93" t="s">
        <v>4</v>
      </c>
      <c r="B15" s="201">
        <v>0</v>
      </c>
      <c r="C15" s="201">
        <v>0</v>
      </c>
      <c r="D15" s="201">
        <v>0</v>
      </c>
      <c r="E15" s="201">
        <v>0</v>
      </c>
      <c r="F15" s="201">
        <v>0</v>
      </c>
      <c r="G15" s="201">
        <v>0</v>
      </c>
      <c r="H15" s="201">
        <v>0</v>
      </c>
      <c r="I15" s="201">
        <v>0</v>
      </c>
      <c r="J15" s="201">
        <v>0</v>
      </c>
      <c r="K15" s="201">
        <v>0</v>
      </c>
      <c r="L15" s="201">
        <v>0</v>
      </c>
      <c r="M15" s="201">
        <v>0</v>
      </c>
      <c r="N15" s="201">
        <v>0</v>
      </c>
      <c r="O15" s="201">
        <v>0</v>
      </c>
      <c r="P15" s="201">
        <v>0</v>
      </c>
      <c r="Q15" s="201">
        <v>0</v>
      </c>
      <c r="R15" s="201">
        <v>0</v>
      </c>
      <c r="S15" s="201">
        <v>0</v>
      </c>
      <c r="T15" s="201">
        <v>0</v>
      </c>
      <c r="U15" s="201">
        <v>0</v>
      </c>
      <c r="V15" s="201">
        <v>0</v>
      </c>
      <c r="W15" s="201">
        <v>0</v>
      </c>
      <c r="X15" s="201">
        <v>0</v>
      </c>
      <c r="Y15" s="201">
        <v>0</v>
      </c>
      <c r="Z15" s="201">
        <v>0</v>
      </c>
      <c r="AA15" s="201">
        <v>0</v>
      </c>
      <c r="AB15" s="201">
        <v>0</v>
      </c>
      <c r="AC15" s="201">
        <v>0</v>
      </c>
      <c r="AD15" s="201">
        <v>0</v>
      </c>
      <c r="AE15" s="201">
        <v>0</v>
      </c>
    </row>
    <row r="16" spans="1:33">
      <c r="A16" s="93" t="s">
        <v>3</v>
      </c>
      <c r="B16" s="201">
        <v>-36.400000000001455</v>
      </c>
      <c r="C16" s="201">
        <v>-36.399999999997817</v>
      </c>
      <c r="D16" s="201">
        <v>-36.400000000001455</v>
      </c>
      <c r="E16" s="201">
        <v>-36.399999999997817</v>
      </c>
      <c r="F16" s="201">
        <v>-36.400000000001455</v>
      </c>
      <c r="G16" s="201">
        <v>-36.400000000001455</v>
      </c>
      <c r="H16" s="201">
        <v>-36.399999999997817</v>
      </c>
      <c r="I16" s="201">
        <v>-36.400000000001455</v>
      </c>
      <c r="J16" s="201">
        <v>-36.399999999997817</v>
      </c>
      <c r="K16" s="201">
        <v>-36.400000000001455</v>
      </c>
      <c r="L16" s="201">
        <v>-36.400000000001455</v>
      </c>
      <c r="M16" s="201">
        <v>-36.399999999997817</v>
      </c>
      <c r="N16" s="201">
        <v>-36.400000000001455</v>
      </c>
      <c r="O16" s="201">
        <v>-36.399999999997817</v>
      </c>
      <c r="P16" s="201">
        <v>-36.400000000001455</v>
      </c>
      <c r="Q16" s="201">
        <v>-36.400000000001455</v>
      </c>
      <c r="R16" s="201">
        <v>-36.399999999997817</v>
      </c>
      <c r="S16" s="201">
        <v>-36.400000000001455</v>
      </c>
      <c r="T16" s="201">
        <v>-36.399999999997817</v>
      </c>
      <c r="U16" s="201">
        <v>-36.400000000001455</v>
      </c>
      <c r="V16" s="201">
        <v>-36.400000000001455</v>
      </c>
      <c r="W16" s="201">
        <v>-36.399999999997817</v>
      </c>
      <c r="X16" s="201">
        <v>-36.400000000001455</v>
      </c>
      <c r="Y16" s="201">
        <v>-36.399999999997817</v>
      </c>
      <c r="Z16" s="201">
        <v>-36.400000000001455</v>
      </c>
      <c r="AA16" s="201">
        <v>-36.400000000001455</v>
      </c>
      <c r="AB16" s="201">
        <v>-36.399999999997817</v>
      </c>
      <c r="AC16" s="201">
        <v>-36.400000000001455</v>
      </c>
      <c r="AD16" s="201">
        <v>-36.399999999997817</v>
      </c>
      <c r="AE16" s="201">
        <v>-36.400000000001455</v>
      </c>
    </row>
    <row r="17" spans="1:31">
      <c r="A17" s="93" t="s">
        <v>33</v>
      </c>
      <c r="B17" s="201">
        <v>-372</v>
      </c>
      <c r="C17" s="201">
        <v>-372</v>
      </c>
      <c r="D17" s="201">
        <v>-372</v>
      </c>
      <c r="E17" s="201">
        <v>-372</v>
      </c>
      <c r="F17" s="201">
        <v>-372</v>
      </c>
      <c r="G17" s="201">
        <v>-372</v>
      </c>
      <c r="H17" s="201">
        <v>-372</v>
      </c>
      <c r="I17" s="201">
        <v>-372</v>
      </c>
      <c r="J17" s="201">
        <v>-372</v>
      </c>
      <c r="K17" s="201">
        <v>-372</v>
      </c>
      <c r="L17" s="201">
        <v>-372</v>
      </c>
      <c r="M17" s="201">
        <v>-372</v>
      </c>
      <c r="N17" s="201">
        <v>-372</v>
      </c>
      <c r="O17" s="201">
        <v>-372</v>
      </c>
      <c r="P17" s="201">
        <v>-372</v>
      </c>
      <c r="Q17" s="201">
        <v>-372</v>
      </c>
      <c r="R17" s="201">
        <v>-372</v>
      </c>
      <c r="S17" s="201">
        <v>-372</v>
      </c>
      <c r="T17" s="201">
        <v>-372</v>
      </c>
      <c r="U17" s="201">
        <v>-372</v>
      </c>
      <c r="V17" s="201">
        <v>-372.00200000000041</v>
      </c>
      <c r="W17" s="201">
        <v>-372.00200000000041</v>
      </c>
      <c r="X17" s="201">
        <v>-372.00200000000041</v>
      </c>
      <c r="Y17" s="201">
        <v>-372.00200000000041</v>
      </c>
      <c r="Z17" s="201">
        <v>-372.00200000000041</v>
      </c>
      <c r="AA17" s="201">
        <v>-469</v>
      </c>
      <c r="AB17" s="201">
        <v>-469</v>
      </c>
      <c r="AC17" s="201">
        <v>-469</v>
      </c>
      <c r="AD17" s="201">
        <v>-469</v>
      </c>
      <c r="AE17" s="201">
        <v>-469</v>
      </c>
    </row>
    <row r="18" spans="1:31">
      <c r="A18" s="93" t="s">
        <v>1</v>
      </c>
      <c r="B18" s="201">
        <v>-35.80000000000291</v>
      </c>
      <c r="C18" s="201">
        <v>-35.799999999995634</v>
      </c>
      <c r="D18" s="201">
        <v>-35.80000000000291</v>
      </c>
      <c r="E18" s="201">
        <v>-35.799999999995634</v>
      </c>
      <c r="F18" s="201">
        <v>-35.80000000000291</v>
      </c>
      <c r="G18" s="201">
        <v>-35.80000000000291</v>
      </c>
      <c r="H18" s="201">
        <v>-35.799999999995634</v>
      </c>
      <c r="I18" s="201">
        <v>-35.80000000000291</v>
      </c>
      <c r="J18" s="201">
        <v>-35.799999999995634</v>
      </c>
      <c r="K18" s="201">
        <v>-35.80000000000291</v>
      </c>
      <c r="L18" s="201">
        <v>-35.80000000000291</v>
      </c>
      <c r="M18" s="201">
        <v>-35.799999999995634</v>
      </c>
      <c r="N18" s="201">
        <v>-35.80000000000291</v>
      </c>
      <c r="O18" s="201">
        <v>-35.799999999995634</v>
      </c>
      <c r="P18" s="201">
        <v>-35.80000000000291</v>
      </c>
      <c r="Q18" s="201">
        <v>-35.80000000000291</v>
      </c>
      <c r="R18" s="201">
        <v>-35.799999999995634</v>
      </c>
      <c r="S18" s="201">
        <v>-35.80000000000291</v>
      </c>
      <c r="T18" s="201">
        <v>-35.799999999995634</v>
      </c>
      <c r="U18" s="201">
        <v>-35.80000000000291</v>
      </c>
      <c r="V18" s="201">
        <v>-188.18000000000029</v>
      </c>
      <c r="W18" s="201">
        <v>-188.18000000000029</v>
      </c>
      <c r="X18" s="201">
        <v>-188.18000000000029</v>
      </c>
      <c r="Y18" s="201">
        <v>-188.18000000000029</v>
      </c>
      <c r="Z18" s="201">
        <v>-188.18000000000029</v>
      </c>
      <c r="AA18" s="201">
        <v>-188.29999999999563</v>
      </c>
      <c r="AB18" s="201">
        <v>-188.13000000000466</v>
      </c>
      <c r="AC18" s="201">
        <v>-188.20999999999913</v>
      </c>
      <c r="AD18" s="201">
        <v>-188.22000000000116</v>
      </c>
      <c r="AE18" s="201">
        <v>-188.20999999999913</v>
      </c>
    </row>
    <row r="19" spans="1:31">
      <c r="A19" s="93" t="s">
        <v>0</v>
      </c>
      <c r="B19" s="201">
        <v>-46.069999999999709</v>
      </c>
      <c r="C19" s="201">
        <v>-46.069999999999709</v>
      </c>
      <c r="D19" s="201">
        <v>-46.069999999999709</v>
      </c>
      <c r="E19" s="201">
        <v>-46.069999999999709</v>
      </c>
      <c r="F19" s="201">
        <v>-46.069999999999709</v>
      </c>
      <c r="G19" s="201">
        <v>-46.070000000003347</v>
      </c>
      <c r="H19" s="201">
        <v>-46.069999999999709</v>
      </c>
      <c r="I19" s="201">
        <v>-46.069999999999709</v>
      </c>
      <c r="J19" s="201">
        <v>-46.069999999999709</v>
      </c>
      <c r="K19" s="201">
        <v>-46.069999999999709</v>
      </c>
      <c r="L19" s="201">
        <v>-46.069999999999709</v>
      </c>
      <c r="M19" s="201">
        <v>-46.069999999999709</v>
      </c>
      <c r="N19" s="201">
        <v>-46.069999999999709</v>
      </c>
      <c r="O19" s="201">
        <v>-46.069999999999709</v>
      </c>
      <c r="P19" s="201">
        <v>-46.069999999999709</v>
      </c>
      <c r="Q19" s="201">
        <v>-46.069999999999709</v>
      </c>
      <c r="R19" s="201">
        <v>-46.069999999999709</v>
      </c>
      <c r="S19" s="201">
        <v>-46.070000000003347</v>
      </c>
      <c r="T19" s="201">
        <v>-46.069999999999709</v>
      </c>
      <c r="U19" s="201">
        <v>-46.069999999999709</v>
      </c>
      <c r="V19" s="201">
        <v>-46.069999999999709</v>
      </c>
      <c r="W19" s="201">
        <v>0</v>
      </c>
      <c r="X19" s="201">
        <v>-46.069999999999709</v>
      </c>
      <c r="Y19" s="201">
        <v>-46.069999999999709</v>
      </c>
      <c r="Z19" s="201">
        <v>-46.069999999999709</v>
      </c>
      <c r="AA19" s="201">
        <v>-46.069999999999709</v>
      </c>
      <c r="AB19" s="201">
        <v>-46.069999999999709</v>
      </c>
      <c r="AC19" s="201">
        <v>-46.069999999999709</v>
      </c>
      <c r="AD19" s="201">
        <v>-46.069999999999709</v>
      </c>
      <c r="AE19" s="201">
        <v>-46.069999999999709</v>
      </c>
    </row>
    <row r="20" spans="1:31">
      <c r="A20" s="93" t="s">
        <v>255</v>
      </c>
      <c r="B20" s="201">
        <v>-1834.4115999999922</v>
      </c>
      <c r="C20" s="201">
        <v>-1834.4116000000504</v>
      </c>
      <c r="D20" s="201">
        <v>-1834.4115999999922</v>
      </c>
      <c r="E20" s="201">
        <v>-1834.4115999999922</v>
      </c>
      <c r="F20" s="201">
        <v>-1834.411599999934</v>
      </c>
      <c r="G20" s="201">
        <v>-1834.4115999999922</v>
      </c>
      <c r="H20" s="201">
        <v>-1834.4115999999922</v>
      </c>
      <c r="I20" s="201">
        <v>-1834.4116000000504</v>
      </c>
      <c r="J20" s="201">
        <v>-1834.4116000000504</v>
      </c>
      <c r="K20" s="201">
        <v>-1834.4115999999922</v>
      </c>
      <c r="L20" s="201">
        <v>-2217.6723999999813</v>
      </c>
      <c r="M20" s="201">
        <v>-2217.6723999999231</v>
      </c>
      <c r="N20" s="201">
        <v>-2217.6724000000977</v>
      </c>
      <c r="O20" s="201">
        <v>-2217.6723999999813</v>
      </c>
      <c r="P20" s="201">
        <v>-2217.6723999999231</v>
      </c>
      <c r="Q20" s="201">
        <v>-2217.6724000000395</v>
      </c>
      <c r="R20" s="201">
        <v>-2217.6724000000395</v>
      </c>
      <c r="S20" s="201">
        <v>-2217.6723999999813</v>
      </c>
      <c r="T20" s="201">
        <v>-2217.6723999999813</v>
      </c>
      <c r="U20" s="201">
        <v>-2217.6723999999231</v>
      </c>
      <c r="V20" s="201">
        <v>-2749.2860000000801</v>
      </c>
      <c r="W20" s="201">
        <v>-2749.2860000000219</v>
      </c>
      <c r="X20" s="201">
        <v>-2749.2859999999055</v>
      </c>
      <c r="Y20" s="201">
        <v>-2749.2860000000801</v>
      </c>
      <c r="Z20" s="201">
        <v>-2749.2860000000219</v>
      </c>
      <c r="AA20" s="201">
        <v>-2951.679999999993</v>
      </c>
      <c r="AB20" s="201">
        <v>-2861.1100000000442</v>
      </c>
      <c r="AC20" s="201">
        <v>-2822.2619999999297</v>
      </c>
      <c r="AD20" s="201">
        <v>-2897.9079999999958</v>
      </c>
      <c r="AE20" s="201">
        <v>-2862.1799999999348</v>
      </c>
    </row>
    <row r="21" spans="1:31">
      <c r="A21" s="17"/>
      <c r="B21" s="43"/>
      <c r="C21" s="43"/>
      <c r="D21" s="43"/>
      <c r="E21" s="43"/>
      <c r="F21" s="43"/>
      <c r="G21" s="43"/>
      <c r="H21" s="43"/>
      <c r="I21" s="43"/>
      <c r="J21" s="43"/>
      <c r="K21" s="43"/>
      <c r="L21" s="43"/>
      <c r="M21" s="43"/>
      <c r="N21" s="43"/>
      <c r="O21" s="43"/>
      <c r="P21" s="43"/>
      <c r="Q21" s="43"/>
      <c r="R21" s="43"/>
      <c r="S21" s="43"/>
      <c r="T21" s="43"/>
      <c r="U21" s="43"/>
      <c r="V21" s="43"/>
    </row>
    <row r="22" spans="1:31">
      <c r="A22" s="18" t="s">
        <v>21</v>
      </c>
    </row>
    <row r="24" spans="1:31">
      <c r="A24" s="150" t="s">
        <v>619</v>
      </c>
    </row>
  </sheetData>
  <hyperlinks>
    <hyperlink ref="AG3" location="Content!A1" display="Back to content page" xr:uid="{00000000-0004-0000-4101-000000000000}"/>
  </hyperlinks>
  <pageMargins left="0.7" right="0.7" top="0.75" bottom="0.75" header="0.3" footer="0.3"/>
  <pageSetup paperSize="9" orientation="portrait" r:id="rId1"/>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sheetPr codeName="Sheet324"/>
  <dimension ref="A1:AJ29"/>
  <sheetViews>
    <sheetView topLeftCell="U6" zoomScale="93" zoomScaleNormal="93" workbookViewId="0">
      <selection activeCell="AG1" sqref="AG1:AH1048576"/>
    </sheetView>
  </sheetViews>
  <sheetFormatPr defaultRowHeight="14.4"/>
  <cols>
    <col min="1" max="1" width="33.77734375" bestFit="1" customWidth="1"/>
    <col min="2" max="25" width="9.77734375" customWidth="1"/>
    <col min="26" max="32" width="10.44140625" customWidth="1"/>
  </cols>
  <sheetData>
    <row r="1" spans="1:36">
      <c r="A1" s="44" t="s">
        <v>570</v>
      </c>
      <c r="B1" s="43"/>
      <c r="C1" s="43"/>
      <c r="D1" s="43"/>
      <c r="E1" s="43"/>
      <c r="F1" s="43"/>
      <c r="G1" s="43"/>
      <c r="H1" s="43"/>
      <c r="I1" s="43"/>
      <c r="J1" s="43"/>
      <c r="K1" s="43"/>
      <c r="L1" s="43"/>
      <c r="M1" s="43"/>
      <c r="N1" s="43"/>
      <c r="O1" s="43"/>
      <c r="P1" s="43"/>
      <c r="Q1" s="43"/>
      <c r="R1" s="43"/>
      <c r="S1" s="43"/>
      <c r="T1" s="43"/>
      <c r="U1" s="43"/>
      <c r="V1" s="43"/>
      <c r="W1" s="43"/>
    </row>
    <row r="2" spans="1:36">
      <c r="A2" s="13"/>
      <c r="B2" s="43"/>
      <c r="C2" s="43"/>
      <c r="D2" s="43"/>
      <c r="E2" s="43"/>
      <c r="F2" s="43"/>
      <c r="G2" s="43"/>
      <c r="H2" s="43"/>
      <c r="I2" s="43"/>
      <c r="J2" s="43"/>
      <c r="K2" s="43"/>
      <c r="L2" s="43"/>
      <c r="M2" s="43"/>
      <c r="N2" s="43"/>
      <c r="O2" s="43"/>
      <c r="P2" s="43"/>
      <c r="Q2" s="43"/>
      <c r="R2" s="43"/>
      <c r="S2" s="43"/>
      <c r="T2" s="43"/>
      <c r="U2" s="43"/>
      <c r="V2" s="43"/>
      <c r="W2" s="43"/>
    </row>
    <row r="3" spans="1:36" ht="15.75" customHeight="1">
      <c r="A3" s="820" t="s">
        <v>14</v>
      </c>
      <c r="B3" s="863" t="s">
        <v>277</v>
      </c>
      <c r="C3" s="864"/>
      <c r="D3" s="864"/>
      <c r="E3" s="864"/>
      <c r="F3" s="864"/>
      <c r="G3" s="864"/>
      <c r="H3" s="864"/>
      <c r="I3" s="864"/>
      <c r="J3" s="864"/>
      <c r="K3" s="864"/>
      <c r="L3" s="864"/>
      <c r="M3" s="864"/>
      <c r="N3" s="864"/>
      <c r="O3" s="864"/>
      <c r="P3" s="864"/>
      <c r="Q3" s="864"/>
      <c r="R3" s="864"/>
      <c r="S3" s="864"/>
      <c r="T3" s="864"/>
      <c r="U3" s="864"/>
      <c r="V3" s="864"/>
      <c r="W3" s="864"/>
      <c r="X3" s="864"/>
      <c r="Y3" s="864"/>
      <c r="Z3" s="864"/>
      <c r="AA3" s="864"/>
      <c r="AB3" s="864"/>
      <c r="AC3" s="864"/>
      <c r="AD3" s="864"/>
      <c r="AE3" s="864"/>
      <c r="AF3" s="864"/>
    </row>
    <row r="4" spans="1:36" ht="15" customHeight="1">
      <c r="A4" s="820"/>
      <c r="B4" s="97">
        <v>1990</v>
      </c>
      <c r="C4" s="97">
        <v>1991</v>
      </c>
      <c r="D4" s="97">
        <v>1992</v>
      </c>
      <c r="E4" s="97">
        <v>1993</v>
      </c>
      <c r="F4" s="97">
        <v>1994</v>
      </c>
      <c r="G4" s="97">
        <v>1995</v>
      </c>
      <c r="H4" s="97">
        <v>1996</v>
      </c>
      <c r="I4" s="97">
        <v>1997</v>
      </c>
      <c r="J4" s="97">
        <v>1998</v>
      </c>
      <c r="K4" s="97">
        <v>1999</v>
      </c>
      <c r="L4" s="97">
        <v>2000</v>
      </c>
      <c r="M4" s="97">
        <v>2001</v>
      </c>
      <c r="N4" s="97">
        <v>2002</v>
      </c>
      <c r="O4" s="97">
        <v>2003</v>
      </c>
      <c r="P4" s="97">
        <v>2004</v>
      </c>
      <c r="Q4" s="97">
        <v>2005</v>
      </c>
      <c r="R4" s="97">
        <v>2006</v>
      </c>
      <c r="S4" s="97">
        <v>2007</v>
      </c>
      <c r="T4" s="97">
        <v>2008</v>
      </c>
      <c r="U4" s="97">
        <v>2009</v>
      </c>
      <c r="V4" s="97">
        <v>2010</v>
      </c>
      <c r="W4" s="97">
        <v>2011</v>
      </c>
      <c r="X4" s="97">
        <v>2012</v>
      </c>
      <c r="Y4" s="222">
        <v>2013</v>
      </c>
      <c r="Z4" s="222">
        <v>2014</v>
      </c>
      <c r="AA4" s="222">
        <v>2015</v>
      </c>
      <c r="AB4" s="222">
        <v>2016</v>
      </c>
      <c r="AC4" s="222">
        <v>2017</v>
      </c>
      <c r="AD4" s="222">
        <v>2018</v>
      </c>
      <c r="AE4" s="222">
        <v>2019</v>
      </c>
      <c r="AF4" s="222">
        <v>2020</v>
      </c>
      <c r="AH4" s="1" t="s">
        <v>559</v>
      </c>
    </row>
    <row r="5" spans="1:36">
      <c r="A5" s="93" t="s">
        <v>13</v>
      </c>
      <c r="B5" s="203">
        <v>124670</v>
      </c>
      <c r="C5" s="203">
        <v>124670</v>
      </c>
      <c r="D5" s="203">
        <v>124670</v>
      </c>
      <c r="E5" s="203">
        <v>124670</v>
      </c>
      <c r="F5" s="203">
        <v>124670</v>
      </c>
      <c r="G5" s="203">
        <v>124670</v>
      </c>
      <c r="H5" s="203">
        <v>124670</v>
      </c>
      <c r="I5" s="203">
        <v>124670</v>
      </c>
      <c r="J5" s="203">
        <v>124670</v>
      </c>
      <c r="K5" s="203">
        <v>124670</v>
      </c>
      <c r="L5" s="203">
        <v>124670</v>
      </c>
      <c r="M5" s="203">
        <v>124670</v>
      </c>
      <c r="N5" s="203">
        <v>124670</v>
      </c>
      <c r="O5" s="203">
        <v>124670</v>
      </c>
      <c r="P5" s="203">
        <v>124670</v>
      </c>
      <c r="Q5" s="203">
        <v>124670</v>
      </c>
      <c r="R5" s="203">
        <v>124670</v>
      </c>
      <c r="S5" s="203">
        <v>124670</v>
      </c>
      <c r="T5" s="203">
        <v>124670</v>
      </c>
      <c r="U5" s="203">
        <v>124670</v>
      </c>
      <c r="V5" s="203">
        <v>124670</v>
      </c>
      <c r="W5" s="203">
        <v>124670</v>
      </c>
      <c r="X5" s="203">
        <v>124670</v>
      </c>
      <c r="Y5" s="203">
        <v>124670</v>
      </c>
      <c r="Z5" s="203">
        <v>124670</v>
      </c>
      <c r="AA5" s="203">
        <v>124670</v>
      </c>
      <c r="AB5" s="203">
        <v>124670</v>
      </c>
      <c r="AC5" s="203">
        <v>124670</v>
      </c>
      <c r="AD5" s="203">
        <v>124670</v>
      </c>
      <c r="AE5" s="203">
        <v>124670</v>
      </c>
      <c r="AF5" s="203">
        <v>124670</v>
      </c>
      <c r="AJ5" s="336"/>
    </row>
    <row r="6" spans="1:36">
      <c r="A6" s="93" t="s">
        <v>12</v>
      </c>
      <c r="B6" s="203">
        <v>56673</v>
      </c>
      <c r="C6" s="203">
        <v>56673</v>
      </c>
      <c r="D6" s="203">
        <v>56673</v>
      </c>
      <c r="E6" s="203">
        <v>56673</v>
      </c>
      <c r="F6" s="203">
        <v>56673</v>
      </c>
      <c r="G6" s="203">
        <v>56673</v>
      </c>
      <c r="H6" s="203">
        <v>56673</v>
      </c>
      <c r="I6" s="203">
        <v>56673</v>
      </c>
      <c r="J6" s="203">
        <v>56673</v>
      </c>
      <c r="K6" s="203">
        <v>56673</v>
      </c>
      <c r="L6" s="203">
        <v>56673</v>
      </c>
      <c r="M6" s="203">
        <v>56673</v>
      </c>
      <c r="N6" s="203">
        <v>56673</v>
      </c>
      <c r="O6" s="203">
        <v>56673</v>
      </c>
      <c r="P6" s="203">
        <v>56673</v>
      </c>
      <c r="Q6" s="203">
        <v>56673</v>
      </c>
      <c r="R6" s="203">
        <v>56673</v>
      </c>
      <c r="S6" s="203">
        <v>56673</v>
      </c>
      <c r="T6" s="203">
        <v>56673</v>
      </c>
      <c r="U6" s="203">
        <v>56673</v>
      </c>
      <c r="V6" s="203">
        <v>56673</v>
      </c>
      <c r="W6" s="203">
        <v>56673</v>
      </c>
      <c r="X6" s="203">
        <v>56673</v>
      </c>
      <c r="Y6" s="203">
        <v>56673</v>
      </c>
      <c r="Z6" s="203">
        <v>56673</v>
      </c>
      <c r="AA6" s="203">
        <v>56673</v>
      </c>
      <c r="AB6" s="203">
        <v>56673</v>
      </c>
      <c r="AC6" s="203">
        <v>56673</v>
      </c>
      <c r="AD6" s="203">
        <v>56673</v>
      </c>
      <c r="AE6" s="203">
        <v>56673</v>
      </c>
      <c r="AF6" s="203">
        <v>56673</v>
      </c>
      <c r="AH6" s="33"/>
      <c r="AJ6" s="336"/>
    </row>
    <row r="7" spans="1:36">
      <c r="A7" s="93" t="s">
        <v>513</v>
      </c>
      <c r="B7" s="203">
        <v>186.1</v>
      </c>
      <c r="C7" s="203">
        <v>186.1</v>
      </c>
      <c r="D7" s="203">
        <v>186.1</v>
      </c>
      <c r="E7" s="203">
        <v>186.1</v>
      </c>
      <c r="F7" s="203">
        <v>186.1</v>
      </c>
      <c r="G7" s="203">
        <v>186.1</v>
      </c>
      <c r="H7" s="203">
        <v>186.1</v>
      </c>
      <c r="I7" s="203">
        <v>186.1</v>
      </c>
      <c r="J7" s="203">
        <v>186.1</v>
      </c>
      <c r="K7" s="203">
        <v>186.1</v>
      </c>
      <c r="L7" s="203">
        <v>186.1</v>
      </c>
      <c r="M7" s="203">
        <v>186.1</v>
      </c>
      <c r="N7" s="203">
        <v>186.1</v>
      </c>
      <c r="O7" s="203">
        <v>186.1</v>
      </c>
      <c r="P7" s="203">
        <v>186.1</v>
      </c>
      <c r="Q7" s="203">
        <v>186.1</v>
      </c>
      <c r="R7" s="203">
        <v>186.1</v>
      </c>
      <c r="S7" s="203">
        <v>186.1</v>
      </c>
      <c r="T7" s="203">
        <v>186.1</v>
      </c>
      <c r="U7" s="203">
        <v>186.1</v>
      </c>
      <c r="V7" s="203">
        <v>186.1</v>
      </c>
      <c r="W7" s="203">
        <v>186.1</v>
      </c>
      <c r="X7" s="203">
        <v>186.1</v>
      </c>
      <c r="Y7" s="203">
        <v>186.1</v>
      </c>
      <c r="Z7" s="203">
        <v>186.1</v>
      </c>
      <c r="AA7" s="203">
        <v>186.1</v>
      </c>
      <c r="AB7" s="203">
        <v>186.1</v>
      </c>
      <c r="AC7" s="203">
        <v>186.1</v>
      </c>
      <c r="AD7" s="203">
        <v>186.1</v>
      </c>
      <c r="AE7" s="203">
        <v>186.1</v>
      </c>
      <c r="AF7" s="203">
        <v>186.1</v>
      </c>
      <c r="AH7" s="33"/>
      <c r="AJ7" s="336"/>
    </row>
    <row r="8" spans="1:36">
      <c r="A8" s="28" t="s">
        <v>100</v>
      </c>
      <c r="B8" s="203">
        <v>226705</v>
      </c>
      <c r="C8" s="203">
        <v>226705</v>
      </c>
      <c r="D8" s="203">
        <v>226705</v>
      </c>
      <c r="E8" s="203">
        <v>226705</v>
      </c>
      <c r="F8" s="203">
        <v>226705</v>
      </c>
      <c r="G8" s="203">
        <v>226705</v>
      </c>
      <c r="H8" s="203">
        <v>226705</v>
      </c>
      <c r="I8" s="203">
        <v>226705</v>
      </c>
      <c r="J8" s="203">
        <v>226705</v>
      </c>
      <c r="K8" s="203">
        <v>226705</v>
      </c>
      <c r="L8" s="203">
        <v>226705</v>
      </c>
      <c r="M8" s="203">
        <v>226705</v>
      </c>
      <c r="N8" s="203">
        <v>226705</v>
      </c>
      <c r="O8" s="203">
        <v>226705</v>
      </c>
      <c r="P8" s="203">
        <v>226705</v>
      </c>
      <c r="Q8" s="203">
        <v>226705</v>
      </c>
      <c r="R8" s="203">
        <v>226705</v>
      </c>
      <c r="S8" s="203">
        <v>226705</v>
      </c>
      <c r="T8" s="203">
        <v>226705</v>
      </c>
      <c r="U8" s="203">
        <v>226705</v>
      </c>
      <c r="V8" s="203">
        <v>226705</v>
      </c>
      <c r="W8" s="203">
        <v>226705</v>
      </c>
      <c r="X8" s="203">
        <v>226705</v>
      </c>
      <c r="Y8" s="203">
        <v>226705</v>
      </c>
      <c r="Z8" s="203">
        <v>226705</v>
      </c>
      <c r="AA8" s="203">
        <v>226705</v>
      </c>
      <c r="AB8" s="203">
        <v>226705</v>
      </c>
      <c r="AC8" s="203">
        <v>226705</v>
      </c>
      <c r="AD8" s="203">
        <v>226705</v>
      </c>
      <c r="AE8" s="203">
        <v>226705</v>
      </c>
      <c r="AF8" s="203">
        <v>226705</v>
      </c>
      <c r="AJ8" s="336"/>
    </row>
    <row r="9" spans="1:36">
      <c r="A9" s="93" t="s">
        <v>512</v>
      </c>
      <c r="B9" s="203">
        <v>1720</v>
      </c>
      <c r="C9" s="203">
        <v>1720</v>
      </c>
      <c r="D9" s="203">
        <v>1720</v>
      </c>
      <c r="E9" s="203">
        <v>1720</v>
      </c>
      <c r="F9" s="203">
        <v>1720</v>
      </c>
      <c r="G9" s="203">
        <v>1720</v>
      </c>
      <c r="H9" s="203">
        <v>1720</v>
      </c>
      <c r="I9" s="203">
        <v>1720</v>
      </c>
      <c r="J9" s="203">
        <v>1720</v>
      </c>
      <c r="K9" s="203">
        <v>1720</v>
      </c>
      <c r="L9" s="203">
        <v>1720</v>
      </c>
      <c r="M9" s="203">
        <v>1720</v>
      </c>
      <c r="N9" s="203">
        <v>1720</v>
      </c>
      <c r="O9" s="203">
        <v>1720</v>
      </c>
      <c r="P9" s="203">
        <v>1720</v>
      </c>
      <c r="Q9" s="203">
        <v>1720</v>
      </c>
      <c r="R9" s="203">
        <v>1720</v>
      </c>
      <c r="S9" s="203">
        <v>1720</v>
      </c>
      <c r="T9" s="203">
        <v>1720</v>
      </c>
      <c r="U9" s="203">
        <v>1720</v>
      </c>
      <c r="V9" s="203">
        <v>1720</v>
      </c>
      <c r="W9" s="203">
        <v>1720</v>
      </c>
      <c r="X9" s="203">
        <v>1720</v>
      </c>
      <c r="Y9" s="203">
        <v>1720</v>
      </c>
      <c r="Z9" s="203">
        <v>1720</v>
      </c>
      <c r="AA9" s="203">
        <v>1720</v>
      </c>
      <c r="AB9" s="203">
        <v>1720</v>
      </c>
      <c r="AC9" s="203">
        <v>1720</v>
      </c>
      <c r="AD9" s="203">
        <v>1720</v>
      </c>
      <c r="AE9" s="203">
        <v>1720</v>
      </c>
      <c r="AF9" s="203">
        <v>1720</v>
      </c>
      <c r="AG9" t="s">
        <v>15</v>
      </c>
      <c r="AJ9" s="336"/>
    </row>
    <row r="10" spans="1:36">
      <c r="A10" s="93" t="s">
        <v>11</v>
      </c>
      <c r="B10" s="203">
        <v>3036</v>
      </c>
      <c r="C10" s="203">
        <v>3036</v>
      </c>
      <c r="D10" s="203">
        <v>3036</v>
      </c>
      <c r="E10" s="203">
        <v>3036</v>
      </c>
      <c r="F10" s="203">
        <v>3036</v>
      </c>
      <c r="G10" s="203">
        <v>3036</v>
      </c>
      <c r="H10" s="203">
        <v>3036</v>
      </c>
      <c r="I10" s="203">
        <v>3036</v>
      </c>
      <c r="J10" s="203">
        <v>3036</v>
      </c>
      <c r="K10" s="203">
        <v>3036</v>
      </c>
      <c r="L10" s="203">
        <v>3036</v>
      </c>
      <c r="M10" s="203">
        <v>3036</v>
      </c>
      <c r="N10" s="203">
        <v>3036</v>
      </c>
      <c r="O10" s="203">
        <v>3036</v>
      </c>
      <c r="P10" s="203">
        <v>3036</v>
      </c>
      <c r="Q10" s="203">
        <v>3036</v>
      </c>
      <c r="R10" s="203">
        <v>3036</v>
      </c>
      <c r="S10" s="203">
        <v>3036</v>
      </c>
      <c r="T10" s="203">
        <v>3036</v>
      </c>
      <c r="U10" s="203">
        <v>3036</v>
      </c>
      <c r="V10" s="203">
        <v>3036</v>
      </c>
      <c r="W10" s="203">
        <v>3036</v>
      </c>
      <c r="X10" s="203">
        <v>3036</v>
      </c>
      <c r="Y10" s="203">
        <v>3036</v>
      </c>
      <c r="Z10" s="203">
        <v>3036</v>
      </c>
      <c r="AA10" s="203">
        <v>3036</v>
      </c>
      <c r="AB10" s="203">
        <v>3036</v>
      </c>
      <c r="AC10" s="203">
        <v>3036</v>
      </c>
      <c r="AD10" s="203">
        <v>3036</v>
      </c>
      <c r="AE10" s="203">
        <v>3036</v>
      </c>
      <c r="AF10" s="203">
        <v>3036</v>
      </c>
      <c r="AJ10" s="336"/>
    </row>
    <row r="11" spans="1:36">
      <c r="A11" s="93" t="s">
        <v>10</v>
      </c>
      <c r="B11" s="203">
        <v>58154</v>
      </c>
      <c r="C11" s="203">
        <v>58154</v>
      </c>
      <c r="D11" s="203">
        <v>58154</v>
      </c>
      <c r="E11" s="203">
        <v>58154</v>
      </c>
      <c r="F11" s="203">
        <v>58154</v>
      </c>
      <c r="G11" s="203">
        <v>58154</v>
      </c>
      <c r="H11" s="203">
        <v>58154</v>
      </c>
      <c r="I11" s="203">
        <v>58154</v>
      </c>
      <c r="J11" s="203">
        <v>58154</v>
      </c>
      <c r="K11" s="203">
        <v>58154</v>
      </c>
      <c r="L11" s="203">
        <v>58154</v>
      </c>
      <c r="M11" s="203">
        <v>58154</v>
      </c>
      <c r="N11" s="203">
        <v>58154</v>
      </c>
      <c r="O11" s="203">
        <v>58154</v>
      </c>
      <c r="P11" s="203">
        <v>58154</v>
      </c>
      <c r="Q11" s="203">
        <v>58154</v>
      </c>
      <c r="R11" s="203">
        <v>58154</v>
      </c>
      <c r="S11" s="203">
        <v>58154</v>
      </c>
      <c r="T11" s="203">
        <v>58154</v>
      </c>
      <c r="U11" s="203">
        <v>58154</v>
      </c>
      <c r="V11" s="203">
        <v>58154</v>
      </c>
      <c r="W11" s="203">
        <v>58154</v>
      </c>
      <c r="X11" s="203">
        <v>58154</v>
      </c>
      <c r="Y11" s="203">
        <v>58154</v>
      </c>
      <c r="Z11" s="203">
        <v>58154</v>
      </c>
      <c r="AA11" s="203">
        <v>58154</v>
      </c>
      <c r="AB11" s="203">
        <v>58154</v>
      </c>
      <c r="AC11" s="203">
        <v>58154</v>
      </c>
      <c r="AD11" s="203">
        <v>58154</v>
      </c>
      <c r="AE11" s="203">
        <v>58154</v>
      </c>
      <c r="AF11" s="203">
        <v>58154</v>
      </c>
      <c r="AJ11" s="336"/>
    </row>
    <row r="12" spans="1:36">
      <c r="A12" s="93" t="s">
        <v>9</v>
      </c>
      <c r="B12" s="203">
        <v>9428</v>
      </c>
      <c r="C12" s="203">
        <v>9428</v>
      </c>
      <c r="D12" s="203">
        <v>9428</v>
      </c>
      <c r="E12" s="203">
        <v>9428</v>
      </c>
      <c r="F12" s="203">
        <v>9428</v>
      </c>
      <c r="G12" s="203">
        <v>9428</v>
      </c>
      <c r="H12" s="203">
        <v>9428</v>
      </c>
      <c r="I12" s="203">
        <v>9428</v>
      </c>
      <c r="J12" s="203">
        <v>9428</v>
      </c>
      <c r="K12" s="203">
        <v>9428</v>
      </c>
      <c r="L12" s="203">
        <v>9428</v>
      </c>
      <c r="M12" s="203">
        <v>9428</v>
      </c>
      <c r="N12" s="203">
        <v>9428</v>
      </c>
      <c r="O12" s="203">
        <v>9428</v>
      </c>
      <c r="P12" s="203">
        <v>9428</v>
      </c>
      <c r="Q12" s="203">
        <v>9428</v>
      </c>
      <c r="R12" s="203">
        <v>9428</v>
      </c>
      <c r="S12" s="203">
        <v>9428</v>
      </c>
      <c r="T12" s="203">
        <v>9428</v>
      </c>
      <c r="U12" s="203">
        <v>9428</v>
      </c>
      <c r="V12" s="203">
        <v>9428</v>
      </c>
      <c r="W12" s="203">
        <v>9428</v>
      </c>
      <c r="X12" s="203">
        <v>9428</v>
      </c>
      <c r="Y12" s="203">
        <v>9428</v>
      </c>
      <c r="Z12" s="203">
        <v>9428</v>
      </c>
      <c r="AA12" s="203">
        <v>9428</v>
      </c>
      <c r="AB12" s="203">
        <v>9428</v>
      </c>
      <c r="AC12" s="203">
        <v>9428</v>
      </c>
      <c r="AD12" s="203">
        <v>9428</v>
      </c>
      <c r="AE12" s="203">
        <v>9428</v>
      </c>
      <c r="AF12" s="203">
        <v>9428</v>
      </c>
      <c r="AJ12" s="336"/>
    </row>
    <row r="13" spans="1:36">
      <c r="A13" s="93" t="s">
        <v>8</v>
      </c>
      <c r="B13" s="203">
        <v>203</v>
      </c>
      <c r="C13" s="203">
        <v>203</v>
      </c>
      <c r="D13" s="203">
        <v>203</v>
      </c>
      <c r="E13" s="203">
        <v>203</v>
      </c>
      <c r="F13" s="203">
        <v>203</v>
      </c>
      <c r="G13" s="203">
        <v>203</v>
      </c>
      <c r="H13" s="203">
        <v>203</v>
      </c>
      <c r="I13" s="203">
        <v>203</v>
      </c>
      <c r="J13" s="203">
        <v>203</v>
      </c>
      <c r="K13" s="203">
        <v>203</v>
      </c>
      <c r="L13" s="203">
        <v>203</v>
      </c>
      <c r="M13" s="203">
        <v>203</v>
      </c>
      <c r="N13" s="203">
        <v>203</v>
      </c>
      <c r="O13" s="203">
        <v>203</v>
      </c>
      <c r="P13" s="203">
        <v>203</v>
      </c>
      <c r="Q13" s="203">
        <v>203</v>
      </c>
      <c r="R13" s="203">
        <v>203</v>
      </c>
      <c r="S13" s="203">
        <v>203</v>
      </c>
      <c r="T13" s="203">
        <v>183.6</v>
      </c>
      <c r="U13" s="203">
        <v>203</v>
      </c>
      <c r="V13" s="203">
        <v>203</v>
      </c>
      <c r="W13" s="203">
        <v>203</v>
      </c>
      <c r="X13" s="203">
        <v>203</v>
      </c>
      <c r="Y13" s="203">
        <v>203</v>
      </c>
      <c r="Z13" s="203">
        <v>203</v>
      </c>
      <c r="AA13" s="203">
        <v>203</v>
      </c>
      <c r="AB13" s="203">
        <v>203</v>
      </c>
      <c r="AC13" s="203">
        <v>203</v>
      </c>
      <c r="AD13" s="203">
        <v>203</v>
      </c>
      <c r="AE13" s="203">
        <v>203</v>
      </c>
      <c r="AF13" s="203">
        <v>203</v>
      </c>
      <c r="AJ13" s="336"/>
    </row>
    <row r="14" spans="1:36">
      <c r="A14" s="93" t="s">
        <v>6</v>
      </c>
      <c r="B14" s="203">
        <v>78638</v>
      </c>
      <c r="C14" s="203">
        <v>78638</v>
      </c>
      <c r="D14" s="203">
        <v>78638</v>
      </c>
      <c r="E14" s="203">
        <v>78638</v>
      </c>
      <c r="F14" s="203">
        <v>78638</v>
      </c>
      <c r="G14" s="203">
        <v>78638</v>
      </c>
      <c r="H14" s="203">
        <v>78638</v>
      </c>
      <c r="I14" s="203">
        <v>78638</v>
      </c>
      <c r="J14" s="203">
        <v>78638</v>
      </c>
      <c r="K14" s="203">
        <v>78638</v>
      </c>
      <c r="L14" s="203">
        <v>78638</v>
      </c>
      <c r="M14" s="203">
        <v>78638</v>
      </c>
      <c r="N14" s="203">
        <v>78638</v>
      </c>
      <c r="O14" s="203">
        <v>78638</v>
      </c>
      <c r="P14" s="203">
        <v>78638</v>
      </c>
      <c r="Q14" s="203">
        <v>78638</v>
      </c>
      <c r="R14" s="203">
        <v>78638</v>
      </c>
      <c r="S14" s="203">
        <v>78638</v>
      </c>
      <c r="T14" s="203">
        <v>78638</v>
      </c>
      <c r="U14" s="203">
        <v>78638</v>
      </c>
      <c r="V14" s="203">
        <v>78638</v>
      </c>
      <c r="W14" s="203">
        <v>78638</v>
      </c>
      <c r="X14" s="203">
        <v>78638</v>
      </c>
      <c r="Y14" s="203">
        <v>78638</v>
      </c>
      <c r="Z14" s="203">
        <v>78638</v>
      </c>
      <c r="AA14" s="203">
        <v>78638</v>
      </c>
      <c r="AB14" s="203">
        <v>78638</v>
      </c>
      <c r="AC14" s="203">
        <v>78638</v>
      </c>
      <c r="AD14" s="203">
        <v>78638</v>
      </c>
      <c r="AE14" s="203">
        <v>78638</v>
      </c>
      <c r="AF14" s="203">
        <v>78638</v>
      </c>
      <c r="AJ14" s="336"/>
    </row>
    <row r="15" spans="1:36">
      <c r="A15" s="93" t="s">
        <v>5</v>
      </c>
      <c r="B15" s="203">
        <v>82329</v>
      </c>
      <c r="C15" s="203">
        <v>82329</v>
      </c>
      <c r="D15" s="203">
        <v>82329</v>
      </c>
      <c r="E15" s="203">
        <v>82329</v>
      </c>
      <c r="F15" s="203">
        <v>82329</v>
      </c>
      <c r="G15" s="203">
        <v>82329</v>
      </c>
      <c r="H15" s="203">
        <v>82329</v>
      </c>
      <c r="I15" s="203">
        <v>82329</v>
      </c>
      <c r="J15" s="203">
        <v>82329</v>
      </c>
      <c r="K15" s="203">
        <v>82329</v>
      </c>
      <c r="L15" s="203">
        <v>82329</v>
      </c>
      <c r="M15" s="203">
        <v>82329</v>
      </c>
      <c r="N15" s="203">
        <v>82329</v>
      </c>
      <c r="O15" s="203">
        <v>82329</v>
      </c>
      <c r="P15" s="203">
        <v>82329</v>
      </c>
      <c r="Q15" s="203">
        <v>82329</v>
      </c>
      <c r="R15" s="203">
        <v>82329</v>
      </c>
      <c r="S15" s="203">
        <v>82329</v>
      </c>
      <c r="T15" s="203">
        <v>82329</v>
      </c>
      <c r="U15" s="203">
        <v>82329</v>
      </c>
      <c r="V15" s="203">
        <v>82329</v>
      </c>
      <c r="W15" s="203">
        <v>82329</v>
      </c>
      <c r="X15" s="203">
        <v>82329</v>
      </c>
      <c r="Y15" s="203">
        <v>82329</v>
      </c>
      <c r="Z15" s="203">
        <v>82329</v>
      </c>
      <c r="AA15" s="203">
        <v>82329</v>
      </c>
      <c r="AB15" s="203">
        <v>82329</v>
      </c>
      <c r="AC15" s="203">
        <v>82329</v>
      </c>
      <c r="AD15" s="203">
        <v>82329</v>
      </c>
      <c r="AE15" s="203">
        <v>82329</v>
      </c>
      <c r="AF15" s="203">
        <v>82329</v>
      </c>
      <c r="AJ15" s="336"/>
    </row>
    <row r="16" spans="1:36">
      <c r="A16" s="93" t="s">
        <v>4</v>
      </c>
      <c r="B16" s="203">
        <v>46</v>
      </c>
      <c r="C16" s="203">
        <v>46</v>
      </c>
      <c r="D16" s="203">
        <v>46</v>
      </c>
      <c r="E16" s="203">
        <v>46</v>
      </c>
      <c r="F16" s="203">
        <v>46</v>
      </c>
      <c r="G16" s="203">
        <v>46</v>
      </c>
      <c r="H16" s="203">
        <v>46</v>
      </c>
      <c r="I16" s="203">
        <v>46</v>
      </c>
      <c r="J16" s="203">
        <v>46</v>
      </c>
      <c r="K16" s="203">
        <v>46</v>
      </c>
      <c r="L16" s="203">
        <v>46</v>
      </c>
      <c r="M16" s="203">
        <v>46</v>
      </c>
      <c r="N16" s="203">
        <v>46</v>
      </c>
      <c r="O16" s="203">
        <v>46</v>
      </c>
      <c r="P16" s="203">
        <v>46</v>
      </c>
      <c r="Q16" s="203">
        <v>46</v>
      </c>
      <c r="R16" s="203">
        <v>46</v>
      </c>
      <c r="S16" s="203">
        <v>46</v>
      </c>
      <c r="T16" s="203">
        <v>46</v>
      </c>
      <c r="U16" s="203">
        <v>46</v>
      </c>
      <c r="V16" s="203">
        <v>46</v>
      </c>
      <c r="W16" s="203">
        <v>46</v>
      </c>
      <c r="X16" s="203">
        <v>46</v>
      </c>
      <c r="Y16" s="203">
        <v>46</v>
      </c>
      <c r="Z16" s="204">
        <v>46</v>
      </c>
      <c r="AA16" s="203">
        <v>46</v>
      </c>
      <c r="AB16" s="203">
        <v>46</v>
      </c>
      <c r="AC16" s="203">
        <v>46</v>
      </c>
      <c r="AD16" s="203">
        <v>46</v>
      </c>
      <c r="AE16" s="203">
        <v>46</v>
      </c>
      <c r="AF16" s="203">
        <v>46</v>
      </c>
      <c r="AG16" s="207" t="s">
        <v>15</v>
      </c>
      <c r="AJ16" s="336"/>
    </row>
    <row r="17" spans="1:36">
      <c r="A17" s="93" t="s">
        <v>3</v>
      </c>
      <c r="B17" s="203">
        <v>121309</v>
      </c>
      <c r="C17" s="203">
        <v>121309</v>
      </c>
      <c r="D17" s="203">
        <v>121309</v>
      </c>
      <c r="E17" s="203">
        <v>121309</v>
      </c>
      <c r="F17" s="203">
        <v>121309</v>
      </c>
      <c r="G17" s="203">
        <v>121309</v>
      </c>
      <c r="H17" s="203">
        <v>121309</v>
      </c>
      <c r="I17" s="203">
        <v>121309</v>
      </c>
      <c r="J17" s="203">
        <v>121309</v>
      </c>
      <c r="K17" s="203">
        <v>121309</v>
      </c>
      <c r="L17" s="203">
        <v>121309</v>
      </c>
      <c r="M17" s="203">
        <v>121309</v>
      </c>
      <c r="N17" s="203">
        <v>121309</v>
      </c>
      <c r="O17" s="203">
        <v>121309</v>
      </c>
      <c r="P17" s="203">
        <v>121309</v>
      </c>
      <c r="Q17" s="203">
        <v>121309</v>
      </c>
      <c r="R17" s="203">
        <v>121309</v>
      </c>
      <c r="S17" s="203">
        <v>121309</v>
      </c>
      <c r="T17" s="203">
        <v>121309</v>
      </c>
      <c r="U17" s="203">
        <v>121309</v>
      </c>
      <c r="V17" s="203">
        <v>121309</v>
      </c>
      <c r="W17" s="203">
        <v>121309</v>
      </c>
      <c r="X17" s="203">
        <v>121309</v>
      </c>
      <c r="Y17" s="203">
        <v>121309</v>
      </c>
      <c r="Z17" s="203">
        <v>121309</v>
      </c>
      <c r="AA17" s="203">
        <v>121309</v>
      </c>
      <c r="AB17" s="203">
        <v>121309</v>
      </c>
      <c r="AC17" s="203">
        <v>121309</v>
      </c>
      <c r="AD17" s="203">
        <v>121309</v>
      </c>
      <c r="AE17" s="203">
        <v>121309</v>
      </c>
      <c r="AF17" s="203">
        <v>121309</v>
      </c>
      <c r="AJ17" s="336"/>
    </row>
    <row r="18" spans="1:36">
      <c r="A18" s="93" t="s">
        <v>33</v>
      </c>
      <c r="B18" s="203">
        <v>88580</v>
      </c>
      <c r="C18" s="203">
        <v>88580</v>
      </c>
      <c r="D18" s="203">
        <v>88580</v>
      </c>
      <c r="E18" s="203">
        <v>88580</v>
      </c>
      <c r="F18" s="203">
        <v>88580</v>
      </c>
      <c r="G18" s="203">
        <v>88580</v>
      </c>
      <c r="H18" s="203">
        <v>88580</v>
      </c>
      <c r="I18" s="203">
        <v>88580</v>
      </c>
      <c r="J18" s="203">
        <v>88580</v>
      </c>
      <c r="K18" s="203">
        <v>88580</v>
      </c>
      <c r="L18" s="203">
        <v>88580</v>
      </c>
      <c r="M18" s="203">
        <v>88580</v>
      </c>
      <c r="N18" s="203">
        <v>88580</v>
      </c>
      <c r="O18" s="203">
        <v>88580</v>
      </c>
      <c r="P18" s="203">
        <v>88580</v>
      </c>
      <c r="Q18" s="203">
        <v>88580</v>
      </c>
      <c r="R18" s="203">
        <v>88580</v>
      </c>
      <c r="S18" s="203">
        <v>88580</v>
      </c>
      <c r="T18" s="203">
        <v>88580</v>
      </c>
      <c r="U18" s="203">
        <v>88580</v>
      </c>
      <c r="V18" s="203">
        <v>88580</v>
      </c>
      <c r="W18" s="203">
        <v>88580</v>
      </c>
      <c r="X18" s="203">
        <v>88580</v>
      </c>
      <c r="Y18" s="203">
        <v>88580</v>
      </c>
      <c r="Z18" s="203">
        <v>88580</v>
      </c>
      <c r="AA18" s="203">
        <v>88580</v>
      </c>
      <c r="AB18" s="203">
        <v>88580</v>
      </c>
      <c r="AC18" s="203">
        <v>88580</v>
      </c>
      <c r="AD18" s="203">
        <v>88580</v>
      </c>
      <c r="AE18" s="203">
        <v>88580</v>
      </c>
      <c r="AF18" s="203">
        <v>88580</v>
      </c>
      <c r="AJ18" s="336"/>
    </row>
    <row r="19" spans="1:36">
      <c r="A19" s="93" t="s">
        <v>1</v>
      </c>
      <c r="B19" s="203">
        <v>74339</v>
      </c>
      <c r="C19" s="203">
        <v>74339</v>
      </c>
      <c r="D19" s="203">
        <v>74339</v>
      </c>
      <c r="E19" s="203">
        <v>74339</v>
      </c>
      <c r="F19" s="203">
        <v>74339</v>
      </c>
      <c r="G19" s="203">
        <v>74339</v>
      </c>
      <c r="H19" s="203">
        <v>74339</v>
      </c>
      <c r="I19" s="203">
        <v>74339</v>
      </c>
      <c r="J19" s="203">
        <v>74339</v>
      </c>
      <c r="K19" s="203">
        <v>74339</v>
      </c>
      <c r="L19" s="203">
        <v>74339</v>
      </c>
      <c r="M19" s="203">
        <v>74339</v>
      </c>
      <c r="N19" s="203">
        <v>74339</v>
      </c>
      <c r="O19" s="203">
        <v>74339</v>
      </c>
      <c r="P19" s="203">
        <v>74339</v>
      </c>
      <c r="Q19" s="203">
        <v>74339</v>
      </c>
      <c r="R19" s="203">
        <v>74339</v>
      </c>
      <c r="S19" s="203">
        <v>74339</v>
      </c>
      <c r="T19" s="203">
        <v>74339</v>
      </c>
      <c r="U19" s="203">
        <v>74339</v>
      </c>
      <c r="V19" s="203">
        <v>74339</v>
      </c>
      <c r="W19" s="203">
        <v>74339</v>
      </c>
      <c r="X19" s="203">
        <v>74339</v>
      </c>
      <c r="Y19" s="203">
        <v>74339</v>
      </c>
      <c r="Z19" s="203">
        <v>74339</v>
      </c>
      <c r="AA19" s="203">
        <v>74339</v>
      </c>
      <c r="AB19" s="203">
        <v>74339</v>
      </c>
      <c r="AC19" s="203">
        <v>74339</v>
      </c>
      <c r="AD19" s="203">
        <v>74339</v>
      </c>
      <c r="AE19" s="203">
        <v>74339</v>
      </c>
      <c r="AF19" s="203">
        <v>74339</v>
      </c>
      <c r="AJ19" s="336"/>
    </row>
    <row r="20" spans="1:36">
      <c r="A20" s="93" t="s">
        <v>0</v>
      </c>
      <c r="B20" s="203">
        <v>38685</v>
      </c>
      <c r="C20" s="203">
        <v>38685</v>
      </c>
      <c r="D20" s="203">
        <v>38685</v>
      </c>
      <c r="E20" s="203">
        <v>38685</v>
      </c>
      <c r="F20" s="203">
        <v>38685</v>
      </c>
      <c r="G20" s="203">
        <v>38685</v>
      </c>
      <c r="H20" s="203">
        <v>38685</v>
      </c>
      <c r="I20" s="203">
        <v>38685</v>
      </c>
      <c r="J20" s="203">
        <v>38685</v>
      </c>
      <c r="K20" s="203">
        <v>38685</v>
      </c>
      <c r="L20" s="203">
        <v>38685</v>
      </c>
      <c r="M20" s="203">
        <v>38685</v>
      </c>
      <c r="N20" s="203">
        <v>38685</v>
      </c>
      <c r="O20" s="203">
        <v>38685</v>
      </c>
      <c r="P20" s="203">
        <v>38685</v>
      </c>
      <c r="Q20" s="203">
        <v>38685</v>
      </c>
      <c r="R20" s="203">
        <v>38685</v>
      </c>
      <c r="S20" s="203">
        <v>38685</v>
      </c>
      <c r="T20" s="203">
        <v>38685</v>
      </c>
      <c r="U20" s="203">
        <v>38685</v>
      </c>
      <c r="V20" s="203">
        <v>38685</v>
      </c>
      <c r="W20" s="203">
        <v>38685</v>
      </c>
      <c r="X20" s="203">
        <v>38685</v>
      </c>
      <c r="Y20" s="203">
        <v>38685</v>
      </c>
      <c r="Z20" s="203">
        <v>38685</v>
      </c>
      <c r="AA20" s="203">
        <v>38685</v>
      </c>
      <c r="AB20" s="203">
        <v>38685</v>
      </c>
      <c r="AC20" s="203">
        <v>38685</v>
      </c>
      <c r="AD20" s="203">
        <v>38685</v>
      </c>
      <c r="AE20" s="203">
        <v>38685</v>
      </c>
      <c r="AF20" s="203">
        <v>38685</v>
      </c>
    </row>
    <row r="21" spans="1:36">
      <c r="A21" s="93" t="s">
        <v>255</v>
      </c>
      <c r="B21" s="203">
        <v>964701.1</v>
      </c>
      <c r="C21" s="203">
        <v>964701.1</v>
      </c>
      <c r="D21" s="203">
        <v>964701.1</v>
      </c>
      <c r="E21" s="203">
        <v>966694.1</v>
      </c>
      <c r="F21" s="203">
        <v>966695.1</v>
      </c>
      <c r="G21" s="203">
        <v>964701.1</v>
      </c>
      <c r="H21" s="203">
        <v>964701.1</v>
      </c>
      <c r="I21" s="203">
        <v>964701.1</v>
      </c>
      <c r="J21" s="203">
        <v>964701.1</v>
      </c>
      <c r="K21" s="203">
        <v>964701.1</v>
      </c>
      <c r="L21" s="203">
        <v>964701.1</v>
      </c>
      <c r="M21" s="203">
        <v>964701.1</v>
      </c>
      <c r="N21" s="203">
        <v>964701.1</v>
      </c>
      <c r="O21" s="203">
        <v>964701.1</v>
      </c>
      <c r="P21" s="203">
        <v>964701.1</v>
      </c>
      <c r="Q21" s="203">
        <v>964701.1</v>
      </c>
      <c r="R21" s="203">
        <v>964701.1</v>
      </c>
      <c r="S21" s="203">
        <v>964701.1</v>
      </c>
      <c r="T21" s="203">
        <v>964681.7</v>
      </c>
      <c r="U21" s="203">
        <v>964701.1</v>
      </c>
      <c r="V21" s="203">
        <v>964701.1</v>
      </c>
      <c r="W21" s="203">
        <v>964701.1</v>
      </c>
      <c r="X21" s="203">
        <v>964701.1</v>
      </c>
      <c r="Y21" s="203">
        <v>964701.1</v>
      </c>
      <c r="Z21" s="203">
        <v>964701.1</v>
      </c>
      <c r="AA21" s="203">
        <v>964701.1</v>
      </c>
      <c r="AB21" s="203">
        <v>964701.1</v>
      </c>
      <c r="AC21" s="203">
        <v>964701.1</v>
      </c>
      <c r="AD21" s="203">
        <v>964701.1</v>
      </c>
      <c r="AE21" s="203">
        <v>964701.1</v>
      </c>
      <c r="AF21" s="203">
        <v>964701.1</v>
      </c>
    </row>
    <row r="22" spans="1:36">
      <c r="A22" s="17"/>
      <c r="B22" s="43"/>
      <c r="C22" s="43"/>
      <c r="D22" s="43"/>
      <c r="E22" s="43"/>
      <c r="F22" s="43"/>
      <c r="G22" s="43"/>
      <c r="H22" s="43"/>
      <c r="I22" s="43"/>
      <c r="J22" s="43"/>
      <c r="K22" s="43"/>
      <c r="L22" s="43"/>
      <c r="M22" s="43"/>
      <c r="N22" s="43"/>
      <c r="O22" s="43"/>
      <c r="P22" s="43"/>
      <c r="Q22" s="43"/>
      <c r="R22" s="43"/>
      <c r="S22" s="43"/>
      <c r="T22" s="43"/>
      <c r="U22" s="43"/>
      <c r="V22" s="43"/>
      <c r="W22" s="43"/>
    </row>
    <row r="23" spans="1:36">
      <c r="A23" s="44" t="s">
        <v>19</v>
      </c>
      <c r="B23" s="43"/>
      <c r="D23" s="43"/>
      <c r="E23" s="43"/>
      <c r="F23" s="43"/>
      <c r="G23" s="43"/>
      <c r="H23" s="43"/>
      <c r="I23" s="43"/>
      <c r="J23" s="43"/>
      <c r="K23" s="43"/>
      <c r="L23" s="43"/>
      <c r="M23" s="43"/>
      <c r="N23" s="43"/>
      <c r="O23" s="43"/>
      <c r="P23" s="43"/>
      <c r="U23" s="43"/>
      <c r="V23" s="43"/>
      <c r="W23" s="43"/>
    </row>
    <row r="24" spans="1:36">
      <c r="A24" s="17"/>
      <c r="B24" s="43"/>
      <c r="C24" s="23"/>
      <c r="D24" s="23"/>
      <c r="E24" s="43"/>
      <c r="F24" s="43"/>
      <c r="G24" s="43"/>
      <c r="H24" s="43"/>
      <c r="I24" s="43"/>
      <c r="J24" s="43"/>
      <c r="K24" s="43"/>
      <c r="L24" s="43"/>
      <c r="M24" s="43"/>
      <c r="N24" s="43"/>
      <c r="O24" s="43"/>
      <c r="P24" s="43"/>
      <c r="Q24" s="43"/>
      <c r="R24" s="43"/>
      <c r="S24" s="43"/>
      <c r="T24" s="43"/>
      <c r="U24" s="43"/>
      <c r="V24" s="43"/>
      <c r="W24" s="43"/>
    </row>
    <row r="25" spans="1:36">
      <c r="A25" s="17" t="s">
        <v>671</v>
      </c>
      <c r="B25" s="43"/>
      <c r="C25" s="43"/>
      <c r="D25" s="43"/>
      <c r="E25" s="43"/>
      <c r="F25" s="43"/>
      <c r="G25" s="43"/>
      <c r="H25" s="43"/>
      <c r="I25" s="43"/>
      <c r="J25" s="43"/>
      <c r="K25" s="43"/>
      <c r="L25" s="43"/>
      <c r="M25" s="43"/>
      <c r="N25" s="43"/>
      <c r="O25" s="43"/>
      <c r="P25" s="43"/>
      <c r="Q25" s="43"/>
      <c r="R25" s="43"/>
      <c r="S25" s="43"/>
      <c r="T25" s="43"/>
      <c r="U25" s="43"/>
      <c r="V25" s="43"/>
      <c r="W25" s="43"/>
    </row>
    <row r="26" spans="1:36">
      <c r="A26" s="42"/>
      <c r="B26" s="43"/>
      <c r="C26" s="43"/>
      <c r="D26" s="43"/>
      <c r="E26" s="43"/>
      <c r="F26" s="43"/>
      <c r="G26" s="43"/>
      <c r="H26" s="43"/>
      <c r="I26" s="43"/>
      <c r="J26" s="43"/>
      <c r="K26" s="43"/>
      <c r="L26" s="43"/>
      <c r="M26" s="43"/>
      <c r="N26" s="43"/>
      <c r="O26" s="43"/>
      <c r="P26" s="43"/>
      <c r="Q26" s="43"/>
      <c r="R26" s="43"/>
      <c r="S26" s="43"/>
      <c r="T26" s="43"/>
      <c r="U26" s="43"/>
      <c r="V26" s="43"/>
      <c r="W26" s="43"/>
    </row>
    <row r="27" spans="1:36">
      <c r="A27" s="248" t="s">
        <v>254</v>
      </c>
      <c r="B27" s="42"/>
      <c r="D27" s="42"/>
    </row>
    <row r="29" spans="1:36">
      <c r="A29" s="42" t="s">
        <v>395</v>
      </c>
    </row>
  </sheetData>
  <mergeCells count="2">
    <mergeCell ref="A3:A4"/>
    <mergeCell ref="B3:AF3"/>
  </mergeCells>
  <hyperlinks>
    <hyperlink ref="AH4" location="Content!A1" display="Back to content page" xr:uid="{00000000-0004-0000-4201-000000000000}"/>
  </hyperlinks>
  <pageMargins left="0.7" right="0.7" top="0.75" bottom="0.75" header="0.3" footer="0.3"/>
  <pageSetup paperSize="9" orientation="portrait" horizontalDpi="4294967295" verticalDpi="4294967295" r:id="rId1"/>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sheetPr codeName="Sheet325"/>
  <dimension ref="A1:AJ27"/>
  <sheetViews>
    <sheetView workbookViewId="0"/>
  </sheetViews>
  <sheetFormatPr defaultRowHeight="14.4"/>
  <cols>
    <col min="1" max="1" width="33.77734375" bestFit="1" customWidth="1"/>
    <col min="2" max="27" width="6.21875" customWidth="1"/>
    <col min="28" max="34" width="7.77734375" customWidth="1"/>
  </cols>
  <sheetData>
    <row r="1" spans="1:36">
      <c r="A1" s="44" t="s">
        <v>3072</v>
      </c>
      <c r="B1" s="43"/>
      <c r="C1" s="43"/>
      <c r="D1" s="43"/>
      <c r="E1" s="43"/>
      <c r="F1" s="43"/>
      <c r="G1" s="43"/>
      <c r="H1" s="43"/>
      <c r="I1" s="43"/>
      <c r="J1" s="43"/>
      <c r="K1" s="43"/>
      <c r="L1" s="43"/>
      <c r="M1" s="43"/>
      <c r="N1" s="43"/>
      <c r="O1" s="43"/>
      <c r="P1" s="43"/>
      <c r="Q1" s="43"/>
      <c r="R1" s="43"/>
      <c r="S1" s="43"/>
      <c r="T1" s="43"/>
      <c r="U1" s="43"/>
      <c r="V1" s="43"/>
      <c r="W1" s="43"/>
      <c r="X1" s="43"/>
    </row>
    <row r="2" spans="1:36">
      <c r="A2" s="13"/>
      <c r="B2" s="43"/>
      <c r="C2" s="43"/>
      <c r="D2" s="43"/>
      <c r="E2" s="43"/>
      <c r="F2" s="43"/>
      <c r="G2" s="43"/>
      <c r="H2" s="43"/>
      <c r="I2" s="43"/>
      <c r="J2" s="43"/>
      <c r="K2" s="43"/>
      <c r="L2" s="43"/>
      <c r="M2" s="43"/>
      <c r="N2" s="43"/>
      <c r="O2" s="43"/>
      <c r="P2" s="43"/>
      <c r="Q2" s="43"/>
      <c r="R2" s="43"/>
      <c r="S2" s="43"/>
      <c r="T2" s="43"/>
      <c r="U2" s="43"/>
      <c r="V2" s="43"/>
      <c r="W2" s="43"/>
      <c r="X2" s="43"/>
    </row>
    <row r="3" spans="1:36" ht="15.75" customHeight="1">
      <c r="A3" s="820" t="s">
        <v>14</v>
      </c>
      <c r="B3" s="865" t="s">
        <v>98</v>
      </c>
      <c r="C3" s="866"/>
      <c r="D3" s="866"/>
      <c r="E3" s="866"/>
      <c r="F3" s="866"/>
      <c r="G3" s="866"/>
      <c r="H3" s="866"/>
      <c r="I3" s="866"/>
      <c r="J3" s="866"/>
      <c r="K3" s="866"/>
      <c r="L3" s="866"/>
      <c r="M3" s="866"/>
      <c r="N3" s="866"/>
      <c r="O3" s="866"/>
      <c r="P3" s="866"/>
      <c r="Q3" s="866"/>
      <c r="R3" s="866"/>
      <c r="S3" s="866"/>
      <c r="T3" s="866"/>
      <c r="U3" s="866"/>
      <c r="V3" s="866"/>
      <c r="W3" s="866"/>
      <c r="X3" s="866"/>
      <c r="Y3" s="866"/>
      <c r="Z3" s="866"/>
      <c r="AA3" s="866"/>
      <c r="AB3" s="866"/>
      <c r="AC3" s="866"/>
      <c r="AD3" s="866"/>
      <c r="AE3" s="866"/>
      <c r="AF3" s="302"/>
      <c r="AG3" s="302"/>
      <c r="AH3" s="302"/>
    </row>
    <row r="4" spans="1:36" ht="15" customHeight="1">
      <c r="A4" s="820"/>
      <c r="B4" s="97">
        <v>1990</v>
      </c>
      <c r="C4" s="97">
        <v>1991</v>
      </c>
      <c r="D4" s="97">
        <v>1992</v>
      </c>
      <c r="E4" s="97">
        <v>1993</v>
      </c>
      <c r="F4" s="97">
        <v>1994</v>
      </c>
      <c r="G4" s="97">
        <v>1995</v>
      </c>
      <c r="H4" s="97">
        <v>1996</v>
      </c>
      <c r="I4" s="97">
        <v>1997</v>
      </c>
      <c r="J4" s="97">
        <v>1998</v>
      </c>
      <c r="K4" s="97">
        <v>1999</v>
      </c>
      <c r="L4" s="97">
        <v>2000</v>
      </c>
      <c r="M4" s="97">
        <v>2001</v>
      </c>
      <c r="N4" s="97">
        <v>2002</v>
      </c>
      <c r="O4" s="97">
        <v>2003</v>
      </c>
      <c r="P4" s="97">
        <v>2004</v>
      </c>
      <c r="Q4" s="97">
        <v>2005</v>
      </c>
      <c r="R4" s="97">
        <v>2006</v>
      </c>
      <c r="S4" s="97">
        <v>2007</v>
      </c>
      <c r="T4" s="97">
        <v>2008</v>
      </c>
      <c r="U4" s="97">
        <v>2009</v>
      </c>
      <c r="V4" s="97">
        <v>2010</v>
      </c>
      <c r="W4" s="97">
        <v>2011</v>
      </c>
      <c r="X4" s="97">
        <v>2012</v>
      </c>
      <c r="Y4" s="222">
        <v>2013</v>
      </c>
      <c r="Z4" s="222">
        <v>2014</v>
      </c>
      <c r="AA4" s="222">
        <v>2015</v>
      </c>
      <c r="AB4" s="97">
        <v>2016</v>
      </c>
      <c r="AC4" s="222">
        <v>2017</v>
      </c>
      <c r="AD4" s="222">
        <v>2018</v>
      </c>
      <c r="AE4" s="222">
        <v>2019</v>
      </c>
      <c r="AF4" s="222">
        <v>2020</v>
      </c>
      <c r="AG4" s="222">
        <v>2021</v>
      </c>
      <c r="AH4" s="222">
        <v>2022</v>
      </c>
      <c r="AJ4" s="1" t="s">
        <v>559</v>
      </c>
    </row>
    <row r="5" spans="1:36">
      <c r="A5" s="93" t="s">
        <v>13</v>
      </c>
      <c r="B5" s="206">
        <v>63.578070105077401</v>
      </c>
      <c r="C5" s="206">
        <v>63.453407395524181</v>
      </c>
      <c r="D5" s="206">
        <v>63.32874468597096</v>
      </c>
      <c r="E5" s="206">
        <v>63.20408197641774</v>
      </c>
      <c r="F5" s="206">
        <v>63.079419266864519</v>
      </c>
      <c r="G5" s="206">
        <v>62.954756557311306</v>
      </c>
      <c r="H5" s="206">
        <v>62.830093847758086</v>
      </c>
      <c r="I5" s="206">
        <v>62.705431138204865</v>
      </c>
      <c r="J5" s="206">
        <v>62.580768428651645</v>
      </c>
      <c r="K5" s="206">
        <v>62.456105719098424</v>
      </c>
      <c r="L5" s="206">
        <v>62.331443009545197</v>
      </c>
      <c r="M5" s="206">
        <v>61.886218817678674</v>
      </c>
      <c r="N5" s="206">
        <v>61.440994625812145</v>
      </c>
      <c r="O5" s="206">
        <v>60.995770433945609</v>
      </c>
      <c r="P5" s="206">
        <v>60.550546242079086</v>
      </c>
      <c r="Q5" s="206">
        <v>60.105322050212557</v>
      </c>
      <c r="R5" s="206">
        <v>59.660097858346035</v>
      </c>
      <c r="S5" s="206">
        <v>59.214873666479512</v>
      </c>
      <c r="T5" s="206">
        <v>58.769649474612983</v>
      </c>
      <c r="U5" s="206">
        <v>58.324425282746454</v>
      </c>
      <c r="V5" s="206">
        <v>57.879201090879924</v>
      </c>
      <c r="W5" s="206">
        <v>57.433976096895805</v>
      </c>
      <c r="X5" s="206">
        <v>56.988751102911692</v>
      </c>
      <c r="Y5" s="206">
        <v>56.543526108927566</v>
      </c>
      <c r="Z5" s="206">
        <v>56.098301114943446</v>
      </c>
      <c r="AA5" s="206">
        <v>55.653076120959334</v>
      </c>
      <c r="AB5" s="206">
        <v>55.207844710034493</v>
      </c>
      <c r="AC5" s="206">
        <v>54.762629341461462</v>
      </c>
      <c r="AD5" s="206">
        <v>54.317405951712516</v>
      </c>
      <c r="AE5" s="206">
        <v>53.872174540787682</v>
      </c>
      <c r="AF5" s="206">
        <v>53.426951151038743</v>
      </c>
      <c r="AG5" s="206"/>
      <c r="AH5" s="206"/>
    </row>
    <row r="6" spans="1:36">
      <c r="A6" s="93" t="s">
        <v>12</v>
      </c>
      <c r="B6" s="206">
        <v>33.179291726218835</v>
      </c>
      <c r="C6" s="206">
        <v>32.970550350254975</v>
      </c>
      <c r="D6" s="206">
        <v>32.761808974291107</v>
      </c>
      <c r="E6" s="206">
        <v>32.553067598327246</v>
      </c>
      <c r="F6" s="206">
        <v>32.344326222363385</v>
      </c>
      <c r="G6" s="206">
        <v>32.135584846399517</v>
      </c>
      <c r="H6" s="206">
        <v>31.92684347043566</v>
      </c>
      <c r="I6" s="206">
        <v>31.718102094471789</v>
      </c>
      <c r="J6" s="206">
        <v>31.509360718507931</v>
      </c>
      <c r="K6" s="206">
        <v>31.300619342544067</v>
      </c>
      <c r="L6" s="206">
        <v>31.091877966580206</v>
      </c>
      <c r="M6" s="206">
        <v>30.883136590616346</v>
      </c>
      <c r="N6" s="206">
        <v>30.674395214652478</v>
      </c>
      <c r="O6" s="206">
        <v>30.465653838688617</v>
      </c>
      <c r="P6" s="206">
        <v>30.256912462724753</v>
      </c>
      <c r="Q6" s="206">
        <v>30.048171086760892</v>
      </c>
      <c r="R6" s="206">
        <v>29.839429710797031</v>
      </c>
      <c r="S6" s="206">
        <v>29.630688334833163</v>
      </c>
      <c r="T6" s="206">
        <v>29.421946958869302</v>
      </c>
      <c r="U6" s="206">
        <v>29.213205582905442</v>
      </c>
      <c r="V6" s="206">
        <v>29.004464206941577</v>
      </c>
      <c r="W6" s="206">
        <v>28.795722830977713</v>
      </c>
      <c r="X6" s="213">
        <v>19.641628288603037</v>
      </c>
      <c r="Y6" s="213">
        <v>19.464824519612513</v>
      </c>
      <c r="Z6" s="206">
        <v>28.169498703086127</v>
      </c>
      <c r="AA6" s="206">
        <v>27.960757327122263</v>
      </c>
      <c r="AB6" s="206">
        <v>27.752015951158398</v>
      </c>
      <c r="AC6" s="206">
        <v>27.543274575194538</v>
      </c>
      <c r="AD6" s="206">
        <v>27.334533199230673</v>
      </c>
      <c r="AE6" s="206">
        <v>27.125791823266812</v>
      </c>
      <c r="AF6" s="206">
        <v>26.917050447302948</v>
      </c>
      <c r="AG6" s="206"/>
      <c r="AH6" s="206"/>
      <c r="AJ6" s="33"/>
    </row>
    <row r="7" spans="1:36">
      <c r="A7" s="93" t="s">
        <v>513</v>
      </c>
      <c r="B7" s="206">
        <v>24.750134336378292</v>
      </c>
      <c r="C7" s="206">
        <v>24.514777001612035</v>
      </c>
      <c r="D7" s="206">
        <v>24.279419666845779</v>
      </c>
      <c r="E7" s="206">
        <v>24.04406233207953</v>
      </c>
      <c r="F7" s="206">
        <v>23.808704997313274</v>
      </c>
      <c r="G7" s="206">
        <v>23.573347662547018</v>
      </c>
      <c r="H7" s="206">
        <v>23.337990327780762</v>
      </c>
      <c r="I7" s="206">
        <v>23.102632993014506</v>
      </c>
      <c r="J7" s="206">
        <v>22.86727565824825</v>
      </c>
      <c r="K7" s="206">
        <v>22.631918323482001</v>
      </c>
      <c r="L7" s="206">
        <v>22.396560988715745</v>
      </c>
      <c r="M7" s="206">
        <v>22.161203653949489</v>
      </c>
      <c r="N7" s="206">
        <v>21.925846319183236</v>
      </c>
      <c r="O7" s="206">
        <v>21.69048898441698</v>
      </c>
      <c r="P7" s="206">
        <v>21.455131649650724</v>
      </c>
      <c r="Q7" s="206">
        <v>21.219774314884472</v>
      </c>
      <c r="R7" s="206">
        <v>20.984416980118215</v>
      </c>
      <c r="S7" s="206">
        <v>20.749059645351959</v>
      </c>
      <c r="T7" s="206">
        <v>20.51370231058571</v>
      </c>
      <c r="U7" s="206">
        <v>20.278344975819454</v>
      </c>
      <c r="V7" s="206">
        <v>20.042987641053195</v>
      </c>
      <c r="W7" s="206">
        <v>19.807630306286946</v>
      </c>
      <c r="X7" s="206">
        <v>19.57227297152069</v>
      </c>
      <c r="Y7" s="206">
        <v>19.336915636754433</v>
      </c>
      <c r="Z7" s="206">
        <v>19.101558301988181</v>
      </c>
      <c r="AA7" s="206">
        <v>18.866200967221925</v>
      </c>
      <c r="AB7" s="206">
        <v>18.62976894142934</v>
      </c>
      <c r="AC7" s="206">
        <v>18.393336915636752</v>
      </c>
      <c r="AD7" s="206">
        <v>18.162278344975817</v>
      </c>
      <c r="AE7" s="206">
        <v>17.925846319183236</v>
      </c>
      <c r="AF7" s="206">
        <v>17.689414293390652</v>
      </c>
      <c r="AG7" s="206"/>
      <c r="AH7" s="206"/>
      <c r="AJ7" s="33"/>
    </row>
    <row r="8" spans="1:36">
      <c r="A8" s="28" t="s">
        <v>100</v>
      </c>
      <c r="B8" s="206">
        <v>66.442733949405621</v>
      </c>
      <c r="C8" s="206">
        <v>66.145872389228288</v>
      </c>
      <c r="D8" s="206">
        <v>65.849010829050968</v>
      </c>
      <c r="E8" s="206">
        <v>65.552149268873649</v>
      </c>
      <c r="F8" s="206">
        <v>65.255287708696329</v>
      </c>
      <c r="G8" s="206">
        <v>64.958426148518996</v>
      </c>
      <c r="H8" s="206">
        <v>64.661564588341676</v>
      </c>
      <c r="I8" s="206">
        <v>64.364703028164357</v>
      </c>
      <c r="J8" s="206">
        <v>64.067841467987037</v>
      </c>
      <c r="K8" s="206">
        <v>63.770979907809711</v>
      </c>
      <c r="L8" s="206">
        <v>63.474118347632384</v>
      </c>
      <c r="M8" s="206">
        <v>63.177256787455065</v>
      </c>
      <c r="N8" s="206">
        <v>62.880395227277738</v>
      </c>
      <c r="O8" s="206">
        <v>62.583533667100419</v>
      </c>
      <c r="P8" s="206">
        <v>62.286672106923092</v>
      </c>
      <c r="Q8" s="206">
        <v>61.989810546745773</v>
      </c>
      <c r="R8" s="206">
        <v>61.692948986568446</v>
      </c>
      <c r="S8" s="206">
        <v>61.396087426391126</v>
      </c>
      <c r="T8" s="206">
        <v>61.0992258662138</v>
      </c>
      <c r="U8" s="206">
        <v>60.80236430603648</v>
      </c>
      <c r="V8" s="206">
        <v>60.505502745859154</v>
      </c>
      <c r="W8" s="206">
        <v>60.019683729957436</v>
      </c>
      <c r="X8" s="206">
        <v>59.533864714055703</v>
      </c>
      <c r="Y8" s="206">
        <v>59.048045698153992</v>
      </c>
      <c r="Z8" s="206">
        <v>58.562226682252273</v>
      </c>
      <c r="AA8" s="206">
        <v>58.076407666350541</v>
      </c>
      <c r="AB8" s="206">
        <v>57.590586886041329</v>
      </c>
      <c r="AC8" s="206">
        <v>57.104770516750847</v>
      </c>
      <c r="AD8" s="206">
        <v>56.618949736441628</v>
      </c>
      <c r="AE8" s="206">
        <v>56.133128956132424</v>
      </c>
      <c r="AF8" s="206">
        <v>55.647312586841934</v>
      </c>
      <c r="AG8" s="206"/>
      <c r="AH8" s="206"/>
    </row>
    <row r="9" spans="1:36">
      <c r="A9" s="93" t="s">
        <v>512</v>
      </c>
      <c r="B9" s="206">
        <v>26.810465116279065</v>
      </c>
      <c r="C9" s="206">
        <v>26.881046511627908</v>
      </c>
      <c r="D9" s="206">
        <v>26.951627906976743</v>
      </c>
      <c r="E9" s="206">
        <v>27.022209302325578</v>
      </c>
      <c r="F9" s="206">
        <v>27.092790697674417</v>
      </c>
      <c r="G9" s="206">
        <v>27.163372093023256</v>
      </c>
      <c r="H9" s="206">
        <v>27.233953488372091</v>
      </c>
      <c r="I9" s="206">
        <v>27.304534883720926</v>
      </c>
      <c r="J9" s="206">
        <v>27.375116279069768</v>
      </c>
      <c r="K9" s="206">
        <v>27.445697674418604</v>
      </c>
      <c r="L9" s="206">
        <v>27.516279069767442</v>
      </c>
      <c r="M9" s="206">
        <v>27.586918604651164</v>
      </c>
      <c r="N9" s="206">
        <v>27.657558139534885</v>
      </c>
      <c r="O9" s="206">
        <v>27.728197674418606</v>
      </c>
      <c r="P9" s="206">
        <v>27.79883720930232</v>
      </c>
      <c r="Q9" s="206">
        <v>27.869476744186045</v>
      </c>
      <c r="R9" s="206">
        <v>27.940116279069766</v>
      </c>
      <c r="S9" s="206">
        <v>28.010755813953491</v>
      </c>
      <c r="T9" s="206">
        <v>28.081395348837209</v>
      </c>
      <c r="U9" s="206">
        <v>28.152034883720926</v>
      </c>
      <c r="V9" s="206">
        <v>28.222674418604651</v>
      </c>
      <c r="W9" s="206">
        <v>28.293255813953486</v>
      </c>
      <c r="X9" s="206">
        <v>28.363837209302329</v>
      </c>
      <c r="Y9" s="206">
        <v>28.43441860465116</v>
      </c>
      <c r="Z9" s="206">
        <v>28.504999999999995</v>
      </c>
      <c r="AA9" s="206">
        <v>28.575581395348838</v>
      </c>
      <c r="AB9" s="206">
        <v>28.646511627906978</v>
      </c>
      <c r="AC9" s="206">
        <v>28.71686046511628</v>
      </c>
      <c r="AD9" s="206">
        <v>28.787209302325579</v>
      </c>
      <c r="AE9" s="206">
        <v>28.857558139534884</v>
      </c>
      <c r="AF9" s="206">
        <v>28.92790697674419</v>
      </c>
      <c r="AG9" s="206"/>
      <c r="AH9" s="206"/>
    </row>
    <row r="10" spans="1:36">
      <c r="A10" s="93" t="s">
        <v>11</v>
      </c>
      <c r="B10" s="206">
        <v>1.3175230566534915</v>
      </c>
      <c r="C10" s="206">
        <v>1.1370223978919634</v>
      </c>
      <c r="D10" s="206">
        <v>1.1370223978919634</v>
      </c>
      <c r="E10" s="206">
        <v>1.1370223978919634</v>
      </c>
      <c r="F10" s="206">
        <v>1.1370223978919634</v>
      </c>
      <c r="G10" s="214">
        <v>1.3504611330698286</v>
      </c>
      <c r="H10" s="214">
        <v>1.3570487483530962</v>
      </c>
      <c r="I10" s="214">
        <v>1.3636363636363635</v>
      </c>
      <c r="J10" s="214">
        <v>1.3702239789196311</v>
      </c>
      <c r="K10" s="214">
        <v>1.3768115942028984</v>
      </c>
      <c r="L10" s="214">
        <v>1.383399209486166</v>
      </c>
      <c r="M10" s="214">
        <v>1.3899868247694334</v>
      </c>
      <c r="N10" s="214">
        <v>1.3965744400527009</v>
      </c>
      <c r="O10" s="214">
        <v>1.4031620553359683</v>
      </c>
      <c r="P10" s="214">
        <v>1.4097496706192358</v>
      </c>
      <c r="Q10" s="214">
        <v>1.4163372859025032</v>
      </c>
      <c r="R10" s="214">
        <v>1.4229249011857708</v>
      </c>
      <c r="S10" s="214">
        <v>1.4295125164690383</v>
      </c>
      <c r="T10" s="214">
        <v>1.4361001317523057</v>
      </c>
      <c r="U10" s="214">
        <v>1.4426877470355732</v>
      </c>
      <c r="V10" s="214">
        <v>1.4492753623188406</v>
      </c>
      <c r="W10" s="214">
        <v>1.4558629776021081</v>
      </c>
      <c r="X10" s="206">
        <v>1.1370223978919634</v>
      </c>
      <c r="Y10" s="206">
        <v>1.1370223978919634</v>
      </c>
      <c r="Z10" s="206">
        <v>1.1370223978919634</v>
      </c>
      <c r="AA10" s="206">
        <v>1.1370223978919634</v>
      </c>
      <c r="AB10" s="206">
        <v>1.1370223978919634</v>
      </c>
      <c r="AC10" s="206">
        <v>1.1370223978919634</v>
      </c>
      <c r="AD10" s="206">
        <v>1.1370223978919634</v>
      </c>
      <c r="AE10" s="206">
        <v>1.1370223978919634</v>
      </c>
      <c r="AF10" s="206">
        <v>1.1370223978919634</v>
      </c>
      <c r="AG10" s="206"/>
      <c r="AH10" s="206"/>
    </row>
    <row r="11" spans="1:36">
      <c r="A11" s="93" t="s">
        <v>10</v>
      </c>
      <c r="B11" s="206">
        <v>23.546875537366304</v>
      </c>
      <c r="C11" s="206">
        <v>23.432905733053616</v>
      </c>
      <c r="D11" s="206">
        <v>23.318935928740927</v>
      </c>
      <c r="E11" s="206">
        <v>23.204966124428243</v>
      </c>
      <c r="F11" s="206">
        <v>23.090996320115558</v>
      </c>
      <c r="G11" s="206">
        <v>22.977026515802869</v>
      </c>
      <c r="H11" s="206">
        <v>22.863056711490181</v>
      </c>
      <c r="I11" s="206">
        <v>22.749086907177496</v>
      </c>
      <c r="J11" s="206">
        <v>22.635117102864807</v>
      </c>
      <c r="K11" s="206">
        <v>22.521147298552123</v>
      </c>
      <c r="L11" s="206">
        <v>22.407177494239434</v>
      </c>
      <c r="M11" s="206">
        <v>22.326582866182893</v>
      </c>
      <c r="N11" s="206">
        <v>22.245988238126358</v>
      </c>
      <c r="O11" s="206">
        <v>22.165393610069817</v>
      </c>
      <c r="P11" s="206">
        <v>22.084798982013272</v>
      </c>
      <c r="Q11" s="206">
        <v>22.004204353956734</v>
      </c>
      <c r="R11" s="206">
        <v>21.923609725900199</v>
      </c>
      <c r="S11" s="206">
        <v>21.843015097843654</v>
      </c>
      <c r="T11" s="206">
        <v>21.762420469787116</v>
      </c>
      <c r="U11" s="206">
        <v>21.681825841730575</v>
      </c>
      <c r="V11" s="206">
        <v>21.601231213674037</v>
      </c>
      <c r="W11" s="206">
        <v>21.578501908725109</v>
      </c>
      <c r="X11" s="206">
        <v>21.55577260377618</v>
      </c>
      <c r="Y11" s="206">
        <v>21.533043298827248</v>
      </c>
      <c r="Z11" s="206">
        <v>21.510313993878324</v>
      </c>
      <c r="AA11" s="206">
        <v>21.487584688929395</v>
      </c>
      <c r="AB11" s="206">
        <v>21.46486914055783</v>
      </c>
      <c r="AC11" s="206">
        <v>21.442136396464559</v>
      </c>
      <c r="AD11" s="206">
        <v>21.41940365237129</v>
      </c>
      <c r="AE11" s="206">
        <v>21.396688103999725</v>
      </c>
      <c r="AF11" s="206">
        <v>21.373955359906454</v>
      </c>
      <c r="AG11" s="206"/>
      <c r="AH11" s="206"/>
    </row>
    <row r="12" spans="1:36">
      <c r="A12" s="93" t="s">
        <v>9</v>
      </c>
      <c r="B12" s="206">
        <v>37.141493423843869</v>
      </c>
      <c r="C12" s="206">
        <v>36.69601187950785</v>
      </c>
      <c r="D12" s="206">
        <v>36.250530335171831</v>
      </c>
      <c r="E12" s="206">
        <v>35.805048790835805</v>
      </c>
      <c r="F12" s="206">
        <v>35.359567246499786</v>
      </c>
      <c r="G12" s="206">
        <v>34.914085702163767</v>
      </c>
      <c r="H12" s="206">
        <v>34.468604157827748</v>
      </c>
      <c r="I12" s="206">
        <v>34.023122613491729</v>
      </c>
      <c r="J12" s="206">
        <v>33.577641069155703</v>
      </c>
      <c r="K12" s="206">
        <v>33.132159524819684</v>
      </c>
      <c r="L12" s="206">
        <v>32.686677980483665</v>
      </c>
      <c r="M12" s="206">
        <v>32.241196436147646</v>
      </c>
      <c r="N12" s="206">
        <v>31.795714891811624</v>
      </c>
      <c r="O12" s="206">
        <v>31.350233347475605</v>
      </c>
      <c r="P12" s="206">
        <v>30.904751803139582</v>
      </c>
      <c r="Q12" s="206">
        <v>30.459270258803564</v>
      </c>
      <c r="R12" s="206">
        <v>30.013788714467545</v>
      </c>
      <c r="S12" s="206">
        <v>29.568307170131522</v>
      </c>
      <c r="T12" s="206">
        <v>29.122825625795503</v>
      </c>
      <c r="U12" s="206">
        <v>28.677344081459481</v>
      </c>
      <c r="V12" s="206">
        <v>28.231862537123462</v>
      </c>
      <c r="W12" s="206">
        <v>27.786380992787439</v>
      </c>
      <c r="X12" s="206">
        <v>27.340899448451417</v>
      </c>
      <c r="Y12" s="206">
        <v>26.895417904115398</v>
      </c>
      <c r="Z12" s="206">
        <v>26.449936359779379</v>
      </c>
      <c r="AA12" s="206">
        <v>26.004454815443356</v>
      </c>
      <c r="AB12" s="206">
        <v>25.558973271107337</v>
      </c>
      <c r="AC12" s="206">
        <v>25.113491726771315</v>
      </c>
      <c r="AD12" s="206">
        <v>24.668010182435296</v>
      </c>
      <c r="AE12" s="206">
        <v>24.222528638099277</v>
      </c>
      <c r="AF12" s="206">
        <v>23.777047093763255</v>
      </c>
      <c r="AG12" s="206"/>
      <c r="AH12" s="206"/>
    </row>
    <row r="13" spans="1:36">
      <c r="A13" s="93" t="s">
        <v>8</v>
      </c>
      <c r="B13" s="206">
        <v>20.23152709359606</v>
      </c>
      <c r="C13" s="206">
        <v>20.273891625615761</v>
      </c>
      <c r="D13" s="206">
        <v>20.316256157635468</v>
      </c>
      <c r="E13" s="206">
        <v>20.358620689655172</v>
      </c>
      <c r="F13" s="206">
        <v>20.40098522167488</v>
      </c>
      <c r="G13" s="206">
        <v>20.44334975369458</v>
      </c>
      <c r="H13" s="206">
        <v>20.485714285714284</v>
      </c>
      <c r="I13" s="206">
        <v>20.528078817733988</v>
      </c>
      <c r="J13" s="206">
        <v>20.570443349753695</v>
      </c>
      <c r="K13" s="206">
        <v>20.612807881773403</v>
      </c>
      <c r="L13" s="206">
        <v>20.655172413793103</v>
      </c>
      <c r="M13" s="206">
        <v>20.480788177339903</v>
      </c>
      <c r="N13" s="206">
        <v>20.3064039408867</v>
      </c>
      <c r="O13" s="206">
        <v>20.1320197044335</v>
      </c>
      <c r="P13" s="206">
        <v>19.957635467980296</v>
      </c>
      <c r="Q13" s="206">
        <v>19.783251231527093</v>
      </c>
      <c r="R13" s="206">
        <v>19.608866995073893</v>
      </c>
      <c r="S13" s="206">
        <v>19.434482758620689</v>
      </c>
      <c r="T13" s="206">
        <v>21.295206971677558</v>
      </c>
      <c r="U13" s="206">
        <v>19.085714285714285</v>
      </c>
      <c r="V13" s="206">
        <v>18.911330049261085</v>
      </c>
      <c r="W13" s="206">
        <v>18.902463054187191</v>
      </c>
      <c r="X13" s="213">
        <v>17.251231527093598</v>
      </c>
      <c r="Y13" s="213">
        <v>17.251231527093598</v>
      </c>
      <c r="Z13" s="206">
        <v>18.875862068965517</v>
      </c>
      <c r="AA13" s="206">
        <v>18.866995073891623</v>
      </c>
      <c r="AB13" s="206">
        <v>18.862068965517242</v>
      </c>
      <c r="AC13" s="206">
        <v>19.039408866995075</v>
      </c>
      <c r="AD13" s="206">
        <v>19.059113300492612</v>
      </c>
      <c r="AE13" s="206">
        <v>19.078817733990146</v>
      </c>
      <c r="AF13" s="206">
        <v>19.098522167487687</v>
      </c>
      <c r="AG13" s="206"/>
      <c r="AH13" s="206"/>
    </row>
    <row r="14" spans="1:36">
      <c r="A14" s="93" t="s">
        <v>6</v>
      </c>
      <c r="B14" s="206">
        <v>55.161626694473412</v>
      </c>
      <c r="C14" s="206">
        <v>54.883135379841804</v>
      </c>
      <c r="D14" s="206">
        <v>54.604644065210202</v>
      </c>
      <c r="E14" s="206">
        <v>54.326152750578601</v>
      </c>
      <c r="F14" s="206">
        <v>54.047661435946999</v>
      </c>
      <c r="G14" s="206">
        <v>53.769170121315398</v>
      </c>
      <c r="H14" s="206">
        <v>53.490678806683789</v>
      </c>
      <c r="I14" s="206">
        <v>53.212187492052188</v>
      </c>
      <c r="J14" s="206">
        <v>52.933696177420586</v>
      </c>
      <c r="K14" s="206">
        <v>52.655204862788985</v>
      </c>
      <c r="L14" s="206">
        <v>52.376713548157376</v>
      </c>
      <c r="M14" s="206">
        <v>52.094933747043413</v>
      </c>
      <c r="N14" s="206">
        <v>51.81315394592945</v>
      </c>
      <c r="O14" s="206">
        <v>51.53137414481548</v>
      </c>
      <c r="P14" s="206">
        <v>51.249594343701517</v>
      </c>
      <c r="Q14" s="206">
        <v>50.967814542587554</v>
      </c>
      <c r="R14" s="206">
        <v>50.686034741473584</v>
      </c>
      <c r="S14" s="206">
        <v>50.404254940359628</v>
      </c>
      <c r="T14" s="206">
        <v>50.122475139245651</v>
      </c>
      <c r="U14" s="206">
        <v>49.840695338131695</v>
      </c>
      <c r="V14" s="206">
        <v>49.558915537017725</v>
      </c>
      <c r="W14" s="206">
        <v>49.296411404155755</v>
      </c>
      <c r="X14" s="206">
        <v>49.033907271293778</v>
      </c>
      <c r="Y14" s="206">
        <v>48.771403138431801</v>
      </c>
      <c r="Z14" s="206">
        <v>48.508899005569823</v>
      </c>
      <c r="AA14" s="206">
        <v>48.246394872707853</v>
      </c>
      <c r="AB14" s="206">
        <v>47.850008901548868</v>
      </c>
      <c r="AC14" s="206">
        <v>47.568096848851702</v>
      </c>
      <c r="AD14" s="206">
        <v>47.336107225514382</v>
      </c>
      <c r="AE14" s="206">
        <v>47.007947811490631</v>
      </c>
      <c r="AF14" s="206">
        <v>46.725196469900048</v>
      </c>
      <c r="AG14" s="206"/>
      <c r="AH14" s="206"/>
    </row>
    <row r="15" spans="1:36">
      <c r="A15" s="93" t="s">
        <v>5</v>
      </c>
      <c r="B15" s="206">
        <v>10.651374363832915</v>
      </c>
      <c r="C15" s="206">
        <v>10.565124561211725</v>
      </c>
      <c r="D15" s="206">
        <v>10.478874758590534</v>
      </c>
      <c r="E15" s="206">
        <v>10.392624955969342</v>
      </c>
      <c r="F15" s="206">
        <v>10.306375153348151</v>
      </c>
      <c r="G15" s="206">
        <v>10.220125350726962</v>
      </c>
      <c r="H15" s="206">
        <v>10.133875548105772</v>
      </c>
      <c r="I15" s="206">
        <v>10.047625745484581</v>
      </c>
      <c r="J15" s="206">
        <v>9.9613759428633912</v>
      </c>
      <c r="K15" s="206">
        <v>9.8751261402421999</v>
      </c>
      <c r="L15" s="206">
        <v>9.7888763376210086</v>
      </c>
      <c r="M15" s="206">
        <v>9.7026255632887555</v>
      </c>
      <c r="N15" s="206">
        <v>9.6163747889565041</v>
      </c>
      <c r="O15" s="206">
        <v>9.5301240146242527</v>
      </c>
      <c r="P15" s="206">
        <v>9.4438732402919996</v>
      </c>
      <c r="Q15" s="206">
        <v>9.3576224659597482</v>
      </c>
      <c r="R15" s="206">
        <v>9.2713716916274933</v>
      </c>
      <c r="S15" s="206">
        <v>9.1851209172952437</v>
      </c>
      <c r="T15" s="206">
        <v>9.0988701429629906</v>
      </c>
      <c r="U15" s="206">
        <v>9.0126193686307392</v>
      </c>
      <c r="V15" s="206">
        <v>8.9263685942984843</v>
      </c>
      <c r="W15" s="206">
        <v>8.8401195204605916</v>
      </c>
      <c r="X15" s="206">
        <v>8.7538704466226989</v>
      </c>
      <c r="Y15" s="206">
        <v>8.6676213727848044</v>
      </c>
      <c r="Z15" s="206">
        <v>8.5813722989469081</v>
      </c>
      <c r="AA15" s="206">
        <v>8.4951232251090136</v>
      </c>
      <c r="AB15" s="206">
        <v>8.4088717219934637</v>
      </c>
      <c r="AC15" s="206">
        <v>8.3226202188779173</v>
      </c>
      <c r="AD15" s="206">
        <v>8.2363687157623673</v>
      </c>
      <c r="AE15" s="206">
        <v>8.1501172126468209</v>
      </c>
      <c r="AF15" s="206">
        <v>8.0638657095312709</v>
      </c>
      <c r="AG15" s="206"/>
      <c r="AH15" s="206"/>
    </row>
    <row r="16" spans="1:36">
      <c r="A16" s="93" t="s">
        <v>4</v>
      </c>
      <c r="B16" s="206">
        <v>73.260869565217405</v>
      </c>
      <c r="C16" s="206">
        <v>73.260869565217405</v>
      </c>
      <c r="D16" s="206">
        <v>73.260869565217405</v>
      </c>
      <c r="E16" s="206">
        <v>73.260869565217405</v>
      </c>
      <c r="F16" s="206">
        <v>73.260869565217405</v>
      </c>
      <c r="G16" s="206">
        <v>73.260869565217405</v>
      </c>
      <c r="H16" s="206">
        <v>73.260869565217405</v>
      </c>
      <c r="I16" s="206">
        <v>73.260869565217405</v>
      </c>
      <c r="J16" s="206">
        <v>73.260869565217405</v>
      </c>
      <c r="K16" s="206">
        <v>73.260869565217405</v>
      </c>
      <c r="L16" s="206">
        <v>73.260869565217405</v>
      </c>
      <c r="M16" s="206">
        <v>73.260869565217405</v>
      </c>
      <c r="N16" s="206">
        <v>73.260869565217405</v>
      </c>
      <c r="O16" s="206">
        <v>73.260869565217405</v>
      </c>
      <c r="P16" s="206">
        <v>73.260869565217405</v>
      </c>
      <c r="Q16" s="206">
        <v>73.260869565217405</v>
      </c>
      <c r="R16" s="206">
        <v>73.260869565217405</v>
      </c>
      <c r="S16" s="206">
        <v>73.260869565217405</v>
      </c>
      <c r="T16" s="206">
        <v>73.260869565217405</v>
      </c>
      <c r="U16" s="206">
        <v>73.260869565217405</v>
      </c>
      <c r="V16" s="206">
        <v>73.260869565217405</v>
      </c>
      <c r="W16" s="206">
        <v>73.260869565217405</v>
      </c>
      <c r="X16" s="206">
        <v>88.478260869565233</v>
      </c>
      <c r="Y16" s="214">
        <v>88.478260869565233</v>
      </c>
      <c r="Z16" s="206">
        <v>73.260869565217405</v>
      </c>
      <c r="AA16" s="206">
        <v>73.260869565217405</v>
      </c>
      <c r="AB16" s="206">
        <v>73.260869565217405</v>
      </c>
      <c r="AC16" s="206">
        <v>73.260869565217405</v>
      </c>
      <c r="AD16" s="206">
        <v>73.260869565217405</v>
      </c>
      <c r="AE16" s="206">
        <v>73.260869565217405</v>
      </c>
      <c r="AF16" s="206">
        <v>73.260869565217405</v>
      </c>
      <c r="AG16" s="206"/>
      <c r="AH16" s="206"/>
    </row>
    <row r="17" spans="1:34">
      <c r="A17" s="93" t="s">
        <v>3</v>
      </c>
      <c r="B17" s="206">
        <v>14.955271249453874</v>
      </c>
      <c r="C17" s="206">
        <v>14.925265231763511</v>
      </c>
      <c r="D17" s="206">
        <v>14.895259214073151</v>
      </c>
      <c r="E17" s="206">
        <v>14.865253196382792</v>
      </c>
      <c r="F17" s="206">
        <v>14.835247178692432</v>
      </c>
      <c r="G17" s="206">
        <v>14.805241161002069</v>
      </c>
      <c r="H17" s="206">
        <v>14.775235143311706</v>
      </c>
      <c r="I17" s="206">
        <v>14.745229125621346</v>
      </c>
      <c r="J17" s="206">
        <v>14.715223107930987</v>
      </c>
      <c r="K17" s="206">
        <v>14.685217090240627</v>
      </c>
      <c r="L17" s="206">
        <v>14.655211072550264</v>
      </c>
      <c r="M17" s="206">
        <v>14.625205054859901</v>
      </c>
      <c r="N17" s="206">
        <v>14.595199037169543</v>
      </c>
      <c r="O17" s="206">
        <v>14.565193019479182</v>
      </c>
      <c r="P17" s="206">
        <v>14.535187001788822</v>
      </c>
      <c r="Q17" s="206">
        <v>14.505180984098459</v>
      </c>
      <c r="R17" s="206">
        <v>14.475174966408096</v>
      </c>
      <c r="S17" s="206">
        <v>14.445168948717738</v>
      </c>
      <c r="T17" s="206">
        <v>14.415162931027377</v>
      </c>
      <c r="U17" s="206">
        <v>14.385156913337017</v>
      </c>
      <c r="V17" s="206">
        <v>14.355150895646654</v>
      </c>
      <c r="W17" s="206">
        <v>14.325144877956291</v>
      </c>
      <c r="X17" s="206">
        <v>14.295138860265933</v>
      </c>
      <c r="Y17" s="206">
        <v>14.265132842575571</v>
      </c>
      <c r="Z17" s="206">
        <v>14.235126824885212</v>
      </c>
      <c r="AA17" s="206">
        <v>14.205120807194849</v>
      </c>
      <c r="AB17" s="206">
        <v>14.175114789504487</v>
      </c>
      <c r="AC17" s="206">
        <v>14.145108771814128</v>
      </c>
      <c r="AD17" s="206">
        <v>14.115102754123766</v>
      </c>
      <c r="AE17" s="206">
        <v>14.085096736433407</v>
      </c>
      <c r="AF17" s="206">
        <v>14.055090718743045</v>
      </c>
      <c r="AG17" s="206"/>
      <c r="AH17" s="206"/>
    </row>
    <row r="18" spans="1:34">
      <c r="A18" s="93" t="s">
        <v>33</v>
      </c>
      <c r="B18" s="206">
        <v>64.788902686836764</v>
      </c>
      <c r="C18" s="206">
        <v>64.368943328065029</v>
      </c>
      <c r="D18" s="206">
        <v>63.948983969293295</v>
      </c>
      <c r="E18" s="206">
        <v>63.52902461052156</v>
      </c>
      <c r="F18" s="206">
        <v>63.109065251749833</v>
      </c>
      <c r="G18" s="206">
        <v>62.689105892978098</v>
      </c>
      <c r="H18" s="206">
        <v>62.269146534206364</v>
      </c>
      <c r="I18" s="206">
        <v>61.849187175434636</v>
      </c>
      <c r="J18" s="206">
        <v>61.429227816662902</v>
      </c>
      <c r="K18" s="206">
        <v>61.009268457891174</v>
      </c>
      <c r="L18" s="206">
        <v>60.58930909911944</v>
      </c>
      <c r="M18" s="206">
        <v>60.169349740347705</v>
      </c>
      <c r="N18" s="206">
        <v>59.749390381575978</v>
      </c>
      <c r="O18" s="206">
        <v>59.329431022804243</v>
      </c>
      <c r="P18" s="206">
        <v>58.909471664032516</v>
      </c>
      <c r="Q18" s="206">
        <v>58.489512305260781</v>
      </c>
      <c r="R18" s="206">
        <v>58.069552946489047</v>
      </c>
      <c r="S18" s="206">
        <v>57.64959358771732</v>
      </c>
      <c r="T18" s="206">
        <v>57.229634228945585</v>
      </c>
      <c r="U18" s="206">
        <v>56.809674870173858</v>
      </c>
      <c r="V18" s="206">
        <v>56.389715511402123</v>
      </c>
      <c r="W18" s="206">
        <v>55.969753894784375</v>
      </c>
      <c r="X18" s="206">
        <v>55.549792278166635</v>
      </c>
      <c r="Y18" s="206">
        <v>55.129830661548887</v>
      </c>
      <c r="Z18" s="206">
        <v>54.709869044931139</v>
      </c>
      <c r="AA18" s="206">
        <v>54.289907428313391</v>
      </c>
      <c r="AB18" s="206">
        <v>53.760442537818918</v>
      </c>
      <c r="AC18" s="206">
        <v>53.230977647324451</v>
      </c>
      <c r="AD18" s="206">
        <v>52.701512756829985</v>
      </c>
      <c r="AE18" s="206">
        <v>52.172047866335518</v>
      </c>
      <c r="AF18" s="206">
        <v>51.642582975841044</v>
      </c>
      <c r="AG18" s="206"/>
      <c r="AH18" s="206"/>
    </row>
    <row r="19" spans="1:34">
      <c r="A19" s="93" t="s">
        <v>1</v>
      </c>
      <c r="B19" s="206">
        <v>63.778097633812671</v>
      </c>
      <c r="C19" s="206">
        <v>63.72993987005475</v>
      </c>
      <c r="D19" s="206">
        <v>63.681782106296829</v>
      </c>
      <c r="E19" s="206">
        <v>63.633624342538909</v>
      </c>
      <c r="F19" s="206">
        <v>63.585466578780988</v>
      </c>
      <c r="G19" s="206">
        <v>63.537308815023067</v>
      </c>
      <c r="H19" s="206">
        <v>63.489151051265154</v>
      </c>
      <c r="I19" s="206">
        <v>63.440993287507233</v>
      </c>
      <c r="J19" s="206">
        <v>63.392835523749312</v>
      </c>
      <c r="K19" s="206">
        <v>63.344677759991391</v>
      </c>
      <c r="L19" s="206">
        <v>63.296519996233471</v>
      </c>
      <c r="M19" s="206">
        <v>63.24836223247555</v>
      </c>
      <c r="N19" s="206">
        <v>63.200204468717629</v>
      </c>
      <c r="O19" s="206">
        <v>63.152046704959709</v>
      </c>
      <c r="P19" s="206">
        <v>63.103888941201795</v>
      </c>
      <c r="Q19" s="206">
        <v>63.055731177443874</v>
      </c>
      <c r="R19" s="206">
        <v>63.007573413685954</v>
      </c>
      <c r="S19" s="206">
        <v>62.959415649928033</v>
      </c>
      <c r="T19" s="206">
        <v>62.911257886170112</v>
      </c>
      <c r="U19" s="206">
        <v>62.863100122412192</v>
      </c>
      <c r="V19" s="206">
        <v>62.814942358654271</v>
      </c>
      <c r="W19" s="206">
        <v>62.561804705470884</v>
      </c>
      <c r="X19" s="206">
        <v>62.308667052287497</v>
      </c>
      <c r="Y19" s="206">
        <v>62.055529399104103</v>
      </c>
      <c r="Z19" s="206">
        <v>61.802391745920715</v>
      </c>
      <c r="AA19" s="206">
        <v>61.549254092737328</v>
      </c>
      <c r="AB19" s="206">
        <v>61.295955016882118</v>
      </c>
      <c r="AC19" s="206">
        <v>61.042884623145319</v>
      </c>
      <c r="AD19" s="206">
        <v>60.789706614293976</v>
      </c>
      <c r="AE19" s="206">
        <v>60.536515153553317</v>
      </c>
      <c r="AF19" s="206">
        <v>60.283337144701974</v>
      </c>
      <c r="AG19" s="206"/>
      <c r="AH19" s="206"/>
    </row>
    <row r="20" spans="1:34">
      <c r="A20" s="93" t="s">
        <v>0</v>
      </c>
      <c r="B20" s="206">
        <v>48.66661496704149</v>
      </c>
      <c r="C20" s="206">
        <v>48.54752488044462</v>
      </c>
      <c r="D20" s="206">
        <v>48.428434793847742</v>
      </c>
      <c r="E20" s="206">
        <v>48.309344707250872</v>
      </c>
      <c r="F20" s="206">
        <v>48.190254620654009</v>
      </c>
      <c r="G20" s="206">
        <v>48.071164534057132</v>
      </c>
      <c r="H20" s="206">
        <v>47.952074447460248</v>
      </c>
      <c r="I20" s="206">
        <v>47.832984360863378</v>
      </c>
      <c r="J20" s="206">
        <v>47.713894274266515</v>
      </c>
      <c r="K20" s="206">
        <v>47.594804187669638</v>
      </c>
      <c r="L20" s="206">
        <v>47.475714101072768</v>
      </c>
      <c r="M20" s="206">
        <v>47.356624014475898</v>
      </c>
      <c r="N20" s="206">
        <v>47.237533927879021</v>
      </c>
      <c r="O20" s="206">
        <v>47.118443841282151</v>
      </c>
      <c r="P20" s="206">
        <v>46.999353754685281</v>
      </c>
      <c r="Q20" s="206">
        <v>46.880263668088404</v>
      </c>
      <c r="R20" s="206">
        <v>46.761173581491541</v>
      </c>
      <c r="S20" s="206">
        <v>46.642083494894671</v>
      </c>
      <c r="T20" s="206">
        <v>46.522993408297786</v>
      </c>
      <c r="U20" s="206">
        <v>46.403903321700909</v>
      </c>
      <c r="V20" s="206">
        <v>46.284813235104046</v>
      </c>
      <c r="W20" s="206">
        <v>46.165723148507176</v>
      </c>
      <c r="X20" s="213">
        <v>39.5424583171772</v>
      </c>
      <c r="Y20" s="206">
        <v>45.927542975313429</v>
      </c>
      <c r="Z20" s="206">
        <v>45.808452888716559</v>
      </c>
      <c r="AA20" s="206">
        <v>45.689362802119682</v>
      </c>
      <c r="AB20" s="206">
        <v>45.570272715522812</v>
      </c>
      <c r="AC20" s="206">
        <v>45.451182628925942</v>
      </c>
      <c r="AD20" s="206">
        <v>45.332092542329065</v>
      </c>
      <c r="AE20" s="206">
        <v>45.213002455732202</v>
      </c>
      <c r="AF20" s="206">
        <v>45.093912369135332</v>
      </c>
      <c r="AG20" s="206"/>
      <c r="AH20" s="206"/>
    </row>
    <row r="21" spans="1:34">
      <c r="A21" s="93" t="s">
        <v>255</v>
      </c>
      <c r="B21" s="206">
        <v>47.727225562404769</v>
      </c>
      <c r="C21" s="206">
        <v>47.537072197803035</v>
      </c>
      <c r="D21" s="206">
        <v>47.346918833201293</v>
      </c>
      <c r="E21" s="206">
        <v>47.059543986044808</v>
      </c>
      <c r="F21" s="206">
        <v>46.869734169543221</v>
      </c>
      <c r="G21" s="206">
        <v>46.77645873939607</v>
      </c>
      <c r="H21" s="206">
        <v>46.586305374794335</v>
      </c>
      <c r="I21" s="206">
        <v>46.396152010192594</v>
      </c>
      <c r="J21" s="206">
        <v>46.205998645590846</v>
      </c>
      <c r="K21" s="206">
        <v>46.015845280989105</v>
      </c>
      <c r="L21" s="206">
        <v>45.825691916387363</v>
      </c>
      <c r="M21" s="206">
        <v>45.595810101180561</v>
      </c>
      <c r="N21" s="206">
        <v>45.365928285973773</v>
      </c>
      <c r="O21" s="206">
        <v>45.136046470766956</v>
      </c>
      <c r="P21" s="206">
        <v>44.906164655560154</v>
      </c>
      <c r="Q21" s="206">
        <v>44.676282840353352</v>
      </c>
      <c r="R21" s="206">
        <v>44.44640102514655</v>
      </c>
      <c r="S21" s="206">
        <v>44.21651920993974</v>
      </c>
      <c r="T21" s="206">
        <v>43.987521977456396</v>
      </c>
      <c r="U21" s="206">
        <v>43.756755579526136</v>
      </c>
      <c r="V21" s="206">
        <v>43.52687376431934</v>
      </c>
      <c r="W21" s="206">
        <v>43.241885388126953</v>
      </c>
      <c r="X21" s="206">
        <v>42.956897011934572</v>
      </c>
      <c r="Y21" s="206">
        <v>42.671908635742213</v>
      </c>
      <c r="Z21" s="206">
        <v>42.386920259549825</v>
      </c>
      <c r="AA21" s="206">
        <v>42.101931883357445</v>
      </c>
      <c r="AB21" s="206">
        <v>41.795963537307045</v>
      </c>
      <c r="AC21" s="206">
        <v>41.499383591456457</v>
      </c>
      <c r="AD21" s="206">
        <v>41.206830592398006</v>
      </c>
      <c r="AE21" s="206">
        <v>40.906436200808727</v>
      </c>
      <c r="AF21" s="206">
        <v>40.609745339774165</v>
      </c>
      <c r="AG21" s="206"/>
      <c r="AH21" s="206"/>
    </row>
    <row r="22" spans="1:34">
      <c r="A22" s="17"/>
      <c r="B22" s="43"/>
      <c r="C22" s="43"/>
      <c r="D22" s="43"/>
      <c r="E22" s="43"/>
      <c r="F22" s="43"/>
      <c r="G22" s="43"/>
      <c r="H22" s="43"/>
      <c r="I22" s="43"/>
      <c r="J22" s="43"/>
      <c r="K22" s="43"/>
      <c r="L22" s="43" t="s">
        <v>15</v>
      </c>
      <c r="M22" s="43"/>
      <c r="N22" s="43"/>
      <c r="O22" s="43"/>
      <c r="P22" s="43"/>
      <c r="Q22" s="43"/>
      <c r="R22" s="43"/>
      <c r="S22" s="43"/>
      <c r="T22" s="43"/>
      <c r="U22" s="43"/>
      <c r="V22" s="43"/>
      <c r="W22" s="43"/>
      <c r="X22" s="43"/>
    </row>
    <row r="23" spans="1:34">
      <c r="A23" s="44" t="s">
        <v>19</v>
      </c>
      <c r="C23" s="43"/>
      <c r="D23" s="43"/>
      <c r="E23" s="43"/>
      <c r="F23" s="43"/>
      <c r="G23" s="43"/>
      <c r="H23" s="43"/>
      <c r="I23" s="43"/>
      <c r="J23" s="43"/>
      <c r="K23" s="43"/>
      <c r="L23" s="43"/>
      <c r="M23" s="43"/>
      <c r="N23" s="43"/>
      <c r="O23" s="43"/>
      <c r="P23" s="43"/>
      <c r="Q23" s="43"/>
      <c r="R23" s="43"/>
      <c r="S23" s="43"/>
      <c r="T23" s="43"/>
      <c r="U23" s="43"/>
      <c r="V23" s="43"/>
      <c r="W23" s="43"/>
      <c r="X23" s="43"/>
    </row>
    <row r="24" spans="1:34">
      <c r="A24" s="17"/>
      <c r="B24" s="43"/>
      <c r="C24" s="43"/>
      <c r="D24" s="43"/>
      <c r="E24" s="43"/>
      <c r="F24" s="43"/>
      <c r="G24" s="43"/>
      <c r="H24" s="43"/>
      <c r="I24" s="43"/>
      <c r="J24" s="43"/>
      <c r="K24" s="43"/>
      <c r="L24" s="43"/>
      <c r="M24" s="43"/>
      <c r="N24" s="43"/>
      <c r="O24" s="43"/>
      <c r="P24" s="43"/>
      <c r="Q24" s="43"/>
      <c r="R24" s="43"/>
      <c r="S24" s="43"/>
      <c r="T24" s="43"/>
      <c r="U24" s="43"/>
      <c r="V24" s="43"/>
      <c r="W24" s="43"/>
      <c r="X24" s="43"/>
    </row>
    <row r="25" spans="1:34">
      <c r="A25" s="41" t="s">
        <v>618</v>
      </c>
      <c r="B25" s="43"/>
      <c r="C25" s="43"/>
      <c r="D25" s="43"/>
      <c r="E25" s="43"/>
      <c r="F25" s="43"/>
      <c r="G25" s="43"/>
      <c r="H25" s="43"/>
      <c r="I25" s="43"/>
      <c r="J25" s="43"/>
      <c r="K25" s="43"/>
      <c r="L25" s="43"/>
      <c r="M25" s="43"/>
      <c r="N25" s="43"/>
      <c r="O25" s="43"/>
      <c r="P25" s="43"/>
      <c r="Q25" s="43"/>
      <c r="R25" s="43"/>
      <c r="S25" s="43"/>
      <c r="T25" s="43"/>
      <c r="U25" s="43"/>
      <c r="V25" s="43"/>
      <c r="W25" s="43"/>
      <c r="X25" s="43"/>
    </row>
    <row r="26" spans="1:34">
      <c r="A26" s="17"/>
      <c r="B26" s="43"/>
      <c r="C26" s="43"/>
      <c r="D26" s="43"/>
      <c r="E26" s="43"/>
      <c r="F26" s="43"/>
      <c r="G26" s="43"/>
      <c r="H26" s="43"/>
      <c r="I26" s="43"/>
      <c r="J26" s="43"/>
      <c r="K26" s="43"/>
      <c r="L26" s="43"/>
      <c r="M26" s="43"/>
      <c r="N26" s="43"/>
      <c r="O26" s="43"/>
      <c r="P26" s="43"/>
      <c r="Q26" s="43"/>
      <c r="R26" s="43"/>
      <c r="S26" s="43"/>
      <c r="T26" s="43"/>
      <c r="U26" s="43"/>
      <c r="V26" s="43"/>
      <c r="W26" s="43"/>
      <c r="X26" s="43"/>
    </row>
    <row r="27" spans="1:34">
      <c r="A27" s="17"/>
      <c r="B27" s="43"/>
      <c r="C27" s="43"/>
      <c r="D27" s="43"/>
      <c r="E27" s="43"/>
      <c r="F27" s="43"/>
      <c r="G27" s="43"/>
      <c r="H27" s="43"/>
      <c r="I27" s="43"/>
      <c r="J27" s="43"/>
      <c r="K27" s="43"/>
      <c r="L27" s="43"/>
      <c r="M27" s="43"/>
      <c r="N27" s="43"/>
      <c r="O27" s="43"/>
      <c r="P27" s="43"/>
      <c r="Q27" s="43"/>
      <c r="R27" s="43"/>
      <c r="S27" s="43"/>
      <c r="T27" s="43"/>
      <c r="U27" s="43"/>
      <c r="V27" s="43"/>
      <c r="W27" s="43"/>
      <c r="X27" s="43"/>
    </row>
  </sheetData>
  <mergeCells count="2">
    <mergeCell ref="A3:A4"/>
    <mergeCell ref="B3:AE3"/>
  </mergeCells>
  <hyperlinks>
    <hyperlink ref="AJ4" location="Content!A1" display="Back to content page" xr:uid="{00000000-0004-0000-4301-000000000000}"/>
  </hyperlinks>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sheetPr codeName="Sheet326"/>
  <dimension ref="A1:U118"/>
  <sheetViews>
    <sheetView workbookViewId="0">
      <selection activeCell="G32" sqref="G32"/>
    </sheetView>
  </sheetViews>
  <sheetFormatPr defaultRowHeight="14.4"/>
  <cols>
    <col min="1" max="1" width="7" customWidth="1"/>
    <col min="2" max="2" width="11.21875" customWidth="1"/>
    <col min="3" max="18" width="17.77734375" customWidth="1"/>
    <col min="20" max="20" width="9.21875"/>
  </cols>
  <sheetData>
    <row r="1" spans="1:21">
      <c r="A1" s="18" t="s">
        <v>613</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6" customFormat="1" ht="41.4">
      <c r="A3" s="227" t="s">
        <v>36</v>
      </c>
      <c r="B3" s="221" t="s">
        <v>99</v>
      </c>
      <c r="C3" s="83" t="s">
        <v>13</v>
      </c>
      <c r="D3" s="83" t="s">
        <v>12</v>
      </c>
      <c r="E3" s="84" t="s">
        <v>100</v>
      </c>
      <c r="F3" s="83" t="s">
        <v>512</v>
      </c>
      <c r="G3" s="83" t="s">
        <v>11</v>
      </c>
      <c r="H3" s="83" t="s">
        <v>10</v>
      </c>
      <c r="I3" s="83" t="s">
        <v>9</v>
      </c>
      <c r="J3" s="85" t="s">
        <v>8</v>
      </c>
      <c r="K3" s="83" t="s">
        <v>6</v>
      </c>
      <c r="L3" s="83" t="s">
        <v>18</v>
      </c>
      <c r="M3" s="83" t="s">
        <v>4</v>
      </c>
      <c r="N3" s="83" t="s">
        <v>3</v>
      </c>
      <c r="O3" s="84" t="s">
        <v>33</v>
      </c>
      <c r="P3" s="83" t="s">
        <v>1</v>
      </c>
      <c r="Q3" s="83" t="s">
        <v>0</v>
      </c>
      <c r="R3" s="83" t="s">
        <v>25</v>
      </c>
      <c r="T3" s="1" t="s">
        <v>559</v>
      </c>
    </row>
    <row r="4" spans="1:21">
      <c r="A4" s="810">
        <v>2000</v>
      </c>
      <c r="B4" s="28" t="s">
        <v>96</v>
      </c>
      <c r="C4" s="202">
        <v>5.0466248999999985</v>
      </c>
      <c r="D4" s="202">
        <v>0.43081693562846424</v>
      </c>
      <c r="E4" s="202">
        <v>43.763832386692044</v>
      </c>
      <c r="F4" s="202">
        <v>14.943836629400003</v>
      </c>
      <c r="G4" s="202">
        <v>3.761730605930419E-2</v>
      </c>
      <c r="H4" s="202">
        <v>9.4257051882126408</v>
      </c>
      <c r="I4" s="202">
        <v>0.73960427975605225</v>
      </c>
      <c r="J4" s="202">
        <v>1.161984866920152</v>
      </c>
      <c r="K4" s="202">
        <v>14.180906843050044</v>
      </c>
      <c r="L4" s="202">
        <v>1.4412885621152129</v>
      </c>
      <c r="M4" s="202">
        <v>1.7655000000000001E-2</v>
      </c>
      <c r="N4" s="202">
        <v>326.47062099999999</v>
      </c>
      <c r="O4" s="202">
        <v>4.0542195755302064</v>
      </c>
      <c r="P4" s="202">
        <v>3.9542389999999998</v>
      </c>
      <c r="Q4" s="202">
        <v>25.908307038581995</v>
      </c>
      <c r="R4" s="202">
        <v>451.57725951194607</v>
      </c>
    </row>
    <row r="5" spans="1:21">
      <c r="A5" s="810"/>
      <c r="B5" s="27" t="s">
        <v>97</v>
      </c>
      <c r="C5" s="202">
        <v>11.422854300000001</v>
      </c>
      <c r="D5" s="202">
        <v>35.711865822216183</v>
      </c>
      <c r="E5" s="202">
        <v>1.3936963800306208</v>
      </c>
      <c r="F5" s="202">
        <v>12.941533504199999</v>
      </c>
      <c r="G5" s="202">
        <v>0.6750824724432577</v>
      </c>
      <c r="H5" s="202">
        <v>1.2132907569233637</v>
      </c>
      <c r="I5" s="202">
        <v>0.76510285459575977</v>
      </c>
      <c r="J5" s="202">
        <v>24.494368098859336</v>
      </c>
      <c r="K5" s="202">
        <v>5.9069035049930507</v>
      </c>
      <c r="L5" s="202">
        <v>17.546930606556764</v>
      </c>
      <c r="M5" s="202">
        <v>6.2879059999600022</v>
      </c>
      <c r="N5" s="202">
        <v>145.50626700000001</v>
      </c>
      <c r="O5" s="202">
        <v>3.3302420488311708</v>
      </c>
      <c r="P5" s="202">
        <v>2.0020419999999999</v>
      </c>
      <c r="Q5" s="202">
        <v>6.7454042167530153</v>
      </c>
      <c r="R5" s="202">
        <v>275.94348956636247</v>
      </c>
      <c r="U5" s="33"/>
    </row>
    <row r="6" spans="1:21">
      <c r="A6" s="810">
        <v>2001</v>
      </c>
      <c r="B6" s="28" t="s">
        <v>96</v>
      </c>
      <c r="C6" s="202">
        <v>3.8670794999999996</v>
      </c>
      <c r="D6" s="202">
        <v>0.27048630902282872</v>
      </c>
      <c r="E6" s="202">
        <v>43.774364531724608</v>
      </c>
      <c r="F6" s="202">
        <v>11.874152105207795</v>
      </c>
      <c r="G6" s="202">
        <v>0.35564664904817772</v>
      </c>
      <c r="H6" s="202">
        <v>10.188927736860899</v>
      </c>
      <c r="I6" s="202">
        <v>1.9784078237364726</v>
      </c>
      <c r="J6" s="202">
        <v>0.99902037800687304</v>
      </c>
      <c r="K6" s="202">
        <v>12.345320512423122</v>
      </c>
      <c r="L6" s="202">
        <v>2.4017762448828366</v>
      </c>
      <c r="M6" s="202">
        <v>7.0299999999999998E-3</v>
      </c>
      <c r="N6" s="202">
        <v>319.81540999999999</v>
      </c>
      <c r="O6" s="202">
        <v>3.0703629213648909</v>
      </c>
      <c r="P6" s="202">
        <v>7.3825149999999997</v>
      </c>
      <c r="Q6" s="202">
        <v>5.4878359228973359</v>
      </c>
      <c r="R6" s="202">
        <v>423.8183356351758</v>
      </c>
    </row>
    <row r="7" spans="1:21">
      <c r="A7" s="810"/>
      <c r="B7" s="27" t="s">
        <v>97</v>
      </c>
      <c r="C7" s="202">
        <v>13.53438349999999</v>
      </c>
      <c r="D7" s="202">
        <v>28.526892329562788</v>
      </c>
      <c r="E7" s="202">
        <v>1.64936898426629</v>
      </c>
      <c r="F7" s="202">
        <v>11.284894688206601</v>
      </c>
      <c r="G7" s="202">
        <v>28.334972597715364</v>
      </c>
      <c r="H7" s="202">
        <v>1.6783439051508175</v>
      </c>
      <c r="I7" s="202">
        <v>1.6994460080619935</v>
      </c>
      <c r="J7" s="202">
        <v>23.476083230240565</v>
      </c>
      <c r="K7" s="202">
        <v>5.2953129940501897</v>
      </c>
      <c r="L7" s="202">
        <v>17.152152451814125</v>
      </c>
      <c r="M7" s="202">
        <v>5.4600469999499959</v>
      </c>
      <c r="N7" s="202">
        <v>128.26272800000001</v>
      </c>
      <c r="O7" s="202">
        <v>3.1025262635495205</v>
      </c>
      <c r="P7" s="202">
        <v>2.8696709999999999</v>
      </c>
      <c r="Q7" s="202">
        <v>3.8409648294558725</v>
      </c>
      <c r="R7" s="202">
        <v>276.16778778202411</v>
      </c>
    </row>
    <row r="8" spans="1:21">
      <c r="A8" s="810">
        <v>2002</v>
      </c>
      <c r="B8" s="28" t="s">
        <v>96</v>
      </c>
      <c r="C8" s="202">
        <v>3.5224118999999998</v>
      </c>
      <c r="D8" s="202">
        <v>0.14112714681369778</v>
      </c>
      <c r="E8" s="202">
        <v>49.786013699999998</v>
      </c>
      <c r="F8" s="202">
        <v>15.819862190725305</v>
      </c>
      <c r="G8" s="202">
        <v>0.12198104160432258</v>
      </c>
      <c r="H8" s="202">
        <v>7.6732533733257657</v>
      </c>
      <c r="I8" s="202">
        <v>1.5437022573192793</v>
      </c>
      <c r="J8" s="202">
        <v>1.9023168999999993</v>
      </c>
      <c r="K8" s="202">
        <v>17.977230357427381</v>
      </c>
      <c r="L8" s="202">
        <v>3.4031523370036707</v>
      </c>
      <c r="M8" s="202">
        <v>4.7280000000000004E-3</v>
      </c>
      <c r="N8" s="202">
        <v>360.47074500000002</v>
      </c>
      <c r="O8" s="202">
        <v>4.4800610290034433</v>
      </c>
      <c r="P8" s="202">
        <v>4.8040029999999998</v>
      </c>
      <c r="Q8" s="202">
        <v>24.556726223160599</v>
      </c>
      <c r="R8" s="202">
        <v>496.20731445638347</v>
      </c>
    </row>
    <row r="9" spans="1:21">
      <c r="A9" s="810"/>
      <c r="B9" s="27" t="s">
        <v>97</v>
      </c>
      <c r="C9" s="202">
        <v>12.302007599999994</v>
      </c>
      <c r="D9" s="202">
        <v>29.445000391655991</v>
      </c>
      <c r="E9" s="202">
        <v>3.0460111663847487</v>
      </c>
      <c r="F9" s="202">
        <v>10.547845848187738</v>
      </c>
      <c r="G9" s="202">
        <v>11.076231198868173</v>
      </c>
      <c r="H9" s="202">
        <v>0.81759545119678967</v>
      </c>
      <c r="I9" s="202">
        <v>1.6368492626839455</v>
      </c>
      <c r="J9" s="202">
        <v>25.757110199999982</v>
      </c>
      <c r="K9" s="202">
        <v>6.0622751719192776</v>
      </c>
      <c r="L9" s="202">
        <v>12.604137744688202</v>
      </c>
      <c r="M9" s="202">
        <v>7.6589949998299964</v>
      </c>
      <c r="N9" s="202">
        <v>140.377983</v>
      </c>
      <c r="O9" s="202">
        <v>3.8599121073598162</v>
      </c>
      <c r="P9" s="202">
        <v>2.1260479999999999</v>
      </c>
      <c r="Q9" s="202">
        <v>3.5288401726515697</v>
      </c>
      <c r="R9" s="202">
        <v>270.84684231542622</v>
      </c>
    </row>
    <row r="10" spans="1:21">
      <c r="A10" s="810">
        <v>2003</v>
      </c>
      <c r="B10" s="28" t="s">
        <v>96</v>
      </c>
      <c r="C10" s="202">
        <v>1.7321311100000005</v>
      </c>
      <c r="D10" s="202">
        <v>0.3207019399653645</v>
      </c>
      <c r="E10" s="202">
        <v>67.985296464841568</v>
      </c>
      <c r="F10" s="202">
        <v>24.177216340928116</v>
      </c>
      <c r="G10" s="202">
        <v>0.21439351692467543</v>
      </c>
      <c r="H10" s="202">
        <v>6.0982243192189811</v>
      </c>
      <c r="I10" s="202">
        <v>1.9867586919876856</v>
      </c>
      <c r="J10" s="202">
        <v>1.665308</v>
      </c>
      <c r="K10" s="202">
        <v>15.967654</v>
      </c>
      <c r="L10" s="202">
        <v>8.7309507952594139</v>
      </c>
      <c r="M10" s="202">
        <v>1.9580000000000001E-3</v>
      </c>
      <c r="N10" s="202">
        <v>440.42840999999999</v>
      </c>
      <c r="O10" s="202">
        <v>7.0291593168967843</v>
      </c>
      <c r="P10" s="202">
        <v>4.5089069999999998</v>
      </c>
      <c r="Q10" s="202">
        <v>31.894882189699569</v>
      </c>
      <c r="R10" s="202">
        <v>612.74195168572214</v>
      </c>
    </row>
    <row r="11" spans="1:21">
      <c r="A11" s="810"/>
      <c r="B11" s="27" t="s">
        <v>97</v>
      </c>
      <c r="C11" s="202">
        <v>20.495815600000007</v>
      </c>
      <c r="D11" s="202">
        <v>35.448722418027465</v>
      </c>
      <c r="E11" s="202">
        <v>1.2302451265659262</v>
      </c>
      <c r="F11" s="202">
        <v>13.765842369297255</v>
      </c>
      <c r="G11" s="202">
        <v>26.402346396825703</v>
      </c>
      <c r="H11" s="202">
        <v>1.841670210834444</v>
      </c>
      <c r="I11" s="202">
        <v>2.6189104893209407</v>
      </c>
      <c r="J11" s="202">
        <v>28.359217999999998</v>
      </c>
      <c r="K11" s="202">
        <v>11.530633</v>
      </c>
      <c r="L11" s="202">
        <v>24.026103444881834</v>
      </c>
      <c r="M11" s="202">
        <v>7.434298000010001</v>
      </c>
      <c r="N11" s="202">
        <v>183.226528</v>
      </c>
      <c r="O11" s="202">
        <v>4.740882527025355</v>
      </c>
      <c r="P11" s="202">
        <v>3.7571279999999998</v>
      </c>
      <c r="Q11" s="202">
        <v>1.2737250936891122</v>
      </c>
      <c r="R11" s="202">
        <v>366.15206867647805</v>
      </c>
    </row>
    <row r="12" spans="1:21">
      <c r="A12" s="810">
        <v>2004</v>
      </c>
      <c r="B12" s="28" t="s">
        <v>96</v>
      </c>
      <c r="C12" s="202">
        <v>4.388614930000001</v>
      </c>
      <c r="D12" s="202">
        <v>0.85707937453308913</v>
      </c>
      <c r="E12" s="202">
        <v>113.76102188462907</v>
      </c>
      <c r="F12" s="202">
        <v>29.817318346380322</v>
      </c>
      <c r="G12" s="202">
        <v>0.33144772829478036</v>
      </c>
      <c r="H12" s="202">
        <v>11.666284960935174</v>
      </c>
      <c r="I12" s="202">
        <v>2.2251617777676893</v>
      </c>
      <c r="J12" s="202">
        <v>2.449821</v>
      </c>
      <c r="K12" s="202">
        <v>33.587659000000002</v>
      </c>
      <c r="L12" s="202">
        <v>11.028080623948322</v>
      </c>
      <c r="M12" s="202">
        <v>2.7237000009999995E-2</v>
      </c>
      <c r="N12" s="202">
        <v>472.58785999999998</v>
      </c>
      <c r="O12" s="202">
        <v>8.3430790798873922</v>
      </c>
      <c r="P12" s="202">
        <v>13.676883999999999</v>
      </c>
      <c r="Q12" s="202">
        <v>78.775293179898071</v>
      </c>
      <c r="R12" s="202">
        <v>783.52284288628402</v>
      </c>
    </row>
    <row r="13" spans="1:21">
      <c r="A13" s="810"/>
      <c r="B13" s="27" t="s">
        <v>97</v>
      </c>
      <c r="C13" s="202">
        <v>24.93751330000001</v>
      </c>
      <c r="D13" s="202">
        <v>45.788678337734275</v>
      </c>
      <c r="E13" s="202">
        <v>1.6756335751838687</v>
      </c>
      <c r="F13" s="202">
        <v>17.733528620836829</v>
      </c>
      <c r="G13" s="202">
        <v>12.993099512597574</v>
      </c>
      <c r="H13" s="202">
        <v>2.0264134241463676</v>
      </c>
      <c r="I13" s="202">
        <v>2.0825814310546864</v>
      </c>
      <c r="J13" s="202">
        <v>33.475918</v>
      </c>
      <c r="K13" s="202">
        <v>12.156193999999999</v>
      </c>
      <c r="L13" s="202">
        <v>26.879603191924993</v>
      </c>
      <c r="M13" s="202">
        <v>4.2324749998899964</v>
      </c>
      <c r="N13" s="202">
        <v>231.11183399999999</v>
      </c>
      <c r="O13" s="202">
        <v>12.5394893872705</v>
      </c>
      <c r="P13" s="202">
        <v>2.1727599999999998</v>
      </c>
      <c r="Q13" s="202">
        <v>3.9410079370187483</v>
      </c>
      <c r="R13" s="202">
        <v>433.74672971765784</v>
      </c>
    </row>
    <row r="14" spans="1:21">
      <c r="A14" s="867">
        <v>2005</v>
      </c>
      <c r="B14" s="28" t="s">
        <v>96</v>
      </c>
      <c r="C14" s="202">
        <v>5.6520338700000003</v>
      </c>
      <c r="D14" s="202">
        <v>0.29206984979999989</v>
      </c>
      <c r="E14" s="202">
        <v>165.17972530358924</v>
      </c>
      <c r="F14" s="202">
        <v>37.061120952570761</v>
      </c>
      <c r="G14" s="202">
        <v>0.21264338408413125</v>
      </c>
      <c r="H14" s="202">
        <v>37.70878484402391</v>
      </c>
      <c r="I14" s="202">
        <v>3.6989721355608944</v>
      </c>
      <c r="J14" s="202">
        <v>3.8040530000000001</v>
      </c>
      <c r="K14" s="202">
        <v>32.353496999999997</v>
      </c>
      <c r="L14" s="202">
        <v>10.155238225587214</v>
      </c>
      <c r="M14" s="202">
        <v>2.7781818181818181E-4</v>
      </c>
      <c r="N14" s="202">
        <v>543.95455400000003</v>
      </c>
      <c r="O14" s="202">
        <v>12.743384939642334</v>
      </c>
      <c r="P14" s="202">
        <v>18.157081000000002</v>
      </c>
      <c r="Q14" s="202">
        <v>33.279860297720212</v>
      </c>
      <c r="R14" s="202">
        <v>904.25329662076047</v>
      </c>
    </row>
    <row r="15" spans="1:21">
      <c r="A15" s="867"/>
      <c r="B15" s="27" t="s">
        <v>97</v>
      </c>
      <c r="C15" s="202">
        <v>40.319364800000017</v>
      </c>
      <c r="D15" s="202">
        <v>48.353119220239968</v>
      </c>
      <c r="E15" s="202">
        <v>18.091996212909951</v>
      </c>
      <c r="F15" s="202">
        <v>16.441051082281422</v>
      </c>
      <c r="G15" s="202">
        <v>13.69091586878041</v>
      </c>
      <c r="H15" s="202">
        <v>2.5710005594963192</v>
      </c>
      <c r="I15" s="202">
        <v>1.581102055307817</v>
      </c>
      <c r="J15" s="202">
        <v>29.808047999999999</v>
      </c>
      <c r="K15" s="202">
        <v>11.070152</v>
      </c>
      <c r="L15" s="202">
        <v>33.406931519926296</v>
      </c>
      <c r="M15" s="202">
        <v>10.744782134832725</v>
      </c>
      <c r="N15" s="202">
        <v>307.598343</v>
      </c>
      <c r="O15" s="202">
        <v>8.2940693413243611</v>
      </c>
      <c r="P15" s="202">
        <v>9.2516440000000006</v>
      </c>
      <c r="Q15" s="202">
        <v>4.532733951270151</v>
      </c>
      <c r="R15" s="202">
        <v>555.75525374636936</v>
      </c>
    </row>
    <row r="16" spans="1:21">
      <c r="A16" s="867">
        <v>2006</v>
      </c>
      <c r="B16" s="28" t="s">
        <v>96</v>
      </c>
      <c r="C16" s="202">
        <v>4.7962741799999993</v>
      </c>
      <c r="D16" s="202">
        <v>0.50745964850000025</v>
      </c>
      <c r="E16" s="202">
        <v>241.46530950659525</v>
      </c>
      <c r="F16" s="202">
        <v>36.484906400594781</v>
      </c>
      <c r="G16" s="202">
        <v>6.5206194690265479E-2</v>
      </c>
      <c r="H16" s="202">
        <v>20.682037929030741</v>
      </c>
      <c r="I16" s="202">
        <v>7.0224303634216323</v>
      </c>
      <c r="J16" s="202">
        <v>2.2693289999999999</v>
      </c>
      <c r="K16" s="202">
        <v>35.592272999999999</v>
      </c>
      <c r="L16" s="202">
        <v>11.556268115354726</v>
      </c>
      <c r="M16" s="202">
        <v>4.3637893926581003E-3</v>
      </c>
      <c r="N16" s="202">
        <v>438.61828200000002</v>
      </c>
      <c r="O16" s="202">
        <v>12.605795427433018</v>
      </c>
      <c r="P16" s="202">
        <v>5.0475750000000001</v>
      </c>
      <c r="Q16" s="202">
        <v>31.087976721232888</v>
      </c>
      <c r="R16" s="202">
        <v>847.80548727624591</v>
      </c>
    </row>
    <row r="17" spans="1:18">
      <c r="A17" s="867"/>
      <c r="B17" s="27" t="s">
        <v>97</v>
      </c>
      <c r="C17" s="202">
        <v>45.229650799999995</v>
      </c>
      <c r="D17" s="202">
        <v>41.468365857874957</v>
      </c>
      <c r="E17" s="202">
        <v>3.4410690208137629</v>
      </c>
      <c r="F17" s="202">
        <v>11.767646870321181</v>
      </c>
      <c r="G17" s="202">
        <v>12.9116209439528</v>
      </c>
      <c r="H17" s="202">
        <v>2.9564848200923386</v>
      </c>
      <c r="I17" s="202">
        <v>1.8454773839498884</v>
      </c>
      <c r="J17" s="202">
        <v>32.328657999999997</v>
      </c>
      <c r="K17" s="202">
        <v>16.762243000000002</v>
      </c>
      <c r="L17" s="202">
        <v>34.105190713628403</v>
      </c>
      <c r="M17" s="202">
        <v>18.654877176844948</v>
      </c>
      <c r="N17" s="202">
        <v>339.24252200000001</v>
      </c>
      <c r="O17" s="202">
        <v>8.448903340682369</v>
      </c>
      <c r="P17" s="202">
        <v>3.5553140000000001</v>
      </c>
      <c r="Q17" s="202">
        <v>4.4913205219140755</v>
      </c>
      <c r="R17" s="202">
        <v>577.20934445007481</v>
      </c>
    </row>
    <row r="18" spans="1:18">
      <c r="A18" s="810">
        <v>2007</v>
      </c>
      <c r="B18" s="28" t="s">
        <v>96</v>
      </c>
      <c r="C18" s="202">
        <v>0.33125300000000002</v>
      </c>
      <c r="D18" s="202">
        <v>0.67972859089999971</v>
      </c>
      <c r="E18" s="202">
        <v>321.31735026977947</v>
      </c>
      <c r="F18" s="202">
        <v>47.23925252572797</v>
      </c>
      <c r="G18" s="202">
        <v>4.1026562028373077E-2</v>
      </c>
      <c r="H18" s="202">
        <v>21.852033222980545</v>
      </c>
      <c r="I18" s="202">
        <v>8.3194204726111582</v>
      </c>
      <c r="J18" s="202">
        <v>2.0058220000000002</v>
      </c>
      <c r="K18" s="202">
        <v>35.593021999999998</v>
      </c>
      <c r="L18" s="202">
        <v>16.097463710482426</v>
      </c>
      <c r="M18" s="202">
        <v>5.0920000000000002E-3</v>
      </c>
      <c r="N18" s="202">
        <v>395.68124499999999</v>
      </c>
      <c r="O18" s="202">
        <v>24.796897245484853</v>
      </c>
      <c r="P18" s="202">
        <v>6.7723579999999997</v>
      </c>
      <c r="Q18" s="202">
        <v>32.296821889340016</v>
      </c>
      <c r="R18" s="202">
        <v>917.57339363933477</v>
      </c>
    </row>
    <row r="19" spans="1:18">
      <c r="A19" s="810"/>
      <c r="B19" s="27" t="s">
        <v>97</v>
      </c>
      <c r="C19" s="202">
        <v>2.9657389899999989</v>
      </c>
      <c r="D19" s="202">
        <v>56.407219155944979</v>
      </c>
      <c r="E19" s="202">
        <v>3.1354654068083909</v>
      </c>
      <c r="F19" s="202">
        <v>14.283547463228498</v>
      </c>
      <c r="G19" s="202">
        <v>15.592612586779358</v>
      </c>
      <c r="H19" s="202">
        <v>3.7872827883860545</v>
      </c>
      <c r="I19" s="202">
        <v>1.910629055112085</v>
      </c>
      <c r="J19" s="202">
        <v>44.782770999999997</v>
      </c>
      <c r="K19" s="202">
        <v>16.763859</v>
      </c>
      <c r="L19" s="202">
        <v>40.671104219736655</v>
      </c>
      <c r="M19" s="202">
        <v>13.39590000001</v>
      </c>
      <c r="N19" s="202">
        <v>400.929508</v>
      </c>
      <c r="O19" s="202">
        <v>10.57942091663862</v>
      </c>
      <c r="P19" s="202">
        <v>5.2621859999999998</v>
      </c>
      <c r="Q19" s="202">
        <v>6.1424307643280986</v>
      </c>
      <c r="R19" s="202">
        <v>701.82284515697279</v>
      </c>
    </row>
    <row r="20" spans="1:18">
      <c r="A20" s="810">
        <v>2008</v>
      </c>
      <c r="B20" s="28" t="s">
        <v>96</v>
      </c>
      <c r="C20" s="202">
        <v>0.41096657000000003</v>
      </c>
      <c r="D20" s="202">
        <v>2.2438687823999999</v>
      </c>
      <c r="E20" s="202">
        <v>322.73505030901759</v>
      </c>
      <c r="F20" s="202">
        <v>73.593321978457183</v>
      </c>
      <c r="G20" s="202">
        <v>0.12608750347764028</v>
      </c>
      <c r="H20" s="202">
        <v>16.253744172410315</v>
      </c>
      <c r="I20" s="202">
        <v>10.436420471869162</v>
      </c>
      <c r="J20" s="202">
        <v>2.211575669957687</v>
      </c>
      <c r="K20" s="202">
        <v>38.93111407422672</v>
      </c>
      <c r="L20" s="202">
        <v>23.935712205572145</v>
      </c>
      <c r="M20" s="202">
        <v>0.14264334841261295</v>
      </c>
      <c r="N20" s="202">
        <v>438.95817499999998</v>
      </c>
      <c r="O20" s="202">
        <v>27.692480922751223</v>
      </c>
      <c r="P20" s="202">
        <v>8.6019729999999992</v>
      </c>
      <c r="Q20" s="202">
        <v>31.982265335188234</v>
      </c>
      <c r="R20" s="202">
        <v>1002.2799042737405</v>
      </c>
    </row>
    <row r="21" spans="1:18">
      <c r="A21" s="810"/>
      <c r="B21" s="27" t="s">
        <v>97</v>
      </c>
      <c r="C21" s="202">
        <v>6.0960162100000002</v>
      </c>
      <c r="D21" s="202">
        <v>72.241239279295939</v>
      </c>
      <c r="E21" s="202">
        <v>10.184853724126411</v>
      </c>
      <c r="F21" s="202">
        <v>11.511024618558983</v>
      </c>
      <c r="G21" s="202">
        <v>12.979718522819372</v>
      </c>
      <c r="H21" s="202">
        <v>8.2223469363526895</v>
      </c>
      <c r="I21" s="202">
        <v>2.262124929850025</v>
      </c>
      <c r="J21" s="202">
        <v>55.064414245416074</v>
      </c>
      <c r="K21" s="202">
        <v>381.50853238354296</v>
      </c>
      <c r="L21" s="202">
        <v>44.74438057127287</v>
      </c>
      <c r="M21" s="202">
        <v>29.78092783577836</v>
      </c>
      <c r="N21" s="202">
        <v>330.65834899999999</v>
      </c>
      <c r="O21" s="202">
        <v>20.055927007139825</v>
      </c>
      <c r="P21" s="202">
        <v>6.9420840000000004</v>
      </c>
      <c r="Q21" s="202">
        <v>5.4292312883912004</v>
      </c>
      <c r="R21" s="202">
        <v>1140.2985412425446</v>
      </c>
    </row>
    <row r="22" spans="1:18">
      <c r="A22" s="810">
        <v>2009</v>
      </c>
      <c r="B22" s="28" t="s">
        <v>96</v>
      </c>
      <c r="C22" s="202">
        <v>0.18890780000000001</v>
      </c>
      <c r="D22" s="202">
        <v>1.0659186099000002</v>
      </c>
      <c r="E22" s="202">
        <v>169.30376841914651</v>
      </c>
      <c r="F22" s="202">
        <v>30.830707677361378</v>
      </c>
      <c r="G22" s="202">
        <v>2.8934878914925705E-2</v>
      </c>
      <c r="H22" s="202">
        <v>38.476385436833965</v>
      </c>
      <c r="I22" s="202">
        <v>12.863172764925539</v>
      </c>
      <c r="J22" s="202">
        <v>1.5116078449380357</v>
      </c>
      <c r="K22" s="202">
        <v>34.575813413158947</v>
      </c>
      <c r="L22" s="202">
        <v>30.648995726661106</v>
      </c>
      <c r="M22" s="202">
        <v>3.1514E-2</v>
      </c>
      <c r="N22" s="202">
        <v>302.97477800000001</v>
      </c>
      <c r="O22" s="202">
        <v>61.296410626772243</v>
      </c>
      <c r="P22" s="202">
        <v>7.6898770000000001</v>
      </c>
      <c r="Q22" s="202">
        <v>27.069135705251529</v>
      </c>
      <c r="R22" s="202">
        <v>721.89685363386411</v>
      </c>
    </row>
    <row r="23" spans="1:18">
      <c r="A23" s="810"/>
      <c r="B23" s="27" t="s">
        <v>97</v>
      </c>
      <c r="C23" s="202">
        <v>5.7543827099999989</v>
      </c>
      <c r="D23" s="202">
        <v>71.335664483268033</v>
      </c>
      <c r="E23" s="202">
        <v>8.5898500011156074</v>
      </c>
      <c r="F23" s="202">
        <v>11.333971125588935</v>
      </c>
      <c r="G23" s="202">
        <v>22.318940333978638</v>
      </c>
      <c r="H23" s="202">
        <v>4.6791439754551405</v>
      </c>
      <c r="I23" s="202">
        <v>4.3670025271709685</v>
      </c>
      <c r="J23" s="202">
        <v>43.26176998563168</v>
      </c>
      <c r="K23" s="202">
        <v>19.483127619576738</v>
      </c>
      <c r="L23" s="202">
        <v>46.52650877512594</v>
      </c>
      <c r="M23" s="202">
        <v>31.77660201999997</v>
      </c>
      <c r="N23" s="202">
        <v>244.213165</v>
      </c>
      <c r="O23" s="202">
        <v>22.411175567413967</v>
      </c>
      <c r="P23" s="202">
        <v>8.0247220000000006</v>
      </c>
      <c r="Q23" s="202">
        <v>7.5492681471071679</v>
      </c>
      <c r="R23" s="202">
        <v>696.51555406143268</v>
      </c>
    </row>
    <row r="24" spans="1:18">
      <c r="A24" s="810">
        <v>2010</v>
      </c>
      <c r="B24" s="28" t="s">
        <v>96</v>
      </c>
      <c r="C24" s="202">
        <v>3.0106189999999998E-2</v>
      </c>
      <c r="D24" s="202">
        <v>1.2143975214000002</v>
      </c>
      <c r="E24" s="202">
        <v>180.69488808895483</v>
      </c>
      <c r="F24" s="202">
        <v>40.963825101681444</v>
      </c>
      <c r="G24" s="202">
        <v>2.4070466406185962E-2</v>
      </c>
      <c r="H24" s="202">
        <v>20.643513202326908</v>
      </c>
      <c r="I24" s="202">
        <v>12.326183039557485</v>
      </c>
      <c r="J24" s="202">
        <v>1.5489484138105896</v>
      </c>
      <c r="K24" s="202">
        <v>65.604679445708612</v>
      </c>
      <c r="L24" s="202">
        <v>31.232050874999999</v>
      </c>
      <c r="M24" s="202">
        <v>9.3741610000000003E-2</v>
      </c>
      <c r="N24" s="202">
        <v>369.90089</v>
      </c>
      <c r="O24" s="202">
        <v>53.438779834606898</v>
      </c>
      <c r="P24" s="202">
        <v>12.685439000000001</v>
      </c>
      <c r="Q24" s="202">
        <v>20.385284489999989</v>
      </c>
      <c r="R24" s="202">
        <v>813.46062227945299</v>
      </c>
    </row>
    <row r="25" spans="1:18">
      <c r="A25" s="810"/>
      <c r="B25" s="27" t="s">
        <v>97</v>
      </c>
      <c r="C25" s="202">
        <v>5.7543827099999989</v>
      </c>
      <c r="D25" s="202">
        <v>72.970878172354006</v>
      </c>
      <c r="E25" s="202">
        <v>14.995763774375259</v>
      </c>
      <c r="F25" s="202">
        <v>18.913392309835245</v>
      </c>
      <c r="G25" s="202">
        <v>18.678372223284789</v>
      </c>
      <c r="H25" s="202">
        <v>3.5489481263228151</v>
      </c>
      <c r="I25" s="202">
        <v>4.8034144956792595</v>
      </c>
      <c r="J25" s="202">
        <v>47.610708850191628</v>
      </c>
      <c r="K25" s="202">
        <v>17.512970990268045</v>
      </c>
      <c r="L25" s="202">
        <v>53.184080000000002</v>
      </c>
      <c r="M25" s="202">
        <v>23.47912160000001</v>
      </c>
      <c r="N25" s="202">
        <v>277.32416000000001</v>
      </c>
      <c r="O25" s="202">
        <v>22.365782040714372</v>
      </c>
      <c r="P25" s="202">
        <v>11.893573</v>
      </c>
      <c r="Q25" s="202">
        <v>16.047014459999993</v>
      </c>
      <c r="R25" s="202">
        <v>717.10640494302561</v>
      </c>
    </row>
    <row r="26" spans="1:18">
      <c r="A26" s="810">
        <v>2011</v>
      </c>
      <c r="B26" s="28" t="s">
        <v>96</v>
      </c>
      <c r="C26" s="202">
        <v>4.1153943800000015</v>
      </c>
      <c r="D26" s="202">
        <v>4.0988559605000034</v>
      </c>
      <c r="E26" s="202">
        <v>202.36698477944958</v>
      </c>
      <c r="F26" s="202">
        <v>50.116474647554142</v>
      </c>
      <c r="G26" s="202">
        <v>8.4617774871287136E-4</v>
      </c>
      <c r="H26" s="202">
        <v>7.2605763563335142</v>
      </c>
      <c r="I26" s="202">
        <v>11.141429860384575</v>
      </c>
      <c r="J26" s="202">
        <v>1.631572529051543</v>
      </c>
      <c r="K26" s="202">
        <v>152.14823997864255</v>
      </c>
      <c r="L26" s="202">
        <v>27.680982069374323</v>
      </c>
      <c r="M26" s="202">
        <v>1.8275629629684566E-2</v>
      </c>
      <c r="N26" s="202">
        <v>377.53316000000001</v>
      </c>
      <c r="O26" s="202">
        <v>25.094664076284655</v>
      </c>
      <c r="P26" s="202">
        <v>12.939962</v>
      </c>
      <c r="Q26" s="202">
        <v>26.717879789999998</v>
      </c>
      <c r="R26" s="202">
        <v>902.86529823495323</v>
      </c>
    </row>
    <row r="27" spans="1:18">
      <c r="A27" s="810"/>
      <c r="B27" s="27" t="s">
        <v>97</v>
      </c>
      <c r="C27" s="202">
        <v>6.6060297000000006</v>
      </c>
      <c r="D27" s="202">
        <v>78.519063423104029</v>
      </c>
      <c r="E27" s="202">
        <v>11.221678179053466</v>
      </c>
      <c r="F27" s="202">
        <v>15.736802591249125</v>
      </c>
      <c r="G27" s="202">
        <v>5.2289744352554582E-2</v>
      </c>
      <c r="H27" s="202">
        <v>2.8773053028508762</v>
      </c>
      <c r="I27" s="202">
        <v>5.3990072989750484</v>
      </c>
      <c r="J27" s="202">
        <v>46.793090247615588</v>
      </c>
      <c r="K27" s="202">
        <v>19.94141734450049</v>
      </c>
      <c r="L27" s="202">
        <v>66.886903016883721</v>
      </c>
      <c r="M27" s="202">
        <v>21.406669577749323</v>
      </c>
      <c r="N27" s="202">
        <v>330.97772500000002</v>
      </c>
      <c r="O27" s="202">
        <v>28.621280258452348</v>
      </c>
      <c r="P27" s="202">
        <v>14.271559</v>
      </c>
      <c r="Q27" s="202">
        <v>21.301699509999999</v>
      </c>
      <c r="R27" s="202">
        <v>815.09531379478642</v>
      </c>
    </row>
    <row r="28" spans="1:18">
      <c r="A28" s="810">
        <v>2012</v>
      </c>
      <c r="B28" s="28" t="s">
        <v>96</v>
      </c>
      <c r="C28" s="202">
        <v>8.4395317091115132</v>
      </c>
      <c r="D28" s="202">
        <v>3.7818923657577943</v>
      </c>
      <c r="E28" s="202">
        <v>166.1946504548082</v>
      </c>
      <c r="F28" s="202">
        <v>58.068540041580285</v>
      </c>
      <c r="G28" s="202">
        <v>1.1783992346695702E-2</v>
      </c>
      <c r="H28" s="202">
        <v>5.0579899034659555</v>
      </c>
      <c r="I28" s="202">
        <v>19.06419834611977</v>
      </c>
      <c r="J28" s="202">
        <v>1.6500487878604453</v>
      </c>
      <c r="K28" s="202">
        <v>176.83662069416133</v>
      </c>
      <c r="L28" s="202">
        <v>27.38329572352686</v>
      </c>
      <c r="M28" s="202">
        <v>0.51341581657692803</v>
      </c>
      <c r="N28" s="202">
        <v>325.12870400000003</v>
      </c>
      <c r="O28" s="202">
        <v>27.538054729999999</v>
      </c>
      <c r="P28" s="202">
        <v>182.61867338641261</v>
      </c>
      <c r="Q28" s="202">
        <v>28.50618832000001</v>
      </c>
      <c r="R28" s="202">
        <v>1030.7935882717284</v>
      </c>
    </row>
    <row r="29" spans="1:18">
      <c r="A29" s="810"/>
      <c r="B29" s="27" t="s">
        <v>97</v>
      </c>
      <c r="C29" s="202">
        <v>8.7907819000000043</v>
      </c>
      <c r="D29" s="202">
        <v>80.032898903754216</v>
      </c>
      <c r="E29" s="202">
        <v>111.35216369155611</v>
      </c>
      <c r="F29" s="202">
        <v>16.498445005024607</v>
      </c>
      <c r="G29" s="202">
        <v>8.2063884766697445E-2</v>
      </c>
      <c r="H29" s="202">
        <v>3.0608917988197044</v>
      </c>
      <c r="I29" s="202">
        <v>4.5666020094371715</v>
      </c>
      <c r="J29" s="202">
        <v>45.678618850660648</v>
      </c>
      <c r="K29" s="202">
        <v>33.367759814877417</v>
      </c>
      <c r="L29" s="202">
        <v>67.864786725537272</v>
      </c>
      <c r="M29" s="202">
        <v>18.601808750997797</v>
      </c>
      <c r="N29" s="202">
        <v>330.97139499999997</v>
      </c>
      <c r="O29" s="202">
        <v>35.560649800000014</v>
      </c>
      <c r="P29" s="202">
        <v>27.884182158931068</v>
      </c>
      <c r="Q29" s="202">
        <v>24.381101630000003</v>
      </c>
      <c r="R29" s="202">
        <v>963.64096486681274</v>
      </c>
    </row>
    <row r="30" spans="1:18">
      <c r="A30" s="810">
        <v>2013</v>
      </c>
      <c r="B30" s="28" t="s">
        <v>96</v>
      </c>
      <c r="C30" s="202">
        <v>1.336889</v>
      </c>
      <c r="D30" s="202">
        <v>3.28</v>
      </c>
      <c r="E30" s="202"/>
      <c r="F30" s="202">
        <v>62.58</v>
      </c>
      <c r="G30" s="202"/>
      <c r="H30" s="202"/>
      <c r="I30" s="202"/>
      <c r="J30" s="202">
        <v>1</v>
      </c>
      <c r="K30" s="202"/>
      <c r="L30" s="202"/>
      <c r="M30" s="202"/>
      <c r="N30" s="202"/>
      <c r="O30" s="202"/>
      <c r="P30" s="202"/>
      <c r="Q30" s="213">
        <v>26.717879789999998</v>
      </c>
      <c r="R30" s="202"/>
    </row>
    <row r="31" spans="1:18">
      <c r="A31" s="810"/>
      <c r="B31" s="27" t="s">
        <v>97</v>
      </c>
      <c r="C31" s="202">
        <v>4.5643700300000001</v>
      </c>
      <c r="D31" s="202">
        <v>69.98</v>
      </c>
      <c r="E31" s="202"/>
      <c r="F31" s="202">
        <v>16.78</v>
      </c>
      <c r="G31" s="202"/>
      <c r="H31" s="202"/>
      <c r="I31" s="202"/>
      <c r="J31" s="202">
        <v>41.9</v>
      </c>
      <c r="K31" s="202"/>
      <c r="L31" s="202"/>
      <c r="M31" s="202"/>
      <c r="N31" s="202"/>
      <c r="O31" s="202"/>
      <c r="P31" s="202"/>
      <c r="Q31" s="213">
        <v>27.90566623162308</v>
      </c>
      <c r="R31" s="202"/>
    </row>
    <row r="32" spans="1:18">
      <c r="A32" s="810">
        <v>2014</v>
      </c>
      <c r="B32" s="28" t="s">
        <v>96</v>
      </c>
      <c r="C32" s="202">
        <v>4.9523817700000006</v>
      </c>
      <c r="D32" s="202">
        <v>2.5</v>
      </c>
      <c r="E32" s="202"/>
      <c r="F32" s="202">
        <v>67.37</v>
      </c>
      <c r="G32" s="202"/>
      <c r="H32" s="202"/>
      <c r="I32" s="202"/>
      <c r="J32" s="202">
        <v>1.1000000000000001</v>
      </c>
      <c r="K32" s="202"/>
      <c r="L32" s="202"/>
      <c r="M32" s="202"/>
      <c r="N32" s="202"/>
      <c r="O32" s="202"/>
      <c r="P32" s="202"/>
      <c r="Q32" s="213">
        <v>1.707E-3</v>
      </c>
      <c r="R32" s="202"/>
    </row>
    <row r="33" spans="1:18">
      <c r="A33" s="810"/>
      <c r="B33" s="27" t="s">
        <v>97</v>
      </c>
      <c r="C33" s="202">
        <v>1.065E-2</v>
      </c>
      <c r="D33" s="202">
        <v>84.4</v>
      </c>
      <c r="E33" s="202"/>
      <c r="F33" s="202">
        <v>17.79</v>
      </c>
      <c r="G33" s="202"/>
      <c r="H33" s="202"/>
      <c r="I33" s="202"/>
      <c r="J33" s="202">
        <v>41.9</v>
      </c>
      <c r="K33" s="202"/>
      <c r="L33" s="202"/>
      <c r="M33" s="202"/>
      <c r="N33" s="202"/>
      <c r="O33" s="202"/>
      <c r="P33" s="202"/>
      <c r="Q33" s="213">
        <v>1.1694E-2</v>
      </c>
      <c r="R33" s="202"/>
    </row>
    <row r="34" spans="1:18">
      <c r="A34" s="810">
        <v>2015</v>
      </c>
      <c r="B34" s="28" t="s">
        <v>96</v>
      </c>
      <c r="C34" s="202">
        <v>1.6104134999999999E-2</v>
      </c>
      <c r="D34" s="205">
        <v>3.2</v>
      </c>
      <c r="E34" s="205"/>
      <c r="F34" s="200"/>
      <c r="G34" s="205"/>
      <c r="H34" s="205"/>
      <c r="I34" s="202">
        <v>7.8</v>
      </c>
      <c r="J34" s="205">
        <v>1.1000000000000001</v>
      </c>
      <c r="K34" s="202"/>
      <c r="L34" s="200"/>
      <c r="M34" s="200"/>
      <c r="N34" s="205"/>
      <c r="O34" s="202"/>
      <c r="P34" s="200"/>
      <c r="Q34" s="213">
        <v>0.23072400000000001</v>
      </c>
      <c r="R34" s="200"/>
    </row>
    <row r="35" spans="1:18">
      <c r="A35" s="810"/>
      <c r="B35" s="27" t="s">
        <v>97</v>
      </c>
      <c r="C35" s="202">
        <v>2.3206889200000003</v>
      </c>
      <c r="D35" s="205">
        <v>82.5</v>
      </c>
      <c r="E35" s="205"/>
      <c r="F35" s="200"/>
      <c r="G35" s="205"/>
      <c r="H35" s="205"/>
      <c r="I35" s="202"/>
      <c r="J35" s="205">
        <v>40.4</v>
      </c>
      <c r="K35" s="202"/>
      <c r="L35" s="200"/>
      <c r="M35" s="200"/>
      <c r="N35" s="205"/>
      <c r="O35" s="202"/>
      <c r="P35" s="200"/>
      <c r="Q35" s="213">
        <v>0.48483199999999999</v>
      </c>
      <c r="R35" s="200"/>
    </row>
    <row r="36" spans="1:18">
      <c r="A36" s="17"/>
      <c r="B36" s="17"/>
      <c r="C36" s="17"/>
      <c r="D36" s="17"/>
      <c r="E36" s="17"/>
      <c r="F36" s="17"/>
      <c r="G36" s="17"/>
      <c r="H36" s="17"/>
      <c r="I36" s="17"/>
      <c r="J36" s="17"/>
      <c r="K36" s="17"/>
      <c r="L36" s="17"/>
      <c r="M36" s="17"/>
      <c r="N36" s="17"/>
      <c r="O36" s="17"/>
      <c r="P36" s="17"/>
      <c r="Q36" s="17"/>
      <c r="R36" s="17"/>
    </row>
    <row r="37" spans="1:18" s="17" customFormat="1" ht="13.8">
      <c r="A37" s="44" t="s">
        <v>19</v>
      </c>
      <c r="E37" s="43"/>
      <c r="F37" s="43"/>
      <c r="G37" s="43"/>
      <c r="H37" s="43"/>
      <c r="I37" s="43"/>
      <c r="J37" s="43"/>
      <c r="K37" s="43"/>
      <c r="L37" s="43"/>
      <c r="M37" s="43"/>
      <c r="N37" s="43"/>
    </row>
    <row r="38" spans="1:18" s="17" customFormat="1" ht="13.8">
      <c r="E38" s="43"/>
      <c r="F38" s="43"/>
      <c r="G38" s="43"/>
      <c r="H38" s="43"/>
      <c r="I38" s="43"/>
      <c r="J38" s="43"/>
      <c r="K38" s="43"/>
      <c r="L38" s="43"/>
      <c r="M38" s="43"/>
      <c r="N38" s="43"/>
    </row>
    <row r="39" spans="1:18" s="17" customFormat="1" ht="13.8">
      <c r="A39" s="41" t="s">
        <v>119</v>
      </c>
      <c r="F39" s="43"/>
      <c r="G39" s="43"/>
      <c r="H39" s="43"/>
      <c r="I39" s="43"/>
      <c r="J39" s="43"/>
      <c r="K39" s="43"/>
      <c r="L39" s="43"/>
      <c r="M39" s="43"/>
      <c r="N39" s="43"/>
    </row>
    <row r="40" spans="1:18">
      <c r="A40" s="43"/>
      <c r="B40" s="17"/>
      <c r="C40" s="17"/>
      <c r="D40" s="17"/>
      <c r="E40" s="17"/>
      <c r="F40" s="17"/>
      <c r="G40" s="17"/>
      <c r="H40" s="17"/>
      <c r="I40" s="17"/>
      <c r="J40" s="17"/>
      <c r="K40" s="17"/>
      <c r="L40" s="17"/>
      <c r="M40" s="17"/>
      <c r="N40" s="17"/>
      <c r="O40" s="17"/>
      <c r="P40" s="17"/>
      <c r="Q40" s="17"/>
      <c r="R40" s="17"/>
    </row>
    <row r="41" spans="1:18">
      <c r="A41" s="53" t="s">
        <v>124</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row r="43" spans="1:18">
      <c r="A43" s="17"/>
      <c r="B43" s="17"/>
      <c r="C43" s="17"/>
      <c r="D43" s="17"/>
      <c r="E43" s="17"/>
      <c r="F43" s="17"/>
      <c r="G43" s="17"/>
      <c r="H43" s="17"/>
      <c r="I43" s="17"/>
      <c r="J43" s="17"/>
      <c r="K43" s="17"/>
      <c r="L43" s="17"/>
      <c r="M43" s="17"/>
      <c r="N43" s="17"/>
      <c r="O43" s="17"/>
      <c r="P43" s="17"/>
      <c r="Q43" s="17"/>
      <c r="R43" s="17"/>
    </row>
    <row r="44" spans="1:18">
      <c r="A44" s="17"/>
      <c r="B44" s="17"/>
      <c r="C44" s="17"/>
      <c r="D44" s="17"/>
      <c r="E44" s="17"/>
      <c r="F44" s="17"/>
      <c r="G44" s="17"/>
      <c r="H44" s="17"/>
      <c r="I44" s="17"/>
      <c r="J44" s="17"/>
      <c r="K44" s="17"/>
      <c r="L44" s="17"/>
      <c r="M44" s="17"/>
      <c r="N44" s="17"/>
      <c r="O44" s="17"/>
      <c r="P44" s="17"/>
      <c r="Q44" s="17"/>
      <c r="R44" s="17"/>
    </row>
    <row r="45" spans="1:18">
      <c r="A45" s="17"/>
      <c r="B45" s="17"/>
      <c r="C45" s="17"/>
      <c r="D45" s="17"/>
      <c r="E45" s="17"/>
      <c r="F45" s="17"/>
      <c r="G45" s="17"/>
      <c r="H45" s="17"/>
      <c r="I45" s="17"/>
      <c r="J45" s="17"/>
      <c r="K45" s="17"/>
      <c r="L45" s="17"/>
      <c r="M45" s="17"/>
      <c r="N45" s="17"/>
      <c r="O45" s="17"/>
      <c r="P45" s="17"/>
      <c r="Q45" s="17"/>
      <c r="R45" s="17"/>
    </row>
    <row r="85" spans="1:18">
      <c r="A85" s="17"/>
      <c r="B85" s="17"/>
      <c r="C85" s="17"/>
      <c r="D85" s="17"/>
      <c r="E85" s="17"/>
      <c r="F85" s="17"/>
      <c r="G85" s="17"/>
      <c r="H85" s="17"/>
      <c r="I85" s="17"/>
      <c r="J85" s="17"/>
      <c r="K85" s="17"/>
      <c r="L85" s="17"/>
      <c r="M85" s="17"/>
      <c r="N85" s="17"/>
      <c r="O85" s="17"/>
      <c r="P85" s="17"/>
      <c r="Q85" s="17"/>
      <c r="R85" s="17"/>
    </row>
    <row r="86" spans="1:18">
      <c r="A86" s="17"/>
      <c r="B86" s="17"/>
      <c r="C86" s="17"/>
      <c r="D86" s="17"/>
      <c r="E86" s="17"/>
      <c r="F86" s="17"/>
      <c r="G86" s="17"/>
      <c r="H86" s="17"/>
      <c r="I86" s="17"/>
      <c r="J86" s="17"/>
      <c r="K86" s="17"/>
      <c r="L86" s="17"/>
      <c r="M86" s="17"/>
      <c r="N86" s="17"/>
      <c r="O86" s="17"/>
      <c r="P86" s="17"/>
      <c r="Q86" s="17"/>
      <c r="R86" s="17"/>
    </row>
    <row r="87" spans="1:18">
      <c r="A87" s="17"/>
      <c r="B87" s="17"/>
      <c r="C87" s="17"/>
      <c r="D87" s="17"/>
      <c r="E87" s="17"/>
      <c r="F87" s="17"/>
      <c r="G87" s="17"/>
      <c r="H87" s="17"/>
      <c r="I87" s="17"/>
      <c r="J87" s="17"/>
      <c r="K87" s="17"/>
      <c r="L87" s="17"/>
      <c r="M87" s="17"/>
      <c r="N87" s="17"/>
      <c r="O87" s="17"/>
      <c r="P87" s="17"/>
      <c r="Q87" s="17"/>
      <c r="R87" s="17"/>
    </row>
    <row r="88" spans="1:18">
      <c r="A88" s="17"/>
      <c r="B88" s="17"/>
      <c r="C88" s="17"/>
      <c r="D88" s="17"/>
      <c r="E88" s="17"/>
      <c r="F88" s="17"/>
      <c r="G88" s="17"/>
      <c r="H88" s="17"/>
      <c r="I88" s="17"/>
      <c r="J88" s="17"/>
      <c r="K88" s="17"/>
      <c r="L88" s="17"/>
      <c r="M88" s="17"/>
      <c r="N88" s="17"/>
      <c r="O88" s="17"/>
      <c r="P88" s="17"/>
      <c r="Q88" s="17"/>
      <c r="R88" s="17"/>
    </row>
    <row r="89" spans="1:18">
      <c r="A89" s="17"/>
      <c r="B89" s="17"/>
      <c r="C89" s="17"/>
      <c r="D89" s="17"/>
      <c r="E89" s="17"/>
      <c r="F89" s="17"/>
      <c r="G89" s="17"/>
      <c r="H89" s="17"/>
      <c r="I89" s="17"/>
      <c r="J89" s="17"/>
      <c r="K89" s="17"/>
      <c r="L89" s="17"/>
      <c r="M89" s="17"/>
      <c r="N89" s="17"/>
      <c r="O89" s="17"/>
      <c r="P89" s="17"/>
      <c r="Q89" s="17"/>
      <c r="R89" s="17"/>
    </row>
    <row r="90" spans="1:18">
      <c r="A90" s="17"/>
      <c r="B90" s="17"/>
      <c r="C90" s="17"/>
      <c r="D90" s="17"/>
      <c r="E90" s="17"/>
      <c r="F90" s="17"/>
      <c r="G90" s="17"/>
      <c r="H90" s="17"/>
      <c r="I90" s="17"/>
      <c r="J90" s="17"/>
      <c r="K90" s="17"/>
      <c r="L90" s="17"/>
      <c r="M90" s="17"/>
      <c r="N90" s="17"/>
      <c r="O90" s="17"/>
      <c r="P90" s="17"/>
      <c r="Q90" s="17"/>
      <c r="R90" s="17"/>
    </row>
    <row r="91" spans="1:18">
      <c r="A91" s="17"/>
      <c r="B91" s="17"/>
      <c r="C91" s="17"/>
      <c r="D91" s="17"/>
      <c r="E91" s="17"/>
      <c r="F91" s="17"/>
      <c r="G91" s="17"/>
      <c r="H91" s="17"/>
      <c r="I91" s="17"/>
      <c r="J91" s="17"/>
      <c r="K91" s="17"/>
      <c r="L91" s="17"/>
      <c r="M91" s="17"/>
      <c r="N91" s="17"/>
      <c r="O91" s="17"/>
      <c r="P91" s="17"/>
      <c r="Q91" s="17"/>
      <c r="R91" s="17"/>
    </row>
    <row r="92" spans="1:18">
      <c r="A92" s="17"/>
      <c r="B92" s="17"/>
      <c r="C92" s="17"/>
      <c r="D92" s="17"/>
      <c r="E92" s="17"/>
      <c r="F92" s="17"/>
      <c r="G92" s="17"/>
      <c r="H92" s="17"/>
      <c r="I92" s="17"/>
      <c r="J92" s="17"/>
      <c r="K92" s="17"/>
      <c r="L92" s="17"/>
      <c r="M92" s="17"/>
      <c r="N92" s="17"/>
      <c r="O92" s="17"/>
      <c r="P92" s="17"/>
      <c r="Q92" s="17"/>
      <c r="R92" s="17"/>
    </row>
    <row r="93" spans="1:18">
      <c r="A93" s="17"/>
      <c r="B93" s="17"/>
      <c r="C93" s="17"/>
      <c r="D93" s="17"/>
      <c r="E93" s="17"/>
      <c r="F93" s="17"/>
      <c r="G93" s="17"/>
      <c r="H93" s="17"/>
      <c r="I93" s="17"/>
      <c r="J93" s="17"/>
      <c r="K93" s="17"/>
      <c r="L93" s="17"/>
      <c r="M93" s="17"/>
      <c r="N93" s="17"/>
      <c r="O93" s="17"/>
      <c r="P93" s="17"/>
      <c r="Q93" s="17"/>
      <c r="R93" s="17"/>
    </row>
    <row r="94" spans="1:18">
      <c r="A94" s="17"/>
      <c r="B94" s="17"/>
      <c r="C94" s="17"/>
      <c r="D94" s="17"/>
      <c r="E94" s="17"/>
      <c r="F94" s="17"/>
      <c r="G94" s="17"/>
      <c r="H94" s="17"/>
      <c r="I94" s="17"/>
      <c r="J94" s="17"/>
      <c r="K94" s="17"/>
      <c r="L94" s="17"/>
      <c r="M94" s="17"/>
      <c r="N94" s="17"/>
      <c r="O94" s="17"/>
      <c r="P94" s="17"/>
      <c r="Q94" s="17"/>
      <c r="R94" s="17"/>
    </row>
    <row r="95" spans="1:18">
      <c r="A95" s="17"/>
      <c r="B95" s="17"/>
      <c r="C95" s="17"/>
      <c r="D95" s="17"/>
      <c r="E95" s="17"/>
      <c r="F95" s="17"/>
      <c r="G95" s="17"/>
      <c r="H95" s="17"/>
      <c r="I95" s="17"/>
      <c r="J95" s="17"/>
      <c r="K95" s="17"/>
      <c r="L95" s="17"/>
      <c r="M95" s="17"/>
      <c r="N95" s="17"/>
      <c r="O95" s="17"/>
      <c r="P95" s="17"/>
      <c r="Q95" s="17"/>
      <c r="R95" s="17"/>
    </row>
    <row r="96" spans="1:18">
      <c r="A96" s="17"/>
      <c r="B96" s="17"/>
      <c r="C96" s="17"/>
      <c r="D96" s="17"/>
      <c r="E96" s="17"/>
      <c r="F96" s="17"/>
      <c r="G96" s="17"/>
      <c r="H96" s="17"/>
      <c r="I96" s="17"/>
      <c r="J96" s="17"/>
      <c r="K96" s="17"/>
      <c r="L96" s="17"/>
      <c r="M96" s="17"/>
      <c r="N96" s="17"/>
      <c r="O96" s="17"/>
      <c r="P96" s="17"/>
      <c r="Q96" s="17"/>
      <c r="R96" s="17"/>
    </row>
    <row r="97" spans="1:18">
      <c r="A97" s="17"/>
      <c r="B97" s="17"/>
      <c r="C97" s="17"/>
      <c r="D97" s="17"/>
      <c r="E97" s="17"/>
      <c r="F97" s="17"/>
      <c r="G97" s="17"/>
      <c r="H97" s="17"/>
      <c r="I97" s="17"/>
      <c r="J97" s="17"/>
      <c r="K97" s="17"/>
      <c r="L97" s="17"/>
      <c r="M97" s="17"/>
      <c r="N97" s="17"/>
      <c r="O97" s="17"/>
      <c r="P97" s="17"/>
      <c r="Q97" s="17"/>
      <c r="R97" s="17"/>
    </row>
    <row r="98" spans="1:18">
      <c r="A98" s="17"/>
      <c r="B98" s="17"/>
      <c r="C98" s="17"/>
      <c r="D98" s="17"/>
      <c r="E98" s="17"/>
      <c r="F98" s="17"/>
      <c r="G98" s="17"/>
      <c r="H98" s="17"/>
      <c r="I98" s="17"/>
      <c r="J98" s="17"/>
      <c r="K98" s="17"/>
      <c r="L98" s="17"/>
      <c r="M98" s="17"/>
      <c r="N98" s="17"/>
      <c r="O98" s="17"/>
      <c r="P98" s="17"/>
      <c r="Q98" s="17"/>
      <c r="R98" s="17"/>
    </row>
    <row r="99" spans="1:18">
      <c r="A99" s="17"/>
      <c r="B99" s="17"/>
      <c r="C99" s="17"/>
      <c r="D99" s="17"/>
      <c r="E99" s="17"/>
      <c r="F99" s="17"/>
      <c r="G99" s="17"/>
      <c r="H99" s="17"/>
      <c r="I99" s="17"/>
      <c r="J99" s="17"/>
      <c r="K99" s="17"/>
      <c r="L99" s="17"/>
      <c r="M99" s="17"/>
      <c r="N99" s="17"/>
      <c r="O99" s="17"/>
      <c r="P99" s="17"/>
      <c r="Q99" s="17"/>
      <c r="R99" s="17"/>
    </row>
    <row r="100" spans="1:18">
      <c r="A100" s="17"/>
      <c r="B100" s="17"/>
      <c r="C100" s="17"/>
      <c r="D100" s="17"/>
      <c r="E100" s="17"/>
      <c r="F100" s="17"/>
      <c r="G100" s="17"/>
      <c r="H100" s="17"/>
      <c r="I100" s="17"/>
      <c r="J100" s="17"/>
      <c r="K100" s="17"/>
      <c r="L100" s="17"/>
      <c r="M100" s="17"/>
      <c r="N100" s="17"/>
      <c r="O100" s="17"/>
      <c r="P100" s="17"/>
      <c r="Q100" s="17"/>
      <c r="R100" s="17"/>
    </row>
    <row r="101" spans="1:18">
      <c r="A101" s="17"/>
      <c r="B101" s="17"/>
      <c r="C101" s="17"/>
      <c r="D101" s="17"/>
      <c r="E101" s="17"/>
      <c r="F101" s="17"/>
      <c r="G101" s="17"/>
      <c r="H101" s="17"/>
      <c r="I101" s="17"/>
      <c r="J101" s="17"/>
      <c r="K101" s="17"/>
      <c r="L101" s="17"/>
      <c r="M101" s="17"/>
      <c r="N101" s="17"/>
      <c r="O101" s="17"/>
      <c r="P101" s="17"/>
      <c r="Q101" s="17"/>
      <c r="R101" s="17"/>
    </row>
    <row r="102" spans="1:18">
      <c r="A102" s="17"/>
      <c r="B102" s="17"/>
      <c r="C102" s="17"/>
      <c r="D102" s="17"/>
      <c r="E102" s="17"/>
      <c r="F102" s="17"/>
      <c r="G102" s="17"/>
      <c r="H102" s="17"/>
      <c r="I102" s="17"/>
      <c r="J102" s="17"/>
      <c r="K102" s="17"/>
      <c r="L102" s="17"/>
      <c r="M102" s="17"/>
      <c r="N102" s="17"/>
      <c r="O102" s="17"/>
      <c r="P102" s="17"/>
      <c r="Q102" s="17"/>
      <c r="R102" s="17"/>
    </row>
    <row r="103" spans="1:18">
      <c r="A103" s="17"/>
      <c r="B103" s="17"/>
      <c r="C103" s="17"/>
      <c r="D103" s="17"/>
      <c r="E103" s="17"/>
      <c r="F103" s="17"/>
      <c r="G103" s="17"/>
      <c r="H103" s="17"/>
      <c r="I103" s="17"/>
      <c r="J103" s="17"/>
      <c r="K103" s="17"/>
      <c r="L103" s="17"/>
      <c r="M103" s="17"/>
      <c r="N103" s="17"/>
      <c r="O103" s="17"/>
      <c r="P103" s="17"/>
      <c r="Q103" s="17"/>
      <c r="R103" s="17"/>
    </row>
    <row r="104" spans="1:18">
      <c r="A104" s="17"/>
      <c r="B104" s="17"/>
      <c r="C104" s="17"/>
      <c r="D104" s="17"/>
      <c r="E104" s="17"/>
      <c r="F104" s="17"/>
      <c r="G104" s="17"/>
      <c r="H104" s="17"/>
      <c r="I104" s="17"/>
      <c r="J104" s="17"/>
      <c r="K104" s="17"/>
      <c r="L104" s="17"/>
      <c r="M104" s="17"/>
      <c r="N104" s="17"/>
      <c r="O104" s="17"/>
      <c r="P104" s="17"/>
      <c r="Q104" s="17"/>
      <c r="R104" s="17"/>
    </row>
    <row r="105" spans="1:18">
      <c r="A105" s="17"/>
      <c r="B105" s="17"/>
      <c r="C105" s="17"/>
      <c r="D105" s="17"/>
      <c r="E105" s="17"/>
      <c r="F105" s="17"/>
      <c r="G105" s="17"/>
      <c r="H105" s="17"/>
      <c r="I105" s="17"/>
      <c r="J105" s="17"/>
      <c r="K105" s="17"/>
      <c r="L105" s="17"/>
      <c r="M105" s="17"/>
      <c r="N105" s="17"/>
      <c r="O105" s="17"/>
      <c r="P105" s="17"/>
      <c r="Q105" s="17"/>
      <c r="R105" s="17"/>
    </row>
    <row r="106" spans="1:18">
      <c r="A106" s="17"/>
      <c r="B106" s="17"/>
      <c r="C106" s="17"/>
      <c r="D106" s="17"/>
      <c r="E106" s="17"/>
      <c r="F106" s="17"/>
      <c r="G106" s="17"/>
      <c r="H106" s="17"/>
      <c r="I106" s="17"/>
      <c r="J106" s="17"/>
      <c r="K106" s="17"/>
      <c r="L106" s="17"/>
      <c r="M106" s="17"/>
      <c r="N106" s="17"/>
      <c r="O106" s="17"/>
      <c r="P106" s="17"/>
      <c r="Q106" s="17"/>
      <c r="R106" s="17"/>
    </row>
    <row r="107" spans="1:18">
      <c r="A107" s="17"/>
      <c r="B107" s="17"/>
      <c r="C107" s="17"/>
      <c r="D107" s="17"/>
      <c r="E107" s="17"/>
      <c r="F107" s="17"/>
      <c r="G107" s="17"/>
      <c r="H107" s="17"/>
      <c r="I107" s="17"/>
      <c r="J107" s="17"/>
      <c r="K107" s="17"/>
      <c r="L107" s="17"/>
      <c r="M107" s="17"/>
      <c r="N107" s="17"/>
      <c r="O107" s="17"/>
      <c r="P107" s="17"/>
      <c r="Q107" s="17"/>
      <c r="R107" s="17"/>
    </row>
    <row r="108" spans="1:18">
      <c r="A108" s="17"/>
      <c r="B108" s="17"/>
      <c r="C108" s="17"/>
      <c r="D108" s="17"/>
      <c r="E108" s="17"/>
      <c r="F108" s="17"/>
      <c r="G108" s="17"/>
      <c r="H108" s="17"/>
      <c r="I108" s="17"/>
      <c r="J108" s="17"/>
      <c r="K108" s="17"/>
      <c r="L108" s="17"/>
      <c r="M108" s="17"/>
      <c r="N108" s="17"/>
      <c r="O108" s="17"/>
      <c r="P108" s="17"/>
      <c r="Q108" s="17"/>
      <c r="R108" s="17"/>
    </row>
    <row r="109" spans="1:18">
      <c r="A109" s="17"/>
      <c r="B109" s="17"/>
      <c r="C109" s="17"/>
      <c r="D109" s="17"/>
      <c r="E109" s="17"/>
      <c r="F109" s="17"/>
      <c r="G109" s="17"/>
      <c r="H109" s="17"/>
      <c r="I109" s="17"/>
      <c r="J109" s="17"/>
      <c r="K109" s="17"/>
      <c r="L109" s="17"/>
      <c r="M109" s="17"/>
      <c r="N109" s="17"/>
      <c r="O109" s="17"/>
      <c r="P109" s="17"/>
      <c r="Q109" s="17"/>
      <c r="R109" s="17"/>
    </row>
    <row r="110" spans="1:18">
      <c r="A110" s="17"/>
      <c r="B110" s="17"/>
      <c r="C110" s="17"/>
      <c r="D110" s="17"/>
      <c r="E110" s="17"/>
      <c r="F110" s="17"/>
      <c r="G110" s="17"/>
      <c r="H110" s="17"/>
      <c r="I110" s="17"/>
      <c r="J110" s="17"/>
      <c r="K110" s="17"/>
      <c r="L110" s="17"/>
      <c r="M110" s="17"/>
      <c r="N110" s="17"/>
      <c r="O110" s="17"/>
      <c r="P110" s="17"/>
      <c r="Q110" s="17"/>
      <c r="R110" s="17"/>
    </row>
    <row r="111" spans="1:18">
      <c r="A111" s="17"/>
      <c r="B111" s="17"/>
      <c r="C111" s="17"/>
      <c r="D111" s="17"/>
      <c r="E111" s="17"/>
      <c r="F111" s="17"/>
      <c r="G111" s="17"/>
      <c r="H111" s="17"/>
      <c r="I111" s="17"/>
      <c r="J111" s="17"/>
      <c r="K111" s="17"/>
      <c r="L111" s="17"/>
      <c r="M111" s="17"/>
      <c r="N111" s="17"/>
      <c r="O111" s="17"/>
      <c r="P111" s="17"/>
      <c r="Q111" s="17"/>
      <c r="R111" s="17"/>
    </row>
    <row r="112" spans="1:18">
      <c r="A112" s="17"/>
      <c r="B112" s="17"/>
      <c r="C112" s="17"/>
      <c r="D112" s="17"/>
      <c r="E112" s="17"/>
      <c r="F112" s="17"/>
      <c r="G112" s="17"/>
      <c r="H112" s="17"/>
      <c r="I112" s="17"/>
      <c r="J112" s="17"/>
      <c r="K112" s="17"/>
      <c r="L112" s="17"/>
      <c r="M112" s="17"/>
      <c r="N112" s="17"/>
      <c r="O112" s="17"/>
      <c r="P112" s="17"/>
      <c r="Q112" s="17"/>
      <c r="R112" s="17"/>
    </row>
    <row r="113" spans="1:18">
      <c r="A113" s="17"/>
      <c r="B113" s="17"/>
      <c r="C113" s="17"/>
      <c r="D113" s="17"/>
      <c r="E113" s="17"/>
      <c r="F113" s="17"/>
      <c r="G113" s="17"/>
      <c r="H113" s="17"/>
      <c r="I113" s="17"/>
      <c r="J113" s="17"/>
      <c r="K113" s="17"/>
      <c r="L113" s="17"/>
      <c r="M113" s="17"/>
      <c r="N113" s="17"/>
      <c r="O113" s="17"/>
      <c r="P113" s="17"/>
      <c r="Q113" s="17"/>
      <c r="R113" s="17"/>
    </row>
    <row r="114" spans="1:18">
      <c r="A114" s="17"/>
      <c r="B114" s="17"/>
      <c r="C114" s="17"/>
      <c r="D114" s="17"/>
      <c r="E114" s="17"/>
      <c r="F114" s="17"/>
      <c r="G114" s="17"/>
      <c r="H114" s="17"/>
      <c r="I114" s="17"/>
      <c r="J114" s="17"/>
      <c r="K114" s="17"/>
      <c r="L114" s="17"/>
      <c r="M114" s="17"/>
      <c r="N114" s="17"/>
      <c r="O114" s="17"/>
      <c r="P114" s="17"/>
      <c r="Q114" s="17"/>
      <c r="R114" s="17"/>
    </row>
    <row r="115" spans="1:18">
      <c r="A115" s="17"/>
      <c r="B115" s="17"/>
      <c r="C115" s="17"/>
      <c r="D115" s="17"/>
      <c r="E115" s="17"/>
      <c r="F115" s="17"/>
      <c r="G115" s="17"/>
      <c r="H115" s="17"/>
      <c r="I115" s="17"/>
      <c r="J115" s="17"/>
      <c r="K115" s="17"/>
      <c r="L115" s="17"/>
      <c r="M115" s="17"/>
      <c r="N115" s="17"/>
      <c r="O115" s="17"/>
      <c r="P115" s="17"/>
      <c r="Q115" s="17"/>
      <c r="R115" s="17"/>
    </row>
    <row r="116" spans="1:18">
      <c r="A116" s="17"/>
      <c r="B116" s="17"/>
      <c r="C116" s="17"/>
      <c r="D116" s="17"/>
      <c r="E116" s="17"/>
      <c r="F116" s="17"/>
      <c r="G116" s="17"/>
      <c r="H116" s="17"/>
      <c r="I116" s="17"/>
      <c r="J116" s="17"/>
      <c r="K116" s="17"/>
      <c r="L116" s="17"/>
      <c r="M116" s="17"/>
      <c r="N116" s="17"/>
      <c r="O116" s="17"/>
      <c r="P116" s="17"/>
      <c r="Q116" s="17"/>
      <c r="R116" s="17"/>
    </row>
    <row r="117" spans="1:18">
      <c r="A117" s="17"/>
      <c r="B117" s="17"/>
      <c r="C117" s="17"/>
      <c r="D117" s="17"/>
      <c r="E117" s="17"/>
      <c r="F117" s="17"/>
      <c r="G117" s="17"/>
      <c r="H117" s="17"/>
      <c r="I117" s="17"/>
      <c r="J117" s="17"/>
      <c r="K117" s="17"/>
      <c r="L117" s="17"/>
      <c r="M117" s="17"/>
      <c r="N117" s="17"/>
      <c r="O117" s="17"/>
      <c r="P117" s="17"/>
      <c r="Q117" s="17"/>
      <c r="R117" s="17"/>
    </row>
    <row r="118" spans="1:18">
      <c r="A118" s="17"/>
      <c r="B118" s="17"/>
      <c r="C118" s="17"/>
      <c r="D118" s="17"/>
      <c r="E118" s="17"/>
      <c r="F118" s="17"/>
      <c r="G118" s="17"/>
      <c r="H118" s="17"/>
      <c r="I118" s="17"/>
      <c r="J118" s="17"/>
      <c r="K118" s="17"/>
      <c r="L118" s="17"/>
      <c r="M118" s="17"/>
      <c r="N118" s="17"/>
      <c r="O118" s="17"/>
      <c r="P118" s="17"/>
      <c r="Q118" s="17"/>
      <c r="R118" s="17"/>
    </row>
  </sheetData>
  <mergeCells count="16">
    <mergeCell ref="A34:A35"/>
    <mergeCell ref="A32:A33"/>
    <mergeCell ref="A4:A5"/>
    <mergeCell ref="A6:A7"/>
    <mergeCell ref="A16:A17"/>
    <mergeCell ref="A8:A9"/>
    <mergeCell ref="A10:A11"/>
    <mergeCell ref="A12:A13"/>
    <mergeCell ref="A14:A15"/>
    <mergeCell ref="A30:A31"/>
    <mergeCell ref="A18:A19"/>
    <mergeCell ref="A28:A29"/>
    <mergeCell ref="A26:A27"/>
    <mergeCell ref="A24:A25"/>
    <mergeCell ref="A20:A21"/>
    <mergeCell ref="A22:A23"/>
  </mergeCells>
  <conditionalFormatting sqref="E32:E33">
    <cfRule type="expression" dxfId="12" priority="36" stopIfTrue="1">
      <formula>ISNA(ACTIVECELL)</formula>
    </cfRule>
  </conditionalFormatting>
  <conditionalFormatting sqref="F34:F35 L34:M35 P34:P35 R34:R35">
    <cfRule type="expression" dxfId="11" priority="26" stopIfTrue="1">
      <formula>ISNA(ACTIVECELL)</formula>
    </cfRule>
  </conditionalFormatting>
  <conditionalFormatting sqref="G32:I35">
    <cfRule type="expression" dxfId="10" priority="28" stopIfTrue="1">
      <formula>ISNA(ACTIVECELL)</formula>
    </cfRule>
  </conditionalFormatting>
  <conditionalFormatting sqref="K32:K35">
    <cfRule type="expression" dxfId="9" priority="27" stopIfTrue="1">
      <formula>ISNA(ACTIVECELL)</formula>
    </cfRule>
  </conditionalFormatting>
  <conditionalFormatting sqref="L32:L33">
    <cfRule type="expression" dxfId="8" priority="32" stopIfTrue="1">
      <formula>ISNA(ACTIVECELL)</formula>
    </cfRule>
  </conditionalFormatting>
  <conditionalFormatting sqref="N32:N33">
    <cfRule type="expression" dxfId="7" priority="31" stopIfTrue="1">
      <formula>ISNA(ACTIVECELL)</formula>
    </cfRule>
  </conditionalFormatting>
  <hyperlinks>
    <hyperlink ref="T3" location="Content!A1" display="Back to content page" xr:uid="{00000000-0004-0000-4401-000000000000}"/>
  </hyperlinks>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sheetPr codeName="Sheet327"/>
  <dimension ref="A1:U42"/>
  <sheetViews>
    <sheetView topLeftCell="A20" workbookViewId="0">
      <selection activeCell="G34" sqref="G34:G35"/>
    </sheetView>
  </sheetViews>
  <sheetFormatPr defaultRowHeight="14.4"/>
  <cols>
    <col min="1" max="1" width="7" customWidth="1"/>
    <col min="2" max="2" width="10.77734375" customWidth="1"/>
    <col min="3" max="18" width="12.44140625" customWidth="1"/>
  </cols>
  <sheetData>
    <row r="1" spans="1:21">
      <c r="A1" s="18" t="s">
        <v>614</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6" customFormat="1" ht="41.4">
      <c r="A3" s="227" t="s">
        <v>36</v>
      </c>
      <c r="B3" s="221" t="s">
        <v>257</v>
      </c>
      <c r="C3" s="83" t="s">
        <v>13</v>
      </c>
      <c r="D3" s="83" t="s">
        <v>12</v>
      </c>
      <c r="E3" s="84" t="s">
        <v>100</v>
      </c>
      <c r="F3" s="83" t="s">
        <v>11</v>
      </c>
      <c r="G3" s="83" t="s">
        <v>10</v>
      </c>
      <c r="H3" s="83" t="s">
        <v>9</v>
      </c>
      <c r="I3" s="85" t="s">
        <v>8</v>
      </c>
      <c r="J3" s="83" t="s">
        <v>6</v>
      </c>
      <c r="K3" s="83" t="s">
        <v>18</v>
      </c>
      <c r="L3" s="83" t="s">
        <v>4</v>
      </c>
      <c r="M3" s="83" t="s">
        <v>3</v>
      </c>
      <c r="N3" s="83" t="s">
        <v>2</v>
      </c>
      <c r="O3" s="84" t="s">
        <v>33</v>
      </c>
      <c r="P3" s="83" t="s">
        <v>1</v>
      </c>
      <c r="Q3" s="83" t="s">
        <v>0</v>
      </c>
      <c r="R3" s="146" t="s">
        <v>25</v>
      </c>
      <c r="T3" s="1" t="s">
        <v>559</v>
      </c>
    </row>
    <row r="4" spans="1:21">
      <c r="A4" s="810">
        <v>2000</v>
      </c>
      <c r="B4" s="37" t="s">
        <v>96</v>
      </c>
      <c r="C4" s="202">
        <v>3.6230399999999996E-2</v>
      </c>
      <c r="D4" s="202">
        <v>0.89621585038477736</v>
      </c>
      <c r="E4" s="202">
        <v>1.5619791672413754</v>
      </c>
      <c r="F4" s="202">
        <v>6.5003012442350794E-2</v>
      </c>
      <c r="G4" s="202">
        <v>3.1547758070651462</v>
      </c>
      <c r="H4" s="202">
        <v>3.6302312675895134</v>
      </c>
      <c r="I4" s="202">
        <v>1.4331611787072265</v>
      </c>
      <c r="J4" s="202">
        <v>4.8750542518719797E-2</v>
      </c>
      <c r="K4" s="202">
        <v>3.8327449988729123</v>
      </c>
      <c r="L4" s="202">
        <v>2.4207000000000003E-2</v>
      </c>
      <c r="M4" s="202">
        <v>431.27863299999996</v>
      </c>
      <c r="N4" s="202">
        <v>11.664497592900013</v>
      </c>
      <c r="O4" s="202">
        <v>88.549549324878683</v>
      </c>
      <c r="P4" s="202">
        <v>0.52606900000000012</v>
      </c>
      <c r="Q4" s="202">
        <v>25.438940598706701</v>
      </c>
      <c r="R4" s="202">
        <v>572.14098874130752</v>
      </c>
    </row>
    <row r="5" spans="1:21">
      <c r="A5" s="810"/>
      <c r="B5" s="12" t="s">
        <v>97</v>
      </c>
      <c r="C5" s="202">
        <v>65.507982099999992</v>
      </c>
      <c r="D5" s="202">
        <v>37.347263098301539</v>
      </c>
      <c r="E5" s="202">
        <v>4.7652736251028545</v>
      </c>
      <c r="F5" s="202">
        <v>4.8659478040545712E-2</v>
      </c>
      <c r="G5" s="202">
        <v>4.036450265115322</v>
      </c>
      <c r="H5" s="202">
        <v>2.1223038148432773</v>
      </c>
      <c r="I5" s="202">
        <v>10.353096045627364</v>
      </c>
      <c r="J5" s="202">
        <v>10.786729484289697</v>
      </c>
      <c r="K5" s="202">
        <v>32.890794298283851</v>
      </c>
      <c r="L5" s="202">
        <v>3.6579973333300009</v>
      </c>
      <c r="M5" s="202">
        <v>131.25586799999999</v>
      </c>
      <c r="N5" s="202">
        <v>18.850207976299991</v>
      </c>
      <c r="O5" s="202">
        <v>8.3695955700826499</v>
      </c>
      <c r="P5" s="202">
        <v>12.304466</v>
      </c>
      <c r="Q5" s="202">
        <v>4.19553336412842</v>
      </c>
      <c r="R5" s="202">
        <v>346.49222045344573</v>
      </c>
    </row>
    <row r="6" spans="1:21">
      <c r="A6" s="810">
        <v>2001</v>
      </c>
      <c r="B6" s="37" t="s">
        <v>96</v>
      </c>
      <c r="C6" s="202">
        <v>0.17241840000000019</v>
      </c>
      <c r="D6" s="202">
        <v>10.64416037339182</v>
      </c>
      <c r="E6" s="202">
        <v>0.9109305741738325</v>
      </c>
      <c r="F6" s="202">
        <v>0.26576065683557221</v>
      </c>
      <c r="G6" s="202">
        <v>5.7938766285947185</v>
      </c>
      <c r="H6" s="202">
        <v>5.2882850999741535</v>
      </c>
      <c r="I6" s="202">
        <v>1.1349529896907207</v>
      </c>
      <c r="J6" s="202">
        <v>14.830443797379285</v>
      </c>
      <c r="K6" s="202">
        <v>7.1105146542727207</v>
      </c>
      <c r="L6" s="202">
        <v>3.1546499999999998E-2</v>
      </c>
      <c r="M6" s="202">
        <v>422.073104</v>
      </c>
      <c r="N6" s="202">
        <v>10.18493068034563</v>
      </c>
      <c r="O6" s="202">
        <v>59.854754928819823</v>
      </c>
      <c r="P6" s="202">
        <v>0.4614060000000002</v>
      </c>
      <c r="Q6" s="202">
        <v>0.62903005485828611</v>
      </c>
      <c r="R6" s="202">
        <v>539.38611533833659</v>
      </c>
      <c r="U6" s="33"/>
    </row>
    <row r="7" spans="1:21">
      <c r="A7" s="810"/>
      <c r="B7" s="12" t="s">
        <v>97</v>
      </c>
      <c r="C7" s="202">
        <v>87.239655800000151</v>
      </c>
      <c r="D7" s="202">
        <v>30.25599647141787</v>
      </c>
      <c r="E7" s="202">
        <v>4.282619385054641</v>
      </c>
      <c r="F7" s="202">
        <v>10.330936181572355</v>
      </c>
      <c r="G7" s="202">
        <v>5.4646526888615483</v>
      </c>
      <c r="H7" s="202">
        <v>1.9544791849644942</v>
      </c>
      <c r="I7" s="202">
        <v>11.337230206185591</v>
      </c>
      <c r="J7" s="202">
        <v>10.538115116493593</v>
      </c>
      <c r="K7" s="202">
        <v>26.660779673679173</v>
      </c>
      <c r="L7" s="202">
        <v>3.7510584999899974</v>
      </c>
      <c r="M7" s="202">
        <v>136.33128300000001</v>
      </c>
      <c r="N7" s="202">
        <v>18.101797116289056</v>
      </c>
      <c r="O7" s="202">
        <v>8.2149463602629567</v>
      </c>
      <c r="P7" s="202">
        <v>12.066841999999999</v>
      </c>
      <c r="Q7" s="202">
        <v>2.3847425278531791</v>
      </c>
      <c r="R7" s="202">
        <v>368.91513421262471</v>
      </c>
    </row>
    <row r="8" spans="1:21">
      <c r="A8" s="810">
        <v>2002</v>
      </c>
      <c r="B8" s="37" t="s">
        <v>96</v>
      </c>
      <c r="C8" s="202">
        <v>0.10178237999999995</v>
      </c>
      <c r="D8" s="202">
        <v>0.33566989233603584</v>
      </c>
      <c r="E8" s="202">
        <v>1.3837617000000009</v>
      </c>
      <c r="F8" s="202">
        <v>1.2083387964186001</v>
      </c>
      <c r="G8" s="202">
        <v>7.2904198309885899</v>
      </c>
      <c r="H8" s="202">
        <v>5.3811627003157865</v>
      </c>
      <c r="I8" s="202">
        <v>2.1913053666666653</v>
      </c>
      <c r="J8" s="202">
        <v>17.913297912916974</v>
      </c>
      <c r="K8" s="202">
        <v>14.849148126984421</v>
      </c>
      <c r="L8" s="202">
        <v>1.8076000000000002E-2</v>
      </c>
      <c r="M8" s="202">
        <v>490.64963599999993</v>
      </c>
      <c r="N8" s="202">
        <v>13.643250913994565</v>
      </c>
      <c r="O8" s="202">
        <v>49.837497405493195</v>
      </c>
      <c r="P8" s="202">
        <v>2.5150890000000006</v>
      </c>
      <c r="Q8" s="202">
        <v>27.704058464051538</v>
      </c>
      <c r="R8" s="202">
        <v>635.02249449016631</v>
      </c>
    </row>
    <row r="9" spans="1:21">
      <c r="A9" s="810"/>
      <c r="B9" s="12" t="s">
        <v>97</v>
      </c>
      <c r="C9" s="202">
        <v>80.07303690000002</v>
      </c>
      <c r="D9" s="202">
        <v>39.593880363827822</v>
      </c>
      <c r="E9" s="202">
        <v>5.6992980474171295</v>
      </c>
      <c r="F9" s="202">
        <v>13.400966180513473</v>
      </c>
      <c r="G9" s="202">
        <v>3.2268965557268197</v>
      </c>
      <c r="H9" s="202">
        <v>4.6768808910700415</v>
      </c>
      <c r="I9" s="202">
        <v>13.088966933333356</v>
      </c>
      <c r="J9" s="202">
        <v>10.343913887941337</v>
      </c>
      <c r="K9" s="202">
        <v>23.558515995679606</v>
      </c>
      <c r="L9" s="202">
        <v>4.5032195000000002</v>
      </c>
      <c r="M9" s="202">
        <v>150.42856900000001</v>
      </c>
      <c r="N9" s="202">
        <v>14.359040415920468</v>
      </c>
      <c r="O9" s="202">
        <v>7.6190487560362943</v>
      </c>
      <c r="P9" s="202">
        <v>10.398800000000001</v>
      </c>
      <c r="Q9" s="202">
        <v>6.4657508039327212</v>
      </c>
      <c r="R9" s="202">
        <v>387.43678423139909</v>
      </c>
    </row>
    <row r="10" spans="1:21">
      <c r="A10" s="810">
        <v>2003</v>
      </c>
      <c r="B10" s="37" t="s">
        <v>96</v>
      </c>
      <c r="C10" s="202">
        <v>4.2001879999999936E-2</v>
      </c>
      <c r="D10" s="202">
        <v>0.86419952738170935</v>
      </c>
      <c r="E10" s="202">
        <v>1.5703371173767096</v>
      </c>
      <c r="F10" s="202">
        <v>2.4481251093878895</v>
      </c>
      <c r="G10" s="202">
        <v>9.657634928924729</v>
      </c>
      <c r="H10" s="202">
        <v>7.8952692511849305</v>
      </c>
      <c r="I10" s="202">
        <v>1.9061539999999999</v>
      </c>
      <c r="J10" s="202">
        <v>11.079025000000001</v>
      </c>
      <c r="K10" s="202">
        <v>35.208590616912204</v>
      </c>
      <c r="L10" s="202">
        <v>2.8095999999999999E-2</v>
      </c>
      <c r="M10" s="202">
        <v>593.47142400000007</v>
      </c>
      <c r="N10" s="202">
        <v>12.281279636260987</v>
      </c>
      <c r="O10" s="202">
        <v>46.021337714727281</v>
      </c>
      <c r="P10" s="202">
        <v>0.60536600000000007</v>
      </c>
      <c r="Q10" s="202">
        <v>26.733195362181608</v>
      </c>
      <c r="R10" s="202">
        <v>749.81203614433821</v>
      </c>
    </row>
    <row r="11" spans="1:21">
      <c r="A11" s="810"/>
      <c r="B11" s="12" t="s">
        <v>97</v>
      </c>
      <c r="C11" s="202">
        <v>100.83312309999985</v>
      </c>
      <c r="D11" s="202">
        <v>43.470023801848193</v>
      </c>
      <c r="E11" s="202">
        <v>9.6827860455808352</v>
      </c>
      <c r="F11" s="202">
        <v>39.508604434865234</v>
      </c>
      <c r="G11" s="202">
        <v>7.5364282700706617</v>
      </c>
      <c r="H11" s="202">
        <v>6.2668640169182535</v>
      </c>
      <c r="I11" s="202">
        <v>11.910532000000003</v>
      </c>
      <c r="J11" s="202">
        <v>13.883386</v>
      </c>
      <c r="K11" s="202">
        <v>41.709981613005091</v>
      </c>
      <c r="L11" s="202">
        <v>3.7496479999999988</v>
      </c>
      <c r="M11" s="202">
        <v>192.33248699999999</v>
      </c>
      <c r="N11" s="202">
        <v>18.739515240855738</v>
      </c>
      <c r="O11" s="202">
        <v>10.313274154357533</v>
      </c>
      <c r="P11" s="202">
        <v>11.830965000000001</v>
      </c>
      <c r="Q11" s="202">
        <v>7.9063946878595299</v>
      </c>
      <c r="R11" s="202">
        <v>519.67401336536091</v>
      </c>
    </row>
    <row r="12" spans="1:21">
      <c r="A12" s="810">
        <v>2004</v>
      </c>
      <c r="B12" s="37" t="s">
        <v>96</v>
      </c>
      <c r="C12" s="202">
        <v>0.24120990000000031</v>
      </c>
      <c r="D12" s="202">
        <v>1.7386813946165072</v>
      </c>
      <c r="E12" s="202">
        <v>1.5025373999999942</v>
      </c>
      <c r="F12" s="202">
        <v>1.1971273447247377</v>
      </c>
      <c r="G12" s="202">
        <v>8.2893357677221129</v>
      </c>
      <c r="H12" s="202">
        <v>9.2957226456770563</v>
      </c>
      <c r="I12" s="202">
        <v>2.1869329999999998</v>
      </c>
      <c r="J12" s="202">
        <v>29.607101999999998</v>
      </c>
      <c r="K12" s="202">
        <v>21.745597360110388</v>
      </c>
      <c r="L12" s="202">
        <v>3.7079000000000001E-2</v>
      </c>
      <c r="M12" s="202">
        <v>678.14754699999992</v>
      </c>
      <c r="N12" s="202">
        <v>5.5280685433817318</v>
      </c>
      <c r="O12" s="202">
        <v>73.858043458243571</v>
      </c>
      <c r="P12" s="202">
        <v>1.3722820000000002</v>
      </c>
      <c r="Q12" s="202">
        <v>46.631269618106217</v>
      </c>
      <c r="R12" s="202">
        <v>881.37853643258222</v>
      </c>
    </row>
    <row r="13" spans="1:21">
      <c r="A13" s="810"/>
      <c r="B13" s="12" t="s">
        <v>97</v>
      </c>
      <c r="C13" s="202">
        <v>137.07217150000005</v>
      </c>
      <c r="D13" s="202">
        <v>51.117438360112878</v>
      </c>
      <c r="E13" s="202">
        <v>9.0231248175952459</v>
      </c>
      <c r="F13" s="202">
        <v>24.570098363669622</v>
      </c>
      <c r="G13" s="202">
        <v>6.5438448863126197</v>
      </c>
      <c r="H13" s="202">
        <v>7.619160518125847</v>
      </c>
      <c r="I13" s="202">
        <v>15.913544000000002</v>
      </c>
      <c r="J13" s="202">
        <v>14.10493</v>
      </c>
      <c r="K13" s="202">
        <v>40.470286898655324</v>
      </c>
      <c r="L13" s="202">
        <v>3.7027620000000008</v>
      </c>
      <c r="M13" s="202">
        <v>289.76439699999997</v>
      </c>
      <c r="N13" s="202">
        <v>22.946523628983805</v>
      </c>
      <c r="O13" s="202">
        <v>14.074045594410428</v>
      </c>
      <c r="P13" s="202">
        <v>11.988804</v>
      </c>
      <c r="Q13" s="202">
        <v>3.0773906126068185</v>
      </c>
      <c r="R13" s="202">
        <v>651.98852218047273</v>
      </c>
    </row>
    <row r="14" spans="1:21">
      <c r="A14" s="867">
        <v>2005</v>
      </c>
      <c r="B14" s="37" t="s">
        <v>96</v>
      </c>
      <c r="C14" s="202">
        <v>0.205635019999999</v>
      </c>
      <c r="D14" s="202">
        <v>2.1873634638000006</v>
      </c>
      <c r="E14" s="202">
        <v>2.8127418301717171</v>
      </c>
      <c r="F14" s="202">
        <v>0.70839934147057115</v>
      </c>
      <c r="G14" s="202">
        <v>8.5191043384292655</v>
      </c>
      <c r="H14" s="202">
        <v>13.28992485931493</v>
      </c>
      <c r="I14" s="202">
        <v>4.291011000000001</v>
      </c>
      <c r="J14" s="202">
        <v>23.642117000000006</v>
      </c>
      <c r="K14" s="202">
        <v>17.79665467090021</v>
      </c>
      <c r="L14" s="202">
        <v>0.31896707274909092</v>
      </c>
      <c r="M14" s="202">
        <v>628.47677099999999</v>
      </c>
      <c r="N14" s="202">
        <v>2.8400421637177544</v>
      </c>
      <c r="O14" s="202">
        <v>48.326840746493353</v>
      </c>
      <c r="P14" s="202">
        <v>0.86727899999999991</v>
      </c>
      <c r="Q14" s="202">
        <v>22.100654360252143</v>
      </c>
      <c r="R14" s="202">
        <v>776.38350586729916</v>
      </c>
    </row>
    <row r="15" spans="1:21">
      <c r="A15" s="867"/>
      <c r="B15" s="12" t="s">
        <v>97</v>
      </c>
      <c r="C15" s="202">
        <v>159.24867699999987</v>
      </c>
      <c r="D15" s="202">
        <v>51.398862974526004</v>
      </c>
      <c r="E15" s="202">
        <v>17.344461151602975</v>
      </c>
      <c r="F15" s="202">
        <v>17.428709778684663</v>
      </c>
      <c r="G15" s="202">
        <v>6.3616117321368062</v>
      </c>
      <c r="H15" s="202">
        <v>12.806077615910073</v>
      </c>
      <c r="I15" s="202">
        <v>16.765650999999998</v>
      </c>
      <c r="J15" s="202">
        <v>18.960137</v>
      </c>
      <c r="K15" s="202">
        <v>41.466134119717303</v>
      </c>
      <c r="L15" s="202">
        <v>6.529009669358171</v>
      </c>
      <c r="M15" s="202">
        <v>422.11544500000002</v>
      </c>
      <c r="N15" s="202">
        <v>23.725153382564944</v>
      </c>
      <c r="O15" s="202">
        <v>17.447822022151151</v>
      </c>
      <c r="P15" s="202">
        <v>19.030690999999997</v>
      </c>
      <c r="Q15" s="202">
        <v>2.5117628064875044</v>
      </c>
      <c r="R15" s="202">
        <v>833.14020625313947</v>
      </c>
    </row>
    <row r="16" spans="1:21">
      <c r="A16" s="867">
        <v>2006</v>
      </c>
      <c r="B16" s="37" t="s">
        <v>96</v>
      </c>
      <c r="C16" s="202">
        <v>0.39305703000000047</v>
      </c>
      <c r="D16" s="202">
        <v>2.3894761272999996</v>
      </c>
      <c r="E16" s="202">
        <v>3.5481388505729399</v>
      </c>
      <c r="F16" s="202">
        <v>0.38276194690265486</v>
      </c>
      <c r="G16" s="202">
        <v>8.885060425501333</v>
      </c>
      <c r="H16" s="202">
        <v>10.687948009840765</v>
      </c>
      <c r="I16" s="202">
        <v>3.0297090000000004</v>
      </c>
      <c r="J16" s="202">
        <v>40.777881000000001</v>
      </c>
      <c r="K16" s="202">
        <v>20.241400679850059</v>
      </c>
      <c r="L16" s="202">
        <v>0.680057110848026</v>
      </c>
      <c r="M16" s="202">
        <v>536.87587299999996</v>
      </c>
      <c r="N16" s="202">
        <v>4.4235166215697603</v>
      </c>
      <c r="O16" s="202">
        <v>53.838880061234853</v>
      </c>
      <c r="P16" s="202">
        <v>1.0590139999999995</v>
      </c>
      <c r="Q16" s="202">
        <v>236.69592779595078</v>
      </c>
      <c r="R16" s="202">
        <v>923.90870165957131</v>
      </c>
    </row>
    <row r="17" spans="1:18">
      <c r="A17" s="867"/>
      <c r="B17" s="12" t="s">
        <v>97</v>
      </c>
      <c r="C17" s="202">
        <v>242.62821859999991</v>
      </c>
      <c r="D17" s="202">
        <v>47.967820444223022</v>
      </c>
      <c r="E17" s="202">
        <v>17.766649871566884</v>
      </c>
      <c r="F17" s="202">
        <v>21.094634660766971</v>
      </c>
      <c r="G17" s="202">
        <v>9.2575887814958122</v>
      </c>
      <c r="H17" s="202">
        <v>8.6021897062800434</v>
      </c>
      <c r="I17" s="202">
        <v>17.833463999999999</v>
      </c>
      <c r="J17" s="202">
        <v>21.443463999999995</v>
      </c>
      <c r="K17" s="202">
        <v>46.946011825979795</v>
      </c>
      <c r="L17" s="202">
        <v>10.297723695855819</v>
      </c>
      <c r="M17" s="202">
        <v>525.05529200000001</v>
      </c>
      <c r="N17" s="202">
        <v>15.853794509278233</v>
      </c>
      <c r="O17" s="202">
        <v>20.966816535826965</v>
      </c>
      <c r="P17" s="202">
        <v>23.086823000000003</v>
      </c>
      <c r="Q17" s="202">
        <v>9.7571966820709939</v>
      </c>
      <c r="R17" s="202">
        <v>1038.5576883133444</v>
      </c>
    </row>
    <row r="18" spans="1:18">
      <c r="A18" s="810">
        <v>2007</v>
      </c>
      <c r="B18" s="37" t="s">
        <v>96</v>
      </c>
      <c r="C18" s="202">
        <v>0.13524176000000043</v>
      </c>
      <c r="D18" s="202">
        <v>2.9421876913999991</v>
      </c>
      <c r="E18" s="202">
        <v>3.2080127736160193</v>
      </c>
      <c r="F18" s="202">
        <v>0.25333222739521322</v>
      </c>
      <c r="G18" s="202">
        <v>7.1837757774927518</v>
      </c>
      <c r="H18" s="202">
        <v>9.3995974303137348</v>
      </c>
      <c r="I18" s="202">
        <v>3.1799979999999994</v>
      </c>
      <c r="J18" s="202">
        <v>40.777941000000006</v>
      </c>
      <c r="K18" s="202">
        <v>25.214280808233614</v>
      </c>
      <c r="L18" s="202">
        <v>0.29047800000000001</v>
      </c>
      <c r="M18" s="202">
        <v>585.30230000000006</v>
      </c>
      <c r="N18" s="202">
        <v>2.4508106934888616</v>
      </c>
      <c r="O18" s="202">
        <v>47.694600029194206</v>
      </c>
      <c r="P18" s="202">
        <v>19.140249000000001</v>
      </c>
      <c r="Q18" s="202">
        <v>126.22024427477183</v>
      </c>
      <c r="R18" s="202">
        <v>873.3930494659063</v>
      </c>
    </row>
    <row r="19" spans="1:18">
      <c r="A19" s="810"/>
      <c r="B19" s="12" t="s">
        <v>97</v>
      </c>
      <c r="C19" s="202">
        <v>331.08615549999979</v>
      </c>
      <c r="D19" s="202">
        <v>56.807586798399946</v>
      </c>
      <c r="E19" s="202">
        <v>40.625206111801219</v>
      </c>
      <c r="F19" s="202">
        <v>22.731772713552665</v>
      </c>
      <c r="G19" s="202">
        <v>9.751150715886439</v>
      </c>
      <c r="H19" s="202">
        <v>7.4097142076221756</v>
      </c>
      <c r="I19" s="202">
        <v>31.286602999999999</v>
      </c>
      <c r="J19" s="202">
        <v>21.479940000000003</v>
      </c>
      <c r="K19" s="202">
        <v>69.488294456845068</v>
      </c>
      <c r="L19" s="202">
        <v>8.1347179999999977</v>
      </c>
      <c r="M19" s="202">
        <v>571.13478099999998</v>
      </c>
      <c r="N19" s="202">
        <v>16.670652779937257</v>
      </c>
      <c r="O19" s="202">
        <v>27.65871774666649</v>
      </c>
      <c r="P19" s="202">
        <v>25.616012000000001</v>
      </c>
      <c r="Q19" s="202">
        <v>7.1090404948405386</v>
      </c>
      <c r="R19" s="202">
        <v>1246.9903455255517</v>
      </c>
    </row>
    <row r="20" spans="1:18">
      <c r="A20" s="810">
        <v>2008</v>
      </c>
      <c r="B20" s="37" t="s">
        <v>96</v>
      </c>
      <c r="C20" s="202">
        <v>0.11416514999999716</v>
      </c>
      <c r="D20" s="202">
        <v>2.0762780568999997</v>
      </c>
      <c r="E20" s="202">
        <v>3.2444271880665383</v>
      </c>
      <c r="F20" s="202">
        <v>0.46460324616904103</v>
      </c>
      <c r="G20" s="202">
        <v>7.4794338085121694</v>
      </c>
      <c r="H20" s="202">
        <v>8.1800083213709307</v>
      </c>
      <c r="I20" s="202">
        <v>3.6970259520451347</v>
      </c>
      <c r="J20" s="202">
        <v>32.801354711833177</v>
      </c>
      <c r="K20" s="202">
        <v>36.218688710873103</v>
      </c>
      <c r="L20" s="202">
        <v>0.5433449808596702</v>
      </c>
      <c r="M20" s="202">
        <v>557.28771900000004</v>
      </c>
      <c r="N20" s="202">
        <v>2.0318326249700362</v>
      </c>
      <c r="O20" s="202">
        <v>104.78785024709231</v>
      </c>
      <c r="P20" s="202">
        <v>0.9683710000000012</v>
      </c>
      <c r="Q20" s="202">
        <v>17.78311884953639</v>
      </c>
      <c r="R20" s="202">
        <v>777.67822184822842</v>
      </c>
    </row>
    <row r="21" spans="1:18">
      <c r="A21" s="810"/>
      <c r="B21" s="12" t="s">
        <v>97</v>
      </c>
      <c r="C21" s="202">
        <v>569.48063649999949</v>
      </c>
      <c r="D21" s="202">
        <v>56.830040196500022</v>
      </c>
      <c r="E21" s="202">
        <v>38.886656200329774</v>
      </c>
      <c r="F21" s="202">
        <v>29.469824122122628</v>
      </c>
      <c r="G21" s="202">
        <v>15.7873965158856</v>
      </c>
      <c r="H21" s="202">
        <v>7.523976109704428</v>
      </c>
      <c r="I21" s="202">
        <v>48.850490867418728</v>
      </c>
      <c r="J21" s="202">
        <v>42.540932069268649</v>
      </c>
      <c r="K21" s="202">
        <v>80.2612288590784</v>
      </c>
      <c r="L21" s="202">
        <v>15.699096366658392</v>
      </c>
      <c r="M21" s="202">
        <v>564.40473300000008</v>
      </c>
      <c r="N21" s="202">
        <v>14.480781203428906</v>
      </c>
      <c r="O21" s="202">
        <v>38.290975712777751</v>
      </c>
      <c r="P21" s="202">
        <v>29.151429</v>
      </c>
      <c r="Q21" s="202">
        <v>6.5905287803379924</v>
      </c>
      <c r="R21" s="202">
        <v>1558.2487255035112</v>
      </c>
    </row>
    <row r="22" spans="1:18">
      <c r="A22" s="810">
        <v>2009</v>
      </c>
      <c r="B22" s="37" t="s">
        <v>96</v>
      </c>
      <c r="C22" s="202">
        <v>4.8590415099999982</v>
      </c>
      <c r="D22" s="202">
        <v>3.2205957934999998</v>
      </c>
      <c r="E22" s="202">
        <v>9.1730102132995341</v>
      </c>
      <c r="F22" s="202">
        <v>0.41799422782284418</v>
      </c>
      <c r="G22" s="202">
        <v>6.3878178793025029</v>
      </c>
      <c r="H22" s="202">
        <v>12.414391642846473</v>
      </c>
      <c r="I22" s="202">
        <v>4.1939793335631519</v>
      </c>
      <c r="J22" s="202">
        <v>28.328502358877934</v>
      </c>
      <c r="K22" s="202">
        <v>44.246951984140061</v>
      </c>
      <c r="L22" s="202">
        <v>0.50269199999999992</v>
      </c>
      <c r="M22" s="202">
        <v>459.381665</v>
      </c>
      <c r="N22" s="202">
        <v>2.642394232022685</v>
      </c>
      <c r="O22" s="202">
        <v>102.5296000100622</v>
      </c>
      <c r="P22" s="202">
        <v>1.4252200000000004</v>
      </c>
      <c r="Q22" s="202">
        <v>10.733621704351659</v>
      </c>
      <c r="R22" s="202">
        <v>690.45747788978906</v>
      </c>
    </row>
    <row r="23" spans="1:18">
      <c r="A23" s="810"/>
      <c r="B23" s="12" t="s">
        <v>97</v>
      </c>
      <c r="C23" s="202">
        <v>504.10738259999982</v>
      </c>
      <c r="D23" s="202">
        <v>66.59582369019995</v>
      </c>
      <c r="E23" s="202">
        <v>29.26961189297284</v>
      </c>
      <c r="F23" s="202">
        <v>37.329090194424978</v>
      </c>
      <c r="G23" s="202">
        <v>13.710639269653505</v>
      </c>
      <c r="H23" s="202">
        <v>16.27904059172571</v>
      </c>
      <c r="I23" s="202">
        <v>34.971145621707059</v>
      </c>
      <c r="J23" s="202">
        <v>31.76159843761506</v>
      </c>
      <c r="K23" s="202">
        <v>101.01338028213416</v>
      </c>
      <c r="L23" s="202">
        <v>23.448199350000017</v>
      </c>
      <c r="M23" s="202">
        <v>441.46151899999995</v>
      </c>
      <c r="N23" s="202">
        <v>26.546704807452524</v>
      </c>
      <c r="O23" s="202">
        <v>45.091583943724814</v>
      </c>
      <c r="P23" s="202">
        <v>22.769110999999999</v>
      </c>
      <c r="Q23" s="202">
        <v>9.6013342949507177</v>
      </c>
      <c r="R23" s="202">
        <v>1403.956164976561</v>
      </c>
    </row>
    <row r="24" spans="1:18">
      <c r="A24" s="810">
        <v>2010</v>
      </c>
      <c r="B24" s="37" t="s">
        <v>96</v>
      </c>
      <c r="C24" s="202">
        <v>0.50810200999999955</v>
      </c>
      <c r="D24" s="202">
        <v>3.7333513495000004</v>
      </c>
      <c r="E24" s="202">
        <v>9.8992018916773645</v>
      </c>
      <c r="F24" s="202">
        <v>0.72680838274269777</v>
      </c>
      <c r="G24" s="202">
        <v>6.4841954452301529</v>
      </c>
      <c r="H24" s="202">
        <v>11.94632564297596</v>
      </c>
      <c r="I24" s="202">
        <v>3.1399347103885225</v>
      </c>
      <c r="J24" s="202">
        <v>32.802069543249104</v>
      </c>
      <c r="K24" s="202">
        <v>36.736349875000002</v>
      </c>
      <c r="L24" s="202">
        <v>0.74251054999999977</v>
      </c>
      <c r="M24" s="202">
        <v>655.72811100000001</v>
      </c>
      <c r="N24" s="202">
        <v>2.2955474774938125</v>
      </c>
      <c r="O24" s="202">
        <v>161.97151772189227</v>
      </c>
      <c r="P24" s="202">
        <v>4.9563939999999977</v>
      </c>
      <c r="Q24" s="202">
        <v>14.744517090000002</v>
      </c>
      <c r="R24" s="202">
        <v>946.41493669014949</v>
      </c>
    </row>
    <row r="25" spans="1:18">
      <c r="A25" s="810"/>
      <c r="B25" s="12" t="s">
        <v>97</v>
      </c>
      <c r="C25" s="202">
        <v>478.35558229999998</v>
      </c>
      <c r="D25" s="202">
        <v>62.855293594888948</v>
      </c>
      <c r="E25" s="202">
        <v>39.262782003252411</v>
      </c>
      <c r="F25" s="202">
        <v>21.737976720675441</v>
      </c>
      <c r="G25" s="202">
        <v>10.539954922143627</v>
      </c>
      <c r="H25" s="202">
        <v>12.758228320855867</v>
      </c>
      <c r="I25" s="202">
        <v>42.355529294485777</v>
      </c>
      <c r="J25" s="202">
        <v>28.776041174279037</v>
      </c>
      <c r="K25" s="202">
        <v>90.527252500000003</v>
      </c>
      <c r="L25" s="202">
        <v>22.298552599999919</v>
      </c>
      <c r="M25" s="202">
        <v>593.18050900000003</v>
      </c>
      <c r="N25" s="202">
        <v>24.474091764400114</v>
      </c>
      <c r="O25" s="202">
        <v>47.018416626043553</v>
      </c>
      <c r="P25" s="202">
        <v>32.339392000000004</v>
      </c>
      <c r="Q25" s="202">
        <v>18.181104659999974</v>
      </c>
      <c r="R25" s="202">
        <v>1524.6607074810249</v>
      </c>
    </row>
    <row r="26" spans="1:18">
      <c r="A26" s="810">
        <v>2011</v>
      </c>
      <c r="B26" s="37" t="s">
        <v>96</v>
      </c>
      <c r="C26" s="202">
        <v>0.20804378000000145</v>
      </c>
      <c r="D26" s="202">
        <v>4.6697732834000014</v>
      </c>
      <c r="E26" s="202">
        <v>11.466666160324621</v>
      </c>
      <c r="F26" s="202">
        <v>7.9486456366618177E-2</v>
      </c>
      <c r="G26" s="202">
        <v>6.4707967935233821</v>
      </c>
      <c r="H26" s="202">
        <v>17.012265026535339</v>
      </c>
      <c r="I26" s="202">
        <v>2.6865983481655542</v>
      </c>
      <c r="J26" s="202">
        <v>86.530187786035924</v>
      </c>
      <c r="K26" s="202">
        <v>44.235052148085472</v>
      </c>
      <c r="L26" s="202">
        <v>0.71351867346297104</v>
      </c>
      <c r="M26" s="202">
        <v>606.80318499999998</v>
      </c>
      <c r="N26" s="202">
        <v>1.63772387779062</v>
      </c>
      <c r="O26" s="202">
        <v>146.58839877887644</v>
      </c>
      <c r="P26" s="202">
        <v>1.7604760000000006</v>
      </c>
      <c r="Q26" s="202">
        <v>15.070635360000004</v>
      </c>
      <c r="R26" s="202">
        <v>945.93280747256711</v>
      </c>
    </row>
    <row r="27" spans="1:18">
      <c r="A27" s="810"/>
      <c r="B27" s="12" t="s">
        <v>97</v>
      </c>
      <c r="C27" s="202">
        <v>535.29512980000004</v>
      </c>
      <c r="D27" s="202">
        <v>61.584341218049843</v>
      </c>
      <c r="E27" s="202">
        <v>36.488447017545013</v>
      </c>
      <c r="F27" s="202">
        <v>0.47408784793978137</v>
      </c>
      <c r="G27" s="202">
        <v>10.110431972656038</v>
      </c>
      <c r="H27" s="202">
        <v>11.374026340769513</v>
      </c>
      <c r="I27" s="202">
        <v>48.732557297580392</v>
      </c>
      <c r="J27" s="202">
        <v>39.075894445398049</v>
      </c>
      <c r="K27" s="202">
        <v>115.56104034828745</v>
      </c>
      <c r="L27" s="202">
        <v>18.129310003019665</v>
      </c>
      <c r="M27" s="202">
        <v>660.19614999999999</v>
      </c>
      <c r="N27" s="202">
        <v>22.7219412070366</v>
      </c>
      <c r="O27" s="202">
        <v>44.13967125621329</v>
      </c>
      <c r="P27" s="202">
        <v>48.972007000000005</v>
      </c>
      <c r="Q27" s="202">
        <v>28.095858300000039</v>
      </c>
      <c r="R27" s="202">
        <v>1680.9508940544961</v>
      </c>
    </row>
    <row r="28" spans="1:18">
      <c r="A28" s="810">
        <v>2012</v>
      </c>
      <c r="B28" s="37" t="s">
        <v>96</v>
      </c>
      <c r="C28" s="202">
        <v>0.26895565735422267</v>
      </c>
      <c r="D28" s="202">
        <v>4.5261173167326749</v>
      </c>
      <c r="E28" s="202">
        <v>8.068209168309977</v>
      </c>
      <c r="F28" s="202">
        <v>0.34017480000000005</v>
      </c>
      <c r="G28" s="202">
        <v>7.6192063367523897</v>
      </c>
      <c r="H28" s="202">
        <v>16.312469012701936</v>
      </c>
      <c r="I28" s="202">
        <v>3.6348649659839749</v>
      </c>
      <c r="J28" s="202">
        <v>28.06566848343607</v>
      </c>
      <c r="K28" s="202">
        <v>44.870671457556639</v>
      </c>
      <c r="L28" s="202">
        <v>0.98988791041299451</v>
      </c>
      <c r="M28" s="202">
        <v>523.83494399999995</v>
      </c>
      <c r="N28" s="202">
        <v>2.4514484599054356</v>
      </c>
      <c r="O28" s="202">
        <v>194.83348853999999</v>
      </c>
      <c r="P28" s="202">
        <v>5.7623634869309228</v>
      </c>
      <c r="Q28" s="202">
        <v>13.985852730000001</v>
      </c>
      <c r="R28" s="202">
        <v>855.56432232607722</v>
      </c>
    </row>
    <row r="29" spans="1:18">
      <c r="A29" s="810"/>
      <c r="B29" s="12" t="s">
        <v>97</v>
      </c>
      <c r="C29" s="202">
        <v>779.44407184807528</v>
      </c>
      <c r="D29" s="202">
        <v>60.360756964354152</v>
      </c>
      <c r="E29" s="202">
        <v>64.8014046221314</v>
      </c>
      <c r="F29" s="202">
        <v>0.94748087694793059</v>
      </c>
      <c r="G29" s="202">
        <v>9.8358596753345502</v>
      </c>
      <c r="H29" s="202">
        <v>11.10781471668232</v>
      </c>
      <c r="I29" s="202">
        <v>49.950376395893379</v>
      </c>
      <c r="J29" s="202">
        <v>56.393775489169471</v>
      </c>
      <c r="K29" s="202">
        <v>74.00412825617309</v>
      </c>
      <c r="L29" s="202">
        <v>15.142199589343711</v>
      </c>
      <c r="M29" s="202">
        <v>684.50201199999992</v>
      </c>
      <c r="N29" s="202">
        <v>22.974892800755853</v>
      </c>
      <c r="O29" s="202">
        <v>53.595090710000171</v>
      </c>
      <c r="P29" s="202">
        <v>59.378767788595724</v>
      </c>
      <c r="Q29" s="202">
        <v>29.768891680000024</v>
      </c>
      <c r="R29" s="202">
        <v>1972.2075234134572</v>
      </c>
    </row>
    <row r="30" spans="1:18">
      <c r="A30" s="810">
        <v>2013</v>
      </c>
      <c r="B30" s="28" t="s">
        <v>96</v>
      </c>
      <c r="C30" s="202"/>
      <c r="D30" s="202">
        <v>0.28999999999999998</v>
      </c>
      <c r="E30" s="202"/>
      <c r="F30" s="202"/>
      <c r="G30" s="202"/>
      <c r="H30" s="202"/>
      <c r="I30" s="202">
        <v>4.0999999999999996</v>
      </c>
      <c r="J30" s="202"/>
      <c r="K30" s="202"/>
      <c r="L30" s="202"/>
      <c r="M30" s="202"/>
      <c r="N30" s="202"/>
      <c r="O30" s="202"/>
      <c r="P30" s="202"/>
      <c r="Q30" s="202"/>
      <c r="R30" s="202"/>
    </row>
    <row r="31" spans="1:18">
      <c r="A31" s="810"/>
      <c r="B31" s="27" t="s">
        <v>97</v>
      </c>
      <c r="C31" s="202">
        <v>5.8811159999999994E-2</v>
      </c>
      <c r="D31" s="202">
        <v>14.02</v>
      </c>
      <c r="E31" s="202"/>
      <c r="F31" s="202"/>
      <c r="G31" s="202"/>
      <c r="H31" s="202"/>
      <c r="I31" s="202">
        <v>65.5</v>
      </c>
      <c r="J31" s="202"/>
      <c r="K31" s="202"/>
      <c r="L31" s="202"/>
      <c r="M31" s="202"/>
      <c r="N31" s="202"/>
      <c r="O31" s="202"/>
      <c r="P31" s="202"/>
      <c r="Q31" s="202"/>
      <c r="R31" s="202"/>
    </row>
    <row r="32" spans="1:18">
      <c r="A32" s="810">
        <v>2014</v>
      </c>
      <c r="B32" s="28" t="s">
        <v>96</v>
      </c>
      <c r="C32" s="202"/>
      <c r="D32" s="202">
        <v>9.8996899999999997</v>
      </c>
      <c r="E32" s="202"/>
      <c r="F32" s="202"/>
      <c r="G32" s="202"/>
      <c r="H32" s="202"/>
      <c r="I32" s="202">
        <v>4.8</v>
      </c>
      <c r="J32" s="202"/>
      <c r="K32" s="202"/>
      <c r="L32" s="142"/>
      <c r="M32" s="202"/>
      <c r="N32" s="202"/>
      <c r="O32" s="202"/>
      <c r="P32" s="202"/>
      <c r="Q32" s="202"/>
      <c r="R32" s="202" t="s">
        <v>15</v>
      </c>
    </row>
    <row r="33" spans="1:18">
      <c r="A33" s="810"/>
      <c r="B33" s="27" t="s">
        <v>97</v>
      </c>
      <c r="C33" s="202">
        <v>7.0118390000000017E-2</v>
      </c>
      <c r="D33" s="202">
        <v>100.264</v>
      </c>
      <c r="E33" s="202"/>
      <c r="F33" s="202"/>
      <c r="G33" s="202"/>
      <c r="H33" s="202"/>
      <c r="I33" s="202">
        <v>63.9</v>
      </c>
      <c r="J33" s="202"/>
      <c r="K33" s="202"/>
      <c r="L33" s="142"/>
      <c r="M33" s="202"/>
      <c r="N33" s="202"/>
      <c r="O33" s="202"/>
      <c r="P33" s="202"/>
      <c r="Q33" s="202"/>
      <c r="R33" s="202" t="s">
        <v>15</v>
      </c>
    </row>
    <row r="34" spans="1:18">
      <c r="A34" s="810">
        <v>2015</v>
      </c>
      <c r="B34" s="28" t="s">
        <v>96</v>
      </c>
      <c r="C34" s="202"/>
      <c r="D34" s="205">
        <v>9.6</v>
      </c>
      <c r="E34" s="202"/>
      <c r="F34" s="202"/>
      <c r="G34" s="205"/>
      <c r="H34" s="202"/>
      <c r="I34" s="142"/>
      <c r="J34" s="142"/>
      <c r="K34" s="142"/>
      <c r="L34" s="142"/>
      <c r="M34" s="205"/>
      <c r="N34" s="200"/>
      <c r="O34" s="202"/>
      <c r="P34" s="213"/>
      <c r="Q34" s="213"/>
      <c r="R34" s="200"/>
    </row>
    <row r="35" spans="1:18" ht="14.1" customHeight="1">
      <c r="A35" s="810"/>
      <c r="B35" s="27" t="s">
        <v>97</v>
      </c>
      <c r="C35" s="202">
        <v>9.423620000000002E-2</v>
      </c>
      <c r="D35" s="205">
        <v>98.6</v>
      </c>
      <c r="E35" s="202"/>
      <c r="F35" s="202"/>
      <c r="G35" s="205"/>
      <c r="H35" s="202"/>
      <c r="I35" s="142"/>
      <c r="J35" s="142"/>
      <c r="K35" s="142"/>
      <c r="L35" s="142"/>
      <c r="M35" s="205"/>
      <c r="N35" s="200"/>
      <c r="O35" s="202"/>
      <c r="P35" s="213"/>
      <c r="Q35" s="213"/>
      <c r="R35" s="200"/>
    </row>
    <row r="36" spans="1:18">
      <c r="A36" s="17"/>
      <c r="B36" s="17"/>
      <c r="C36" s="17"/>
      <c r="D36" s="17"/>
      <c r="E36" s="17"/>
      <c r="F36" s="17"/>
      <c r="G36" s="17"/>
      <c r="H36" s="17"/>
      <c r="I36" s="17"/>
      <c r="J36" s="17"/>
      <c r="K36" s="17"/>
      <c r="L36" s="17"/>
      <c r="M36" s="17"/>
      <c r="N36" s="43"/>
      <c r="O36" s="17"/>
      <c r="P36" s="17"/>
      <c r="Q36" s="17"/>
      <c r="R36" s="17"/>
    </row>
    <row r="37" spans="1:18" s="17" customFormat="1" ht="13.8">
      <c r="A37" s="44" t="s">
        <v>19</v>
      </c>
      <c r="E37" s="43"/>
      <c r="F37" s="43"/>
      <c r="G37" s="43"/>
      <c r="H37" s="43"/>
      <c r="I37" s="43"/>
      <c r="J37" s="43"/>
      <c r="K37" s="43"/>
      <c r="L37" s="43"/>
      <c r="M37" s="43"/>
      <c r="N37" s="43"/>
    </row>
    <row r="38" spans="1:18" s="17" customFormat="1" ht="13.8">
      <c r="E38" s="43"/>
      <c r="F38" s="43"/>
      <c r="G38" s="43"/>
      <c r="H38" s="43"/>
      <c r="I38" s="43"/>
      <c r="J38" s="43"/>
      <c r="K38" s="43"/>
      <c r="L38" s="43"/>
      <c r="M38" s="43"/>
      <c r="N38" s="43"/>
    </row>
    <row r="39" spans="1:18" s="17" customFormat="1" ht="13.8">
      <c r="A39" s="41" t="s">
        <v>119</v>
      </c>
      <c r="F39" s="43"/>
      <c r="G39" s="43"/>
      <c r="H39" s="43"/>
      <c r="I39" s="43"/>
      <c r="J39" s="43"/>
      <c r="K39" s="43"/>
      <c r="L39" s="43"/>
      <c r="M39" s="43"/>
      <c r="N39" s="43"/>
    </row>
    <row r="40" spans="1:18">
      <c r="A40" s="43"/>
      <c r="B40" s="17"/>
      <c r="C40" s="17"/>
      <c r="D40" s="17"/>
      <c r="E40" s="17"/>
      <c r="F40" s="17"/>
      <c r="G40" s="17"/>
      <c r="H40" s="17"/>
      <c r="I40" s="17"/>
      <c r="J40" s="17"/>
      <c r="K40" s="17"/>
      <c r="L40" s="17"/>
      <c r="M40" s="17"/>
      <c r="N40" s="17"/>
      <c r="O40" s="17"/>
      <c r="P40" s="17"/>
      <c r="Q40" s="17"/>
      <c r="R40" s="17"/>
    </row>
    <row r="41" spans="1:18">
      <c r="A41" s="53" t="s">
        <v>124</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H35">
    <cfRule type="expression" dxfId="6" priority="26" stopIfTrue="1">
      <formula>ISNA(ACTIVECELL)</formula>
    </cfRule>
  </conditionalFormatting>
  <conditionalFormatting sqref="J32:K33">
    <cfRule type="expression" dxfId="5" priority="33" stopIfTrue="1">
      <formula>ISNA(ACTIVECELL)</formula>
    </cfRule>
  </conditionalFormatting>
  <conditionalFormatting sqref="M32:M33">
    <cfRule type="expression" dxfId="4" priority="32" stopIfTrue="1">
      <formula>ISNA(ACTIVECELL)</formula>
    </cfRule>
  </conditionalFormatting>
  <conditionalFormatting sqref="N32:N35 R34:R35">
    <cfRule type="expression" dxfId="3" priority="27" stopIfTrue="1">
      <formula>ISNA(ACTIVECELL)</formula>
    </cfRule>
  </conditionalFormatting>
  <hyperlinks>
    <hyperlink ref="T3" location="Content!A1" display="Back to content page" xr:uid="{00000000-0004-0000-4501-000000000000}"/>
  </hyperlinks>
  <pageMargins left="0.7" right="0.7" top="0.75" bottom="0.75" header="0.3" footer="0.3"/>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sheetPr codeName="Sheet328"/>
  <dimension ref="A1:U44"/>
  <sheetViews>
    <sheetView workbookViewId="0">
      <selection activeCell="H7" sqref="H7"/>
    </sheetView>
  </sheetViews>
  <sheetFormatPr defaultRowHeight="14.4"/>
  <cols>
    <col min="1" max="1" width="7" customWidth="1"/>
    <col min="2" max="18" width="11" customWidth="1"/>
    <col min="20" max="20" width="9.21875"/>
  </cols>
  <sheetData>
    <row r="1" spans="1:21">
      <c r="A1" s="18" t="s">
        <v>615</v>
      </c>
      <c r="B1" s="13"/>
      <c r="C1" s="17"/>
      <c r="D1" s="17"/>
      <c r="E1" s="17"/>
      <c r="F1" s="17"/>
      <c r="G1" s="17"/>
      <c r="H1" s="17"/>
      <c r="I1" s="17"/>
      <c r="J1" s="17"/>
      <c r="K1" s="17"/>
      <c r="L1" s="17"/>
      <c r="M1" s="17"/>
      <c r="N1" s="17"/>
      <c r="O1" s="17"/>
      <c r="P1" s="17"/>
      <c r="Q1" s="17"/>
      <c r="R1" s="17"/>
    </row>
    <row r="2" spans="1:21">
      <c r="A2" s="40" t="s">
        <v>15</v>
      </c>
      <c r="B2" s="40"/>
      <c r="C2" s="40"/>
      <c r="D2" s="40"/>
      <c r="E2" s="40"/>
      <c r="F2" s="40"/>
      <c r="G2" s="40"/>
      <c r="H2" s="40"/>
      <c r="I2" s="40"/>
      <c r="J2" s="40"/>
      <c r="K2" s="40"/>
      <c r="L2" s="40"/>
      <c r="M2" s="40"/>
      <c r="N2" s="40"/>
      <c r="O2" s="40"/>
      <c r="P2" s="40"/>
      <c r="Q2" s="17"/>
      <c r="R2" s="17"/>
    </row>
    <row r="3" spans="1:21" s="86" customFormat="1" ht="55.2">
      <c r="A3" s="227" t="s">
        <v>36</v>
      </c>
      <c r="B3" s="221" t="s">
        <v>257</v>
      </c>
      <c r="C3" s="83" t="s">
        <v>13</v>
      </c>
      <c r="D3" s="83" t="s">
        <v>12</v>
      </c>
      <c r="E3" s="84" t="s">
        <v>100</v>
      </c>
      <c r="F3" s="83" t="s">
        <v>11</v>
      </c>
      <c r="G3" s="83" t="s">
        <v>10</v>
      </c>
      <c r="H3" s="83" t="s">
        <v>9</v>
      </c>
      <c r="I3" s="85" t="s">
        <v>8</v>
      </c>
      <c r="J3" s="83" t="s">
        <v>6</v>
      </c>
      <c r="K3" s="83" t="s">
        <v>18</v>
      </c>
      <c r="L3" s="83" t="s">
        <v>4</v>
      </c>
      <c r="M3" s="83" t="s">
        <v>3</v>
      </c>
      <c r="N3" s="83" t="s">
        <v>2</v>
      </c>
      <c r="O3" s="84" t="s">
        <v>33</v>
      </c>
      <c r="P3" s="83" t="s">
        <v>1</v>
      </c>
      <c r="Q3" s="83" t="s">
        <v>0</v>
      </c>
      <c r="R3" s="151" t="s">
        <v>25</v>
      </c>
      <c r="T3" s="1" t="s">
        <v>559</v>
      </c>
    </row>
    <row r="4" spans="1:21">
      <c r="A4" s="810">
        <v>2000</v>
      </c>
      <c r="B4" s="37" t="s">
        <v>96</v>
      </c>
      <c r="C4" s="202">
        <v>5.0828552999999985</v>
      </c>
      <c r="D4" s="202">
        <v>1.3270327860132416</v>
      </c>
      <c r="E4" s="202">
        <v>45.32581155393342</v>
      </c>
      <c r="F4" s="202">
        <v>0.10262031850165498</v>
      </c>
      <c r="G4" s="202">
        <v>12.580480995277787</v>
      </c>
      <c r="H4" s="202">
        <v>4.3698355473455655</v>
      </c>
      <c r="I4" s="202">
        <v>2.5951460456273785</v>
      </c>
      <c r="J4" s="202">
        <v>14.229657385568764</v>
      </c>
      <c r="K4" s="202">
        <v>5.2740335609881255</v>
      </c>
      <c r="L4" s="202">
        <v>4.1862000000000003E-2</v>
      </c>
      <c r="M4" s="202">
        <v>757.74925399999995</v>
      </c>
      <c r="N4" s="202">
        <v>26.608334222300016</v>
      </c>
      <c r="O4" s="202">
        <v>92.603768900408895</v>
      </c>
      <c r="P4" s="202">
        <v>4.480308</v>
      </c>
      <c r="Q4" s="202">
        <v>51.347247637288696</v>
      </c>
      <c r="R4" s="202">
        <v>1023.7182482532536</v>
      </c>
      <c r="S4" s="17"/>
    </row>
    <row r="5" spans="1:21">
      <c r="A5" s="810"/>
      <c r="B5" s="12" t="s">
        <v>97</v>
      </c>
      <c r="C5" s="202">
        <v>76.93083639999999</v>
      </c>
      <c r="D5" s="202">
        <v>73.059128920517722</v>
      </c>
      <c r="E5" s="202">
        <v>6.158970005133475</v>
      </c>
      <c r="F5" s="202">
        <v>0.72374195048380341</v>
      </c>
      <c r="G5" s="202">
        <v>5.2497410220386858</v>
      </c>
      <c r="H5" s="202">
        <v>2.887406669439037</v>
      </c>
      <c r="I5" s="202">
        <v>34.8474641444867</v>
      </c>
      <c r="J5" s="202">
        <v>16.693632989282747</v>
      </c>
      <c r="K5" s="202">
        <v>50.437724904840614</v>
      </c>
      <c r="L5" s="202">
        <v>9.9459033332900031</v>
      </c>
      <c r="M5" s="202">
        <v>276.762135</v>
      </c>
      <c r="N5" s="202">
        <v>31.79174148049999</v>
      </c>
      <c r="O5" s="202">
        <v>11.69983761891382</v>
      </c>
      <c r="P5" s="202">
        <v>14.306507999999999</v>
      </c>
      <c r="Q5" s="202">
        <v>10.940937580881435</v>
      </c>
      <c r="R5" s="202">
        <v>622.4357100198082</v>
      </c>
      <c r="S5" s="17"/>
      <c r="U5" s="33"/>
    </row>
    <row r="6" spans="1:21">
      <c r="A6" s="810">
        <v>2001</v>
      </c>
      <c r="B6" s="37" t="s">
        <v>96</v>
      </c>
      <c r="C6" s="202">
        <v>4.0394978999999998</v>
      </c>
      <c r="D6" s="202">
        <v>10.914646682414649</v>
      </c>
      <c r="E6" s="202">
        <v>44.68529510589844</v>
      </c>
      <c r="F6" s="202">
        <v>0.62140730588374993</v>
      </c>
      <c r="G6" s="202">
        <v>15.982804365455618</v>
      </c>
      <c r="H6" s="202">
        <v>7.2666929237106261</v>
      </c>
      <c r="I6" s="202">
        <v>2.1339733676975938</v>
      </c>
      <c r="J6" s="202">
        <v>27.175764309802407</v>
      </c>
      <c r="K6" s="202">
        <v>9.5122908991555573</v>
      </c>
      <c r="L6" s="202">
        <v>3.85765E-2</v>
      </c>
      <c r="M6" s="202">
        <v>741.88851399999999</v>
      </c>
      <c r="N6" s="202">
        <v>22.059082785553425</v>
      </c>
      <c r="O6" s="202">
        <v>62.925117850184712</v>
      </c>
      <c r="P6" s="202">
        <v>7.8439209999999999</v>
      </c>
      <c r="Q6" s="202">
        <v>6.116865977755622</v>
      </c>
      <c r="R6" s="202">
        <v>963.20445097351239</v>
      </c>
      <c r="S6" s="17"/>
    </row>
    <row r="7" spans="1:21">
      <c r="A7" s="810"/>
      <c r="B7" s="12" t="s">
        <v>97</v>
      </c>
      <c r="C7" s="202">
        <v>100.77403930000014</v>
      </c>
      <c r="D7" s="202">
        <v>58.782888800980658</v>
      </c>
      <c r="E7" s="202">
        <v>5.9319883693209308</v>
      </c>
      <c r="F7" s="202">
        <v>38.665908779287719</v>
      </c>
      <c r="G7" s="202">
        <v>7.1429965940123656</v>
      </c>
      <c r="H7" s="202">
        <v>3.6539251930264878</v>
      </c>
      <c r="I7" s="202">
        <v>34.813313436426156</v>
      </c>
      <c r="J7" s="202">
        <v>15.833428110543782</v>
      </c>
      <c r="K7" s="202">
        <v>43.812932125493298</v>
      </c>
      <c r="L7" s="202">
        <v>9.2111054999399933</v>
      </c>
      <c r="M7" s="202">
        <v>264.59401100000002</v>
      </c>
      <c r="N7" s="202">
        <v>29.386691804495658</v>
      </c>
      <c r="O7" s="202">
        <v>11.317472623812478</v>
      </c>
      <c r="P7" s="202">
        <v>14.936513</v>
      </c>
      <c r="Q7" s="202">
        <v>6.2257073573090516</v>
      </c>
      <c r="R7" s="202">
        <v>645.08292199464881</v>
      </c>
      <c r="S7" s="17"/>
    </row>
    <row r="8" spans="1:21">
      <c r="A8" s="810">
        <v>2002</v>
      </c>
      <c r="B8" s="37" t="s">
        <v>96</v>
      </c>
      <c r="C8" s="202">
        <v>3.6241942799999998</v>
      </c>
      <c r="D8" s="202">
        <v>0.47679703914973359</v>
      </c>
      <c r="E8" s="202">
        <v>51.169775399999999</v>
      </c>
      <c r="F8" s="202">
        <v>1.3303198380229226</v>
      </c>
      <c r="G8" s="202">
        <v>14.963673204314356</v>
      </c>
      <c r="H8" s="202">
        <v>6.9248649576350658</v>
      </c>
      <c r="I8" s="202">
        <v>4.0936222666666646</v>
      </c>
      <c r="J8" s="202">
        <v>35.890528270344355</v>
      </c>
      <c r="K8" s="202">
        <v>18.252300463988092</v>
      </c>
      <c r="L8" s="202">
        <v>2.2804000000000001E-2</v>
      </c>
      <c r="M8" s="202">
        <v>851.12038099999995</v>
      </c>
      <c r="N8" s="202">
        <v>29.46311310471987</v>
      </c>
      <c r="O8" s="202">
        <v>54.31755843449664</v>
      </c>
      <c r="P8" s="202">
        <v>7.3190920000000004</v>
      </c>
      <c r="Q8" s="202">
        <v>52.260784687212137</v>
      </c>
      <c r="R8" s="202">
        <v>1131.2298089465498</v>
      </c>
      <c r="S8" s="17"/>
    </row>
    <row r="9" spans="1:21">
      <c r="A9" s="810"/>
      <c r="B9" s="12" t="s">
        <v>97</v>
      </c>
      <c r="C9" s="202">
        <v>92.375044500000016</v>
      </c>
      <c r="D9" s="202">
        <v>69.038880755483817</v>
      </c>
      <c r="E9" s="202">
        <v>8.7453092138018782</v>
      </c>
      <c r="F9" s="202">
        <v>24.477197379381646</v>
      </c>
      <c r="G9" s="202">
        <v>4.0444920069236092</v>
      </c>
      <c r="H9" s="202">
        <v>6.3137301537539869</v>
      </c>
      <c r="I9" s="202">
        <v>38.846077133333338</v>
      </c>
      <c r="J9" s="202">
        <v>16.406189059860615</v>
      </c>
      <c r="K9" s="202">
        <v>36.162653740367809</v>
      </c>
      <c r="L9" s="202">
        <v>12.162214499829997</v>
      </c>
      <c r="M9" s="202">
        <v>290.80655200000001</v>
      </c>
      <c r="N9" s="202">
        <v>24.906886264108206</v>
      </c>
      <c r="O9" s="202">
        <v>11.478960863396111</v>
      </c>
      <c r="P9" s="202">
        <v>12.524848</v>
      </c>
      <c r="Q9" s="202">
        <v>9.9945909765842913</v>
      </c>
      <c r="R9" s="202">
        <v>658.2836265468253</v>
      </c>
      <c r="S9" s="17"/>
    </row>
    <row r="10" spans="1:21">
      <c r="A10" s="810">
        <v>2003</v>
      </c>
      <c r="B10" s="37" t="s">
        <v>96</v>
      </c>
      <c r="C10" s="202">
        <v>1.7741329900000005</v>
      </c>
      <c r="D10" s="202">
        <v>1.1849014673470739</v>
      </c>
      <c r="E10" s="202">
        <v>69.555633582218277</v>
      </c>
      <c r="F10" s="202">
        <v>2.6625186263125649</v>
      </c>
      <c r="G10" s="202">
        <v>15.755859248143711</v>
      </c>
      <c r="H10" s="202">
        <v>9.8820279431726163</v>
      </c>
      <c r="I10" s="202">
        <v>3.5714619999999999</v>
      </c>
      <c r="J10" s="202">
        <v>27.046679000000001</v>
      </c>
      <c r="K10" s="202">
        <v>43.939541412171614</v>
      </c>
      <c r="L10" s="202">
        <v>3.0054000000000001E-2</v>
      </c>
      <c r="M10" s="202">
        <v>1033.8998340000001</v>
      </c>
      <c r="N10" s="202">
        <v>36.458495977189102</v>
      </c>
      <c r="O10" s="202">
        <v>53.050497031624062</v>
      </c>
      <c r="P10" s="202">
        <v>5.1142729999999998</v>
      </c>
      <c r="Q10" s="202">
        <v>58.628077551881177</v>
      </c>
      <c r="R10" s="202">
        <v>1362.5539878300604</v>
      </c>
      <c r="S10" s="17"/>
    </row>
    <row r="11" spans="1:21">
      <c r="A11" s="810"/>
      <c r="B11" s="12" t="s">
        <v>97</v>
      </c>
      <c r="C11" s="202">
        <v>121.32893869999987</v>
      </c>
      <c r="D11" s="202">
        <v>78.918746219875658</v>
      </c>
      <c r="E11" s="202">
        <v>10.913031172146761</v>
      </c>
      <c r="F11" s="202">
        <v>65.91095083169094</v>
      </c>
      <c r="G11" s="202">
        <v>9.3780984809051056</v>
      </c>
      <c r="H11" s="202">
        <v>8.8857745062391942</v>
      </c>
      <c r="I11" s="202">
        <v>40.269750000000002</v>
      </c>
      <c r="J11" s="202">
        <v>25.414019</v>
      </c>
      <c r="K11" s="202">
        <v>65.736085057886925</v>
      </c>
      <c r="L11" s="202">
        <v>11.18394600001</v>
      </c>
      <c r="M11" s="202">
        <v>375.55901499999999</v>
      </c>
      <c r="N11" s="202">
        <v>32.505357610152991</v>
      </c>
      <c r="O11" s="202">
        <v>15.054156681382889</v>
      </c>
      <c r="P11" s="202">
        <v>15.588093000000001</v>
      </c>
      <c r="Q11" s="202">
        <v>9.1801197815486422</v>
      </c>
      <c r="R11" s="202">
        <v>885.82608204183896</v>
      </c>
      <c r="S11" s="17"/>
    </row>
    <row r="12" spans="1:21">
      <c r="A12" s="810">
        <v>2004</v>
      </c>
      <c r="B12" s="37" t="s">
        <v>96</v>
      </c>
      <c r="C12" s="202">
        <v>4.6298248300000013</v>
      </c>
      <c r="D12" s="202">
        <v>2.5957607691495963</v>
      </c>
      <c r="E12" s="202">
        <v>115.26355928462907</v>
      </c>
      <c r="F12" s="202">
        <v>1.528575073019518</v>
      </c>
      <c r="G12" s="202">
        <v>19.955620728657287</v>
      </c>
      <c r="H12" s="202">
        <v>11.520884423444745</v>
      </c>
      <c r="I12" s="202">
        <v>4.6367539999999998</v>
      </c>
      <c r="J12" s="202">
        <v>63.194761</v>
      </c>
      <c r="K12" s="202">
        <v>32.773677984058708</v>
      </c>
      <c r="L12" s="202">
        <v>6.4316000009999999E-2</v>
      </c>
      <c r="M12" s="202">
        <v>1150.7354069999999</v>
      </c>
      <c r="N12" s="202">
        <v>35.345386889762054</v>
      </c>
      <c r="O12" s="202">
        <v>82.20112253813096</v>
      </c>
      <c r="P12" s="202">
        <v>15.049166</v>
      </c>
      <c r="Q12" s="202">
        <v>125.40656279800429</v>
      </c>
      <c r="R12" s="202">
        <v>1664.9013793188662</v>
      </c>
      <c r="S12" s="17"/>
    </row>
    <row r="13" spans="1:21">
      <c r="A13" s="810"/>
      <c r="B13" s="12" t="s">
        <v>97</v>
      </c>
      <c r="C13" s="202">
        <v>162.00968480000006</v>
      </c>
      <c r="D13" s="202">
        <v>96.906116697847153</v>
      </c>
      <c r="E13" s="202">
        <v>10.698758392779114</v>
      </c>
      <c r="F13" s="202">
        <v>37.563197876267196</v>
      </c>
      <c r="G13" s="202">
        <v>8.5702583104589873</v>
      </c>
      <c r="H13" s="202">
        <v>9.7017419491805335</v>
      </c>
      <c r="I13" s="202">
        <v>49.389462000000002</v>
      </c>
      <c r="J13" s="202">
        <v>26.261123999999999</v>
      </c>
      <c r="K13" s="202">
        <v>67.349890090580317</v>
      </c>
      <c r="L13" s="202">
        <v>7.9352369998899972</v>
      </c>
      <c r="M13" s="202">
        <v>520.87623099999996</v>
      </c>
      <c r="N13" s="202">
        <v>40.680052249820633</v>
      </c>
      <c r="O13" s="202">
        <v>26.613534981680928</v>
      </c>
      <c r="P13" s="202">
        <v>14.161564</v>
      </c>
      <c r="Q13" s="202">
        <v>7.0183985496255668</v>
      </c>
      <c r="R13" s="202">
        <v>1085.7352518981306</v>
      </c>
      <c r="S13" s="17"/>
    </row>
    <row r="14" spans="1:21">
      <c r="A14" s="867">
        <v>2005</v>
      </c>
      <c r="B14" s="37" t="s">
        <v>96</v>
      </c>
      <c r="C14" s="202">
        <v>5.8576688899999994</v>
      </c>
      <c r="D14" s="202">
        <v>2.4794333136000004</v>
      </c>
      <c r="E14" s="202">
        <v>167.99246713376095</v>
      </c>
      <c r="F14" s="202">
        <v>0.92104272555470246</v>
      </c>
      <c r="G14" s="202">
        <v>46.227889182453175</v>
      </c>
      <c r="H14" s="202">
        <v>16.988896994875823</v>
      </c>
      <c r="I14" s="202">
        <v>8.0950640000000007</v>
      </c>
      <c r="J14" s="202">
        <v>55.995614000000003</v>
      </c>
      <c r="K14" s="202">
        <v>27.951892896487426</v>
      </c>
      <c r="L14" s="202">
        <v>0.31924489093090908</v>
      </c>
      <c r="M14" s="202">
        <v>1172.431325</v>
      </c>
      <c r="N14" s="202">
        <v>39.901163116288515</v>
      </c>
      <c r="O14" s="202">
        <v>61.070225686135686</v>
      </c>
      <c r="P14" s="202">
        <v>19.024360000000001</v>
      </c>
      <c r="Q14" s="202">
        <v>55.380514657972356</v>
      </c>
      <c r="R14" s="202">
        <v>1680.6368024880596</v>
      </c>
      <c r="S14" s="17"/>
    </row>
    <row r="15" spans="1:21">
      <c r="A15" s="867"/>
      <c r="B15" s="12" t="s">
        <v>97</v>
      </c>
      <c r="C15" s="202">
        <v>199.56804179999989</v>
      </c>
      <c r="D15" s="202">
        <v>99.751982194765972</v>
      </c>
      <c r="E15" s="202">
        <v>35.436457364512925</v>
      </c>
      <c r="F15" s="202">
        <v>31.119625647465075</v>
      </c>
      <c r="G15" s="202">
        <v>8.9326122916331254</v>
      </c>
      <c r="H15" s="202">
        <v>14.38717967121789</v>
      </c>
      <c r="I15" s="202">
        <v>46.573698999999998</v>
      </c>
      <c r="J15" s="202">
        <v>30.030289</v>
      </c>
      <c r="K15" s="202">
        <v>74.873065639643599</v>
      </c>
      <c r="L15" s="202">
        <v>17.273791804190896</v>
      </c>
      <c r="M15" s="202">
        <v>729.71378800000002</v>
      </c>
      <c r="N15" s="202">
        <v>40.166204464846366</v>
      </c>
      <c r="O15" s="202">
        <v>25.74189136347551</v>
      </c>
      <c r="P15" s="202">
        <v>28.282335</v>
      </c>
      <c r="Q15" s="202">
        <v>7.0444967577576554</v>
      </c>
      <c r="R15" s="202">
        <v>1388.8954599995088</v>
      </c>
      <c r="S15" s="17"/>
    </row>
    <row r="16" spans="1:21">
      <c r="A16" s="867">
        <v>2006</v>
      </c>
      <c r="B16" s="37" t="s">
        <v>96</v>
      </c>
      <c r="C16" s="202">
        <v>5.1893312099999997</v>
      </c>
      <c r="D16" s="202">
        <v>2.8969357757999998</v>
      </c>
      <c r="E16" s="202">
        <v>245.01344835716819</v>
      </c>
      <c r="F16" s="202">
        <v>0.44796814159292037</v>
      </c>
      <c r="G16" s="202">
        <v>29.567098354532074</v>
      </c>
      <c r="H16" s="202">
        <v>17.710378373262397</v>
      </c>
      <c r="I16" s="202">
        <v>5.2990380000000004</v>
      </c>
      <c r="J16" s="202">
        <v>76.370153999999999</v>
      </c>
      <c r="K16" s="202">
        <v>31.797668795204785</v>
      </c>
      <c r="L16" s="202">
        <v>0.68442090024068414</v>
      </c>
      <c r="M16" s="202">
        <v>975.49415499999998</v>
      </c>
      <c r="N16" s="202">
        <v>40.908423022164541</v>
      </c>
      <c r="O16" s="202">
        <v>66.444675488667869</v>
      </c>
      <c r="P16" s="202">
        <v>6.1065889999999996</v>
      </c>
      <c r="Q16" s="202">
        <v>267.78390451718366</v>
      </c>
      <c r="R16" s="202">
        <v>1771.7141889358172</v>
      </c>
      <c r="S16" s="17"/>
    </row>
    <row r="17" spans="1:19">
      <c r="A17" s="867"/>
      <c r="B17" s="12" t="s">
        <v>97</v>
      </c>
      <c r="C17" s="202">
        <v>287.85786939999991</v>
      </c>
      <c r="D17" s="202">
        <v>89.43618630209798</v>
      </c>
      <c r="E17" s="202">
        <v>21.207718892380647</v>
      </c>
      <c r="F17" s="202">
        <v>34.006255604719769</v>
      </c>
      <c r="G17" s="202">
        <v>12.214073601588151</v>
      </c>
      <c r="H17" s="202">
        <v>10.447667090229931</v>
      </c>
      <c r="I17" s="202">
        <v>50.162121999999997</v>
      </c>
      <c r="J17" s="202">
        <v>38.205706999999997</v>
      </c>
      <c r="K17" s="202">
        <v>81.051202539608198</v>
      </c>
      <c r="L17" s="202">
        <v>28.952600872700767</v>
      </c>
      <c r="M17" s="202">
        <v>864.29781400000002</v>
      </c>
      <c r="N17" s="202">
        <v>27.621441379599414</v>
      </c>
      <c r="O17" s="202">
        <v>29.415719876509336</v>
      </c>
      <c r="P17" s="202">
        <v>26.642137000000002</v>
      </c>
      <c r="Q17" s="202">
        <v>14.248517203985068</v>
      </c>
      <c r="R17" s="202">
        <v>1615.7670327634191</v>
      </c>
      <c r="S17" s="17"/>
    </row>
    <row r="18" spans="1:19">
      <c r="A18" s="810">
        <v>2007</v>
      </c>
      <c r="B18" s="37" t="s">
        <v>96</v>
      </c>
      <c r="C18" s="202">
        <v>5.0111019100000043</v>
      </c>
      <c r="D18" s="202">
        <v>3.6219162822999986</v>
      </c>
      <c r="E18" s="202">
        <v>324.52536304339549</v>
      </c>
      <c r="F18" s="202">
        <v>0.29435878942358629</v>
      </c>
      <c r="G18" s="202">
        <v>29.035809000473296</v>
      </c>
      <c r="H18" s="202">
        <v>17.719017902924893</v>
      </c>
      <c r="I18" s="202">
        <v>5.1858199999999997</v>
      </c>
      <c r="J18" s="202">
        <v>76.370963000000003</v>
      </c>
      <c r="K18" s="202">
        <v>41.31174451871604</v>
      </c>
      <c r="L18" s="202">
        <v>0.29557</v>
      </c>
      <c r="M18" s="202">
        <v>980.98354500000005</v>
      </c>
      <c r="N18" s="202">
        <v>49.690063219216832</v>
      </c>
      <c r="O18" s="202">
        <v>72.491497274679062</v>
      </c>
      <c r="P18" s="202">
        <v>25.912607000000001</v>
      </c>
      <c r="Q18" s="202">
        <v>158.51706616411184</v>
      </c>
      <c r="R18" s="202">
        <v>1790.9664431052411</v>
      </c>
    </row>
    <row r="19" spans="1:19">
      <c r="A19" s="810"/>
      <c r="B19" s="12" t="s">
        <v>97</v>
      </c>
      <c r="C19" s="202">
        <v>399.26506429999984</v>
      </c>
      <c r="D19" s="202">
        <v>113.21480595434492</v>
      </c>
      <c r="E19" s="202">
        <v>43.760671518609612</v>
      </c>
      <c r="F19" s="202">
        <v>38.324385300332025</v>
      </c>
      <c r="G19" s="202">
        <v>13.538433504272493</v>
      </c>
      <c r="H19" s="202">
        <v>9.3203432627342604</v>
      </c>
      <c r="I19" s="202">
        <v>76.069373999999996</v>
      </c>
      <c r="J19" s="202">
        <v>38.243799000000003</v>
      </c>
      <c r="K19" s="202">
        <v>110.15939867658172</v>
      </c>
      <c r="L19" s="202">
        <v>21.530618000009998</v>
      </c>
      <c r="M19" s="202">
        <v>972.06428900000003</v>
      </c>
      <c r="N19" s="202">
        <v>30.954200243165754</v>
      </c>
      <c r="O19" s="202">
        <v>38.238138663305108</v>
      </c>
      <c r="P19" s="202">
        <v>30.878198000000001</v>
      </c>
      <c r="Q19" s="202">
        <v>13.251471259168637</v>
      </c>
      <c r="R19" s="202">
        <v>1948.8131906825245</v>
      </c>
    </row>
    <row r="20" spans="1:19">
      <c r="A20" s="810">
        <v>2008</v>
      </c>
      <c r="B20" s="37" t="s">
        <v>96</v>
      </c>
      <c r="C20" s="202">
        <v>4.5496366499999992</v>
      </c>
      <c r="D20" s="202">
        <v>4.3201468392999995</v>
      </c>
      <c r="E20" s="202">
        <v>325.97947749708413</v>
      </c>
      <c r="F20" s="202">
        <v>0.59069074964668133</v>
      </c>
      <c r="G20" s="202">
        <v>23.733177980922484</v>
      </c>
      <c r="H20" s="202">
        <v>18.616428793240093</v>
      </c>
      <c r="I20" s="202">
        <v>5.9086016220028217</v>
      </c>
      <c r="J20" s="202">
        <v>71.732468786059897</v>
      </c>
      <c r="K20" s="202">
        <v>60.154400916445248</v>
      </c>
      <c r="L20" s="202">
        <v>0.68598832927228315</v>
      </c>
      <c r="M20" s="202">
        <v>996.24589400000002</v>
      </c>
      <c r="N20" s="202">
        <v>75.62515460342722</v>
      </c>
      <c r="O20" s="202">
        <v>132.48033116984354</v>
      </c>
      <c r="P20" s="202">
        <v>9.5703440000000004</v>
      </c>
      <c r="Q20" s="202">
        <v>49.765384184724624</v>
      </c>
      <c r="R20" s="202">
        <v>1779.9581261219689</v>
      </c>
    </row>
    <row r="21" spans="1:19">
      <c r="A21" s="810"/>
      <c r="B21" s="12" t="s">
        <v>97</v>
      </c>
      <c r="C21" s="202">
        <v>718.19402339999965</v>
      </c>
      <c r="D21" s="202">
        <v>129.07127947579596</v>
      </c>
      <c r="E21" s="202">
        <v>49.071509924456187</v>
      </c>
      <c r="F21" s="202">
        <v>42.449542644941999</v>
      </c>
      <c r="G21" s="202">
        <v>24.00974345223829</v>
      </c>
      <c r="H21" s="202">
        <v>9.7861010395544525</v>
      </c>
      <c r="I21" s="202">
        <v>103.9149051128348</v>
      </c>
      <c r="J21" s="202">
        <v>424.04946445281161</v>
      </c>
      <c r="K21" s="202">
        <v>125.00560943035127</v>
      </c>
      <c r="L21" s="202">
        <v>45.480024202436752</v>
      </c>
      <c r="M21" s="202">
        <v>895.06308200000001</v>
      </c>
      <c r="N21" s="202">
        <v>25.991805821987889</v>
      </c>
      <c r="O21" s="202">
        <v>58.346902719917573</v>
      </c>
      <c r="P21" s="202">
        <v>36.093513000000002</v>
      </c>
      <c r="Q21" s="202">
        <v>12.019760068729193</v>
      </c>
      <c r="R21" s="202">
        <v>2698.5472667460558</v>
      </c>
    </row>
    <row r="22" spans="1:19">
      <c r="A22" s="810">
        <v>2009</v>
      </c>
      <c r="B22" s="37" t="s">
        <v>96</v>
      </c>
      <c r="C22" s="202">
        <v>8.3888750399999985</v>
      </c>
      <c r="D22" s="202">
        <v>4.2865144034</v>
      </c>
      <c r="E22" s="202">
        <v>178.47677863244604</v>
      </c>
      <c r="F22" s="202">
        <v>0.44692910673776987</v>
      </c>
      <c r="G22" s="202">
        <v>44.864203316136468</v>
      </c>
      <c r="H22" s="202">
        <v>25.277564407772012</v>
      </c>
      <c r="I22" s="202">
        <v>5.7055871785011876</v>
      </c>
      <c r="J22" s="202">
        <v>62.904315772036881</v>
      </c>
      <c r="K22" s="202">
        <v>74.895947710801167</v>
      </c>
      <c r="L22" s="202">
        <v>0.53420599999999996</v>
      </c>
      <c r="M22" s="202">
        <v>762.35644300000001</v>
      </c>
      <c r="N22" s="202">
        <v>33.473101909384063</v>
      </c>
      <c r="O22" s="202">
        <v>163.82601063683444</v>
      </c>
      <c r="P22" s="202">
        <v>9.1150970000000004</v>
      </c>
      <c r="Q22" s="202">
        <v>37.802757409603188</v>
      </c>
      <c r="R22" s="202">
        <v>1412.3543315236532</v>
      </c>
    </row>
    <row r="23" spans="1:19">
      <c r="A23" s="810"/>
      <c r="B23" s="12" t="s">
        <v>97</v>
      </c>
      <c r="C23" s="202">
        <v>654.75202509999974</v>
      </c>
      <c r="D23" s="202">
        <v>137.93148817346798</v>
      </c>
      <c r="E23" s="202">
        <v>37.859461894088447</v>
      </c>
      <c r="F23" s="202">
        <v>59.648030528403616</v>
      </c>
      <c r="G23" s="202">
        <v>18.389783245108646</v>
      </c>
      <c r="H23" s="202">
        <v>20.646043118896678</v>
      </c>
      <c r="I23" s="202">
        <v>78.23291560733874</v>
      </c>
      <c r="J23" s="202">
        <v>51.244726057191798</v>
      </c>
      <c r="K23" s="202">
        <v>147.5398890572601</v>
      </c>
      <c r="L23" s="202">
        <v>55.224801369999987</v>
      </c>
      <c r="M23" s="202">
        <v>685.67468399999996</v>
      </c>
      <c r="N23" s="202">
        <v>37.880675933041459</v>
      </c>
      <c r="O23" s="202">
        <v>67.502759511138777</v>
      </c>
      <c r="P23" s="202">
        <v>30.793832999999999</v>
      </c>
      <c r="Q23" s="202">
        <v>17.150602442057885</v>
      </c>
      <c r="R23" s="202">
        <v>2100.4717190379938</v>
      </c>
    </row>
    <row r="24" spans="1:19">
      <c r="A24" s="810">
        <v>2010</v>
      </c>
      <c r="B24" s="37" t="s">
        <v>96</v>
      </c>
      <c r="C24" s="202">
        <v>3.2120331999999991</v>
      </c>
      <c r="D24" s="202">
        <v>4.9477488709000008</v>
      </c>
      <c r="E24" s="202">
        <v>190.59408998063219</v>
      </c>
      <c r="F24" s="202">
        <v>0.7508788491488837</v>
      </c>
      <c r="G24" s="202">
        <v>27.127708647557061</v>
      </c>
      <c r="H24" s="202">
        <v>24.272508682533445</v>
      </c>
      <c r="I24" s="202">
        <v>4.688883124199112</v>
      </c>
      <c r="J24" s="202">
        <v>98.406748988957716</v>
      </c>
      <c r="K24" s="202">
        <v>67.968400750000001</v>
      </c>
      <c r="L24" s="202">
        <v>0.8362521599999998</v>
      </c>
      <c r="M24" s="202">
        <v>1025.629001</v>
      </c>
      <c r="N24" s="202">
        <v>43.259372579175256</v>
      </c>
      <c r="O24" s="202">
        <v>215.41029755649916</v>
      </c>
      <c r="P24" s="202">
        <v>17.641832999999998</v>
      </c>
      <c r="Q24" s="202">
        <v>35.129801579999992</v>
      </c>
      <c r="R24" s="202">
        <v>1759.8755589696025</v>
      </c>
    </row>
    <row r="25" spans="1:19">
      <c r="A25" s="810"/>
      <c r="B25" s="12" t="s">
        <v>97</v>
      </c>
      <c r="C25" s="202">
        <v>592.13380719999998</v>
      </c>
      <c r="D25" s="202">
        <v>135.82617176724295</v>
      </c>
      <c r="E25" s="202">
        <v>54.258545777627667</v>
      </c>
      <c r="F25" s="202">
        <v>40.41634894396023</v>
      </c>
      <c r="G25" s="202">
        <v>14.088903048466442</v>
      </c>
      <c r="H25" s="202">
        <v>17.561642816535127</v>
      </c>
      <c r="I25" s="202">
        <v>89.966238144677405</v>
      </c>
      <c r="J25" s="202">
        <v>46.289012164547081</v>
      </c>
      <c r="K25" s="202">
        <v>143.7113325</v>
      </c>
      <c r="L25" s="202">
        <v>45.777674199999929</v>
      </c>
      <c r="M25" s="202">
        <v>870.50466900000004</v>
      </c>
      <c r="N25" s="202">
        <v>43.38748407423536</v>
      </c>
      <c r="O25" s="202">
        <v>69.384198666757925</v>
      </c>
      <c r="P25" s="202">
        <v>44.232965</v>
      </c>
      <c r="Q25" s="202">
        <v>34.228119119999967</v>
      </c>
      <c r="R25" s="202">
        <v>2241.7671124240505</v>
      </c>
    </row>
    <row r="26" spans="1:19">
      <c r="A26" s="810">
        <v>2011</v>
      </c>
      <c r="B26" s="37" t="s">
        <v>96</v>
      </c>
      <c r="C26" s="202">
        <v>4.3234381600000029</v>
      </c>
      <c r="D26" s="202">
        <v>8.7686292439000049</v>
      </c>
      <c r="E26" s="202">
        <v>213.8336509397742</v>
      </c>
      <c r="F26" s="202">
        <v>8.033263411533105E-2</v>
      </c>
      <c r="G26" s="202">
        <v>13.731373149856896</v>
      </c>
      <c r="H26" s="202">
        <v>28.153694886919915</v>
      </c>
      <c r="I26" s="202">
        <v>4.3181708772170975</v>
      </c>
      <c r="J26" s="202">
        <v>238.67842776467847</v>
      </c>
      <c r="K26" s="202">
        <v>71.916034217459796</v>
      </c>
      <c r="L26" s="202">
        <v>0.73179430309265558</v>
      </c>
      <c r="M26" s="202">
        <v>984.33634500000005</v>
      </c>
      <c r="N26" s="202">
        <v>51.754198525344762</v>
      </c>
      <c r="O26" s="202">
        <v>171.6830628551611</v>
      </c>
      <c r="P26" s="202">
        <v>14.700438</v>
      </c>
      <c r="Q26" s="202">
        <v>41.788515150000002</v>
      </c>
      <c r="R26" s="202">
        <v>1848.7981057075203</v>
      </c>
    </row>
    <row r="27" spans="1:19">
      <c r="A27" s="810"/>
      <c r="B27" s="12" t="s">
        <v>97</v>
      </c>
      <c r="C27" s="202">
        <v>686.38395309999999</v>
      </c>
      <c r="D27" s="202">
        <v>140.10340464115387</v>
      </c>
      <c r="E27" s="202">
        <v>47.710125196598483</v>
      </c>
      <c r="F27" s="202">
        <v>0.52637759229233594</v>
      </c>
      <c r="G27" s="202">
        <v>12.987737275506914</v>
      </c>
      <c r="H27" s="202">
        <v>16.773033639744561</v>
      </c>
      <c r="I27" s="202">
        <v>95.52564754519598</v>
      </c>
      <c r="J27" s="202">
        <v>59.017311789898542</v>
      </c>
      <c r="K27" s="202">
        <v>182.44794336517117</v>
      </c>
      <c r="L27" s="202">
        <v>39.535979580768988</v>
      </c>
      <c r="M27" s="202">
        <v>991.17387499999995</v>
      </c>
      <c r="N27" s="202">
        <v>38.458743798285724</v>
      </c>
      <c r="O27" s="202">
        <v>72.760951514665635</v>
      </c>
      <c r="P27" s="202">
        <v>63.243566000000001</v>
      </c>
      <c r="Q27" s="202">
        <v>49.397557810000038</v>
      </c>
      <c r="R27" s="202">
        <v>2496.0462078492824</v>
      </c>
    </row>
    <row r="28" spans="1:19">
      <c r="A28" s="810">
        <v>2012</v>
      </c>
      <c r="B28" s="37" t="s">
        <v>96</v>
      </c>
      <c r="C28" s="202">
        <v>8.7084873664657358</v>
      </c>
      <c r="D28" s="202">
        <v>8.3080096824904697</v>
      </c>
      <c r="E28" s="202">
        <v>174.26285962311817</v>
      </c>
      <c r="F28" s="202">
        <v>0.35195879234669575</v>
      </c>
      <c r="G28" s="202">
        <v>12.677196240218345</v>
      </c>
      <c r="H28" s="202">
        <v>35.376667358821706</v>
      </c>
      <c r="I28" s="202">
        <v>5.2849137538444202</v>
      </c>
      <c r="J28" s="202">
        <v>204.9022891775974</v>
      </c>
      <c r="K28" s="202">
        <v>72.253967181083496</v>
      </c>
      <c r="L28" s="202">
        <v>1.5033037269899225</v>
      </c>
      <c r="M28" s="202">
        <v>848.96364800000003</v>
      </c>
      <c r="N28" s="202">
        <v>60.51998850148572</v>
      </c>
      <c r="O28" s="202">
        <v>222.37154326999999</v>
      </c>
      <c r="P28" s="202">
        <v>188.38103687334353</v>
      </c>
      <c r="Q28" s="202">
        <v>42.492041050000012</v>
      </c>
      <c r="R28" s="202">
        <v>1886.3579105978056</v>
      </c>
    </row>
    <row r="29" spans="1:19">
      <c r="A29" s="810"/>
      <c r="B29" s="12" t="s">
        <v>97</v>
      </c>
      <c r="C29" s="202">
        <v>943.18166869052538</v>
      </c>
      <c r="D29" s="202">
        <v>140.39365586810837</v>
      </c>
      <c r="E29" s="202">
        <v>176.15356831368752</v>
      </c>
      <c r="F29" s="202">
        <v>1.0295447617146281</v>
      </c>
      <c r="G29" s="202">
        <v>12.896751474154255</v>
      </c>
      <c r="H29" s="202">
        <v>15.674416726119492</v>
      </c>
      <c r="I29" s="202">
        <v>95.628995246554027</v>
      </c>
      <c r="J29" s="202">
        <v>89.761535304046888</v>
      </c>
      <c r="K29" s="202">
        <v>141.86891498171036</v>
      </c>
      <c r="L29" s="202">
        <v>33.744008340341509</v>
      </c>
      <c r="M29" s="202">
        <v>1015.473407</v>
      </c>
      <c r="N29" s="202">
        <v>39.47333780578046</v>
      </c>
      <c r="O29" s="202">
        <v>89.155740510000186</v>
      </c>
      <c r="P29" s="202">
        <v>87.262949947526792</v>
      </c>
      <c r="Q29" s="202">
        <v>54.149993310000028</v>
      </c>
      <c r="R29" s="202">
        <v>2935.84848828027</v>
      </c>
    </row>
    <row r="30" spans="1:19">
      <c r="A30" s="810">
        <v>2013</v>
      </c>
      <c r="B30" s="28" t="s">
        <v>96</v>
      </c>
      <c r="C30" s="202"/>
      <c r="D30" s="202">
        <v>3.57</v>
      </c>
      <c r="E30" s="202"/>
      <c r="F30" s="202"/>
      <c r="G30" s="202"/>
      <c r="H30" s="202"/>
      <c r="I30" s="202">
        <v>5.0999999999999996</v>
      </c>
      <c r="J30" s="202"/>
      <c r="K30" s="202"/>
      <c r="L30" s="202"/>
      <c r="M30" s="202"/>
      <c r="N30" s="202">
        <v>62.58</v>
      </c>
      <c r="O30" s="202"/>
      <c r="P30" s="202"/>
      <c r="Q30" s="202"/>
      <c r="R30" s="202">
        <v>71.25</v>
      </c>
    </row>
    <row r="31" spans="1:19">
      <c r="A31" s="810"/>
      <c r="B31" s="27" t="s">
        <v>97</v>
      </c>
      <c r="C31" s="202">
        <v>4.6138063099999984</v>
      </c>
      <c r="D31" s="202">
        <v>84</v>
      </c>
      <c r="E31" s="202"/>
      <c r="F31" s="202"/>
      <c r="G31" s="202"/>
      <c r="H31" s="202"/>
      <c r="I31" s="202">
        <v>107.4</v>
      </c>
      <c r="J31" s="202"/>
      <c r="K31" s="202"/>
      <c r="L31" s="202"/>
      <c r="M31" s="202"/>
      <c r="N31" s="202">
        <v>16.78</v>
      </c>
      <c r="O31" s="202"/>
      <c r="P31" s="202"/>
      <c r="Q31" s="202"/>
      <c r="R31" s="202">
        <v>212.79380631000001</v>
      </c>
    </row>
    <row r="32" spans="1:19">
      <c r="A32" s="810">
        <v>2014</v>
      </c>
      <c r="B32" s="28" t="s">
        <v>96</v>
      </c>
      <c r="C32" s="202"/>
      <c r="D32" s="202">
        <v>3.2</v>
      </c>
      <c r="E32" s="202"/>
      <c r="F32" s="202"/>
      <c r="G32" s="202"/>
      <c r="H32" s="202"/>
      <c r="I32" s="202">
        <v>5.9</v>
      </c>
      <c r="J32" s="202"/>
      <c r="K32" s="202"/>
      <c r="L32" s="202"/>
      <c r="M32" s="202"/>
      <c r="N32" s="202">
        <v>67.37</v>
      </c>
      <c r="O32" s="202"/>
      <c r="P32" s="202"/>
      <c r="Q32" s="202"/>
      <c r="R32" s="202"/>
    </row>
    <row r="33" spans="1:18">
      <c r="A33" s="810"/>
      <c r="B33" s="27" t="s">
        <v>97</v>
      </c>
      <c r="C33" s="202">
        <v>3.4982528399999988</v>
      </c>
      <c r="D33" s="202">
        <v>141.30000000000001</v>
      </c>
      <c r="E33" s="202"/>
      <c r="F33" s="202"/>
      <c r="G33" s="202"/>
      <c r="H33" s="202"/>
      <c r="I33" s="202">
        <v>105.8</v>
      </c>
      <c r="J33" s="202"/>
      <c r="K33" s="202"/>
      <c r="L33" s="202"/>
      <c r="M33" s="202"/>
      <c r="N33" s="202">
        <v>17.79</v>
      </c>
      <c r="O33" s="202"/>
      <c r="P33" s="202"/>
      <c r="Q33" s="202"/>
      <c r="R33" s="202"/>
    </row>
    <row r="34" spans="1:18">
      <c r="A34" s="810">
        <v>2015</v>
      </c>
      <c r="B34" s="28" t="s">
        <v>96</v>
      </c>
      <c r="C34" s="202"/>
      <c r="D34" s="205">
        <v>3.8</v>
      </c>
      <c r="E34" s="200"/>
      <c r="F34" s="202"/>
      <c r="G34" s="205"/>
      <c r="H34" s="202"/>
      <c r="I34" s="142"/>
      <c r="J34" s="142"/>
      <c r="K34" s="200"/>
      <c r="L34" s="202"/>
      <c r="M34" s="205"/>
      <c r="N34" s="200"/>
      <c r="O34" s="202"/>
      <c r="P34" s="200"/>
      <c r="Q34" s="200"/>
      <c r="R34" s="200"/>
    </row>
    <row r="35" spans="1:18">
      <c r="A35" s="810"/>
      <c r="B35" s="27" t="s">
        <v>97</v>
      </c>
      <c r="C35" s="202">
        <v>4.7257432600000007</v>
      </c>
      <c r="D35" s="205">
        <v>145.19999999999999</v>
      </c>
      <c r="E35" s="200"/>
      <c r="F35" s="202"/>
      <c r="G35" s="205"/>
      <c r="H35" s="202"/>
      <c r="I35" s="142"/>
      <c r="J35" s="142"/>
      <c r="K35" s="200"/>
      <c r="L35" s="202"/>
      <c r="M35" s="205"/>
      <c r="N35" s="200"/>
      <c r="O35" s="202"/>
      <c r="P35" s="200"/>
      <c r="Q35" s="200"/>
      <c r="R35" s="200"/>
    </row>
    <row r="36" spans="1:18">
      <c r="A36" s="17"/>
      <c r="B36" s="17"/>
      <c r="C36" s="17"/>
      <c r="D36" s="17"/>
      <c r="E36" s="17"/>
      <c r="F36" s="17"/>
      <c r="G36" s="17"/>
      <c r="H36" s="17"/>
      <c r="I36" s="17"/>
      <c r="J36" s="17"/>
      <c r="K36" s="17"/>
      <c r="L36" s="17"/>
      <c r="M36" s="17"/>
      <c r="N36" s="43"/>
      <c r="O36" s="17"/>
      <c r="P36" s="17"/>
      <c r="Q36" s="17"/>
      <c r="R36" s="17"/>
    </row>
    <row r="37" spans="1:18" s="17" customFormat="1" ht="13.8">
      <c r="A37" s="44" t="s">
        <v>19</v>
      </c>
      <c r="E37" s="43"/>
      <c r="F37" s="43"/>
      <c r="G37" s="43"/>
      <c r="H37" s="43"/>
      <c r="I37" s="43"/>
      <c r="J37" s="43"/>
      <c r="K37" s="43"/>
      <c r="L37" s="43"/>
      <c r="M37" s="43"/>
      <c r="N37" s="43"/>
    </row>
    <row r="38" spans="1:18" s="17" customFormat="1" ht="13.8">
      <c r="E38" s="43"/>
      <c r="F38" s="43"/>
      <c r="G38" s="43"/>
      <c r="H38" s="43"/>
      <c r="I38" s="43"/>
      <c r="J38" s="43"/>
      <c r="K38" s="43"/>
      <c r="L38" s="43"/>
      <c r="M38" s="43"/>
      <c r="N38" s="43"/>
    </row>
    <row r="39" spans="1:18" s="17" customFormat="1" ht="13.8">
      <c r="A39" s="41" t="s">
        <v>119</v>
      </c>
      <c r="F39" s="43"/>
      <c r="G39" s="43"/>
      <c r="H39" s="43"/>
      <c r="I39" s="43"/>
      <c r="J39" s="43"/>
      <c r="K39" s="43"/>
      <c r="L39" s="43"/>
      <c r="M39" s="43"/>
      <c r="N39" s="43"/>
    </row>
    <row r="40" spans="1:18">
      <c r="A40" s="43"/>
      <c r="B40" s="17"/>
      <c r="D40" s="17"/>
      <c r="E40" s="17"/>
      <c r="F40" s="17"/>
      <c r="G40" s="17"/>
      <c r="H40" s="17"/>
      <c r="I40" s="17"/>
      <c r="J40" s="17"/>
      <c r="K40" s="17"/>
      <c r="L40" s="17"/>
      <c r="M40" s="17"/>
      <c r="N40" s="17"/>
      <c r="O40" s="17"/>
      <c r="P40" s="17"/>
      <c r="Q40" s="17"/>
      <c r="R40" s="17"/>
    </row>
    <row r="41" spans="1:18">
      <c r="A41" s="53" t="s">
        <v>124</v>
      </c>
      <c r="B41" s="17"/>
      <c r="C41" s="17"/>
      <c r="D41" s="17"/>
      <c r="E41" s="17"/>
      <c r="F41" s="17"/>
      <c r="G41" s="17"/>
      <c r="H41" s="17"/>
      <c r="I41" s="17"/>
      <c r="J41" s="17"/>
      <c r="K41" s="17"/>
      <c r="L41" s="17"/>
      <c r="M41" s="17"/>
      <c r="N41" s="17"/>
      <c r="O41" s="17"/>
      <c r="P41" s="17"/>
      <c r="Q41" s="17"/>
      <c r="R41" s="17"/>
    </row>
    <row r="42" spans="1:18">
      <c r="A42" s="17"/>
      <c r="B42" s="17"/>
      <c r="C42" s="17"/>
      <c r="D42" s="17"/>
      <c r="E42" s="17"/>
      <c r="F42" s="17"/>
      <c r="G42" s="17"/>
      <c r="H42" s="17"/>
      <c r="I42" s="17"/>
      <c r="J42" s="17"/>
      <c r="K42" s="17"/>
      <c r="L42" s="17"/>
      <c r="M42" s="17"/>
      <c r="N42" s="17"/>
      <c r="O42" s="17"/>
      <c r="P42" s="17"/>
      <c r="Q42" s="17"/>
      <c r="R42" s="17"/>
    </row>
    <row r="43" spans="1:18">
      <c r="A43" s="17"/>
      <c r="B43" s="17"/>
      <c r="D43" s="17"/>
      <c r="E43" s="17"/>
      <c r="F43" s="17"/>
      <c r="G43" s="17"/>
      <c r="H43" s="17"/>
      <c r="I43" s="17"/>
      <c r="J43" s="17"/>
      <c r="K43" s="17"/>
      <c r="L43" s="17"/>
      <c r="M43" s="17"/>
      <c r="N43" s="17"/>
      <c r="O43" s="17"/>
      <c r="P43" s="17"/>
      <c r="Q43" s="17"/>
      <c r="R43" s="17"/>
    </row>
    <row r="44" spans="1:18">
      <c r="A44" s="17"/>
      <c r="B44" s="17"/>
      <c r="C44" s="17"/>
      <c r="D44" s="17"/>
      <c r="E44" s="17"/>
      <c r="F44" s="17"/>
      <c r="G44" s="17"/>
      <c r="H44" s="17"/>
      <c r="I44" s="17"/>
      <c r="J44" s="17"/>
      <c r="K44" s="17"/>
      <c r="L44" s="17"/>
      <c r="M44" s="17"/>
      <c r="N44" s="17"/>
      <c r="O44" s="17"/>
      <c r="P44" s="17"/>
      <c r="Q44" s="17"/>
      <c r="R44" s="17"/>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H35 K32:K35 N34:N35 P34:R35">
    <cfRule type="expression" dxfId="2" priority="21" stopIfTrue="1">
      <formula>ISNA(ACTIVECELL)</formula>
    </cfRule>
  </conditionalFormatting>
  <conditionalFormatting sqref="J32:J33">
    <cfRule type="expression" dxfId="1" priority="27" stopIfTrue="1">
      <formula>ISNA(ACTIVECELL)</formula>
    </cfRule>
  </conditionalFormatting>
  <conditionalFormatting sqref="M32:M33">
    <cfRule type="expression" dxfId="0" priority="25" stopIfTrue="1">
      <formula>ISNA(ACTIVECELL)</formula>
    </cfRule>
  </conditionalFormatting>
  <hyperlinks>
    <hyperlink ref="T3" location="Content!A1" display="Back to content page" xr:uid="{00000000-0004-0000-4601-000000000000}"/>
  </hyperlinks>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D38E-10CE-4BDF-A73F-FC01879BC1C1}">
  <dimension ref="A1:H22"/>
  <sheetViews>
    <sheetView topLeftCell="A10" workbookViewId="0">
      <selection activeCell="A21" sqref="A21:A22"/>
    </sheetView>
  </sheetViews>
  <sheetFormatPr defaultRowHeight="14.4"/>
  <cols>
    <col min="1" max="1" width="33.77734375" bestFit="1" customWidth="1"/>
  </cols>
  <sheetData>
    <row r="1" spans="1:8">
      <c r="A1" s="44" t="s">
        <v>3383</v>
      </c>
      <c r="B1" s="43"/>
      <c r="C1" s="43"/>
      <c r="D1" s="43"/>
      <c r="E1" s="43"/>
      <c r="F1" s="43"/>
    </row>
    <row r="2" spans="1:8">
      <c r="A2" s="17"/>
      <c r="B2" s="43"/>
      <c r="C2" s="43"/>
      <c r="D2" s="43"/>
      <c r="E2" s="43"/>
      <c r="F2" s="43"/>
    </row>
    <row r="3" spans="1:8">
      <c r="A3" s="226" t="s">
        <v>14</v>
      </c>
      <c r="B3" s="97">
        <v>2000</v>
      </c>
      <c r="C3" s="97">
        <v>2005</v>
      </c>
      <c r="D3" s="97">
        <v>2010</v>
      </c>
      <c r="E3" s="97">
        <v>2015</v>
      </c>
      <c r="F3" s="97">
        <v>2018</v>
      </c>
      <c r="H3" s="1" t="s">
        <v>559</v>
      </c>
    </row>
    <row r="4" spans="1:8">
      <c r="A4" s="93" t="s">
        <v>13</v>
      </c>
      <c r="B4" s="711">
        <v>31097.565000000002</v>
      </c>
      <c r="C4" s="711">
        <v>31050.326000000001</v>
      </c>
      <c r="D4" s="711">
        <v>31028.473999999998</v>
      </c>
      <c r="E4" s="711">
        <v>30994.792000000005</v>
      </c>
      <c r="F4" s="711">
        <v>30979.558999999997</v>
      </c>
    </row>
    <row r="5" spans="1:8">
      <c r="A5" s="93" t="s">
        <v>12</v>
      </c>
      <c r="B5" s="711">
        <v>1073.79375</v>
      </c>
      <c r="C5" s="711">
        <v>1073.6975</v>
      </c>
      <c r="D5" s="711">
        <v>1073.43875</v>
      </c>
      <c r="E5" s="711">
        <v>858.46599999999978</v>
      </c>
      <c r="F5" s="711">
        <v>857.66100000000006</v>
      </c>
    </row>
    <row r="6" spans="1:8">
      <c r="A6" s="93" t="s">
        <v>513</v>
      </c>
      <c r="B6" s="711">
        <v>212.81176470588233</v>
      </c>
      <c r="C6" s="711">
        <v>212.8005882352941</v>
      </c>
      <c r="D6" s="711">
        <v>212.73411764705878</v>
      </c>
      <c r="E6" s="711">
        <v>212.56941176470585</v>
      </c>
      <c r="F6" s="711">
        <v>212.5694117647059</v>
      </c>
    </row>
    <row r="7" spans="1:8">
      <c r="A7" s="93" t="s">
        <v>605</v>
      </c>
      <c r="B7" s="711">
        <v>28258.704117647059</v>
      </c>
      <c r="C7" s="711">
        <v>28258.162058823531</v>
      </c>
      <c r="D7" s="711">
        <v>28255.891470588231</v>
      </c>
      <c r="E7" s="711">
        <v>28251.250294117643</v>
      </c>
      <c r="F7" s="711">
        <v>28250.240294117644</v>
      </c>
      <c r="H7" s="33"/>
    </row>
    <row r="8" spans="1:8">
      <c r="A8" s="93" t="s">
        <v>512</v>
      </c>
      <c r="B8" s="711">
        <v>1951.1707692307693</v>
      </c>
      <c r="C8" s="711">
        <v>1949.8311538461539</v>
      </c>
      <c r="D8" s="711">
        <v>1949.5165384615384</v>
      </c>
      <c r="E8" s="711">
        <v>1948.9984615384615</v>
      </c>
      <c r="F8" s="711">
        <v>1949.0057692307696</v>
      </c>
    </row>
    <row r="9" spans="1:8">
      <c r="A9" s="93" t="s">
        <v>11</v>
      </c>
      <c r="B9" s="711">
        <v>3024.490571428571</v>
      </c>
      <c r="C9" s="711">
        <v>3024.4960000000015</v>
      </c>
      <c r="D9" s="711">
        <v>3113.2917647058825</v>
      </c>
      <c r="E9" s="711">
        <v>3112.1135294117644</v>
      </c>
      <c r="F9" s="711">
        <v>3111.9908823529422</v>
      </c>
    </row>
    <row r="10" spans="1:8">
      <c r="A10" s="93" t="s">
        <v>10</v>
      </c>
      <c r="B10" s="711">
        <v>36377.997307692305</v>
      </c>
      <c r="C10" s="711">
        <v>36377.866153846153</v>
      </c>
      <c r="D10" s="711">
        <v>36378.077692307692</v>
      </c>
      <c r="E10" s="711">
        <v>37833.041200000014</v>
      </c>
      <c r="F10" s="711">
        <v>37832.890800000008</v>
      </c>
    </row>
    <row r="11" spans="1:8">
      <c r="A11" s="93" t="s">
        <v>9</v>
      </c>
      <c r="B11" s="711">
        <v>6275.2539285714283</v>
      </c>
      <c r="C11" s="711">
        <v>6274.4521428571443</v>
      </c>
      <c r="D11" s="711">
        <v>6505.084074074075</v>
      </c>
      <c r="E11" s="711">
        <v>6500.8707407407401</v>
      </c>
      <c r="F11" s="711">
        <v>6501.6214814814812</v>
      </c>
    </row>
    <row r="12" spans="1:8">
      <c r="A12" s="93" t="s">
        <v>8</v>
      </c>
      <c r="B12" s="711">
        <v>136.22285714285712</v>
      </c>
      <c r="C12" s="711">
        <v>135.87857142857143</v>
      </c>
      <c r="D12" s="711">
        <v>157.82333333333332</v>
      </c>
      <c r="E12" s="711">
        <v>134.53857142857143</v>
      </c>
      <c r="F12" s="711">
        <v>134.5385714285714</v>
      </c>
    </row>
    <row r="13" spans="1:8">
      <c r="A13" s="93" t="s">
        <v>6</v>
      </c>
      <c r="B13" s="711">
        <v>22108.289615384612</v>
      </c>
      <c r="C13" s="711">
        <v>22107.544230769228</v>
      </c>
      <c r="D13" s="711">
        <v>22107.879615384612</v>
      </c>
      <c r="E13" s="711">
        <v>22111.68153846154</v>
      </c>
      <c r="F13" s="711">
        <v>22111.764615384614</v>
      </c>
    </row>
    <row r="14" spans="1:8">
      <c r="A14" s="93" t="s">
        <v>18</v>
      </c>
      <c r="B14" s="711">
        <v>19802.179259259254</v>
      </c>
      <c r="C14" s="711">
        <v>20067.52</v>
      </c>
      <c r="D14" s="711">
        <v>20269.428148148148</v>
      </c>
      <c r="E14" s="711">
        <v>20352.493703703702</v>
      </c>
      <c r="F14" s="711">
        <v>20378.66777777778</v>
      </c>
    </row>
    <row r="15" spans="1:8">
      <c r="A15" s="93" t="s">
        <v>4</v>
      </c>
      <c r="B15" s="711">
        <v>12.844000000000003</v>
      </c>
      <c r="C15" s="711">
        <v>12.843999999999999</v>
      </c>
      <c r="D15" s="711">
        <v>12.844000000000003</v>
      </c>
      <c r="E15" s="711">
        <v>12.843999999999999</v>
      </c>
      <c r="F15" s="711">
        <v>12.843999999999999</v>
      </c>
    </row>
    <row r="16" spans="1:8">
      <c r="A16" s="93" t="s">
        <v>3</v>
      </c>
      <c r="B16" s="711">
        <v>38059.885227272724</v>
      </c>
      <c r="C16" s="711">
        <v>38058.222727272725</v>
      </c>
      <c r="D16" s="711">
        <v>38049.463409090902</v>
      </c>
      <c r="E16" s="711">
        <v>38035.887727272719</v>
      </c>
      <c r="F16" s="711">
        <v>38027.991818181821</v>
      </c>
    </row>
    <row r="17" spans="1:6">
      <c r="A17" s="93" t="s">
        <v>33</v>
      </c>
      <c r="B17" s="711">
        <v>21602.186190476183</v>
      </c>
      <c r="C17" s="711">
        <v>21602.551904761902</v>
      </c>
      <c r="D17" s="711">
        <v>21601.229047619043</v>
      </c>
      <c r="E17" s="711">
        <v>21599.269523809518</v>
      </c>
      <c r="F17" s="711">
        <v>21095.995116279071</v>
      </c>
    </row>
    <row r="18" spans="1:6">
      <c r="A18" s="93" t="s">
        <v>1</v>
      </c>
      <c r="B18" s="711">
        <v>15564.492222222221</v>
      </c>
      <c r="C18" s="711">
        <v>15562.465555555558</v>
      </c>
      <c r="D18" s="711">
        <v>15561.275555555554</v>
      </c>
      <c r="E18" s="711">
        <v>15560.153333333334</v>
      </c>
      <c r="F18" s="711">
        <v>15558.172222222223</v>
      </c>
    </row>
    <row r="19" spans="1:6">
      <c r="A19" s="93" t="s">
        <v>24</v>
      </c>
      <c r="B19" s="711">
        <v>14812.247333333333</v>
      </c>
      <c r="C19" s="711">
        <v>14812.57766666667</v>
      </c>
      <c r="D19" s="711">
        <v>14813.627666666669</v>
      </c>
      <c r="E19" s="711">
        <v>14813.650333333329</v>
      </c>
      <c r="F19" s="711">
        <v>14808.487999999996</v>
      </c>
    </row>
    <row r="20" spans="1:6">
      <c r="A20" s="17"/>
      <c r="B20" s="43"/>
      <c r="C20" s="43"/>
      <c r="D20" s="43"/>
      <c r="E20" s="43"/>
      <c r="F20" s="43"/>
    </row>
    <row r="21" spans="1:6">
      <c r="A21" s="139" t="s">
        <v>19</v>
      </c>
    </row>
    <row r="22" spans="1:6">
      <c r="A22" s="17" t="s">
        <v>3137</v>
      </c>
    </row>
  </sheetData>
  <hyperlinks>
    <hyperlink ref="H3" location="Content!A1" display="Back to content page" xr:uid="{3E28F575-3118-4BB9-813B-E47DD8A64A55}"/>
  </hyperlinks>
  <pageMargins left="0.7" right="0.7" top="0.75" bottom="0.75" header="0.3" footer="0.3"/>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sheetPr codeName="Sheet333">
    <pageSetUpPr fitToPage="1"/>
  </sheetPr>
  <dimension ref="B8:K12"/>
  <sheetViews>
    <sheetView topLeftCell="A4" workbookViewId="0">
      <selection activeCell="D126" sqref="A1:XFD1048576"/>
    </sheetView>
  </sheetViews>
  <sheetFormatPr defaultColWidth="9.21875" defaultRowHeight="14.4"/>
  <cols>
    <col min="2" max="2" width="9.77734375" customWidth="1"/>
  </cols>
  <sheetData>
    <row r="8" spans="2:11" ht="58.8">
      <c r="B8" s="742">
        <v>5</v>
      </c>
      <c r="C8" s="742"/>
      <c r="D8" s="742"/>
      <c r="E8" s="742"/>
      <c r="F8" s="742"/>
      <c r="G8" s="742"/>
      <c r="H8" s="742"/>
      <c r="I8" s="742"/>
      <c r="J8" s="742"/>
      <c r="K8" s="742"/>
    </row>
    <row r="9" spans="2:11" ht="58.8">
      <c r="B9" s="742" t="s">
        <v>524</v>
      </c>
      <c r="C9" s="742"/>
      <c r="D9" s="742"/>
      <c r="E9" s="742"/>
      <c r="F9" s="742"/>
      <c r="G9" s="742"/>
      <c r="H9" s="742"/>
      <c r="I9" s="742"/>
      <c r="J9" s="742"/>
      <c r="K9" s="742"/>
    </row>
    <row r="10" spans="2:11" ht="58.8">
      <c r="B10" s="742" t="s">
        <v>525</v>
      </c>
      <c r="C10" s="742"/>
      <c r="D10" s="742"/>
      <c r="E10" s="742"/>
      <c r="F10" s="742"/>
      <c r="G10" s="742"/>
      <c r="H10" s="742"/>
      <c r="I10" s="742"/>
      <c r="J10" s="742"/>
      <c r="K10" s="742"/>
    </row>
    <row r="11" spans="2:11" ht="58.8">
      <c r="B11" s="742" t="s">
        <v>526</v>
      </c>
      <c r="C11" s="742"/>
      <c r="D11" s="742"/>
      <c r="E11" s="742"/>
      <c r="F11" s="742"/>
      <c r="G11" s="742"/>
      <c r="H11" s="742"/>
      <c r="I11" s="742"/>
      <c r="J11" s="742"/>
      <c r="K11" s="742"/>
    </row>
    <row r="12" spans="2:11" ht="58.8">
      <c r="B12" s="742" t="s">
        <v>527</v>
      </c>
      <c r="C12" s="742"/>
      <c r="D12" s="742"/>
      <c r="E12" s="742"/>
      <c r="F12" s="742"/>
      <c r="G12" s="742"/>
      <c r="H12" s="742"/>
      <c r="I12" s="742"/>
      <c r="J12" s="742"/>
      <c r="K12" s="742"/>
    </row>
  </sheetData>
  <mergeCells count="5">
    <mergeCell ref="B8:K8"/>
    <mergeCell ref="B9:K9"/>
    <mergeCell ref="B10:K10"/>
    <mergeCell ref="B11:K11"/>
    <mergeCell ref="B12:K12"/>
  </mergeCells>
  <printOptions horizontalCentered="1" verticalCentered="1"/>
  <pageMargins left="0.7" right="0.7" top="0.75" bottom="0.75" header="0.3" footer="0.3"/>
  <pageSetup orientation="landscape" horizontalDpi="300" verticalDpi="300"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Z47"/>
  <sheetViews>
    <sheetView topLeftCell="L1" zoomScale="89" zoomScaleNormal="89" workbookViewId="0">
      <selection activeCell="G20" sqref="G20"/>
    </sheetView>
  </sheetViews>
  <sheetFormatPr defaultColWidth="9.21875" defaultRowHeight="18" customHeight="1"/>
  <cols>
    <col min="1" max="1" width="36.5546875" style="17" customWidth="1"/>
    <col min="2" max="24" width="11.77734375" style="17" customWidth="1"/>
    <col min="25" max="25" width="13.5546875" style="17" customWidth="1"/>
    <col min="26" max="26" width="15.21875" style="17" customWidth="1"/>
    <col min="27" max="16384" width="9.21875" style="17"/>
  </cols>
  <sheetData>
    <row r="1" spans="1:26" ht="18" customHeight="1">
      <c r="A1" s="44" t="s">
        <v>2923</v>
      </c>
      <c r="B1" s="43"/>
      <c r="C1" s="43"/>
      <c r="D1" s="43"/>
      <c r="E1" s="43"/>
      <c r="F1" s="43"/>
      <c r="G1" s="43"/>
      <c r="H1" s="43"/>
      <c r="I1" s="43"/>
      <c r="J1" s="43"/>
      <c r="K1" s="43"/>
      <c r="L1" s="43"/>
      <c r="M1" s="43"/>
      <c r="N1" s="43"/>
      <c r="O1" s="43"/>
      <c r="P1" s="43"/>
      <c r="Q1" s="43"/>
      <c r="R1" s="43"/>
      <c r="S1" s="43"/>
      <c r="T1" s="43"/>
      <c r="U1" s="43"/>
      <c r="V1" s="43"/>
      <c r="W1" s="43"/>
      <c r="X1" s="43"/>
    </row>
    <row r="2" spans="1:26" ht="18" customHeight="1">
      <c r="A2" s="44"/>
      <c r="B2" s="43"/>
      <c r="C2" s="43"/>
      <c r="D2" s="43"/>
      <c r="E2" s="43"/>
      <c r="F2" s="43"/>
      <c r="G2" s="43"/>
      <c r="H2" s="43"/>
      <c r="I2" s="43"/>
      <c r="J2" s="43"/>
      <c r="K2" s="43"/>
      <c r="L2" s="43"/>
      <c r="M2" s="43"/>
      <c r="N2" s="43"/>
      <c r="O2" s="43"/>
      <c r="P2" s="43"/>
      <c r="Q2" s="43"/>
      <c r="R2" s="43"/>
      <c r="S2" s="43"/>
      <c r="T2" s="43"/>
      <c r="U2" s="43"/>
      <c r="V2" s="43"/>
      <c r="W2" s="43"/>
      <c r="X2" s="43"/>
    </row>
    <row r="3" spans="1:26"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ht="18" customHeight="1">
      <c r="A4" s="257" t="s">
        <v>452</v>
      </c>
      <c r="B4" s="567">
        <v>30333.899103139014</v>
      </c>
      <c r="C4" s="567">
        <v>29184.924544989597</v>
      </c>
      <c r="D4" s="567">
        <v>33144.013204868541</v>
      </c>
      <c r="E4" s="567">
        <v>41213.805413301256</v>
      </c>
      <c r="F4" s="567">
        <v>53257.727532519879</v>
      </c>
      <c r="G4" s="567">
        <v>58534.963198308658</v>
      </c>
      <c r="H4" s="567">
        <v>66058.259483833783</v>
      </c>
      <c r="I4" s="567">
        <v>78458.362798678834</v>
      </c>
      <c r="J4" s="567">
        <v>88412.005463965019</v>
      </c>
      <c r="K4" s="567">
        <v>69484.633625136295</v>
      </c>
      <c r="L4" s="692">
        <v>91008.541374450302</v>
      </c>
      <c r="M4" s="692">
        <v>108914.97802594752</v>
      </c>
      <c r="N4" s="692">
        <v>99383.236265601052</v>
      </c>
      <c r="O4" s="692">
        <v>96179.314171118574</v>
      </c>
      <c r="P4" s="692">
        <v>92144.726339855435</v>
      </c>
      <c r="Q4" s="692">
        <v>81111.887632260943</v>
      </c>
      <c r="R4" s="692">
        <v>75847.944438553925</v>
      </c>
      <c r="S4" s="692">
        <v>88848.82014481003</v>
      </c>
      <c r="T4" s="692">
        <v>94309.988086742756</v>
      </c>
      <c r="U4" s="692">
        <v>89590.070741460644</v>
      </c>
      <c r="V4" s="692">
        <v>84706.268595423666</v>
      </c>
      <c r="W4" s="692">
        <v>122506.09841843737</v>
      </c>
      <c r="X4" s="692">
        <f>121616282067/1000000</f>
        <v>121616.28206699999</v>
      </c>
    </row>
    <row r="5" spans="1:26" ht="18" customHeight="1">
      <c r="A5" s="257" t="s">
        <v>453</v>
      </c>
      <c r="B5" s="567">
        <v>27051.154483295606</v>
      </c>
      <c r="C5" s="567">
        <v>25110.870411828295</v>
      </c>
      <c r="D5" s="567">
        <v>26950.5186940522</v>
      </c>
      <c r="E5" s="567">
        <v>35199.633118563856</v>
      </c>
      <c r="F5" s="567">
        <v>49535.786849718599</v>
      </c>
      <c r="G5" s="567">
        <v>56944.420604388695</v>
      </c>
      <c r="H5" s="567">
        <v>70335.023775712267</v>
      </c>
      <c r="I5" s="567">
        <v>81407.161062882733</v>
      </c>
      <c r="J5" s="567">
        <v>92846.344704848714</v>
      </c>
      <c r="K5" s="567">
        <v>76001.135467216605</v>
      </c>
      <c r="L5" s="692">
        <v>84762.213766764078</v>
      </c>
      <c r="M5" s="692">
        <v>105538.00187602542</v>
      </c>
      <c r="N5" s="692">
        <v>108250.44283203174</v>
      </c>
      <c r="O5" s="692">
        <v>108042.29152617304</v>
      </c>
      <c r="P5" s="692">
        <v>104651.46057630864</v>
      </c>
      <c r="Q5" s="692">
        <v>89872.925048817342</v>
      </c>
      <c r="R5" s="692">
        <v>74715.952821673505</v>
      </c>
      <c r="S5" s="692">
        <v>83100.572618141421</v>
      </c>
      <c r="T5" s="692">
        <v>93033.387441402272</v>
      </c>
      <c r="U5" s="692">
        <v>88078.34427354981</v>
      </c>
      <c r="V5" s="692">
        <v>68251.992982611715</v>
      </c>
      <c r="W5" s="692">
        <v>93334.544813287823</v>
      </c>
      <c r="X5" s="692">
        <f>111880322479/1000000</f>
        <v>111880.32247899999</v>
      </c>
    </row>
    <row r="6" spans="1:26" ht="18" customHeight="1">
      <c r="A6" s="257" t="s">
        <v>454</v>
      </c>
      <c r="B6" s="567">
        <v>3212.3841438726517</v>
      </c>
      <c r="C6" s="567">
        <v>2999.6614880682546</v>
      </c>
      <c r="D6" s="567">
        <v>3155.2760895735273</v>
      </c>
      <c r="E6" s="567">
        <v>3951.8311741377715</v>
      </c>
      <c r="F6" s="567">
        <v>4801.4029726042263</v>
      </c>
      <c r="G6" s="567">
        <v>6297.9889496683327</v>
      </c>
      <c r="H6" s="567">
        <v>7462.9818478839115</v>
      </c>
      <c r="I6" s="567">
        <v>13277.280649948967</v>
      </c>
      <c r="J6" s="567">
        <v>17141.635434395339</v>
      </c>
      <c r="K6" s="567">
        <v>15544.417516356136</v>
      </c>
      <c r="L6" s="692">
        <v>18957.763953320038</v>
      </c>
      <c r="M6" s="692">
        <v>21742.743940108368</v>
      </c>
      <c r="N6" s="692">
        <v>22399.870745687665</v>
      </c>
      <c r="O6" s="692">
        <v>22419.407896115459</v>
      </c>
      <c r="P6" s="692">
        <v>22423.329725427007</v>
      </c>
      <c r="Q6" s="692">
        <v>18903.472363667683</v>
      </c>
      <c r="R6" s="692">
        <v>18604.513866131085</v>
      </c>
      <c r="S6" s="692">
        <v>20205.677992477984</v>
      </c>
      <c r="T6" s="692">
        <v>21670.8766555699</v>
      </c>
      <c r="U6" s="692">
        <v>20896.556205124303</v>
      </c>
      <c r="V6" s="692">
        <v>17268.228710909745</v>
      </c>
      <c r="W6" s="567">
        <v>23135.958765097497</v>
      </c>
      <c r="X6" s="692">
        <f>26800651858.524/1000000</f>
        <v>26800.651858523997</v>
      </c>
      <c r="Z6" s="74"/>
    </row>
    <row r="7" spans="1:26" ht="18" customHeight="1">
      <c r="A7" s="257" t="s">
        <v>455</v>
      </c>
      <c r="B7" s="567">
        <v>343.7660262713942</v>
      </c>
      <c r="C7" s="567">
        <v>322.23733851751115</v>
      </c>
      <c r="D7" s="567">
        <v>413.62978243712257</v>
      </c>
      <c r="E7" s="567">
        <v>633.43674170819725</v>
      </c>
      <c r="F7" s="567">
        <v>1228.2422581745452</v>
      </c>
      <c r="G7" s="567">
        <v>2022.4108994309788</v>
      </c>
      <c r="H7" s="567">
        <v>2352.2880742404541</v>
      </c>
      <c r="I7" s="567">
        <v>4868.3648677421179</v>
      </c>
      <c r="J7" s="567">
        <v>6214.3704162778577</v>
      </c>
      <c r="K7" s="567">
        <v>4017.7223449722651</v>
      </c>
      <c r="L7" s="692">
        <v>5482.6519270164699</v>
      </c>
      <c r="M7" s="692">
        <v>6082.0196442900278</v>
      </c>
      <c r="N7" s="692">
        <v>7733.6698666763996</v>
      </c>
      <c r="O7" s="692">
        <v>7061.8911101793183</v>
      </c>
      <c r="P7" s="692">
        <v>6466.4555615303161</v>
      </c>
      <c r="Q7" s="692">
        <v>5481.5371924742212</v>
      </c>
      <c r="R7" s="692">
        <v>5134.1934598209737</v>
      </c>
      <c r="S7" s="692">
        <v>5884.0782583759355</v>
      </c>
      <c r="T7" s="692">
        <v>6176.4379176574494</v>
      </c>
      <c r="U7" s="692">
        <v>5269.626992861392</v>
      </c>
      <c r="V7" s="692">
        <v>3794.3055482201748</v>
      </c>
      <c r="W7" s="567">
        <v>5357.5332696427968</v>
      </c>
      <c r="X7" s="692">
        <f>6209812033.624/1000000</f>
        <v>6209.8120336239999</v>
      </c>
      <c r="Z7" s="74"/>
    </row>
    <row r="8" spans="1:26" ht="18" customHeight="1">
      <c r="A8" s="257" t="s">
        <v>456</v>
      </c>
      <c r="B8" s="567">
        <v>27121.514959266362</v>
      </c>
      <c r="C8" s="567">
        <v>26185.263056921343</v>
      </c>
      <c r="D8" s="567">
        <v>29988.737115295015</v>
      </c>
      <c r="E8" s="567">
        <v>37261.974239163486</v>
      </c>
      <c r="F8" s="567">
        <v>48456.324559915651</v>
      </c>
      <c r="G8" s="567">
        <v>52236.974248640327</v>
      </c>
      <c r="H8" s="567">
        <v>58595.277635949868</v>
      </c>
      <c r="I8" s="567">
        <v>65181.082148729867</v>
      </c>
      <c r="J8" s="567">
        <v>71270.370029569676</v>
      </c>
      <c r="K8" s="567">
        <v>53940.216108780158</v>
      </c>
      <c r="L8" s="567">
        <v>72050.77742113026</v>
      </c>
      <c r="M8" s="567">
        <v>87172.234085839154</v>
      </c>
      <c r="N8" s="567">
        <f t="shared" ref="N8:X8" si="0">N4-N6</f>
        <v>76983.365519913379</v>
      </c>
      <c r="O8" s="567">
        <f t="shared" si="0"/>
        <v>73759.906275003115</v>
      </c>
      <c r="P8" s="567">
        <f t="shared" si="0"/>
        <v>69721.396614428435</v>
      </c>
      <c r="Q8" s="567">
        <f t="shared" si="0"/>
        <v>62208.415268593264</v>
      </c>
      <c r="R8" s="567">
        <f t="shared" si="0"/>
        <v>57243.43057242284</v>
      </c>
      <c r="S8" s="567">
        <f t="shared" si="0"/>
        <v>68643.142152332046</v>
      </c>
      <c r="T8" s="567">
        <f t="shared" si="0"/>
        <v>72639.11143117286</v>
      </c>
      <c r="U8" s="567">
        <f t="shared" si="0"/>
        <v>68693.514536336341</v>
      </c>
      <c r="V8" s="567">
        <f t="shared" si="0"/>
        <v>67438.039884513913</v>
      </c>
      <c r="W8" s="567">
        <f t="shared" si="0"/>
        <v>99370.139653339866</v>
      </c>
      <c r="X8" s="567">
        <f t="shared" si="0"/>
        <v>94815.630208475995</v>
      </c>
    </row>
    <row r="9" spans="1:26" ht="18" customHeight="1">
      <c r="A9" s="257" t="s">
        <v>457</v>
      </c>
      <c r="B9" s="567">
        <v>26707.388457024212</v>
      </c>
      <c r="C9" s="567">
        <v>24788.633073310782</v>
      </c>
      <c r="D9" s="567">
        <v>26536.888911615079</v>
      </c>
      <c r="E9" s="567">
        <v>34566.19637685566</v>
      </c>
      <c r="F9" s="567">
        <v>48307.54459154405</v>
      </c>
      <c r="G9" s="567">
        <v>54922.009704957716</v>
      </c>
      <c r="H9" s="567">
        <v>67982.735701471815</v>
      </c>
      <c r="I9" s="567">
        <v>76538.796195140618</v>
      </c>
      <c r="J9" s="567">
        <v>86631.974288570855</v>
      </c>
      <c r="K9" s="567">
        <v>71983.413122244339</v>
      </c>
      <c r="L9" s="567">
        <v>79279.561839747606</v>
      </c>
      <c r="M9" s="567">
        <v>99455.982231735383</v>
      </c>
      <c r="N9" s="567">
        <f>N5-N7</f>
        <v>100516.77296535534</v>
      </c>
      <c r="O9" s="567">
        <f t="shared" ref="O9:X9" si="1">O5-O7</f>
        <v>100980.40041599372</v>
      </c>
      <c r="P9" s="567">
        <f t="shared" si="1"/>
        <v>98185.005014778333</v>
      </c>
      <c r="Q9" s="567">
        <f t="shared" si="1"/>
        <v>84391.387856343121</v>
      </c>
      <c r="R9" s="567">
        <f t="shared" si="1"/>
        <v>69581.759361852528</v>
      </c>
      <c r="S9" s="567">
        <f t="shared" si="1"/>
        <v>77216.494359765493</v>
      </c>
      <c r="T9" s="567">
        <f t="shared" si="1"/>
        <v>86856.949523744828</v>
      </c>
      <c r="U9" s="567">
        <f t="shared" si="1"/>
        <v>82808.717280688419</v>
      </c>
      <c r="V9" s="567">
        <f t="shared" si="1"/>
        <v>64457.687434391541</v>
      </c>
      <c r="W9" s="567">
        <f t="shared" si="1"/>
        <v>87977.011543645029</v>
      </c>
      <c r="X9" s="567">
        <f t="shared" si="1"/>
        <v>105670.510445376</v>
      </c>
    </row>
    <row r="10" spans="1:26" ht="18" customHeight="1">
      <c r="A10" s="257"/>
      <c r="B10" s="293"/>
      <c r="C10" s="293"/>
      <c r="D10" s="293"/>
      <c r="E10" s="293"/>
      <c r="F10" s="293"/>
      <c r="G10" s="293"/>
      <c r="H10" s="293"/>
      <c r="I10" s="293"/>
      <c r="J10" s="293"/>
      <c r="K10" s="293"/>
      <c r="L10" s="293"/>
      <c r="M10" s="293"/>
      <c r="N10" s="293"/>
      <c r="O10" s="293"/>
      <c r="P10" s="293"/>
      <c r="Q10" s="293"/>
      <c r="R10" s="293"/>
      <c r="S10" s="293"/>
      <c r="T10" s="293"/>
      <c r="U10" s="293"/>
      <c r="V10" s="293"/>
      <c r="W10" s="293"/>
      <c r="X10" s="693"/>
    </row>
    <row r="11" spans="1:26" ht="18" customHeight="1">
      <c r="A11" s="258" t="s">
        <v>458</v>
      </c>
      <c r="B11" s="293"/>
      <c r="C11" s="293"/>
      <c r="D11" s="293"/>
      <c r="E11" s="293"/>
      <c r="F11" s="293"/>
      <c r="G11" s="293"/>
      <c r="H11" s="293"/>
      <c r="I11" s="293"/>
      <c r="J11" s="293"/>
      <c r="K11" s="293"/>
      <c r="L11" s="293"/>
      <c r="M11" s="293"/>
      <c r="N11" s="691"/>
      <c r="O11" s="691"/>
      <c r="P11" s="691"/>
      <c r="Q11" s="691"/>
      <c r="R11" s="691"/>
      <c r="S11" s="691"/>
      <c r="T11" s="691"/>
      <c r="U11" s="691"/>
      <c r="V11" s="691"/>
      <c r="W11" s="691"/>
      <c r="X11" s="691"/>
    </row>
    <row r="12" spans="1:26" ht="17.55" customHeight="1">
      <c r="A12" s="257" t="s">
        <v>13</v>
      </c>
      <c r="B12" s="293">
        <v>199.06533747638889</v>
      </c>
      <c r="C12" s="293">
        <v>305.05345584731083</v>
      </c>
      <c r="D12" s="293">
        <v>326.05200580040884</v>
      </c>
      <c r="E12" s="293">
        <v>448.57390841672503</v>
      </c>
      <c r="F12" s="293">
        <v>483.17661080016745</v>
      </c>
      <c r="G12" s="293">
        <v>555.48396884529541</v>
      </c>
      <c r="H12" s="293">
        <v>700.25561679867599</v>
      </c>
      <c r="I12" s="293">
        <v>779.8080195339079</v>
      </c>
      <c r="J12" s="293">
        <v>900.83951706921005</v>
      </c>
      <c r="K12" s="293">
        <v>630.1621903000995</v>
      </c>
      <c r="L12" s="293">
        <v>657.61441096938074</v>
      </c>
      <c r="M12" s="293">
        <v>791.00181591319574</v>
      </c>
      <c r="N12" s="293">
        <v>915.20953421891352</v>
      </c>
      <c r="O12" s="293">
        <v>930.70181544291222</v>
      </c>
      <c r="P12" s="293">
        <v>963.6978988076055</v>
      </c>
      <c r="Q12" s="293">
        <v>601.21031310434455</v>
      </c>
      <c r="R12" s="293">
        <v>561.07967606658099</v>
      </c>
      <c r="S12" s="293">
        <v>581.25734905299191</v>
      </c>
      <c r="T12" s="293">
        <v>486.60168051875507</v>
      </c>
      <c r="U12" s="293">
        <v>460.46705297234479</v>
      </c>
      <c r="V12" s="293">
        <v>343.79210700208318</v>
      </c>
      <c r="W12" s="293">
        <v>329.72013882599435</v>
      </c>
      <c r="X12" s="293">
        <v>434.70437113999998</v>
      </c>
      <c r="Z12" s="74"/>
    </row>
    <row r="13" spans="1:26" ht="18" customHeight="1">
      <c r="A13" s="257" t="s">
        <v>12</v>
      </c>
      <c r="B13" s="293"/>
      <c r="C13" s="293"/>
      <c r="D13" s="293">
        <v>38.459031331716822</v>
      </c>
      <c r="E13" s="293">
        <v>14.130203577141195</v>
      </c>
      <c r="F13" s="293">
        <v>162.00949456580722</v>
      </c>
      <c r="G13" s="293">
        <v>682.37099940268479</v>
      </c>
      <c r="H13" s="293">
        <v>1171.9082387102494</v>
      </c>
      <c r="I13" s="293">
        <v>2298.2844053356771</v>
      </c>
      <c r="J13" s="293">
        <v>3402.5437359574394</v>
      </c>
      <c r="K13" s="293">
        <v>3431.060401080927</v>
      </c>
      <c r="L13" s="293">
        <v>3976.3151750839911</v>
      </c>
      <c r="M13" s="293">
        <v>4448.4177987343337</v>
      </c>
      <c r="N13" s="293">
        <v>4826.3007740310923</v>
      </c>
      <c r="O13" s="293">
        <v>4415.3235979624806</v>
      </c>
      <c r="P13" s="293">
        <v>4541.8904630541865</v>
      </c>
      <c r="Q13" s="293">
        <v>3891.5342023629632</v>
      </c>
      <c r="R13" s="293">
        <v>3710.8587650293284</v>
      </c>
      <c r="S13" s="293">
        <v>3832.6103496760729</v>
      </c>
      <c r="T13" s="293">
        <v>4068.2698940145392</v>
      </c>
      <c r="U13" s="293">
        <v>3936.5846499176846</v>
      </c>
      <c r="V13" s="293">
        <v>3231.5738890744665</v>
      </c>
      <c r="W13" s="293">
        <v>4357.6538643506474</v>
      </c>
      <c r="X13" s="293">
        <v>4686.9892983310001</v>
      </c>
      <c r="Z13" s="74"/>
    </row>
    <row r="14" spans="1:26" ht="18" customHeight="1">
      <c r="A14" s="257" t="s">
        <v>513</v>
      </c>
      <c r="B14" s="293"/>
      <c r="C14" s="293"/>
      <c r="D14" s="293"/>
      <c r="E14" s="293"/>
      <c r="F14" s="293"/>
      <c r="G14" s="293"/>
      <c r="H14" s="293"/>
      <c r="I14" s="293"/>
      <c r="J14" s="293"/>
      <c r="K14" s="293"/>
      <c r="L14" s="293"/>
      <c r="M14" s="293"/>
      <c r="N14" s="293">
        <v>0</v>
      </c>
      <c r="O14" s="293">
        <v>0</v>
      </c>
      <c r="P14" s="293">
        <v>0</v>
      </c>
      <c r="Q14" s="293">
        <v>0</v>
      </c>
      <c r="R14" s="293">
        <v>0</v>
      </c>
      <c r="S14" s="293">
        <v>0</v>
      </c>
      <c r="T14" s="293">
        <v>0</v>
      </c>
      <c r="U14" s="293">
        <v>0</v>
      </c>
      <c r="V14" s="293">
        <v>0</v>
      </c>
      <c r="W14" s="293">
        <v>0</v>
      </c>
      <c r="X14" s="293">
        <v>2.869057647</v>
      </c>
      <c r="Z14" s="74"/>
    </row>
    <row r="15" spans="1:26" ht="18" customHeight="1">
      <c r="A15" s="257" t="s">
        <v>459</v>
      </c>
      <c r="B15" s="293">
        <v>126.26121595316714</v>
      </c>
      <c r="C15" s="293">
        <v>106.21314642396345</v>
      </c>
      <c r="D15" s="293">
        <v>154.43381971188131</v>
      </c>
      <c r="E15" s="293">
        <v>166.20422277155737</v>
      </c>
      <c r="F15" s="293">
        <v>215.11011224980231</v>
      </c>
      <c r="G15" s="293">
        <v>283.67873856455719</v>
      </c>
      <c r="H15" s="293"/>
      <c r="I15" s="293"/>
      <c r="J15" s="293"/>
      <c r="K15" s="293"/>
      <c r="L15" s="293"/>
      <c r="M15" s="293"/>
      <c r="N15" s="293">
        <v>1384.9363451572879</v>
      </c>
      <c r="O15" s="293">
        <v>1262.2675434836626</v>
      </c>
      <c r="P15" s="293">
        <v>1102.4875410892685</v>
      </c>
      <c r="Q15" s="293">
        <v>856.46483154688735</v>
      </c>
      <c r="R15" s="293">
        <v>786.98291757573293</v>
      </c>
      <c r="S15" s="293">
        <v>883.53410572859195</v>
      </c>
      <c r="T15" s="293">
        <v>1278.6014693027153</v>
      </c>
      <c r="U15" s="293">
        <v>1031.7262596322787</v>
      </c>
      <c r="V15" s="293">
        <v>772.42534512392876</v>
      </c>
      <c r="W15" s="293">
        <v>1073.4342547396168</v>
      </c>
      <c r="X15" s="293">
        <v>1449.56950551</v>
      </c>
      <c r="Z15" s="74"/>
    </row>
    <row r="16" spans="1:26" ht="18" customHeight="1">
      <c r="A16" s="257" t="s">
        <v>512</v>
      </c>
      <c r="B16" s="293"/>
      <c r="C16" s="293"/>
      <c r="D16" s="293">
        <v>39.378851423952831</v>
      </c>
      <c r="E16" s="293">
        <v>134.52690734596217</v>
      </c>
      <c r="F16" s="293">
        <v>210.73234778833779</v>
      </c>
      <c r="G16" s="293">
        <v>166.74452654908987</v>
      </c>
      <c r="H16" s="293">
        <v>148.35790238207827</v>
      </c>
      <c r="I16" s="293">
        <v>1135.6541609491949</v>
      </c>
      <c r="J16" s="293">
        <v>1001.8964430359805</v>
      </c>
      <c r="K16" s="293">
        <v>1518.371600412459</v>
      </c>
      <c r="L16" s="293">
        <v>1669.0169130862307</v>
      </c>
      <c r="M16" s="293">
        <v>1528.8497311494395</v>
      </c>
      <c r="N16" s="293">
        <v>1453.9672296426054</v>
      </c>
      <c r="O16" s="293">
        <v>1459.4849678013832</v>
      </c>
      <c r="P16" s="293">
        <v>1438.2859791906449</v>
      </c>
      <c r="Q16" s="293">
        <v>1170.5772637232719</v>
      </c>
      <c r="R16" s="293">
        <v>1154.1064662303149</v>
      </c>
      <c r="S16" s="293">
        <v>1285.4959110120187</v>
      </c>
      <c r="T16" s="293">
        <v>1371.5010409825547</v>
      </c>
      <c r="U16" s="293">
        <v>1332.4083031971556</v>
      </c>
      <c r="V16" s="293">
        <v>1148.8602971740227</v>
      </c>
      <c r="W16" s="293">
        <v>1506.1444540569769</v>
      </c>
      <c r="X16" s="293">
        <v>1555.262767727</v>
      </c>
      <c r="Z16" s="74"/>
    </row>
    <row r="17" spans="1:26" ht="18" customHeight="1">
      <c r="A17" s="257" t="s">
        <v>11</v>
      </c>
      <c r="B17" s="293"/>
      <c r="C17" s="293"/>
      <c r="D17" s="293">
        <v>13.607713212570721</v>
      </c>
      <c r="E17" s="293">
        <v>74.930211376525179</v>
      </c>
      <c r="F17" s="293">
        <v>103.62563481604366</v>
      </c>
      <c r="G17" s="293">
        <v>49.534700556446289</v>
      </c>
      <c r="H17" s="293">
        <v>60.563041139614612</v>
      </c>
      <c r="I17" s="293">
        <v>909.51516585393517</v>
      </c>
      <c r="J17" s="293">
        <v>1009.1175549280754</v>
      </c>
      <c r="K17" s="293">
        <v>993.61045548286154</v>
      </c>
      <c r="L17" s="293">
        <v>1273.1523509327799</v>
      </c>
      <c r="M17" s="293">
        <v>1558.8264463470794</v>
      </c>
      <c r="N17" s="293">
        <v>1565.1445809308325</v>
      </c>
      <c r="O17" s="293">
        <v>1365.9415119890671</v>
      </c>
      <c r="P17" s="293">
        <v>1269.178499056213</v>
      </c>
      <c r="Q17" s="293">
        <v>1137.9355326845234</v>
      </c>
      <c r="R17" s="293">
        <v>1139.413981268139</v>
      </c>
      <c r="S17" s="293">
        <v>1343.3475202125983</v>
      </c>
      <c r="T17" s="293">
        <v>1314.3389473167713</v>
      </c>
      <c r="U17" s="293">
        <v>1297.3931638836241</v>
      </c>
      <c r="V17" s="293">
        <v>1034.0395053173077</v>
      </c>
      <c r="W17" s="293">
        <v>1388.6262890067926</v>
      </c>
      <c r="X17" s="293">
        <v>1451.256090483</v>
      </c>
      <c r="Z17" s="74"/>
    </row>
    <row r="18" spans="1:26" ht="18" customHeight="1">
      <c r="A18" s="257" t="s">
        <v>10</v>
      </c>
      <c r="B18" s="293">
        <v>44.180193214424762</v>
      </c>
      <c r="C18" s="293">
        <v>51.77932059373947</v>
      </c>
      <c r="D18" s="293">
        <v>41.470493985641603</v>
      </c>
      <c r="E18" s="293">
        <v>99.184130236493189</v>
      </c>
      <c r="F18" s="293">
        <v>89.545492488255618</v>
      </c>
      <c r="G18" s="293">
        <v>84.704773020214404</v>
      </c>
      <c r="H18" s="293">
        <v>76.196444467431149</v>
      </c>
      <c r="I18" s="293">
        <v>164.60540570424129</v>
      </c>
      <c r="J18" s="293">
        <v>228.5861091653841</v>
      </c>
      <c r="K18" s="293">
        <v>118.05604169629733</v>
      </c>
      <c r="L18" s="293">
        <v>169.26224153942803</v>
      </c>
      <c r="M18" s="293">
        <v>146.07336435455184</v>
      </c>
      <c r="N18" s="293">
        <v>154.84873074958031</v>
      </c>
      <c r="O18" s="293">
        <v>155.16554644469295</v>
      </c>
      <c r="P18" s="293">
        <v>139.21945969338429</v>
      </c>
      <c r="Q18" s="293">
        <v>124.54911878234589</v>
      </c>
      <c r="R18" s="293">
        <v>158.10882946258047</v>
      </c>
      <c r="S18" s="293">
        <v>199.54206014608621</v>
      </c>
      <c r="T18" s="293">
        <v>205.2955753334692</v>
      </c>
      <c r="U18" s="293">
        <v>183.41433220812638</v>
      </c>
      <c r="V18" s="293">
        <v>109.84747174326301</v>
      </c>
      <c r="W18" s="293">
        <v>178.27654266499948</v>
      </c>
      <c r="X18" s="293">
        <v>303.09470040299999</v>
      </c>
      <c r="Z18" s="74"/>
    </row>
    <row r="19" spans="1:26" ht="18" customHeight="1">
      <c r="A19" s="257" t="s">
        <v>9</v>
      </c>
      <c r="B19" s="293">
        <v>238.81410667166526</v>
      </c>
      <c r="C19" s="293">
        <v>220.9986518812986</v>
      </c>
      <c r="D19" s="293">
        <v>225.94557723577233</v>
      </c>
      <c r="E19" s="293">
        <v>224.12321294962126</v>
      </c>
      <c r="F19" s="293">
        <v>242.81473154622552</v>
      </c>
      <c r="G19" s="293">
        <v>257.3666346002704</v>
      </c>
      <c r="H19" s="293">
        <v>249.17893501004849</v>
      </c>
      <c r="I19" s="293">
        <v>307.51756024608756</v>
      </c>
      <c r="J19" s="293">
        <v>465.34799507980176</v>
      </c>
      <c r="K19" s="293">
        <v>396.54895119233862</v>
      </c>
      <c r="L19" s="293">
        <v>399.75387233345168</v>
      </c>
      <c r="M19" s="293">
        <v>369.24848175262991</v>
      </c>
      <c r="N19" s="293">
        <v>402.35302544826419</v>
      </c>
      <c r="O19" s="293">
        <v>477.12282364268856</v>
      </c>
      <c r="P19" s="293">
        <v>367.74986391050135</v>
      </c>
      <c r="Q19" s="293">
        <v>333.70648742180225</v>
      </c>
      <c r="R19" s="293">
        <v>361.11430737651995</v>
      </c>
      <c r="S19" s="293">
        <v>413.30323799442982</v>
      </c>
      <c r="T19" s="293">
        <v>450.53360388311404</v>
      </c>
      <c r="U19" s="293">
        <v>415.56155133295516</v>
      </c>
      <c r="V19" s="293">
        <v>391.40032808789505</v>
      </c>
      <c r="W19" s="293">
        <v>468.71958081849209</v>
      </c>
      <c r="X19" s="293">
        <v>464.76130814999999</v>
      </c>
      <c r="Z19" s="74"/>
    </row>
    <row r="20" spans="1:26" ht="18" customHeight="1">
      <c r="A20" s="257" t="s">
        <v>8</v>
      </c>
      <c r="B20" s="293">
        <v>289.81392975069571</v>
      </c>
      <c r="C20" s="293">
        <v>240.3156666782904</v>
      </c>
      <c r="D20" s="293">
        <v>255.24276223078019</v>
      </c>
      <c r="E20" s="293">
        <v>273.42889024019456</v>
      </c>
      <c r="F20" s="293">
        <v>273.1915683964092</v>
      </c>
      <c r="G20" s="293">
        <v>343.90217281272595</v>
      </c>
      <c r="H20" s="293">
        <v>294.86473105568035</v>
      </c>
      <c r="I20" s="293">
        <v>272.41160396348374</v>
      </c>
      <c r="J20" s="293">
        <v>402.97932038246665</v>
      </c>
      <c r="K20" s="293">
        <v>273.71344213720192</v>
      </c>
      <c r="L20" s="293">
        <v>313.42422919341175</v>
      </c>
      <c r="M20" s="293">
        <v>293.01694158359874</v>
      </c>
      <c r="N20" s="293">
        <v>275.20833564460014</v>
      </c>
      <c r="O20" s="293">
        <v>270.76563206609518</v>
      </c>
      <c r="P20" s="293">
        <v>298.52561134386082</v>
      </c>
      <c r="Q20" s="293">
        <v>270.74541328364171</v>
      </c>
      <c r="R20" s="293">
        <v>358.60592853890125</v>
      </c>
      <c r="S20" s="293">
        <v>405.6825351890638</v>
      </c>
      <c r="T20" s="293">
        <v>458.71620264057799</v>
      </c>
      <c r="U20" s="293">
        <v>428.57900875724584</v>
      </c>
      <c r="V20" s="293">
        <v>282.72635714329101</v>
      </c>
      <c r="W20" s="293">
        <v>349.76781548443785</v>
      </c>
      <c r="X20" s="293">
        <v>615.58659542800001</v>
      </c>
      <c r="Z20" s="74"/>
    </row>
    <row r="21" spans="1:26" ht="18" customHeight="1">
      <c r="A21" s="257" t="s">
        <v>6</v>
      </c>
      <c r="B21" s="293">
        <v>735.75575490606036</v>
      </c>
      <c r="C21" s="293">
        <v>672.23265346212406</v>
      </c>
      <c r="D21" s="293">
        <v>609.80340845338276</v>
      </c>
      <c r="E21" s="293">
        <v>750.29365962959525</v>
      </c>
      <c r="F21" s="293">
        <v>787.21620660785436</v>
      </c>
      <c r="G21" s="293">
        <v>1006.1421365022478</v>
      </c>
      <c r="H21" s="293">
        <v>922.11092977893361</v>
      </c>
      <c r="I21" s="293">
        <v>1276.3499642776139</v>
      </c>
      <c r="J21" s="293">
        <v>1634.7438681726192</v>
      </c>
      <c r="K21" s="293">
        <v>1518.1664871047265</v>
      </c>
      <c r="L21" s="293">
        <v>1803.050594903171</v>
      </c>
      <c r="M21" s="293">
        <v>2329.526695757676</v>
      </c>
      <c r="N21" s="293">
        <v>2247.6027860496802</v>
      </c>
      <c r="O21" s="293">
        <v>2703.5357125108708</v>
      </c>
      <c r="P21" s="293">
        <v>2860.870633304176</v>
      </c>
      <c r="Q21" s="293">
        <v>2180.0095303043349</v>
      </c>
      <c r="R21" s="293">
        <v>2260.4441350787406</v>
      </c>
      <c r="S21" s="293">
        <v>2834.806380499816</v>
      </c>
      <c r="T21" s="293">
        <v>3181.769664756815</v>
      </c>
      <c r="U21" s="293">
        <v>3638.1108759321005</v>
      </c>
      <c r="V21" s="293">
        <v>3033.746888084494</v>
      </c>
      <c r="W21" s="293">
        <v>4321.7881732959349</v>
      </c>
      <c r="X21" s="293">
        <v>5830.8418817000002</v>
      </c>
      <c r="Z21" s="74"/>
    </row>
    <row r="22" spans="1:26" ht="18" customHeight="1">
      <c r="A22" s="257" t="s">
        <v>18</v>
      </c>
      <c r="B22" s="293">
        <v>3.6768416651046103E-4</v>
      </c>
      <c r="C22" s="293"/>
      <c r="D22" s="293">
        <v>4.8542860267199153</v>
      </c>
      <c r="E22" s="293">
        <v>77.166033153991563</v>
      </c>
      <c r="F22" s="293">
        <v>155.53354610148992</v>
      </c>
      <c r="G22" s="293">
        <v>309.32557483731017</v>
      </c>
      <c r="H22" s="293">
        <v>706.3090960810971</v>
      </c>
      <c r="I22" s="293">
        <v>2423.3606323712861</v>
      </c>
      <c r="J22" s="293">
        <v>2836.1404784468655</v>
      </c>
      <c r="K22" s="293">
        <v>2770.05448430759</v>
      </c>
      <c r="L22" s="293">
        <v>3736.7512740706343</v>
      </c>
      <c r="M22" s="293">
        <v>4106.2179408804514</v>
      </c>
      <c r="N22" s="293">
        <v>3929.6243817969494</v>
      </c>
      <c r="O22" s="293">
        <v>4089.4888568973374</v>
      </c>
      <c r="P22" s="293">
        <v>4284.1899689701213</v>
      </c>
      <c r="Q22" s="293">
        <v>3813.5369544554146</v>
      </c>
      <c r="R22" s="293">
        <v>3528.9294270334194</v>
      </c>
      <c r="S22" s="293">
        <v>3569.7150601686071</v>
      </c>
      <c r="T22" s="293">
        <v>3591.9759086139607</v>
      </c>
      <c r="U22" s="293">
        <v>3533.1299290289553</v>
      </c>
      <c r="V22" s="293">
        <v>2643.3867950392041</v>
      </c>
      <c r="W22" s="293">
        <v>3432.5167707748974</v>
      </c>
      <c r="X22" s="293">
        <v>3467.4121214780002</v>
      </c>
      <c r="Z22" s="74"/>
    </row>
    <row r="23" spans="1:26" ht="18" customHeight="1">
      <c r="A23" s="257" t="s">
        <v>4</v>
      </c>
      <c r="B23" s="293">
        <v>32.880272807232565</v>
      </c>
      <c r="C23" s="293">
        <v>25.556586811730657</v>
      </c>
      <c r="D23" s="293">
        <v>33.740886321494798</v>
      </c>
      <c r="E23" s="293">
        <v>39.109021111213927</v>
      </c>
      <c r="F23" s="293">
        <v>34.477517325850009</v>
      </c>
      <c r="G23" s="293">
        <v>93.963631676569534</v>
      </c>
      <c r="H23" s="293">
        <v>74.218000797966653</v>
      </c>
      <c r="I23" s="293">
        <v>57.788280080517119</v>
      </c>
      <c r="J23" s="293">
        <v>57.228574839124065</v>
      </c>
      <c r="K23" s="293">
        <v>56.057020931114586</v>
      </c>
      <c r="L23" s="293">
        <v>54.974573215700197</v>
      </c>
      <c r="M23" s="293">
        <v>49.196332740483378</v>
      </c>
      <c r="N23" s="293">
        <v>44.532331095053898</v>
      </c>
      <c r="O23" s="293">
        <v>43.662878307864332</v>
      </c>
      <c r="P23" s="293">
        <v>51.409563371852123</v>
      </c>
      <c r="Q23" s="293">
        <v>53.68321591594178</v>
      </c>
      <c r="R23" s="293">
        <v>66.74957289181603</v>
      </c>
      <c r="S23" s="293">
        <v>62.466068659024543</v>
      </c>
      <c r="T23" s="293">
        <v>66.617875006605217</v>
      </c>
      <c r="U23" s="293">
        <v>61.941586887649933</v>
      </c>
      <c r="V23" s="293">
        <v>46.389174314155397</v>
      </c>
      <c r="W23" s="293">
        <v>56.835046804771721</v>
      </c>
      <c r="X23" s="293">
        <v>66.335926266999991</v>
      </c>
      <c r="Z23" s="74"/>
    </row>
    <row r="24" spans="1:26" s="40" customFormat="1" ht="18" customHeight="1">
      <c r="A24" s="257" t="s">
        <v>460</v>
      </c>
      <c r="B24" s="293">
        <v>194.17814225772497</v>
      </c>
      <c r="C24" s="293">
        <v>176.92124327277378</v>
      </c>
      <c r="D24" s="293">
        <v>191.59211638853228</v>
      </c>
      <c r="E24" s="293">
        <v>249.26337515036946</v>
      </c>
      <c r="F24" s="293">
        <v>351.68841098311594</v>
      </c>
      <c r="G24" s="293">
        <v>433.27167248263072</v>
      </c>
      <c r="H24" s="293">
        <v>408.48148288804822</v>
      </c>
      <c r="I24" s="293">
        <v>388.60256421524156</v>
      </c>
      <c r="J24" s="293">
        <v>505.94620744816217</v>
      </c>
      <c r="K24" s="293">
        <v>417.72003034181955</v>
      </c>
      <c r="L24" s="293">
        <v>529.73666958018077</v>
      </c>
      <c r="M24" s="293">
        <v>545.706859963326</v>
      </c>
      <c r="N24" s="293">
        <v>538.98064277546655</v>
      </c>
      <c r="O24" s="293">
        <v>476.35908021700425</v>
      </c>
      <c r="P24" s="293">
        <v>457.37271589705813</v>
      </c>
      <c r="Q24" s="293">
        <v>489.46481197297231</v>
      </c>
      <c r="R24" s="293">
        <v>441.94369335752981</v>
      </c>
      <c r="S24" s="293">
        <v>451.32405280423995</v>
      </c>
      <c r="T24" s="293">
        <v>441.23863743762786</v>
      </c>
      <c r="U24" s="293">
        <v>475.93041060830348</v>
      </c>
      <c r="V24" s="293">
        <v>331.82133275837987</v>
      </c>
      <c r="W24" s="293">
        <v>436.59373667669223</v>
      </c>
      <c r="X24" s="293">
        <v>540.72115282100003</v>
      </c>
      <c r="Z24" s="74"/>
    </row>
    <row r="25" spans="1:26" ht="18" customHeight="1">
      <c r="A25" s="257" t="s">
        <v>1</v>
      </c>
      <c r="B25" s="293">
        <v>652.82846221504474</v>
      </c>
      <c r="C25" s="293">
        <v>571.87894828608296</v>
      </c>
      <c r="D25" s="293">
        <v>526.27820310939944</v>
      </c>
      <c r="E25" s="293">
        <v>535.0275960712255</v>
      </c>
      <c r="F25" s="293">
        <v>733.92337292051025</v>
      </c>
      <c r="G25" s="293">
        <v>854.87100789084855</v>
      </c>
      <c r="H25" s="293">
        <v>1179.6686864582102</v>
      </c>
      <c r="I25" s="293">
        <v>1429.3596057779541</v>
      </c>
      <c r="J25" s="293">
        <v>1983.737219239672</v>
      </c>
      <c r="K25" s="293">
        <v>1344.3430645237756</v>
      </c>
      <c r="L25" s="293">
        <v>1550.8703991969626</v>
      </c>
      <c r="M25" s="293">
        <v>2210.3313883718688</v>
      </c>
      <c r="N25" s="293">
        <v>2383.6888845096469</v>
      </c>
      <c r="O25" s="293">
        <v>2491.684630285336</v>
      </c>
      <c r="P25" s="293">
        <v>2474.0561983334101</v>
      </c>
      <c r="Q25" s="293">
        <v>2108.3403069189876</v>
      </c>
      <c r="R25" s="293">
        <v>2078.5554374732378</v>
      </c>
      <c r="S25" s="293">
        <v>2247.7620915253474</v>
      </c>
      <c r="T25" s="293">
        <v>2425.2043082636956</v>
      </c>
      <c r="U25" s="293">
        <v>2106.6990407841399</v>
      </c>
      <c r="V25" s="293">
        <v>1696.9218039975465</v>
      </c>
      <c r="W25" s="293">
        <v>2324.4335730458583</v>
      </c>
      <c r="X25" s="293">
        <v>2714.4737499489997</v>
      </c>
      <c r="Z25" s="74"/>
    </row>
    <row r="26" spans="1:26" ht="18" customHeight="1">
      <c r="A26" s="257" t="s">
        <v>24</v>
      </c>
      <c r="B26" s="293">
        <v>698.6063609360807</v>
      </c>
      <c r="C26" s="293">
        <v>628.71181481094027</v>
      </c>
      <c r="D26" s="293">
        <v>694.41693434127319</v>
      </c>
      <c r="E26" s="293">
        <v>865.86980210715558</v>
      </c>
      <c r="F26" s="293">
        <v>958.35792601435674</v>
      </c>
      <c r="G26" s="293">
        <v>1176.6284119274421</v>
      </c>
      <c r="H26" s="293">
        <v>1093.389344041849</v>
      </c>
      <c r="I26" s="293">
        <v>1204.8969814583804</v>
      </c>
      <c r="J26" s="293">
        <v>1705.7451371232596</v>
      </c>
      <c r="K26" s="293">
        <v>1528.6608026359456</v>
      </c>
      <c r="L26" s="293">
        <v>2017.2194707874683</v>
      </c>
      <c r="M26" s="293">
        <v>2325.103880823372</v>
      </c>
      <c r="N26" s="293">
        <v>2277.473163637691</v>
      </c>
      <c r="O26" s="293">
        <v>2277.9032990640658</v>
      </c>
      <c r="P26" s="293">
        <v>2174.3953294047237</v>
      </c>
      <c r="Q26" s="293">
        <v>1871.7143811902506</v>
      </c>
      <c r="R26" s="293">
        <v>1997.6207287482414</v>
      </c>
      <c r="S26" s="293">
        <v>2094.8312698090972</v>
      </c>
      <c r="T26" s="293">
        <v>2330.2118474986978</v>
      </c>
      <c r="U26" s="293">
        <v>1994.6100399817385</v>
      </c>
      <c r="V26" s="293">
        <v>2201.2974160497051</v>
      </c>
      <c r="W26" s="293">
        <v>2911.4485245513838</v>
      </c>
      <c r="X26" s="293">
        <v>3216.7733314899997</v>
      </c>
      <c r="Z26" s="74"/>
    </row>
    <row r="27" spans="1:26" ht="18" customHeight="1">
      <c r="A27" s="257"/>
      <c r="B27" s="293"/>
      <c r="C27" s="293"/>
      <c r="D27" s="293"/>
      <c r="E27" s="293"/>
      <c r="F27" s="293"/>
      <c r="G27" s="293"/>
      <c r="H27" s="293"/>
      <c r="I27" s="293"/>
      <c r="J27" s="293"/>
      <c r="K27" s="293"/>
      <c r="L27" s="293"/>
      <c r="M27" s="293"/>
      <c r="N27" s="293"/>
      <c r="O27" s="293"/>
      <c r="P27" s="293"/>
      <c r="Q27" s="293"/>
      <c r="R27" s="293"/>
      <c r="S27" s="293"/>
      <c r="T27" s="293"/>
      <c r="U27" s="293"/>
      <c r="V27" s="293"/>
      <c r="W27" s="293"/>
      <c r="X27" s="293"/>
    </row>
    <row r="28" spans="1:26" ht="18" customHeight="1">
      <c r="A28" s="258" t="s">
        <v>461</v>
      </c>
      <c r="B28" s="293"/>
      <c r="C28" s="293"/>
      <c r="D28" s="293"/>
      <c r="E28" s="293"/>
      <c r="F28" s="293"/>
      <c r="G28" s="293"/>
      <c r="H28" s="293"/>
      <c r="I28" s="293"/>
      <c r="J28" s="293"/>
      <c r="K28" s="293"/>
      <c r="L28" s="293"/>
      <c r="M28" s="293"/>
      <c r="N28" s="691"/>
      <c r="O28" s="691"/>
      <c r="P28" s="691"/>
      <c r="Q28" s="691"/>
      <c r="R28" s="691"/>
      <c r="S28" s="691"/>
      <c r="T28" s="691"/>
      <c r="U28" s="691"/>
      <c r="V28" s="691"/>
      <c r="W28" s="691"/>
      <c r="X28" s="691"/>
    </row>
    <row r="29" spans="1:26" ht="18" customHeight="1">
      <c r="A29" s="257" t="s">
        <v>13</v>
      </c>
      <c r="B29" s="293">
        <v>9.7892448776548964</v>
      </c>
      <c r="C29" s="293">
        <v>1.4493626715951227</v>
      </c>
      <c r="D29" s="293">
        <v>12.222625493272476</v>
      </c>
      <c r="E29" s="293">
        <v>3.8074613666107049</v>
      </c>
      <c r="F29" s="293">
        <v>261.13605373726722</v>
      </c>
      <c r="G29" s="293">
        <v>297.25813794837939</v>
      </c>
      <c r="H29" s="293">
        <v>367.38041952358435</v>
      </c>
      <c r="I29" s="293">
        <v>1642.1721923905648</v>
      </c>
      <c r="J29" s="293">
        <v>2708.53401650569</v>
      </c>
      <c r="K29" s="293">
        <v>1381.8638768785852</v>
      </c>
      <c r="L29" s="293">
        <v>1994.1942521373355</v>
      </c>
      <c r="M29" s="293">
        <v>1587.5937167555942</v>
      </c>
      <c r="N29" s="293">
        <v>2797.9570087341563</v>
      </c>
      <c r="O29" s="293">
        <v>1958.8942543587195</v>
      </c>
      <c r="P29" s="293">
        <v>2010.2376494636526</v>
      </c>
      <c r="Q29" s="293">
        <v>1338.9835138309284</v>
      </c>
      <c r="R29" s="293">
        <v>1270.3253902357794</v>
      </c>
      <c r="S29" s="293">
        <v>1341.1290801672558</v>
      </c>
      <c r="T29" s="293">
        <v>1283.6448434751755</v>
      </c>
      <c r="U29" s="293">
        <v>563.69694976688845</v>
      </c>
      <c r="V29" s="293">
        <v>59.596036100600671</v>
      </c>
      <c r="W29" s="293">
        <v>361.44072251698151</v>
      </c>
      <c r="X29" s="293">
        <v>476.67795280299998</v>
      </c>
      <c r="Z29" s="74"/>
    </row>
    <row r="30" spans="1:26" ht="18" customHeight="1">
      <c r="A30" s="257" t="s">
        <v>12</v>
      </c>
      <c r="B30" s="293">
        <v>0.14004195925194296</v>
      </c>
      <c r="C30" s="293">
        <v>3.3976589833897085E-2</v>
      </c>
      <c r="D30" s="293">
        <v>1.1561955023059003</v>
      </c>
      <c r="E30" s="293">
        <v>6.9744558277261488</v>
      </c>
      <c r="F30" s="293">
        <v>0.72917688646335599</v>
      </c>
      <c r="G30" s="293">
        <v>313.76254377691845</v>
      </c>
      <c r="H30" s="293">
        <v>315.75733360917366</v>
      </c>
      <c r="I30" s="293">
        <v>402.78475915740529</v>
      </c>
      <c r="J30" s="293">
        <v>452.35783680938476</v>
      </c>
      <c r="K30" s="293">
        <v>265.90525600910252</v>
      </c>
      <c r="L30" s="293">
        <v>296.46427644696945</v>
      </c>
      <c r="M30" s="293">
        <v>337.91328824916246</v>
      </c>
      <c r="N30" s="293">
        <v>402.28677566114402</v>
      </c>
      <c r="O30" s="293">
        <v>524.92101793183417</v>
      </c>
      <c r="P30" s="293">
        <v>467.51300768841213</v>
      </c>
      <c r="Q30" s="293">
        <v>425.88935821047437</v>
      </c>
      <c r="R30" s="293">
        <v>407.53741227086437</v>
      </c>
      <c r="S30" s="293">
        <v>421.52656554737291</v>
      </c>
      <c r="T30" s="293">
        <v>455.55644714692272</v>
      </c>
      <c r="U30" s="293">
        <v>450.64986276164518</v>
      </c>
      <c r="V30" s="293">
        <v>405.83542656892462</v>
      </c>
      <c r="W30" s="293">
        <v>569.7163237470852</v>
      </c>
      <c r="X30" s="293">
        <v>684.36513336399992</v>
      </c>
      <c r="Z30" s="74"/>
    </row>
    <row r="31" spans="1:26" ht="18" customHeight="1">
      <c r="A31" s="257" t="s">
        <v>513</v>
      </c>
      <c r="B31" s="293"/>
      <c r="C31" s="293"/>
      <c r="D31" s="293"/>
      <c r="E31" s="293"/>
      <c r="F31" s="293"/>
      <c r="G31" s="293"/>
      <c r="H31" s="293"/>
      <c r="I31" s="293"/>
      <c r="J31" s="293"/>
      <c r="K31" s="293"/>
      <c r="L31" s="293"/>
      <c r="M31" s="293"/>
      <c r="N31" s="293">
        <v>0</v>
      </c>
      <c r="O31" s="293">
        <v>0</v>
      </c>
      <c r="P31" s="293">
        <v>0</v>
      </c>
      <c r="Q31" s="293">
        <v>0</v>
      </c>
      <c r="R31" s="293">
        <v>0</v>
      </c>
      <c r="S31" s="293">
        <v>0</v>
      </c>
      <c r="T31" s="293">
        <v>0</v>
      </c>
      <c r="U31" s="293">
        <v>0</v>
      </c>
      <c r="V31" s="293">
        <v>0</v>
      </c>
      <c r="W31" s="293">
        <v>0</v>
      </c>
      <c r="X31" s="293">
        <v>0.24267592999999998</v>
      </c>
      <c r="Z31" s="74"/>
    </row>
    <row r="32" spans="1:26" ht="18" customHeight="1">
      <c r="A32" s="257" t="s">
        <v>459</v>
      </c>
      <c r="B32" s="293">
        <v>1.3812452237105821</v>
      </c>
      <c r="C32" s="293">
        <v>2.4027414536620522</v>
      </c>
      <c r="D32" s="293">
        <v>1.698474587552893</v>
      </c>
      <c r="E32" s="293">
        <v>3.7864655571271828</v>
      </c>
      <c r="F32" s="293">
        <v>6.8760511015674659</v>
      </c>
      <c r="G32" s="293">
        <v>4.2119738124430199</v>
      </c>
      <c r="H32" s="293">
        <v>7.2770052606691102</v>
      </c>
      <c r="I32" s="293">
        <v>7.7597867997278289</v>
      </c>
      <c r="J32" s="293">
        <v>6.0565264127391929</v>
      </c>
      <c r="K32" s="293">
        <v>9.9629813208173328</v>
      </c>
      <c r="L32" s="293">
        <v>14.062893665838136</v>
      </c>
      <c r="M32" s="293">
        <v>14.841637368849183</v>
      </c>
      <c r="N32" s="293">
        <v>9.2126318030314085</v>
      </c>
      <c r="O32" s="293">
        <v>12.418795502546901</v>
      </c>
      <c r="P32" s="293">
        <v>17.433244141614107</v>
      </c>
      <c r="Q32" s="293">
        <v>93.444615685752538</v>
      </c>
      <c r="R32" s="293">
        <v>93.603176056385891</v>
      </c>
      <c r="S32" s="293">
        <v>95.329964416818683</v>
      </c>
      <c r="T32" s="293">
        <v>29.256829872198445</v>
      </c>
      <c r="U32" s="293">
        <v>42.873100798251315</v>
      </c>
      <c r="V32" s="293">
        <v>50.881020339991863</v>
      </c>
      <c r="W32" s="293">
        <v>77.139820012841753</v>
      </c>
      <c r="X32" s="293">
        <v>121.534818731</v>
      </c>
      <c r="Z32" s="74"/>
    </row>
    <row r="33" spans="1:26" ht="18" customHeight="1">
      <c r="A33" s="257" t="s">
        <v>512</v>
      </c>
      <c r="B33" s="293">
        <v>0.30225426441538217</v>
      </c>
      <c r="C33" s="293">
        <v>6.3875579732886989E-2</v>
      </c>
      <c r="D33" s="293">
        <v>8.5311247087909461</v>
      </c>
      <c r="E33" s="293">
        <v>21.527806786785995</v>
      </c>
      <c r="F33" s="293">
        <v>203.17895114652939</v>
      </c>
      <c r="G33" s="293">
        <v>287.67990993115154</v>
      </c>
      <c r="H33" s="293">
        <v>163.12383836741932</v>
      </c>
      <c r="I33" s="293">
        <v>363.70628643116351</v>
      </c>
      <c r="J33" s="293">
        <v>609.57634402607948</v>
      </c>
      <c r="K33" s="293">
        <v>739.50224742805665</v>
      </c>
      <c r="L33" s="293">
        <v>983.89893379039086</v>
      </c>
      <c r="M33" s="293">
        <v>936.2720711144201</v>
      </c>
      <c r="N33" s="293">
        <v>1153.5013037977765</v>
      </c>
      <c r="O33" s="293">
        <v>1164.1202556218163</v>
      </c>
      <c r="P33" s="293">
        <v>1147.6732579531329</v>
      </c>
      <c r="Q33" s="293">
        <v>1094.535553197986</v>
      </c>
      <c r="R33" s="293">
        <v>1046.067719348327</v>
      </c>
      <c r="S33" s="293">
        <v>1223.5725292585335</v>
      </c>
      <c r="T33" s="293">
        <v>1218.473213156087</v>
      </c>
      <c r="U33" s="293">
        <v>1287.5030707773612</v>
      </c>
      <c r="V33" s="293">
        <v>1089.9404726360606</v>
      </c>
      <c r="W33" s="293">
        <v>1381.36694271907</v>
      </c>
      <c r="X33" s="293">
        <v>1348.5758493559999</v>
      </c>
      <c r="Z33" s="74"/>
    </row>
    <row r="34" spans="1:26" ht="18" customHeight="1">
      <c r="A34" s="257" t="s">
        <v>11</v>
      </c>
      <c r="B34" s="293">
        <v>7.8459475437255774E-3</v>
      </c>
      <c r="C34" s="293">
        <v>9.9266543455266135E-5</v>
      </c>
      <c r="D34" s="293">
        <v>0.59871287976037657</v>
      </c>
      <c r="E34" s="293">
        <v>3.8845463798960966</v>
      </c>
      <c r="F34" s="293">
        <v>2.5082779577977949</v>
      </c>
      <c r="G34" s="293">
        <v>4.1112501178911627</v>
      </c>
      <c r="H34" s="293">
        <v>9.9651819068447818</v>
      </c>
      <c r="I34" s="293">
        <v>52.979925153095941</v>
      </c>
      <c r="J34" s="293">
        <v>137.11243707357272</v>
      </c>
      <c r="K34" s="293">
        <v>180.04367953823544</v>
      </c>
      <c r="L34" s="293">
        <v>262.97738753380128</v>
      </c>
      <c r="M34" s="293">
        <v>269.86000882381325</v>
      </c>
      <c r="N34" s="293">
        <v>260.95562866457436</v>
      </c>
      <c r="O34" s="293">
        <v>238.64904004638257</v>
      </c>
      <c r="P34" s="293">
        <v>255.57111495787487</v>
      </c>
      <c r="Q34" s="293">
        <v>270.35935648796988</v>
      </c>
      <c r="R34" s="293">
        <v>291.68394524532897</v>
      </c>
      <c r="S34" s="293">
        <v>311.05853328228574</v>
      </c>
      <c r="T34" s="293">
        <v>289.29276181201925</v>
      </c>
      <c r="U34" s="293">
        <v>282.29057918182701</v>
      </c>
      <c r="V34" s="293">
        <v>243.52969329065724</v>
      </c>
      <c r="W34" s="293">
        <v>324.58037018012232</v>
      </c>
      <c r="X34" s="293">
        <v>330.41712578400001</v>
      </c>
      <c r="Z34" s="74"/>
    </row>
    <row r="35" spans="1:26" ht="18" customHeight="1">
      <c r="A35" s="257" t="s">
        <v>10</v>
      </c>
      <c r="B35" s="293">
        <v>3.0517297016711606</v>
      </c>
      <c r="C35" s="293">
        <v>2.0205752577559255</v>
      </c>
      <c r="D35" s="293">
        <v>3.3579322968668279</v>
      </c>
      <c r="E35" s="293">
        <v>1.9726864251060847</v>
      </c>
      <c r="F35" s="293">
        <v>1.6258850524814337</v>
      </c>
      <c r="G35" s="293">
        <v>1.7596197617026628</v>
      </c>
      <c r="H35" s="293">
        <v>1.9678970623005083</v>
      </c>
      <c r="I35" s="293">
        <v>5.9999892265819916</v>
      </c>
      <c r="J35" s="293">
        <v>15.120368045372469</v>
      </c>
      <c r="K35" s="293">
        <v>18.680546034229366</v>
      </c>
      <c r="L35" s="293">
        <v>21.950253202589384</v>
      </c>
      <c r="M35" s="293">
        <v>44.084397705808549</v>
      </c>
      <c r="N35" s="293">
        <v>71.601369972994689</v>
      </c>
      <c r="O35" s="293">
        <v>105.06300710233157</v>
      </c>
      <c r="P35" s="293">
        <v>127.03140067216059</v>
      </c>
      <c r="Q35" s="293">
        <v>127.4998278278435</v>
      </c>
      <c r="R35" s="293">
        <v>110.68670411679547</v>
      </c>
      <c r="S35" s="293">
        <v>96.156707805028191</v>
      </c>
      <c r="T35" s="293">
        <v>105.89561262464993</v>
      </c>
      <c r="U35" s="293">
        <v>103.17139168269165</v>
      </c>
      <c r="V35" s="293">
        <v>81.765450741264871</v>
      </c>
      <c r="W35" s="293">
        <v>128.56149754993072</v>
      </c>
      <c r="X35" s="293">
        <v>184.00315243200001</v>
      </c>
      <c r="Z35" s="74"/>
    </row>
    <row r="36" spans="1:26" ht="18" customHeight="1">
      <c r="A36" s="257" t="s">
        <v>9</v>
      </c>
      <c r="B36" s="293">
        <v>41.185681369226998</v>
      </c>
      <c r="C36" s="293">
        <v>38.154291592565471</v>
      </c>
      <c r="D36" s="293">
        <v>45.987840726477437</v>
      </c>
      <c r="E36" s="293">
        <v>50.489419276375799</v>
      </c>
      <c r="F36" s="293">
        <v>67.541547000728698</v>
      </c>
      <c r="G36" s="293">
        <v>71.652167468326581</v>
      </c>
      <c r="H36" s="293">
        <v>78.478609025889597</v>
      </c>
      <c r="I36" s="293">
        <v>91.743233584713082</v>
      </c>
      <c r="J36" s="293">
        <v>117.769257365149</v>
      </c>
      <c r="K36" s="293">
        <v>65.385088180913087</v>
      </c>
      <c r="L36" s="293">
        <v>63.967054027478078</v>
      </c>
      <c r="M36" s="293">
        <v>66.110019715707764</v>
      </c>
      <c r="N36" s="293">
        <v>67.94196165729997</v>
      </c>
      <c r="O36" s="293">
        <v>68.273782560980663</v>
      </c>
      <c r="P36" s="293">
        <v>68.412424658164909</v>
      </c>
      <c r="Q36" s="293">
        <v>55.308776317128739</v>
      </c>
      <c r="R36" s="293">
        <v>54.793794697170512</v>
      </c>
      <c r="S36" s="293">
        <v>57.386293869032876</v>
      </c>
      <c r="T36" s="293">
        <v>58.857577054600632</v>
      </c>
      <c r="U36" s="293">
        <v>53.992481150477985</v>
      </c>
      <c r="V36" s="293">
        <v>45.240939623810362</v>
      </c>
      <c r="W36" s="293">
        <v>56.241875637862861</v>
      </c>
      <c r="X36" s="293">
        <v>45.253653075999999</v>
      </c>
      <c r="Z36" s="74"/>
    </row>
    <row r="37" spans="1:26" ht="18" customHeight="1">
      <c r="A37" s="257" t="s">
        <v>462</v>
      </c>
      <c r="B37" s="293">
        <v>6.6967390019177255</v>
      </c>
      <c r="C37" s="293">
        <v>17.823508735223349</v>
      </c>
      <c r="D37" s="293">
        <v>8.8387885703418441</v>
      </c>
      <c r="E37" s="293">
        <v>16.483896254973761</v>
      </c>
      <c r="F37" s="293">
        <v>16.096312500969006</v>
      </c>
      <c r="G37" s="293">
        <v>26.389539595711906</v>
      </c>
      <c r="H37" s="293">
        <v>38.383787829530675</v>
      </c>
      <c r="I37" s="293">
        <v>62.019383647085505</v>
      </c>
      <c r="J37" s="293">
        <v>65.189063223335808</v>
      </c>
      <c r="K37" s="293">
        <v>65.672183307258337</v>
      </c>
      <c r="L37" s="293">
        <v>96.476370080030591</v>
      </c>
      <c r="M37" s="293">
        <v>156.52215218320441</v>
      </c>
      <c r="N37" s="293">
        <v>207.95843089312217</v>
      </c>
      <c r="O37" s="293">
        <v>214.92847724354993</v>
      </c>
      <c r="P37" s="293">
        <v>179.81253036232218</v>
      </c>
      <c r="Q37" s="293">
        <v>179.60120951135676</v>
      </c>
      <c r="R37" s="293">
        <v>156.88062958356272</v>
      </c>
      <c r="S37" s="293">
        <v>173.50123452619567</v>
      </c>
      <c r="T37" s="293">
        <v>217.7188990797986</v>
      </c>
      <c r="U37" s="293">
        <v>242.71150062947029</v>
      </c>
      <c r="V37" s="293">
        <v>151.85250244456458</v>
      </c>
      <c r="W37" s="293">
        <v>225.54657341759318</v>
      </c>
      <c r="X37" s="293">
        <v>264.49925204699997</v>
      </c>
      <c r="Z37" s="74"/>
    </row>
    <row r="38" spans="1:26" ht="18" customHeight="1">
      <c r="A38" s="257" t="s">
        <v>6</v>
      </c>
      <c r="B38" s="293">
        <v>45.059442417775728</v>
      </c>
      <c r="C38" s="293">
        <v>35.114806639467176</v>
      </c>
      <c r="D38" s="293">
        <v>38.331039699519799</v>
      </c>
      <c r="E38" s="293">
        <v>37.127864422911678</v>
      </c>
      <c r="F38" s="293">
        <v>31.759421851501571</v>
      </c>
      <c r="G38" s="293">
        <v>31.324761388286337</v>
      </c>
      <c r="H38" s="293">
        <v>47.078575038420617</v>
      </c>
      <c r="I38" s="293">
        <v>338.65445168972559</v>
      </c>
      <c r="J38" s="293">
        <v>401.08395627567654</v>
      </c>
      <c r="K38" s="293">
        <v>423.11183247996962</v>
      </c>
      <c r="L38" s="293">
        <v>526.32141159760727</v>
      </c>
      <c r="M38" s="293">
        <v>1053.6596347768541</v>
      </c>
      <c r="N38" s="293">
        <v>1268.0259279128045</v>
      </c>
      <c r="O38" s="293">
        <v>1270.2783729862924</v>
      </c>
      <c r="P38" s="293">
        <v>1048.849771557479</v>
      </c>
      <c r="Q38" s="293">
        <v>814.60033306973787</v>
      </c>
      <c r="R38" s="293">
        <v>689.57356863704649</v>
      </c>
      <c r="S38" s="293">
        <v>895.88521428732292</v>
      </c>
      <c r="T38" s="293">
        <v>982.05124827320697</v>
      </c>
      <c r="U38" s="293">
        <v>917.7708828493561</v>
      </c>
      <c r="V38" s="293">
        <v>653.15141244207439</v>
      </c>
      <c r="W38" s="293">
        <v>783.55262086445202</v>
      </c>
      <c r="X38" s="293">
        <v>950.12455375399998</v>
      </c>
      <c r="Z38" s="74"/>
    </row>
    <row r="39" spans="1:26" ht="18" customHeight="1">
      <c r="A39" s="257" t="s">
        <v>18</v>
      </c>
      <c r="B39" s="293">
        <v>0.14070465589087711</v>
      </c>
      <c r="C39" s="293">
        <v>2.8421499227022817E-2</v>
      </c>
      <c r="D39" s="293">
        <v>3.4908251794798648</v>
      </c>
      <c r="E39" s="293">
        <v>39.258308062447952</v>
      </c>
      <c r="F39" s="293">
        <v>13.11377153134157</v>
      </c>
      <c r="G39" s="293">
        <v>244.87909270961049</v>
      </c>
      <c r="H39" s="293">
        <v>318.56891432202389</v>
      </c>
      <c r="I39" s="293">
        <v>632.8159781129508</v>
      </c>
      <c r="J39" s="293">
        <v>444.7594248457894</v>
      </c>
      <c r="K39" s="293">
        <v>451.7805372635471</v>
      </c>
      <c r="L39" s="293">
        <v>679.26877441206193</v>
      </c>
      <c r="M39" s="293">
        <v>734.25968799547775</v>
      </c>
      <c r="N39" s="293">
        <v>649.80018806413159</v>
      </c>
      <c r="O39" s="293">
        <v>688.53644293286959</v>
      </c>
      <c r="P39" s="293">
        <v>573.86402458450357</v>
      </c>
      <c r="Q39" s="293">
        <v>507.20824938733642</v>
      </c>
      <c r="R39" s="293">
        <v>415.08004309143678</v>
      </c>
      <c r="S39" s="293">
        <v>840.37612961586683</v>
      </c>
      <c r="T39" s="293">
        <v>951.90010923145451</v>
      </c>
      <c r="U39" s="293">
        <v>901.90402266092997</v>
      </c>
      <c r="V39" s="293">
        <v>733.15620846517788</v>
      </c>
      <c r="W39" s="293">
        <v>987.36399168666151</v>
      </c>
      <c r="X39" s="293">
        <v>1287.2990907590001</v>
      </c>
      <c r="Z39" s="74"/>
    </row>
    <row r="40" spans="1:26" ht="18" customHeight="1">
      <c r="A40" s="257" t="s">
        <v>4</v>
      </c>
      <c r="B40" s="293">
        <v>3.7481004426628983</v>
      </c>
      <c r="C40" s="293">
        <v>3.9377839383478053</v>
      </c>
      <c r="D40" s="293">
        <v>1.1347727856225931</v>
      </c>
      <c r="E40" s="293">
        <v>3.4394443930360752</v>
      </c>
      <c r="F40" s="293">
        <v>4.2934750926370944</v>
      </c>
      <c r="G40" s="293">
        <v>2.8117457323399035</v>
      </c>
      <c r="H40" s="293">
        <v>2.2487072940063841</v>
      </c>
      <c r="I40" s="293">
        <v>6.3963316511680652</v>
      </c>
      <c r="J40" s="293">
        <v>0.4572991020032236</v>
      </c>
      <c r="K40" s="293">
        <v>1.442105911913905</v>
      </c>
      <c r="L40" s="293">
        <v>0.61081983556854491</v>
      </c>
      <c r="M40" s="293">
        <v>0.68112958597013695</v>
      </c>
      <c r="N40" s="293">
        <v>0.72259591757292663</v>
      </c>
      <c r="O40" s="293">
        <v>0.78152648362115384</v>
      </c>
      <c r="P40" s="293">
        <v>1.1644871783067079</v>
      </c>
      <c r="Q40" s="293">
        <v>0.78843009371990513</v>
      </c>
      <c r="R40" s="293">
        <v>1.8451117726620858</v>
      </c>
      <c r="S40" s="293">
        <v>1.5959234736391685</v>
      </c>
      <c r="T40" s="293">
        <v>8.2062649938477108</v>
      </c>
      <c r="U40" s="293">
        <v>5.0834796563507325</v>
      </c>
      <c r="V40" s="293">
        <v>3.0665784598939578</v>
      </c>
      <c r="W40" s="293">
        <v>2.6626050488324151</v>
      </c>
      <c r="X40" s="293">
        <v>0.64235497699999999</v>
      </c>
      <c r="Z40" s="74"/>
    </row>
    <row r="41" spans="1:26" ht="18" customHeight="1">
      <c r="A41" s="257" t="s">
        <v>460</v>
      </c>
      <c r="B41" s="293">
        <v>3.5572543365103169</v>
      </c>
      <c r="C41" s="293">
        <v>4.441887691646035</v>
      </c>
      <c r="D41" s="293">
        <v>9.0735784719250709</v>
      </c>
      <c r="E41" s="293">
        <v>18.069042658664589</v>
      </c>
      <c r="F41" s="293">
        <v>32.090581714445186</v>
      </c>
      <c r="G41" s="293">
        <v>39.426884215159241</v>
      </c>
      <c r="H41" s="293">
        <v>45.139861538006855</v>
      </c>
      <c r="I41" s="293">
        <v>52.64658255840326</v>
      </c>
      <c r="J41" s="293">
        <v>174.41278597137563</v>
      </c>
      <c r="K41" s="293">
        <v>27.97128549755843</v>
      </c>
      <c r="L41" s="293">
        <v>62.894327114801555</v>
      </c>
      <c r="M41" s="293">
        <v>76.362855468696154</v>
      </c>
      <c r="N41" s="293">
        <v>58.730271756319496</v>
      </c>
      <c r="O41" s="293">
        <v>102.62784538451982</v>
      </c>
      <c r="P41" s="293">
        <v>49.991767229869708</v>
      </c>
      <c r="Q41" s="293">
        <v>29.532998802076399</v>
      </c>
      <c r="R41" s="293">
        <v>24.102425830393734</v>
      </c>
      <c r="S41" s="293">
        <v>33.879955333348349</v>
      </c>
      <c r="T41" s="293">
        <v>36.162681115111987</v>
      </c>
      <c r="U41" s="293">
        <v>28.294582197750508</v>
      </c>
      <c r="V41" s="293">
        <v>27.450850161857506</v>
      </c>
      <c r="W41" s="293">
        <v>30.390266770301782</v>
      </c>
      <c r="X41" s="293">
        <v>48.817525145000005</v>
      </c>
      <c r="Z41" s="74"/>
    </row>
    <row r="42" spans="1:26" ht="18" customHeight="1">
      <c r="A42" s="257" t="s">
        <v>1</v>
      </c>
      <c r="B42" s="293">
        <v>41.795956339307601</v>
      </c>
      <c r="C42" s="293">
        <v>48.964864176866477</v>
      </c>
      <c r="D42" s="293">
        <v>73.862185803261539</v>
      </c>
      <c r="E42" s="293">
        <v>75.539302946580833</v>
      </c>
      <c r="F42" s="293">
        <v>153.844772787175</v>
      </c>
      <c r="G42" s="293">
        <v>204.91056320538215</v>
      </c>
      <c r="H42" s="293">
        <v>272.23777500295546</v>
      </c>
      <c r="I42" s="293">
        <v>352.98192149580399</v>
      </c>
      <c r="J42" s="293">
        <v>289.40412920973858</v>
      </c>
      <c r="K42" s="293">
        <v>196.47283364149243</v>
      </c>
      <c r="L42" s="293">
        <v>288.85849389527738</v>
      </c>
      <c r="M42" s="293">
        <v>370.71805255683779</v>
      </c>
      <c r="N42" s="293">
        <v>406.24318553390265</v>
      </c>
      <c r="O42" s="293">
        <v>370.31137574025763</v>
      </c>
      <c r="P42" s="293">
        <v>333.97271902766909</v>
      </c>
      <c r="Q42" s="293">
        <v>202.70441423101917</v>
      </c>
      <c r="R42" s="293">
        <v>184.86998518307067</v>
      </c>
      <c r="S42" s="293">
        <v>222.4634647809082</v>
      </c>
      <c r="T42" s="293">
        <v>267.72764393716363</v>
      </c>
      <c r="U42" s="293">
        <v>214.12667930218723</v>
      </c>
      <c r="V42" s="293">
        <v>136.94705674426513</v>
      </c>
      <c r="W42" s="293">
        <v>242.5476393498023</v>
      </c>
      <c r="X42" s="293">
        <v>237.69263068200001</v>
      </c>
      <c r="Z42" s="74"/>
    </row>
    <row r="43" spans="1:26" ht="18" customHeight="1">
      <c r="A43" s="257" t="s">
        <v>24</v>
      </c>
      <c r="B43" s="293">
        <v>186.90978573385436</v>
      </c>
      <c r="C43" s="293">
        <v>167.80114342504447</v>
      </c>
      <c r="D43" s="293">
        <v>205.34568573194503</v>
      </c>
      <c r="E43" s="293">
        <v>351.07604134995438</v>
      </c>
      <c r="F43" s="293">
        <v>433.44797981364047</v>
      </c>
      <c r="G43" s="293">
        <v>492.23270976767583</v>
      </c>
      <c r="H43" s="293">
        <v>684.68016845962882</v>
      </c>
      <c r="I43" s="293">
        <v>855.70404584372864</v>
      </c>
      <c r="J43" s="293">
        <v>792.53697141195153</v>
      </c>
      <c r="K43" s="293">
        <v>189.92789148058597</v>
      </c>
      <c r="L43" s="293">
        <v>190.70667927672011</v>
      </c>
      <c r="M43" s="293">
        <v>433.14099198963203</v>
      </c>
      <c r="N43" s="293">
        <v>378.73258630756885</v>
      </c>
      <c r="O43" s="293">
        <v>342.08691628359634</v>
      </c>
      <c r="P43" s="293">
        <v>184.92816205515399</v>
      </c>
      <c r="Q43" s="293">
        <v>341.08055582089082</v>
      </c>
      <c r="R43" s="293">
        <v>387.14355375214944</v>
      </c>
      <c r="S43" s="293">
        <v>170.21666201232651</v>
      </c>
      <c r="T43" s="293">
        <v>271.69378588521261</v>
      </c>
      <c r="U43" s="293">
        <v>175.55840944620451</v>
      </c>
      <c r="V43" s="293">
        <v>111.89190020103126</v>
      </c>
      <c r="W43" s="293">
        <v>186.42202014125917</v>
      </c>
      <c r="X43" s="293">
        <v>229.66626478400002</v>
      </c>
      <c r="Z43" s="74"/>
    </row>
    <row r="45" spans="1:26" ht="18" customHeight="1">
      <c r="A45" s="17" t="s">
        <v>3107</v>
      </c>
    </row>
    <row r="47" spans="1:26" ht="18" customHeight="1">
      <c r="A47" s="250" t="s">
        <v>3114</v>
      </c>
    </row>
  </sheetData>
  <hyperlinks>
    <hyperlink ref="Z3" location="Content!A1" display="Back to content page" xr:uid="{00000000-0004-0000-1F00-000000000000}"/>
  </hyperlinks>
  <pageMargins left="0.7" right="0.7" top="0.75" bottom="0.75" header="0.3" footer="0.3"/>
  <pageSetup orientation="portrait" r:id="rId1"/>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sheetPr codeName="Sheet334"/>
  <dimension ref="A1:AS53"/>
  <sheetViews>
    <sheetView topLeftCell="A15" workbookViewId="0">
      <selection activeCell="L12" sqref="L12"/>
    </sheetView>
  </sheetViews>
  <sheetFormatPr defaultColWidth="9.21875" defaultRowHeight="14.4"/>
  <cols>
    <col min="1" max="1" width="29.21875" customWidth="1"/>
    <col min="2" max="2" width="35" customWidth="1"/>
    <col min="3" max="24" width="6.77734375" customWidth="1"/>
    <col min="25" max="35" width="8.44140625" customWidth="1"/>
    <col min="44" max="44" width="17.5546875" customWidth="1"/>
  </cols>
  <sheetData>
    <row r="1" spans="1:45">
      <c r="A1" s="18" t="s">
        <v>3073</v>
      </c>
    </row>
    <row r="2" spans="1:45">
      <c r="B2" s="119"/>
    </row>
    <row r="3" spans="1:45" ht="15" customHeight="1">
      <c r="A3" s="871" t="s">
        <v>14</v>
      </c>
      <c r="B3" s="872" t="s">
        <v>236</v>
      </c>
      <c r="C3" s="873" t="s">
        <v>235</v>
      </c>
      <c r="D3" s="874"/>
      <c r="E3" s="874"/>
      <c r="F3" s="874"/>
      <c r="G3" s="874"/>
      <c r="H3" s="874"/>
      <c r="I3" s="874"/>
      <c r="J3" s="874"/>
      <c r="K3" s="874"/>
      <c r="L3" s="874"/>
      <c r="M3" s="874"/>
      <c r="N3" s="874"/>
      <c r="O3" s="874"/>
      <c r="P3" s="874"/>
      <c r="Q3" s="874"/>
      <c r="R3" s="874"/>
      <c r="S3" s="874"/>
      <c r="T3" s="874"/>
      <c r="U3" s="874"/>
      <c r="V3" s="874"/>
      <c r="W3" s="874"/>
      <c r="X3" s="874"/>
      <c r="Y3" s="874"/>
      <c r="Z3" s="874"/>
      <c r="AA3" s="874"/>
      <c r="AB3" s="874"/>
      <c r="AC3" s="874"/>
      <c r="AD3" s="874"/>
      <c r="AE3" s="874"/>
      <c r="AF3" s="874"/>
      <c r="AG3" s="874"/>
      <c r="AH3" s="874"/>
      <c r="AI3" s="551"/>
    </row>
    <row r="4" spans="1:45" ht="15" customHeight="1">
      <c r="A4" s="871"/>
      <c r="B4" s="872"/>
      <c r="C4" s="120">
        <v>1990</v>
      </c>
      <c r="D4" s="120">
        <v>1991</v>
      </c>
      <c r="E4" s="120">
        <v>1992</v>
      </c>
      <c r="F4" s="120">
        <v>1993</v>
      </c>
      <c r="G4" s="120">
        <v>1994</v>
      </c>
      <c r="H4" s="120">
        <v>1995</v>
      </c>
      <c r="I4" s="120">
        <v>1996</v>
      </c>
      <c r="J4" s="120">
        <v>1997</v>
      </c>
      <c r="K4" s="120">
        <v>1998</v>
      </c>
      <c r="L4" s="120">
        <v>1999</v>
      </c>
      <c r="M4" s="120">
        <v>2000</v>
      </c>
      <c r="N4" s="120">
        <v>2001</v>
      </c>
      <c r="O4" s="120">
        <v>2002</v>
      </c>
      <c r="P4" s="120">
        <v>2003</v>
      </c>
      <c r="Q4" s="120">
        <v>2004</v>
      </c>
      <c r="R4" s="120">
        <v>2005</v>
      </c>
      <c r="S4" s="120">
        <v>2006</v>
      </c>
      <c r="T4" s="120">
        <v>2007</v>
      </c>
      <c r="U4" s="120">
        <v>2008</v>
      </c>
      <c r="V4" s="120">
        <v>2009</v>
      </c>
      <c r="W4" s="120">
        <v>2010</v>
      </c>
      <c r="X4" s="120">
        <v>2011</v>
      </c>
      <c r="Y4" s="120">
        <v>2012</v>
      </c>
      <c r="Z4" s="120">
        <v>2013</v>
      </c>
      <c r="AA4" s="120">
        <v>2014</v>
      </c>
      <c r="AB4" s="120">
        <v>2015</v>
      </c>
      <c r="AC4" s="120">
        <v>2016</v>
      </c>
      <c r="AD4" s="120">
        <v>2017</v>
      </c>
      <c r="AE4" s="120">
        <v>2018</v>
      </c>
      <c r="AF4" s="120">
        <v>2019</v>
      </c>
      <c r="AG4" s="120">
        <v>2020</v>
      </c>
      <c r="AH4" s="120">
        <v>2021</v>
      </c>
      <c r="AI4" s="120">
        <v>2022</v>
      </c>
      <c r="AK4" s="1" t="s">
        <v>559</v>
      </c>
      <c r="AR4" s="44"/>
      <c r="AS4" s="44"/>
    </row>
    <row r="5" spans="1:45" ht="15" customHeight="1">
      <c r="A5" s="868" t="s">
        <v>13</v>
      </c>
      <c r="B5" s="121" t="s">
        <v>237</v>
      </c>
      <c r="C5" s="598">
        <v>6.56</v>
      </c>
      <c r="D5" s="598">
        <v>6.67</v>
      </c>
      <c r="E5" s="598">
        <v>6.88</v>
      </c>
      <c r="F5" s="598">
        <v>9.27</v>
      </c>
      <c r="G5" s="598">
        <v>11.3</v>
      </c>
      <c r="H5" s="598">
        <v>12.72</v>
      </c>
      <c r="I5" s="598">
        <v>15.44</v>
      </c>
      <c r="J5" s="598">
        <v>16.16</v>
      </c>
      <c r="K5" s="598">
        <v>16.77</v>
      </c>
      <c r="L5" s="598">
        <v>17.61</v>
      </c>
      <c r="M5" s="598">
        <v>16.2</v>
      </c>
      <c r="N5" s="598">
        <v>15.96</v>
      </c>
      <c r="O5" s="598">
        <v>15.689999580383301</v>
      </c>
      <c r="P5" s="598">
        <v>16.7600002288818</v>
      </c>
      <c r="Q5" s="598">
        <v>17.450000762939499</v>
      </c>
      <c r="R5" s="598">
        <v>15.810000419616699</v>
      </c>
      <c r="S5" s="598">
        <v>16.559999465942401</v>
      </c>
      <c r="T5" s="598">
        <v>16.969999313354499</v>
      </c>
      <c r="U5" s="598">
        <v>19.280000686645501</v>
      </c>
      <c r="V5" s="598">
        <v>21.149999618530298</v>
      </c>
      <c r="W5" s="598">
        <v>22.799999237060501</v>
      </c>
      <c r="X5" s="598">
        <v>23.870000839233398</v>
      </c>
      <c r="Y5" s="598">
        <v>23.870000839233398</v>
      </c>
      <c r="Z5" s="598">
        <v>26.959999084472699</v>
      </c>
      <c r="AA5" s="598">
        <v>29.629999160766602</v>
      </c>
      <c r="AB5" s="598">
        <v>31.649999618530298</v>
      </c>
      <c r="AC5" s="598">
        <v>29.7600002288818</v>
      </c>
      <c r="AD5" s="598">
        <v>24.25</v>
      </c>
      <c r="AE5" s="598">
        <v>23.959999084472699</v>
      </c>
      <c r="AF5" s="598">
        <v>25.209999084472699</v>
      </c>
      <c r="AG5" s="598"/>
      <c r="AH5" s="598"/>
      <c r="AI5" s="598"/>
      <c r="AJ5" s="26"/>
      <c r="AS5" s="1"/>
    </row>
    <row r="6" spans="1:45" ht="15" customHeight="1">
      <c r="A6" s="868"/>
      <c r="B6" s="121" t="s">
        <v>238</v>
      </c>
      <c r="C6" s="598">
        <v>0.55366195477273905</v>
      </c>
      <c r="D6" s="598">
        <v>0.54453864881428948</v>
      </c>
      <c r="E6" s="598">
        <v>0.54355722334221168</v>
      </c>
      <c r="F6" s="598">
        <v>0.70898422980450393</v>
      </c>
      <c r="G6" s="598">
        <v>0.83680440541233236</v>
      </c>
      <c r="H6" s="598">
        <v>0.91214148519150495</v>
      </c>
      <c r="I6" s="598">
        <v>1.0721684648866912</v>
      </c>
      <c r="J6" s="598">
        <v>1.0866369742216897</v>
      </c>
      <c r="K6" s="598">
        <v>1.0918253079507279</v>
      </c>
      <c r="L6" s="598">
        <v>1.1098596566392958</v>
      </c>
      <c r="M6" s="598">
        <v>0.98807738256105637</v>
      </c>
      <c r="N6" s="598">
        <v>0.94182890544905262</v>
      </c>
      <c r="O6" s="598">
        <v>0.89557767160891422</v>
      </c>
      <c r="P6" s="598">
        <v>0.9248694369052699</v>
      </c>
      <c r="Q6" s="598">
        <v>0.93026294843014279</v>
      </c>
      <c r="R6" s="598">
        <v>0.81353929099392475</v>
      </c>
      <c r="S6" s="598">
        <v>0.82184007646400326</v>
      </c>
      <c r="T6" s="598">
        <v>0.81175350787331568</v>
      </c>
      <c r="U6" s="598">
        <v>0.88865800876478107</v>
      </c>
      <c r="V6" s="598">
        <v>0.93940398340742925</v>
      </c>
      <c r="W6" s="598">
        <v>0.97618419761790065</v>
      </c>
      <c r="X6" s="598">
        <v>0.98552231191195439</v>
      </c>
      <c r="Y6" s="598">
        <v>0.95069587945771694</v>
      </c>
      <c r="Z6" s="598">
        <v>1.0362938519125542</v>
      </c>
      <c r="AA6" s="598">
        <v>1.0997791110765649</v>
      </c>
      <c r="AB6" s="598">
        <v>1.1350440504156916</v>
      </c>
      <c r="AC6" s="598">
        <v>1.0318113478889162</v>
      </c>
      <c r="AD6" s="598">
        <v>0.81330073020319538</v>
      </c>
      <c r="AE6" s="598">
        <v>0.77767493441200042</v>
      </c>
      <c r="AF6" s="598">
        <v>0.79213706945762552</v>
      </c>
      <c r="AG6" s="598"/>
      <c r="AH6" s="598"/>
      <c r="AI6" s="598"/>
      <c r="AK6" s="33"/>
    </row>
    <row r="7" spans="1:45" ht="15" customHeight="1">
      <c r="A7" s="868" t="s">
        <v>12</v>
      </c>
      <c r="B7" s="121" t="s">
        <v>237</v>
      </c>
      <c r="C7" s="598">
        <v>2.81</v>
      </c>
      <c r="D7" s="598">
        <v>2.73</v>
      </c>
      <c r="E7" s="598">
        <v>3.3</v>
      </c>
      <c r="F7" s="598">
        <v>3.25</v>
      </c>
      <c r="G7" s="598">
        <v>3.08</v>
      </c>
      <c r="H7" s="598">
        <v>3.19</v>
      </c>
      <c r="I7" s="598">
        <v>2.92</v>
      </c>
      <c r="J7" s="598">
        <v>3.07</v>
      </c>
      <c r="K7" s="598">
        <v>3.68</v>
      </c>
      <c r="L7" s="598">
        <v>3.86</v>
      </c>
      <c r="M7" s="598">
        <v>4.03</v>
      </c>
      <c r="N7" s="598">
        <v>3.87</v>
      </c>
      <c r="O7" s="598">
        <v>4.0300002098083505</v>
      </c>
      <c r="P7" s="598">
        <v>3.9200000762939498</v>
      </c>
      <c r="Q7" s="598">
        <v>3.9700000286102299</v>
      </c>
      <c r="R7" s="598">
        <v>4.2800002098083496</v>
      </c>
      <c r="S7" s="598">
        <v>4.0900001525878897</v>
      </c>
      <c r="T7" s="598">
        <v>4.3200001716613796</v>
      </c>
      <c r="U7" s="598">
        <v>4.3899998664856001</v>
      </c>
      <c r="V7" s="598">
        <v>4.1900000572204599</v>
      </c>
      <c r="W7" s="598">
        <v>3.3699998855590803</v>
      </c>
      <c r="X7" s="598">
        <v>3.8800001144409197</v>
      </c>
      <c r="Y7" s="598">
        <v>3.4100000858306898</v>
      </c>
      <c r="Z7" s="598">
        <v>5.4200000762939498</v>
      </c>
      <c r="AA7" s="598">
        <v>6.9899997711181605</v>
      </c>
      <c r="AB7" s="598">
        <v>6.9499998092651403</v>
      </c>
      <c r="AC7" s="598">
        <v>6.6300001144409197</v>
      </c>
      <c r="AD7" s="598">
        <v>7.3299999237060502</v>
      </c>
      <c r="AE7" s="598">
        <v>7.3099999427795401</v>
      </c>
      <c r="AF7" s="598">
        <v>7.25</v>
      </c>
      <c r="AG7" s="598"/>
      <c r="AH7" s="598"/>
      <c r="AI7" s="598"/>
    </row>
    <row r="8" spans="1:45" ht="15" customHeight="1">
      <c r="A8" s="868"/>
      <c r="B8" s="121" t="s">
        <v>238</v>
      </c>
      <c r="C8" s="598">
        <v>2.1837862034449422</v>
      </c>
      <c r="D8" s="598">
        <v>2.0583252470555773</v>
      </c>
      <c r="E8" s="598">
        <v>2.4201692505029184</v>
      </c>
      <c r="F8" s="598">
        <v>2.3229052754965656</v>
      </c>
      <c r="G8" s="598">
        <v>2.1477468531673338</v>
      </c>
      <c r="H8" s="598">
        <v>2.1712895622231008</v>
      </c>
      <c r="I8" s="598">
        <v>1.9405552114540607</v>
      </c>
      <c r="J8" s="598">
        <v>1.9929577830519389</v>
      </c>
      <c r="K8" s="598">
        <v>2.3352817282607798</v>
      </c>
      <c r="L8" s="598">
        <v>2.3971284140449369</v>
      </c>
      <c r="M8" s="598">
        <v>2.4523331546314715</v>
      </c>
      <c r="N8" s="598">
        <v>2.3108975239360019</v>
      </c>
      <c r="O8" s="598">
        <v>2.3641398196849832</v>
      </c>
      <c r="P8" s="598">
        <v>2.260164586273969</v>
      </c>
      <c r="Q8" s="598">
        <v>2.2486127580794184</v>
      </c>
      <c r="R8" s="598">
        <v>2.3789977915388558</v>
      </c>
      <c r="S8" s="598">
        <v>2.2277769197896249</v>
      </c>
      <c r="T8" s="598">
        <v>2.3034374385677419</v>
      </c>
      <c r="U8" s="598">
        <v>2.2916670319860351</v>
      </c>
      <c r="V8" s="598">
        <v>2.1448737044223098</v>
      </c>
      <c r="W8" s="598">
        <v>1.6959336268719838</v>
      </c>
      <c r="X8" s="598">
        <v>1.9251704690970057</v>
      </c>
      <c r="Y8" s="598">
        <v>1.671936659505298</v>
      </c>
      <c r="Z8" s="598">
        <v>2.6278138462001421</v>
      </c>
      <c r="AA8" s="598">
        <v>3.3467088880825848</v>
      </c>
      <c r="AB8" s="598">
        <v>3.2771949705972609</v>
      </c>
      <c r="AC8" s="598">
        <v>3.0695510790610414</v>
      </c>
      <c r="AD8" s="598">
        <v>3.3241484301248798</v>
      </c>
      <c r="AE8" s="598">
        <v>3.2430269121457083</v>
      </c>
      <c r="AF8" s="598">
        <v>3.147107070659716</v>
      </c>
      <c r="AG8" s="598"/>
      <c r="AH8" s="598"/>
      <c r="AI8" s="598"/>
    </row>
    <row r="9" spans="1:45" ht="15" customHeight="1">
      <c r="A9" s="868" t="s">
        <v>513</v>
      </c>
      <c r="B9" s="121" t="s">
        <v>237</v>
      </c>
      <c r="C9" s="598">
        <v>7.0000000000000007E-2</v>
      </c>
      <c r="D9" s="598">
        <v>7.0000000000000007E-2</v>
      </c>
      <c r="E9" s="598">
        <v>7.0000000000000007E-2</v>
      </c>
      <c r="F9" s="598">
        <v>7.0000000000000007E-2</v>
      </c>
      <c r="G9" s="598">
        <v>7.0000000000000007E-2</v>
      </c>
      <c r="H9" s="598">
        <v>0.08</v>
      </c>
      <c r="I9" s="598">
        <v>0.08</v>
      </c>
      <c r="J9" s="598">
        <v>0.08</v>
      </c>
      <c r="K9" s="598">
        <v>0.09</v>
      </c>
      <c r="L9" s="598">
        <v>0.1</v>
      </c>
      <c r="M9" s="598">
        <v>0.1</v>
      </c>
      <c r="N9" s="598">
        <v>0.11</v>
      </c>
      <c r="O9" s="598">
        <v>0.10999999940395401</v>
      </c>
      <c r="P9" s="598">
        <v>0.140000000596046</v>
      </c>
      <c r="Q9" s="598">
        <v>0.15000000596046401</v>
      </c>
      <c r="R9" s="598">
        <v>0.15000000596046401</v>
      </c>
      <c r="S9" s="598">
        <v>0.17000000178813901</v>
      </c>
      <c r="T9" s="598">
        <v>0.10999999940395401</v>
      </c>
      <c r="U9" s="598">
        <v>0.10999999940395401</v>
      </c>
      <c r="V9" s="598">
        <v>0.140000000596046</v>
      </c>
      <c r="W9" s="598">
        <v>0.17000000178813901</v>
      </c>
      <c r="X9" s="598">
        <v>0.15000000596046401</v>
      </c>
      <c r="Y9" s="598">
        <v>0.15999999642372101</v>
      </c>
      <c r="Z9" s="598">
        <v>0.18999999761581401</v>
      </c>
      <c r="AA9" s="598">
        <v>0.17000000178813901</v>
      </c>
      <c r="AB9" s="598">
        <v>0.18999999761581401</v>
      </c>
      <c r="AC9" s="598">
        <v>0.21999999880790699</v>
      </c>
      <c r="AD9" s="598">
        <v>0.28000000119209301</v>
      </c>
      <c r="AE9" s="598">
        <v>0.30000001192092901</v>
      </c>
      <c r="AF9" s="598">
        <v>0.31999999284744302</v>
      </c>
      <c r="AG9" s="598"/>
      <c r="AH9" s="598"/>
      <c r="AI9" s="598"/>
    </row>
    <row r="10" spans="1:45" ht="15" customHeight="1">
      <c r="A10" s="868"/>
      <c r="B10" s="121" t="s">
        <v>238</v>
      </c>
      <c r="C10" s="598">
        <v>0.1700688535901535</v>
      </c>
      <c r="D10" s="598">
        <v>0.16514380486608016</v>
      </c>
      <c r="E10" s="598">
        <v>0.16038345392641606</v>
      </c>
      <c r="F10" s="598">
        <v>0.15580831126048925</v>
      </c>
      <c r="G10" s="598">
        <v>0.15142337976983647</v>
      </c>
      <c r="H10" s="598">
        <v>0.16828146758267878</v>
      </c>
      <c r="I10" s="598">
        <v>0.16372473778459962</v>
      </c>
      <c r="J10" s="598">
        <v>0.15937683656901516</v>
      </c>
      <c r="K10" s="598">
        <v>0.17462775184232279</v>
      </c>
      <c r="L10" s="598">
        <v>0.18908846125482884</v>
      </c>
      <c r="M10" s="598">
        <v>0.18438005892786682</v>
      </c>
      <c r="N10" s="598">
        <v>0.19787909587242197</v>
      </c>
      <c r="O10" s="598">
        <v>0.19315867002169348</v>
      </c>
      <c r="P10" s="598">
        <v>0.24004951980845074</v>
      </c>
      <c r="Q10" s="598">
        <v>0.25115952976318001</v>
      </c>
      <c r="R10" s="598">
        <v>0.24524832366313346</v>
      </c>
      <c r="S10" s="598">
        <v>0.27138038716105628</v>
      </c>
      <c r="T10" s="598">
        <v>0.17143997014443663</v>
      </c>
      <c r="U10" s="598">
        <v>0.16736987282012761</v>
      </c>
      <c r="V10" s="598">
        <v>0.20794622005172808</v>
      </c>
      <c r="W10" s="598">
        <v>0.24648541065649071</v>
      </c>
      <c r="X10" s="598">
        <v>0.21229079586466604</v>
      </c>
      <c r="Y10" s="598">
        <v>0.22103568541609417</v>
      </c>
      <c r="Z10" s="598">
        <v>0.25623355232196693</v>
      </c>
      <c r="AA10" s="598">
        <v>0.22386389310912574</v>
      </c>
      <c r="AB10" s="598">
        <v>0.24439341889137231</v>
      </c>
      <c r="AC10" s="598">
        <v>0.27652190594975473</v>
      </c>
      <c r="AD10" s="598">
        <v>0.34402683555774488</v>
      </c>
      <c r="AE10" s="598">
        <v>0.36043744118373539</v>
      </c>
      <c r="AF10" s="598">
        <v>0.37607636330322336</v>
      </c>
      <c r="AG10" s="598"/>
      <c r="AH10" s="598"/>
      <c r="AI10" s="598"/>
    </row>
    <row r="11" spans="1:45">
      <c r="A11" s="869" t="s">
        <v>100</v>
      </c>
      <c r="B11" s="121" t="s">
        <v>237</v>
      </c>
      <c r="C11" s="598">
        <v>3.18</v>
      </c>
      <c r="D11" s="598">
        <v>1.74</v>
      </c>
      <c r="E11" s="598">
        <v>1.48</v>
      </c>
      <c r="F11" s="598">
        <v>1.9</v>
      </c>
      <c r="G11" s="598">
        <v>2.21</v>
      </c>
      <c r="H11" s="598">
        <v>2.11</v>
      </c>
      <c r="I11" s="598">
        <v>2.27</v>
      </c>
      <c r="J11" s="598">
        <v>2.27</v>
      </c>
      <c r="K11" s="598">
        <v>2.2799999999999998</v>
      </c>
      <c r="L11" s="598">
        <v>2.09</v>
      </c>
      <c r="M11" s="598">
        <v>1.63</v>
      </c>
      <c r="N11" s="598">
        <v>1.57</v>
      </c>
      <c r="O11" s="598">
        <v>1.6499999761581401</v>
      </c>
      <c r="P11" s="598">
        <v>2</v>
      </c>
      <c r="Q11" s="598">
        <v>1.9400000572204599</v>
      </c>
      <c r="R11" s="598">
        <v>2.21000003814697</v>
      </c>
      <c r="S11" s="598">
        <v>2.2799999713897701</v>
      </c>
      <c r="T11" s="598">
        <v>2.4700000286102299</v>
      </c>
      <c r="U11" s="598">
        <v>2.5499999523162802</v>
      </c>
      <c r="V11" s="598">
        <v>2.5</v>
      </c>
      <c r="W11" s="598">
        <v>2.6500000953674299</v>
      </c>
      <c r="X11" s="598">
        <v>3.0199999809265101</v>
      </c>
      <c r="Y11" s="598">
        <v>2.8299999237060502</v>
      </c>
      <c r="Z11" s="598">
        <v>3.96000003814697</v>
      </c>
      <c r="AA11" s="598">
        <v>5.1399998664856001</v>
      </c>
      <c r="AB11" s="598">
        <v>3.2300000190734899</v>
      </c>
      <c r="AC11" s="598">
        <v>2.4200000762939498</v>
      </c>
      <c r="AD11" s="598">
        <v>2.8499999046325701</v>
      </c>
      <c r="AE11" s="598">
        <v>3.1199998855590803</v>
      </c>
      <c r="AF11" s="598">
        <v>3.21000003814697</v>
      </c>
      <c r="AG11" s="598"/>
      <c r="AH11" s="598"/>
      <c r="AI11" s="598"/>
    </row>
    <row r="12" spans="1:45">
      <c r="A12" s="869"/>
      <c r="B12" s="121" t="s">
        <v>238</v>
      </c>
      <c r="C12" s="598">
        <v>9.1875589011367526E-2</v>
      </c>
      <c r="D12" s="598">
        <v>4.8456844445731673E-2</v>
      </c>
      <c r="E12" s="598">
        <v>3.9642237378949549E-2</v>
      </c>
      <c r="F12" s="598">
        <v>4.8949095130891816E-2</v>
      </c>
      <c r="G12" s="598">
        <v>5.4902776994881844E-2</v>
      </c>
      <c r="H12" s="598">
        <v>5.0750141204450934E-2</v>
      </c>
      <c r="I12" s="598">
        <v>5.3090425226006759E-2</v>
      </c>
      <c r="J12" s="598">
        <v>5.1794330145411328E-2</v>
      </c>
      <c r="K12" s="598">
        <v>5.083615667239718E-2</v>
      </c>
      <c r="L12" s="598">
        <v>4.5514318880940097E-2</v>
      </c>
      <c r="M12" s="598">
        <v>3.4602935560205605E-2</v>
      </c>
      <c r="N12" s="598">
        <v>3.2418904111365415E-2</v>
      </c>
      <c r="O12" s="598">
        <v>3.3084915266686277E-2</v>
      </c>
      <c r="P12" s="598">
        <v>3.8891148788726418E-2</v>
      </c>
      <c r="Q12" s="598">
        <v>3.6556272891748641E-2</v>
      </c>
      <c r="R12" s="598">
        <v>4.0338851423086568E-2</v>
      </c>
      <c r="S12" s="598">
        <v>4.0298315911966455E-2</v>
      </c>
      <c r="T12" s="598">
        <v>4.2255675482202347E-2</v>
      </c>
      <c r="U12" s="598">
        <v>4.2210718598039321E-2</v>
      </c>
      <c r="V12" s="598">
        <v>4.0032941025456917E-2</v>
      </c>
      <c r="W12" s="598">
        <v>4.1044639875619411E-2</v>
      </c>
      <c r="X12" s="598">
        <v>4.5239954305945768E-2</v>
      </c>
      <c r="Y12" s="598">
        <v>4.1002161881871932E-2</v>
      </c>
      <c r="Z12" s="598">
        <v>5.5494204165010531E-2</v>
      </c>
      <c r="AA12" s="598">
        <v>6.9678431542336869E-2</v>
      </c>
      <c r="AB12" s="598">
        <v>4.2363693950846076E-2</v>
      </c>
      <c r="AC12" s="598">
        <v>3.0714897807526873E-2</v>
      </c>
      <c r="AD12" s="598">
        <v>3.501281505478087E-2</v>
      </c>
      <c r="AE12" s="598">
        <v>3.7112771461009011E-2</v>
      </c>
      <c r="AF12" s="598">
        <v>3.6985586246502847E-2</v>
      </c>
      <c r="AG12" s="598"/>
      <c r="AH12" s="598"/>
      <c r="AI12" s="598"/>
    </row>
    <row r="13" spans="1:45" ht="15" customHeight="1">
      <c r="A13" s="868" t="s">
        <v>512</v>
      </c>
      <c r="B13" s="121" t="s">
        <v>237</v>
      </c>
      <c r="C13" s="598">
        <v>0.56000000000000005</v>
      </c>
      <c r="D13" s="598">
        <v>0.56000000000000005</v>
      </c>
      <c r="E13" s="598">
        <v>0.57999999999999996</v>
      </c>
      <c r="F13" s="598">
        <v>0.59</v>
      </c>
      <c r="G13" s="598">
        <v>0.61</v>
      </c>
      <c r="H13" s="598">
        <v>0.63</v>
      </c>
      <c r="I13" s="598">
        <v>0.46</v>
      </c>
      <c r="J13" s="598">
        <v>0.59</v>
      </c>
      <c r="K13" s="598">
        <v>0.62</v>
      </c>
      <c r="L13" s="598">
        <v>0.68</v>
      </c>
      <c r="M13" s="598">
        <v>0.69</v>
      </c>
      <c r="N13" s="598">
        <v>0.61</v>
      </c>
      <c r="O13" s="598">
        <v>0.62000000476837203</v>
      </c>
      <c r="P13" s="598">
        <v>0.62999999523162797</v>
      </c>
      <c r="Q13" s="598">
        <v>0.62999999523162797</v>
      </c>
      <c r="R13" s="598">
        <v>0.66000002622604403</v>
      </c>
      <c r="S13" s="598">
        <v>0.64999997615814198</v>
      </c>
      <c r="T13" s="598">
        <v>0.66000002622604403</v>
      </c>
      <c r="U13" s="598">
        <v>0.62999999523162797</v>
      </c>
      <c r="V13" s="598">
        <v>0.69999998807907104</v>
      </c>
      <c r="W13" s="598">
        <v>0.64999997615814198</v>
      </c>
      <c r="X13" s="598">
        <v>0.66000002622604403</v>
      </c>
      <c r="Y13" s="598">
        <v>0.68000000715255704</v>
      </c>
      <c r="Z13" s="598">
        <v>0.75</v>
      </c>
      <c r="AA13" s="598">
        <v>0.75</v>
      </c>
      <c r="AB13" s="598">
        <v>0.769999980926514</v>
      </c>
      <c r="AC13" s="598">
        <v>0.83999997377395597</v>
      </c>
      <c r="AD13" s="598">
        <v>0.88999998569488503</v>
      </c>
      <c r="AE13" s="598">
        <v>0.91000002622604403</v>
      </c>
      <c r="AF13" s="598">
        <v>0.95999997854232799</v>
      </c>
      <c r="AG13" s="598"/>
      <c r="AH13" s="598"/>
      <c r="AI13" s="598"/>
    </row>
    <row r="14" spans="1:45" ht="15" customHeight="1">
      <c r="A14" s="868"/>
      <c r="B14" s="121" t="s">
        <v>238</v>
      </c>
      <c r="C14" s="598">
        <v>0.68091480904595314</v>
      </c>
      <c r="D14" s="598">
        <v>0.66251255520445018</v>
      </c>
      <c r="E14" s="598">
        <v>0.668977329742386</v>
      </c>
      <c r="F14" s="598">
        <v>0.66463446231071999</v>
      </c>
      <c r="G14" s="598">
        <v>0.67208595648849412</v>
      </c>
      <c r="H14" s="598">
        <v>0.67973190510511028</v>
      </c>
      <c r="I14" s="598">
        <v>0.48651198405932911</v>
      </c>
      <c r="J14" s="598">
        <v>0.61240419507253352</v>
      </c>
      <c r="K14" s="598">
        <v>0.63270341925173634</v>
      </c>
      <c r="L14" s="598">
        <v>0.68403237082601942</v>
      </c>
      <c r="M14" s="598">
        <v>0.68627216957486925</v>
      </c>
      <c r="N14" s="598">
        <v>0.60181056187401838</v>
      </c>
      <c r="O14" s="598">
        <v>0.60840740997863907</v>
      </c>
      <c r="P14" s="598">
        <v>0.61595860291947568</v>
      </c>
      <c r="Q14" s="598">
        <v>0.6138633688545484</v>
      </c>
      <c r="R14" s="598">
        <v>0.64041920891351334</v>
      </c>
      <c r="S14" s="598">
        <v>0.6273555766200416</v>
      </c>
      <c r="T14" s="598">
        <v>0.63300186373584644</v>
      </c>
      <c r="U14" s="598">
        <v>0.60002971121582016</v>
      </c>
      <c r="V14" s="598">
        <v>0.66196230983153159</v>
      </c>
      <c r="W14" s="598">
        <v>0.61041974920024866</v>
      </c>
      <c r="X14" s="598">
        <v>0.61565501140924739</v>
      </c>
      <c r="Y14" s="598">
        <v>0.63004675053628756</v>
      </c>
      <c r="Z14" s="598">
        <v>0.69007207112710856</v>
      </c>
      <c r="AA14" s="598">
        <v>0.68491774594483035</v>
      </c>
      <c r="AB14" s="598">
        <v>0.69743974476106263</v>
      </c>
      <c r="AC14" s="598">
        <v>0.75404353504054411</v>
      </c>
      <c r="AD14" s="598">
        <v>0.79124613773629371</v>
      </c>
      <c r="AE14" s="598">
        <v>0.80086319516775351</v>
      </c>
      <c r="AF14" s="598">
        <v>0.83614004522326946</v>
      </c>
      <c r="AG14" s="598"/>
      <c r="AH14" s="598"/>
      <c r="AI14" s="598"/>
    </row>
    <row r="15" spans="1:45" ht="15" customHeight="1">
      <c r="A15" s="868" t="s">
        <v>11</v>
      </c>
      <c r="B15" s="121" t="s">
        <v>237</v>
      </c>
      <c r="C15" s="598">
        <v>0.34</v>
      </c>
      <c r="D15" s="598">
        <v>0.35</v>
      </c>
      <c r="E15" s="598">
        <v>0.35</v>
      </c>
      <c r="F15" s="598">
        <v>0.36</v>
      </c>
      <c r="G15" s="598">
        <v>0.36</v>
      </c>
      <c r="H15" s="598">
        <v>0.37</v>
      </c>
      <c r="I15" s="598">
        <v>0.37</v>
      </c>
      <c r="J15" s="598">
        <v>0.38</v>
      </c>
      <c r="K15" s="598">
        <v>0.39</v>
      </c>
      <c r="L15" s="598">
        <v>0.39</v>
      </c>
      <c r="M15" s="598">
        <v>0.39</v>
      </c>
      <c r="N15" s="598">
        <v>0.4</v>
      </c>
      <c r="O15" s="598">
        <v>0.40999999642372098</v>
      </c>
      <c r="P15" s="598">
        <v>0.40999999642372098</v>
      </c>
      <c r="Q15" s="598">
        <v>0.43000000715255698</v>
      </c>
      <c r="R15" s="598">
        <v>0.43000000715255698</v>
      </c>
      <c r="S15" s="598">
        <v>0.43000000715255698</v>
      </c>
      <c r="T15" s="598">
        <v>0.43999999761581399</v>
      </c>
      <c r="U15" s="598">
        <v>0.46000000834464999</v>
      </c>
      <c r="V15" s="598">
        <v>0.52999997138977095</v>
      </c>
      <c r="W15" s="598">
        <v>0.55000001192092896</v>
      </c>
      <c r="X15" s="598">
        <v>0.56999999284744296</v>
      </c>
      <c r="Y15" s="598">
        <v>0.62000000476837203</v>
      </c>
      <c r="Z15" s="598">
        <v>0.61000001430511497</v>
      </c>
      <c r="AA15" s="598">
        <v>0.61000001430511497</v>
      </c>
      <c r="AB15" s="598">
        <v>0.64999997615814198</v>
      </c>
      <c r="AC15" s="598">
        <v>0.68999999761581399</v>
      </c>
      <c r="AD15" s="598">
        <v>0.69999998807907104</v>
      </c>
      <c r="AE15" s="598">
        <v>0.730000019073486</v>
      </c>
      <c r="AF15" s="598">
        <v>0.769999980926514</v>
      </c>
      <c r="AG15" s="598"/>
      <c r="AH15" s="598"/>
      <c r="AI15" s="598"/>
    </row>
    <row r="16" spans="1:45" ht="15" customHeight="1">
      <c r="A16" s="868"/>
      <c r="B16" s="121" t="s">
        <v>238</v>
      </c>
      <c r="C16" s="598">
        <v>0.19955897466598818</v>
      </c>
      <c r="D16" s="598">
        <v>0.20085691297845551</v>
      </c>
      <c r="E16" s="598">
        <v>0.19637723280913702</v>
      </c>
      <c r="F16" s="598">
        <v>0.19755937345142263</v>
      </c>
      <c r="G16" s="598">
        <v>0.19341081585517397</v>
      </c>
      <c r="H16" s="598">
        <v>0.19488064350641895</v>
      </c>
      <c r="I16" s="598">
        <v>0.19128426185471289</v>
      </c>
      <c r="J16" s="598">
        <v>0.19308413285407819</v>
      </c>
      <c r="K16" s="598">
        <v>0.19524170923603421</v>
      </c>
      <c r="L16" s="598">
        <v>0.19309492546535878</v>
      </c>
      <c r="M16" s="598">
        <v>0.19185312905074514</v>
      </c>
      <c r="N16" s="598">
        <v>0.19648893914639309</v>
      </c>
      <c r="O16" s="598">
        <v>0.20198715776661366</v>
      </c>
      <c r="P16" s="598">
        <v>0.20313572014027315</v>
      </c>
      <c r="Q16" s="598">
        <v>0.21436195521657633</v>
      </c>
      <c r="R16" s="598">
        <v>0.21541845392302397</v>
      </c>
      <c r="S16" s="598">
        <v>0.21608768091818015</v>
      </c>
      <c r="T16" s="598">
        <v>0.22144760178074774</v>
      </c>
      <c r="U16" s="598">
        <v>0.23148964000576208</v>
      </c>
      <c r="V16" s="598">
        <v>0.26631357741548739</v>
      </c>
      <c r="W16" s="598">
        <v>0.27560979262665097</v>
      </c>
      <c r="X16" s="598">
        <v>0.28446051705313025</v>
      </c>
      <c r="Y16" s="598">
        <v>0.30769414248043764</v>
      </c>
      <c r="Z16" s="598">
        <v>0.30071067015348812</v>
      </c>
      <c r="AA16" s="598">
        <v>0.29851506586177629</v>
      </c>
      <c r="AB16" s="598">
        <v>0.31568552871166888</v>
      </c>
      <c r="AC16" s="598">
        <v>0.33252354898809899</v>
      </c>
      <c r="AD16" s="598">
        <v>0.33468289659401385</v>
      </c>
      <c r="AE16" s="598">
        <v>0.34624610844213732</v>
      </c>
      <c r="AF16" s="598">
        <v>0.36230740934033889</v>
      </c>
      <c r="AG16" s="598"/>
      <c r="AH16" s="598"/>
      <c r="AI16" s="598"/>
    </row>
    <row r="17" spans="1:35" ht="15" customHeight="1">
      <c r="A17" s="868" t="s">
        <v>10</v>
      </c>
      <c r="B17" s="121" t="s">
        <v>237</v>
      </c>
      <c r="C17" s="598">
        <v>0.89</v>
      </c>
      <c r="D17" s="598">
        <v>0.95</v>
      </c>
      <c r="E17" s="598">
        <v>0.96</v>
      </c>
      <c r="F17" s="598">
        <v>1</v>
      </c>
      <c r="G17" s="598">
        <v>1.21</v>
      </c>
      <c r="H17" s="598">
        <v>1.37</v>
      </c>
      <c r="I17" s="598">
        <v>1.31</v>
      </c>
      <c r="J17" s="598">
        <v>1.42</v>
      </c>
      <c r="K17" s="598">
        <v>1.63</v>
      </c>
      <c r="L17" s="598">
        <v>1.67</v>
      </c>
      <c r="M17" s="598">
        <v>1.65</v>
      </c>
      <c r="N17" s="598">
        <v>1.67</v>
      </c>
      <c r="O17" s="598">
        <v>1.12000000476837</v>
      </c>
      <c r="P17" s="598">
        <v>1.5499999523162802</v>
      </c>
      <c r="Q17" s="598">
        <v>1.6499999761581401</v>
      </c>
      <c r="R17" s="598">
        <v>1.71000003814697</v>
      </c>
      <c r="S17" s="598">
        <v>1.6399999856948901</v>
      </c>
      <c r="T17" s="598">
        <v>1.7200000286102299</v>
      </c>
      <c r="U17" s="598">
        <v>1.7799999713897701</v>
      </c>
      <c r="V17" s="598">
        <v>1.6900000572204599</v>
      </c>
      <c r="W17" s="598">
        <v>1.87000000476837</v>
      </c>
      <c r="X17" s="598">
        <v>2.1900000572204599</v>
      </c>
      <c r="Y17" s="598">
        <v>2.7400000095367401</v>
      </c>
      <c r="Z17" s="598">
        <v>2.9300000667571999</v>
      </c>
      <c r="AA17" s="598">
        <v>3.0099999904632599</v>
      </c>
      <c r="AB17" s="598">
        <v>3.2799999713897701</v>
      </c>
      <c r="AC17" s="598">
        <v>3.1800000667571999</v>
      </c>
      <c r="AD17" s="598">
        <v>3.4700000286102299</v>
      </c>
      <c r="AE17" s="598">
        <v>3.3499999046325701</v>
      </c>
      <c r="AF17" s="598">
        <v>4.1199998855590803</v>
      </c>
      <c r="AG17" s="598"/>
      <c r="AH17" s="598"/>
      <c r="AI17" s="598"/>
    </row>
    <row r="18" spans="1:35" ht="15" customHeight="1">
      <c r="A18" s="868"/>
      <c r="B18" s="121" t="s">
        <v>238</v>
      </c>
      <c r="C18" s="598">
        <v>7.6733087919651319E-2</v>
      </c>
      <c r="D18" s="598">
        <v>7.9545775202467028E-2</v>
      </c>
      <c r="E18" s="598">
        <v>7.8040291226856795E-2</v>
      </c>
      <c r="F18" s="598">
        <v>7.889254433110128E-2</v>
      </c>
      <c r="G18" s="598">
        <v>9.260291014976875E-2</v>
      </c>
      <c r="H18" s="598">
        <v>0.10166671824211862</v>
      </c>
      <c r="I18" s="598">
        <v>9.4226321698588411E-2</v>
      </c>
      <c r="J18" s="598">
        <v>9.8969463041875233E-2</v>
      </c>
      <c r="K18" s="598">
        <v>0.11006975518798261</v>
      </c>
      <c r="L18" s="598">
        <v>0.10927514329439299</v>
      </c>
      <c r="M18" s="598">
        <v>0.10465023797464115</v>
      </c>
      <c r="N18" s="598">
        <v>0.10270013411899551</v>
      </c>
      <c r="O18" s="598">
        <v>6.6805359648940812E-2</v>
      </c>
      <c r="P18" s="598">
        <v>8.9703540918114041E-2</v>
      </c>
      <c r="Q18" s="598">
        <v>9.2681049126918671E-2</v>
      </c>
      <c r="R18" s="598">
        <v>9.3255492347376484E-2</v>
      </c>
      <c r="S18" s="598">
        <v>8.6863186808812803E-2</v>
      </c>
      <c r="T18" s="598">
        <v>8.8506870016869313E-2</v>
      </c>
      <c r="U18" s="598">
        <v>8.9015683132856516E-2</v>
      </c>
      <c r="V18" s="598">
        <v>8.2162020933835025E-2</v>
      </c>
      <c r="W18" s="598">
        <v>8.8409220503392172E-2</v>
      </c>
      <c r="X18" s="598">
        <v>0.1007175808842847</v>
      </c>
      <c r="Y18" s="598">
        <v>0.12261350641184685</v>
      </c>
      <c r="Z18" s="598">
        <v>0.12760624610162707</v>
      </c>
      <c r="AA18" s="598">
        <v>0.12759699588613127</v>
      </c>
      <c r="AB18" s="598">
        <v>0.13534658511442438</v>
      </c>
      <c r="AC18" s="598">
        <v>0.12773972857144808</v>
      </c>
      <c r="AD18" s="598">
        <v>0.13570319453569896</v>
      </c>
      <c r="AE18" s="598">
        <v>0.12755921021246566</v>
      </c>
      <c r="AF18" s="598">
        <v>0.15276625529626459</v>
      </c>
      <c r="AG18" s="598"/>
      <c r="AH18" s="598"/>
      <c r="AI18" s="598"/>
    </row>
    <row r="19" spans="1:35" ht="15" customHeight="1">
      <c r="A19" s="868" t="s">
        <v>9</v>
      </c>
      <c r="B19" s="121" t="s">
        <v>237</v>
      </c>
      <c r="C19" s="598">
        <v>0.55000000000000004</v>
      </c>
      <c r="D19" s="598">
        <v>0.64</v>
      </c>
      <c r="E19" s="598">
        <v>0.63</v>
      </c>
      <c r="F19" s="598">
        <v>0.72</v>
      </c>
      <c r="G19" s="598">
        <v>0.74</v>
      </c>
      <c r="H19" s="598">
        <v>0.75</v>
      </c>
      <c r="I19" s="598">
        <v>0.74</v>
      </c>
      <c r="J19" s="598">
        <v>0.77</v>
      </c>
      <c r="K19" s="598">
        <v>0.75</v>
      </c>
      <c r="L19" s="598">
        <v>0.79</v>
      </c>
      <c r="M19" s="598">
        <v>0.71</v>
      </c>
      <c r="N19" s="598">
        <v>0.68</v>
      </c>
      <c r="O19" s="598">
        <v>0.68000000715255704</v>
      </c>
      <c r="P19" s="598">
        <v>0.75</v>
      </c>
      <c r="Q19" s="598">
        <v>0.769999980926514</v>
      </c>
      <c r="R19" s="598">
        <v>0.75999999046325695</v>
      </c>
      <c r="S19" s="598">
        <v>0.77999997138977095</v>
      </c>
      <c r="T19" s="598">
        <v>0.82999998331069902</v>
      </c>
      <c r="U19" s="598">
        <v>0.95999997854232799</v>
      </c>
      <c r="V19" s="598">
        <v>0.980000019073486</v>
      </c>
      <c r="W19" s="598">
        <v>0.88999998569488503</v>
      </c>
      <c r="X19" s="598">
        <v>0.93000000715255704</v>
      </c>
      <c r="Y19" s="598">
        <v>0.94999998807907104</v>
      </c>
      <c r="Z19" s="598">
        <v>0.980000019073486</v>
      </c>
      <c r="AA19" s="598">
        <v>0.85000002384185802</v>
      </c>
      <c r="AB19" s="598">
        <v>0.93000000715255704</v>
      </c>
      <c r="AC19" s="598">
        <v>1.12000000476837</v>
      </c>
      <c r="AD19" s="598">
        <v>1.1900000572204599</v>
      </c>
      <c r="AE19" s="598">
        <v>1.37999999523163</v>
      </c>
      <c r="AF19" s="598">
        <v>1.4500000476837198</v>
      </c>
      <c r="AG19" s="598"/>
      <c r="AH19" s="598"/>
      <c r="AI19" s="598"/>
    </row>
    <row r="20" spans="1:35" ht="15" customHeight="1">
      <c r="A20" s="868"/>
      <c r="B20" s="121" t="s">
        <v>238</v>
      </c>
      <c r="C20" s="598">
        <v>5.8482647507326013E-2</v>
      </c>
      <c r="D20" s="598">
        <v>6.6664159816490237E-2</v>
      </c>
      <c r="E20" s="598">
        <v>6.5042503727554907E-2</v>
      </c>
      <c r="F20" s="598">
        <v>7.414780231578004E-2</v>
      </c>
      <c r="G20" s="598">
        <v>7.5930962337729627E-2</v>
      </c>
      <c r="H20" s="598">
        <v>7.6185306231409511E-2</v>
      </c>
      <c r="I20" s="598">
        <v>7.3831789035041465E-2</v>
      </c>
      <c r="J20" s="598">
        <v>7.5012864219117056E-2</v>
      </c>
      <c r="K20" s="598">
        <v>7.1074249373006659E-2</v>
      </c>
      <c r="L20" s="598">
        <v>7.2782047709092926E-2</v>
      </c>
      <c r="M20" s="598">
        <v>6.3684263824710055E-2</v>
      </c>
      <c r="N20" s="598">
        <v>5.9482150150266783E-2</v>
      </c>
      <c r="O20" s="598">
        <v>5.8051867050687475E-2</v>
      </c>
      <c r="P20" s="598">
        <v>6.2499046889534934E-2</v>
      </c>
      <c r="Q20" s="598">
        <v>6.2592276334543701E-2</v>
      </c>
      <c r="R20" s="598">
        <v>6.0193489635493327E-2</v>
      </c>
      <c r="S20" s="598">
        <v>6.0121660917193814E-2</v>
      </c>
      <c r="T20" s="598">
        <v>6.2210457781336603E-2</v>
      </c>
      <c r="U20" s="598">
        <v>6.9930582862121005E-2</v>
      </c>
      <c r="V20" s="598">
        <v>6.9365009294096086E-2</v>
      </c>
      <c r="W20" s="598">
        <v>6.1212099011389173E-2</v>
      </c>
      <c r="X20" s="598">
        <v>6.2156975847440649E-2</v>
      </c>
      <c r="Y20" s="598">
        <v>6.1704297936872675E-2</v>
      </c>
      <c r="Z20" s="598">
        <v>6.1871473070314723E-2</v>
      </c>
      <c r="AA20" s="598">
        <v>5.2180693993502461E-2</v>
      </c>
      <c r="AB20" s="598">
        <v>5.5537955692808047E-2</v>
      </c>
      <c r="AC20" s="598">
        <v>6.5096398452749865E-2</v>
      </c>
      <c r="AD20" s="598">
        <v>6.7345051478524307E-2</v>
      </c>
      <c r="AE20" s="598">
        <v>7.6061491595157196E-2</v>
      </c>
      <c r="AF20" s="598">
        <v>7.7836683917085356E-2</v>
      </c>
      <c r="AG20" s="598"/>
      <c r="AH20" s="598"/>
      <c r="AI20" s="598"/>
    </row>
    <row r="21" spans="1:35" ht="15" customHeight="1">
      <c r="A21" s="868" t="s">
        <v>155</v>
      </c>
      <c r="B21" s="121" t="s">
        <v>237</v>
      </c>
      <c r="C21" s="598">
        <v>0.748</v>
      </c>
      <c r="D21" s="598">
        <v>0</v>
      </c>
      <c r="E21" s="598">
        <v>0</v>
      </c>
      <c r="F21" s="598">
        <v>0</v>
      </c>
      <c r="G21" s="598">
        <v>0</v>
      </c>
      <c r="H21" s="598">
        <v>1.738</v>
      </c>
      <c r="I21" s="598">
        <v>0</v>
      </c>
      <c r="J21" s="598">
        <v>0</v>
      </c>
      <c r="K21" s="598">
        <v>0</v>
      </c>
      <c r="L21" s="598">
        <v>0</v>
      </c>
      <c r="M21" s="598">
        <v>2.4568000000000003</v>
      </c>
      <c r="N21" s="598">
        <v>2.5976999999999997</v>
      </c>
      <c r="O21" s="598">
        <v>2.6478999999999999</v>
      </c>
      <c r="P21" s="598">
        <v>2.7835000000000001</v>
      </c>
      <c r="Q21" s="598">
        <v>2.7956999999999996</v>
      </c>
      <c r="R21" s="598">
        <v>2.996</v>
      </c>
      <c r="S21" s="598">
        <v>3.3489</v>
      </c>
      <c r="T21" s="604">
        <v>3.4039999999999999</v>
      </c>
      <c r="U21" s="604">
        <v>3.504</v>
      </c>
      <c r="V21" s="604">
        <v>3.46</v>
      </c>
      <c r="W21" s="604">
        <v>3.718</v>
      </c>
      <c r="X21" s="604">
        <v>3.74</v>
      </c>
      <c r="Y21" s="604">
        <v>3.8359999999999999</v>
      </c>
      <c r="Z21" s="604">
        <v>3.9369999999999998</v>
      </c>
      <c r="AA21" s="604">
        <v>3.992</v>
      </c>
      <c r="AB21" s="604">
        <v>4.0359999999999996</v>
      </c>
      <c r="AC21" s="604">
        <v>4.1586999999999996</v>
      </c>
      <c r="AD21" s="604">
        <v>4.3390000000000004</v>
      </c>
      <c r="AE21" s="604">
        <v>4.3860000000000001</v>
      </c>
      <c r="AF21" s="604">
        <v>4.407</v>
      </c>
      <c r="AG21" s="604">
        <v>4.1660000000000004</v>
      </c>
      <c r="AH21" s="604">
        <v>4.3239999999999998</v>
      </c>
      <c r="AI21" s="598">
        <v>4.41</v>
      </c>
    </row>
    <row r="22" spans="1:35" ht="15" customHeight="1">
      <c r="A22" s="868"/>
      <c r="B22" s="121" t="s">
        <v>238</v>
      </c>
      <c r="C22" s="598">
        <v>0.7</v>
      </c>
      <c r="D22" s="598"/>
      <c r="E22" s="598"/>
      <c r="F22" s="598"/>
      <c r="G22" s="598"/>
      <c r="H22" s="598">
        <v>1.5</v>
      </c>
      <c r="I22" s="598"/>
      <c r="J22" s="598"/>
      <c r="K22" s="598"/>
      <c r="L22" s="598"/>
      <c r="M22" s="598">
        <v>2.0699771584659863</v>
      </c>
      <c r="N22" s="598">
        <v>2.1714688866467662</v>
      </c>
      <c r="O22" s="598">
        <v>2.198118744401766</v>
      </c>
      <c r="P22" s="598">
        <v>2.2940240816898387</v>
      </c>
      <c r="Q22" s="598">
        <v>2.2896749639435776</v>
      </c>
      <c r="R22" s="598">
        <v>2.4392348813844693</v>
      </c>
      <c r="S22" s="598">
        <v>2.7138661713652232</v>
      </c>
      <c r="T22" s="600">
        <v>2.7</v>
      </c>
      <c r="U22" s="600">
        <v>2.8028624225457168</v>
      </c>
      <c r="V22" s="600">
        <v>2.8</v>
      </c>
      <c r="W22" s="604">
        <v>2.97</v>
      </c>
      <c r="X22" s="604">
        <v>2.99</v>
      </c>
      <c r="Y22" s="604">
        <v>3.05</v>
      </c>
      <c r="Z22" s="604">
        <v>3.13</v>
      </c>
      <c r="AA22" s="604">
        <v>3.17</v>
      </c>
      <c r="AB22" s="604">
        <v>3.2</v>
      </c>
      <c r="AC22" s="604">
        <v>3.29</v>
      </c>
      <c r="AD22" s="604">
        <v>3.43</v>
      </c>
      <c r="AE22" s="604">
        <v>3.47</v>
      </c>
      <c r="AF22" s="604">
        <v>3.48</v>
      </c>
      <c r="AG22" s="604">
        <v>3.29</v>
      </c>
      <c r="AH22" s="604">
        <v>3.42</v>
      </c>
      <c r="AI22" s="598">
        <v>3.49</v>
      </c>
    </row>
    <row r="23" spans="1:35" ht="15" customHeight="1">
      <c r="A23" s="868" t="s">
        <v>6</v>
      </c>
      <c r="B23" s="121" t="s">
        <v>237</v>
      </c>
      <c r="C23" s="598">
        <v>1.1200000000000001</v>
      </c>
      <c r="D23" s="598">
        <v>0.94</v>
      </c>
      <c r="E23" s="598">
        <v>1.1000000000000001</v>
      </c>
      <c r="F23" s="598">
        <v>1.29</v>
      </c>
      <c r="G23" s="598">
        <v>1.1000000000000001</v>
      </c>
      <c r="H23" s="598">
        <v>1.17</v>
      </c>
      <c r="I23" s="598">
        <v>1.1599999999999999</v>
      </c>
      <c r="J23" s="598">
        <v>1.29</v>
      </c>
      <c r="K23" s="598">
        <v>1.24</v>
      </c>
      <c r="L23" s="598">
        <v>1.23</v>
      </c>
      <c r="M23" s="598">
        <v>1.43</v>
      </c>
      <c r="N23" s="598">
        <v>1.41</v>
      </c>
      <c r="O23" s="598">
        <v>1.5700000524520898</v>
      </c>
      <c r="P23" s="598">
        <v>1.8999999761581401</v>
      </c>
      <c r="Q23" s="598">
        <v>1.9099999666214</v>
      </c>
      <c r="R23" s="598">
        <v>1.71000003814697</v>
      </c>
      <c r="S23" s="598">
        <v>1.8600000143051099</v>
      </c>
      <c r="T23" s="598">
        <v>2.2300000190734899</v>
      </c>
      <c r="U23" s="598">
        <v>2.2400000095367401</v>
      </c>
      <c r="V23" s="598">
        <v>2.4900000095367401</v>
      </c>
      <c r="W23" s="598">
        <v>2.6800000667571999</v>
      </c>
      <c r="X23" s="598">
        <v>3.3499999046325701</v>
      </c>
      <c r="Y23" s="598">
        <v>3.6800000667571999</v>
      </c>
      <c r="Z23" s="598">
        <v>4.1999998092651403</v>
      </c>
      <c r="AA23" s="598">
        <v>4.8600001335143999</v>
      </c>
      <c r="AB23" s="598">
        <v>5.5199999809265101</v>
      </c>
      <c r="AC23" s="598">
        <v>7.2800002098083496</v>
      </c>
      <c r="AD23" s="598">
        <v>7.21000003814697</v>
      </c>
      <c r="AE23" s="598">
        <v>6.9499998092651403</v>
      </c>
      <c r="AF23" s="598">
        <v>7.5</v>
      </c>
      <c r="AG23" s="598"/>
      <c r="AH23" s="598"/>
      <c r="AI23" s="598"/>
    </row>
    <row r="24" spans="1:35" ht="15" customHeight="1">
      <c r="A24" s="868"/>
      <c r="B24" s="121" t="s">
        <v>238</v>
      </c>
      <c r="C24" s="598">
        <v>8.6238147259644266E-2</v>
      </c>
      <c r="D24" s="598">
        <v>7.0528057824604071E-2</v>
      </c>
      <c r="E24" s="598">
        <v>7.9675509175395426E-2</v>
      </c>
      <c r="F24" s="598">
        <v>8.9764420584582089E-2</v>
      </c>
      <c r="G24" s="598">
        <v>7.3588193777783723E-2</v>
      </c>
      <c r="H24" s="598">
        <v>7.5565398720180491E-2</v>
      </c>
      <c r="I24" s="598">
        <v>7.2679677790938785E-2</v>
      </c>
      <c r="J24" s="598">
        <v>7.8672088332288947E-2</v>
      </c>
      <c r="K24" s="598">
        <v>7.3748303937695533E-2</v>
      </c>
      <c r="L24" s="598">
        <v>7.132842995803336E-2</v>
      </c>
      <c r="M24" s="598">
        <v>8.0736565901221913E-2</v>
      </c>
      <c r="N24" s="598">
        <v>7.7379485019221941E-2</v>
      </c>
      <c r="O24" s="598">
        <v>8.3670206402246261E-2</v>
      </c>
      <c r="P24" s="598">
        <v>9.8287229956900021E-2</v>
      </c>
      <c r="Q24" s="598">
        <v>9.5929045784794789E-2</v>
      </c>
      <c r="R24" s="598">
        <v>8.3439354407135832E-2</v>
      </c>
      <c r="S24" s="598">
        <v>8.8234842739188524E-2</v>
      </c>
      <c r="T24" s="598">
        <v>0.10289148695100599</v>
      </c>
      <c r="U24" s="598">
        <v>0.10055396298145101</v>
      </c>
      <c r="V24" s="598">
        <v>0.10875871061337117</v>
      </c>
      <c r="W24" s="598">
        <v>0.11388957083721624</v>
      </c>
      <c r="X24" s="598">
        <v>0.1385012880468246</v>
      </c>
      <c r="Y24" s="598">
        <v>0.14801305019605895</v>
      </c>
      <c r="Z24" s="598">
        <v>0.16431440707476605</v>
      </c>
      <c r="AA24" s="598">
        <v>0.18488794928966509</v>
      </c>
      <c r="AB24" s="598">
        <v>0.20412690543597384</v>
      </c>
      <c r="AC24" s="598">
        <v>0.26158887966331035</v>
      </c>
      <c r="AD24" s="598">
        <v>0.25166666468219895</v>
      </c>
      <c r="AE24" s="598">
        <v>0.23562509115267563</v>
      </c>
      <c r="AF24" s="598">
        <v>0.24698641176263894</v>
      </c>
      <c r="AG24" s="598"/>
      <c r="AH24" s="598"/>
      <c r="AI24" s="598"/>
    </row>
    <row r="25" spans="1:35" ht="15" customHeight="1">
      <c r="A25" s="868" t="s">
        <v>18</v>
      </c>
      <c r="B25" s="121" t="s">
        <v>237</v>
      </c>
      <c r="C25" s="598" t="s">
        <v>647</v>
      </c>
      <c r="D25" s="598">
        <v>1.1200000000000001</v>
      </c>
      <c r="E25" s="598">
        <v>1.22</v>
      </c>
      <c r="F25" s="598">
        <v>1.41</v>
      </c>
      <c r="G25" s="598">
        <v>1.64</v>
      </c>
      <c r="H25" s="598">
        <v>1.77</v>
      </c>
      <c r="I25" s="598">
        <v>1.92</v>
      </c>
      <c r="J25" s="598">
        <v>1.97</v>
      </c>
      <c r="K25" s="598">
        <v>2.02</v>
      </c>
      <c r="L25" s="598">
        <v>1.98</v>
      </c>
      <c r="M25" s="598">
        <v>1.94</v>
      </c>
      <c r="N25" s="598">
        <v>2.46</v>
      </c>
      <c r="O25" s="598">
        <v>2.1300001144409197</v>
      </c>
      <c r="P25" s="598">
        <v>2.2699999809265101</v>
      </c>
      <c r="Q25" s="598">
        <v>2.3800001144409197</v>
      </c>
      <c r="R25" s="598">
        <v>2.5299999713897701</v>
      </c>
      <c r="S25" s="598">
        <v>2.5299999713897701</v>
      </c>
      <c r="T25" s="598">
        <v>2.6199998855590803</v>
      </c>
      <c r="U25" s="598">
        <v>2.9500000476837198</v>
      </c>
      <c r="V25" s="598">
        <v>3.0199999809265101</v>
      </c>
      <c r="W25" s="598">
        <v>3.1300001144409197</v>
      </c>
      <c r="X25" s="598">
        <v>3.3299999237060502</v>
      </c>
      <c r="Y25" s="598">
        <v>3.5299999713897701</v>
      </c>
      <c r="Z25" s="598">
        <v>3.78999996185303</v>
      </c>
      <c r="AA25" s="598">
        <v>3.9500000476837198</v>
      </c>
      <c r="AB25" s="598">
        <v>4.1999998092651403</v>
      </c>
      <c r="AC25" s="598">
        <v>4.1300001144409197</v>
      </c>
      <c r="AD25" s="598">
        <v>4.2699999809265101</v>
      </c>
      <c r="AE25" s="598">
        <v>4.2300000190734899</v>
      </c>
      <c r="AF25" s="598">
        <v>4.2199997901916504</v>
      </c>
      <c r="AG25" s="598"/>
      <c r="AH25" s="598"/>
      <c r="AI25" s="598"/>
    </row>
    <row r="26" spans="1:35" ht="15" customHeight="1">
      <c r="A26" s="868"/>
      <c r="B26" s="121" t="s">
        <v>238</v>
      </c>
      <c r="C26" s="598"/>
      <c r="D26" s="598">
        <v>0.75860251869582673</v>
      </c>
      <c r="E26" s="598">
        <v>0.80424483058450802</v>
      </c>
      <c r="F26" s="598">
        <v>0.90669526936566058</v>
      </c>
      <c r="G26" s="598">
        <v>1.0302633579298239</v>
      </c>
      <c r="H26" s="598">
        <v>1.0873130835093308</v>
      </c>
      <c r="I26" s="598">
        <v>1.1542776206009699</v>
      </c>
      <c r="J26" s="598">
        <v>1.1601686425850206</v>
      </c>
      <c r="K26" s="598">
        <v>1.1665275880887138</v>
      </c>
      <c r="L26" s="598">
        <v>1.1225374335052478</v>
      </c>
      <c r="M26" s="598">
        <v>1.0810310807580368</v>
      </c>
      <c r="N26" s="598">
        <v>1.3489304790841747</v>
      </c>
      <c r="O26" s="598">
        <v>1.1504068359227855</v>
      </c>
      <c r="P26" s="598">
        <v>1.2080167509492565</v>
      </c>
      <c r="Q26" s="598">
        <v>1.2475514782388348</v>
      </c>
      <c r="R26" s="598">
        <v>1.3052567132447805</v>
      </c>
      <c r="S26" s="598">
        <v>1.2834053011182214</v>
      </c>
      <c r="T26" s="598">
        <v>1.3057458228885692</v>
      </c>
      <c r="U26" s="598">
        <v>1.4436850513921136</v>
      </c>
      <c r="V26" s="598">
        <v>1.4511981663613753</v>
      </c>
      <c r="W26" s="598">
        <v>1.4771976449982325</v>
      </c>
      <c r="X26" s="598">
        <v>1.5440269911253455</v>
      </c>
      <c r="Y26" s="598">
        <v>1.6083638435202163</v>
      </c>
      <c r="Z26" s="598">
        <v>1.6968837163871644</v>
      </c>
      <c r="AA26" s="598">
        <v>1.7374658544785357</v>
      </c>
      <c r="AB26" s="598">
        <v>1.8143323663798756</v>
      </c>
      <c r="AC26" s="598">
        <v>1.7514516753889748</v>
      </c>
      <c r="AD26" s="598">
        <v>1.777224300660782</v>
      </c>
      <c r="AE26" s="598">
        <v>1.727729452711469</v>
      </c>
      <c r="AF26" s="598">
        <v>1.6917054276453745</v>
      </c>
      <c r="AG26" s="598"/>
      <c r="AH26" s="598"/>
      <c r="AI26" s="598"/>
    </row>
    <row r="27" spans="1:35" ht="15" customHeight="1">
      <c r="A27" s="868" t="s">
        <v>4</v>
      </c>
      <c r="B27" s="121" t="s">
        <v>237</v>
      </c>
      <c r="C27" s="598">
        <v>0.15</v>
      </c>
      <c r="D27" s="598">
        <v>0.17</v>
      </c>
      <c r="E27" s="598">
        <v>0.18</v>
      </c>
      <c r="F27" s="598">
        <v>0.19</v>
      </c>
      <c r="G27" s="598">
        <v>0.21</v>
      </c>
      <c r="H27" s="598">
        <v>0.2</v>
      </c>
      <c r="I27" s="598">
        <v>0.24</v>
      </c>
      <c r="J27" s="598">
        <v>0.28000000000000003</v>
      </c>
      <c r="K27" s="598">
        <v>0.28999999999999998</v>
      </c>
      <c r="L27" s="598">
        <v>0.31</v>
      </c>
      <c r="M27" s="598">
        <v>0.28999999999999998</v>
      </c>
      <c r="N27" s="598">
        <v>0.32</v>
      </c>
      <c r="O27" s="598">
        <v>0.34999999403953597</v>
      </c>
      <c r="P27" s="598">
        <v>0.34000000357627902</v>
      </c>
      <c r="Q27" s="598">
        <v>0.37999999523162803</v>
      </c>
      <c r="R27" s="598">
        <v>0.37999999523162803</v>
      </c>
      <c r="S27" s="598">
        <v>0.38999998569488503</v>
      </c>
      <c r="T27" s="598">
        <v>0.40000000596046403</v>
      </c>
      <c r="U27" s="598">
        <v>0.41999998688697798</v>
      </c>
      <c r="V27" s="598">
        <v>0.44999998807907099</v>
      </c>
      <c r="W27" s="598">
        <v>0.43999999761581399</v>
      </c>
      <c r="X27" s="598">
        <v>0.40999999642372098</v>
      </c>
      <c r="Y27" s="598">
        <v>0.43000000715255698</v>
      </c>
      <c r="Z27" s="598">
        <v>0.41999998688697798</v>
      </c>
      <c r="AA27" s="598">
        <v>0.46999999880790699</v>
      </c>
      <c r="AB27" s="598">
        <v>0.50999999046325706</v>
      </c>
      <c r="AC27" s="598">
        <v>0.57999998331069902</v>
      </c>
      <c r="AD27" s="598">
        <v>0.57999998331069902</v>
      </c>
      <c r="AE27" s="598">
        <v>0.57999998331069902</v>
      </c>
      <c r="AF27" s="598">
        <v>0.61000001430511497</v>
      </c>
      <c r="AG27" s="598"/>
      <c r="AH27" s="598"/>
      <c r="AI27" s="598"/>
    </row>
    <row r="28" spans="1:35" ht="15" customHeight="1">
      <c r="A28" s="868"/>
      <c r="B28" s="121" t="s">
        <v>238</v>
      </c>
      <c r="C28" s="598">
        <v>2.1580560231343604</v>
      </c>
      <c r="D28" s="598">
        <v>2.4134357387242864</v>
      </c>
      <c r="E28" s="598">
        <v>2.5437022172604329</v>
      </c>
      <c r="F28" s="598">
        <v>2.6296485959060525</v>
      </c>
      <c r="G28" s="598">
        <v>2.8299979785728722</v>
      </c>
      <c r="H28" s="598">
        <v>2.6559014129395515</v>
      </c>
      <c r="I28" s="598">
        <v>3.1406624180483402</v>
      </c>
      <c r="J28" s="598">
        <v>3.6213608556758361</v>
      </c>
      <c r="K28" s="598">
        <v>3.6780559571823557</v>
      </c>
      <c r="L28" s="598">
        <v>3.8552418853376444</v>
      </c>
      <c r="M28" s="598">
        <v>3.574465987107271</v>
      </c>
      <c r="N28" s="598">
        <v>3.9407896357232581</v>
      </c>
      <c r="O28" s="598">
        <v>4.1804521342944705</v>
      </c>
      <c r="P28" s="598">
        <v>4.1072227150708382</v>
      </c>
      <c r="Q28" s="598">
        <v>4.6074567472764842</v>
      </c>
      <c r="R28" s="598">
        <v>4.5861593959741729</v>
      </c>
      <c r="S28" s="598">
        <v>4.6099289089229911</v>
      </c>
      <c r="T28" s="598">
        <v>4.7040561424442746</v>
      </c>
      <c r="U28" s="598">
        <v>4.830028829373223</v>
      </c>
      <c r="V28" s="598">
        <v>5.1547571316533132</v>
      </c>
      <c r="W28" s="598">
        <v>4.9014146999645085</v>
      </c>
      <c r="X28" s="598">
        <v>4.6888758868691003</v>
      </c>
      <c r="Y28" s="598">
        <v>4.8695968104430989</v>
      </c>
      <c r="Z28" s="598">
        <v>4.669312464696417</v>
      </c>
      <c r="AA28" s="598">
        <v>5.1445396601090971</v>
      </c>
      <c r="AB28" s="598">
        <v>5.4592747777567414</v>
      </c>
      <c r="AC28" s="598">
        <v>6.1260916939774077</v>
      </c>
      <c r="AD28" s="598">
        <v>6.0515633203332424</v>
      </c>
      <c r="AE28" s="598">
        <v>5.9940884160176413</v>
      </c>
      <c r="AF28" s="598">
        <v>6.2483996343673747</v>
      </c>
      <c r="AG28" s="598"/>
      <c r="AH28" s="598"/>
      <c r="AI28" s="598"/>
    </row>
    <row r="29" spans="1:35" ht="15" customHeight="1">
      <c r="A29" s="868" t="s">
        <v>3</v>
      </c>
      <c r="B29" s="121" t="s">
        <v>237</v>
      </c>
      <c r="C29" s="598">
        <v>247.66</v>
      </c>
      <c r="D29" s="598">
        <v>242.33</v>
      </c>
      <c r="E29" s="598">
        <v>238.82</v>
      </c>
      <c r="F29" s="598">
        <v>246.49</v>
      </c>
      <c r="G29" s="598">
        <v>252.14</v>
      </c>
      <c r="H29" s="598">
        <v>264.31</v>
      </c>
      <c r="I29" s="598">
        <v>274.11</v>
      </c>
      <c r="J29" s="598">
        <v>289.02999999999997</v>
      </c>
      <c r="K29" s="598">
        <v>296.49</v>
      </c>
      <c r="L29" s="598">
        <v>278.41000000000003</v>
      </c>
      <c r="M29" s="598">
        <v>284.66000000000003</v>
      </c>
      <c r="N29" s="598">
        <v>320.54000000000002</v>
      </c>
      <c r="O29" s="598">
        <v>331.32000732421898</v>
      </c>
      <c r="P29" s="598">
        <v>353.08999633789097</v>
      </c>
      <c r="Q29" s="598">
        <v>379.989990234375</v>
      </c>
      <c r="R29" s="598">
        <v>377.64999389648403</v>
      </c>
      <c r="S29" s="598">
        <v>379.79000854492199</v>
      </c>
      <c r="T29" s="598">
        <v>397.05999755859398</v>
      </c>
      <c r="U29" s="598">
        <v>426.739990234375</v>
      </c>
      <c r="V29" s="598">
        <v>404.20001220703102</v>
      </c>
      <c r="W29" s="598">
        <v>425.30999755859398</v>
      </c>
      <c r="X29" s="598">
        <v>409.260009765625</v>
      </c>
      <c r="Y29" s="598">
        <v>426.77999877929699</v>
      </c>
      <c r="Z29" s="598">
        <v>436.92001342773403</v>
      </c>
      <c r="AA29" s="598">
        <v>447.92999267578102</v>
      </c>
      <c r="AB29" s="598">
        <v>424.80999755859398</v>
      </c>
      <c r="AC29" s="598">
        <v>425.14001464843801</v>
      </c>
      <c r="AD29" s="598">
        <v>435.64999389648403</v>
      </c>
      <c r="AE29" s="598">
        <v>434.35000610351597</v>
      </c>
      <c r="AF29" s="598">
        <v>439.64001464843801</v>
      </c>
      <c r="AG29" s="598"/>
      <c r="AH29" s="598"/>
      <c r="AI29" s="598"/>
    </row>
    <row r="30" spans="1:35" ht="15" customHeight="1">
      <c r="A30" s="868"/>
      <c r="B30" s="121" t="s">
        <v>238</v>
      </c>
      <c r="C30" s="598">
        <v>6.7297985867422963</v>
      </c>
      <c r="D30" s="598">
        <v>6.4246217657372879</v>
      </c>
      <c r="E30" s="598">
        <v>6.1754299444637963</v>
      </c>
      <c r="F30" s="598">
        <v>6.2191938719708455</v>
      </c>
      <c r="G30" s="598">
        <v>6.2158470770468472</v>
      </c>
      <c r="H30" s="598">
        <v>6.3787895677842137</v>
      </c>
      <c r="I30" s="598">
        <v>6.4891918888202635</v>
      </c>
      <c r="J30" s="598">
        <v>6.7235893187072993</v>
      </c>
      <c r="K30" s="598">
        <v>6.7874236998594784</v>
      </c>
      <c r="L30" s="598">
        <v>6.2791858037940838</v>
      </c>
      <c r="M30" s="598">
        <v>6.3303197118341332</v>
      </c>
      <c r="N30" s="598">
        <v>7.0338172697922499</v>
      </c>
      <c r="O30" s="598">
        <v>7.1790563996907055</v>
      </c>
      <c r="P30" s="598">
        <v>7.5577059038847683</v>
      </c>
      <c r="Q30" s="598">
        <v>8.0350402583962559</v>
      </c>
      <c r="R30" s="598">
        <v>7.8873287580591684</v>
      </c>
      <c r="S30" s="598">
        <v>7.832423318701192</v>
      </c>
      <c r="T30" s="598">
        <v>8.0835075142376276</v>
      </c>
      <c r="U30" s="598">
        <v>8.5726098146315195</v>
      </c>
      <c r="V30" s="598">
        <v>8.0076056046943798</v>
      </c>
      <c r="W30" s="598">
        <v>8.3040840266584706</v>
      </c>
      <c r="X30" s="598">
        <v>7.869815906300639</v>
      </c>
      <c r="Y30" s="598">
        <v>8.0779579687499172</v>
      </c>
      <c r="Z30" s="598">
        <v>8.1382643124908256</v>
      </c>
      <c r="AA30" s="598">
        <v>8.2122411561933166</v>
      </c>
      <c r="AB30" s="598">
        <v>7.6699376620733881</v>
      </c>
      <c r="AC30" s="598">
        <v>7.5637394947516494</v>
      </c>
      <c r="AD30" s="598">
        <v>7.6416750863634544</v>
      </c>
      <c r="AE30" s="598">
        <v>7.5156786051813622</v>
      </c>
      <c r="AF30" s="598">
        <v>7.5077360921291953</v>
      </c>
      <c r="AG30" s="598"/>
      <c r="AH30" s="598"/>
      <c r="AI30" s="598"/>
    </row>
    <row r="31" spans="1:35" ht="15" customHeight="1">
      <c r="A31" s="869" t="s">
        <v>33</v>
      </c>
      <c r="B31" s="121" t="s">
        <v>237</v>
      </c>
      <c r="C31" s="598">
        <v>1.89</v>
      </c>
      <c r="D31" s="598">
        <v>1.87</v>
      </c>
      <c r="E31" s="598">
        <v>1.86</v>
      </c>
      <c r="F31" s="598">
        <v>1.92</v>
      </c>
      <c r="G31" s="598">
        <v>1.91</v>
      </c>
      <c r="H31" s="598">
        <v>2.73</v>
      </c>
      <c r="I31" s="598">
        <v>3.07</v>
      </c>
      <c r="J31" s="598">
        <v>2.89</v>
      </c>
      <c r="K31" s="598">
        <v>2.69</v>
      </c>
      <c r="L31" s="598">
        <v>2.52</v>
      </c>
      <c r="M31" s="598">
        <v>2.95</v>
      </c>
      <c r="N31" s="598">
        <v>3.13</v>
      </c>
      <c r="O31" s="598">
        <v>3.5699999332428001</v>
      </c>
      <c r="P31" s="598">
        <v>3.7599999904632599</v>
      </c>
      <c r="Q31" s="598">
        <v>5.0799999237060502</v>
      </c>
      <c r="R31" s="598">
        <v>5.6599998474121103</v>
      </c>
      <c r="S31" s="598">
        <v>6.0500001907348597</v>
      </c>
      <c r="T31" s="598">
        <v>5.9099998474121103</v>
      </c>
      <c r="U31" s="598">
        <v>6.0799999237060502</v>
      </c>
      <c r="V31" s="598">
        <v>5.9299998283386204</v>
      </c>
      <c r="W31" s="598">
        <v>6.9099998474121103</v>
      </c>
      <c r="X31" s="598">
        <v>8.189999580383299</v>
      </c>
      <c r="Y31" s="598">
        <v>9.8699998855590803</v>
      </c>
      <c r="Z31" s="598">
        <v>10.810000419616699</v>
      </c>
      <c r="AA31" s="598">
        <v>10.710000038146999</v>
      </c>
      <c r="AB31" s="598">
        <v>11.689999580383301</v>
      </c>
      <c r="AC31" s="598">
        <v>11.199999809265101</v>
      </c>
      <c r="AD31" s="598">
        <v>11.829999923706101</v>
      </c>
      <c r="AE31" s="598">
        <v>12</v>
      </c>
      <c r="AF31" s="598">
        <v>12.449999809265101</v>
      </c>
      <c r="AG31" s="598"/>
      <c r="AH31" s="598"/>
      <c r="AI31" s="598"/>
    </row>
    <row r="32" spans="1:35" ht="15" customHeight="1">
      <c r="A32" s="869"/>
      <c r="B32" s="121" t="s">
        <v>238</v>
      </c>
      <c r="C32" s="598">
        <v>7.4988549367541027E-2</v>
      </c>
      <c r="D32" s="598">
        <v>7.1766832248483639E-2</v>
      </c>
      <c r="E32" s="598">
        <v>6.8988017003988392E-2</v>
      </c>
      <c r="F32" s="598">
        <v>6.8848780967787224E-2</v>
      </c>
      <c r="G32" s="598">
        <v>6.633637634383692E-2</v>
      </c>
      <c r="H32" s="598">
        <v>9.2076906949843523E-2</v>
      </c>
      <c r="I32" s="598">
        <v>0.10083915586392994</v>
      </c>
      <c r="J32" s="598">
        <v>9.2649428380276733E-2</v>
      </c>
      <c r="K32" s="598">
        <v>8.426209320007727E-2</v>
      </c>
      <c r="L32" s="598">
        <v>7.7106097990835398E-2</v>
      </c>
      <c r="M32" s="598">
        <v>8.8061864922830801E-2</v>
      </c>
      <c r="N32" s="598">
        <v>9.1025817044680213E-2</v>
      </c>
      <c r="O32" s="598">
        <v>0.10103356870785987</v>
      </c>
      <c r="P32" s="598">
        <v>0.10347358031807173</v>
      </c>
      <c r="Q32" s="598">
        <v>0.13590240034424106</v>
      </c>
      <c r="R32" s="598">
        <v>0.14720292069879648</v>
      </c>
      <c r="S32" s="598">
        <v>0.15297608750532468</v>
      </c>
      <c r="T32" s="598">
        <v>0.14527517546125018</v>
      </c>
      <c r="U32" s="598">
        <v>0.14526707264925975</v>
      </c>
      <c r="V32" s="598">
        <v>0.13767059554115851</v>
      </c>
      <c r="W32" s="598">
        <v>0.15581826888768011</v>
      </c>
      <c r="X32" s="598">
        <v>0.17931614599407492</v>
      </c>
      <c r="Y32" s="598">
        <v>0.20976330868105952</v>
      </c>
      <c r="Z32" s="598">
        <v>0.22296415214299067</v>
      </c>
      <c r="AA32" s="598">
        <v>0.21436908223286033</v>
      </c>
      <c r="AB32" s="598">
        <v>0.22706683329598032</v>
      </c>
      <c r="AC32" s="598">
        <v>0.21112464022833996</v>
      </c>
      <c r="AD32" s="598">
        <v>0.21642746535365082</v>
      </c>
      <c r="AE32" s="598">
        <v>0.21309298717371999</v>
      </c>
      <c r="AF32" s="598">
        <v>0.21463496013358294</v>
      </c>
      <c r="AG32" s="598"/>
      <c r="AH32" s="598"/>
      <c r="AI32" s="598"/>
    </row>
    <row r="33" spans="1:35" ht="15" customHeight="1">
      <c r="A33" s="868" t="s">
        <v>1</v>
      </c>
      <c r="B33" s="121" t="s">
        <v>237</v>
      </c>
      <c r="C33" s="598">
        <v>2.74</v>
      </c>
      <c r="D33" s="598">
        <v>2.88</v>
      </c>
      <c r="E33" s="598">
        <v>2.85</v>
      </c>
      <c r="F33" s="598">
        <v>2.5099999999999998</v>
      </c>
      <c r="G33" s="598">
        <v>2.14</v>
      </c>
      <c r="H33" s="598">
        <v>2.13</v>
      </c>
      <c r="I33" s="598">
        <v>1.76</v>
      </c>
      <c r="J33" s="598">
        <v>2.29</v>
      </c>
      <c r="K33" s="598">
        <v>2.17</v>
      </c>
      <c r="L33" s="598">
        <v>1.76</v>
      </c>
      <c r="M33" s="598">
        <v>1.81</v>
      </c>
      <c r="N33" s="598">
        <v>1.84</v>
      </c>
      <c r="O33" s="598">
        <v>1.91999995708466</v>
      </c>
      <c r="P33" s="598">
        <v>2.0799999237060502</v>
      </c>
      <c r="Q33" s="598">
        <v>2.1099998950958301</v>
      </c>
      <c r="R33" s="598">
        <v>2.28999996185303</v>
      </c>
      <c r="S33" s="598">
        <v>2.1800000667571999</v>
      </c>
      <c r="T33" s="598">
        <v>1.9800000190734899</v>
      </c>
      <c r="U33" s="598">
        <v>2.1900000572204599</v>
      </c>
      <c r="V33" s="598">
        <v>2.4900000095367401</v>
      </c>
      <c r="W33" s="598">
        <v>2.6600000858306898</v>
      </c>
      <c r="X33" s="598">
        <v>3.0499999523162802</v>
      </c>
      <c r="Y33" s="598">
        <v>4.0300002098083505</v>
      </c>
      <c r="Z33" s="598">
        <v>4.2399997711181605</v>
      </c>
      <c r="AA33" s="598">
        <v>4.6900000572204599</v>
      </c>
      <c r="AB33" s="598">
        <v>4.96000003814697</v>
      </c>
      <c r="AC33" s="598">
        <v>5.3200001716613796</v>
      </c>
      <c r="AD33" s="598">
        <v>6.8099999427795401</v>
      </c>
      <c r="AE33" s="598">
        <v>7.7300000190734899</v>
      </c>
      <c r="AF33" s="598">
        <v>6.8000001907348597</v>
      </c>
      <c r="AG33" s="598"/>
      <c r="AH33" s="598"/>
      <c r="AI33" s="598"/>
    </row>
    <row r="34" spans="1:35" ht="15" customHeight="1">
      <c r="A34" s="868"/>
      <c r="B34" s="121" t="s">
        <v>238</v>
      </c>
      <c r="C34" s="598">
        <v>0.34092963548276195</v>
      </c>
      <c r="D34" s="598">
        <v>0.34923221055986042</v>
      </c>
      <c r="E34" s="598">
        <v>0.3372243900557379</v>
      </c>
      <c r="F34" s="598">
        <v>0.28995606068237406</v>
      </c>
      <c r="G34" s="598">
        <v>0.24126961936335262</v>
      </c>
      <c r="H34" s="598">
        <v>0.23415321403318687</v>
      </c>
      <c r="I34" s="598">
        <v>0.18844207654602804</v>
      </c>
      <c r="J34" s="598">
        <v>0.23860106839098483</v>
      </c>
      <c r="K34" s="598">
        <v>0.21993672714284759</v>
      </c>
      <c r="L34" s="598">
        <v>0.17356036607036848</v>
      </c>
      <c r="M34" s="598">
        <v>0.17377208897668592</v>
      </c>
      <c r="N34" s="598">
        <v>0.17208811248053135</v>
      </c>
      <c r="O34" s="598">
        <v>0.17499560296966271</v>
      </c>
      <c r="P34" s="598">
        <v>0.18477817944680699</v>
      </c>
      <c r="Q34" s="598">
        <v>0.18267383559889278</v>
      </c>
      <c r="R34" s="598">
        <v>0.1931471688549114</v>
      </c>
      <c r="S34" s="598">
        <v>0.17907724511165957</v>
      </c>
      <c r="T34" s="598">
        <v>0.15836252661758041</v>
      </c>
      <c r="U34" s="598">
        <v>0.1704475054168029</v>
      </c>
      <c r="V34" s="598">
        <v>0.18842022352364735</v>
      </c>
      <c r="W34" s="598">
        <v>0.19550219189044366</v>
      </c>
      <c r="X34" s="598">
        <v>0.21749673183103799</v>
      </c>
      <c r="Y34" s="598">
        <v>0.27860068972736057</v>
      </c>
      <c r="Z34" s="598">
        <v>0.28405756769384705</v>
      </c>
      <c r="AA34" s="598">
        <v>0.30454955188166877</v>
      </c>
      <c r="AB34" s="598">
        <v>0.31235496358778531</v>
      </c>
      <c r="AC34" s="598">
        <v>0.32511484416649444</v>
      </c>
      <c r="AD34" s="598">
        <v>0.40406777841157454</v>
      </c>
      <c r="AE34" s="598">
        <v>0.44548913260519912</v>
      </c>
      <c r="AF34" s="598">
        <v>0.38071705091289004</v>
      </c>
      <c r="AG34" s="598"/>
      <c r="AH34" s="598"/>
      <c r="AI34" s="598"/>
    </row>
    <row r="35" spans="1:35" ht="15" customHeight="1">
      <c r="A35" s="868" t="s">
        <v>24</v>
      </c>
      <c r="B35" s="121" t="s">
        <v>237</v>
      </c>
      <c r="C35" s="598">
        <v>16.54</v>
      </c>
      <c r="D35" s="598">
        <v>18.3</v>
      </c>
      <c r="E35" s="598">
        <v>18.47</v>
      </c>
      <c r="F35" s="598">
        <v>17.079999999999998</v>
      </c>
      <c r="G35" s="598">
        <v>15.96</v>
      </c>
      <c r="H35" s="598">
        <v>15.48</v>
      </c>
      <c r="I35" s="598">
        <v>14.86</v>
      </c>
      <c r="J35" s="598">
        <v>13.83</v>
      </c>
      <c r="K35" s="598">
        <v>14.07</v>
      </c>
      <c r="L35" s="598">
        <v>15.82</v>
      </c>
      <c r="M35" s="598">
        <v>13.7</v>
      </c>
      <c r="N35" s="598">
        <v>13.9</v>
      </c>
      <c r="O35" s="598">
        <v>12.4899997711182</v>
      </c>
      <c r="P35" s="598">
        <v>10.180000305175799</v>
      </c>
      <c r="Q35" s="598">
        <v>9.7700004577636701</v>
      </c>
      <c r="R35" s="598">
        <v>10.5100002288818</v>
      </c>
      <c r="S35" s="598">
        <v>9.8299999237060494</v>
      </c>
      <c r="T35" s="598">
        <v>9.7600002288818395</v>
      </c>
      <c r="U35" s="598">
        <v>7.5999999046325701</v>
      </c>
      <c r="V35" s="598">
        <v>7.75</v>
      </c>
      <c r="W35" s="598">
        <v>9.6000003814697301</v>
      </c>
      <c r="X35" s="598">
        <v>11.4099998474121</v>
      </c>
      <c r="Y35" s="598">
        <v>12.0100002288818</v>
      </c>
      <c r="Z35" s="598">
        <v>12.2799997329712</v>
      </c>
      <c r="AA35" s="598">
        <v>12.079999923706101</v>
      </c>
      <c r="AB35" s="598">
        <v>12.430000305175799</v>
      </c>
      <c r="AC35" s="598">
        <v>11.020000457763699</v>
      </c>
      <c r="AD35" s="598">
        <v>10.3400001525879</v>
      </c>
      <c r="AE35" s="598">
        <v>12.3800001144409</v>
      </c>
      <c r="AF35" s="598">
        <v>11.7600002288818</v>
      </c>
      <c r="AG35" s="598"/>
      <c r="AH35" s="598"/>
      <c r="AI35" s="598"/>
    </row>
    <row r="36" spans="1:35" ht="15" customHeight="1">
      <c r="A36" s="870"/>
      <c r="B36" s="121" t="s">
        <v>238</v>
      </c>
      <c r="C36" s="598">
        <v>1.5854439755956655</v>
      </c>
      <c r="D36" s="598">
        <v>1.7133214393248277</v>
      </c>
      <c r="E36" s="598">
        <v>1.694415977379409</v>
      </c>
      <c r="F36" s="598">
        <v>1.5397409575151393</v>
      </c>
      <c r="G36" s="598">
        <v>1.4171862424248023</v>
      </c>
      <c r="H36" s="598">
        <v>1.3566189200489611</v>
      </c>
      <c r="I36" s="598">
        <v>1.2875594120722993</v>
      </c>
      <c r="J36" s="598">
        <v>1.186792976451041</v>
      </c>
      <c r="K36" s="598">
        <v>1.197744562712143</v>
      </c>
      <c r="L36" s="598">
        <v>1.3381013272578006</v>
      </c>
      <c r="M36" s="598">
        <v>1.1530548125225455</v>
      </c>
      <c r="N36" s="598">
        <v>1.1657253923336865</v>
      </c>
      <c r="O36" s="598">
        <v>1.0448129196028741</v>
      </c>
      <c r="P36" s="598">
        <v>0.84959224206933615</v>
      </c>
      <c r="Q36" s="598">
        <v>0.81281803648659878</v>
      </c>
      <c r="R36" s="598">
        <v>0.87027108727508851</v>
      </c>
      <c r="S36" s="598">
        <v>0.8086876852829411</v>
      </c>
      <c r="T36" s="598">
        <v>0.79634986430083088</v>
      </c>
      <c r="U36" s="598">
        <v>0.61391553512736441</v>
      </c>
      <c r="V36" s="598">
        <v>0.61866546435353376</v>
      </c>
      <c r="W36" s="598">
        <v>0.75604079576044869</v>
      </c>
      <c r="X36" s="598">
        <v>0.88488553043165596</v>
      </c>
      <c r="Y36" s="598">
        <v>0.91573494352841889</v>
      </c>
      <c r="Z36" s="598">
        <v>0.91982412280545167</v>
      </c>
      <c r="AA36" s="598">
        <v>0.88910412629003643</v>
      </c>
      <c r="AB36" s="598">
        <v>0.89976999079496955</v>
      </c>
      <c r="AC36" s="598">
        <v>0.78544083954097899</v>
      </c>
      <c r="AD36" s="598">
        <v>0.72629707085153561</v>
      </c>
      <c r="AE36" s="598">
        <v>0.85741126863075023</v>
      </c>
      <c r="AF36" s="598">
        <v>0.80297851963414224</v>
      </c>
      <c r="AG36" s="598"/>
      <c r="AH36" s="598"/>
      <c r="AI36" s="598"/>
    </row>
    <row r="38" spans="1:35" ht="15" customHeight="1">
      <c r="A38" s="167" t="s">
        <v>21</v>
      </c>
      <c r="D38" s="163"/>
      <c r="E38" s="163"/>
      <c r="F38" s="163"/>
      <c r="G38" s="163"/>
      <c r="H38" s="163"/>
      <c r="I38" s="130"/>
      <c r="J38" s="130"/>
      <c r="K38" s="130"/>
      <c r="L38" s="130"/>
      <c r="M38" s="130"/>
      <c r="N38" s="130"/>
      <c r="O38" s="130"/>
      <c r="P38" s="130"/>
      <c r="Q38" s="130"/>
      <c r="R38" s="130"/>
      <c r="S38" s="130"/>
      <c r="T38" s="126"/>
    </row>
    <row r="39" spans="1:35">
      <c r="C39" s="161"/>
      <c r="D39" s="160"/>
      <c r="E39" s="160"/>
      <c r="F39" s="161"/>
      <c r="G39" s="160"/>
      <c r="H39" s="160"/>
      <c r="I39" s="123"/>
      <c r="J39" s="122"/>
      <c r="K39" s="122"/>
      <c r="L39" s="123"/>
      <c r="M39" s="122"/>
      <c r="N39" s="124"/>
      <c r="O39" s="125"/>
      <c r="P39" s="124"/>
      <c r="Q39" s="124"/>
      <c r="R39" s="126"/>
      <c r="S39" s="126"/>
      <c r="T39" s="126"/>
    </row>
    <row r="40" spans="1:35">
      <c r="A40" s="162" t="s">
        <v>586</v>
      </c>
    </row>
    <row r="42" spans="1:35">
      <c r="A42" s="162" t="s">
        <v>3277</v>
      </c>
    </row>
    <row r="43" spans="1:35">
      <c r="A43" s="53" t="s">
        <v>124</v>
      </c>
    </row>
    <row r="45" spans="1:35" ht="15" customHeight="1">
      <c r="A45" s="168" t="s">
        <v>239</v>
      </c>
      <c r="B45" s="164"/>
      <c r="C45" s="164"/>
      <c r="D45" s="164"/>
      <c r="E45" s="164"/>
      <c r="F45" s="164"/>
      <c r="G45" s="164"/>
      <c r="H45" s="164"/>
      <c r="I45" s="131"/>
      <c r="J45" s="131"/>
      <c r="K45" s="131"/>
      <c r="L45" s="131"/>
      <c r="M45" s="127"/>
      <c r="N45" s="126"/>
      <c r="O45" s="126"/>
      <c r="P45" s="126"/>
      <c r="Q45" s="126"/>
      <c r="R45" s="126"/>
      <c r="S45" s="126"/>
      <c r="T45" s="126"/>
    </row>
    <row r="46" spans="1:35" ht="16.5" customHeight="1">
      <c r="A46" s="165"/>
      <c r="C46" s="218"/>
      <c r="D46" s="218"/>
      <c r="E46" s="218"/>
      <c r="F46" s="218"/>
      <c r="G46" s="218"/>
      <c r="H46" s="218"/>
      <c r="I46" s="218"/>
      <c r="J46" s="218"/>
      <c r="K46" s="218"/>
      <c r="L46" s="218"/>
      <c r="M46" s="218"/>
      <c r="N46" s="218"/>
      <c r="O46" s="218"/>
      <c r="P46" s="218"/>
      <c r="Q46" s="218"/>
      <c r="R46" s="218"/>
      <c r="S46" s="218"/>
      <c r="T46" s="218"/>
      <c r="U46" s="218"/>
      <c r="V46" s="218"/>
      <c r="W46" s="218"/>
      <c r="X46" s="218"/>
    </row>
    <row r="47" spans="1:35" ht="16.5" customHeight="1">
      <c r="A47" s="218" t="s">
        <v>252</v>
      </c>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35" ht="15" customHeight="1">
      <c r="A48" s="166"/>
      <c r="B48" s="218"/>
      <c r="C48" s="218"/>
      <c r="D48" s="218"/>
      <c r="E48" s="218"/>
      <c r="F48" s="218"/>
      <c r="G48" s="218"/>
      <c r="H48" s="218"/>
      <c r="I48" s="218"/>
      <c r="J48" s="218"/>
      <c r="K48" s="218"/>
      <c r="L48" s="218"/>
      <c r="M48" s="218"/>
      <c r="N48" s="218"/>
      <c r="O48" s="218"/>
      <c r="P48" s="218"/>
      <c r="Q48" s="218"/>
      <c r="R48" s="218"/>
      <c r="S48" s="218"/>
      <c r="T48" s="218"/>
      <c r="U48" s="218"/>
      <c r="V48" s="218"/>
      <c r="W48" s="218"/>
      <c r="X48" s="218"/>
    </row>
    <row r="53" spans="5:5">
      <c r="E53" s="8" t="s">
        <v>420</v>
      </c>
    </row>
  </sheetData>
  <mergeCells count="19">
    <mergeCell ref="A3:A4"/>
    <mergeCell ref="B3:B4"/>
    <mergeCell ref="A9:A10"/>
    <mergeCell ref="C3:AH3"/>
    <mergeCell ref="A13:A14"/>
    <mergeCell ref="A5:A6"/>
    <mergeCell ref="A7:A8"/>
    <mergeCell ref="A11:A12"/>
    <mergeCell ref="A31:A32"/>
    <mergeCell ref="A33:A34"/>
    <mergeCell ref="A35:A36"/>
    <mergeCell ref="A25:A26"/>
    <mergeCell ref="A27:A28"/>
    <mergeCell ref="A29:A30"/>
    <mergeCell ref="A23:A24"/>
    <mergeCell ref="A15:A16"/>
    <mergeCell ref="A17:A18"/>
    <mergeCell ref="A19:A20"/>
    <mergeCell ref="A21:A22"/>
  </mergeCells>
  <hyperlinks>
    <hyperlink ref="AK4" location="Content!A1" display="Back to content page" xr:uid="{00000000-0004-0000-4901-000000000000}"/>
  </hyperlinks>
  <pageMargins left="0.7" right="0.7" top="0.75" bottom="0.75" header="0.3" footer="0.3"/>
  <pageSetup orientation="portrait" horizontalDpi="1200" verticalDpi="1200" r:id="rId1"/>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sheetPr codeName="Sheet335"/>
  <dimension ref="A1:BF24"/>
  <sheetViews>
    <sheetView topLeftCell="J1" zoomScaleNormal="100" workbookViewId="0">
      <selection activeCell="B10" sqref="B10:AD10"/>
    </sheetView>
  </sheetViews>
  <sheetFormatPr defaultColWidth="9.21875" defaultRowHeight="14.4"/>
  <cols>
    <col min="1" max="1" width="33.77734375" customWidth="1"/>
    <col min="2" max="3" width="7.44140625" customWidth="1"/>
    <col min="4" max="4" width="6.44140625" customWidth="1"/>
    <col min="5" max="54" width="7.44140625" customWidth="1"/>
  </cols>
  <sheetData>
    <row r="1" spans="1:58">
      <c r="A1" s="18" t="s">
        <v>3074</v>
      </c>
    </row>
    <row r="3" spans="1:58">
      <c r="A3" s="875" t="s">
        <v>32</v>
      </c>
      <c r="B3" s="817" t="s">
        <v>273</v>
      </c>
      <c r="C3" s="817"/>
      <c r="D3" s="817"/>
      <c r="E3" s="817"/>
      <c r="F3" s="817"/>
      <c r="G3" s="817"/>
      <c r="H3" s="817"/>
      <c r="I3" s="817"/>
      <c r="J3" s="817"/>
      <c r="K3" s="817"/>
      <c r="L3" s="817"/>
      <c r="M3" s="817"/>
      <c r="N3" s="817"/>
      <c r="O3" s="817"/>
      <c r="P3" s="817"/>
      <c r="Q3" s="817"/>
      <c r="R3" s="817"/>
      <c r="S3" s="817"/>
      <c r="T3" s="817"/>
      <c r="U3" s="817"/>
      <c r="V3" s="817"/>
      <c r="W3" s="817"/>
      <c r="X3" s="817"/>
      <c r="Y3" s="817"/>
      <c r="Z3" s="817"/>
      <c r="AA3" s="817"/>
      <c r="AB3" s="817"/>
      <c r="AC3" s="817"/>
      <c r="AD3" s="817"/>
      <c r="AE3" s="817"/>
      <c r="AF3" s="817"/>
      <c r="AG3" s="817"/>
      <c r="AH3" s="817"/>
      <c r="AI3" s="817"/>
      <c r="AJ3" s="817"/>
      <c r="AK3" s="817"/>
      <c r="AL3" s="817"/>
      <c r="AM3" s="817"/>
      <c r="AN3" s="817"/>
      <c r="AO3" s="817"/>
      <c r="AP3" s="817"/>
      <c r="AQ3" s="817"/>
      <c r="AR3" s="817"/>
      <c r="AS3" s="817"/>
      <c r="AT3" s="817"/>
      <c r="AU3" s="817"/>
      <c r="AV3" s="817"/>
      <c r="AW3" s="817"/>
      <c r="AX3" s="817"/>
      <c r="AY3" s="817"/>
      <c r="AZ3" s="817"/>
      <c r="BA3" s="334"/>
      <c r="BB3" s="334"/>
    </row>
    <row r="4" spans="1:58" s="128" customFormat="1">
      <c r="A4" s="876"/>
      <c r="B4" s="3">
        <v>1970</v>
      </c>
      <c r="C4" s="3">
        <v>1971</v>
      </c>
      <c r="D4" s="3">
        <v>1972</v>
      </c>
      <c r="E4" s="3">
        <v>1973</v>
      </c>
      <c r="F4" s="3">
        <v>1974</v>
      </c>
      <c r="G4" s="3">
        <v>1975</v>
      </c>
      <c r="H4" s="3">
        <v>1976</v>
      </c>
      <c r="I4" s="3">
        <v>1977</v>
      </c>
      <c r="J4" s="3">
        <v>1978</v>
      </c>
      <c r="K4" s="3">
        <v>1979</v>
      </c>
      <c r="L4" s="3">
        <v>1980</v>
      </c>
      <c r="M4" s="3">
        <v>1981</v>
      </c>
      <c r="N4" s="3">
        <v>1982</v>
      </c>
      <c r="O4" s="3">
        <v>1983</v>
      </c>
      <c r="P4" s="3">
        <v>1984</v>
      </c>
      <c r="Q4" s="3">
        <v>1985</v>
      </c>
      <c r="R4" s="3">
        <v>1986</v>
      </c>
      <c r="S4" s="3">
        <v>1987</v>
      </c>
      <c r="T4" s="3">
        <v>1988</v>
      </c>
      <c r="U4" s="3">
        <v>1989</v>
      </c>
      <c r="V4" s="3">
        <v>1990</v>
      </c>
      <c r="W4" s="3">
        <v>1991</v>
      </c>
      <c r="X4" s="3">
        <v>1992</v>
      </c>
      <c r="Y4" s="3">
        <v>1993</v>
      </c>
      <c r="Z4" s="3">
        <v>1994</v>
      </c>
      <c r="AA4" s="3">
        <v>1995</v>
      </c>
      <c r="AB4" s="3">
        <v>1996</v>
      </c>
      <c r="AC4" s="3">
        <v>1997</v>
      </c>
      <c r="AD4" s="3">
        <v>1998</v>
      </c>
      <c r="AE4" s="3">
        <v>1999</v>
      </c>
      <c r="AF4" s="3">
        <v>2000</v>
      </c>
      <c r="AG4" s="3">
        <v>2001</v>
      </c>
      <c r="AH4" s="3">
        <v>2002</v>
      </c>
      <c r="AI4" s="3">
        <v>2003</v>
      </c>
      <c r="AJ4" s="3">
        <v>2004</v>
      </c>
      <c r="AK4" s="3">
        <v>2005</v>
      </c>
      <c r="AL4" s="3">
        <v>2006</v>
      </c>
      <c r="AM4" s="3">
        <v>2007</v>
      </c>
      <c r="AN4" s="3">
        <v>2008</v>
      </c>
      <c r="AO4" s="3">
        <v>2009</v>
      </c>
      <c r="AP4" s="3">
        <v>2010</v>
      </c>
      <c r="AQ4" s="3">
        <v>2011</v>
      </c>
      <c r="AR4" s="3">
        <v>2012</v>
      </c>
      <c r="AS4" s="120">
        <v>2013</v>
      </c>
      <c r="AT4" s="120">
        <v>2014</v>
      </c>
      <c r="AU4" s="120">
        <v>2015</v>
      </c>
      <c r="AV4" s="120">
        <v>2016</v>
      </c>
      <c r="AW4" s="120">
        <v>2017</v>
      </c>
      <c r="AX4" s="120">
        <v>2018</v>
      </c>
      <c r="AY4" s="120">
        <v>2019</v>
      </c>
      <c r="AZ4" s="120">
        <v>2020</v>
      </c>
      <c r="BA4" s="120">
        <v>2021</v>
      </c>
      <c r="BB4" s="120">
        <v>2022</v>
      </c>
      <c r="BC4" s="26"/>
      <c r="BD4" s="1" t="s">
        <v>559</v>
      </c>
    </row>
    <row r="5" spans="1:58">
      <c r="A5" s="93" t="s">
        <v>13</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308"/>
      <c r="AW5" s="308"/>
      <c r="AX5" s="308"/>
      <c r="AY5" s="308"/>
      <c r="AZ5" s="308"/>
      <c r="BA5" s="308"/>
      <c r="BB5" s="308"/>
    </row>
    <row r="6" spans="1:58">
      <c r="A6" s="93" t="s">
        <v>12</v>
      </c>
      <c r="B6" s="291"/>
      <c r="C6" s="291">
        <v>444.33076923076919</v>
      </c>
      <c r="D6" s="291">
        <v>611.09230769230771</v>
      </c>
      <c r="E6" s="291">
        <v>315.83076923076925</v>
      </c>
      <c r="F6" s="291">
        <v>732.64615384615365</v>
      </c>
      <c r="G6" s="291">
        <v>617.83076923076908</v>
      </c>
      <c r="H6" s="291">
        <v>623.65384615384608</v>
      </c>
      <c r="I6" s="291">
        <v>584.7166666666667</v>
      </c>
      <c r="J6" s="291">
        <v>655.04615384615374</v>
      </c>
      <c r="K6" s="291">
        <v>329.82307692307688</v>
      </c>
      <c r="L6" s="291">
        <v>492.31538461538457</v>
      </c>
      <c r="M6" s="291">
        <v>540.87692307692305</v>
      </c>
      <c r="N6" s="291">
        <v>334.44615384615378</v>
      </c>
      <c r="O6" s="291">
        <v>371.99230769230769</v>
      </c>
      <c r="P6" s="291">
        <v>365.25384615384615</v>
      </c>
      <c r="Q6" s="291">
        <v>300.43076923076927</v>
      </c>
      <c r="R6" s="291">
        <v>324.18461538461537</v>
      </c>
      <c r="S6" s="291">
        <v>370.24615384615379</v>
      </c>
      <c r="T6" s="291">
        <v>648.9076923076924</v>
      </c>
      <c r="U6" s="291">
        <v>527.28461538461534</v>
      </c>
      <c r="V6" s="291">
        <v>379.93076923076922</v>
      </c>
      <c r="W6" s="291">
        <v>460.42307692307691</v>
      </c>
      <c r="X6" s="291">
        <v>276.8692307692308</v>
      </c>
      <c r="Y6" s="291">
        <v>354.35384615384612</v>
      </c>
      <c r="Z6" s="291">
        <v>409.66923076923075</v>
      </c>
      <c r="AA6" s="291">
        <v>336.7076923076923</v>
      </c>
      <c r="AB6" s="291">
        <v>490.96923076923082</v>
      </c>
      <c r="AC6" s="291">
        <v>471.12307692307695</v>
      </c>
      <c r="AD6" s="291">
        <v>410.36923076923091</v>
      </c>
      <c r="AE6" s="291">
        <v>370.4</v>
      </c>
      <c r="AF6" s="291">
        <v>760.57692307692298</v>
      </c>
      <c r="AG6" s="291">
        <v>385.57692307692309</v>
      </c>
      <c r="AH6" s="291">
        <v>382.40769230769223</v>
      </c>
      <c r="AI6" s="291">
        <v>264.79999999999995</v>
      </c>
      <c r="AJ6" s="291">
        <v>473.63076923076926</v>
      </c>
      <c r="AK6" s="291">
        <v>363.3692307692308</v>
      </c>
      <c r="AL6" s="291">
        <v>627.47692307692307</v>
      </c>
      <c r="AM6" s="291">
        <v>290.46923076923082</v>
      </c>
      <c r="AN6" s="291">
        <v>558.90769230769229</v>
      </c>
      <c r="AO6" s="291">
        <v>490.36923076923085</v>
      </c>
      <c r="AP6" s="291">
        <v>500.74615384615379</v>
      </c>
      <c r="AQ6" s="291">
        <v>478.01538461538468</v>
      </c>
      <c r="AR6" s="291">
        <v>297.17500000000001</v>
      </c>
      <c r="AS6" s="291">
        <v>334.83076923076925</v>
      </c>
      <c r="AT6" s="291">
        <v>549.23076923076917</v>
      </c>
      <c r="AU6" s="291">
        <v>261.5</v>
      </c>
      <c r="AV6" s="308"/>
      <c r="AW6" s="308"/>
      <c r="AX6" s="308"/>
      <c r="AY6" s="308"/>
      <c r="AZ6" s="308"/>
      <c r="BA6" s="308"/>
      <c r="BB6" s="308"/>
      <c r="BD6" s="33"/>
    </row>
    <row r="7" spans="1:58">
      <c r="A7" s="93" t="s">
        <v>513</v>
      </c>
      <c r="B7" s="308"/>
      <c r="C7" s="308"/>
      <c r="D7" s="308"/>
      <c r="E7" s="308"/>
      <c r="F7" s="308"/>
      <c r="G7" s="308"/>
      <c r="H7" s="308"/>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M7" s="308"/>
      <c r="AN7" s="308"/>
      <c r="AO7" s="308"/>
      <c r="AP7" s="308"/>
      <c r="AQ7" s="308"/>
      <c r="AR7" s="308"/>
      <c r="AS7" s="308"/>
      <c r="AT7" s="308"/>
      <c r="AU7" s="308"/>
      <c r="AV7" s="308"/>
      <c r="AW7" s="308"/>
      <c r="AX7" s="308"/>
      <c r="AY7" s="308"/>
      <c r="AZ7" s="308"/>
      <c r="BA7" s="308"/>
      <c r="BB7" s="308"/>
      <c r="BD7" s="33"/>
    </row>
    <row r="8" spans="1:58">
      <c r="A8" s="93" t="s">
        <v>100</v>
      </c>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291"/>
      <c r="AL8" s="291"/>
      <c r="AM8" s="291">
        <v>1684.5</v>
      </c>
      <c r="AN8" s="291">
        <v>1583</v>
      </c>
      <c r="AO8" s="291">
        <v>1611.1</v>
      </c>
      <c r="AP8" s="291">
        <v>1290.7</v>
      </c>
      <c r="AQ8" s="291">
        <v>2138</v>
      </c>
      <c r="AR8" s="291">
        <v>1383.6</v>
      </c>
      <c r="AS8" s="291">
        <v>2075.4</v>
      </c>
      <c r="AT8" s="291">
        <v>1390.9</v>
      </c>
      <c r="AU8" s="291"/>
      <c r="AV8" s="308"/>
      <c r="AW8" s="308"/>
      <c r="AX8" s="308"/>
      <c r="AY8" s="308"/>
      <c r="AZ8" s="308"/>
      <c r="BA8" s="308"/>
      <c r="BB8" s="308"/>
    </row>
    <row r="9" spans="1:58">
      <c r="A9" s="93" t="s">
        <v>512</v>
      </c>
      <c r="B9" s="291"/>
      <c r="C9" s="291"/>
      <c r="D9" s="291"/>
      <c r="E9" s="291"/>
      <c r="F9" s="291"/>
      <c r="G9" s="291"/>
      <c r="H9" s="291"/>
      <c r="I9" s="291"/>
      <c r="J9" s="291"/>
      <c r="K9" s="291"/>
      <c r="L9" s="291"/>
      <c r="M9" s="291"/>
      <c r="N9" s="291"/>
      <c r="O9" s="291"/>
      <c r="P9" s="291"/>
      <c r="Q9" s="291"/>
      <c r="R9" s="291"/>
      <c r="S9" s="291"/>
      <c r="T9" s="291"/>
      <c r="U9" s="291"/>
      <c r="V9" s="291"/>
      <c r="W9" s="291"/>
      <c r="X9" s="291"/>
      <c r="Y9" s="291"/>
      <c r="Z9" s="291"/>
      <c r="AA9" s="291"/>
      <c r="AB9" s="291"/>
      <c r="AC9" s="291"/>
      <c r="AD9" s="291"/>
      <c r="AE9" s="291"/>
      <c r="AF9" s="291"/>
      <c r="AG9" s="291"/>
      <c r="AH9" s="291"/>
      <c r="AI9" s="291"/>
      <c r="AJ9" s="291"/>
      <c r="AK9" s="291"/>
      <c r="AL9" s="291"/>
      <c r="AM9" s="291"/>
      <c r="AN9" s="291"/>
      <c r="AO9" s="291"/>
      <c r="AP9" s="291"/>
      <c r="AQ9" s="291"/>
      <c r="AR9" s="291"/>
      <c r="AS9" s="291"/>
      <c r="AT9" s="291"/>
      <c r="AU9" s="291"/>
      <c r="AV9" s="308"/>
      <c r="AW9" s="308"/>
      <c r="AX9" s="308"/>
      <c r="AY9" s="308"/>
      <c r="AZ9" s="308"/>
      <c r="BA9" s="308"/>
      <c r="BB9" s="308"/>
    </row>
    <row r="10" spans="1:58">
      <c r="A10" s="93" t="s">
        <v>11</v>
      </c>
      <c r="B10" s="291"/>
      <c r="C10" s="291"/>
      <c r="D10" s="291"/>
      <c r="E10" s="291"/>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t="s">
        <v>7</v>
      </c>
      <c r="AF10" s="291">
        <v>899</v>
      </c>
      <c r="AG10" s="291">
        <v>948</v>
      </c>
      <c r="AH10" s="291">
        <v>784</v>
      </c>
      <c r="AI10" s="291">
        <v>532</v>
      </c>
      <c r="AJ10" s="291">
        <v>645</v>
      </c>
      <c r="AK10" s="291">
        <v>701</v>
      </c>
      <c r="AL10" s="291">
        <v>943</v>
      </c>
      <c r="AM10" s="291">
        <v>630</v>
      </c>
      <c r="AN10" s="291">
        <v>672</v>
      </c>
      <c r="AO10" s="291">
        <v>762</v>
      </c>
      <c r="AP10" s="291"/>
      <c r="AQ10" s="291"/>
      <c r="AR10" s="291">
        <v>627.25633543939489</v>
      </c>
      <c r="AS10" s="291"/>
      <c r="AT10" s="291"/>
      <c r="AU10" s="310"/>
      <c r="AV10" s="308"/>
      <c r="AW10" s="308"/>
      <c r="AX10" s="308"/>
      <c r="AY10" s="308"/>
      <c r="AZ10" s="308"/>
      <c r="BA10" s="308"/>
      <c r="BB10" s="308"/>
    </row>
    <row r="11" spans="1:58">
      <c r="A11" s="93" t="s">
        <v>10</v>
      </c>
      <c r="B11" s="291"/>
      <c r="C11" s="291"/>
      <c r="D11" s="291"/>
      <c r="E11" s="291"/>
      <c r="F11" s="291"/>
      <c r="G11" s="291"/>
      <c r="H11" s="291"/>
      <c r="I11" s="291"/>
      <c r="J11" s="291"/>
      <c r="K11" s="291"/>
      <c r="L11" s="291"/>
      <c r="M11" s="291"/>
      <c r="N11" s="291"/>
      <c r="O11" s="291"/>
      <c r="P11" s="291"/>
      <c r="Q11" s="291"/>
      <c r="R11" s="291"/>
      <c r="S11" s="291"/>
      <c r="T11" s="291"/>
      <c r="U11" s="291"/>
      <c r="V11" s="291"/>
      <c r="W11" s="291"/>
      <c r="X11" s="291"/>
      <c r="Y11" s="291"/>
      <c r="Z11" s="291"/>
      <c r="AA11" s="291"/>
      <c r="AB11" s="291"/>
      <c r="AC11" s="291"/>
      <c r="AD11" s="291"/>
      <c r="AE11" s="291"/>
      <c r="AF11" s="291"/>
      <c r="AG11" s="291"/>
      <c r="AH11" s="291"/>
      <c r="AI11" s="291"/>
      <c r="AJ11" s="291"/>
      <c r="AK11" s="291"/>
      <c r="AL11" s="291"/>
      <c r="AM11" s="291"/>
      <c r="AN11" s="291"/>
      <c r="AO11" s="291"/>
      <c r="AP11" s="291"/>
      <c r="AQ11" s="291"/>
      <c r="AR11" s="291"/>
      <c r="AS11" s="291"/>
      <c r="AT11" s="291"/>
      <c r="AU11" s="310"/>
      <c r="AV11" s="308"/>
      <c r="AW11" s="308"/>
      <c r="AX11" s="308"/>
      <c r="AY11" s="308"/>
      <c r="AZ11" s="308"/>
      <c r="BA11" s="308"/>
      <c r="BB11" s="308"/>
    </row>
    <row r="12" spans="1:58">
      <c r="A12" s="93" t="s">
        <v>9</v>
      </c>
      <c r="B12" s="291">
        <v>966</v>
      </c>
      <c r="C12" s="291">
        <v>1132</v>
      </c>
      <c r="D12" s="291">
        <v>960</v>
      </c>
      <c r="E12" s="291">
        <v>987</v>
      </c>
      <c r="F12" s="291">
        <v>1318</v>
      </c>
      <c r="G12" s="291">
        <v>936</v>
      </c>
      <c r="H12" s="291">
        <v>1289</v>
      </c>
      <c r="I12" s="291">
        <v>988</v>
      </c>
      <c r="J12" s="291">
        <v>1365</v>
      </c>
      <c r="K12" s="291">
        <v>1112</v>
      </c>
      <c r="L12" s="291">
        <v>1078</v>
      </c>
      <c r="M12" s="291">
        <v>1159</v>
      </c>
      <c r="N12" s="291">
        <v>1054</v>
      </c>
      <c r="O12" s="291">
        <v>943</v>
      </c>
      <c r="P12" s="291">
        <v>1072</v>
      </c>
      <c r="Q12" s="291">
        <v>1264</v>
      </c>
      <c r="R12" s="291">
        <v>1348</v>
      </c>
      <c r="S12" s="291">
        <v>902</v>
      </c>
      <c r="T12" s="291">
        <v>1099</v>
      </c>
      <c r="U12" s="291">
        <v>1328</v>
      </c>
      <c r="V12" s="291">
        <v>1055</v>
      </c>
      <c r="W12" s="291">
        <v>962</v>
      </c>
      <c r="X12" s="291">
        <v>740</v>
      </c>
      <c r="Y12" s="291">
        <v>1048</v>
      </c>
      <c r="Z12" s="291">
        <v>770</v>
      </c>
      <c r="AA12" s="291">
        <v>816</v>
      </c>
      <c r="AB12" s="291">
        <v>1117</v>
      </c>
      <c r="AC12" s="291">
        <v>1188</v>
      </c>
      <c r="AD12" s="291">
        <v>1198</v>
      </c>
      <c r="AE12" s="291">
        <v>1234</v>
      </c>
      <c r="AF12" s="291">
        <v>907</v>
      </c>
      <c r="AG12" s="291">
        <v>1361</v>
      </c>
      <c r="AH12" s="291">
        <v>1105</v>
      </c>
      <c r="AI12" s="291">
        <v>1108</v>
      </c>
      <c r="AJ12" s="291">
        <v>893</v>
      </c>
      <c r="AK12" s="291">
        <v>843</v>
      </c>
      <c r="AL12" s="291">
        <v>1108</v>
      </c>
      <c r="AM12" s="291">
        <v>1114</v>
      </c>
      <c r="AN12" s="291">
        <v>1088</v>
      </c>
      <c r="AO12" s="291">
        <v>1027</v>
      </c>
      <c r="AP12" s="291">
        <v>988</v>
      </c>
      <c r="AQ12" s="291">
        <v>937</v>
      </c>
      <c r="AR12" s="291">
        <v>1021</v>
      </c>
      <c r="AS12" s="291">
        <v>993.3</v>
      </c>
      <c r="AT12" s="291">
        <v>1008</v>
      </c>
      <c r="AU12" s="291">
        <v>1039</v>
      </c>
      <c r="AV12" s="308"/>
      <c r="AW12" s="308"/>
      <c r="AX12" s="308"/>
      <c r="AY12" s="308"/>
      <c r="AZ12" s="308"/>
      <c r="BA12" s="308"/>
      <c r="BB12" s="308"/>
      <c r="BC12" s="133"/>
    </row>
    <row r="13" spans="1:58">
      <c r="A13" s="93" t="s">
        <v>8</v>
      </c>
      <c r="B13" s="291"/>
      <c r="C13" s="291"/>
      <c r="D13" s="291"/>
      <c r="E13" s="291"/>
      <c r="F13" s="291"/>
      <c r="G13" s="291"/>
      <c r="H13" s="291"/>
      <c r="I13" s="291"/>
      <c r="J13" s="291"/>
      <c r="K13" s="291"/>
      <c r="L13" s="291">
        <v>2802</v>
      </c>
      <c r="M13" s="291">
        <v>1858</v>
      </c>
      <c r="N13" s="291">
        <v>2927</v>
      </c>
      <c r="O13" s="291">
        <v>1437</v>
      </c>
      <c r="P13" s="291">
        <v>1491</v>
      </c>
      <c r="Q13" s="291">
        <v>2529</v>
      </c>
      <c r="R13" s="291">
        <v>1866</v>
      </c>
      <c r="S13" s="291">
        <v>2866</v>
      </c>
      <c r="T13" s="291">
        <v>1978</v>
      </c>
      <c r="U13" s="291">
        <v>2466</v>
      </c>
      <c r="V13" s="291">
        <v>1513</v>
      </c>
      <c r="W13" s="291">
        <v>1636</v>
      </c>
      <c r="X13" s="291">
        <v>2012</v>
      </c>
      <c r="Y13" s="291">
        <v>2255</v>
      </c>
      <c r="Z13" s="291">
        <v>1698</v>
      </c>
      <c r="AA13" s="291">
        <v>2658</v>
      </c>
      <c r="AB13" s="291">
        <v>1731</v>
      </c>
      <c r="AC13" s="291">
        <v>1822</v>
      </c>
      <c r="AD13" s="291">
        <v>1862</v>
      </c>
      <c r="AE13" s="291">
        <v>1171</v>
      </c>
      <c r="AF13" s="291">
        <v>2010</v>
      </c>
      <c r="AG13" s="291">
        <v>1891</v>
      </c>
      <c r="AH13" s="291">
        <v>2082</v>
      </c>
      <c r="AI13" s="291">
        <v>2148</v>
      </c>
      <c r="AJ13" s="291">
        <v>2271</v>
      </c>
      <c r="AK13" s="291">
        <v>2376</v>
      </c>
      <c r="AL13" s="291">
        <v>1914</v>
      </c>
      <c r="AM13" s="308">
        <v>1946</v>
      </c>
      <c r="AN13" s="308">
        <v>2381</v>
      </c>
      <c r="AO13" s="308">
        <v>2383</v>
      </c>
      <c r="AP13" s="308">
        <v>1806</v>
      </c>
      <c r="AQ13" s="308">
        <v>1948</v>
      </c>
      <c r="AR13" s="308">
        <v>1621</v>
      </c>
      <c r="AS13" s="308">
        <v>2126</v>
      </c>
      <c r="AT13" s="308">
        <v>2094</v>
      </c>
      <c r="AU13" s="308">
        <v>2377</v>
      </c>
      <c r="AV13" s="308">
        <v>1895</v>
      </c>
      <c r="AW13" s="308">
        <v>2140</v>
      </c>
      <c r="AX13" s="308">
        <v>2816</v>
      </c>
      <c r="AY13" s="308">
        <v>2130</v>
      </c>
      <c r="AZ13" s="308">
        <v>1993</v>
      </c>
      <c r="BA13" s="308">
        <v>2025</v>
      </c>
      <c r="BB13" s="308">
        <v>2201</v>
      </c>
      <c r="BF13" s="95"/>
    </row>
    <row r="14" spans="1:58">
      <c r="A14" s="93" t="s">
        <v>6</v>
      </c>
      <c r="B14" s="291"/>
      <c r="C14" s="291"/>
      <c r="D14" s="29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1"/>
      <c r="AL14" s="291"/>
      <c r="AM14" s="291"/>
      <c r="AN14" s="602">
        <v>81.099999999999994</v>
      </c>
      <c r="AO14" s="602">
        <v>93.4</v>
      </c>
      <c r="AP14" s="602">
        <v>94.9</v>
      </c>
      <c r="AQ14" s="602">
        <v>65.2</v>
      </c>
      <c r="AR14" s="602">
        <v>76.099999999999994</v>
      </c>
      <c r="AS14" s="602">
        <v>94.2</v>
      </c>
      <c r="AT14" s="602">
        <v>9.4</v>
      </c>
      <c r="AU14" s="308">
        <v>87.4</v>
      </c>
      <c r="AV14" s="308">
        <v>75.8</v>
      </c>
      <c r="AW14" s="308">
        <v>102.7</v>
      </c>
      <c r="AX14" s="308">
        <v>94.5</v>
      </c>
      <c r="AY14" s="308">
        <v>101.9</v>
      </c>
      <c r="AZ14" s="308">
        <v>76.2</v>
      </c>
      <c r="BA14" s="308"/>
      <c r="BB14" s="308"/>
    </row>
    <row r="15" spans="1:58">
      <c r="A15" s="93" t="s">
        <v>18</v>
      </c>
      <c r="B15" s="291"/>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308"/>
      <c r="AW15" s="308"/>
      <c r="AX15" s="308"/>
      <c r="AY15" s="308"/>
      <c r="AZ15" s="308"/>
      <c r="BA15" s="308"/>
      <c r="BB15" s="308"/>
    </row>
    <row r="16" spans="1:58">
      <c r="A16" s="93" t="s">
        <v>4</v>
      </c>
      <c r="B16" s="291"/>
      <c r="C16" s="291"/>
      <c r="D16" s="291">
        <v>200.45833331036076</v>
      </c>
      <c r="E16" s="291">
        <v>150.89166664704689</v>
      </c>
      <c r="F16" s="291">
        <v>242.64166664596021</v>
      </c>
      <c r="G16" s="291">
        <v>164.55833330936733</v>
      </c>
      <c r="H16" s="291">
        <v>169.63333330241335</v>
      </c>
      <c r="I16" s="291">
        <v>213.13333330303433</v>
      </c>
      <c r="J16" s="291">
        <v>227.45833331905305</v>
      </c>
      <c r="K16" s="291">
        <v>164.10833329645297</v>
      </c>
      <c r="L16" s="291">
        <v>161.46666666182375</v>
      </c>
      <c r="M16" s="291">
        <v>203.25833333469927</v>
      </c>
      <c r="N16" s="291">
        <v>180.39166664114842</v>
      </c>
      <c r="O16" s="291">
        <v>200.83333334823456</v>
      </c>
      <c r="P16" s="291">
        <v>169.48333332221952</v>
      </c>
      <c r="Q16" s="291">
        <v>183.83333331439658</v>
      </c>
      <c r="R16" s="291">
        <v>138.00833329868797</v>
      </c>
      <c r="S16" s="291">
        <v>165.58333331346506</v>
      </c>
      <c r="T16" s="291">
        <v>167.72500000397363</v>
      </c>
      <c r="U16" s="291">
        <v>174.74166662742689</v>
      </c>
      <c r="V16" s="291">
        <v>170.45833332184699</v>
      </c>
      <c r="W16" s="291">
        <v>208.18333337021377</v>
      </c>
      <c r="X16" s="291">
        <v>243.80833331122997</v>
      </c>
      <c r="Y16" s="291">
        <v>188.68333329508698</v>
      </c>
      <c r="Z16" s="291">
        <v>232.13333331793544</v>
      </c>
      <c r="AA16" s="291">
        <v>230.39999994511399</v>
      </c>
      <c r="AB16" s="291">
        <v>192.79166663438085</v>
      </c>
      <c r="AC16" s="291">
        <v>296.59999991953384</v>
      </c>
      <c r="AD16" s="291">
        <v>177.44999995393064</v>
      </c>
      <c r="AE16" s="291">
        <v>186.80833332613099</v>
      </c>
      <c r="AF16" s="291">
        <v>203.85833333246418</v>
      </c>
      <c r="AG16" s="291">
        <v>190.31666664561871</v>
      </c>
      <c r="AH16" s="291">
        <v>230.78333330216503</v>
      </c>
      <c r="AI16" s="291">
        <v>245.19999997690323</v>
      </c>
      <c r="AJ16" s="291">
        <v>223.13333330738058</v>
      </c>
      <c r="AK16" s="291">
        <v>221.72499995181954</v>
      </c>
      <c r="AL16" s="291">
        <v>193.21499998122454</v>
      </c>
      <c r="AM16" s="291">
        <v>172.34166664754358</v>
      </c>
      <c r="AN16" s="603">
        <v>160.39999999540552</v>
      </c>
      <c r="AO16" s="602">
        <v>193.87499992176888</v>
      </c>
      <c r="AP16" s="602">
        <v>171.10000001825395</v>
      </c>
      <c r="AQ16" s="602">
        <v>205.94166670677564</v>
      </c>
      <c r="AR16" s="602">
        <v>144.88333331421009</v>
      </c>
      <c r="AS16" s="602">
        <v>197.18333333209159</v>
      </c>
      <c r="AT16" s="602">
        <v>217</v>
      </c>
      <c r="AU16" s="602">
        <v>207.9</v>
      </c>
      <c r="AV16" s="602">
        <v>173.34999999999994</v>
      </c>
      <c r="AW16" s="602">
        <v>178.85</v>
      </c>
      <c r="AX16" s="602">
        <v>165.86666666666665</v>
      </c>
      <c r="AY16" s="602">
        <v>245.6</v>
      </c>
      <c r="AZ16" s="602">
        <v>233.6</v>
      </c>
      <c r="BA16" s="308"/>
      <c r="BB16" s="308"/>
    </row>
    <row r="17" spans="1:54">
      <c r="A17" s="93" t="s">
        <v>3</v>
      </c>
      <c r="B17" s="29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291"/>
      <c r="AL17" s="291"/>
      <c r="AM17" s="291"/>
      <c r="AN17" s="291"/>
      <c r="AO17" s="291"/>
      <c r="AP17" s="291"/>
      <c r="AQ17" s="291"/>
      <c r="AR17" s="291"/>
      <c r="AS17" s="291"/>
      <c r="AT17" s="291"/>
      <c r="AU17" s="291"/>
      <c r="AV17" s="308"/>
      <c r="AW17" s="308"/>
      <c r="AX17" s="308"/>
      <c r="AY17" s="308"/>
      <c r="AZ17" s="308"/>
      <c r="BA17" s="308"/>
      <c r="BB17" s="308"/>
    </row>
    <row r="18" spans="1:54">
      <c r="A18" s="93" t="s">
        <v>33</v>
      </c>
      <c r="B18" s="291"/>
      <c r="C18" s="291"/>
      <c r="D18" s="291"/>
      <c r="E18" s="291"/>
      <c r="F18" s="291"/>
      <c r="G18" s="291"/>
      <c r="H18" s="291"/>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602">
        <v>966.9</v>
      </c>
      <c r="AO18" s="602">
        <v>973.4</v>
      </c>
      <c r="AP18" s="602">
        <v>945.5</v>
      </c>
      <c r="AQ18" s="602">
        <v>1141.4000000000001</v>
      </c>
      <c r="AR18" s="602">
        <v>828.8</v>
      </c>
      <c r="AS18" s="602">
        <v>872.7</v>
      </c>
      <c r="AT18" s="602">
        <v>968.8</v>
      </c>
      <c r="AU18" s="602">
        <v>934.6</v>
      </c>
      <c r="AV18" s="602">
        <v>864.8</v>
      </c>
      <c r="AW18" s="602">
        <v>1005.2</v>
      </c>
      <c r="AX18" s="602">
        <v>1102.9000000000001</v>
      </c>
      <c r="AY18" s="602">
        <v>1206.7</v>
      </c>
      <c r="AZ18" s="602">
        <v>1256.5999999999999</v>
      </c>
      <c r="BA18" s="308"/>
      <c r="BB18" s="308"/>
    </row>
    <row r="19" spans="1:54">
      <c r="A19" s="93" t="s">
        <v>274</v>
      </c>
      <c r="B19" s="291">
        <v>1066.2529629629628</v>
      </c>
      <c r="C19" s="291">
        <v>1020.5722222222222</v>
      </c>
      <c r="D19" s="291">
        <v>837.79814814814813</v>
      </c>
      <c r="E19" s="291">
        <v>1205.3294444444446</v>
      </c>
      <c r="F19" s="291">
        <v>1068.9640740740738</v>
      </c>
      <c r="G19" s="291">
        <v>1127.0309259259257</v>
      </c>
      <c r="H19" s="291">
        <v>935.92296296296308</v>
      </c>
      <c r="I19" s="291">
        <v>1282.8101851851852</v>
      </c>
      <c r="J19" s="291">
        <v>1071.1724074074073</v>
      </c>
      <c r="K19" s="291">
        <v>1080.7798148148149</v>
      </c>
      <c r="L19" s="291">
        <v>1103.821851851852</v>
      </c>
      <c r="M19" s="291">
        <v>836.98666666666645</v>
      </c>
      <c r="N19" s="291">
        <v>959.73500000000013</v>
      </c>
      <c r="O19" s="291">
        <v>888.6668518518519</v>
      </c>
      <c r="P19" s="291">
        <v>1087.1562962962962</v>
      </c>
      <c r="Q19" s="291">
        <v>1104.1733333333332</v>
      </c>
      <c r="R19" s="291">
        <v>916.85425925925949</v>
      </c>
      <c r="S19" s="291">
        <v>941.65870370370374</v>
      </c>
      <c r="T19" s="291">
        <v>1118.7707407407408</v>
      </c>
      <c r="U19" s="291">
        <v>990.18037037037038</v>
      </c>
      <c r="V19" s="291">
        <v>952.82111111111101</v>
      </c>
      <c r="W19" s="291">
        <v>795.22333333333336</v>
      </c>
      <c r="X19" s="291">
        <v>1031.8307407407408</v>
      </c>
      <c r="Y19" s="291">
        <v>784.18111111111125</v>
      </c>
      <c r="Z19" s="291">
        <v>741.43592592592597</v>
      </c>
      <c r="AA19" s="291">
        <v>932.70555555555563</v>
      </c>
      <c r="AB19" s="291">
        <v>974.26555555555547</v>
      </c>
      <c r="AC19" s="291">
        <v>995.91259259259277</v>
      </c>
      <c r="AD19" s="291">
        <v>967.58259259259239</v>
      </c>
      <c r="AE19" s="291">
        <v>862.66777777777759</v>
      </c>
      <c r="AF19" s="291">
        <v>1120.1372222222221</v>
      </c>
      <c r="AG19" s="291">
        <v>843.08888888888896</v>
      </c>
      <c r="AH19" s="291">
        <v>991.18314814814823</v>
      </c>
      <c r="AI19" s="291">
        <v>969.71462962962971</v>
      </c>
      <c r="AJ19" s="291">
        <v>847.48222222222228</v>
      </c>
      <c r="AK19" s="291">
        <v>921.80037037037027</v>
      </c>
      <c r="AL19" s="291">
        <v>898.53870370370362</v>
      </c>
      <c r="AM19" s="291">
        <v>876.7544444444444</v>
      </c>
      <c r="AN19" s="291"/>
      <c r="AO19" s="291"/>
      <c r="AP19" s="291"/>
      <c r="AQ19" s="291"/>
      <c r="AR19" s="291"/>
      <c r="AS19" s="291"/>
      <c r="AT19" s="291"/>
      <c r="AU19" s="310"/>
      <c r="AV19" s="308"/>
      <c r="AW19" s="308"/>
      <c r="AX19" s="308"/>
      <c r="AY19" s="308"/>
      <c r="AZ19" s="308"/>
      <c r="BA19" s="308"/>
      <c r="BB19" s="308"/>
    </row>
    <row r="20" spans="1:54">
      <c r="A20" s="93" t="s">
        <v>24</v>
      </c>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308"/>
      <c r="AW20" s="308"/>
      <c r="AX20" s="308"/>
      <c r="AY20" s="308"/>
      <c r="AZ20" s="308"/>
      <c r="BA20" s="308"/>
      <c r="BB20" s="308"/>
    </row>
    <row r="22" spans="1:54">
      <c r="A22" s="167" t="s">
        <v>21</v>
      </c>
    </row>
    <row r="24" spans="1:54">
      <c r="A24" s="53" t="s">
        <v>124</v>
      </c>
    </row>
  </sheetData>
  <mergeCells count="2">
    <mergeCell ref="A3:A4"/>
    <mergeCell ref="B3:AZ3"/>
  </mergeCells>
  <hyperlinks>
    <hyperlink ref="BD4" location="Content!A1" display="Back to content page" xr:uid="{00000000-0004-0000-4A01-000000000000}"/>
  </hyperlinks>
  <pageMargins left="0.7" right="0.7" top="0.75" bottom="0.75" header="0.3" footer="0.3"/>
  <pageSetup paperSize="9" orientation="portrait"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sheetPr codeName="Sheet336"/>
  <dimension ref="A1:H24"/>
  <sheetViews>
    <sheetView topLeftCell="A10" workbookViewId="0">
      <selection activeCell="A23" sqref="A23"/>
    </sheetView>
  </sheetViews>
  <sheetFormatPr defaultRowHeight="14.4"/>
  <cols>
    <col min="1" max="1" width="34.44140625" customWidth="1"/>
  </cols>
  <sheetData>
    <row r="1" spans="1:8">
      <c r="A1" s="18" t="s">
        <v>2773</v>
      </c>
    </row>
    <row r="3" spans="1:8">
      <c r="A3" s="223" t="s">
        <v>14</v>
      </c>
      <c r="B3" s="237" t="s">
        <v>475</v>
      </c>
      <c r="C3" s="237" t="s">
        <v>470</v>
      </c>
      <c r="D3" s="237" t="s">
        <v>649</v>
      </c>
      <c r="E3" s="237" t="s">
        <v>654</v>
      </c>
      <c r="F3" s="237" t="s">
        <v>655</v>
      </c>
      <c r="H3" s="1" t="s">
        <v>559</v>
      </c>
    </row>
    <row r="4" spans="1:8">
      <c r="A4" s="93" t="s">
        <v>13</v>
      </c>
      <c r="B4" s="329">
        <v>1010</v>
      </c>
      <c r="C4" s="329">
        <v>1010</v>
      </c>
      <c r="D4" s="329">
        <v>1010</v>
      </c>
      <c r="E4" s="329">
        <v>1010</v>
      </c>
      <c r="F4" s="329">
        <v>1010</v>
      </c>
    </row>
    <row r="5" spans="1:8">
      <c r="A5" s="93" t="s">
        <v>12</v>
      </c>
      <c r="B5" s="329">
        <v>416</v>
      </c>
      <c r="C5" s="329">
        <v>416</v>
      </c>
      <c r="D5" s="329">
        <v>416</v>
      </c>
      <c r="E5" s="329">
        <v>416</v>
      </c>
      <c r="F5" s="329">
        <v>416</v>
      </c>
    </row>
    <row r="6" spans="1:8">
      <c r="A6" s="93" t="s">
        <v>513</v>
      </c>
      <c r="B6" s="329">
        <v>900</v>
      </c>
      <c r="C6" s="329">
        <v>900</v>
      </c>
      <c r="D6" s="329">
        <v>900</v>
      </c>
      <c r="E6" s="329">
        <v>900</v>
      </c>
      <c r="F6" s="329">
        <v>900</v>
      </c>
    </row>
    <row r="7" spans="1:8">
      <c r="A7" s="93" t="s">
        <v>100</v>
      </c>
      <c r="B7" s="329">
        <v>1543</v>
      </c>
      <c r="C7" s="329">
        <v>1543</v>
      </c>
      <c r="D7" s="329">
        <v>1543</v>
      </c>
      <c r="E7" s="329">
        <v>1543</v>
      </c>
      <c r="F7" s="329">
        <v>1543</v>
      </c>
    </row>
    <row r="8" spans="1:8">
      <c r="A8" s="93" t="s">
        <v>512</v>
      </c>
      <c r="B8" s="329">
        <v>788</v>
      </c>
      <c r="C8" s="329">
        <v>788</v>
      </c>
      <c r="D8" s="329">
        <v>788</v>
      </c>
      <c r="E8" s="329">
        <v>788</v>
      </c>
      <c r="F8" s="329">
        <v>788</v>
      </c>
    </row>
    <row r="9" spans="1:8">
      <c r="A9" s="93" t="s">
        <v>11</v>
      </c>
      <c r="B9" s="329">
        <v>788</v>
      </c>
      <c r="C9" s="329">
        <v>788</v>
      </c>
      <c r="D9" s="329">
        <v>788</v>
      </c>
      <c r="E9" s="329">
        <v>788</v>
      </c>
      <c r="F9" s="329">
        <v>788</v>
      </c>
    </row>
    <row r="10" spans="1:8">
      <c r="A10" s="93" t="s">
        <v>10</v>
      </c>
      <c r="B10" s="329">
        <v>1513</v>
      </c>
      <c r="C10" s="329">
        <v>1513</v>
      </c>
      <c r="D10" s="329">
        <v>1513</v>
      </c>
      <c r="E10" s="329">
        <v>1513</v>
      </c>
      <c r="F10" s="329">
        <v>1513</v>
      </c>
    </row>
    <row r="11" spans="1:8">
      <c r="A11" s="93" t="s">
        <v>9</v>
      </c>
      <c r="B11" s="329">
        <v>1181</v>
      </c>
      <c r="C11" s="329">
        <v>1181</v>
      </c>
      <c r="D11" s="329">
        <v>1181</v>
      </c>
      <c r="E11" s="329">
        <v>1181</v>
      </c>
      <c r="F11" s="329">
        <v>1181</v>
      </c>
    </row>
    <row r="12" spans="1:8">
      <c r="A12" s="93" t="s">
        <v>8</v>
      </c>
      <c r="B12" s="329">
        <v>2041</v>
      </c>
      <c r="C12" s="329">
        <v>2041</v>
      </c>
      <c r="D12" s="329">
        <v>2041</v>
      </c>
      <c r="E12" s="329">
        <v>2041</v>
      </c>
      <c r="F12" s="329">
        <v>2041</v>
      </c>
    </row>
    <row r="13" spans="1:8">
      <c r="A13" s="93" t="s">
        <v>6</v>
      </c>
      <c r="B13" s="329">
        <v>1032</v>
      </c>
      <c r="C13" s="329">
        <v>1032</v>
      </c>
      <c r="D13" s="329">
        <v>1032</v>
      </c>
      <c r="E13" s="329">
        <v>1032</v>
      </c>
      <c r="F13" s="329">
        <v>1032</v>
      </c>
    </row>
    <row r="14" spans="1:8">
      <c r="A14" s="93" t="s">
        <v>18</v>
      </c>
      <c r="B14" s="329">
        <v>285</v>
      </c>
      <c r="C14" s="329">
        <v>285</v>
      </c>
      <c r="D14" s="329">
        <v>285</v>
      </c>
      <c r="E14" s="329">
        <v>285</v>
      </c>
      <c r="F14" s="329">
        <v>285</v>
      </c>
    </row>
    <row r="15" spans="1:8">
      <c r="A15" s="93" t="s">
        <v>4</v>
      </c>
      <c r="B15" s="329">
        <v>2330</v>
      </c>
      <c r="C15" s="329">
        <v>2330</v>
      </c>
      <c r="D15" s="329">
        <v>2330</v>
      </c>
      <c r="E15" s="329">
        <v>2330</v>
      </c>
      <c r="F15" s="329">
        <v>2330</v>
      </c>
    </row>
    <row r="16" spans="1:8">
      <c r="A16" s="93" t="s">
        <v>460</v>
      </c>
      <c r="B16" s="329">
        <v>1071</v>
      </c>
      <c r="C16" s="329">
        <v>1071</v>
      </c>
      <c r="D16" s="329">
        <v>1071</v>
      </c>
      <c r="E16" s="329">
        <v>1071</v>
      </c>
      <c r="F16" s="329">
        <v>1071</v>
      </c>
    </row>
    <row r="17" spans="1:6">
      <c r="A17" s="93" t="s">
        <v>3</v>
      </c>
      <c r="B17" s="329">
        <v>495</v>
      </c>
      <c r="C17" s="329">
        <v>495</v>
      </c>
      <c r="D17" s="329">
        <v>495</v>
      </c>
      <c r="E17" s="329">
        <v>495</v>
      </c>
      <c r="F17" s="329">
        <v>495</v>
      </c>
    </row>
    <row r="18" spans="1:6">
      <c r="A18" s="93" t="s">
        <v>1</v>
      </c>
      <c r="B18" s="329">
        <v>1020</v>
      </c>
      <c r="C18" s="329">
        <v>1020</v>
      </c>
      <c r="D18" s="329">
        <v>1020</v>
      </c>
      <c r="E18" s="329">
        <v>1020</v>
      </c>
      <c r="F18" s="329">
        <v>1020</v>
      </c>
    </row>
    <row r="19" spans="1:6">
      <c r="A19" s="93" t="s">
        <v>24</v>
      </c>
      <c r="B19" s="329">
        <v>657</v>
      </c>
      <c r="C19" s="329">
        <v>657</v>
      </c>
      <c r="D19" s="329">
        <v>657</v>
      </c>
      <c r="E19" s="329">
        <v>657</v>
      </c>
      <c r="F19" s="329">
        <v>657</v>
      </c>
    </row>
    <row r="21" spans="1:6">
      <c r="A21" s="167" t="s">
        <v>2770</v>
      </c>
    </row>
    <row r="22" spans="1:6">
      <c r="A22" s="162" t="s">
        <v>3278</v>
      </c>
    </row>
    <row r="23" spans="1:6">
      <c r="A23" s="167" t="s">
        <v>2267</v>
      </c>
    </row>
    <row r="24" spans="1:6">
      <c r="A24" t="s">
        <v>2769</v>
      </c>
    </row>
  </sheetData>
  <phoneticPr fontId="204" type="noConversion"/>
  <hyperlinks>
    <hyperlink ref="H3" location="Content!A1" display="Back to content page" xr:uid="{00000000-0004-0000-4B01-000000000000}"/>
  </hyperlinks>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sheetPr codeName="Sheet337"/>
  <dimension ref="A1:BF24"/>
  <sheetViews>
    <sheetView topLeftCell="AH1" workbookViewId="0">
      <selection activeCell="B10" sqref="B10:AL10"/>
    </sheetView>
  </sheetViews>
  <sheetFormatPr defaultColWidth="9.21875" defaultRowHeight="14.4"/>
  <cols>
    <col min="1" max="1" width="33.77734375" customWidth="1"/>
    <col min="2" max="54" width="6.21875" customWidth="1"/>
  </cols>
  <sheetData>
    <row r="1" spans="1:58" ht="16.2">
      <c r="A1" s="18" t="s">
        <v>3075</v>
      </c>
    </row>
    <row r="3" spans="1:58" ht="16.2">
      <c r="A3" s="821" t="s">
        <v>32</v>
      </c>
      <c r="B3" s="799" t="s">
        <v>275</v>
      </c>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800"/>
      <c r="AL3" s="800"/>
      <c r="AM3" s="800"/>
      <c r="AN3" s="800"/>
      <c r="AO3" s="800"/>
      <c r="AP3" s="800"/>
      <c r="AQ3" s="800"/>
      <c r="AR3" s="800"/>
      <c r="AS3" s="800"/>
      <c r="AT3" s="800"/>
      <c r="AU3" s="800"/>
      <c r="AV3" s="800"/>
      <c r="AW3" s="800"/>
      <c r="AX3" s="800"/>
      <c r="AY3" s="800"/>
      <c r="AZ3" s="800"/>
      <c r="BA3" s="800"/>
      <c r="BB3" s="800"/>
    </row>
    <row r="4" spans="1:58" s="128" customFormat="1">
      <c r="A4" s="821"/>
      <c r="B4" s="3">
        <v>1970</v>
      </c>
      <c r="C4" s="3">
        <v>1971</v>
      </c>
      <c r="D4" s="3">
        <v>1972</v>
      </c>
      <c r="E4" s="3">
        <v>1973</v>
      </c>
      <c r="F4" s="3">
        <v>1974</v>
      </c>
      <c r="G4" s="3">
        <v>1975</v>
      </c>
      <c r="H4" s="3">
        <v>1976</v>
      </c>
      <c r="I4" s="3">
        <v>1977</v>
      </c>
      <c r="J4" s="3">
        <v>1978</v>
      </c>
      <c r="K4" s="3">
        <v>1979</v>
      </c>
      <c r="L4" s="3">
        <v>1980</v>
      </c>
      <c r="M4" s="3">
        <v>1981</v>
      </c>
      <c r="N4" s="3">
        <v>1982</v>
      </c>
      <c r="O4" s="3">
        <v>1983</v>
      </c>
      <c r="P4" s="3">
        <v>1984</v>
      </c>
      <c r="Q4" s="3">
        <v>1985</v>
      </c>
      <c r="R4" s="3">
        <v>1986</v>
      </c>
      <c r="S4" s="3">
        <v>1987</v>
      </c>
      <c r="T4" s="3">
        <v>1988</v>
      </c>
      <c r="U4" s="3">
        <v>1989</v>
      </c>
      <c r="V4" s="3">
        <v>1990</v>
      </c>
      <c r="W4" s="3">
        <v>1991</v>
      </c>
      <c r="X4" s="3">
        <v>1992</v>
      </c>
      <c r="Y4" s="3">
        <v>1993</v>
      </c>
      <c r="Z4" s="3">
        <v>1994</v>
      </c>
      <c r="AA4" s="3">
        <v>1995</v>
      </c>
      <c r="AB4" s="3">
        <v>1996</v>
      </c>
      <c r="AC4" s="3">
        <v>1997</v>
      </c>
      <c r="AD4" s="3">
        <v>1998</v>
      </c>
      <c r="AE4" s="3">
        <v>1999</v>
      </c>
      <c r="AF4" s="3">
        <v>2000</v>
      </c>
      <c r="AG4" s="3">
        <v>2001</v>
      </c>
      <c r="AH4" s="3">
        <v>2002</v>
      </c>
      <c r="AI4" s="3">
        <v>2003</v>
      </c>
      <c r="AJ4" s="3">
        <v>2004</v>
      </c>
      <c r="AK4" s="3">
        <v>2005</v>
      </c>
      <c r="AL4" s="3">
        <v>2006</v>
      </c>
      <c r="AM4" s="3">
        <v>2007</v>
      </c>
      <c r="AN4" s="3">
        <v>2008</v>
      </c>
      <c r="AO4" s="3">
        <v>2009</v>
      </c>
      <c r="AP4" s="3">
        <v>2010</v>
      </c>
      <c r="AQ4" s="3">
        <v>2011</v>
      </c>
      <c r="AR4" s="3">
        <v>2012</v>
      </c>
      <c r="AS4" s="120">
        <v>2013</v>
      </c>
      <c r="AT4" s="120">
        <v>2014</v>
      </c>
      <c r="AU4" s="120">
        <v>2015</v>
      </c>
      <c r="AV4" s="120">
        <v>2016</v>
      </c>
      <c r="AW4" s="120">
        <v>2017</v>
      </c>
      <c r="AX4" s="120">
        <v>2018</v>
      </c>
      <c r="AY4" s="120">
        <v>2019</v>
      </c>
      <c r="AZ4" s="120">
        <v>2020</v>
      </c>
      <c r="BA4" s="120">
        <v>2021</v>
      </c>
      <c r="BB4" s="120">
        <v>2022</v>
      </c>
      <c r="BD4" s="1" t="s">
        <v>559</v>
      </c>
    </row>
    <row r="5" spans="1:58">
      <c r="A5" s="93" t="s">
        <v>13</v>
      </c>
      <c r="B5" s="197"/>
      <c r="C5" s="197"/>
      <c r="D5" s="197"/>
      <c r="E5" s="197"/>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6"/>
      <c r="AV5" s="600"/>
      <c r="AW5" s="600"/>
      <c r="AX5" s="600"/>
      <c r="AY5" s="600"/>
      <c r="AZ5" s="600"/>
      <c r="BA5" s="600"/>
      <c r="BB5" s="600"/>
    </row>
    <row r="6" spans="1:58">
      <c r="A6" s="93" t="s">
        <v>12</v>
      </c>
      <c r="B6" s="197">
        <v>22</v>
      </c>
      <c r="C6" s="197">
        <v>21.726826293044159</v>
      </c>
      <c r="D6" s="197">
        <v>20.678870515896698</v>
      </c>
      <c r="E6" s="197">
        <v>21.935621366512439</v>
      </c>
      <c r="F6" s="197">
        <v>20.145173273874075</v>
      </c>
      <c r="G6" s="197">
        <v>20.581328887244823</v>
      </c>
      <c r="H6" s="197">
        <v>20.639091847182939</v>
      </c>
      <c r="I6" s="197">
        <v>20.936816640621633</v>
      </c>
      <c r="J6" s="197">
        <v>20.89349480414241</v>
      </c>
      <c r="K6" s="197">
        <v>21.609564042165395</v>
      </c>
      <c r="L6" s="197">
        <v>21.217930984999573</v>
      </c>
      <c r="M6" s="197">
        <v>20.679166666666671</v>
      </c>
      <c r="N6" s="197">
        <v>21.505952380952383</v>
      </c>
      <c r="O6" s="197">
        <v>22.157738095238095</v>
      </c>
      <c r="P6" s="197">
        <v>21.486111111111107</v>
      </c>
      <c r="Q6" s="197">
        <v>21.596309523809527</v>
      </c>
      <c r="R6" s="197">
        <v>21.725378787878789</v>
      </c>
      <c r="S6" s="197">
        <v>22.430873015873015</v>
      </c>
      <c r="T6" s="197">
        <v>21.658472222222223</v>
      </c>
      <c r="U6" s="197">
        <v>21.253851010101009</v>
      </c>
      <c r="V6" s="197">
        <v>21.975595238095238</v>
      </c>
      <c r="W6" s="197">
        <v>21.621926406926409</v>
      </c>
      <c r="X6" s="197">
        <v>22.189772727272729</v>
      </c>
      <c r="Y6" s="197">
        <v>21.685028860028861</v>
      </c>
      <c r="Z6" s="197">
        <v>21.633495670995671</v>
      </c>
      <c r="AA6" s="197">
        <v>21.962012987012987</v>
      </c>
      <c r="AB6" s="197">
        <v>21.662175324675324</v>
      </c>
      <c r="AC6" s="197">
        <v>21.288095238095242</v>
      </c>
      <c r="AD6" s="197">
        <v>22.352380952380951</v>
      </c>
      <c r="AE6" s="197">
        <v>22.216666666666669</v>
      </c>
      <c r="AF6" s="197">
        <v>21.146428571428569</v>
      </c>
      <c r="AG6" s="197">
        <v>21.557738095238097</v>
      </c>
      <c r="AH6" s="197">
        <v>21.970238095238095</v>
      </c>
      <c r="AI6" s="197">
        <v>22.414285714285715</v>
      </c>
      <c r="AJ6" s="197">
        <v>21.744047619047617</v>
      </c>
      <c r="AK6" s="197">
        <v>22.326893939393941</v>
      </c>
      <c r="AL6" s="197">
        <v>21.491666666666667</v>
      </c>
      <c r="AM6" s="491">
        <v>21.827976190476189</v>
      </c>
      <c r="AN6" s="491">
        <v>21.305357142857147</v>
      </c>
      <c r="AO6" s="491">
        <v>21.941666666666663</v>
      </c>
      <c r="AP6" s="491">
        <v>21.823809523809523</v>
      </c>
      <c r="AQ6" s="491">
        <v>21.707916666666666</v>
      </c>
      <c r="AR6" s="491">
        <v>21.505357142857143</v>
      </c>
      <c r="AS6" s="491">
        <v>22.027380952380952</v>
      </c>
      <c r="AT6" s="491">
        <v>21.6</v>
      </c>
      <c r="AU6" s="491">
        <v>22</v>
      </c>
      <c r="AV6" s="600"/>
      <c r="AW6" s="600"/>
      <c r="AX6" s="600"/>
      <c r="AY6" s="600"/>
      <c r="AZ6" s="600"/>
      <c r="BA6" s="600"/>
      <c r="BB6" s="600"/>
      <c r="BD6" s="33"/>
    </row>
    <row r="7" spans="1:58">
      <c r="A7" s="93" t="s">
        <v>513</v>
      </c>
      <c r="B7" s="600"/>
      <c r="C7" s="600"/>
      <c r="D7" s="600"/>
      <c r="E7" s="600"/>
      <c r="F7" s="600"/>
      <c r="G7" s="600"/>
      <c r="H7" s="600"/>
      <c r="I7" s="600"/>
      <c r="J7" s="600"/>
      <c r="K7" s="600"/>
      <c r="L7" s="600"/>
      <c r="M7" s="600"/>
      <c r="N7" s="600"/>
      <c r="O7" s="600"/>
      <c r="P7" s="600"/>
      <c r="Q7" s="600"/>
      <c r="R7" s="600"/>
      <c r="S7" s="600"/>
      <c r="T7" s="600"/>
      <c r="U7" s="600"/>
      <c r="V7" s="600"/>
      <c r="W7" s="600"/>
      <c r="X7" s="600"/>
      <c r="Y7" s="600"/>
      <c r="Z7" s="600"/>
      <c r="AA7" s="600"/>
      <c r="AB7" s="600"/>
      <c r="AC7" s="600"/>
      <c r="AD7" s="600"/>
      <c r="AE7" s="600"/>
      <c r="AF7" s="600"/>
      <c r="AG7" s="600"/>
      <c r="AH7" s="600"/>
      <c r="AI7" s="600"/>
      <c r="AJ7" s="600"/>
      <c r="AK7" s="600"/>
      <c r="AL7" s="600"/>
      <c r="AM7" s="600"/>
      <c r="AN7" s="600"/>
      <c r="AO7" s="600"/>
      <c r="AP7" s="600"/>
      <c r="AQ7" s="600"/>
      <c r="AR7" s="600"/>
      <c r="AS7" s="600"/>
      <c r="AT7" s="600"/>
      <c r="AU7" s="600"/>
      <c r="AV7" s="600"/>
      <c r="AW7" s="600"/>
      <c r="AX7" s="600"/>
      <c r="AY7" s="600"/>
      <c r="AZ7" s="600"/>
      <c r="BA7" s="600"/>
      <c r="BB7" s="600"/>
      <c r="BD7" s="33"/>
    </row>
    <row r="8" spans="1:58">
      <c r="A8" s="93" t="s">
        <v>100</v>
      </c>
      <c r="B8" s="197"/>
      <c r="C8" s="197"/>
      <c r="D8" s="197"/>
      <c r="E8" s="197"/>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v>24.2</v>
      </c>
      <c r="AN8" s="197">
        <v>24.4</v>
      </c>
      <c r="AO8" s="197">
        <v>24.8</v>
      </c>
      <c r="AP8" s="197">
        <v>24.9</v>
      </c>
      <c r="AQ8" s="197">
        <v>24.7</v>
      </c>
      <c r="AR8" s="197">
        <v>25.2</v>
      </c>
      <c r="AS8" s="197">
        <v>25.1</v>
      </c>
      <c r="AT8" s="197">
        <v>25</v>
      </c>
      <c r="AU8" s="196"/>
      <c r="AV8" s="600"/>
      <c r="AW8" s="600"/>
      <c r="AX8" s="600"/>
      <c r="AY8" s="600"/>
      <c r="AZ8" s="600"/>
      <c r="BA8" s="600"/>
      <c r="BB8" s="600"/>
    </row>
    <row r="9" spans="1:58">
      <c r="A9" s="93" t="s">
        <v>512</v>
      </c>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197"/>
      <c r="AU9" s="196"/>
      <c r="AV9" s="600"/>
      <c r="AW9" s="600"/>
      <c r="AX9" s="600"/>
      <c r="AY9" s="600"/>
      <c r="AZ9" s="600"/>
      <c r="BA9" s="600"/>
      <c r="BB9" s="600"/>
    </row>
    <row r="10" spans="1:58">
      <c r="A10" s="93" t="s">
        <v>11</v>
      </c>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v>14.5</v>
      </c>
      <c r="AN10" s="197">
        <v>14.4</v>
      </c>
      <c r="AO10" s="197">
        <v>14.1</v>
      </c>
      <c r="AP10" s="197">
        <v>14.15</v>
      </c>
      <c r="AQ10" s="197">
        <v>13.45</v>
      </c>
      <c r="AR10" s="197">
        <v>14.001528333557765</v>
      </c>
      <c r="AS10" s="197"/>
      <c r="AT10" s="197"/>
      <c r="AU10" s="598"/>
      <c r="AV10" s="600"/>
      <c r="AW10" s="600"/>
      <c r="AX10" s="600"/>
      <c r="AY10" s="600"/>
      <c r="AZ10" s="600"/>
      <c r="BA10" s="600"/>
      <c r="BB10" s="600"/>
    </row>
    <row r="11" spans="1:58">
      <c r="A11" s="93" t="s">
        <v>10</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598"/>
      <c r="AV11" s="600"/>
      <c r="AW11" s="600"/>
      <c r="AX11" s="600"/>
      <c r="AY11" s="600"/>
      <c r="AZ11" s="600"/>
      <c r="BA11" s="600"/>
      <c r="BB11" s="600"/>
    </row>
    <row r="12" spans="1:58">
      <c r="A12" s="93" t="s">
        <v>9</v>
      </c>
      <c r="B12" s="197">
        <v>21.7</v>
      </c>
      <c r="C12" s="197">
        <v>21.4</v>
      </c>
      <c r="D12" s="197">
        <v>21.9</v>
      </c>
      <c r="E12" s="197">
        <v>21.9</v>
      </c>
      <c r="F12" s="197">
        <v>21.4</v>
      </c>
      <c r="G12" s="197">
        <v>21.8</v>
      </c>
      <c r="H12" s="197">
        <v>21.7</v>
      </c>
      <c r="I12" s="197">
        <v>22.3</v>
      </c>
      <c r="J12" s="197">
        <v>22.1</v>
      </c>
      <c r="K12" s="197">
        <v>22.1</v>
      </c>
      <c r="L12" s="197">
        <v>22.2</v>
      </c>
      <c r="M12" s="197">
        <v>21.9</v>
      </c>
      <c r="N12" s="197">
        <v>22</v>
      </c>
      <c r="O12" s="197">
        <v>23</v>
      </c>
      <c r="P12" s="197">
        <v>22.1</v>
      </c>
      <c r="Q12" s="197">
        <v>21.7</v>
      </c>
      <c r="R12" s="197">
        <v>21.9</v>
      </c>
      <c r="S12" s="197">
        <v>22.7</v>
      </c>
      <c r="T12" s="197">
        <v>22.3</v>
      </c>
      <c r="U12" s="197">
        <v>22.1</v>
      </c>
      <c r="V12" s="197">
        <v>22.5</v>
      </c>
      <c r="W12" s="197">
        <v>22.2</v>
      </c>
      <c r="X12" s="197">
        <v>22.9</v>
      </c>
      <c r="Y12" s="197">
        <v>22.4</v>
      </c>
      <c r="Z12" s="197">
        <v>22.4</v>
      </c>
      <c r="AA12" s="197">
        <v>22.7</v>
      </c>
      <c r="AB12" s="197">
        <v>22.4</v>
      </c>
      <c r="AC12" s="197">
        <v>22.4</v>
      </c>
      <c r="AD12" s="197">
        <v>22.7</v>
      </c>
      <c r="AE12" s="197">
        <v>22.1</v>
      </c>
      <c r="AF12" s="197">
        <v>22.2</v>
      </c>
      <c r="AG12" s="197">
        <v>22.6</v>
      </c>
      <c r="AH12" s="197">
        <v>22.4</v>
      </c>
      <c r="AI12" s="197">
        <v>22.4</v>
      </c>
      <c r="AJ12" s="197">
        <v>22.2</v>
      </c>
      <c r="AK12" s="197">
        <v>22.9</v>
      </c>
      <c r="AL12" s="197">
        <v>22.5</v>
      </c>
      <c r="AM12" s="197">
        <v>22.6</v>
      </c>
      <c r="AN12" s="197">
        <v>22.4</v>
      </c>
      <c r="AO12" s="197">
        <v>22.5</v>
      </c>
      <c r="AP12" s="197">
        <v>22.8</v>
      </c>
      <c r="AQ12" s="197">
        <v>22.6</v>
      </c>
      <c r="AR12" s="197">
        <v>22.6</v>
      </c>
      <c r="AS12" s="197">
        <v>22.6</v>
      </c>
      <c r="AT12" s="197">
        <v>24</v>
      </c>
      <c r="AU12" s="198">
        <v>22.6</v>
      </c>
      <c r="AV12" s="600"/>
      <c r="AW12" s="600"/>
      <c r="AX12" s="600"/>
      <c r="AY12" s="600"/>
      <c r="AZ12" s="600"/>
      <c r="BA12" s="600"/>
      <c r="BB12" s="600"/>
    </row>
    <row r="13" spans="1:58">
      <c r="A13" s="93" t="s">
        <v>8</v>
      </c>
      <c r="B13" s="197">
        <v>23.2</v>
      </c>
      <c r="C13" s="197">
        <v>22.8</v>
      </c>
      <c r="D13" s="197">
        <v>23.1</v>
      </c>
      <c r="E13" s="197">
        <v>22.9</v>
      </c>
      <c r="F13" s="197">
        <v>22.2</v>
      </c>
      <c r="G13" s="197">
        <v>22.8</v>
      </c>
      <c r="H13" s="197">
        <v>23.3</v>
      </c>
      <c r="I13" s="197">
        <v>23.6</v>
      </c>
      <c r="J13" s="197">
        <v>23.4</v>
      </c>
      <c r="K13" s="197">
        <v>23.4</v>
      </c>
      <c r="L13" s="197">
        <v>23.4</v>
      </c>
      <c r="M13" s="197">
        <v>23.5</v>
      </c>
      <c r="N13" s="197">
        <v>23.1</v>
      </c>
      <c r="O13" s="197">
        <v>23.2</v>
      </c>
      <c r="P13" s="197">
        <v>23</v>
      </c>
      <c r="Q13" s="197">
        <v>23</v>
      </c>
      <c r="R13" s="197">
        <v>23.1</v>
      </c>
      <c r="S13" s="197">
        <v>23.7</v>
      </c>
      <c r="T13" s="197">
        <v>23.6</v>
      </c>
      <c r="U13" s="197">
        <v>23.2</v>
      </c>
      <c r="V13" s="197">
        <v>23.4</v>
      </c>
      <c r="W13" s="197">
        <v>23.6</v>
      </c>
      <c r="X13" s="197">
        <v>23.2</v>
      </c>
      <c r="Y13" s="197">
        <v>23.1</v>
      </c>
      <c r="Z13" s="197">
        <v>23.6</v>
      </c>
      <c r="AA13" s="197">
        <v>23.3</v>
      </c>
      <c r="AB13" s="197">
        <v>23.1</v>
      </c>
      <c r="AC13" s="197">
        <v>23.3</v>
      </c>
      <c r="AD13" s="197">
        <v>23.7</v>
      </c>
      <c r="AE13" s="197">
        <v>23.4</v>
      </c>
      <c r="AF13" s="197">
        <v>23.2</v>
      </c>
      <c r="AG13" s="197">
        <v>23.5</v>
      </c>
      <c r="AH13" s="197">
        <v>23.5</v>
      </c>
      <c r="AI13" s="197">
        <v>23.7</v>
      </c>
      <c r="AJ13" s="197">
        <v>23.6</v>
      </c>
      <c r="AK13" s="197">
        <v>23.5</v>
      </c>
      <c r="AL13" s="197">
        <v>23.7</v>
      </c>
      <c r="AM13" s="600">
        <v>23.8</v>
      </c>
      <c r="AN13" s="600">
        <v>23.7</v>
      </c>
      <c r="AO13" s="600">
        <v>24</v>
      </c>
      <c r="AP13" s="600">
        <v>24</v>
      </c>
      <c r="AQ13" s="600">
        <v>24</v>
      </c>
      <c r="AR13" s="600">
        <v>24</v>
      </c>
      <c r="AS13" s="600">
        <v>23.9</v>
      </c>
      <c r="AT13" s="600">
        <v>24.4</v>
      </c>
      <c r="AU13" s="600">
        <v>24.2</v>
      </c>
      <c r="AV13" s="600">
        <v>24.1</v>
      </c>
      <c r="AW13" s="600">
        <v>24.7</v>
      </c>
      <c r="AX13" s="600">
        <v>24.4</v>
      </c>
      <c r="AY13" s="600">
        <v>24.5</v>
      </c>
      <c r="AZ13" s="600">
        <v>23.8</v>
      </c>
      <c r="BA13" s="600">
        <v>23.9</v>
      </c>
      <c r="BB13" s="600">
        <v>23.5</v>
      </c>
      <c r="BF13" s="95"/>
    </row>
    <row r="14" spans="1:58">
      <c r="A14" s="93" t="s">
        <v>6</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197"/>
      <c r="AU14" s="491">
        <v>24.5</v>
      </c>
      <c r="AV14" s="491">
        <v>24.2</v>
      </c>
      <c r="AW14" s="491">
        <v>24.1</v>
      </c>
      <c r="AX14" s="491">
        <v>24.2</v>
      </c>
      <c r="AY14" s="491">
        <v>24.6</v>
      </c>
      <c r="AZ14" s="491">
        <v>24.4</v>
      </c>
      <c r="BA14" s="600"/>
      <c r="BB14" s="600"/>
    </row>
    <row r="15" spans="1:58">
      <c r="A15" s="93" t="s">
        <v>18</v>
      </c>
      <c r="B15" s="197"/>
      <c r="C15" s="197"/>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600"/>
      <c r="AW15" s="600"/>
      <c r="AX15" s="600"/>
      <c r="AY15" s="600"/>
      <c r="AZ15" s="600"/>
      <c r="BA15" s="600"/>
      <c r="BB15" s="600"/>
    </row>
    <row r="16" spans="1:58">
      <c r="A16" s="93" t="s">
        <v>4</v>
      </c>
      <c r="B16" s="197"/>
      <c r="C16" s="197"/>
      <c r="D16" s="197">
        <v>26.746840932096063</v>
      </c>
      <c r="E16" s="197">
        <v>27.182777139047783</v>
      </c>
      <c r="F16" s="197">
        <v>26.225306578601394</v>
      </c>
      <c r="G16" s="197">
        <v>26.418236684675033</v>
      </c>
      <c r="H16" s="197">
        <v>26.517665612821787</v>
      </c>
      <c r="I16" s="197">
        <v>26.847009085739668</v>
      </c>
      <c r="J16" s="197">
        <v>27.043833844984562</v>
      </c>
      <c r="K16" s="197">
        <v>26.925173450261369</v>
      </c>
      <c r="L16" s="197">
        <v>27.032100170850743</v>
      </c>
      <c r="M16" s="197">
        <v>26.902030212183789</v>
      </c>
      <c r="N16" s="197">
        <v>27.368732716267306</v>
      </c>
      <c r="O16" s="197">
        <v>27.290154250338674</v>
      </c>
      <c r="P16" s="197">
        <v>26.466801074023042</v>
      </c>
      <c r="Q16" s="197">
        <v>26.631909882028879</v>
      </c>
      <c r="R16" s="197">
        <v>27.182777139047783</v>
      </c>
      <c r="S16" s="197">
        <v>27.485174730420102</v>
      </c>
      <c r="T16" s="197">
        <v>27.208114262670264</v>
      </c>
      <c r="U16" s="197">
        <v>26.771724906439584</v>
      </c>
      <c r="V16" s="197">
        <v>27.032682410130892</v>
      </c>
      <c r="W16" s="197">
        <v>27.12386648543178</v>
      </c>
      <c r="X16" s="197">
        <v>26.739240825176225</v>
      </c>
      <c r="Y16" s="197">
        <v>26.843767920508977</v>
      </c>
      <c r="Z16" s="197">
        <v>27.128241804738838</v>
      </c>
      <c r="AA16" s="197">
        <v>27.235647723078731</v>
      </c>
      <c r="AB16" s="197">
        <v>26.810800579066083</v>
      </c>
      <c r="AC16" s="197">
        <v>27.420604197308425</v>
      </c>
      <c r="AD16" s="197">
        <v>27.600802609696995</v>
      </c>
      <c r="AE16" s="197">
        <v>26.922364307567488</v>
      </c>
      <c r="AF16" s="197">
        <v>26.938007976859797</v>
      </c>
      <c r="AG16" s="197">
        <v>27.28376920583348</v>
      </c>
      <c r="AH16" s="197">
        <v>27.18691180149716</v>
      </c>
      <c r="AI16" s="197">
        <v>27.291321042925123</v>
      </c>
      <c r="AJ16" s="197">
        <v>27.052793227136124</v>
      </c>
      <c r="AK16" s="197">
        <v>27.209928316995491</v>
      </c>
      <c r="AL16" s="197">
        <v>27.295488987118002</v>
      </c>
      <c r="AM16" s="197">
        <v>27.516609702880192</v>
      </c>
      <c r="AN16" s="197">
        <v>27.186755038797852</v>
      </c>
      <c r="AO16" s="197">
        <v>27.602366230761017</v>
      </c>
      <c r="AP16" s="197">
        <v>27.624720942229018</v>
      </c>
      <c r="AQ16" s="197">
        <v>27.6116897041599</v>
      </c>
      <c r="AR16" s="197">
        <v>27.585604683185608</v>
      </c>
      <c r="AS16" s="197">
        <v>27.522749615212277</v>
      </c>
      <c r="AT16" s="197">
        <v>30.1</v>
      </c>
      <c r="AU16" s="197">
        <v>27.8</v>
      </c>
      <c r="AV16" s="600"/>
      <c r="AW16" s="600"/>
      <c r="AX16" s="600"/>
      <c r="AY16" s="600"/>
      <c r="AZ16" s="600"/>
      <c r="BA16" s="600"/>
      <c r="BB16" s="600"/>
    </row>
    <row r="17" spans="1:54">
      <c r="A17" s="93" t="s">
        <v>3</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197"/>
      <c r="AU17" s="199"/>
      <c r="AV17" s="600"/>
      <c r="AW17" s="600"/>
      <c r="AX17" s="600"/>
      <c r="AY17" s="600"/>
      <c r="AZ17" s="600"/>
      <c r="BA17" s="600"/>
      <c r="BB17" s="600"/>
    </row>
    <row r="18" spans="1:54">
      <c r="A18" s="93" t="s">
        <v>33</v>
      </c>
      <c r="B18" s="197"/>
      <c r="C18" s="197"/>
      <c r="D18" s="197"/>
      <c r="E18" s="197"/>
      <c r="F18" s="197"/>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197"/>
      <c r="AU18" s="598"/>
      <c r="AV18" s="600"/>
      <c r="AW18" s="600"/>
      <c r="AX18" s="600"/>
      <c r="AY18" s="600"/>
      <c r="AZ18" s="600"/>
      <c r="BA18" s="600"/>
      <c r="BB18" s="600"/>
    </row>
    <row r="19" spans="1:54">
      <c r="A19" s="93" t="s">
        <v>274</v>
      </c>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7"/>
      <c r="Z19" s="197"/>
      <c r="AA19" s="197"/>
      <c r="AB19" s="197"/>
      <c r="AC19" s="197"/>
      <c r="AD19" s="197"/>
      <c r="AE19" s="197"/>
      <c r="AF19" s="197"/>
      <c r="AG19" s="197"/>
      <c r="AH19" s="197"/>
      <c r="AI19" s="197"/>
      <c r="AJ19" s="197"/>
      <c r="AK19" s="197"/>
      <c r="AL19" s="197"/>
      <c r="AM19" s="197"/>
      <c r="AN19" s="197"/>
      <c r="AO19" s="197"/>
      <c r="AP19" s="197"/>
      <c r="AQ19" s="197"/>
      <c r="AR19" s="197"/>
      <c r="AS19" s="197"/>
      <c r="AT19" s="197"/>
      <c r="AU19" s="601"/>
      <c r="AV19" s="600"/>
      <c r="AW19" s="600"/>
      <c r="AX19" s="600"/>
      <c r="AY19" s="600"/>
      <c r="AZ19" s="600"/>
      <c r="BA19" s="600"/>
      <c r="BB19" s="600"/>
    </row>
    <row r="20" spans="1:54">
      <c r="A20" s="93" t="s">
        <v>24</v>
      </c>
      <c r="B20" s="197"/>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197"/>
      <c r="AU20" s="198"/>
      <c r="AV20" s="600"/>
      <c r="AW20" s="600"/>
      <c r="AX20" s="600"/>
      <c r="AY20" s="600"/>
      <c r="AZ20" s="600"/>
      <c r="BA20" s="600"/>
      <c r="BB20" s="600"/>
    </row>
    <row r="22" spans="1:54">
      <c r="A22" s="167" t="s">
        <v>21</v>
      </c>
    </row>
    <row r="24" spans="1:54">
      <c r="A24" s="53" t="s">
        <v>124</v>
      </c>
    </row>
  </sheetData>
  <mergeCells count="2">
    <mergeCell ref="A3:A4"/>
    <mergeCell ref="B3:BB3"/>
  </mergeCells>
  <hyperlinks>
    <hyperlink ref="BD4" location="Content!A1" display="Back to content page" xr:uid="{00000000-0004-0000-4C01-000000000000}"/>
  </hyperlinks>
  <pageMargins left="0.7" right="0.7" top="0.75" bottom="0.75" header="0.3" footer="0.3"/>
  <pageSetup orientation="portrait" horizontalDpi="300" verticalDpi="300" r:id="rId1"/>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sheetPr codeName="Sheet338"/>
  <dimension ref="A1:AC41"/>
  <sheetViews>
    <sheetView topLeftCell="E11" workbookViewId="0">
      <selection activeCell="B5" sqref="B5:W20"/>
    </sheetView>
  </sheetViews>
  <sheetFormatPr defaultColWidth="9.21875" defaultRowHeight="14.4"/>
  <cols>
    <col min="1" max="1" width="33.77734375" customWidth="1"/>
    <col min="2" max="2" width="12.21875" style="15" customWidth="1"/>
    <col min="3" max="12" width="6.21875" style="15" customWidth="1"/>
    <col min="13" max="23" width="6.21875" customWidth="1"/>
  </cols>
  <sheetData>
    <row r="1" spans="1:29">
      <c r="A1" s="18" t="s">
        <v>2774</v>
      </c>
      <c r="N1" s="15"/>
      <c r="O1" s="15"/>
      <c r="P1" s="15"/>
      <c r="Q1" s="15"/>
      <c r="R1" s="15"/>
      <c r="S1" s="15"/>
      <c r="T1" s="15"/>
      <c r="U1" s="15"/>
      <c r="V1" s="15"/>
      <c r="W1" s="15"/>
      <c r="X1" s="15"/>
      <c r="Y1" s="15"/>
      <c r="Z1" s="15"/>
      <c r="AA1" s="15"/>
      <c r="AB1" s="15"/>
      <c r="AC1" s="15"/>
    </row>
    <row r="2" spans="1:29">
      <c r="B2" s="129"/>
      <c r="N2" s="15"/>
      <c r="O2" s="15"/>
      <c r="P2" s="15"/>
      <c r="Q2" s="15"/>
      <c r="R2" s="15"/>
      <c r="S2" s="15"/>
      <c r="T2" s="15"/>
      <c r="U2" s="15"/>
      <c r="V2" s="15"/>
      <c r="W2" s="15"/>
      <c r="X2" s="15"/>
      <c r="Y2" s="15"/>
      <c r="Z2" s="15"/>
      <c r="AA2" s="15"/>
      <c r="AB2" s="15"/>
      <c r="AC2" s="15"/>
    </row>
    <row r="3" spans="1:29" ht="18.75" customHeight="1">
      <c r="A3" s="877" t="s">
        <v>14</v>
      </c>
      <c r="B3" s="799" t="s">
        <v>240</v>
      </c>
      <c r="C3" s="800"/>
      <c r="D3" s="800"/>
      <c r="E3" s="800"/>
      <c r="F3" s="800"/>
      <c r="G3" s="800"/>
      <c r="H3" s="800"/>
      <c r="I3" s="800"/>
      <c r="J3" s="800"/>
      <c r="K3" s="800"/>
      <c r="L3" s="800"/>
      <c r="M3" s="800"/>
      <c r="N3" s="800"/>
      <c r="O3" s="800"/>
      <c r="P3" s="800"/>
      <c r="Q3" s="800"/>
      <c r="R3" s="800"/>
      <c r="S3" s="800"/>
      <c r="T3" s="800"/>
      <c r="U3" s="800"/>
      <c r="V3" s="800"/>
      <c r="W3" s="800"/>
    </row>
    <row r="4" spans="1:29" ht="31.5" customHeight="1">
      <c r="A4" s="877"/>
      <c r="B4" s="247" t="s">
        <v>241</v>
      </c>
      <c r="C4" s="120">
        <v>2002</v>
      </c>
      <c r="D4" s="120">
        <v>2003</v>
      </c>
      <c r="E4" s="120">
        <v>2004</v>
      </c>
      <c r="F4" s="120">
        <v>2005</v>
      </c>
      <c r="G4" s="120">
        <v>2006</v>
      </c>
      <c r="H4" s="120">
        <v>2007</v>
      </c>
      <c r="I4" s="225">
        <v>2008</v>
      </c>
      <c r="J4" s="225">
        <v>2009</v>
      </c>
      <c r="K4" s="225">
        <v>2010</v>
      </c>
      <c r="L4" s="225">
        <v>2011</v>
      </c>
      <c r="M4" s="225">
        <v>2012</v>
      </c>
      <c r="N4" s="120">
        <v>2013</v>
      </c>
      <c r="O4" s="120">
        <v>2014</v>
      </c>
      <c r="P4" s="120">
        <v>2015</v>
      </c>
      <c r="Q4" s="225">
        <v>2016</v>
      </c>
      <c r="R4" s="120">
        <v>2017</v>
      </c>
      <c r="S4" s="120">
        <v>2018</v>
      </c>
      <c r="T4" s="120">
        <v>2019</v>
      </c>
      <c r="U4" s="225">
        <v>2020</v>
      </c>
      <c r="V4" s="120">
        <v>2021</v>
      </c>
      <c r="W4" s="120">
        <v>2022</v>
      </c>
      <c r="Y4" s="1" t="s">
        <v>559</v>
      </c>
    </row>
    <row r="5" spans="1:29">
      <c r="A5" s="93" t="s">
        <v>13</v>
      </c>
      <c r="B5" s="197">
        <v>114.8</v>
      </c>
      <c r="C5" s="197">
        <v>105</v>
      </c>
      <c r="D5" s="197">
        <v>104.2</v>
      </c>
      <c r="E5" s="197">
        <v>75.599999999999994</v>
      </c>
      <c r="F5" s="197">
        <v>52</v>
      </c>
      <c r="G5" s="197">
        <v>42.1</v>
      </c>
      <c r="H5" s="197">
        <v>17</v>
      </c>
      <c r="I5" s="197">
        <v>9.6999999999999993</v>
      </c>
      <c r="J5" s="197"/>
      <c r="K5" s="197"/>
      <c r="L5" s="197"/>
      <c r="M5" s="197"/>
      <c r="N5" s="197"/>
      <c r="O5" s="197"/>
      <c r="P5" s="196"/>
      <c r="Q5" s="196"/>
      <c r="R5" s="196"/>
      <c r="S5" s="196"/>
      <c r="T5" s="196"/>
      <c r="U5" s="196"/>
      <c r="V5" s="196"/>
      <c r="W5" s="196"/>
    </row>
    <row r="6" spans="1:29">
      <c r="A6" s="93" t="s">
        <v>12</v>
      </c>
      <c r="B6" s="197">
        <v>6.9</v>
      </c>
      <c r="C6" s="197">
        <v>3.6</v>
      </c>
      <c r="D6" s="197">
        <v>5.0999999999999996</v>
      </c>
      <c r="E6" s="197">
        <v>2.7</v>
      </c>
      <c r="F6" s="197">
        <v>1.9</v>
      </c>
      <c r="G6" s="197">
        <v>0.7</v>
      </c>
      <c r="H6" s="197">
        <v>0.6</v>
      </c>
      <c r="I6" s="197">
        <v>0.3</v>
      </c>
      <c r="J6" s="197">
        <v>2.5999999999999999E-2</v>
      </c>
      <c r="K6" s="197">
        <v>0.13400000000000001</v>
      </c>
      <c r="L6" s="197">
        <v>6.6000000000000003E-2</v>
      </c>
      <c r="M6" s="197">
        <v>1.9E-2</v>
      </c>
      <c r="N6" s="197">
        <v>3.7999999999999999E-2</v>
      </c>
      <c r="O6" s="197"/>
      <c r="P6" s="197"/>
      <c r="Q6" s="197"/>
      <c r="R6" s="197"/>
      <c r="S6" s="197"/>
      <c r="T6" s="197"/>
      <c r="U6" s="197"/>
      <c r="V6" s="197"/>
      <c r="W6" s="197"/>
      <c r="Y6" s="33"/>
    </row>
    <row r="7" spans="1:29">
      <c r="A7" s="93" t="s">
        <v>513</v>
      </c>
      <c r="B7" s="196"/>
      <c r="C7" s="196"/>
      <c r="D7" s="196"/>
      <c r="E7" s="196"/>
      <c r="F7" s="196"/>
      <c r="G7" s="196"/>
      <c r="H7" s="196"/>
      <c r="I7" s="196"/>
      <c r="J7" s="196"/>
      <c r="K7" s="196"/>
      <c r="L7" s="196"/>
      <c r="M7" s="196"/>
      <c r="N7" s="196"/>
      <c r="O7" s="196"/>
      <c r="P7" s="196"/>
      <c r="Q7" s="196"/>
      <c r="R7" s="196"/>
      <c r="S7" s="196"/>
      <c r="T7" s="196"/>
      <c r="U7" s="196"/>
      <c r="V7" s="196"/>
      <c r="W7" s="196"/>
      <c r="Y7" s="33"/>
    </row>
    <row r="8" spans="1:29">
      <c r="A8" s="93" t="s">
        <v>100</v>
      </c>
      <c r="B8" s="197">
        <v>665.7</v>
      </c>
      <c r="C8" s="197">
        <v>569.4</v>
      </c>
      <c r="D8" s="197">
        <v>566.9</v>
      </c>
      <c r="E8" s="197">
        <v>329.1</v>
      </c>
      <c r="F8" s="197">
        <v>268.7</v>
      </c>
      <c r="G8" s="197">
        <v>170.7</v>
      </c>
      <c r="H8" s="197">
        <v>48.9</v>
      </c>
      <c r="I8" s="197">
        <v>8.6</v>
      </c>
      <c r="J8" s="197"/>
      <c r="K8" s="197"/>
      <c r="L8" s="197"/>
      <c r="M8" s="197"/>
      <c r="N8" s="197"/>
      <c r="O8" s="197"/>
      <c r="P8" s="196"/>
      <c r="Q8" s="196"/>
      <c r="R8" s="196"/>
      <c r="S8" s="196"/>
      <c r="T8" s="196"/>
      <c r="U8" s="196"/>
      <c r="V8" s="196"/>
      <c r="W8" s="196"/>
    </row>
    <row r="9" spans="1:29">
      <c r="A9" s="93" t="s">
        <v>512</v>
      </c>
      <c r="B9" s="197">
        <v>24.6</v>
      </c>
      <c r="C9" s="197">
        <v>1.2</v>
      </c>
      <c r="D9" s="197">
        <v>1.9</v>
      </c>
      <c r="E9" s="197">
        <v>3.1</v>
      </c>
      <c r="F9" s="197">
        <v>1.5</v>
      </c>
      <c r="G9" s="197">
        <v>0.2</v>
      </c>
      <c r="H9" s="197">
        <v>0</v>
      </c>
      <c r="I9" s="197">
        <v>0</v>
      </c>
      <c r="J9" s="197"/>
      <c r="K9" s="197"/>
      <c r="L9" s="197"/>
      <c r="M9" s="197"/>
      <c r="N9" s="197"/>
      <c r="O9" s="197"/>
      <c r="P9" s="196"/>
      <c r="Q9" s="196"/>
      <c r="R9" s="196"/>
      <c r="S9" s="196"/>
      <c r="T9" s="196"/>
      <c r="U9" s="196"/>
      <c r="V9" s="196"/>
      <c r="W9" s="196"/>
      <c r="X9" t="s">
        <v>15</v>
      </c>
    </row>
    <row r="10" spans="1:29">
      <c r="A10" s="93" t="s">
        <v>11</v>
      </c>
      <c r="B10" s="197">
        <v>5.0999999999999996</v>
      </c>
      <c r="C10" s="197">
        <v>1.6</v>
      </c>
      <c r="D10" s="197">
        <v>1.4</v>
      </c>
      <c r="E10" s="197">
        <v>1.2</v>
      </c>
      <c r="F10" s="197">
        <v>0</v>
      </c>
      <c r="G10" s="197">
        <v>0</v>
      </c>
      <c r="H10" s="197">
        <v>0</v>
      </c>
      <c r="I10" s="197">
        <v>0</v>
      </c>
      <c r="J10" s="197"/>
      <c r="K10" s="197"/>
      <c r="L10" s="197"/>
      <c r="M10" s="197"/>
      <c r="N10" s="197"/>
      <c r="O10" s="197"/>
      <c r="P10" s="598"/>
      <c r="Q10" s="598"/>
      <c r="R10" s="598"/>
      <c r="S10" s="598"/>
      <c r="T10" s="598"/>
      <c r="U10" s="598"/>
      <c r="V10" s="598"/>
      <c r="W10" s="598"/>
    </row>
    <row r="11" spans="1:29">
      <c r="A11" s="93" t="s">
        <v>10</v>
      </c>
      <c r="B11" s="197">
        <v>47.9</v>
      </c>
      <c r="C11" s="197">
        <v>7.8</v>
      </c>
      <c r="D11" s="197">
        <v>7.2</v>
      </c>
      <c r="E11" s="197">
        <v>7.1</v>
      </c>
      <c r="F11" s="197">
        <v>7</v>
      </c>
      <c r="G11" s="197">
        <v>2.2999999999999998</v>
      </c>
      <c r="H11" s="197">
        <v>2.1</v>
      </c>
      <c r="I11" s="197">
        <v>0.8</v>
      </c>
      <c r="J11" s="197"/>
      <c r="K11" s="197"/>
      <c r="L11" s="197"/>
      <c r="M11" s="197"/>
      <c r="N11" s="197"/>
      <c r="O11" s="197"/>
      <c r="P11" s="598"/>
      <c r="Q11" s="598"/>
      <c r="R11" s="598"/>
      <c r="S11" s="598"/>
      <c r="T11" s="598"/>
      <c r="U11" s="598"/>
      <c r="V11" s="598"/>
      <c r="W11" s="598"/>
    </row>
    <row r="12" spans="1:29">
      <c r="A12" s="93" t="s">
        <v>9</v>
      </c>
      <c r="B12" s="197">
        <v>57.7</v>
      </c>
      <c r="C12" s="197">
        <v>19</v>
      </c>
      <c r="D12" s="197">
        <v>18.7</v>
      </c>
      <c r="E12" s="197">
        <v>11.4</v>
      </c>
      <c r="F12" s="197">
        <v>5.6</v>
      </c>
      <c r="G12" s="197">
        <v>3.6</v>
      </c>
      <c r="H12" s="197">
        <v>2.2999999999999998</v>
      </c>
      <c r="I12" s="197">
        <v>0</v>
      </c>
      <c r="J12" s="197"/>
      <c r="K12" s="197"/>
      <c r="L12" s="197"/>
      <c r="M12" s="197"/>
      <c r="N12" s="197"/>
      <c r="O12" s="197"/>
      <c r="P12" s="197"/>
      <c r="Q12" s="197"/>
      <c r="R12" s="197"/>
      <c r="S12" s="197"/>
      <c r="T12" s="197"/>
      <c r="U12" s="197"/>
      <c r="V12" s="197"/>
      <c r="W12" s="197"/>
    </row>
    <row r="13" spans="1:29">
      <c r="A13" s="93" t="s">
        <v>8</v>
      </c>
      <c r="B13" s="197">
        <v>31.974999999999998</v>
      </c>
      <c r="C13" s="197"/>
      <c r="D13" s="197"/>
      <c r="E13" s="197"/>
      <c r="F13" s="197"/>
      <c r="G13" s="197"/>
      <c r="H13" s="197"/>
      <c r="I13" s="197"/>
      <c r="J13" s="599">
        <v>192.12</v>
      </c>
      <c r="K13" s="599">
        <v>96.13</v>
      </c>
      <c r="L13" s="599">
        <v>157.4</v>
      </c>
      <c r="M13" s="599">
        <v>125.94</v>
      </c>
      <c r="N13" s="599">
        <v>96.87</v>
      </c>
      <c r="O13" s="599">
        <v>142.52000000000001</v>
      </c>
      <c r="P13" s="599">
        <v>122.34</v>
      </c>
      <c r="Q13" s="599">
        <v>110.97</v>
      </c>
      <c r="R13" s="599">
        <v>106.1</v>
      </c>
      <c r="S13" s="599">
        <v>124.48</v>
      </c>
      <c r="T13" s="599">
        <v>86.33</v>
      </c>
      <c r="U13" s="599">
        <v>36.82</v>
      </c>
      <c r="V13" s="599">
        <v>25.17</v>
      </c>
      <c r="W13" s="599">
        <v>32.9</v>
      </c>
    </row>
    <row r="14" spans="1:29">
      <c r="A14" s="93" t="s">
        <v>6</v>
      </c>
      <c r="B14" s="197">
        <v>18.2</v>
      </c>
      <c r="C14" s="197">
        <v>9.9</v>
      </c>
      <c r="D14" s="197">
        <v>1.7</v>
      </c>
      <c r="E14" s="197">
        <v>1.6</v>
      </c>
      <c r="F14" s="197">
        <v>1.2</v>
      </c>
      <c r="G14" s="197">
        <v>2.7</v>
      </c>
      <c r="H14" s="197">
        <v>2.2999999999999998</v>
      </c>
      <c r="I14" s="197">
        <v>2.2999999999999998</v>
      </c>
      <c r="J14" s="197"/>
      <c r="K14" s="197"/>
      <c r="L14" s="197"/>
      <c r="M14" s="197"/>
      <c r="N14" s="197"/>
      <c r="O14" s="197"/>
      <c r="P14" s="199"/>
      <c r="Q14" s="199"/>
      <c r="R14" s="199"/>
      <c r="S14" s="199"/>
      <c r="T14" s="199"/>
      <c r="U14" s="199"/>
      <c r="V14" s="199"/>
      <c r="W14" s="199"/>
    </row>
    <row r="15" spans="1:29">
      <c r="A15" s="93" t="s">
        <v>18</v>
      </c>
      <c r="B15" s="197">
        <v>21.9</v>
      </c>
      <c r="C15" s="197">
        <v>20</v>
      </c>
      <c r="D15" s="197">
        <v>17.2</v>
      </c>
      <c r="E15" s="197">
        <v>7.7</v>
      </c>
      <c r="F15" s="197">
        <v>0</v>
      </c>
      <c r="G15" s="197">
        <v>0</v>
      </c>
      <c r="H15" s="197">
        <v>0</v>
      </c>
      <c r="I15" s="197">
        <v>0</v>
      </c>
      <c r="J15" s="197"/>
      <c r="K15" s="197"/>
      <c r="L15" s="197"/>
      <c r="M15" s="197"/>
      <c r="N15" s="197"/>
      <c r="O15" s="197"/>
      <c r="P15" s="199"/>
      <c r="Q15" s="199"/>
      <c r="R15" s="199"/>
      <c r="S15" s="199"/>
      <c r="T15" s="199"/>
      <c r="U15" s="199"/>
      <c r="V15" s="199"/>
      <c r="W15" s="199"/>
    </row>
    <row r="16" spans="1:29">
      <c r="A16" s="93" t="s">
        <v>4</v>
      </c>
      <c r="B16" s="197">
        <v>2.9</v>
      </c>
      <c r="C16" s="197">
        <v>1.5</v>
      </c>
      <c r="D16" s="197">
        <v>0.6</v>
      </c>
      <c r="E16" s="197">
        <v>0</v>
      </c>
      <c r="F16" s="197">
        <v>0</v>
      </c>
      <c r="G16" s="197">
        <v>0</v>
      </c>
      <c r="H16" s="197">
        <v>0</v>
      </c>
      <c r="I16" s="197">
        <v>0</v>
      </c>
      <c r="J16" s="197">
        <v>0</v>
      </c>
      <c r="K16" s="197">
        <v>0</v>
      </c>
      <c r="L16" s="197">
        <v>0</v>
      </c>
      <c r="M16" s="197">
        <v>0</v>
      </c>
      <c r="N16" s="197">
        <v>0</v>
      </c>
      <c r="O16" s="197">
        <v>0</v>
      </c>
      <c r="P16" s="199"/>
      <c r="Q16" s="199"/>
      <c r="R16" s="199"/>
      <c r="S16" s="199"/>
      <c r="T16" s="199"/>
      <c r="U16" s="199"/>
      <c r="V16" s="199"/>
      <c r="W16" s="199"/>
      <c r="X16" s="207" t="s">
        <v>15</v>
      </c>
    </row>
    <row r="17" spans="1:29">
      <c r="A17" s="93" t="s">
        <v>3</v>
      </c>
      <c r="B17" s="197">
        <v>592.6</v>
      </c>
      <c r="C17" s="197">
        <v>86.6</v>
      </c>
      <c r="D17" s="197">
        <v>60.8</v>
      </c>
      <c r="E17" s="197">
        <v>61.8</v>
      </c>
      <c r="F17" s="197">
        <v>30</v>
      </c>
      <c r="G17" s="197">
        <v>0</v>
      </c>
      <c r="H17" s="197">
        <v>0</v>
      </c>
      <c r="I17" s="197">
        <v>0</v>
      </c>
      <c r="J17" s="197"/>
      <c r="K17" s="197"/>
      <c r="L17" s="197"/>
      <c r="M17" s="197"/>
      <c r="N17" s="197"/>
      <c r="O17" s="197"/>
      <c r="P17" s="199"/>
      <c r="Q17" s="199"/>
      <c r="R17" s="199"/>
      <c r="S17" s="199"/>
      <c r="T17" s="199"/>
      <c r="U17" s="199"/>
      <c r="V17" s="199"/>
      <c r="W17" s="199"/>
    </row>
    <row r="18" spans="1:29">
      <c r="A18" s="93" t="s">
        <v>33</v>
      </c>
      <c r="B18" s="197">
        <v>253.9</v>
      </c>
      <c r="C18" s="197">
        <v>71.5</v>
      </c>
      <c r="D18" s="197">
        <v>148.19999999999999</v>
      </c>
      <c r="E18" s="197">
        <v>98.8</v>
      </c>
      <c r="F18" s="197">
        <v>98.9</v>
      </c>
      <c r="G18" s="197">
        <v>54</v>
      </c>
      <c r="H18" s="197">
        <v>26.5</v>
      </c>
      <c r="I18" s="197">
        <v>13.9</v>
      </c>
      <c r="J18" s="197"/>
      <c r="K18" s="197"/>
      <c r="L18" s="197"/>
      <c r="M18" s="197"/>
      <c r="N18" s="197"/>
      <c r="O18" s="197"/>
      <c r="P18" s="598"/>
      <c r="Q18" s="598"/>
      <c r="R18" s="598"/>
      <c r="S18" s="598"/>
      <c r="T18" s="598"/>
      <c r="U18" s="598"/>
      <c r="V18" s="598"/>
      <c r="W18" s="598"/>
    </row>
    <row r="19" spans="1:29">
      <c r="A19" s="93" t="s">
        <v>274</v>
      </c>
      <c r="B19" s="197">
        <v>27.4</v>
      </c>
      <c r="C19" s="197">
        <v>10.6</v>
      </c>
      <c r="D19" s="197">
        <v>10.4</v>
      </c>
      <c r="E19" s="197">
        <v>10</v>
      </c>
      <c r="F19" s="197">
        <v>9.5</v>
      </c>
      <c r="G19" s="197">
        <v>6.6</v>
      </c>
      <c r="H19" s="197">
        <v>4.0999999999999996</v>
      </c>
      <c r="I19" s="197">
        <v>2</v>
      </c>
      <c r="J19" s="197"/>
      <c r="K19" s="197"/>
      <c r="L19" s="197"/>
      <c r="M19" s="197"/>
      <c r="N19" s="197"/>
      <c r="O19" s="197"/>
      <c r="P19" s="196"/>
      <c r="Q19" s="196"/>
      <c r="R19" s="196"/>
      <c r="S19" s="196"/>
      <c r="T19" s="196"/>
      <c r="U19" s="196"/>
      <c r="V19" s="196"/>
      <c r="W19" s="196"/>
    </row>
    <row r="20" spans="1:29">
      <c r="A20" s="93" t="s">
        <v>24</v>
      </c>
      <c r="B20" s="197">
        <v>451.4</v>
      </c>
      <c r="C20" s="197">
        <v>129.1</v>
      </c>
      <c r="D20" s="197">
        <v>117.5</v>
      </c>
      <c r="E20" s="197">
        <v>112.9</v>
      </c>
      <c r="F20" s="197">
        <v>49</v>
      </c>
      <c r="G20" s="197">
        <v>63</v>
      </c>
      <c r="H20" s="197">
        <v>54.3</v>
      </c>
      <c r="I20" s="197">
        <v>7</v>
      </c>
      <c r="J20" s="197"/>
      <c r="K20" s="197"/>
      <c r="L20" s="197"/>
      <c r="M20" s="197"/>
      <c r="N20" s="197"/>
      <c r="O20" s="197"/>
      <c r="P20" s="197"/>
      <c r="Q20" s="197"/>
      <c r="R20" s="197"/>
      <c r="S20" s="197"/>
      <c r="T20" s="197"/>
      <c r="U20" s="197"/>
      <c r="V20" s="197"/>
      <c r="W20" s="197"/>
    </row>
    <row r="21" spans="1:29">
      <c r="N21" s="15"/>
      <c r="O21" s="15"/>
      <c r="P21" s="15"/>
      <c r="Q21" s="15"/>
      <c r="R21" s="15"/>
      <c r="S21" s="15"/>
      <c r="T21" s="15"/>
      <c r="U21" s="15"/>
      <c r="V21" s="15"/>
      <c r="W21" s="15"/>
      <c r="X21" s="15"/>
      <c r="Y21" s="15"/>
      <c r="Z21" s="15"/>
      <c r="AA21" s="15"/>
      <c r="AB21" s="15"/>
      <c r="AC21" s="15"/>
    </row>
    <row r="22" spans="1:29">
      <c r="A22" s="167" t="s">
        <v>167</v>
      </c>
      <c r="B22" s="169"/>
      <c r="D22" s="169"/>
      <c r="E22" s="169"/>
      <c r="F22" s="169"/>
      <c r="G22" s="169"/>
      <c r="H22" s="169"/>
      <c r="I22" s="169"/>
      <c r="J22" s="169"/>
      <c r="K22" s="169"/>
      <c r="L22" s="125"/>
      <c r="M22" s="125"/>
      <c r="N22" s="125"/>
      <c r="O22" s="125"/>
      <c r="P22" s="125"/>
      <c r="Q22" s="125"/>
      <c r="R22" s="125"/>
      <c r="S22" s="125"/>
      <c r="T22" s="125"/>
      <c r="U22" s="125"/>
      <c r="V22" s="125"/>
      <c r="W22" s="125"/>
      <c r="X22" s="125"/>
      <c r="Y22" s="126"/>
      <c r="Z22" s="15"/>
      <c r="AA22" s="15"/>
      <c r="AB22" s="15"/>
      <c r="AC22" s="15"/>
    </row>
    <row r="23" spans="1:29">
      <c r="A23" s="167"/>
      <c r="B23" s="169"/>
      <c r="D23" s="169"/>
      <c r="E23" s="169"/>
      <c r="F23" s="169"/>
      <c r="G23" s="169"/>
      <c r="H23" s="169"/>
      <c r="I23" s="169"/>
      <c r="J23" s="169"/>
      <c r="K23" s="169"/>
      <c r="L23" s="125"/>
      <c r="M23" s="125"/>
      <c r="N23" s="125"/>
      <c r="O23" s="125"/>
      <c r="P23" s="125"/>
      <c r="Q23" s="125"/>
      <c r="R23" s="125"/>
      <c r="S23" s="125"/>
      <c r="T23" s="125"/>
      <c r="U23" s="125"/>
      <c r="V23" s="125"/>
      <c r="W23" s="125"/>
      <c r="X23" s="125"/>
      <c r="Y23" s="126"/>
      <c r="Z23" s="15"/>
      <c r="AA23" s="15"/>
      <c r="AB23" s="15"/>
      <c r="AC23" s="15"/>
    </row>
    <row r="24" spans="1:29">
      <c r="A24" s="169" t="s">
        <v>242</v>
      </c>
      <c r="B24" s="149"/>
      <c r="D24" s="149"/>
      <c r="E24" s="149"/>
      <c r="F24" s="149"/>
      <c r="G24" s="149"/>
      <c r="H24" s="149"/>
      <c r="I24" s="149"/>
      <c r="J24" s="149"/>
      <c r="K24" s="149"/>
      <c r="Y24" s="126"/>
      <c r="Z24" s="15"/>
      <c r="AA24" s="15"/>
      <c r="AB24" s="15"/>
      <c r="AC24" s="15"/>
    </row>
    <row r="25" spans="1:29">
      <c r="A25" s="149"/>
      <c r="B25" s="17" t="s">
        <v>15</v>
      </c>
      <c r="D25" s="149"/>
      <c r="E25" s="149"/>
      <c r="F25" s="149"/>
      <c r="G25" s="149"/>
      <c r="H25" s="149"/>
      <c r="I25" s="149"/>
      <c r="J25" s="149"/>
      <c r="K25" s="149"/>
      <c r="Y25" s="126"/>
      <c r="Z25" s="15"/>
      <c r="AA25" s="15"/>
      <c r="AB25" s="15"/>
      <c r="AC25" s="15"/>
    </row>
    <row r="26" spans="1:29">
      <c r="A26" s="53" t="s">
        <v>124</v>
      </c>
      <c r="B26" s="149"/>
      <c r="C26" s="149"/>
      <c r="D26" s="149"/>
      <c r="E26" s="149"/>
      <c r="F26" s="149"/>
      <c r="G26" s="149"/>
      <c r="H26" s="149"/>
      <c r="I26" s="149"/>
      <c r="J26" s="149"/>
      <c r="K26" s="149"/>
      <c r="Y26" s="126"/>
      <c r="Z26" s="15"/>
      <c r="AA26" s="15"/>
      <c r="AB26" s="15"/>
      <c r="AC26" s="15"/>
    </row>
    <row r="27" spans="1:29">
      <c r="B27" s="149"/>
      <c r="C27" s="149"/>
      <c r="D27" s="149"/>
      <c r="E27" s="149"/>
      <c r="F27" s="149"/>
      <c r="G27" s="149"/>
      <c r="H27" s="149"/>
      <c r="I27" s="149"/>
      <c r="J27" s="149"/>
      <c r="K27" s="149"/>
      <c r="Y27" s="126"/>
      <c r="Z27" s="15"/>
      <c r="AA27" s="15"/>
      <c r="AB27" s="15"/>
      <c r="AC27" s="15"/>
    </row>
    <row r="28" spans="1:29" ht="15" customHeight="1">
      <c r="A28" s="90" t="s">
        <v>37</v>
      </c>
      <c r="B28" s="17"/>
      <c r="D28" s="169"/>
      <c r="E28" s="169"/>
      <c r="F28" s="169"/>
      <c r="G28" s="169"/>
      <c r="H28" s="169"/>
      <c r="I28" s="169"/>
      <c r="J28" s="169"/>
      <c r="K28" s="169"/>
      <c r="L28" s="169"/>
      <c r="M28" s="169"/>
      <c r="N28" s="169"/>
      <c r="O28" s="173"/>
      <c r="P28" s="173"/>
      <c r="Q28" s="173"/>
      <c r="R28" s="173"/>
      <c r="S28" s="173"/>
      <c r="T28" s="173"/>
      <c r="U28" s="173"/>
      <c r="V28" s="173"/>
      <c r="W28" s="173"/>
      <c r="X28" s="125"/>
      <c r="Y28" s="125"/>
      <c r="Z28" s="15"/>
      <c r="AA28" s="15"/>
      <c r="AB28" s="15"/>
      <c r="AC28" s="15"/>
    </row>
    <row r="29" spans="1:29">
      <c r="A29" s="170"/>
      <c r="B29" s="17"/>
      <c r="D29" s="173"/>
      <c r="E29" s="173"/>
      <c r="F29" s="173"/>
      <c r="G29" s="173"/>
      <c r="H29" s="173"/>
      <c r="I29" s="173"/>
      <c r="J29" s="173"/>
      <c r="K29" s="173"/>
      <c r="L29" s="173"/>
      <c r="M29" s="173"/>
      <c r="N29" s="173"/>
      <c r="O29" s="173"/>
      <c r="P29" s="173"/>
      <c r="Q29" s="173"/>
      <c r="R29" s="173"/>
      <c r="S29" s="173"/>
      <c r="T29" s="173"/>
      <c r="U29" s="173"/>
      <c r="V29" s="173"/>
      <c r="W29" s="173"/>
      <c r="X29" s="126"/>
      <c r="Y29" s="126"/>
      <c r="Z29" s="15"/>
      <c r="AA29" s="15"/>
      <c r="AB29" s="15"/>
      <c r="AC29" s="15"/>
    </row>
    <row r="30" spans="1:29" ht="15" customHeight="1">
      <c r="A30" s="169" t="s">
        <v>442</v>
      </c>
      <c r="B30" s="17"/>
      <c r="D30" s="53"/>
      <c r="E30" s="53"/>
      <c r="F30" s="53"/>
      <c r="G30" s="53"/>
      <c r="H30" s="53"/>
      <c r="I30" s="53"/>
      <c r="J30" s="53"/>
      <c r="K30" s="53"/>
      <c r="L30" s="53"/>
      <c r="M30" s="53"/>
      <c r="N30" s="53"/>
      <c r="O30" s="187"/>
      <c r="P30" s="187"/>
      <c r="Q30" s="187"/>
      <c r="R30" s="187"/>
      <c r="S30" s="187"/>
      <c r="T30" s="187"/>
      <c r="U30" s="187"/>
      <c r="V30" s="187"/>
      <c r="W30" s="187"/>
      <c r="X30" s="126"/>
      <c r="Y30" s="126"/>
      <c r="Z30" s="15"/>
      <c r="AA30" s="15"/>
      <c r="AB30" s="15"/>
      <c r="AC30" s="15"/>
    </row>
    <row r="31" spans="1:29">
      <c r="A31" s="173"/>
      <c r="B31" s="17"/>
      <c r="C31" s="53"/>
      <c r="D31" s="53"/>
      <c r="E31" s="53"/>
      <c r="F31" s="53"/>
      <c r="G31" s="53"/>
      <c r="H31" s="53"/>
      <c r="I31" s="53"/>
      <c r="J31" s="53"/>
      <c r="K31" s="53"/>
      <c r="L31" s="53"/>
      <c r="M31" s="53"/>
      <c r="N31" s="53"/>
      <c r="O31" s="187"/>
      <c r="P31" s="187"/>
      <c r="Q31" s="187"/>
      <c r="R31" s="187"/>
      <c r="S31" s="187"/>
      <c r="T31" s="187"/>
      <c r="U31" s="187"/>
      <c r="V31" s="187"/>
      <c r="W31" s="187"/>
      <c r="X31" s="126"/>
      <c r="Y31" s="126"/>
      <c r="Z31" s="15"/>
      <c r="AA31" s="15"/>
      <c r="AB31" s="15"/>
      <c r="AC31" s="15"/>
    </row>
    <row r="32" spans="1:29">
      <c r="A32" s="53" t="s">
        <v>253</v>
      </c>
      <c r="B32" s="172"/>
      <c r="C32" s="53"/>
      <c r="D32" s="53"/>
      <c r="E32" s="53"/>
      <c r="F32" s="53"/>
      <c r="G32" s="53"/>
      <c r="H32" s="53"/>
      <c r="I32" s="53"/>
      <c r="J32" s="53"/>
      <c r="K32" s="53"/>
      <c r="L32" s="53"/>
      <c r="M32" s="53"/>
      <c r="N32" s="53"/>
      <c r="O32" s="187"/>
      <c r="P32" s="187"/>
      <c r="Q32" s="187"/>
      <c r="R32" s="187"/>
      <c r="S32" s="187"/>
      <c r="T32" s="187"/>
      <c r="U32" s="187"/>
      <c r="V32" s="187"/>
      <c r="W32" s="187"/>
      <c r="X32" s="126"/>
      <c r="Y32" s="126"/>
      <c r="Z32" s="15"/>
      <c r="AA32" s="15"/>
      <c r="AB32" s="15"/>
      <c r="AC32" s="15"/>
    </row>
    <row r="33" spans="1:29">
      <c r="A33" s="171"/>
      <c r="B33" s="172"/>
      <c r="C33" s="53"/>
      <c r="D33" s="53"/>
      <c r="E33" s="53"/>
      <c r="F33" s="53"/>
      <c r="G33" s="53"/>
      <c r="H33" s="53"/>
      <c r="I33" s="53"/>
      <c r="J33" s="53"/>
      <c r="K33" s="53"/>
      <c r="L33" s="53"/>
      <c r="M33" s="53"/>
      <c r="N33" s="53"/>
      <c r="O33" s="187"/>
      <c r="P33" s="187"/>
      <c r="Q33" s="187"/>
      <c r="R33" s="187"/>
      <c r="S33" s="187"/>
      <c r="T33" s="187"/>
      <c r="U33" s="187"/>
      <c r="V33" s="187"/>
      <c r="W33" s="187"/>
      <c r="X33" s="126"/>
      <c r="Y33" s="126"/>
      <c r="Z33" s="15"/>
      <c r="AA33" s="15"/>
      <c r="AB33" s="15"/>
      <c r="AC33" s="15"/>
    </row>
    <row r="34" spans="1:29">
      <c r="A34" s="171"/>
      <c r="B34" s="172"/>
      <c r="C34" s="53"/>
      <c r="D34" s="53"/>
      <c r="E34" s="53"/>
      <c r="F34" s="53"/>
      <c r="G34" s="53"/>
      <c r="H34" s="53"/>
      <c r="I34" s="53"/>
      <c r="J34" s="53"/>
      <c r="K34" s="53"/>
      <c r="L34" s="53"/>
      <c r="M34" s="53"/>
      <c r="N34" s="53"/>
      <c r="O34" s="187"/>
      <c r="P34" s="187"/>
      <c r="Q34" s="187"/>
      <c r="R34" s="187"/>
      <c r="S34" s="187"/>
      <c r="T34" s="187"/>
      <c r="U34" s="187"/>
      <c r="V34" s="187"/>
      <c r="W34" s="187"/>
      <c r="X34" s="126"/>
      <c r="Y34" s="126"/>
      <c r="Z34" s="15"/>
      <c r="AA34" s="15"/>
      <c r="AB34" s="15"/>
      <c r="AC34" s="15"/>
    </row>
    <row r="35" spans="1:29">
      <c r="A35" s="171"/>
      <c r="B35" s="172"/>
      <c r="C35" s="53"/>
      <c r="D35" s="53"/>
      <c r="E35" s="53"/>
      <c r="F35" s="53"/>
      <c r="G35" s="53"/>
      <c r="H35" s="53"/>
      <c r="I35" s="53"/>
      <c r="J35" s="53"/>
      <c r="K35" s="53"/>
      <c r="L35" s="53"/>
      <c r="M35" s="53"/>
      <c r="N35" s="53"/>
      <c r="O35" s="187"/>
      <c r="P35" s="187"/>
      <c r="Q35" s="187"/>
      <c r="R35" s="187"/>
      <c r="S35" s="187"/>
      <c r="T35" s="187"/>
      <c r="U35" s="187"/>
      <c r="V35" s="187"/>
      <c r="W35" s="187"/>
      <c r="X35" s="126"/>
      <c r="Y35" s="126"/>
      <c r="Z35" s="15"/>
      <c r="AA35" s="15"/>
      <c r="AB35" s="15"/>
      <c r="AC35" s="15"/>
    </row>
    <row r="36" spans="1:29">
      <c r="A36" s="171"/>
      <c r="B36" s="172"/>
      <c r="C36" s="53"/>
      <c r="D36" s="53"/>
      <c r="E36" s="53"/>
      <c r="F36" s="53"/>
      <c r="G36" s="53"/>
      <c r="H36" s="53"/>
      <c r="I36" s="53"/>
      <c r="J36" s="53"/>
      <c r="K36" s="53"/>
      <c r="L36" s="53"/>
      <c r="M36" s="53"/>
      <c r="N36" s="53"/>
      <c r="O36" s="187"/>
      <c r="P36" s="187"/>
      <c r="Q36" s="187"/>
      <c r="R36" s="187"/>
      <c r="S36" s="187"/>
      <c r="T36" s="187"/>
      <c r="U36" s="187"/>
      <c r="V36" s="187"/>
      <c r="W36" s="187"/>
      <c r="X36" s="126"/>
      <c r="Y36" s="126"/>
      <c r="Z36" s="15"/>
      <c r="AA36" s="15"/>
      <c r="AB36" s="15"/>
      <c r="AC36" s="15"/>
    </row>
    <row r="37" spans="1:29">
      <c r="A37" s="171"/>
      <c r="B37" s="172"/>
      <c r="C37" s="53"/>
      <c r="D37" s="53"/>
      <c r="E37" s="53"/>
      <c r="F37" s="53"/>
      <c r="G37" s="53"/>
      <c r="H37" s="53"/>
      <c r="I37" s="53"/>
      <c r="J37" s="53"/>
      <c r="K37" s="53"/>
      <c r="L37" s="53"/>
      <c r="M37" s="53"/>
      <c r="N37" s="53"/>
      <c r="O37" s="187"/>
      <c r="P37" s="187"/>
      <c r="Q37" s="187"/>
      <c r="R37" s="187"/>
      <c r="S37" s="187"/>
      <c r="T37" s="187"/>
      <c r="U37" s="187"/>
      <c r="V37" s="187"/>
      <c r="W37" s="187"/>
      <c r="X37" s="126"/>
      <c r="Y37" s="126"/>
      <c r="Z37" s="15"/>
      <c r="AA37" s="15"/>
      <c r="AB37" s="15"/>
      <c r="AC37" s="15"/>
    </row>
    <row r="38" spans="1:29">
      <c r="A38" s="171"/>
      <c r="B38" s="172"/>
      <c r="C38" s="53"/>
      <c r="D38" s="53"/>
      <c r="E38" s="53"/>
      <c r="F38" s="53"/>
      <c r="G38" s="53"/>
      <c r="H38" s="53"/>
      <c r="I38" s="53"/>
      <c r="J38" s="53"/>
      <c r="K38" s="53"/>
      <c r="L38" s="53"/>
      <c r="M38" s="53"/>
      <c r="N38" s="53"/>
      <c r="O38" s="187"/>
      <c r="P38" s="187"/>
      <c r="Q38" s="187"/>
      <c r="R38" s="187"/>
      <c r="S38" s="187"/>
      <c r="T38" s="187"/>
      <c r="U38" s="187"/>
      <c r="V38" s="187"/>
      <c r="W38" s="187"/>
      <c r="X38" s="126"/>
      <c r="Y38" s="126"/>
      <c r="Z38" s="15"/>
      <c r="AA38" s="15"/>
      <c r="AB38" s="15"/>
      <c r="AC38" s="15"/>
    </row>
    <row r="39" spans="1:29">
      <c r="A39" s="171"/>
      <c r="B39" s="172"/>
      <c r="C39" s="53"/>
      <c r="D39" s="53"/>
      <c r="E39" s="53"/>
      <c r="F39" s="53"/>
      <c r="G39" s="53"/>
      <c r="H39" s="53"/>
      <c r="I39" s="53"/>
      <c r="J39" s="53"/>
      <c r="K39" s="53"/>
      <c r="L39" s="53"/>
      <c r="M39" s="53"/>
      <c r="N39" s="53"/>
      <c r="O39" s="187"/>
      <c r="P39" s="187"/>
      <c r="Q39" s="187"/>
      <c r="R39" s="187"/>
      <c r="S39" s="187"/>
      <c r="T39" s="187"/>
      <c r="U39" s="187"/>
      <c r="V39" s="187"/>
      <c r="W39" s="187"/>
      <c r="X39" s="126"/>
      <c r="Y39" s="126"/>
      <c r="Z39" s="15"/>
      <c r="AA39" s="15"/>
      <c r="AB39" s="15"/>
      <c r="AC39" s="15"/>
    </row>
    <row r="40" spans="1:29">
      <c r="A40" s="171"/>
      <c r="B40" s="172"/>
      <c r="C40" s="136"/>
      <c r="D40" s="136"/>
      <c r="E40" s="136"/>
      <c r="F40" s="136"/>
      <c r="G40" s="136"/>
      <c r="H40" s="136"/>
      <c r="I40" s="136"/>
      <c r="J40" s="136"/>
      <c r="K40" s="136"/>
      <c r="L40" s="136"/>
      <c r="M40" s="136"/>
      <c r="N40" s="136"/>
      <c r="O40" s="136"/>
      <c r="P40" s="136"/>
      <c r="Q40" s="136"/>
      <c r="R40" s="136"/>
      <c r="S40" s="136"/>
      <c r="T40" s="136"/>
      <c r="U40" s="136"/>
      <c r="V40" s="136"/>
      <c r="W40" s="136"/>
      <c r="X40" s="126"/>
      <c r="Y40" s="126"/>
      <c r="Z40" s="15"/>
      <c r="AA40" s="15"/>
      <c r="AB40" s="15"/>
      <c r="AC40" s="15"/>
    </row>
    <row r="41" spans="1:29">
      <c r="N41" s="15"/>
      <c r="O41" s="15"/>
      <c r="P41" s="15"/>
      <c r="Q41" s="15"/>
      <c r="R41" s="15"/>
      <c r="S41" s="15"/>
      <c r="T41" s="15"/>
      <c r="U41" s="15"/>
      <c r="V41" s="15"/>
      <c r="W41" s="15"/>
      <c r="X41" s="15"/>
      <c r="Y41" s="15"/>
      <c r="Z41" s="15"/>
      <c r="AA41" s="15"/>
      <c r="AB41" s="15"/>
      <c r="AC41" s="15"/>
    </row>
  </sheetData>
  <mergeCells count="2">
    <mergeCell ref="A3:A4"/>
    <mergeCell ref="B3:W3"/>
  </mergeCells>
  <hyperlinks>
    <hyperlink ref="Y4" location="Content!A1" display="Back to content page" xr:uid="{00000000-0004-0000-4D01-000000000000}"/>
  </hyperlinks>
  <pageMargins left="0.7" right="0.7" top="0.75" bottom="0.75" header="0.3" footer="0.3"/>
  <pageSetup orientation="portrait" r:id="rId1"/>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sheetPr codeName="Sheet339"/>
  <dimension ref="A1:R44"/>
  <sheetViews>
    <sheetView workbookViewId="0">
      <selection activeCell="F9" sqref="F9"/>
    </sheetView>
  </sheetViews>
  <sheetFormatPr defaultColWidth="9.21875" defaultRowHeight="14.4"/>
  <cols>
    <col min="1" max="1" width="33.77734375" customWidth="1"/>
    <col min="2" max="11" width="6.21875" customWidth="1"/>
    <col min="12" max="13" width="8.5546875" customWidth="1"/>
    <col min="16" max="16" width="18" customWidth="1"/>
  </cols>
  <sheetData>
    <row r="1" spans="1:18">
      <c r="A1" s="44" t="s">
        <v>3076</v>
      </c>
    </row>
    <row r="2" spans="1:18">
      <c r="R2" s="26"/>
    </row>
    <row r="3" spans="1:18">
      <c r="A3" s="855" t="s">
        <v>14</v>
      </c>
      <c r="B3" s="799" t="s">
        <v>276</v>
      </c>
      <c r="C3" s="800"/>
      <c r="D3" s="800"/>
      <c r="E3" s="800"/>
      <c r="F3" s="800"/>
      <c r="G3" s="800"/>
      <c r="H3" s="800"/>
      <c r="I3" s="800"/>
      <c r="J3" s="800"/>
      <c r="K3" s="800"/>
      <c r="L3" s="800"/>
      <c r="M3" s="800"/>
    </row>
    <row r="4" spans="1:18">
      <c r="A4" s="855"/>
      <c r="B4" s="38">
        <v>2006</v>
      </c>
      <c r="C4" s="38">
        <v>2007</v>
      </c>
      <c r="D4" s="38">
        <v>2008</v>
      </c>
      <c r="E4" s="38"/>
      <c r="F4" s="38">
        <v>2010</v>
      </c>
      <c r="G4" s="38">
        <v>2011</v>
      </c>
      <c r="H4" s="38">
        <v>2012</v>
      </c>
      <c r="I4" s="185">
        <v>2013</v>
      </c>
      <c r="J4" s="185">
        <v>2014</v>
      </c>
      <c r="K4" s="185">
        <v>2015</v>
      </c>
      <c r="L4" s="185" t="s">
        <v>603</v>
      </c>
      <c r="M4" s="185">
        <v>2022</v>
      </c>
      <c r="O4" s="1" t="s">
        <v>559</v>
      </c>
    </row>
    <row r="5" spans="1:18">
      <c r="A5" s="27" t="s">
        <v>13</v>
      </c>
      <c r="B5" s="326">
        <v>26</v>
      </c>
      <c r="C5" s="326"/>
      <c r="D5" s="326">
        <v>26</v>
      </c>
      <c r="E5" s="326"/>
      <c r="F5" s="326">
        <v>33</v>
      </c>
      <c r="G5" s="326">
        <v>33</v>
      </c>
      <c r="H5" s="326">
        <v>33</v>
      </c>
      <c r="I5" s="326">
        <v>33</v>
      </c>
      <c r="J5" s="326">
        <v>33</v>
      </c>
      <c r="K5" s="326">
        <v>33</v>
      </c>
      <c r="L5" s="326">
        <v>48</v>
      </c>
      <c r="M5" s="197"/>
    </row>
    <row r="6" spans="1:18">
      <c r="A6" s="27" t="s">
        <v>12</v>
      </c>
      <c r="B6" s="326">
        <v>0</v>
      </c>
      <c r="C6" s="326"/>
      <c r="D6" s="326">
        <v>0</v>
      </c>
      <c r="E6" s="326"/>
      <c r="F6" s="326">
        <v>0</v>
      </c>
      <c r="G6" s="326">
        <v>0</v>
      </c>
      <c r="H6" s="326">
        <v>1</v>
      </c>
      <c r="I6" s="326">
        <v>3</v>
      </c>
      <c r="J6" s="326">
        <v>5</v>
      </c>
      <c r="K6" s="326">
        <v>13</v>
      </c>
      <c r="L6" s="326">
        <v>3</v>
      </c>
      <c r="M6" s="197"/>
      <c r="O6" s="33"/>
    </row>
    <row r="7" spans="1:18">
      <c r="A7" s="27" t="s">
        <v>513</v>
      </c>
      <c r="B7" s="326"/>
      <c r="C7" s="326"/>
      <c r="D7" s="326"/>
      <c r="E7" s="326"/>
      <c r="F7" s="326"/>
      <c r="G7" s="326"/>
      <c r="H7" s="326"/>
      <c r="I7" s="326"/>
      <c r="J7" s="326"/>
      <c r="K7" s="326"/>
      <c r="L7" s="326">
        <v>13</v>
      </c>
      <c r="M7" s="197"/>
      <c r="O7" s="33"/>
    </row>
    <row r="8" spans="1:18">
      <c r="A8" s="27" t="s">
        <v>100</v>
      </c>
      <c r="B8" s="326">
        <v>66</v>
      </c>
      <c r="C8" s="326"/>
      <c r="D8" s="326">
        <v>65</v>
      </c>
      <c r="E8" s="326"/>
      <c r="F8" s="326">
        <v>83</v>
      </c>
      <c r="G8" s="326">
        <v>83</v>
      </c>
      <c r="H8" s="326">
        <v>85</v>
      </c>
      <c r="I8" s="326">
        <v>85</v>
      </c>
      <c r="J8" s="326">
        <v>85</v>
      </c>
      <c r="K8" s="326">
        <v>85</v>
      </c>
      <c r="L8" s="326">
        <v>297</v>
      </c>
      <c r="M8" s="197"/>
    </row>
    <row r="9" spans="1:18">
      <c r="A9" s="27" t="s">
        <v>512</v>
      </c>
      <c r="B9" s="326">
        <v>11</v>
      </c>
      <c r="C9" s="326"/>
      <c r="D9" s="326">
        <v>11</v>
      </c>
      <c r="E9" s="326"/>
      <c r="F9" s="326">
        <v>11</v>
      </c>
      <c r="G9" s="326">
        <v>11</v>
      </c>
      <c r="H9" s="326">
        <v>3</v>
      </c>
      <c r="I9" s="326">
        <v>3</v>
      </c>
      <c r="J9" s="326">
        <v>34</v>
      </c>
      <c r="K9" s="326">
        <v>34</v>
      </c>
      <c r="L9" s="326">
        <v>15</v>
      </c>
      <c r="M9" s="197"/>
    </row>
    <row r="10" spans="1:18">
      <c r="A10" s="27" t="s">
        <v>11</v>
      </c>
      <c r="B10" s="326">
        <v>14</v>
      </c>
      <c r="C10" s="326"/>
      <c r="D10" s="326"/>
      <c r="E10" s="326"/>
      <c r="F10" s="326">
        <v>10</v>
      </c>
      <c r="G10" s="326">
        <v>10</v>
      </c>
      <c r="H10" s="326">
        <v>10</v>
      </c>
      <c r="I10" s="326">
        <v>10</v>
      </c>
      <c r="J10" s="326">
        <v>10</v>
      </c>
      <c r="K10" s="326">
        <v>10</v>
      </c>
      <c r="L10" s="326">
        <v>5</v>
      </c>
      <c r="M10" s="197"/>
    </row>
    <row r="11" spans="1:18">
      <c r="A11" s="27" t="s">
        <v>10</v>
      </c>
      <c r="B11" s="326">
        <v>277</v>
      </c>
      <c r="C11" s="326"/>
      <c r="D11" s="326">
        <v>281</v>
      </c>
      <c r="E11" s="326"/>
      <c r="F11" s="326">
        <v>280</v>
      </c>
      <c r="G11" s="326">
        <v>280</v>
      </c>
      <c r="H11" s="326">
        <v>358</v>
      </c>
      <c r="I11" s="326">
        <v>358</v>
      </c>
      <c r="J11" s="326">
        <v>358</v>
      </c>
      <c r="K11" s="326">
        <v>358</v>
      </c>
      <c r="L11" s="326">
        <v>2837</v>
      </c>
      <c r="M11" s="197"/>
    </row>
    <row r="12" spans="1:18">
      <c r="A12" s="27" t="s">
        <v>9</v>
      </c>
      <c r="B12" s="326">
        <v>14</v>
      </c>
      <c r="C12" s="326"/>
      <c r="D12" s="326">
        <v>14</v>
      </c>
      <c r="E12" s="326"/>
      <c r="F12" s="326">
        <v>14</v>
      </c>
      <c r="G12" s="326">
        <v>14</v>
      </c>
      <c r="H12" s="326">
        <v>16</v>
      </c>
      <c r="I12" s="326">
        <v>16</v>
      </c>
      <c r="J12" s="326">
        <v>16</v>
      </c>
      <c r="K12" s="326">
        <v>16</v>
      </c>
      <c r="L12" s="326">
        <v>50</v>
      </c>
      <c r="M12" s="197"/>
    </row>
    <row r="13" spans="1:18">
      <c r="A13" s="27" t="s">
        <v>188</v>
      </c>
      <c r="B13" s="597"/>
      <c r="C13" s="597"/>
      <c r="D13" s="597">
        <v>727</v>
      </c>
      <c r="E13" s="597"/>
      <c r="F13" s="597">
        <v>727</v>
      </c>
      <c r="G13" s="597">
        <v>727</v>
      </c>
      <c r="H13" s="597">
        <v>727</v>
      </c>
      <c r="I13" s="597">
        <v>727</v>
      </c>
      <c r="J13" s="597">
        <v>727</v>
      </c>
      <c r="K13" s="597">
        <v>727</v>
      </c>
      <c r="L13" s="326">
        <v>103</v>
      </c>
      <c r="M13" s="326">
        <v>192</v>
      </c>
      <c r="P13" s="17"/>
    </row>
    <row r="14" spans="1:18">
      <c r="A14" s="27" t="s">
        <v>6</v>
      </c>
      <c r="B14" s="326">
        <v>47</v>
      </c>
      <c r="C14" s="326"/>
      <c r="D14" s="326">
        <v>46</v>
      </c>
      <c r="E14" s="326"/>
      <c r="F14" s="326">
        <v>52</v>
      </c>
      <c r="G14" s="326">
        <v>52</v>
      </c>
      <c r="H14" s="326">
        <v>42</v>
      </c>
      <c r="I14" s="326">
        <v>42</v>
      </c>
      <c r="J14" s="326">
        <v>42</v>
      </c>
      <c r="K14" s="326">
        <v>42</v>
      </c>
      <c r="L14" s="326">
        <v>260</v>
      </c>
      <c r="M14" s="197"/>
    </row>
    <row r="15" spans="1:18">
      <c r="A15" s="27" t="s">
        <v>18</v>
      </c>
      <c r="B15" s="326">
        <v>24</v>
      </c>
      <c r="C15" s="326"/>
      <c r="D15" s="326">
        <v>24</v>
      </c>
      <c r="E15" s="326"/>
      <c r="F15" s="326">
        <v>26</v>
      </c>
      <c r="G15" s="326">
        <v>26</v>
      </c>
      <c r="H15" s="326">
        <v>25</v>
      </c>
      <c r="I15" s="326">
        <v>25</v>
      </c>
      <c r="J15" s="326">
        <v>25</v>
      </c>
      <c r="K15" s="326">
        <v>25</v>
      </c>
      <c r="L15" s="326">
        <v>31</v>
      </c>
      <c r="M15" s="197"/>
    </row>
    <row r="16" spans="1:18">
      <c r="A16" s="27" t="s">
        <v>4</v>
      </c>
      <c r="B16" s="326">
        <v>45</v>
      </c>
      <c r="C16" s="326"/>
      <c r="D16" s="326">
        <v>45</v>
      </c>
      <c r="E16" s="326"/>
      <c r="F16" s="326">
        <v>45</v>
      </c>
      <c r="G16" s="326">
        <v>45</v>
      </c>
      <c r="H16" s="326">
        <v>55</v>
      </c>
      <c r="I16" s="326">
        <v>55</v>
      </c>
      <c r="J16" s="326">
        <v>86</v>
      </c>
      <c r="K16" s="326">
        <v>86</v>
      </c>
      <c r="L16" s="326">
        <v>61</v>
      </c>
      <c r="M16" s="197"/>
    </row>
    <row r="17" spans="1:15">
      <c r="A17" s="27" t="s">
        <v>3</v>
      </c>
      <c r="B17" s="326">
        <v>73</v>
      </c>
      <c r="C17" s="326"/>
      <c r="D17" s="326">
        <v>74</v>
      </c>
      <c r="E17" s="326"/>
      <c r="F17" s="326">
        <v>97</v>
      </c>
      <c r="G17" s="326">
        <v>97</v>
      </c>
      <c r="H17" s="326">
        <v>67</v>
      </c>
      <c r="I17" s="326">
        <v>67</v>
      </c>
      <c r="J17" s="326">
        <v>67</v>
      </c>
      <c r="K17" s="326">
        <v>67</v>
      </c>
      <c r="L17" s="326">
        <v>316</v>
      </c>
      <c r="M17" s="197"/>
    </row>
    <row r="18" spans="1:15">
      <c r="A18" s="27" t="s">
        <v>33</v>
      </c>
      <c r="B18" s="326">
        <v>241</v>
      </c>
      <c r="C18" s="326"/>
      <c r="D18" s="326">
        <v>240</v>
      </c>
      <c r="E18" s="326"/>
      <c r="F18" s="326">
        <v>298</v>
      </c>
      <c r="G18" s="326">
        <v>298</v>
      </c>
      <c r="H18" s="326">
        <v>295</v>
      </c>
      <c r="I18" s="326">
        <v>295</v>
      </c>
      <c r="J18" s="326">
        <v>295</v>
      </c>
      <c r="K18" s="326">
        <v>295</v>
      </c>
      <c r="L18" s="326">
        <v>877</v>
      </c>
      <c r="M18" s="197"/>
    </row>
    <row r="19" spans="1:15" ht="17.25" customHeight="1">
      <c r="A19" s="27" t="s">
        <v>1</v>
      </c>
      <c r="B19" s="326">
        <v>8</v>
      </c>
      <c r="C19" s="326"/>
      <c r="D19" s="326">
        <v>8</v>
      </c>
      <c r="E19" s="326"/>
      <c r="F19" s="326">
        <v>9</v>
      </c>
      <c r="G19" s="326">
        <v>9</v>
      </c>
      <c r="H19" s="326">
        <v>10</v>
      </c>
      <c r="I19" s="326">
        <v>10</v>
      </c>
      <c r="J19" s="326">
        <v>10</v>
      </c>
      <c r="K19" s="326">
        <v>10</v>
      </c>
      <c r="L19" s="326">
        <v>48</v>
      </c>
      <c r="M19" s="197"/>
    </row>
    <row r="20" spans="1:15">
      <c r="A20" s="27" t="s">
        <v>24</v>
      </c>
      <c r="B20" s="326">
        <v>18</v>
      </c>
      <c r="C20" s="326"/>
      <c r="D20" s="326">
        <v>17</v>
      </c>
      <c r="E20" s="326"/>
      <c r="F20" s="326">
        <v>16</v>
      </c>
      <c r="G20" s="326">
        <v>16</v>
      </c>
      <c r="H20" s="326">
        <v>14</v>
      </c>
      <c r="I20" s="326">
        <v>14</v>
      </c>
      <c r="J20" s="326">
        <v>14</v>
      </c>
      <c r="K20" s="326">
        <v>14</v>
      </c>
      <c r="L20" s="326">
        <v>75</v>
      </c>
      <c r="M20" s="197"/>
    </row>
    <row r="22" spans="1:15" ht="15" customHeight="1">
      <c r="A22" s="44" t="s">
        <v>21</v>
      </c>
      <c r="B22" s="42"/>
      <c r="C22" s="42"/>
      <c r="F22" s="42"/>
      <c r="G22" s="42"/>
      <c r="H22" s="42"/>
      <c r="I22" s="42"/>
      <c r="J22" s="42"/>
      <c r="K22" s="42"/>
      <c r="L22" s="42"/>
      <c r="M22" s="42"/>
      <c r="N22" s="42"/>
      <c r="O22" s="132"/>
    </row>
    <row r="23" spans="1:15" ht="15" customHeight="1">
      <c r="B23" s="42"/>
      <c r="C23" s="42"/>
      <c r="F23" s="80"/>
      <c r="G23" s="80"/>
      <c r="H23" s="80"/>
      <c r="I23" s="80"/>
      <c r="J23" s="80"/>
      <c r="K23" s="80"/>
      <c r="L23" s="80"/>
      <c r="M23" s="80"/>
      <c r="N23" s="80"/>
      <c r="O23" s="132"/>
    </row>
    <row r="24" spans="1:15">
      <c r="A24" s="42" t="s">
        <v>244</v>
      </c>
      <c r="F24" s="17"/>
      <c r="G24" s="17"/>
      <c r="H24" s="17"/>
      <c r="I24" s="17"/>
      <c r="J24" s="17"/>
      <c r="K24" s="17"/>
      <c r="L24" s="17"/>
      <c r="M24" s="17"/>
      <c r="N24" s="17"/>
    </row>
    <row r="25" spans="1:15">
      <c r="A25" s="42"/>
      <c r="F25" s="17"/>
      <c r="G25" s="17"/>
      <c r="H25" s="17"/>
      <c r="I25" s="17"/>
      <c r="J25" s="17"/>
      <c r="K25" s="17"/>
      <c r="L25" s="17"/>
      <c r="M25" s="17"/>
      <c r="N25" s="17"/>
    </row>
    <row r="26" spans="1:15">
      <c r="A26" s="53" t="s">
        <v>124</v>
      </c>
    </row>
    <row r="27" spans="1:15">
      <c r="A27" s="17"/>
    </row>
    <row r="28" spans="1:15">
      <c r="A28" s="53" t="s">
        <v>602</v>
      </c>
    </row>
    <row r="30" spans="1:15">
      <c r="A30" s="53" t="s">
        <v>604</v>
      </c>
    </row>
    <row r="44" ht="58.5" customHeight="1"/>
  </sheetData>
  <mergeCells count="2">
    <mergeCell ref="A3:A4"/>
    <mergeCell ref="B3:M3"/>
  </mergeCells>
  <hyperlinks>
    <hyperlink ref="O4" location="Content!A1" display="Back to content page" xr:uid="{00000000-0004-0000-4E01-000000000000}"/>
  </hyperlinks>
  <pageMargins left="0.7" right="0.7" top="0.75" bottom="0.75" header="0.3" footer="0.3"/>
  <pageSetup orientation="portrait" horizontalDpi="1200" verticalDpi="1200" r:id="rId1"/>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sheetPr codeName="Sheet340"/>
  <dimension ref="A1:M46"/>
  <sheetViews>
    <sheetView topLeftCell="A7" workbookViewId="0">
      <selection activeCell="D1" sqref="D1:D1048576"/>
    </sheetView>
  </sheetViews>
  <sheetFormatPr defaultColWidth="9.21875" defaultRowHeight="14.4"/>
  <cols>
    <col min="1" max="1" width="33.77734375" customWidth="1"/>
    <col min="2" max="9" width="6.21875" customWidth="1"/>
    <col min="10" max="10" width="9.21875" customWidth="1"/>
  </cols>
  <sheetData>
    <row r="1" spans="1:13">
      <c r="A1" s="44" t="s">
        <v>2333</v>
      </c>
      <c r="B1" s="15"/>
      <c r="C1" s="15"/>
      <c r="D1" s="15"/>
      <c r="E1" s="15"/>
      <c r="F1" s="15"/>
      <c r="G1" s="15"/>
      <c r="K1" s="15"/>
      <c r="L1" s="15"/>
      <c r="M1" s="15"/>
    </row>
    <row r="3" spans="1:13">
      <c r="A3" s="821" t="s">
        <v>14</v>
      </c>
      <c r="B3" s="817" t="s">
        <v>243</v>
      </c>
      <c r="C3" s="817"/>
      <c r="D3" s="817"/>
      <c r="E3" s="817"/>
      <c r="F3" s="817"/>
      <c r="G3" s="817"/>
      <c r="H3" s="817"/>
      <c r="I3" s="817"/>
      <c r="J3" s="817"/>
    </row>
    <row r="4" spans="1:13">
      <c r="A4" s="821"/>
      <c r="B4" s="237">
        <v>2006</v>
      </c>
      <c r="C4" s="237">
        <v>2008</v>
      </c>
      <c r="D4" s="237">
        <v>2010</v>
      </c>
      <c r="E4" s="237">
        <v>2011</v>
      </c>
      <c r="F4" s="237">
        <v>2012</v>
      </c>
      <c r="G4" s="120">
        <v>2013</v>
      </c>
      <c r="H4" s="185">
        <v>2014</v>
      </c>
      <c r="I4" s="185">
        <v>2015</v>
      </c>
      <c r="J4" s="185" t="s">
        <v>603</v>
      </c>
      <c r="L4" s="1" t="s">
        <v>559</v>
      </c>
    </row>
    <row r="5" spans="1:13">
      <c r="A5" s="93" t="s">
        <v>13</v>
      </c>
      <c r="B5" s="329">
        <v>62</v>
      </c>
      <c r="C5" s="329">
        <v>63</v>
      </c>
      <c r="D5" s="329">
        <v>84</v>
      </c>
      <c r="E5" s="329">
        <v>84</v>
      </c>
      <c r="F5" s="329">
        <v>84</v>
      </c>
      <c r="G5" s="329">
        <v>84</v>
      </c>
      <c r="H5" s="329">
        <v>84</v>
      </c>
      <c r="I5" s="329">
        <v>84</v>
      </c>
      <c r="J5" s="329">
        <v>160</v>
      </c>
      <c r="L5" s="33"/>
    </row>
    <row r="6" spans="1:13">
      <c r="A6" s="93" t="s">
        <v>12</v>
      </c>
      <c r="B6" s="329">
        <v>17</v>
      </c>
      <c r="C6" s="329">
        <v>15</v>
      </c>
      <c r="D6" s="329">
        <v>18</v>
      </c>
      <c r="E6" s="329">
        <v>18</v>
      </c>
      <c r="F6" s="329">
        <v>18</v>
      </c>
      <c r="G6" s="329">
        <v>18</v>
      </c>
      <c r="H6" s="329">
        <v>18</v>
      </c>
      <c r="I6" s="329">
        <v>18</v>
      </c>
      <c r="J6" s="329">
        <v>32</v>
      </c>
    </row>
    <row r="7" spans="1:13">
      <c r="A7" s="93" t="s">
        <v>513</v>
      </c>
      <c r="B7" s="330"/>
      <c r="C7" s="330"/>
      <c r="D7" s="330"/>
      <c r="E7" s="330"/>
      <c r="F7" s="330"/>
      <c r="G7" s="330"/>
      <c r="H7" s="330"/>
      <c r="I7" s="330"/>
      <c r="J7" s="329">
        <v>128</v>
      </c>
    </row>
    <row r="8" spans="1:13">
      <c r="A8" s="93" t="s">
        <v>100</v>
      </c>
      <c r="B8" s="329">
        <v>127</v>
      </c>
      <c r="C8" s="329">
        <v>125</v>
      </c>
      <c r="D8" s="329">
        <v>213</v>
      </c>
      <c r="E8" s="329">
        <v>213</v>
      </c>
      <c r="F8" s="329">
        <v>213</v>
      </c>
      <c r="G8" s="329">
        <v>213</v>
      </c>
      <c r="H8" s="329">
        <v>213</v>
      </c>
      <c r="I8" s="329">
        <v>213</v>
      </c>
      <c r="J8" s="329">
        <v>298</v>
      </c>
    </row>
    <row r="9" spans="1:13">
      <c r="A9" s="93" t="s">
        <v>512</v>
      </c>
      <c r="B9" s="329">
        <v>17</v>
      </c>
      <c r="C9" s="329">
        <v>14</v>
      </c>
      <c r="D9" s="329">
        <v>18</v>
      </c>
      <c r="E9" s="329">
        <v>18</v>
      </c>
      <c r="F9" s="329">
        <v>18</v>
      </c>
      <c r="G9" s="329">
        <v>18</v>
      </c>
      <c r="H9" s="329">
        <v>18</v>
      </c>
      <c r="I9" s="329">
        <v>18</v>
      </c>
      <c r="J9" s="329">
        <v>32</v>
      </c>
    </row>
    <row r="10" spans="1:13">
      <c r="A10" s="93" t="s">
        <v>11</v>
      </c>
      <c r="B10" s="329">
        <v>14</v>
      </c>
      <c r="C10" s="329">
        <v>10</v>
      </c>
      <c r="D10" s="329">
        <v>12</v>
      </c>
      <c r="E10" s="329">
        <v>12</v>
      </c>
      <c r="F10" s="329">
        <v>12</v>
      </c>
      <c r="G10" s="329">
        <v>12</v>
      </c>
      <c r="H10" s="329">
        <v>12</v>
      </c>
      <c r="I10" s="329">
        <v>12</v>
      </c>
      <c r="J10" s="329">
        <v>16</v>
      </c>
    </row>
    <row r="11" spans="1:13">
      <c r="A11" s="93" t="s">
        <v>10</v>
      </c>
      <c r="B11" s="329">
        <v>261</v>
      </c>
      <c r="C11" s="329">
        <v>355</v>
      </c>
      <c r="D11" s="329">
        <v>383</v>
      </c>
      <c r="E11" s="329">
        <v>383</v>
      </c>
      <c r="F11" s="329">
        <v>383</v>
      </c>
      <c r="G11" s="329">
        <v>383</v>
      </c>
      <c r="H11" s="329">
        <v>383</v>
      </c>
      <c r="I11" s="329">
        <v>383</v>
      </c>
      <c r="J11" s="329">
        <v>832</v>
      </c>
    </row>
    <row r="12" spans="1:13">
      <c r="A12" s="93" t="s">
        <v>9</v>
      </c>
      <c r="B12" s="329">
        <v>143</v>
      </c>
      <c r="C12" s="329">
        <v>140</v>
      </c>
      <c r="D12" s="329">
        <v>144</v>
      </c>
      <c r="E12" s="329">
        <v>144</v>
      </c>
      <c r="F12" s="329">
        <v>144</v>
      </c>
      <c r="G12" s="329">
        <v>144</v>
      </c>
      <c r="H12" s="329">
        <v>144</v>
      </c>
      <c r="I12" s="329">
        <v>144</v>
      </c>
      <c r="J12" s="329">
        <v>92</v>
      </c>
    </row>
    <row r="13" spans="1:13">
      <c r="A13" s="93" t="s">
        <v>188</v>
      </c>
      <c r="B13" s="329">
        <v>25</v>
      </c>
      <c r="C13" s="330">
        <v>25</v>
      </c>
      <c r="D13" s="330">
        <v>25</v>
      </c>
      <c r="E13" s="330">
        <v>25</v>
      </c>
      <c r="F13" s="330">
        <v>25</v>
      </c>
      <c r="G13" s="330">
        <v>25</v>
      </c>
      <c r="H13" s="330">
        <v>25</v>
      </c>
      <c r="I13" s="330">
        <v>25</v>
      </c>
      <c r="J13" s="329">
        <v>190</v>
      </c>
      <c r="M13" s="17"/>
    </row>
    <row r="14" spans="1:13">
      <c r="A14" s="93" t="s">
        <v>6</v>
      </c>
      <c r="B14" s="329">
        <v>96</v>
      </c>
      <c r="C14" s="329">
        <v>143</v>
      </c>
      <c r="D14" s="329">
        <v>157</v>
      </c>
      <c r="E14" s="329">
        <v>157</v>
      </c>
      <c r="F14" s="329">
        <v>157</v>
      </c>
      <c r="G14" s="329">
        <v>157</v>
      </c>
      <c r="H14" s="329">
        <v>157</v>
      </c>
      <c r="I14" s="329">
        <v>157</v>
      </c>
      <c r="J14" s="329">
        <v>243</v>
      </c>
    </row>
    <row r="15" spans="1:13">
      <c r="A15" s="93" t="s">
        <v>18</v>
      </c>
      <c r="B15" s="329">
        <v>57</v>
      </c>
      <c r="C15" s="329">
        <v>58</v>
      </c>
      <c r="D15" s="329">
        <v>66</v>
      </c>
      <c r="E15" s="329">
        <v>66</v>
      </c>
      <c r="F15" s="329">
        <v>66</v>
      </c>
      <c r="G15" s="329">
        <v>66</v>
      </c>
      <c r="H15" s="329">
        <v>66</v>
      </c>
      <c r="I15" s="329">
        <v>66</v>
      </c>
      <c r="J15" s="329">
        <v>106</v>
      </c>
    </row>
    <row r="16" spans="1:13">
      <c r="A16" s="93" t="s">
        <v>4</v>
      </c>
      <c r="B16" s="329">
        <v>50</v>
      </c>
      <c r="C16" s="329">
        <v>110</v>
      </c>
      <c r="D16" s="329">
        <v>145</v>
      </c>
      <c r="E16" s="329">
        <v>145</v>
      </c>
      <c r="F16" s="329">
        <v>145</v>
      </c>
      <c r="G16" s="329">
        <v>145</v>
      </c>
      <c r="H16" s="329">
        <v>145</v>
      </c>
      <c r="I16" s="329">
        <v>145</v>
      </c>
      <c r="J16" s="329">
        <v>399</v>
      </c>
    </row>
    <row r="17" spans="1:13">
      <c r="A17" s="93" t="s">
        <v>3</v>
      </c>
      <c r="B17" s="329">
        <v>306</v>
      </c>
      <c r="C17" s="329">
        <v>324</v>
      </c>
      <c r="D17" s="329">
        <v>344</v>
      </c>
      <c r="E17" s="329">
        <v>344</v>
      </c>
      <c r="F17" s="329">
        <v>344</v>
      </c>
      <c r="G17" s="329">
        <v>344</v>
      </c>
      <c r="H17" s="329">
        <v>344</v>
      </c>
      <c r="I17" s="329">
        <v>344</v>
      </c>
      <c r="J17" s="329">
        <v>479</v>
      </c>
    </row>
    <row r="18" spans="1:13">
      <c r="A18" s="93" t="s">
        <v>33</v>
      </c>
      <c r="B18" s="329">
        <v>292</v>
      </c>
      <c r="C18" s="329">
        <v>349</v>
      </c>
      <c r="D18" s="329">
        <v>393</v>
      </c>
      <c r="E18" s="329">
        <v>393</v>
      </c>
      <c r="F18" s="329">
        <v>393</v>
      </c>
      <c r="G18" s="329">
        <v>393</v>
      </c>
      <c r="H18" s="329">
        <v>393</v>
      </c>
      <c r="I18" s="329">
        <v>393</v>
      </c>
      <c r="J18" s="329">
        <v>560</v>
      </c>
    </row>
    <row r="19" spans="1:13">
      <c r="A19" s="93" t="s">
        <v>1</v>
      </c>
      <c r="B19" s="329">
        <v>38</v>
      </c>
      <c r="C19" s="329">
        <v>35</v>
      </c>
      <c r="D19" s="329">
        <v>58</v>
      </c>
      <c r="E19" s="329">
        <v>58</v>
      </c>
      <c r="F19" s="329">
        <v>58</v>
      </c>
      <c r="G19" s="329">
        <v>58</v>
      </c>
      <c r="H19" s="329">
        <v>58</v>
      </c>
      <c r="I19" s="329">
        <v>58</v>
      </c>
      <c r="J19" s="329">
        <v>76</v>
      </c>
    </row>
    <row r="20" spans="1:13">
      <c r="A20" s="93" t="s">
        <v>24</v>
      </c>
      <c r="B20" s="329">
        <v>32</v>
      </c>
      <c r="C20" s="329">
        <v>32</v>
      </c>
      <c r="D20" s="329">
        <v>39</v>
      </c>
      <c r="E20" s="329">
        <v>39</v>
      </c>
      <c r="F20" s="329">
        <v>39</v>
      </c>
      <c r="G20" s="329">
        <v>39</v>
      </c>
      <c r="H20" s="329">
        <v>39</v>
      </c>
      <c r="I20" s="329">
        <v>39</v>
      </c>
      <c r="J20" s="329">
        <v>52</v>
      </c>
    </row>
    <row r="21" spans="1:13">
      <c r="B21" s="15"/>
      <c r="C21" s="15"/>
      <c r="D21" s="15"/>
      <c r="E21" s="15"/>
      <c r="F21" s="15"/>
      <c r="G21" s="15"/>
      <c r="K21" s="15"/>
      <c r="L21" s="15"/>
      <c r="M21" s="15"/>
    </row>
    <row r="22" spans="1:13" ht="15" customHeight="1">
      <c r="A22" s="44" t="s">
        <v>21</v>
      </c>
      <c r="B22" s="42"/>
      <c r="D22" s="42"/>
      <c r="E22" s="42"/>
      <c r="F22" s="42"/>
      <c r="G22" s="42"/>
      <c r="H22" s="42"/>
      <c r="I22" s="42"/>
      <c r="J22" s="42"/>
      <c r="K22" s="42"/>
      <c r="L22" s="132"/>
    </row>
    <row r="23" spans="1:13" ht="14.7" customHeight="1">
      <c r="A23" s="42"/>
      <c r="B23" s="17" t="s">
        <v>15</v>
      </c>
      <c r="D23" s="17"/>
      <c r="E23" s="17"/>
      <c r="F23" s="17"/>
      <c r="G23" s="17"/>
      <c r="H23" s="17"/>
      <c r="I23" s="17"/>
      <c r="J23" s="17"/>
      <c r="K23" s="17"/>
    </row>
    <row r="24" spans="1:13">
      <c r="A24" s="17" t="s">
        <v>244</v>
      </c>
      <c r="C24" s="17"/>
      <c r="D24" s="17"/>
      <c r="E24" s="17"/>
      <c r="F24" s="17"/>
      <c r="G24" s="17"/>
      <c r="H24" s="17"/>
      <c r="I24" s="17"/>
      <c r="J24" s="17"/>
      <c r="K24" s="17"/>
    </row>
    <row r="25" spans="1:13">
      <c r="A25" s="17"/>
      <c r="C25" s="17"/>
      <c r="D25" s="17"/>
      <c r="E25" s="17"/>
      <c r="F25" s="17"/>
      <c r="G25" s="17"/>
      <c r="H25" s="17"/>
      <c r="I25" s="17"/>
      <c r="J25" s="17"/>
      <c r="K25" s="17"/>
    </row>
    <row r="26" spans="1:13">
      <c r="A26" s="53" t="s">
        <v>124</v>
      </c>
    </row>
    <row r="28" spans="1:13">
      <c r="A28" s="53" t="s">
        <v>602</v>
      </c>
    </row>
    <row r="30" spans="1:13">
      <c r="A30" s="53" t="s">
        <v>604</v>
      </c>
    </row>
    <row r="46" ht="49.5" customHeight="1"/>
  </sheetData>
  <mergeCells count="2">
    <mergeCell ref="A3:A4"/>
    <mergeCell ref="B3:J3"/>
  </mergeCells>
  <hyperlinks>
    <hyperlink ref="L4" location="Content!A1" display="Back to content page" xr:uid="{00000000-0004-0000-4F01-000000000000}"/>
  </hyperlinks>
  <pageMargins left="0.7" right="0.7" top="0.75" bottom="0.75" header="0.3" footer="0.3"/>
  <pageSetup orientation="portrait" horizontalDpi="1200" verticalDpi="1200" r:id="rId1"/>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3046-9DE7-48C8-BD5D-02502504968A}">
  <sheetPr codeName="Sheet341"/>
  <dimension ref="A1:H24"/>
  <sheetViews>
    <sheetView workbookViewId="0">
      <selection activeCell="A16" sqref="A16"/>
    </sheetView>
  </sheetViews>
  <sheetFormatPr defaultRowHeight="14.4"/>
  <cols>
    <col min="1" max="1" width="31.5546875" customWidth="1"/>
  </cols>
  <sheetData>
    <row r="1" spans="1:8">
      <c r="A1" s="44" t="s">
        <v>3262</v>
      </c>
    </row>
    <row r="3" spans="1:8">
      <c r="A3" s="821" t="s">
        <v>14</v>
      </c>
      <c r="B3" s="817" t="s">
        <v>243</v>
      </c>
      <c r="C3" s="817"/>
      <c r="D3" s="817"/>
      <c r="E3" s="817"/>
      <c r="F3" s="817"/>
      <c r="G3" s="817"/>
      <c r="H3" s="817"/>
    </row>
    <row r="4" spans="1:8">
      <c r="A4" s="821"/>
      <c r="B4" s="237">
        <v>2013</v>
      </c>
      <c r="C4" s="237">
        <v>2014</v>
      </c>
      <c r="D4" s="237">
        <v>2015</v>
      </c>
      <c r="E4" s="237">
        <v>2016</v>
      </c>
      <c r="F4" s="237">
        <v>2017</v>
      </c>
      <c r="G4" s="237">
        <v>2018</v>
      </c>
      <c r="H4" s="237">
        <v>2019</v>
      </c>
    </row>
    <row r="5" spans="1:8">
      <c r="A5" s="93" t="s">
        <v>13</v>
      </c>
      <c r="C5" s="329"/>
      <c r="D5" s="329"/>
      <c r="E5" s="329"/>
      <c r="F5" s="329"/>
      <c r="G5" s="329"/>
      <c r="H5" s="329"/>
    </row>
    <row r="6" spans="1:8">
      <c r="A6" s="93" t="s">
        <v>12</v>
      </c>
      <c r="B6" s="329">
        <v>163</v>
      </c>
      <c r="C6" s="329">
        <v>78</v>
      </c>
      <c r="D6" s="329">
        <v>268</v>
      </c>
      <c r="E6" s="329">
        <v>145</v>
      </c>
      <c r="F6" s="329">
        <v>152</v>
      </c>
      <c r="G6" s="329">
        <v>189</v>
      </c>
      <c r="H6" s="329">
        <v>180</v>
      </c>
    </row>
    <row r="7" spans="1:8">
      <c r="A7" s="93" t="s">
        <v>513</v>
      </c>
      <c r="B7" s="330"/>
      <c r="C7" s="330"/>
      <c r="D7" s="330"/>
      <c r="E7" s="330"/>
      <c r="F7" s="330"/>
      <c r="G7" s="330"/>
      <c r="H7" s="330"/>
    </row>
    <row r="8" spans="1:8">
      <c r="A8" s="93" t="s">
        <v>100</v>
      </c>
      <c r="B8" s="329"/>
      <c r="C8" s="329"/>
      <c r="D8" s="329"/>
      <c r="E8" s="329"/>
      <c r="F8" s="329"/>
      <c r="G8" s="329"/>
      <c r="H8" s="329"/>
    </row>
    <row r="9" spans="1:8">
      <c r="A9" s="93" t="s">
        <v>512</v>
      </c>
      <c r="B9" s="329"/>
      <c r="C9" s="329"/>
      <c r="D9" s="329"/>
      <c r="E9" s="329"/>
      <c r="F9" s="329"/>
      <c r="G9" s="329"/>
      <c r="H9" s="329"/>
    </row>
    <row r="10" spans="1:8">
      <c r="A10" s="93" t="s">
        <v>11</v>
      </c>
      <c r="B10" s="329"/>
      <c r="C10" s="329"/>
      <c r="D10" s="329"/>
      <c r="E10" s="329"/>
      <c r="F10" s="329"/>
      <c r="G10" s="329"/>
      <c r="H10" s="329"/>
    </row>
    <row r="11" spans="1:8">
      <c r="A11" s="93" t="s">
        <v>10</v>
      </c>
      <c r="B11" s="329"/>
      <c r="C11" s="329"/>
      <c r="D11" s="329"/>
      <c r="E11" s="329"/>
      <c r="F11" s="329"/>
      <c r="G11" s="329"/>
      <c r="H11" s="329"/>
    </row>
    <row r="12" spans="1:8">
      <c r="A12" s="93" t="s">
        <v>9</v>
      </c>
      <c r="B12" s="329"/>
      <c r="C12" s="329"/>
      <c r="D12" s="329"/>
      <c r="E12" s="329"/>
      <c r="F12" s="329"/>
      <c r="G12" s="329"/>
      <c r="H12" s="329"/>
    </row>
    <row r="13" spans="1:8">
      <c r="A13" s="93" t="s">
        <v>188</v>
      </c>
      <c r="B13" s="329"/>
      <c r="C13" s="330"/>
      <c r="D13" s="330"/>
      <c r="E13" s="330"/>
      <c r="F13" s="330"/>
      <c r="G13" s="330"/>
      <c r="H13" s="330"/>
    </row>
    <row r="14" spans="1:8">
      <c r="A14" s="93" t="s">
        <v>6</v>
      </c>
      <c r="B14" s="329"/>
      <c r="C14" s="329"/>
      <c r="D14" s="329"/>
      <c r="E14" s="329"/>
      <c r="F14" s="329"/>
      <c r="G14" s="329"/>
      <c r="H14" s="329"/>
    </row>
    <row r="15" spans="1:8">
      <c r="A15" s="93" t="s">
        <v>18</v>
      </c>
      <c r="B15" s="329"/>
      <c r="C15" s="329"/>
      <c r="D15" s="329"/>
      <c r="E15" s="329"/>
      <c r="F15" s="329"/>
      <c r="G15" s="329"/>
      <c r="H15" s="329"/>
    </row>
    <row r="16" spans="1:8">
      <c r="A16" s="93" t="s">
        <v>4</v>
      </c>
      <c r="B16" s="329"/>
      <c r="C16" s="329"/>
      <c r="D16" s="329"/>
      <c r="E16" s="329"/>
      <c r="F16" s="329"/>
      <c r="G16" s="329"/>
      <c r="H16" s="329"/>
    </row>
    <row r="17" spans="1:8">
      <c r="A17" s="93" t="s">
        <v>3</v>
      </c>
      <c r="B17" s="329"/>
      <c r="C17" s="329"/>
      <c r="D17" s="329"/>
      <c r="E17" s="329"/>
      <c r="F17" s="329"/>
      <c r="G17" s="329"/>
      <c r="H17" s="329"/>
    </row>
    <row r="18" spans="1:8">
      <c r="A18" s="93" t="s">
        <v>33</v>
      </c>
      <c r="B18" s="329"/>
      <c r="C18" s="329"/>
      <c r="D18" s="329"/>
      <c r="E18" s="329"/>
      <c r="F18" s="329"/>
      <c r="G18" s="329"/>
      <c r="H18" s="329"/>
    </row>
    <row r="19" spans="1:8">
      <c r="A19" s="93" t="s">
        <v>1</v>
      </c>
      <c r="B19" s="329"/>
      <c r="C19" s="329"/>
      <c r="D19" s="329"/>
      <c r="E19" s="329"/>
      <c r="F19" s="329"/>
      <c r="G19" s="329"/>
      <c r="H19" s="329"/>
    </row>
    <row r="20" spans="1:8">
      <c r="A20" s="93" t="s">
        <v>24</v>
      </c>
      <c r="B20" s="329"/>
      <c r="C20" s="329"/>
      <c r="D20" s="329"/>
      <c r="E20" s="329"/>
      <c r="F20" s="329"/>
      <c r="G20" s="329"/>
      <c r="H20" s="329"/>
    </row>
    <row r="22" spans="1:8">
      <c r="A22" s="44" t="s">
        <v>21</v>
      </c>
    </row>
    <row r="24" spans="1:8">
      <c r="A24" t="s">
        <v>3084</v>
      </c>
    </row>
  </sheetData>
  <mergeCells count="2">
    <mergeCell ref="A3:A4"/>
    <mergeCell ref="B3:H3"/>
  </mergeCells>
  <pageMargins left="0.7" right="0.7" top="0.75" bottom="0.75" header="0.3" footer="0.3"/>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2556-3847-46D0-9B4C-314BF2583571}">
  <dimension ref="A1:V22"/>
  <sheetViews>
    <sheetView topLeftCell="A13" workbookViewId="0">
      <selection activeCell="E26" sqref="E26"/>
    </sheetView>
  </sheetViews>
  <sheetFormatPr defaultRowHeight="14.4"/>
  <cols>
    <col min="1" max="1" width="31.5546875" customWidth="1"/>
  </cols>
  <sheetData>
    <row r="1" spans="1:22">
      <c r="A1" s="44" t="s">
        <v>3384</v>
      </c>
      <c r="H1" s="44"/>
    </row>
    <row r="3" spans="1:22">
      <c r="A3" s="223"/>
      <c r="B3" s="237">
        <v>2000</v>
      </c>
      <c r="C3" s="237">
        <v>2001</v>
      </c>
      <c r="D3" s="237">
        <v>2002</v>
      </c>
      <c r="E3" s="237">
        <v>2003</v>
      </c>
      <c r="F3" s="237">
        <v>2004</v>
      </c>
      <c r="G3" s="237">
        <v>2005</v>
      </c>
      <c r="H3" s="237">
        <v>2006</v>
      </c>
      <c r="I3" s="237">
        <v>2007</v>
      </c>
      <c r="J3" s="237">
        <v>2008</v>
      </c>
      <c r="K3" s="237">
        <v>2009</v>
      </c>
      <c r="L3" s="237">
        <v>2010</v>
      </c>
      <c r="M3" s="237">
        <v>2011</v>
      </c>
      <c r="N3" s="237">
        <v>2012</v>
      </c>
      <c r="O3" s="237">
        <v>2013</v>
      </c>
      <c r="P3" s="237">
        <v>2014</v>
      </c>
      <c r="Q3" s="237">
        <v>2015</v>
      </c>
      <c r="R3" s="237">
        <v>2016</v>
      </c>
      <c r="S3" s="237">
        <v>2017</v>
      </c>
      <c r="T3" s="237">
        <v>2018</v>
      </c>
      <c r="U3" s="237">
        <v>2019</v>
      </c>
      <c r="V3" s="237">
        <v>2020</v>
      </c>
    </row>
    <row r="4" spans="1:22">
      <c r="A4" s="93" t="s">
        <v>13</v>
      </c>
      <c r="B4" s="319">
        <v>3.06</v>
      </c>
      <c r="C4" s="319">
        <v>3.2549999999999999</v>
      </c>
      <c r="D4" s="319">
        <v>3.58</v>
      </c>
      <c r="E4" s="319">
        <v>4.37</v>
      </c>
      <c r="F4" s="319">
        <v>4.83</v>
      </c>
      <c r="G4" s="319">
        <v>3.875</v>
      </c>
      <c r="H4" s="319">
        <v>4.99</v>
      </c>
      <c r="I4" s="319">
        <v>5.83</v>
      </c>
      <c r="J4" s="319">
        <v>6.79</v>
      </c>
      <c r="K4" s="319">
        <v>7.83</v>
      </c>
      <c r="L4" s="319">
        <v>8.1</v>
      </c>
      <c r="M4" s="319">
        <v>8.5649999999999995</v>
      </c>
      <c r="N4" s="319">
        <v>9.1100000000000012</v>
      </c>
      <c r="O4" s="319">
        <v>10.17</v>
      </c>
      <c r="P4" s="319">
        <v>10.875</v>
      </c>
      <c r="Q4" s="319">
        <v>11.62</v>
      </c>
      <c r="R4" s="319">
        <v>10.649999999999999</v>
      </c>
      <c r="S4" s="319">
        <v>8.879999999999999</v>
      </c>
      <c r="T4" s="319">
        <v>9.41</v>
      </c>
      <c r="U4" s="319">
        <v>10.035</v>
      </c>
      <c r="V4" s="319">
        <v>8.1050000000000004</v>
      </c>
    </row>
    <row r="5" spans="1:22">
      <c r="A5" s="93" t="s">
        <v>12</v>
      </c>
      <c r="B5" s="319">
        <v>2.0500000000000003</v>
      </c>
      <c r="C5" s="319">
        <v>2.0449999999999999</v>
      </c>
      <c r="D5" s="319">
        <v>2.1300000000000003</v>
      </c>
      <c r="E5" s="319">
        <v>2.04</v>
      </c>
      <c r="F5" s="319">
        <v>2.0300000000000002</v>
      </c>
      <c r="G5" s="319">
        <v>2.16</v>
      </c>
      <c r="H5" s="319">
        <v>2.0699999999999998</v>
      </c>
      <c r="I5" s="319">
        <v>2.4450000000000003</v>
      </c>
      <c r="J5" s="319">
        <v>2.27</v>
      </c>
      <c r="K5" s="319">
        <v>2.11</v>
      </c>
      <c r="L5" s="319">
        <v>1.67</v>
      </c>
      <c r="M5" s="319">
        <v>1.97</v>
      </c>
      <c r="N5" s="319">
        <v>1.74</v>
      </c>
      <c r="O5" s="319">
        <v>2.7450000000000001</v>
      </c>
      <c r="P5" s="319">
        <v>3.5300000000000002</v>
      </c>
      <c r="Q5" s="319">
        <v>3.5050000000000003</v>
      </c>
      <c r="R5" s="319">
        <v>3.3450000000000002</v>
      </c>
      <c r="S5" s="319">
        <v>3.7</v>
      </c>
      <c r="T5" s="319">
        <v>4.0650000000000004</v>
      </c>
      <c r="U5" s="319">
        <v>3.6350000000000002</v>
      </c>
      <c r="V5" s="319">
        <v>2.9099999999999997</v>
      </c>
    </row>
    <row r="6" spans="1:22">
      <c r="A6" s="93" t="s">
        <v>513</v>
      </c>
      <c r="B6" s="319"/>
      <c r="C6" s="319"/>
      <c r="D6" s="319"/>
      <c r="E6" s="319"/>
      <c r="F6" s="319"/>
      <c r="G6" s="319"/>
      <c r="H6" s="319"/>
      <c r="I6" s="319"/>
      <c r="J6" s="319"/>
      <c r="K6" s="319"/>
      <c r="L6" s="319"/>
      <c r="M6" s="319"/>
      <c r="N6" s="319"/>
      <c r="O6" s="319"/>
      <c r="P6" s="319"/>
      <c r="Q6" s="319"/>
      <c r="R6" s="319"/>
      <c r="S6" s="319"/>
      <c r="T6" s="319"/>
      <c r="U6" s="319"/>
      <c r="V6" s="319"/>
    </row>
    <row r="7" spans="1:22">
      <c r="A7" s="93" t="s">
        <v>605</v>
      </c>
      <c r="B7" s="319">
        <v>0.44500000000000001</v>
      </c>
      <c r="C7" s="319">
        <v>0.38500000000000001</v>
      </c>
      <c r="D7" s="319">
        <v>0.42000000000000004</v>
      </c>
      <c r="E7" s="319">
        <v>0.52</v>
      </c>
      <c r="F7" s="319">
        <v>0.56000000000000005</v>
      </c>
      <c r="G7" s="319">
        <v>0.70500000000000007</v>
      </c>
      <c r="H7" s="319">
        <v>0.7649999999999999</v>
      </c>
      <c r="I7" s="319">
        <v>0.84000000000000008</v>
      </c>
      <c r="J7" s="319">
        <v>0.92999999999999994</v>
      </c>
      <c r="K7" s="319">
        <v>0.93500000000000005</v>
      </c>
      <c r="L7" s="319">
        <v>1.0050000000000001</v>
      </c>
      <c r="M7" s="319">
        <v>1.2450000000000001</v>
      </c>
      <c r="N7" s="319">
        <v>1.2</v>
      </c>
      <c r="O7" s="319">
        <v>1.8049999999999999</v>
      </c>
      <c r="P7" s="319">
        <v>2.395</v>
      </c>
      <c r="Q7" s="319">
        <v>1.395</v>
      </c>
      <c r="R7" s="319">
        <v>1.0249999999999999</v>
      </c>
      <c r="S7" s="319">
        <v>1.125</v>
      </c>
      <c r="T7" s="319">
        <v>1.08</v>
      </c>
      <c r="U7" s="319">
        <v>1.115</v>
      </c>
      <c r="V7" s="319">
        <v>1.165</v>
      </c>
    </row>
    <row r="8" spans="1:22">
      <c r="A8" s="93" t="s">
        <v>512</v>
      </c>
      <c r="B8" s="319">
        <v>0.71000000000000008</v>
      </c>
      <c r="C8" s="319">
        <v>0.75</v>
      </c>
      <c r="D8" s="319">
        <v>0.69500000000000006</v>
      </c>
      <c r="E8" s="319">
        <v>0.62</v>
      </c>
      <c r="F8" s="319">
        <v>0.61</v>
      </c>
      <c r="G8" s="319">
        <v>0.6</v>
      </c>
      <c r="H8" s="319">
        <v>0.60499999999999998</v>
      </c>
      <c r="I8" s="319">
        <v>0.62</v>
      </c>
      <c r="J8" s="319">
        <v>0.62</v>
      </c>
      <c r="K8" s="319">
        <v>0.61499999999999999</v>
      </c>
      <c r="L8" s="319">
        <v>0.48499999999999999</v>
      </c>
      <c r="M8" s="319">
        <v>0.45</v>
      </c>
      <c r="N8" s="319">
        <v>0.47000000000000003</v>
      </c>
      <c r="O8" s="319">
        <v>0.53500000000000003</v>
      </c>
      <c r="P8" s="319">
        <v>0.55499999999999994</v>
      </c>
      <c r="Q8" s="319">
        <v>0.62</v>
      </c>
      <c r="R8" s="319">
        <v>0.71500000000000008</v>
      </c>
      <c r="S8" s="319">
        <v>0.69500000000000006</v>
      </c>
      <c r="T8" s="319">
        <v>0.69500000000000006</v>
      </c>
      <c r="U8" s="319">
        <v>0.71499999999999997</v>
      </c>
      <c r="V8" s="319">
        <v>0.7</v>
      </c>
    </row>
    <row r="9" spans="1:22">
      <c r="A9" s="93" t="s">
        <v>11</v>
      </c>
      <c r="B9" s="319"/>
      <c r="C9" s="319"/>
      <c r="D9" s="319"/>
      <c r="E9" s="319"/>
      <c r="F9" s="319"/>
      <c r="G9" s="319"/>
      <c r="H9" s="319"/>
      <c r="I9" s="319"/>
      <c r="J9" s="319"/>
      <c r="K9" s="319"/>
      <c r="L9" s="319"/>
      <c r="M9" s="319"/>
      <c r="N9" s="319"/>
      <c r="O9" s="319"/>
      <c r="P9" s="319"/>
      <c r="Q9" s="319"/>
      <c r="R9" s="319"/>
      <c r="S9" s="319"/>
      <c r="T9" s="319"/>
      <c r="U9" s="319"/>
      <c r="V9" s="319"/>
    </row>
    <row r="10" spans="1:22">
      <c r="A10" s="93" t="s">
        <v>10</v>
      </c>
      <c r="B10" s="319">
        <v>0.94</v>
      </c>
      <c r="C10" s="319">
        <v>0.98499999999999999</v>
      </c>
      <c r="D10" s="319">
        <v>0.66</v>
      </c>
      <c r="E10" s="319">
        <v>0.86</v>
      </c>
      <c r="F10" s="319">
        <v>0.92500000000000004</v>
      </c>
      <c r="G10" s="319">
        <v>0.99</v>
      </c>
      <c r="H10" s="319">
        <v>0.93</v>
      </c>
      <c r="I10" s="319">
        <v>0.94500000000000006</v>
      </c>
      <c r="J10" s="319">
        <v>1.01</v>
      </c>
      <c r="K10" s="319">
        <v>0.95499999999999996</v>
      </c>
      <c r="L10" s="319">
        <v>1.0649999999999999</v>
      </c>
      <c r="M10" s="319">
        <v>1.1800000000000002</v>
      </c>
      <c r="N10" s="319">
        <v>1.45</v>
      </c>
      <c r="O10" s="319">
        <v>1.54</v>
      </c>
      <c r="P10" s="319">
        <v>1.5150000000000001</v>
      </c>
      <c r="Q10" s="319">
        <v>1.7050000000000001</v>
      </c>
      <c r="R10" s="319">
        <v>1.58</v>
      </c>
      <c r="S10" s="319">
        <v>1.72</v>
      </c>
      <c r="T10" s="319">
        <v>1.65</v>
      </c>
      <c r="U10" s="319">
        <v>1.94</v>
      </c>
      <c r="V10" s="319">
        <v>1.355</v>
      </c>
    </row>
    <row r="11" spans="1:22">
      <c r="A11" s="93" t="s">
        <v>9</v>
      </c>
      <c r="B11" s="319"/>
      <c r="C11" s="319"/>
      <c r="D11" s="319"/>
      <c r="E11" s="319"/>
      <c r="F11" s="319"/>
      <c r="G11" s="319"/>
      <c r="H11" s="319"/>
      <c r="I11" s="319"/>
      <c r="J11" s="319"/>
      <c r="K11" s="319"/>
      <c r="L11" s="319"/>
      <c r="M11" s="319"/>
      <c r="N11" s="319"/>
      <c r="O11" s="319"/>
      <c r="P11" s="319"/>
      <c r="Q11" s="319"/>
      <c r="R11" s="319"/>
      <c r="S11" s="319"/>
      <c r="T11" s="319"/>
      <c r="U11" s="319"/>
      <c r="V11" s="319"/>
    </row>
    <row r="12" spans="1:22">
      <c r="A12" s="93" t="s">
        <v>8</v>
      </c>
      <c r="B12" s="319">
        <v>1.395</v>
      </c>
      <c r="C12" s="319">
        <v>1.48</v>
      </c>
      <c r="D12" s="319">
        <v>1.4949999999999999</v>
      </c>
      <c r="E12" s="319">
        <v>1.57</v>
      </c>
      <c r="F12" s="319">
        <v>1.5649999999999999</v>
      </c>
      <c r="G12" s="319">
        <v>1.655</v>
      </c>
      <c r="H12" s="319">
        <v>1.855</v>
      </c>
      <c r="I12" s="319">
        <v>1.905</v>
      </c>
      <c r="J12" s="319">
        <v>1.9550000000000001</v>
      </c>
      <c r="K12" s="319">
        <v>1.89</v>
      </c>
      <c r="L12" s="319">
        <v>2.0049999999999999</v>
      </c>
      <c r="M12" s="319">
        <v>1.99</v>
      </c>
      <c r="N12" s="319">
        <v>2.0299999999999998</v>
      </c>
      <c r="O12" s="319">
        <v>2.0699999999999998</v>
      </c>
      <c r="P12" s="319">
        <v>2.14</v>
      </c>
      <c r="Q12" s="319">
        <v>2.15</v>
      </c>
      <c r="R12" s="319">
        <v>2.1850000000000001</v>
      </c>
      <c r="S12" s="319">
        <v>2.25</v>
      </c>
      <c r="T12" s="319">
        <v>2.2250000000000001</v>
      </c>
      <c r="U12" s="319">
        <v>2.25</v>
      </c>
      <c r="V12" s="319">
        <v>2.02</v>
      </c>
    </row>
    <row r="13" spans="1:22">
      <c r="A13" s="93" t="s">
        <v>6</v>
      </c>
      <c r="B13" s="319">
        <v>0.69500000000000006</v>
      </c>
      <c r="C13" s="319">
        <v>0.73</v>
      </c>
      <c r="D13" s="319">
        <v>0.76500000000000001</v>
      </c>
      <c r="E13" s="319">
        <v>0.93499999999999994</v>
      </c>
      <c r="F13" s="319">
        <v>0.94499999999999995</v>
      </c>
      <c r="G13" s="319">
        <v>0.84499999999999997</v>
      </c>
      <c r="H13" s="319">
        <v>0.90500000000000003</v>
      </c>
      <c r="I13" s="319">
        <v>1.105</v>
      </c>
      <c r="J13" s="319">
        <v>1.115</v>
      </c>
      <c r="K13" s="319">
        <v>1.2650000000000001</v>
      </c>
      <c r="L13" s="319">
        <v>1.335</v>
      </c>
      <c r="M13" s="319">
        <v>1.75</v>
      </c>
      <c r="N13" s="319">
        <v>1.855</v>
      </c>
      <c r="O13" s="319">
        <v>2.165</v>
      </c>
      <c r="P13" s="319">
        <v>2.21</v>
      </c>
      <c r="Q13" s="319">
        <v>2.5049999999999999</v>
      </c>
      <c r="R13" s="319">
        <v>3.24</v>
      </c>
      <c r="S13" s="319">
        <v>3.165</v>
      </c>
      <c r="T13" s="319">
        <v>3.0549999999999997</v>
      </c>
      <c r="U13" s="319">
        <v>3.3249999999999997</v>
      </c>
      <c r="V13" s="319">
        <v>3</v>
      </c>
    </row>
    <row r="14" spans="1:22">
      <c r="A14" s="93" t="s">
        <v>18</v>
      </c>
      <c r="B14" s="319">
        <v>0.97</v>
      </c>
      <c r="C14" s="319">
        <v>1.23</v>
      </c>
      <c r="D14" s="319">
        <v>1.0649999999999999</v>
      </c>
      <c r="E14" s="319">
        <v>1.135</v>
      </c>
      <c r="F14" s="319">
        <v>1.19</v>
      </c>
      <c r="G14" s="319">
        <v>1.2649999999999999</v>
      </c>
      <c r="H14" s="319">
        <v>1.2450000000000001</v>
      </c>
      <c r="I14" s="319">
        <v>1.2749999999999999</v>
      </c>
      <c r="J14" s="319">
        <v>1.4650000000000001</v>
      </c>
      <c r="K14" s="319">
        <v>1.5</v>
      </c>
      <c r="L14" s="319">
        <v>1.55</v>
      </c>
      <c r="M14" s="319">
        <v>1.58</v>
      </c>
      <c r="N14" s="319">
        <v>1.645</v>
      </c>
      <c r="O14" s="319">
        <v>1.7450000000000001</v>
      </c>
      <c r="P14" s="319">
        <v>1.8149999999999999</v>
      </c>
      <c r="Q14" s="319">
        <v>1.905</v>
      </c>
      <c r="R14" s="319">
        <v>1.9450000000000001</v>
      </c>
      <c r="S14" s="319">
        <v>1.91</v>
      </c>
      <c r="T14" s="319">
        <v>1.9</v>
      </c>
      <c r="U14" s="319">
        <v>1.9</v>
      </c>
      <c r="V14" s="319">
        <v>1.74</v>
      </c>
    </row>
    <row r="15" spans="1:22">
      <c r="A15" s="93" t="s">
        <v>4</v>
      </c>
      <c r="B15" s="319"/>
      <c r="C15" s="319"/>
      <c r="D15" s="319"/>
      <c r="E15" s="319"/>
      <c r="F15" s="319"/>
      <c r="G15" s="319"/>
      <c r="H15" s="319"/>
      <c r="I15" s="319"/>
      <c r="J15" s="319"/>
      <c r="K15" s="319"/>
      <c r="L15" s="319"/>
      <c r="M15" s="319"/>
      <c r="N15" s="319"/>
      <c r="O15" s="319"/>
      <c r="P15" s="319"/>
      <c r="Q15" s="319"/>
      <c r="R15" s="319"/>
      <c r="S15" s="319"/>
      <c r="T15" s="319"/>
      <c r="U15" s="319"/>
      <c r="V15" s="319"/>
    </row>
    <row r="16" spans="1:22">
      <c r="A16" s="93" t="s">
        <v>3</v>
      </c>
      <c r="B16" s="319">
        <v>159.14499999999998</v>
      </c>
      <c r="C16" s="319">
        <v>173.31</v>
      </c>
      <c r="D16" s="319">
        <v>180.1</v>
      </c>
      <c r="E16" s="319">
        <v>191.96499999999997</v>
      </c>
      <c r="F16" s="319">
        <v>208.89500000000001</v>
      </c>
      <c r="G16" s="319">
        <v>208.47500000000002</v>
      </c>
      <c r="H16" s="319">
        <v>207.67000000000002</v>
      </c>
      <c r="I16" s="319">
        <v>213.11500000000001</v>
      </c>
      <c r="J16" s="319">
        <v>228.73999999999998</v>
      </c>
      <c r="K16" s="319">
        <v>225.97</v>
      </c>
      <c r="L16" s="319">
        <v>234.08500000000001</v>
      </c>
      <c r="M16" s="319">
        <v>222.26499999999999</v>
      </c>
      <c r="N16" s="319">
        <v>231.405</v>
      </c>
      <c r="O16" s="319">
        <v>239.255</v>
      </c>
      <c r="P16" s="319">
        <v>245.77499999999998</v>
      </c>
      <c r="Q16" s="319">
        <v>231.49</v>
      </c>
      <c r="R16" s="319">
        <v>231.74</v>
      </c>
      <c r="S16" s="319">
        <v>235.22</v>
      </c>
      <c r="T16" s="319">
        <v>240.92500000000001</v>
      </c>
      <c r="U16" s="319">
        <v>243.35500000000002</v>
      </c>
      <c r="V16" s="319">
        <v>215.27</v>
      </c>
    </row>
    <row r="17" spans="1:22">
      <c r="A17" s="93" t="s">
        <v>33</v>
      </c>
      <c r="B17" s="319">
        <v>1.54</v>
      </c>
      <c r="C17" s="319">
        <v>1.585</v>
      </c>
      <c r="D17" s="319">
        <v>1.77</v>
      </c>
      <c r="E17" s="319">
        <v>1.845</v>
      </c>
      <c r="F17" s="319">
        <v>2.4850000000000003</v>
      </c>
      <c r="G17" s="319">
        <v>2.7850000000000001</v>
      </c>
      <c r="H17" s="319">
        <v>2.9550000000000001</v>
      </c>
      <c r="I17" s="319">
        <v>2.8650000000000002</v>
      </c>
      <c r="J17" s="319">
        <v>2.91</v>
      </c>
      <c r="K17" s="319">
        <v>2.79</v>
      </c>
      <c r="L17" s="319">
        <v>3.23</v>
      </c>
      <c r="M17" s="319">
        <v>3.9550000000000001</v>
      </c>
      <c r="N17" s="319">
        <v>4.7</v>
      </c>
      <c r="O17" s="319">
        <v>5.39</v>
      </c>
      <c r="P17" s="319">
        <v>5.2299999999999995</v>
      </c>
      <c r="Q17" s="319">
        <v>5.5550000000000006</v>
      </c>
      <c r="R17" s="319">
        <v>5.1850000000000005</v>
      </c>
      <c r="S17" s="319">
        <v>5.93</v>
      </c>
      <c r="T17" s="319">
        <v>6.1049999999999995</v>
      </c>
      <c r="U17" s="319">
        <v>7.29</v>
      </c>
      <c r="V17" s="319">
        <v>7.0049999999999999</v>
      </c>
    </row>
    <row r="18" spans="1:22">
      <c r="A18" s="93" t="s">
        <v>1</v>
      </c>
      <c r="B18" s="319">
        <v>1.0549999999999999</v>
      </c>
      <c r="C18" s="319">
        <v>1.1200000000000001</v>
      </c>
      <c r="D18" s="319">
        <v>1.17</v>
      </c>
      <c r="E18" s="319">
        <v>1.24</v>
      </c>
      <c r="F18" s="319">
        <v>1.2149999999999999</v>
      </c>
      <c r="G18" s="319">
        <v>1.34</v>
      </c>
      <c r="H18" s="319">
        <v>1.175</v>
      </c>
      <c r="I18" s="319">
        <v>1.0349999999999999</v>
      </c>
      <c r="J18" s="319">
        <v>1.1099999999999999</v>
      </c>
      <c r="K18" s="319">
        <v>1.2050000000000001</v>
      </c>
      <c r="L18" s="319">
        <v>1.2100000000000002</v>
      </c>
      <c r="M18" s="319">
        <v>1.4</v>
      </c>
      <c r="N18" s="319">
        <v>1.99</v>
      </c>
      <c r="O18" s="319">
        <v>2.04</v>
      </c>
      <c r="P18" s="319">
        <v>2.2450000000000001</v>
      </c>
      <c r="Q18" s="319">
        <v>2.415</v>
      </c>
      <c r="R18" s="319">
        <v>2.5350000000000001</v>
      </c>
      <c r="S18" s="319">
        <v>3.2850000000000001</v>
      </c>
      <c r="T18" s="319">
        <v>3.7</v>
      </c>
      <c r="U18" s="319">
        <v>3.6749999999999998</v>
      </c>
      <c r="V18" s="319">
        <v>3.6349999999999998</v>
      </c>
    </row>
    <row r="19" spans="1:22">
      <c r="A19" s="93" t="s">
        <v>24</v>
      </c>
      <c r="B19" s="319">
        <v>7.9550000000000001</v>
      </c>
      <c r="C19" s="319">
        <v>7.7750000000000004</v>
      </c>
      <c r="D19" s="319">
        <v>7.08</v>
      </c>
      <c r="E19" s="319">
        <v>5.92</v>
      </c>
      <c r="F19" s="319">
        <v>5.4700000000000006</v>
      </c>
      <c r="G19" s="319">
        <v>5.875</v>
      </c>
      <c r="H19" s="319">
        <v>5.72</v>
      </c>
      <c r="I19" s="319">
        <v>5.835</v>
      </c>
      <c r="J19" s="319">
        <v>4.38</v>
      </c>
      <c r="K19" s="319">
        <v>3.92</v>
      </c>
      <c r="L19" s="319">
        <v>5.1650000000000009</v>
      </c>
      <c r="M19" s="319">
        <v>6.165</v>
      </c>
      <c r="N19" s="319">
        <v>6.46</v>
      </c>
      <c r="O19" s="319">
        <v>6.3449999999999998</v>
      </c>
      <c r="P19" s="319">
        <v>6.2450000000000001</v>
      </c>
      <c r="Q19" s="319">
        <v>6.19</v>
      </c>
      <c r="R19" s="319">
        <v>5.4850000000000003</v>
      </c>
      <c r="S19" s="319">
        <v>5.16</v>
      </c>
      <c r="T19" s="319">
        <v>5.7850000000000001</v>
      </c>
      <c r="U19" s="319">
        <v>5.3550000000000004</v>
      </c>
      <c r="V19" s="319">
        <v>4.3849999999999998</v>
      </c>
    </row>
    <row r="21" spans="1:22">
      <c r="A21" s="139" t="s">
        <v>19</v>
      </c>
    </row>
    <row r="22" spans="1:22">
      <c r="A22" s="17" t="s">
        <v>3137</v>
      </c>
    </row>
  </sheetData>
  <pageMargins left="0.7" right="0.7" top="0.75" bottom="0.75" header="0.3" footer="0.3"/>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sheetPr codeName="Sheet342"/>
  <dimension ref="B8:K12"/>
  <sheetViews>
    <sheetView topLeftCell="A7" workbookViewId="0">
      <selection activeCell="O9" sqref="O9"/>
    </sheetView>
  </sheetViews>
  <sheetFormatPr defaultColWidth="9.21875" defaultRowHeight="14.4"/>
  <cols>
    <col min="2" max="2" width="9.77734375" customWidth="1"/>
  </cols>
  <sheetData>
    <row r="8" spans="2:11" ht="58.8">
      <c r="B8" s="742">
        <v>6</v>
      </c>
      <c r="C8" s="742"/>
      <c r="D8" s="742"/>
      <c r="E8" s="742"/>
      <c r="F8" s="742"/>
      <c r="G8" s="742"/>
      <c r="H8" s="742"/>
      <c r="I8" s="742"/>
      <c r="J8" s="742"/>
      <c r="K8" s="742"/>
    </row>
    <row r="9" spans="2:11" ht="58.5" customHeight="1">
      <c r="B9" s="878" t="s">
        <v>1070</v>
      </c>
      <c r="C9" s="878"/>
      <c r="D9" s="878"/>
      <c r="E9" s="878"/>
      <c r="F9" s="878"/>
      <c r="G9" s="878"/>
      <c r="H9" s="878"/>
      <c r="I9" s="878"/>
      <c r="J9" s="878"/>
      <c r="K9" s="878"/>
    </row>
    <row r="10" spans="2:11" ht="58.5" customHeight="1">
      <c r="B10" s="878"/>
      <c r="C10" s="878"/>
      <c r="D10" s="878"/>
      <c r="E10" s="878"/>
      <c r="F10" s="878"/>
      <c r="G10" s="878"/>
      <c r="H10" s="878"/>
      <c r="I10" s="878"/>
      <c r="J10" s="878"/>
      <c r="K10" s="878"/>
    </row>
    <row r="11" spans="2:11" ht="58.8">
      <c r="B11" s="742"/>
      <c r="C11" s="742"/>
      <c r="D11" s="742"/>
      <c r="E11" s="742"/>
      <c r="F11" s="742"/>
      <c r="G11" s="742"/>
      <c r="H11" s="742"/>
      <c r="I11" s="742"/>
      <c r="J11" s="742"/>
      <c r="K11" s="742"/>
    </row>
    <row r="12" spans="2:11" ht="58.8">
      <c r="B12" s="742"/>
      <c r="C12" s="742"/>
      <c r="D12" s="742"/>
      <c r="E12" s="742"/>
      <c r="F12" s="742"/>
      <c r="G12" s="742"/>
      <c r="H12" s="742"/>
      <c r="I12" s="742"/>
      <c r="J12" s="742"/>
      <c r="K12" s="742"/>
    </row>
  </sheetData>
  <mergeCells count="4">
    <mergeCell ref="B8:K8"/>
    <mergeCell ref="B11:K11"/>
    <mergeCell ref="B12:K12"/>
    <mergeCell ref="B9:K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Z47"/>
  <sheetViews>
    <sheetView topLeftCell="L1" zoomScale="89" zoomScaleNormal="89" workbookViewId="0">
      <selection activeCell="G20" sqref="G20"/>
    </sheetView>
  </sheetViews>
  <sheetFormatPr defaultColWidth="9.21875" defaultRowHeight="18" customHeight="1"/>
  <cols>
    <col min="1" max="1" width="36.5546875" style="17" customWidth="1"/>
    <col min="2" max="24" width="11.77734375" style="17" customWidth="1"/>
    <col min="25" max="25" width="12.21875" style="17" customWidth="1"/>
    <col min="26" max="26" width="15.21875" style="17" customWidth="1"/>
    <col min="27" max="27" width="21.21875" style="17" customWidth="1"/>
    <col min="28" max="16384" width="9.21875" style="17"/>
  </cols>
  <sheetData>
    <row r="1" spans="1:26" ht="18" customHeight="1">
      <c r="A1" s="44" t="s">
        <v>2924</v>
      </c>
      <c r="B1" s="43"/>
      <c r="C1" s="43"/>
      <c r="D1" s="43"/>
      <c r="E1" s="43"/>
      <c r="F1" s="43"/>
      <c r="G1" s="43"/>
      <c r="H1" s="43"/>
      <c r="I1" s="43"/>
      <c r="J1" s="43"/>
      <c r="K1" s="283"/>
      <c r="L1" s="283"/>
      <c r="M1" s="283"/>
      <c r="N1" s="283"/>
    </row>
    <row r="2" spans="1:26" ht="18" customHeight="1">
      <c r="A2" s="44"/>
      <c r="B2" s="43"/>
      <c r="C2" s="43"/>
      <c r="D2" s="43"/>
      <c r="E2" s="43"/>
      <c r="F2" s="43"/>
      <c r="G2" s="43"/>
      <c r="H2" s="43"/>
      <c r="I2" s="43"/>
      <c r="J2" s="43"/>
      <c r="K2" s="283"/>
      <c r="L2" s="283"/>
      <c r="M2" s="283"/>
      <c r="N2" s="283"/>
      <c r="O2" s="283"/>
      <c r="P2" s="283"/>
      <c r="Q2" s="283"/>
      <c r="R2" s="283"/>
      <c r="S2" s="283"/>
      <c r="T2" s="283"/>
      <c r="U2" s="283"/>
      <c r="V2" s="283"/>
      <c r="W2" s="283"/>
      <c r="X2" s="283"/>
    </row>
    <row r="3" spans="1:26"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6" ht="18" customHeight="1">
      <c r="A4" s="253" t="s">
        <v>452</v>
      </c>
      <c r="B4" s="567">
        <v>742.2237382182708</v>
      </c>
      <c r="C4" s="567">
        <v>861.50926788983134</v>
      </c>
      <c r="D4" s="567">
        <v>981.1430846413208</v>
      </c>
      <c r="E4" s="567">
        <v>1270.6037469710668</v>
      </c>
      <c r="F4" s="567">
        <v>1518.4562154149082</v>
      </c>
      <c r="G4" s="567">
        <v>1700.1935624166822</v>
      </c>
      <c r="H4" s="567">
        <v>1893.3547203661703</v>
      </c>
      <c r="I4" s="567">
        <v>2108.2900852158573</v>
      </c>
      <c r="J4" s="567">
        <v>2951.783585483372</v>
      </c>
      <c r="K4" s="567">
        <v>2721.6254113052159</v>
      </c>
      <c r="L4" s="567">
        <v>4046.6287438844033</v>
      </c>
      <c r="M4" s="567">
        <v>4801.5502366865248</v>
      </c>
      <c r="N4" s="567">
        <v>5547</v>
      </c>
      <c r="O4" s="567">
        <v>5174</v>
      </c>
      <c r="P4" s="567">
        <v>6679.6170820429343</v>
      </c>
      <c r="Q4" s="567">
        <v>8717.2976404487708</v>
      </c>
      <c r="R4" s="567">
        <v>4462.221344583485</v>
      </c>
      <c r="S4" s="567">
        <v>4074.9726809187428</v>
      </c>
      <c r="T4" s="567">
        <v>3844.8810531249283</v>
      </c>
      <c r="U4" s="567">
        <v>4972.8204878354227</v>
      </c>
      <c r="V4" s="567">
        <v>6051.3532011630787</v>
      </c>
      <c r="W4" s="567">
        <v>6390.8633781878534</v>
      </c>
      <c r="X4" s="692">
        <f>6824846110/1000000</f>
        <v>6824.8461100000004</v>
      </c>
    </row>
    <row r="5" spans="1:26" ht="18" customHeight="1">
      <c r="A5" s="253" t="s">
        <v>453</v>
      </c>
      <c r="B5" s="567">
        <v>1433.7447918798234</v>
      </c>
      <c r="C5" s="567">
        <v>1660.1765255677742</v>
      </c>
      <c r="D5" s="567">
        <v>1599.9424306885087</v>
      </c>
      <c r="E5" s="567">
        <v>2095.6345573666968</v>
      </c>
      <c r="F5" s="567">
        <v>2492.8665787368814</v>
      </c>
      <c r="G5" s="567">
        <v>3179.9078121126022</v>
      </c>
      <c r="H5" s="567">
        <v>4350.9060391667617</v>
      </c>
      <c r="I5" s="567">
        <v>4520.4722575253218</v>
      </c>
      <c r="J5" s="567">
        <v>7079.7307106415583</v>
      </c>
      <c r="K5" s="567">
        <v>6690.6301246528519</v>
      </c>
      <c r="L5" s="567">
        <v>7954.1337600664738</v>
      </c>
      <c r="M5" s="567">
        <v>8578.3721520427807</v>
      </c>
      <c r="N5" s="567">
        <v>5039</v>
      </c>
      <c r="O5" s="567">
        <v>5387</v>
      </c>
      <c r="P5" s="567">
        <v>12327.363707416831</v>
      </c>
      <c r="Q5" s="567">
        <v>17414.817056167642</v>
      </c>
      <c r="R5" s="567">
        <v>7879.5641141211154</v>
      </c>
      <c r="S5" s="567">
        <v>7798.7914537589904</v>
      </c>
      <c r="T5" s="567">
        <v>8532.8017131967317</v>
      </c>
      <c r="U5" s="567">
        <v>9150.895248867233</v>
      </c>
      <c r="V5" s="567">
        <v>8557.3384043723363</v>
      </c>
      <c r="W5" s="567">
        <v>10849.857528081811</v>
      </c>
      <c r="X5" s="692">
        <f>15654447273/1000000</f>
        <v>15654.447273</v>
      </c>
    </row>
    <row r="6" spans="1:26" ht="18" customHeight="1">
      <c r="A6" s="253" t="s">
        <v>454</v>
      </c>
      <c r="B6" s="567">
        <v>52.561114478883738</v>
      </c>
      <c r="C6" s="567">
        <v>68.738950335334195</v>
      </c>
      <c r="D6" s="567">
        <v>98.740864890125835</v>
      </c>
      <c r="E6" s="567">
        <v>62.67185978578383</v>
      </c>
      <c r="F6" s="567">
        <v>157.79240037071361</v>
      </c>
      <c r="G6" s="567">
        <v>340.4257602862254</v>
      </c>
      <c r="H6" s="567">
        <v>356.53031527890056</v>
      </c>
      <c r="I6" s="567">
        <v>431.87256493506493</v>
      </c>
      <c r="J6" s="567">
        <v>481.02284263959388</v>
      </c>
      <c r="K6" s="567">
        <v>409.05563851307943</v>
      </c>
      <c r="L6" s="567">
        <v>736.88840399999981</v>
      </c>
      <c r="M6" s="567">
        <v>1239.4875360000001</v>
      </c>
      <c r="N6" s="567">
        <v>1495.143401</v>
      </c>
      <c r="O6" s="567">
        <v>1278.9055006321983</v>
      </c>
      <c r="P6" s="567">
        <v>1241.9425825015203</v>
      </c>
      <c r="Q6" s="567">
        <v>915.97</v>
      </c>
      <c r="R6" s="567">
        <v>934.93090292705187</v>
      </c>
      <c r="S6" s="567">
        <v>1008.44</v>
      </c>
      <c r="T6" s="567">
        <v>1055.3336135228387</v>
      </c>
      <c r="U6" s="567">
        <v>1326.3360108505572</v>
      </c>
      <c r="V6" s="567">
        <v>1453.5641768211269</v>
      </c>
      <c r="W6" s="567">
        <v>1296.7401168972331</v>
      </c>
      <c r="X6" s="692">
        <f>1441759977.585/1000000</f>
        <v>1441.7599775850001</v>
      </c>
      <c r="Z6" s="74"/>
    </row>
    <row r="7" spans="1:26" ht="18" customHeight="1">
      <c r="A7" s="253" t="s">
        <v>455</v>
      </c>
      <c r="B7" s="567">
        <v>197.29723881699803</v>
      </c>
      <c r="C7" s="567">
        <v>224.32547403987581</v>
      </c>
      <c r="D7" s="567">
        <v>210.70604354871861</v>
      </c>
      <c r="E7" s="567">
        <v>332.35345666991242</v>
      </c>
      <c r="F7" s="567">
        <v>375.26784059314178</v>
      </c>
      <c r="G7" s="567">
        <v>447.82558139534888</v>
      </c>
      <c r="H7" s="567">
        <v>639.61115602263544</v>
      </c>
      <c r="I7" s="567">
        <v>758.19724025974017</v>
      </c>
      <c r="J7" s="567">
        <v>970.92893401015215</v>
      </c>
      <c r="K7" s="567">
        <v>749.87358082783703</v>
      </c>
      <c r="L7" s="567">
        <v>878.75301863662185</v>
      </c>
      <c r="M7" s="567">
        <v>1177.312185</v>
      </c>
      <c r="N7" s="567">
        <v>1110.774161</v>
      </c>
      <c r="O7" s="567">
        <v>947.81229699999994</v>
      </c>
      <c r="P7" s="567">
        <v>779.87502593069928</v>
      </c>
      <c r="Q7" s="567">
        <v>625.52710657899149</v>
      </c>
      <c r="R7" s="567">
        <v>618.51651600000002</v>
      </c>
      <c r="S7" s="567">
        <v>1195.1481647661828</v>
      </c>
      <c r="T7" s="567">
        <v>603.75439304927147</v>
      </c>
      <c r="U7" s="567">
        <v>653.42999999999995</v>
      </c>
      <c r="V7" s="567">
        <v>544.6</v>
      </c>
      <c r="W7" s="567">
        <v>616.58620281660012</v>
      </c>
      <c r="X7" s="692">
        <f>779247513.375/1000000</f>
        <v>779.24751337500004</v>
      </c>
      <c r="Z7" s="74"/>
    </row>
    <row r="8" spans="1:26" ht="18" customHeight="1">
      <c r="A8" s="253" t="s">
        <v>456</v>
      </c>
      <c r="B8" s="567">
        <v>689.66262373938707</v>
      </c>
      <c r="C8" s="567">
        <v>792.77031755449718</v>
      </c>
      <c r="D8" s="567">
        <v>882.40221975119493</v>
      </c>
      <c r="E8" s="567">
        <v>1207.9318871852829</v>
      </c>
      <c r="F8" s="567">
        <v>1360.6638150441945</v>
      </c>
      <c r="G8" s="567">
        <v>1359.7678021304569</v>
      </c>
      <c r="H8" s="567">
        <v>1536.8244050872697</v>
      </c>
      <c r="I8" s="567">
        <v>1676.4175202807924</v>
      </c>
      <c r="J8" s="567">
        <v>2470.7607428437782</v>
      </c>
      <c r="K8" s="567">
        <v>2312.5697727921365</v>
      </c>
      <c r="L8" s="567">
        <v>3309.7403398844035</v>
      </c>
      <c r="M8" s="567">
        <v>3562.0627006865247</v>
      </c>
      <c r="N8" s="567">
        <f t="shared" ref="N8:X8" si="0">N4-N6</f>
        <v>4051.8565989999997</v>
      </c>
      <c r="O8" s="567">
        <f t="shared" si="0"/>
        <v>3895.0944993678017</v>
      </c>
      <c r="P8" s="567">
        <f t="shared" si="0"/>
        <v>5437.6744995414138</v>
      </c>
      <c r="Q8" s="567">
        <f t="shared" si="0"/>
        <v>7801.3276404487706</v>
      </c>
      <c r="R8" s="567">
        <f t="shared" si="0"/>
        <v>3527.2904416564334</v>
      </c>
      <c r="S8" s="567">
        <f t="shared" si="0"/>
        <v>3066.5326809187427</v>
      </c>
      <c r="T8" s="567">
        <f t="shared" si="0"/>
        <v>2789.5474396020895</v>
      </c>
      <c r="U8" s="567">
        <f t="shared" si="0"/>
        <v>3646.4844769848655</v>
      </c>
      <c r="V8" s="567">
        <f t="shared" si="0"/>
        <v>4597.7890243419515</v>
      </c>
      <c r="W8" s="567">
        <f t="shared" si="0"/>
        <v>5094.1232612906206</v>
      </c>
      <c r="X8" s="567">
        <f t="shared" si="0"/>
        <v>5383.0861324150001</v>
      </c>
    </row>
    <row r="9" spans="1:26" ht="18" customHeight="1">
      <c r="A9" s="253" t="s">
        <v>457</v>
      </c>
      <c r="B9" s="567">
        <v>1236.4475530628254</v>
      </c>
      <c r="C9" s="567">
        <v>1435.8510515278983</v>
      </c>
      <c r="D9" s="567">
        <v>1389.2363871397902</v>
      </c>
      <c r="E9" s="567">
        <v>1763.2811006967843</v>
      </c>
      <c r="F9" s="567">
        <v>2117.5987381437394</v>
      </c>
      <c r="G9" s="567">
        <v>2732.0822307172534</v>
      </c>
      <c r="H9" s="567">
        <v>3711.2948831441263</v>
      </c>
      <c r="I9" s="567">
        <v>3762.2750172655815</v>
      </c>
      <c r="J9" s="567">
        <v>6108.801776631406</v>
      </c>
      <c r="K9" s="567">
        <v>5940.7565438250149</v>
      </c>
      <c r="L9" s="567">
        <v>7075.3807414298517</v>
      </c>
      <c r="M9" s="567">
        <v>7401.059967042781</v>
      </c>
      <c r="N9" s="567">
        <f>N5-N7</f>
        <v>3928.2258389999997</v>
      </c>
      <c r="O9" s="567">
        <f t="shared" ref="O9:X9" si="1">O5-O7</f>
        <v>4439.1877029999996</v>
      </c>
      <c r="P9" s="567">
        <f t="shared" si="1"/>
        <v>11547.488681486131</v>
      </c>
      <c r="Q9" s="567">
        <f t="shared" si="1"/>
        <v>16789.289949588649</v>
      </c>
      <c r="R9" s="567">
        <f t="shared" si="1"/>
        <v>7261.0475981211157</v>
      </c>
      <c r="S9" s="567">
        <f t="shared" si="1"/>
        <v>6603.6432889928074</v>
      </c>
      <c r="T9" s="567">
        <f t="shared" si="1"/>
        <v>7929.0473201474606</v>
      </c>
      <c r="U9" s="567">
        <f t="shared" si="1"/>
        <v>8497.4652488672327</v>
      </c>
      <c r="V9" s="567">
        <f t="shared" si="1"/>
        <v>8012.7384043723359</v>
      </c>
      <c r="W9" s="567">
        <f t="shared" si="1"/>
        <v>10233.271325265212</v>
      </c>
      <c r="X9" s="567">
        <f t="shared" si="1"/>
        <v>14875.199759625</v>
      </c>
    </row>
    <row r="10" spans="1:26" ht="18" customHeight="1">
      <c r="A10" s="253"/>
      <c r="B10" s="293"/>
      <c r="C10" s="293"/>
      <c r="D10" s="293"/>
      <c r="E10" s="293"/>
      <c r="F10" s="293"/>
      <c r="G10" s="293"/>
      <c r="H10" s="293"/>
      <c r="I10" s="293"/>
      <c r="J10" s="293"/>
      <c r="K10" s="293"/>
      <c r="L10" s="293"/>
      <c r="M10" s="293"/>
      <c r="N10" s="293"/>
      <c r="O10" s="293"/>
      <c r="P10" s="293"/>
      <c r="Q10" s="293"/>
      <c r="R10" s="293"/>
      <c r="S10" s="293"/>
      <c r="T10" s="293"/>
      <c r="U10" s="293"/>
      <c r="V10" s="293"/>
      <c r="W10" s="293"/>
      <c r="X10" s="293"/>
    </row>
    <row r="11" spans="1:26" ht="18" customHeight="1">
      <c r="A11" s="254" t="s">
        <v>458</v>
      </c>
      <c r="B11" s="293"/>
      <c r="C11" s="293"/>
      <c r="D11" s="293"/>
      <c r="E11" s="293"/>
      <c r="F11" s="293"/>
      <c r="G11" s="293"/>
      <c r="H11" s="293"/>
      <c r="I11" s="293"/>
      <c r="J11" s="293"/>
      <c r="K11" s="293"/>
      <c r="L11" s="293"/>
      <c r="M11" s="293"/>
      <c r="N11" s="293"/>
      <c r="O11" s="293"/>
      <c r="P11" s="293"/>
      <c r="Q11" s="293"/>
      <c r="R11" s="293"/>
      <c r="S11" s="293"/>
      <c r="T11" s="293"/>
      <c r="U11" s="293"/>
      <c r="V11" s="293"/>
      <c r="W11" s="293"/>
      <c r="X11" s="293"/>
    </row>
    <row r="12" spans="1:26" ht="18" customHeight="1">
      <c r="A12" s="255" t="s">
        <v>13</v>
      </c>
      <c r="B12" s="206">
        <v>0.52622328047352729</v>
      </c>
      <c r="C12" s="206">
        <v>1.0462750573990864</v>
      </c>
      <c r="D12" s="206">
        <v>0.94566129553143263</v>
      </c>
      <c r="E12" s="206">
        <v>0.39824732229795523</v>
      </c>
      <c r="F12" s="206">
        <v>0.67191844300278036</v>
      </c>
      <c r="G12" s="206">
        <v>1.4025044722719142</v>
      </c>
      <c r="H12" s="206">
        <v>2.793856103476152</v>
      </c>
      <c r="I12" s="206">
        <v>2.1258116883116882</v>
      </c>
      <c r="J12" s="206">
        <v>1.2368866328257191</v>
      </c>
      <c r="K12" s="206">
        <v>0.56445659686275496</v>
      </c>
      <c r="L12" s="206">
        <v>3.2387049999999999</v>
      </c>
      <c r="M12" s="206">
        <v>28.965420999999999</v>
      </c>
      <c r="N12" s="206">
        <v>2.6181960000000002</v>
      </c>
      <c r="O12" s="206">
        <v>38.290546933525285</v>
      </c>
      <c r="P12" s="206">
        <v>2.4645075519756836</v>
      </c>
      <c r="Q12" s="206">
        <v>3.5522081623313535</v>
      </c>
      <c r="R12" s="206">
        <v>17.725838028734881</v>
      </c>
      <c r="S12" s="206">
        <v>11.225278268761093</v>
      </c>
      <c r="T12" s="206">
        <v>2.7136478620737088</v>
      </c>
      <c r="U12" s="206">
        <v>3.6537102245576558</v>
      </c>
      <c r="V12" s="206">
        <v>0.43399852522996274</v>
      </c>
      <c r="W12" s="206">
        <v>4.1436435192042396</v>
      </c>
      <c r="X12" s="206">
        <v>2.9173323999999998</v>
      </c>
      <c r="Z12" s="74"/>
    </row>
    <row r="13" spans="1:26" ht="18" customHeight="1">
      <c r="A13" s="255" t="s">
        <v>12</v>
      </c>
      <c r="B13" s="206">
        <v>0.13057276531311324</v>
      </c>
      <c r="C13" s="206">
        <v>0.46646591271561477</v>
      </c>
      <c r="D13" s="206">
        <v>2.6082725427722043E-2</v>
      </c>
      <c r="E13" s="206">
        <v>0.1314508276533593</v>
      </c>
      <c r="F13" s="206">
        <v>5.1899907321594066E-2</v>
      </c>
      <c r="G13" s="206">
        <v>4.2415026833631488</v>
      </c>
      <c r="H13" s="206">
        <v>5.6588520614389654E-2</v>
      </c>
      <c r="I13" s="206">
        <v>4.6266233766233768E-2</v>
      </c>
      <c r="J13" s="206">
        <v>0.17005076142131981</v>
      </c>
      <c r="K13" s="206">
        <v>0.34156060013140993</v>
      </c>
      <c r="L13" s="206">
        <v>0.27271099999999998</v>
      </c>
      <c r="M13" s="206">
        <v>0.91049000000000002</v>
      </c>
      <c r="N13" s="206">
        <v>0.39951500000000001</v>
      </c>
      <c r="O13" s="206">
        <v>0.37032807836755133</v>
      </c>
      <c r="P13" s="206">
        <v>4.2333895914893622</v>
      </c>
      <c r="Q13" s="206">
        <v>0.11094511341819946</v>
      </c>
      <c r="R13" s="206">
        <v>3.1725940000042342E-2</v>
      </c>
      <c r="S13" s="206">
        <v>1.3403330308504791</v>
      </c>
      <c r="T13" s="206">
        <v>2.6308015611172326</v>
      </c>
      <c r="U13" s="206">
        <v>0.65430821196231082</v>
      </c>
      <c r="V13" s="206">
        <v>1.1472916040245182E-2</v>
      </c>
      <c r="W13" s="206">
        <v>0.4938995164783852</v>
      </c>
      <c r="X13" s="206">
        <v>0.77870437000000003</v>
      </c>
      <c r="Z13" s="74"/>
    </row>
    <row r="14" spans="1:26" ht="18" customHeight="1">
      <c r="A14" s="255" t="s">
        <v>513</v>
      </c>
      <c r="B14" s="206"/>
      <c r="C14" s="206"/>
      <c r="D14" s="206"/>
      <c r="E14" s="206"/>
      <c r="F14" s="206"/>
      <c r="G14" s="206"/>
      <c r="H14" s="206"/>
      <c r="I14" s="206"/>
      <c r="J14" s="206"/>
      <c r="K14" s="206"/>
      <c r="L14" s="206"/>
      <c r="M14" s="206"/>
      <c r="N14" s="206"/>
      <c r="O14" s="206"/>
      <c r="P14" s="206"/>
      <c r="Q14" s="206"/>
      <c r="R14" s="206"/>
      <c r="S14" s="206"/>
      <c r="T14" s="206"/>
      <c r="U14" s="206"/>
      <c r="V14" s="206"/>
      <c r="W14" s="206"/>
      <c r="X14" s="206">
        <v>25.098577469999999</v>
      </c>
      <c r="Z14" s="74"/>
    </row>
    <row r="15" spans="1:26" ht="18" customHeight="1">
      <c r="A15" s="255" t="s">
        <v>459</v>
      </c>
      <c r="B15" s="206">
        <v>7.3591031338565385</v>
      </c>
      <c r="C15" s="206">
        <v>17.861881525405625</v>
      </c>
      <c r="D15" s="206">
        <v>10.705312401298977</v>
      </c>
      <c r="E15" s="206">
        <v>17.881207400194743</v>
      </c>
      <c r="F15" s="206">
        <v>12.291936978683967</v>
      </c>
      <c r="G15" s="206">
        <v>13.323792486583184</v>
      </c>
      <c r="H15" s="206">
        <v>23.487469684721098</v>
      </c>
      <c r="I15" s="206">
        <v>127.0836038961039</v>
      </c>
      <c r="J15" s="206">
        <v>129.00507614213197</v>
      </c>
      <c r="K15" s="206">
        <v>82.427227557736614</v>
      </c>
      <c r="L15" s="206">
        <v>154.879738</v>
      </c>
      <c r="M15" s="206">
        <v>129.78554399999999</v>
      </c>
      <c r="N15" s="206">
        <v>187.35346899999999</v>
      </c>
      <c r="O15" s="206">
        <v>244.70835439033553</v>
      </c>
      <c r="P15" s="206">
        <v>282.8440448662613</v>
      </c>
      <c r="Q15" s="206">
        <v>150.72095529947191</v>
      </c>
      <c r="R15" s="206">
        <v>146.20113104432156</v>
      </c>
      <c r="S15" s="206">
        <v>144.41694281514481</v>
      </c>
      <c r="T15" s="206">
        <v>148.03439529142568</v>
      </c>
      <c r="U15" s="206">
        <v>164.08193121518684</v>
      </c>
      <c r="V15" s="206">
        <v>144.21350154853178</v>
      </c>
      <c r="W15" s="206">
        <v>207.23454662533968</v>
      </c>
      <c r="X15" s="206">
        <v>280.53827862999998</v>
      </c>
      <c r="Z15" s="74"/>
    </row>
    <row r="16" spans="1:26" s="40" customFormat="1" ht="18" customHeight="1">
      <c r="A16" s="255" t="s">
        <v>512</v>
      </c>
      <c r="B16" s="206">
        <v>0.31900405921030589</v>
      </c>
      <c r="C16" s="206">
        <v>0</v>
      </c>
      <c r="D16" s="206">
        <v>11.796156657211682</v>
      </c>
      <c r="E16" s="206">
        <v>8.6046738072054527</v>
      </c>
      <c r="F16" s="206">
        <v>114.93605189990733</v>
      </c>
      <c r="G16" s="206">
        <v>293.54293381037564</v>
      </c>
      <c r="H16" s="206">
        <v>277.66289409862571</v>
      </c>
      <c r="I16" s="206">
        <v>234.70292207792207</v>
      </c>
      <c r="J16" s="206">
        <v>230.90778341793569</v>
      </c>
      <c r="K16" s="206">
        <v>22.491587442462318</v>
      </c>
      <c r="L16" s="206">
        <v>1.25559</v>
      </c>
      <c r="M16" s="206">
        <v>14.049023</v>
      </c>
      <c r="N16" s="206">
        <v>2.2734369999999999</v>
      </c>
      <c r="O16" s="206">
        <v>4.0046283168502761</v>
      </c>
      <c r="P16" s="206">
        <v>1.1580955987841945</v>
      </c>
      <c r="Q16" s="206">
        <v>8.5089768165593913</v>
      </c>
      <c r="R16" s="206">
        <v>0.11412824150599891</v>
      </c>
      <c r="S16" s="206">
        <v>0.55608930857596461</v>
      </c>
      <c r="T16" s="206">
        <v>2.044325724982345</v>
      </c>
      <c r="U16" s="206">
        <v>5.8986009717568955</v>
      </c>
      <c r="V16" s="206">
        <v>5.8505674731201877E-2</v>
      </c>
      <c r="W16" s="206">
        <v>0.14631410996910216</v>
      </c>
      <c r="X16" s="206">
        <v>0.25173542999999998</v>
      </c>
      <c r="Z16" s="74"/>
    </row>
    <row r="17" spans="1:26" ht="18" customHeight="1">
      <c r="A17" s="255" t="s">
        <v>11</v>
      </c>
      <c r="B17" s="206">
        <v>0</v>
      </c>
      <c r="C17" s="206">
        <v>0</v>
      </c>
      <c r="D17" s="206">
        <v>0</v>
      </c>
      <c r="E17" s="206">
        <v>0</v>
      </c>
      <c r="F17" s="206">
        <v>0</v>
      </c>
      <c r="G17" s="206">
        <v>0</v>
      </c>
      <c r="H17" s="206">
        <v>0</v>
      </c>
      <c r="I17" s="206">
        <v>0</v>
      </c>
      <c r="J17" s="206">
        <v>0</v>
      </c>
      <c r="K17" s="206">
        <v>0</v>
      </c>
      <c r="L17" s="206">
        <v>0</v>
      </c>
      <c r="M17" s="206">
        <v>8.4749999999999999E-3</v>
      </c>
      <c r="N17" s="206">
        <v>0</v>
      </c>
      <c r="O17" s="206">
        <v>0</v>
      </c>
      <c r="P17" s="206">
        <v>7.4012293617021274E-2</v>
      </c>
      <c r="Q17" s="206">
        <v>0</v>
      </c>
      <c r="R17" s="206">
        <v>0</v>
      </c>
      <c r="S17" s="206">
        <v>0</v>
      </c>
      <c r="T17" s="206">
        <v>0</v>
      </c>
      <c r="U17" s="206">
        <v>4.1701268782842895E-4</v>
      </c>
      <c r="V17" s="206">
        <v>2.2279999999999999E-3</v>
      </c>
      <c r="W17" s="206">
        <v>3.0000399999991257E-2</v>
      </c>
      <c r="X17" s="206">
        <v>3.5E-4</v>
      </c>
      <c r="Z17" s="74"/>
    </row>
    <row r="18" spans="1:26" ht="18" customHeight="1">
      <c r="A18" s="255" t="s">
        <v>10</v>
      </c>
      <c r="B18" s="206">
        <v>0.1441009609848633</v>
      </c>
      <c r="C18" s="206">
        <v>1.3901205631691451</v>
      </c>
      <c r="D18" s="206">
        <v>12.009680718263057</v>
      </c>
      <c r="E18" s="206">
        <v>1.5968841285296982</v>
      </c>
      <c r="F18" s="206">
        <v>1.9907321594068581</v>
      </c>
      <c r="G18" s="206">
        <v>0.82021466905187834</v>
      </c>
      <c r="H18" s="206">
        <v>1.0695230396119644</v>
      </c>
      <c r="I18" s="206">
        <v>1.0543831168831168</v>
      </c>
      <c r="J18" s="206">
        <v>3.9103214890016922</v>
      </c>
      <c r="K18" s="206">
        <v>2.7996167236322536</v>
      </c>
      <c r="L18" s="206">
        <v>11.055507</v>
      </c>
      <c r="M18" s="206">
        <v>10.695774</v>
      </c>
      <c r="N18" s="206">
        <v>7.1096779999999997</v>
      </c>
      <c r="O18" s="206">
        <v>1.9237257824236356</v>
      </c>
      <c r="P18" s="206">
        <v>2.296923734346505</v>
      </c>
      <c r="Q18" s="206">
        <v>3.0170621924497087</v>
      </c>
      <c r="R18" s="206">
        <v>5.0222026598896541</v>
      </c>
      <c r="S18" s="206">
        <v>5.17777540688851</v>
      </c>
      <c r="T18" s="206">
        <v>6.8163408138579236</v>
      </c>
      <c r="U18" s="206">
        <v>5.7851998388049477</v>
      </c>
      <c r="V18" s="206">
        <v>2.2749009611991062</v>
      </c>
      <c r="W18" s="206">
        <v>2.3807655600005653</v>
      </c>
      <c r="X18" s="206">
        <v>5.58336831</v>
      </c>
      <c r="Z18" s="74"/>
    </row>
    <row r="19" spans="1:26" ht="18" customHeight="1">
      <c r="A19" s="255" t="s">
        <v>9</v>
      </c>
      <c r="B19" s="206">
        <v>11.346866246382131</v>
      </c>
      <c r="C19" s="206">
        <v>12.115620985516076</v>
      </c>
      <c r="D19" s="206">
        <v>0.19633998261541788</v>
      </c>
      <c r="E19" s="206">
        <v>0.71957156767283348</v>
      </c>
      <c r="F19" s="206">
        <v>0.54031510658016679</v>
      </c>
      <c r="G19" s="206">
        <v>0.46601073345259392</v>
      </c>
      <c r="H19" s="206">
        <v>0.91673403395311237</v>
      </c>
      <c r="I19" s="206">
        <v>1.7824675324675325</v>
      </c>
      <c r="J19" s="206">
        <v>0.91793570219966159</v>
      </c>
      <c r="K19" s="206">
        <v>27.098167432220897</v>
      </c>
      <c r="L19" s="206">
        <v>46.305647</v>
      </c>
      <c r="M19" s="206">
        <v>63.351461999999998</v>
      </c>
      <c r="N19" s="206">
        <v>104.131034</v>
      </c>
      <c r="O19" s="206">
        <v>48.049637469328999</v>
      </c>
      <c r="P19" s="206">
        <v>41.489221256534947</v>
      </c>
      <c r="Q19" s="206">
        <v>52.216853901332868</v>
      </c>
      <c r="R19" s="206">
        <v>38.259585379098255</v>
      </c>
      <c r="S19" s="206">
        <v>46.584995491943026</v>
      </c>
      <c r="T19" s="206">
        <v>51.573042650881128</v>
      </c>
      <c r="U19" s="206">
        <v>57.383720912604581</v>
      </c>
      <c r="V19" s="206">
        <v>47.046395309975907</v>
      </c>
      <c r="W19" s="206">
        <v>64.048865051805649</v>
      </c>
      <c r="X19" s="206">
        <v>60.736687459999999</v>
      </c>
      <c r="Z19" s="74"/>
    </row>
    <row r="20" spans="1:26" ht="18" customHeight="1">
      <c r="A20" s="255" t="s">
        <v>8</v>
      </c>
      <c r="B20" s="206">
        <v>0.29527458875840334</v>
      </c>
      <c r="C20" s="206">
        <v>0.67961839933461066</v>
      </c>
      <c r="D20" s="206">
        <v>1.1016240101403421</v>
      </c>
      <c r="E20" s="206">
        <v>9.029211295034079</v>
      </c>
      <c r="F20" s="206">
        <v>12.582020389249305</v>
      </c>
      <c r="G20" s="206">
        <v>8.1860465116279073</v>
      </c>
      <c r="H20" s="206">
        <v>17.936135812449475</v>
      </c>
      <c r="I20" s="206">
        <v>20.189123376623378</v>
      </c>
      <c r="J20" s="206">
        <v>42.329949238578678</v>
      </c>
      <c r="K20" s="206">
        <v>1.576565763597858</v>
      </c>
      <c r="L20" s="206">
        <v>1.6394759999999999</v>
      </c>
      <c r="M20" s="206">
        <v>2.4801340000000001</v>
      </c>
      <c r="N20" s="206">
        <v>4.694769</v>
      </c>
      <c r="O20" s="206">
        <v>2.258105333625438</v>
      </c>
      <c r="P20" s="206">
        <v>2.442117534954408</v>
      </c>
      <c r="Q20" s="206">
        <v>1.1839212505995393</v>
      </c>
      <c r="R20" s="206">
        <v>1.6354506144270553</v>
      </c>
      <c r="S20" s="206">
        <v>2.5187843511428984</v>
      </c>
      <c r="T20" s="206">
        <v>2.7649222629370276</v>
      </c>
      <c r="U20" s="206">
        <v>1.4294525468052435</v>
      </c>
      <c r="V20" s="206">
        <v>1.0501008608217197</v>
      </c>
      <c r="W20" s="206">
        <v>0.17567462000001574</v>
      </c>
      <c r="X20" s="206">
        <v>4.3728704199999999</v>
      </c>
      <c r="Z20" s="74"/>
    </row>
    <row r="21" spans="1:26" ht="18" customHeight="1">
      <c r="A21" s="255" t="s">
        <v>6</v>
      </c>
      <c r="B21" s="206">
        <v>2.2726791549203997</v>
      </c>
      <c r="C21" s="206">
        <v>3.0897729261554026</v>
      </c>
      <c r="D21" s="206">
        <v>2.0899482560573203E-2</v>
      </c>
      <c r="E21" s="206">
        <v>2.0886075949367089</v>
      </c>
      <c r="F21" s="206">
        <v>3.5644114921223355</v>
      </c>
      <c r="G21" s="206">
        <v>7.2441860465116283</v>
      </c>
      <c r="H21" s="206">
        <v>10.601455133387228</v>
      </c>
      <c r="I21" s="206">
        <v>20.983766233766232</v>
      </c>
      <c r="J21" s="206">
        <v>33.270727580372252</v>
      </c>
      <c r="K21" s="206">
        <v>21.918683194412306</v>
      </c>
      <c r="L21" s="206">
        <v>18.512177000000001</v>
      </c>
      <c r="M21" s="206">
        <v>65.732894000000002</v>
      </c>
      <c r="N21" s="206">
        <v>56.174017999999997</v>
      </c>
      <c r="O21" s="206">
        <v>67.06439215948923</v>
      </c>
      <c r="P21" s="206">
        <v>68.420594158054712</v>
      </c>
      <c r="Q21" s="206">
        <v>11.294023301587572</v>
      </c>
      <c r="R21" s="206">
        <v>23.582455513601065</v>
      </c>
      <c r="S21" s="206">
        <v>15.832797809822315</v>
      </c>
      <c r="T21" s="206">
        <v>9.671497647755265</v>
      </c>
      <c r="U21" s="206">
        <v>32.637430078715298</v>
      </c>
      <c r="V21" s="206">
        <v>21.023866181768692</v>
      </c>
      <c r="W21" s="206">
        <v>15.484047905175943</v>
      </c>
      <c r="X21" s="206">
        <v>35.187451020000005</v>
      </c>
      <c r="Z21" s="74"/>
    </row>
    <row r="22" spans="1:26" ht="18" customHeight="1">
      <c r="A22" s="255" t="s">
        <v>18</v>
      </c>
      <c r="B22" s="206">
        <v>0.22196689327601965</v>
      </c>
      <c r="C22" s="206">
        <v>7.3043461526659359E-2</v>
      </c>
      <c r="D22" s="206">
        <v>0.19217252428125822</v>
      </c>
      <c r="E22" s="206">
        <v>2.9211295034079843E-3</v>
      </c>
      <c r="F22" s="206">
        <v>1.2974976830398516E-2</v>
      </c>
      <c r="G22" s="206">
        <v>4.7406082289803218E-2</v>
      </c>
      <c r="H22" s="206">
        <v>0.32578819725141472</v>
      </c>
      <c r="I22" s="206">
        <v>9.0909090909090912E-2</v>
      </c>
      <c r="J22" s="206">
        <v>0.32148900169204736</v>
      </c>
      <c r="K22" s="206">
        <v>2.3928534917992028</v>
      </c>
      <c r="L22" s="206">
        <v>0.60665000000000002</v>
      </c>
      <c r="M22" s="206">
        <v>0.385438</v>
      </c>
      <c r="N22" s="206">
        <v>60.169286999999997</v>
      </c>
      <c r="O22" s="206">
        <v>4.9642256096644966</v>
      </c>
      <c r="P22" s="206">
        <v>0.76256057142857137</v>
      </c>
      <c r="Q22" s="206">
        <v>0.56730494675735466</v>
      </c>
      <c r="R22" s="206">
        <v>0.63004848870864938</v>
      </c>
      <c r="S22" s="206">
        <v>0.2174005089441651</v>
      </c>
      <c r="T22" s="206">
        <v>2.6667999462402445</v>
      </c>
      <c r="U22" s="206">
        <v>0.82192447225989029</v>
      </c>
      <c r="V22" s="206">
        <v>0.32626585550871245</v>
      </c>
      <c r="W22" s="206">
        <v>2.1301038125826706</v>
      </c>
      <c r="X22" s="206">
        <v>0.72413641000000006</v>
      </c>
      <c r="Z22" s="74"/>
    </row>
    <row r="23" spans="1:26" ht="18" customHeight="1">
      <c r="A23" s="255" t="s">
        <v>4</v>
      </c>
      <c r="B23" s="206">
        <v>7.4146825440362302E-2</v>
      </c>
      <c r="C23" s="206">
        <v>7.2136976999789118E-2</v>
      </c>
      <c r="D23" s="206">
        <v>11.175538387605844</v>
      </c>
      <c r="E23" s="206">
        <v>0.18208373904576436</v>
      </c>
      <c r="F23" s="206">
        <v>2.5023169601482854E-2</v>
      </c>
      <c r="G23" s="206">
        <v>3.7567084078711989E-2</v>
      </c>
      <c r="H23" s="206">
        <v>2.5869037995149554E-2</v>
      </c>
      <c r="I23" s="206">
        <v>9.0097402597402593E-2</v>
      </c>
      <c r="J23" s="206">
        <v>0.15905245346869712</v>
      </c>
      <c r="K23" s="206">
        <v>0.13769111148019289</v>
      </c>
      <c r="L23" s="206">
        <v>3.4385949999999998</v>
      </c>
      <c r="M23" s="206">
        <v>0.103863</v>
      </c>
      <c r="N23" s="206">
        <v>0.46925699999999998</v>
      </c>
      <c r="O23" s="206">
        <v>0.38412572546319484</v>
      </c>
      <c r="P23" s="206">
        <v>0.18952339939209728</v>
      </c>
      <c r="Q23" s="206">
        <v>13.105301275099217</v>
      </c>
      <c r="R23" s="206">
        <v>0.40211523626709339</v>
      </c>
      <c r="S23" s="206">
        <v>0.21713249522545305</v>
      </c>
      <c r="T23" s="206">
        <v>9.4319921222666119E-3</v>
      </c>
      <c r="U23" s="206">
        <v>6.6305000000395197E-3</v>
      </c>
      <c r="V23" s="206">
        <v>0.26450834999999784</v>
      </c>
      <c r="W23" s="206">
        <v>0.33450557999993352</v>
      </c>
      <c r="X23" s="206">
        <v>0.52883019999999992</v>
      </c>
      <c r="Z23" s="74"/>
    </row>
    <row r="24" spans="1:26" ht="18" customHeight="1">
      <c r="A24" s="255" t="s">
        <v>3</v>
      </c>
      <c r="B24" s="206">
        <v>17.391211090416913</v>
      </c>
      <c r="C24" s="206">
        <v>18.459801985940146</v>
      </c>
      <c r="D24" s="206">
        <v>0.25201687822578378</v>
      </c>
      <c r="E24" s="206">
        <v>4.8685491723466411E-3</v>
      </c>
      <c r="F24" s="206">
        <v>2.8767377201112141</v>
      </c>
      <c r="G24" s="206">
        <v>0.55992844364937389</v>
      </c>
      <c r="H24" s="206">
        <v>1.9094583670169765</v>
      </c>
      <c r="I24" s="206">
        <v>0.19724025974025974</v>
      </c>
      <c r="J24" s="206">
        <v>0.65820642978003385</v>
      </c>
      <c r="K24" s="206">
        <v>193.29032941468233</v>
      </c>
      <c r="L24" s="206">
        <v>433.70261699999998</v>
      </c>
      <c r="M24" s="206">
        <v>857.60082499999999</v>
      </c>
      <c r="N24" s="206">
        <v>982.828124</v>
      </c>
      <c r="O24" s="206">
        <v>764.14605096269406</v>
      </c>
      <c r="P24" s="206">
        <v>692.47703208267524</v>
      </c>
      <c r="Q24" s="206">
        <v>628.37516472789798</v>
      </c>
      <c r="R24" s="206">
        <v>648.01153158971238</v>
      </c>
      <c r="S24" s="206">
        <v>706.27017575678485</v>
      </c>
      <c r="T24" s="206">
        <v>750.73494467778357</v>
      </c>
      <c r="U24" s="206">
        <v>971.63749346407189</v>
      </c>
      <c r="V24" s="206">
        <v>1161.6233473963773</v>
      </c>
      <c r="W24" s="206">
        <v>916.67469370869651</v>
      </c>
      <c r="X24" s="206">
        <v>929.57556562499997</v>
      </c>
      <c r="Z24" s="74"/>
    </row>
    <row r="25" spans="1:26" ht="18" customHeight="1">
      <c r="A25" s="255" t="s">
        <v>1</v>
      </c>
      <c r="B25" s="206">
        <v>8.4353117240898428</v>
      </c>
      <c r="C25" s="206">
        <v>12.570941630141183</v>
      </c>
      <c r="D25" s="206">
        <v>0.94894738190082628</v>
      </c>
      <c r="E25" s="206">
        <v>17.882181110029212</v>
      </c>
      <c r="F25" s="206">
        <v>7</v>
      </c>
      <c r="G25" s="206">
        <v>8.9874776386404296</v>
      </c>
      <c r="H25" s="206">
        <v>18.545675020210187</v>
      </c>
      <c r="I25" s="206">
        <v>22.830357142857142</v>
      </c>
      <c r="J25" s="206">
        <v>36.883248730964468</v>
      </c>
      <c r="K25" s="206">
        <v>47.840501191626906</v>
      </c>
      <c r="L25" s="206">
        <v>60.340435999999997</v>
      </c>
      <c r="M25" s="206">
        <v>60.593811000000002</v>
      </c>
      <c r="N25" s="206">
        <v>81.902102999999997</v>
      </c>
      <c r="O25" s="206">
        <v>96.074930336129199</v>
      </c>
      <c r="P25" s="206">
        <v>135.99732395379937</v>
      </c>
      <c r="Q25" s="206">
        <v>37.716919046196338</v>
      </c>
      <c r="R25" s="206">
        <v>45.553745367257136</v>
      </c>
      <c r="S25" s="206">
        <v>64.8433007652648</v>
      </c>
      <c r="T25" s="206">
        <v>66.35180173444418</v>
      </c>
      <c r="U25" s="206">
        <v>63.594018345375893</v>
      </c>
      <c r="V25" s="206">
        <v>54.122162542455271</v>
      </c>
      <c r="W25" s="206">
        <v>68.607349354990248</v>
      </c>
      <c r="X25" s="206">
        <v>79.998826069999993</v>
      </c>
      <c r="Z25" s="74"/>
    </row>
    <row r="26" spans="1:26" ht="18" customHeight="1">
      <c r="A26" s="255" t="s">
        <v>24</v>
      </c>
      <c r="B26" s="206">
        <v>4.0446537557613196</v>
      </c>
      <c r="C26" s="206">
        <v>0.91327091103086799</v>
      </c>
      <c r="D26" s="206">
        <v>49.370432445062917</v>
      </c>
      <c r="E26" s="206">
        <v>4.1499513145082769</v>
      </c>
      <c r="F26" s="206">
        <v>1.2483781278962003</v>
      </c>
      <c r="G26" s="206">
        <v>1.5661896243291593</v>
      </c>
      <c r="H26" s="206">
        <v>1.1988682295877122</v>
      </c>
      <c r="I26" s="206">
        <v>0.69561688311688308</v>
      </c>
      <c r="J26" s="206">
        <v>1.2521150592216581</v>
      </c>
      <c r="K26" s="206">
        <v>6.1763979924343637</v>
      </c>
      <c r="L26" s="206">
        <v>1.640555</v>
      </c>
      <c r="M26" s="206">
        <v>4.8243819999999999</v>
      </c>
      <c r="N26" s="206">
        <v>5.0205140000000004</v>
      </c>
      <c r="O26" s="206">
        <v>6.666449534301452</v>
      </c>
      <c r="P26" s="206">
        <v>7.0932359082066885</v>
      </c>
      <c r="Q26" s="206">
        <v>5.5953803971273413</v>
      </c>
      <c r="R26" s="206">
        <v>7.760944823528007</v>
      </c>
      <c r="S26" s="206">
        <v>9.2404415192666178</v>
      </c>
      <c r="T26" s="206">
        <v>9.3216613572181934</v>
      </c>
      <c r="U26" s="206">
        <v>18.751173055768113</v>
      </c>
      <c r="V26" s="206">
        <v>21.112922698487242</v>
      </c>
      <c r="W26" s="206">
        <v>14.855707132990016</v>
      </c>
      <c r="X26" s="206">
        <v>15.467263769999999</v>
      </c>
      <c r="Z26" s="74"/>
    </row>
    <row r="27" spans="1:26" ht="18" customHeight="1">
      <c r="A27" s="253"/>
      <c r="B27" s="293"/>
      <c r="C27" s="293"/>
      <c r="D27" s="293"/>
      <c r="E27" s="293"/>
      <c r="F27" s="293"/>
      <c r="G27" s="293"/>
      <c r="H27" s="293"/>
      <c r="I27" s="293"/>
      <c r="J27" s="293"/>
      <c r="K27" s="293"/>
      <c r="L27" s="293"/>
      <c r="M27" s="293"/>
      <c r="N27" s="293"/>
      <c r="O27" s="293"/>
      <c r="P27" s="293"/>
      <c r="Q27" s="293"/>
      <c r="R27" s="293"/>
      <c r="S27" s="293"/>
      <c r="T27" s="293"/>
      <c r="U27" s="293"/>
      <c r="V27" s="293"/>
      <c r="W27" s="293"/>
      <c r="X27" s="206"/>
    </row>
    <row r="28" spans="1:26" ht="18" customHeight="1">
      <c r="A28" s="254" t="s">
        <v>461</v>
      </c>
      <c r="B28" s="293"/>
      <c r="C28" s="293"/>
      <c r="D28" s="293"/>
      <c r="E28" s="293"/>
      <c r="F28" s="293"/>
      <c r="G28" s="293"/>
      <c r="H28" s="293"/>
      <c r="I28" s="293"/>
      <c r="J28" s="293"/>
      <c r="K28" s="293"/>
      <c r="L28" s="293"/>
      <c r="M28" s="293"/>
      <c r="N28" s="293"/>
      <c r="O28" s="293"/>
      <c r="P28" s="293"/>
      <c r="Q28" s="293"/>
      <c r="R28" s="293"/>
      <c r="S28" s="293"/>
      <c r="T28" s="293"/>
      <c r="U28" s="293"/>
      <c r="V28" s="293"/>
      <c r="W28" s="293"/>
      <c r="X28" s="206"/>
    </row>
    <row r="29" spans="1:26" ht="18" customHeight="1">
      <c r="A29" s="255" t="s">
        <v>13</v>
      </c>
      <c r="B29" s="206">
        <v>0</v>
      </c>
      <c r="C29" s="206">
        <v>0</v>
      </c>
      <c r="D29" s="206">
        <v>2.2280502993274402E-5</v>
      </c>
      <c r="E29" s="206">
        <v>1.9474196689386564E-3</v>
      </c>
      <c r="F29" s="206">
        <v>0</v>
      </c>
      <c r="G29" s="206">
        <v>0</v>
      </c>
      <c r="H29" s="206">
        <v>8.0840743734842356E-4</v>
      </c>
      <c r="I29" s="206">
        <v>4.2207792207792208E-2</v>
      </c>
      <c r="J29" s="206">
        <v>0.1065989847715736</v>
      </c>
      <c r="K29" s="206">
        <v>0.22057681568407914</v>
      </c>
      <c r="L29" s="206">
        <v>3.2573359474804824</v>
      </c>
      <c r="M29" s="206">
        <v>0.446021</v>
      </c>
      <c r="N29" s="206">
        <v>1.0267930000000001</v>
      </c>
      <c r="O29" s="206">
        <v>0.26888800000000002</v>
      </c>
      <c r="P29" s="206">
        <v>3.4236440382978723</v>
      </c>
      <c r="Q29" s="206">
        <v>1.5835522426923022E-2</v>
      </c>
      <c r="R29" s="206">
        <v>2.6168E-2</v>
      </c>
      <c r="S29" s="206">
        <v>6.5402714625132112E-3</v>
      </c>
      <c r="T29" s="206">
        <v>0.21000099999999999</v>
      </c>
      <c r="U29" s="206">
        <v>1.045898801923951E-2</v>
      </c>
      <c r="V29" s="206">
        <v>0.4606217574293171</v>
      </c>
      <c r="W29" s="206">
        <v>0.32491399999999998</v>
      </c>
      <c r="X29" s="206">
        <v>9.5060000000000006E-3</v>
      </c>
      <c r="Z29" s="74"/>
    </row>
    <row r="30" spans="1:26" ht="18" customHeight="1">
      <c r="A30" s="255" t="s">
        <v>12</v>
      </c>
      <c r="B30" s="206">
        <v>0</v>
      </c>
      <c r="C30" s="206">
        <v>0.16255738031379149</v>
      </c>
      <c r="D30" s="206">
        <v>0.25585476561194154</v>
      </c>
      <c r="E30" s="206">
        <v>0.6037000973709834</v>
      </c>
      <c r="F30" s="206">
        <v>0.5857275254865616</v>
      </c>
      <c r="G30" s="206">
        <v>0.73255813953488369</v>
      </c>
      <c r="H30" s="206">
        <v>1.0856911883589329</v>
      </c>
      <c r="I30" s="206">
        <v>1.9577922077922079</v>
      </c>
      <c r="J30" s="206">
        <v>0.48730964467005078</v>
      </c>
      <c r="K30" s="206">
        <v>0.32072865733628741</v>
      </c>
      <c r="L30" s="206">
        <v>2.4310630404542226</v>
      </c>
      <c r="M30" s="206">
        <v>5.3720489999999996</v>
      </c>
      <c r="N30" s="206">
        <v>6.7154579999999999</v>
      </c>
      <c r="O30" s="206">
        <v>0.96672100000000005</v>
      </c>
      <c r="P30" s="206">
        <v>3.3950028048632213</v>
      </c>
      <c r="Q30" s="206">
        <v>0.12062169594911799</v>
      </c>
      <c r="R30" s="206">
        <v>0.304392</v>
      </c>
      <c r="S30" s="206">
        <v>0.40438581400511764</v>
      </c>
      <c r="T30" s="206">
        <v>0.26698647193453079</v>
      </c>
      <c r="U30" s="206">
        <v>0.13088478678663029</v>
      </c>
      <c r="V30" s="206">
        <v>1.5275526360992491</v>
      </c>
      <c r="W30" s="206">
        <v>0.46045700000000001</v>
      </c>
      <c r="X30" s="206">
        <v>0.40190368999999998</v>
      </c>
      <c r="Z30" s="74"/>
    </row>
    <row r="31" spans="1:26" ht="18" customHeight="1">
      <c r="A31" s="255" t="s">
        <v>513</v>
      </c>
      <c r="B31" s="206"/>
      <c r="C31" s="206"/>
      <c r="D31" s="206"/>
      <c r="E31" s="206"/>
      <c r="F31" s="206"/>
      <c r="G31" s="206"/>
      <c r="H31" s="206"/>
      <c r="I31" s="206"/>
      <c r="J31" s="206"/>
      <c r="K31" s="206"/>
      <c r="L31" s="206"/>
      <c r="M31" s="206"/>
      <c r="N31" s="206"/>
      <c r="O31" s="206"/>
      <c r="P31" s="206"/>
      <c r="Q31" s="206"/>
      <c r="R31" s="206"/>
      <c r="S31" s="206"/>
      <c r="T31" s="206"/>
      <c r="U31" s="206"/>
      <c r="V31" s="206"/>
      <c r="W31" s="206"/>
      <c r="X31" s="206">
        <v>1.568348E-2</v>
      </c>
      <c r="Z31" s="74"/>
    </row>
    <row r="32" spans="1:26" ht="18" customHeight="1">
      <c r="A32" s="255" t="s">
        <v>459</v>
      </c>
      <c r="B32" s="206">
        <v>0.11068729047555068</v>
      </c>
      <c r="C32" s="206">
        <v>0.1011060542813382</v>
      </c>
      <c r="D32" s="206">
        <v>0.36280408613222304</v>
      </c>
      <c r="E32" s="206">
        <v>0.73612463485881208</v>
      </c>
      <c r="F32" s="206">
        <v>0.80722891566265065</v>
      </c>
      <c r="G32" s="206">
        <v>0.61985688729874777</v>
      </c>
      <c r="H32" s="206">
        <v>0.26273241713823769</v>
      </c>
      <c r="I32" s="206">
        <v>0.86850649350649356</v>
      </c>
      <c r="J32" s="206">
        <v>4.2309644670050766</v>
      </c>
      <c r="K32" s="206">
        <v>1.0240129955700981</v>
      </c>
      <c r="L32" s="206">
        <v>1.1267214088005677</v>
      </c>
      <c r="M32" s="206">
        <v>0.40278000000000003</v>
      </c>
      <c r="N32" s="206">
        <v>0.90647500000000003</v>
      </c>
      <c r="O32" s="206">
        <v>0.109985</v>
      </c>
      <c r="P32" s="206">
        <v>0.82861945288753791</v>
      </c>
      <c r="Q32" s="206">
        <v>0.59009080035591044</v>
      </c>
      <c r="R32" s="206">
        <v>0.355929</v>
      </c>
      <c r="S32" s="206">
        <v>1.1304448386284758</v>
      </c>
      <c r="T32" s="206">
        <v>0.53044053833016502</v>
      </c>
      <c r="U32" s="206">
        <v>1.2845281679895943</v>
      </c>
      <c r="V32" s="206">
        <v>2.1410967281080624</v>
      </c>
      <c r="W32" s="206">
        <v>2.5913010000000001</v>
      </c>
      <c r="X32" s="206">
        <v>3.0871747300000001</v>
      </c>
      <c r="Z32" s="74"/>
    </row>
    <row r="33" spans="1:26" ht="18" customHeight="1">
      <c r="A33" s="255" t="s">
        <v>512</v>
      </c>
      <c r="B33" s="206">
        <v>12.707590290868833</v>
      </c>
      <c r="C33" s="206">
        <v>12.598228513596665</v>
      </c>
      <c r="D33" s="206">
        <v>15.294270129556704</v>
      </c>
      <c r="E33" s="206">
        <v>12.356377799415775</v>
      </c>
      <c r="F33" s="206">
        <v>17.393883225208526</v>
      </c>
      <c r="G33" s="206">
        <v>23.836314847942756</v>
      </c>
      <c r="H33" s="206">
        <v>17.468067906224736</v>
      </c>
      <c r="I33" s="206">
        <v>22.993506493506494</v>
      </c>
      <c r="J33" s="206">
        <v>76.587986463620979</v>
      </c>
      <c r="K33" s="206">
        <v>26.111550379299022</v>
      </c>
      <c r="L33" s="206">
        <v>32.281598464868701</v>
      </c>
      <c r="M33" s="206">
        <v>48.456704999999999</v>
      </c>
      <c r="N33" s="206">
        <v>35.110374999999998</v>
      </c>
      <c r="O33" s="206">
        <v>37.55303</v>
      </c>
      <c r="P33" s="206">
        <v>47.373436027963535</v>
      </c>
      <c r="Q33" s="206">
        <v>34.903131989668708</v>
      </c>
      <c r="R33" s="206">
        <v>41.011232</v>
      </c>
      <c r="S33" s="206">
        <v>32.863757846576867</v>
      </c>
      <c r="T33" s="206">
        <v>37.582223520127677</v>
      </c>
      <c r="U33" s="206">
        <v>48.738888984870748</v>
      </c>
      <c r="V33" s="206">
        <v>26.352045906131025</v>
      </c>
      <c r="W33" s="206">
        <v>39.580848000000003</v>
      </c>
      <c r="X33" s="206">
        <v>43.746931830000001</v>
      </c>
      <c r="Z33" s="74"/>
    </row>
    <row r="34" spans="1:26" ht="18" customHeight="1">
      <c r="A34" s="255" t="s">
        <v>11</v>
      </c>
      <c r="B34" s="206">
        <v>0</v>
      </c>
      <c r="C34" s="206">
        <v>5.1251326463737528E-5</v>
      </c>
      <c r="D34" s="206">
        <v>0</v>
      </c>
      <c r="E34" s="206">
        <v>1.9474196689386564E-3</v>
      </c>
      <c r="F34" s="206">
        <v>0</v>
      </c>
      <c r="G34" s="206">
        <v>0</v>
      </c>
      <c r="H34" s="206">
        <v>6.3864187550525461E-2</v>
      </c>
      <c r="I34" s="206">
        <v>8.9285714285714281E-3</v>
      </c>
      <c r="J34" s="206">
        <v>2.5380710659898475E-3</v>
      </c>
      <c r="K34" s="206">
        <v>4.2647107492969218E-2</v>
      </c>
      <c r="L34" s="206">
        <v>0.15124802413058908</v>
      </c>
      <c r="M34" s="206">
        <v>0.24724399999999999</v>
      </c>
      <c r="N34" s="206">
        <v>9.0676999999999994E-2</v>
      </c>
      <c r="O34" s="206">
        <v>0.447436</v>
      </c>
      <c r="P34" s="206">
        <v>0.44786827841945281</v>
      </c>
      <c r="Q34" s="206">
        <v>0.47892016861661013</v>
      </c>
      <c r="R34" s="206">
        <v>0.45628400000000002</v>
      </c>
      <c r="S34" s="206">
        <v>0.28926893923517355</v>
      </c>
      <c r="T34" s="206">
        <v>0.6539835652431607</v>
      </c>
      <c r="U34" s="206">
        <v>1.235266206530574</v>
      </c>
      <c r="V34" s="206">
        <v>0.66938448099665249</v>
      </c>
      <c r="W34" s="206">
        <v>0.49880099999999999</v>
      </c>
      <c r="X34" s="206">
        <v>0.41817576000000001</v>
      </c>
      <c r="Z34" s="74"/>
    </row>
    <row r="35" spans="1:26" ht="18" customHeight="1">
      <c r="A35" s="255" t="s">
        <v>10</v>
      </c>
      <c r="B35" s="206">
        <v>0</v>
      </c>
      <c r="C35" s="206">
        <v>1.3413704138600104</v>
      </c>
      <c r="D35" s="206">
        <v>6.5097817441219126E-4</v>
      </c>
      <c r="E35" s="206">
        <v>6.815968841285297E-3</v>
      </c>
      <c r="F35" s="206">
        <v>0.16960148285449489</v>
      </c>
      <c r="G35" s="206">
        <v>3.2200357781753133E-2</v>
      </c>
      <c r="H35" s="206">
        <v>2.5060630557801132E-2</v>
      </c>
      <c r="I35" s="206">
        <v>1.7045454545454544E-2</v>
      </c>
      <c r="J35" s="206">
        <v>1.0076142131979695</v>
      </c>
      <c r="K35" s="206">
        <v>0.28494333016084455</v>
      </c>
      <c r="L35" s="206">
        <v>3.1767057359829667</v>
      </c>
      <c r="M35" s="206">
        <v>0.85367099999999996</v>
      </c>
      <c r="N35" s="206">
        <v>0.91986000000000001</v>
      </c>
      <c r="O35" s="206">
        <v>0.98857200000000001</v>
      </c>
      <c r="P35" s="206">
        <v>3.0915928000000004</v>
      </c>
      <c r="Q35" s="206">
        <v>1.4465045881213956</v>
      </c>
      <c r="R35" s="206">
        <v>5.5889509999999998</v>
      </c>
      <c r="S35" s="206">
        <v>8.9387328936321211</v>
      </c>
      <c r="T35" s="206">
        <v>11.983497027804241</v>
      </c>
      <c r="U35" s="206">
        <v>8.2847234630465874</v>
      </c>
      <c r="V35" s="206">
        <v>2.5256428241481177</v>
      </c>
      <c r="W35" s="206">
        <v>7.6260870000000001</v>
      </c>
      <c r="X35" s="206">
        <v>14.77369268</v>
      </c>
      <c r="Z35" s="74"/>
    </row>
    <row r="36" spans="1:26" ht="18" customHeight="1">
      <c r="A36" s="255" t="s">
        <v>9</v>
      </c>
      <c r="B36" s="206">
        <v>1.8770312554522606</v>
      </c>
      <c r="C36" s="206">
        <v>2.0562180017616294</v>
      </c>
      <c r="D36" s="206">
        <v>1.4167832802290685</v>
      </c>
      <c r="E36" s="206">
        <v>1.4177215189873418</v>
      </c>
      <c r="F36" s="206">
        <v>2.8637627432808155</v>
      </c>
      <c r="G36" s="206">
        <v>3.8255813953488373</v>
      </c>
      <c r="H36" s="206">
        <v>3.7073565076798705</v>
      </c>
      <c r="I36" s="206">
        <v>6.5211038961038961</v>
      </c>
      <c r="J36" s="206">
        <v>6.6751269035532994</v>
      </c>
      <c r="K36" s="206">
        <v>10.519995276643144</v>
      </c>
      <c r="L36" s="206">
        <v>11.978006036905608</v>
      </c>
      <c r="M36" s="206">
        <v>18.710008999999999</v>
      </c>
      <c r="N36" s="206">
        <v>12.563922</v>
      </c>
      <c r="O36" s="206">
        <v>11.007814</v>
      </c>
      <c r="P36" s="206">
        <v>12.082385533738604</v>
      </c>
      <c r="Q36" s="206">
        <v>12.710643600537114</v>
      </c>
      <c r="R36" s="206">
        <v>26.408615000000001</v>
      </c>
      <c r="S36" s="206">
        <v>16.585491179408912</v>
      </c>
      <c r="T36" s="206">
        <v>17.233433196486821</v>
      </c>
      <c r="U36" s="206">
        <v>23.952933021220979</v>
      </c>
      <c r="V36" s="206">
        <v>22.435234673188138</v>
      </c>
      <c r="W36" s="206">
        <v>22.467479000000001</v>
      </c>
      <c r="X36" s="206">
        <v>26.03443188</v>
      </c>
      <c r="Z36" s="74"/>
    </row>
    <row r="37" spans="1:26" ht="18" customHeight="1">
      <c r="A37" s="255" t="s">
        <v>8</v>
      </c>
      <c r="B37" s="206">
        <v>3.1776814964358602</v>
      </c>
      <c r="C37" s="206">
        <v>0</v>
      </c>
      <c r="D37" s="206">
        <v>1.6965721496433943</v>
      </c>
      <c r="E37" s="206">
        <v>1.7828627069133398</v>
      </c>
      <c r="F37" s="206">
        <v>4.1028730305838739</v>
      </c>
      <c r="G37" s="206">
        <v>4.6860465116279073</v>
      </c>
      <c r="H37" s="206">
        <v>3.0776071139854486</v>
      </c>
      <c r="I37" s="206">
        <v>2.635551948051948</v>
      </c>
      <c r="J37" s="206">
        <v>1.2165820642978002</v>
      </c>
      <c r="K37" s="206">
        <v>3.799282658231411</v>
      </c>
      <c r="L37" s="206">
        <v>8.1435558580553593</v>
      </c>
      <c r="M37" s="206">
        <v>7.9108850000000004</v>
      </c>
      <c r="N37" s="206">
        <v>18.162050000000001</v>
      </c>
      <c r="O37" s="206">
        <v>16.564630000000001</v>
      </c>
      <c r="P37" s="206">
        <v>12.788610311854102</v>
      </c>
      <c r="Q37" s="206">
        <v>23.223334618802518</v>
      </c>
      <c r="R37" s="206">
        <v>15.132210000000001</v>
      </c>
      <c r="S37" s="206">
        <v>16.120007301143936</v>
      </c>
      <c r="T37" s="206">
        <v>6.8384868729645136</v>
      </c>
      <c r="U37" s="206">
        <v>8.3871069747440608</v>
      </c>
      <c r="V37" s="206">
        <v>5.5538871198082349</v>
      </c>
      <c r="W37" s="206">
        <v>20.319787000000002</v>
      </c>
      <c r="X37" s="206">
        <v>13.469988650000001</v>
      </c>
      <c r="Z37" s="74"/>
    </row>
    <row r="38" spans="1:26" ht="18" customHeight="1">
      <c r="A38" s="255" t="s">
        <v>6</v>
      </c>
      <c r="B38" s="206">
        <v>0.12851360824991809</v>
      </c>
      <c r="C38" s="206">
        <v>0.42945260528343265</v>
      </c>
      <c r="D38" s="206">
        <v>3.0555288061472227E-2</v>
      </c>
      <c r="E38" s="206">
        <v>0.94255111976630968</v>
      </c>
      <c r="F38" s="206">
        <v>1.5708989805375349</v>
      </c>
      <c r="G38" s="206">
        <v>2.0107334525939176</v>
      </c>
      <c r="H38" s="206">
        <v>17.160873080032335</v>
      </c>
      <c r="I38" s="206">
        <v>17.036525974025974</v>
      </c>
      <c r="J38" s="206">
        <v>18.200507614213198</v>
      </c>
      <c r="K38" s="206">
        <v>8.9175278783251191</v>
      </c>
      <c r="L38" s="206">
        <v>18.8998946941093</v>
      </c>
      <c r="M38" s="206">
        <v>30.432303000000001</v>
      </c>
      <c r="N38" s="206">
        <v>11.200017000000001</v>
      </c>
      <c r="O38" s="206">
        <v>73.918490000000006</v>
      </c>
      <c r="P38" s="206">
        <v>18.439332858966569</v>
      </c>
      <c r="Q38" s="206">
        <v>31.106930183941991</v>
      </c>
      <c r="R38" s="206">
        <v>10.927237999999999</v>
      </c>
      <c r="S38" s="206">
        <v>7.7927575799723696</v>
      </c>
      <c r="T38" s="206">
        <v>21.589378046331618</v>
      </c>
      <c r="U38" s="206">
        <v>8.3634484989867985</v>
      </c>
      <c r="V38" s="206">
        <v>2.3855403868778482</v>
      </c>
      <c r="W38" s="206">
        <v>4.5924719999999999</v>
      </c>
      <c r="X38" s="206">
        <v>22.626211519999998</v>
      </c>
      <c r="Z38" s="74"/>
    </row>
    <row r="39" spans="1:26" ht="18" customHeight="1">
      <c r="A39" s="255" t="s">
        <v>18</v>
      </c>
      <c r="B39" s="206">
        <v>0.2005504762800788</v>
      </c>
      <c r="C39" s="206">
        <v>0.1911457644562371</v>
      </c>
      <c r="D39" s="206">
        <v>0.61273708153556072</v>
      </c>
      <c r="E39" s="206">
        <v>0.78578383641674776</v>
      </c>
      <c r="F39" s="206">
        <v>0.20759962928637626</v>
      </c>
      <c r="G39" s="206">
        <v>0.59570661896243293</v>
      </c>
      <c r="H39" s="206">
        <v>0.59498787388843977</v>
      </c>
      <c r="I39" s="206">
        <v>1.4358766233766234</v>
      </c>
      <c r="J39" s="206">
        <v>1.1404399323181049</v>
      </c>
      <c r="K39" s="206">
        <v>0.59942684342642516</v>
      </c>
      <c r="L39" s="206">
        <v>1.2921157636621718</v>
      </c>
      <c r="M39" s="206">
        <v>1.1144860000000001</v>
      </c>
      <c r="N39" s="206">
        <v>46.057526000000003</v>
      </c>
      <c r="O39" s="206">
        <v>21.481555</v>
      </c>
      <c r="P39" s="206">
        <v>3.2787519689969606</v>
      </c>
      <c r="Q39" s="206">
        <v>4.545425624699476</v>
      </c>
      <c r="R39" s="206">
        <v>6.0482670000000001</v>
      </c>
      <c r="S39" s="206">
        <v>5.9447982815720968</v>
      </c>
      <c r="T39" s="206">
        <v>7.0691126013671637</v>
      </c>
      <c r="U39" s="206">
        <v>6.4865369031881794</v>
      </c>
      <c r="V39" s="206">
        <v>4.5884048737940875</v>
      </c>
      <c r="W39" s="206">
        <v>5.6212678183999998</v>
      </c>
      <c r="X39" s="206">
        <v>6.6470929199999995</v>
      </c>
      <c r="Z39" s="74"/>
    </row>
    <row r="40" spans="1:26" ht="18" customHeight="1">
      <c r="A40" s="255" t="s">
        <v>4</v>
      </c>
      <c r="B40" s="206">
        <v>7.3179254684416235E-3</v>
      </c>
      <c r="C40" s="206">
        <v>9.1276641227052546E-3</v>
      </c>
      <c r="D40" s="206">
        <v>9.8034213170407379E-4</v>
      </c>
      <c r="E40" s="206">
        <v>0.2765335929892892</v>
      </c>
      <c r="F40" s="206">
        <v>3.9851714550509731E-2</v>
      </c>
      <c r="G40" s="206">
        <v>1.0885509838998211</v>
      </c>
      <c r="H40" s="206">
        <v>3.7526273241713826</v>
      </c>
      <c r="I40" s="206">
        <v>17.747564935064936</v>
      </c>
      <c r="J40" s="206">
        <v>2.1539763113367174</v>
      </c>
      <c r="K40" s="206">
        <v>6.4743800543806049</v>
      </c>
      <c r="L40" s="206">
        <v>6.2271977629524491</v>
      </c>
      <c r="M40" s="206">
        <v>1.7149999999999999E-3</v>
      </c>
      <c r="N40" s="206">
        <v>1.8000000000000001E-4</v>
      </c>
      <c r="O40" s="206">
        <v>1.4966E-2</v>
      </c>
      <c r="P40" s="206">
        <v>3.8200184194528877E-2</v>
      </c>
      <c r="Q40" s="206">
        <v>5.0002009258614109E-2</v>
      </c>
      <c r="R40" s="206">
        <v>6.3259999999999997E-2</v>
      </c>
      <c r="S40" s="206">
        <v>2.3782282447329544</v>
      </c>
      <c r="T40" s="206">
        <v>1.876479136808461</v>
      </c>
      <c r="U40" s="206">
        <v>4.4840108968030132E-2</v>
      </c>
      <c r="V40" s="206">
        <v>6.2399739016963894E-4</v>
      </c>
      <c r="W40" s="206">
        <v>1.8190000000000001E-3</v>
      </c>
      <c r="X40" s="206">
        <v>4.7060339999999999E-2</v>
      </c>
      <c r="Z40" s="74"/>
    </row>
    <row r="41" spans="1:26" ht="18" customHeight="1">
      <c r="A41" s="255" t="s">
        <v>3</v>
      </c>
      <c r="B41" s="206">
        <v>172.23149553383843</v>
      </c>
      <c r="C41" s="206">
        <v>202.64080323968963</v>
      </c>
      <c r="D41" s="206">
        <v>184.86753215861748</v>
      </c>
      <c r="E41" s="206">
        <v>310.2259006815969</v>
      </c>
      <c r="F41" s="206">
        <v>339.83595922150141</v>
      </c>
      <c r="G41" s="206">
        <v>403.88193202146692</v>
      </c>
      <c r="H41" s="206">
        <v>579.4810024252223</v>
      </c>
      <c r="I41" s="206">
        <v>666.09415584415581</v>
      </c>
      <c r="J41" s="206">
        <v>829.85617597292719</v>
      </c>
      <c r="K41" s="206">
        <v>667.81978251064868</v>
      </c>
      <c r="L41" s="206">
        <v>758.39602870617466</v>
      </c>
      <c r="M41" s="206">
        <v>988.15108699999996</v>
      </c>
      <c r="N41" s="206">
        <v>934.86339699999996</v>
      </c>
      <c r="O41" s="206">
        <v>729.67209800000001</v>
      </c>
      <c r="P41" s="206">
        <v>606.2280119592707</v>
      </c>
      <c r="Q41" s="206">
        <v>480.49127860702782</v>
      </c>
      <c r="R41" s="206">
        <v>476.772963</v>
      </c>
      <c r="S41" s="206">
        <v>1059.8741413115115</v>
      </c>
      <c r="T41" s="206">
        <v>449.03153579557096</v>
      </c>
      <c r="U41" s="206">
        <v>498.24059795315378</v>
      </c>
      <c r="V41" s="206">
        <v>420.13007760930134</v>
      </c>
      <c r="W41" s="206">
        <v>432.13276231499998</v>
      </c>
      <c r="X41" s="206">
        <v>548.890898655</v>
      </c>
      <c r="Z41" s="74"/>
    </row>
    <row r="42" spans="1:26" ht="18" customHeight="1">
      <c r="A42" s="255" t="s">
        <v>1</v>
      </c>
      <c r="B42" s="206">
        <v>2.3822204550322654</v>
      </c>
      <c r="C42" s="206">
        <v>1.7938417639426854</v>
      </c>
      <c r="D42" s="206">
        <v>4.2314763172168588</v>
      </c>
      <c r="E42" s="206">
        <v>2.0253164556962027</v>
      </c>
      <c r="F42" s="206">
        <v>6.2066728452270619</v>
      </c>
      <c r="G42" s="206">
        <v>4.5384615384615383</v>
      </c>
      <c r="H42" s="206">
        <v>11.628132578819725</v>
      </c>
      <c r="I42" s="206">
        <v>18.980519480519479</v>
      </c>
      <c r="J42" s="206">
        <v>27.784263959390863</v>
      </c>
      <c r="K42" s="206">
        <v>23.111466228828402</v>
      </c>
      <c r="L42" s="206">
        <v>30.294016755145496</v>
      </c>
      <c r="M42" s="206">
        <v>68.511267000000004</v>
      </c>
      <c r="N42" s="206">
        <v>40.228088</v>
      </c>
      <c r="O42" s="206">
        <v>51.102494999999998</v>
      </c>
      <c r="P42" s="206">
        <v>63.659372535562312</v>
      </c>
      <c r="Q42" s="206">
        <v>30.473380043227305</v>
      </c>
      <c r="R42" s="206">
        <v>33.346248000000003</v>
      </c>
      <c r="S42" s="206">
        <v>42.03523620147957</v>
      </c>
      <c r="T42" s="206">
        <v>47.790506842859713</v>
      </c>
      <c r="U42" s="206">
        <v>47.290523353479259</v>
      </c>
      <c r="V42" s="206">
        <v>51.154535060046406</v>
      </c>
      <c r="W42" s="206">
        <v>70.461903683200006</v>
      </c>
      <c r="X42" s="206">
        <v>90.979710760000003</v>
      </c>
      <c r="Z42" s="74"/>
    </row>
    <row r="43" spans="1:26" ht="18" customHeight="1">
      <c r="A43" s="255" t="s">
        <v>24</v>
      </c>
      <c r="B43" s="206">
        <v>4.4741504848963931</v>
      </c>
      <c r="C43" s="206">
        <v>3.0015713872412042</v>
      </c>
      <c r="D43" s="206">
        <v>1.9358046913048315</v>
      </c>
      <c r="E43" s="206">
        <v>1.1898734177215189</v>
      </c>
      <c r="F43" s="206">
        <v>1.483781278962002</v>
      </c>
      <c r="G43" s="206">
        <v>1.977638640429338</v>
      </c>
      <c r="H43" s="206">
        <v>1.3023443815683104</v>
      </c>
      <c r="I43" s="206">
        <v>1.8579545454545454</v>
      </c>
      <c r="J43" s="206">
        <v>1.478849407783418</v>
      </c>
      <c r="K43" s="206">
        <v>0.62726009181007547</v>
      </c>
      <c r="L43" s="206">
        <v>1.0975304378992194</v>
      </c>
      <c r="M43" s="206">
        <v>6.7019630000000001</v>
      </c>
      <c r="N43" s="206">
        <v>2.9293429999999998</v>
      </c>
      <c r="O43" s="206">
        <v>3.7156169999999999</v>
      </c>
      <c r="P43" s="206">
        <v>4.8001971756838904</v>
      </c>
      <c r="Q43" s="206">
        <v>5.3710071263579442</v>
      </c>
      <c r="R43" s="206">
        <v>2.0747589999999998</v>
      </c>
      <c r="S43" s="206">
        <v>0.78437406282111766</v>
      </c>
      <c r="T43" s="206">
        <v>1.1452793332250375</v>
      </c>
      <c r="U43" s="206">
        <v>0.98085522983237972</v>
      </c>
      <c r="V43" s="206">
        <v>4.6614914251689772</v>
      </c>
      <c r="W43" s="206">
        <v>9.9063040000000004</v>
      </c>
      <c r="X43" s="206">
        <v>8.0990504800000007</v>
      </c>
      <c r="Z43" s="74"/>
    </row>
    <row r="45" spans="1:26" ht="18" customHeight="1">
      <c r="A45" s="17" t="s">
        <v>3108</v>
      </c>
    </row>
    <row r="46" spans="1:26" ht="18" customHeight="1">
      <c r="N46" s="323"/>
      <c r="O46" s="323"/>
      <c r="P46" s="323"/>
      <c r="Q46" s="323"/>
      <c r="R46" s="323"/>
      <c r="S46" s="323"/>
      <c r="T46" s="323"/>
      <c r="U46" s="323"/>
    </row>
    <row r="47" spans="1:26" ht="18" customHeight="1">
      <c r="A47" s="250" t="s">
        <v>3113</v>
      </c>
    </row>
  </sheetData>
  <hyperlinks>
    <hyperlink ref="Z3" location="Content!A1" display="Back to content page" xr:uid="{00000000-0004-0000-2000-000000000000}"/>
  </hyperlinks>
  <pageMargins left="0.7" right="0.7" top="0.75" bottom="0.75" header="0.3" footer="0.3"/>
  <pageSetup orientation="portrait" horizontalDpi="300" verticalDpi="300" r:id="rId1"/>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sheetPr codeName="Sheet344"/>
  <dimension ref="A1:G39"/>
  <sheetViews>
    <sheetView workbookViewId="0">
      <selection activeCell="G12" sqref="G12"/>
    </sheetView>
  </sheetViews>
  <sheetFormatPr defaultRowHeight="14.4"/>
  <cols>
    <col min="1" max="1" width="33.77734375" customWidth="1"/>
    <col min="2" max="2" width="9.5546875" customWidth="1"/>
    <col min="3" max="3" width="12.44140625" customWidth="1"/>
  </cols>
  <sheetData>
    <row r="1" spans="1:7">
      <c r="A1" s="18" t="s">
        <v>2776</v>
      </c>
      <c r="B1" s="17"/>
      <c r="C1" s="17"/>
    </row>
    <row r="2" spans="1:7">
      <c r="A2" s="17"/>
      <c r="B2" s="17"/>
      <c r="C2" s="17"/>
    </row>
    <row r="3" spans="1:7">
      <c r="A3" s="223" t="s">
        <v>14</v>
      </c>
      <c r="B3" s="222" t="s">
        <v>36</v>
      </c>
      <c r="C3" s="222" t="s">
        <v>243</v>
      </c>
      <c r="E3" s="1" t="s">
        <v>559</v>
      </c>
    </row>
    <row r="4" spans="1:7">
      <c r="A4" s="93" t="s">
        <v>13</v>
      </c>
      <c r="B4" s="364">
        <v>2020</v>
      </c>
      <c r="C4" s="659">
        <v>0.2</v>
      </c>
    </row>
    <row r="5" spans="1:7">
      <c r="A5" s="93" t="s">
        <v>12</v>
      </c>
      <c r="B5" s="364">
        <v>2020</v>
      </c>
      <c r="C5" s="659">
        <v>0</v>
      </c>
    </row>
    <row r="6" spans="1:7">
      <c r="A6" s="93" t="s">
        <v>513</v>
      </c>
      <c r="B6" s="364">
        <v>2019</v>
      </c>
      <c r="C6" s="659">
        <v>0.7</v>
      </c>
    </row>
    <row r="7" spans="1:7">
      <c r="A7" s="93" t="s">
        <v>100</v>
      </c>
      <c r="B7" s="364"/>
      <c r="C7" s="659"/>
    </row>
    <row r="8" spans="1:7">
      <c r="A8" s="93" t="s">
        <v>512</v>
      </c>
      <c r="B8" s="364">
        <v>2019</v>
      </c>
      <c r="C8" s="659">
        <v>2</v>
      </c>
    </row>
    <row r="9" spans="1:7">
      <c r="A9" s="93" t="s">
        <v>11</v>
      </c>
      <c r="B9" s="364"/>
      <c r="C9" s="659"/>
    </row>
    <row r="10" spans="1:7">
      <c r="A10" s="93" t="s">
        <v>10</v>
      </c>
      <c r="B10" s="364">
        <v>2018</v>
      </c>
      <c r="C10" s="659">
        <v>0.4</v>
      </c>
    </row>
    <row r="11" spans="1:7">
      <c r="A11" s="93" t="s">
        <v>9</v>
      </c>
      <c r="B11" s="364">
        <v>2020</v>
      </c>
      <c r="C11" s="659">
        <v>3.5</v>
      </c>
    </row>
    <row r="12" spans="1:7">
      <c r="A12" s="93" t="s">
        <v>8</v>
      </c>
      <c r="B12" s="306">
        <v>2014</v>
      </c>
      <c r="C12" s="296">
        <v>0.8</v>
      </c>
      <c r="D12" s="67" t="s">
        <v>15</v>
      </c>
    </row>
    <row r="13" spans="1:7">
      <c r="A13" s="93" t="s">
        <v>6</v>
      </c>
      <c r="B13" s="364">
        <v>2018</v>
      </c>
      <c r="C13" s="659">
        <v>0.1</v>
      </c>
    </row>
    <row r="14" spans="1:7">
      <c r="A14" s="93" t="s">
        <v>5</v>
      </c>
      <c r="B14" s="364">
        <v>2018</v>
      </c>
      <c r="C14" s="659">
        <v>1.9</v>
      </c>
      <c r="G14" s="563"/>
    </row>
    <row r="15" spans="1:7">
      <c r="A15" s="93" t="s">
        <v>4</v>
      </c>
      <c r="B15" s="364">
        <v>2017</v>
      </c>
      <c r="C15" s="659">
        <v>1</v>
      </c>
    </row>
    <row r="16" spans="1:7">
      <c r="A16" s="93" t="s">
        <v>3</v>
      </c>
      <c r="B16" s="364">
        <v>2016</v>
      </c>
      <c r="C16" s="659">
        <v>0.5</v>
      </c>
      <c r="D16" s="74" t="s">
        <v>15</v>
      </c>
    </row>
    <row r="17" spans="1:4">
      <c r="A17" s="93" t="s">
        <v>33</v>
      </c>
      <c r="B17" s="364">
        <v>2020</v>
      </c>
      <c r="C17" s="659">
        <v>0.2</v>
      </c>
      <c r="D17" t="s">
        <v>15</v>
      </c>
    </row>
    <row r="18" spans="1:4">
      <c r="A18" s="93" t="s">
        <v>1</v>
      </c>
      <c r="B18" s="364">
        <v>2017</v>
      </c>
      <c r="C18" s="659">
        <v>0.1</v>
      </c>
    </row>
    <row r="19" spans="1:4">
      <c r="A19" s="93" t="s">
        <v>0</v>
      </c>
      <c r="B19" s="364">
        <v>2019</v>
      </c>
      <c r="C19" s="659">
        <v>2.2999999999999998</v>
      </c>
    </row>
    <row r="20" spans="1:4">
      <c r="A20" s="17"/>
      <c r="B20" s="17"/>
      <c r="C20" s="17"/>
    </row>
    <row r="21" spans="1:4">
      <c r="A21" s="139" t="s">
        <v>19</v>
      </c>
      <c r="B21" s="17"/>
      <c r="C21" s="17"/>
    </row>
    <row r="22" spans="1:4">
      <c r="B22" s="135"/>
      <c r="C22" s="135"/>
    </row>
    <row r="23" spans="1:4">
      <c r="A23" s="17" t="s">
        <v>1097</v>
      </c>
      <c r="B23" s="17"/>
      <c r="C23" s="17"/>
    </row>
    <row r="24" spans="1:4">
      <c r="A24" s="135"/>
      <c r="B24" s="135"/>
      <c r="C24" s="135"/>
    </row>
    <row r="25" spans="1:4">
      <c r="B25" s="42"/>
      <c r="C25" s="42"/>
    </row>
    <row r="26" spans="1:4">
      <c r="A26" s="17"/>
      <c r="B26" s="17"/>
      <c r="C26" s="17"/>
    </row>
    <row r="27" spans="1:4">
      <c r="A27" s="17"/>
      <c r="B27" s="17"/>
      <c r="C27" s="17"/>
    </row>
    <row r="28" spans="1:4">
      <c r="A28" s="17"/>
      <c r="B28" s="17"/>
      <c r="C28" s="17"/>
    </row>
    <row r="29" spans="1:4">
      <c r="A29" s="17"/>
      <c r="B29" s="17"/>
      <c r="C29" s="17"/>
    </row>
    <row r="30" spans="1:4">
      <c r="A30" s="17"/>
      <c r="B30" s="17"/>
      <c r="C30" s="17"/>
    </row>
    <row r="31" spans="1:4">
      <c r="A31" s="17"/>
      <c r="B31" s="17"/>
      <c r="C31" s="17"/>
    </row>
    <row r="32" spans="1:4">
      <c r="A32" s="17"/>
      <c r="B32" s="17"/>
      <c r="C32" s="17"/>
    </row>
    <row r="33" spans="1:3">
      <c r="A33" s="17"/>
      <c r="B33" s="17"/>
      <c r="C33" s="17"/>
    </row>
    <row r="34" spans="1:3">
      <c r="A34" s="17"/>
      <c r="B34" s="17"/>
      <c r="C34" s="17"/>
    </row>
    <row r="35" spans="1:3">
      <c r="A35" s="17"/>
      <c r="B35" s="17"/>
      <c r="C35" s="17"/>
    </row>
    <row r="36" spans="1:3">
      <c r="A36" s="17"/>
      <c r="B36" s="17"/>
      <c r="C36" s="17"/>
    </row>
    <row r="37" spans="1:3">
      <c r="A37" s="17"/>
      <c r="B37" s="17"/>
      <c r="C37" s="17"/>
    </row>
    <row r="38" spans="1:3">
      <c r="A38" s="17"/>
      <c r="B38" s="17"/>
      <c r="C38" s="17"/>
    </row>
    <row r="39" spans="1:3">
      <c r="A39" s="17"/>
      <c r="B39" s="17"/>
      <c r="C39" s="17"/>
    </row>
  </sheetData>
  <hyperlinks>
    <hyperlink ref="E3" location="Content!A1" display="Back to content page" xr:uid="{00000000-0004-0000-5101-000000000000}"/>
  </hyperlinks>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sheetPr codeName="Sheet345"/>
  <dimension ref="A1:T22"/>
  <sheetViews>
    <sheetView topLeftCell="H1" workbookViewId="0">
      <selection activeCell="T3" sqref="T3"/>
    </sheetView>
  </sheetViews>
  <sheetFormatPr defaultRowHeight="14.4"/>
  <cols>
    <col min="1" max="1" width="33.77734375" customWidth="1"/>
    <col min="2" max="17" width="11.77734375" customWidth="1"/>
  </cols>
  <sheetData>
    <row r="1" spans="1:20">
      <c r="A1" s="18" t="s">
        <v>3264</v>
      </c>
      <c r="B1" s="17"/>
      <c r="C1" s="17"/>
      <c r="D1" s="17"/>
      <c r="E1" s="17"/>
      <c r="F1" s="17"/>
      <c r="G1" s="17"/>
      <c r="H1" s="17"/>
      <c r="I1" s="17"/>
      <c r="J1" s="17"/>
      <c r="K1" s="17"/>
      <c r="L1" s="17"/>
      <c r="M1" s="17"/>
      <c r="N1" s="17"/>
      <c r="O1" s="14"/>
      <c r="P1" s="14"/>
      <c r="Q1" s="14"/>
    </row>
    <row r="2" spans="1:20">
      <c r="A2" s="17"/>
      <c r="B2" s="17"/>
      <c r="C2" s="17"/>
      <c r="D2" s="17"/>
      <c r="E2" s="17"/>
      <c r="F2" s="17"/>
      <c r="G2" s="17"/>
      <c r="H2" s="17"/>
      <c r="I2" s="17"/>
      <c r="J2" s="17"/>
      <c r="K2" s="17"/>
      <c r="L2" s="17"/>
      <c r="M2" s="17"/>
      <c r="N2" s="17"/>
      <c r="O2" s="14"/>
      <c r="P2" s="14"/>
      <c r="Q2" s="14"/>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17</v>
      </c>
      <c r="C4" s="567">
        <v>48</v>
      </c>
      <c r="D4" s="567">
        <v>439</v>
      </c>
      <c r="E4" s="567">
        <v>227</v>
      </c>
      <c r="F4" s="567">
        <v>73</v>
      </c>
      <c r="G4" s="567">
        <v>86</v>
      </c>
      <c r="H4" s="567">
        <v>245</v>
      </c>
      <c r="I4" s="567">
        <v>72</v>
      </c>
      <c r="J4" s="567">
        <v>50</v>
      </c>
      <c r="K4" s="567">
        <v>155</v>
      </c>
      <c r="L4" s="567">
        <v>439</v>
      </c>
      <c r="M4" s="567">
        <v>343</v>
      </c>
      <c r="N4" s="567">
        <v>2642</v>
      </c>
      <c r="O4" s="567">
        <v>89</v>
      </c>
      <c r="P4" s="567">
        <v>279</v>
      </c>
      <c r="Q4" s="567">
        <v>314</v>
      </c>
      <c r="R4" s="567"/>
    </row>
    <row r="5" spans="1:20">
      <c r="A5" s="93" t="s">
        <v>12</v>
      </c>
      <c r="B5" s="567"/>
      <c r="C5" s="567"/>
      <c r="D5" s="567"/>
      <c r="E5" s="567"/>
      <c r="F5" s="567"/>
      <c r="G5" s="567"/>
      <c r="H5" s="567"/>
      <c r="I5" s="567"/>
      <c r="J5" s="567">
        <v>0</v>
      </c>
      <c r="K5" s="567">
        <v>0</v>
      </c>
      <c r="L5" s="567">
        <v>0</v>
      </c>
      <c r="M5" s="567">
        <v>0</v>
      </c>
      <c r="N5" s="567"/>
      <c r="O5" s="567">
        <v>1</v>
      </c>
      <c r="P5" s="567">
        <v>5</v>
      </c>
      <c r="Q5" s="567"/>
      <c r="R5" s="567"/>
    </row>
    <row r="6" spans="1:20">
      <c r="A6" s="93" t="s">
        <v>513</v>
      </c>
      <c r="B6" s="567"/>
      <c r="C6" s="567">
        <v>0</v>
      </c>
      <c r="D6" s="567"/>
      <c r="E6" s="567">
        <v>0</v>
      </c>
      <c r="F6" s="567"/>
      <c r="G6" s="567"/>
      <c r="H6" s="567">
        <v>66</v>
      </c>
      <c r="I6" s="567">
        <v>3</v>
      </c>
      <c r="J6" s="567"/>
      <c r="K6" s="567">
        <v>4</v>
      </c>
      <c r="L6" s="567">
        <v>9</v>
      </c>
      <c r="M6" s="567"/>
      <c r="N6" s="567">
        <v>19</v>
      </c>
      <c r="O6" s="567"/>
      <c r="P6" s="567">
        <v>6</v>
      </c>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0</v>
      </c>
      <c r="C8" s="567">
        <v>2</v>
      </c>
      <c r="D8" s="567">
        <v>2</v>
      </c>
      <c r="E8" s="567">
        <v>0</v>
      </c>
      <c r="F8" s="567">
        <v>0</v>
      </c>
      <c r="G8" s="567">
        <v>2</v>
      </c>
      <c r="H8" s="567">
        <v>15</v>
      </c>
      <c r="I8" s="567">
        <v>0</v>
      </c>
      <c r="J8" s="567">
        <v>0</v>
      </c>
      <c r="K8" s="567">
        <v>27</v>
      </c>
      <c r="L8" s="567">
        <v>0</v>
      </c>
      <c r="M8" s="567">
        <v>1</v>
      </c>
      <c r="N8" s="567">
        <v>0</v>
      </c>
      <c r="O8" s="567">
        <v>0</v>
      </c>
      <c r="P8" s="567">
        <v>23</v>
      </c>
      <c r="Q8" s="567">
        <v>213</v>
      </c>
      <c r="R8" s="567">
        <v>1180</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315</v>
      </c>
      <c r="C10" s="567">
        <v>19</v>
      </c>
      <c r="D10" s="567">
        <v>181</v>
      </c>
      <c r="E10" s="567">
        <v>313</v>
      </c>
      <c r="F10" s="567">
        <v>77</v>
      </c>
      <c r="G10" s="567">
        <v>178</v>
      </c>
      <c r="H10" s="567">
        <v>124</v>
      </c>
      <c r="I10" s="567">
        <v>172</v>
      </c>
      <c r="J10" s="567">
        <v>115</v>
      </c>
      <c r="K10" s="567">
        <v>128</v>
      </c>
      <c r="L10" s="567">
        <v>224</v>
      </c>
      <c r="M10" s="567">
        <v>6</v>
      </c>
      <c r="N10" s="567">
        <v>99</v>
      </c>
      <c r="O10" s="567">
        <v>101</v>
      </c>
      <c r="P10" s="567"/>
      <c r="Q10" s="567"/>
      <c r="R10" s="567"/>
    </row>
    <row r="11" spans="1:20">
      <c r="A11" s="93" t="s">
        <v>9</v>
      </c>
      <c r="B11" s="567">
        <v>2051</v>
      </c>
      <c r="C11" s="567">
        <v>1845</v>
      </c>
      <c r="D11" s="567">
        <v>2051</v>
      </c>
      <c r="E11" s="567">
        <v>3879</v>
      </c>
      <c r="F11" s="567">
        <v>4984</v>
      </c>
      <c r="G11" s="567">
        <v>1467</v>
      </c>
      <c r="H11" s="567">
        <v>1243</v>
      </c>
      <c r="I11" s="567">
        <v>625</v>
      </c>
      <c r="J11" s="567">
        <v>1931</v>
      </c>
      <c r="K11" s="567">
        <v>1811</v>
      </c>
      <c r="L11" s="567">
        <v>1164</v>
      </c>
      <c r="M11" s="567">
        <v>972</v>
      </c>
      <c r="N11" s="567">
        <v>966</v>
      </c>
      <c r="O11" s="567">
        <v>1344</v>
      </c>
      <c r="P11" s="567">
        <v>1331</v>
      </c>
      <c r="Q11" s="567">
        <v>676</v>
      </c>
      <c r="R11" s="567"/>
    </row>
    <row r="12" spans="1:20">
      <c r="A12" s="93" t="s">
        <v>8</v>
      </c>
      <c r="B12" s="567">
        <v>8</v>
      </c>
      <c r="C12" s="567">
        <v>7</v>
      </c>
      <c r="D12" s="567">
        <v>159</v>
      </c>
      <c r="E12" s="567">
        <v>24</v>
      </c>
      <c r="F12" s="567">
        <v>153</v>
      </c>
      <c r="G12" s="567">
        <v>142</v>
      </c>
      <c r="H12" s="567">
        <v>8</v>
      </c>
      <c r="I12" s="567">
        <v>143</v>
      </c>
      <c r="J12" s="567">
        <v>26</v>
      </c>
      <c r="K12" s="567">
        <v>10</v>
      </c>
      <c r="L12" s="567"/>
      <c r="M12" s="567"/>
      <c r="N12" s="567"/>
      <c r="O12" s="567"/>
      <c r="P12" s="567"/>
      <c r="Q12" s="567">
        <v>16</v>
      </c>
      <c r="R12" s="567"/>
    </row>
    <row r="13" spans="1:20">
      <c r="A13" s="93" t="s">
        <v>6</v>
      </c>
      <c r="B13" s="567"/>
      <c r="C13" s="567">
        <v>911</v>
      </c>
      <c r="D13" s="567">
        <v>1091</v>
      </c>
      <c r="E13" s="567">
        <v>1203</v>
      </c>
      <c r="F13" s="567">
        <v>628</v>
      </c>
      <c r="G13" s="567">
        <v>19</v>
      </c>
      <c r="H13" s="567">
        <v>19</v>
      </c>
      <c r="I13" s="567">
        <v>28</v>
      </c>
      <c r="J13" s="567"/>
      <c r="K13" s="567"/>
      <c r="L13" s="567">
        <v>184</v>
      </c>
      <c r="M13" s="567">
        <v>59</v>
      </c>
      <c r="N13" s="567">
        <v>31</v>
      </c>
      <c r="O13" s="567">
        <v>24</v>
      </c>
      <c r="P13" s="567"/>
      <c r="Q13" s="567"/>
      <c r="R13" s="567"/>
    </row>
    <row r="14" spans="1:20">
      <c r="A14" s="93" t="s">
        <v>18</v>
      </c>
      <c r="B14" s="567"/>
      <c r="C14" s="567"/>
      <c r="D14" s="567"/>
      <c r="E14" s="567">
        <v>100</v>
      </c>
      <c r="F14" s="567">
        <v>105</v>
      </c>
      <c r="G14" s="567"/>
      <c r="H14" s="567">
        <v>110</v>
      </c>
      <c r="I14" s="567"/>
      <c r="J14" s="567">
        <v>0</v>
      </c>
      <c r="K14" s="567"/>
      <c r="L14" s="567">
        <v>0</v>
      </c>
      <c r="M14" s="567">
        <v>0</v>
      </c>
      <c r="N14" s="567">
        <v>39</v>
      </c>
      <c r="O14" s="567">
        <v>40</v>
      </c>
      <c r="P14" s="567"/>
      <c r="Q14" s="567"/>
      <c r="R14" s="567"/>
    </row>
    <row r="15" spans="1:20">
      <c r="A15" s="93" t="s">
        <v>4</v>
      </c>
      <c r="B15" s="567"/>
      <c r="C15" s="567"/>
      <c r="D15" s="567"/>
      <c r="E15" s="567"/>
      <c r="F15" s="567"/>
      <c r="G15" s="567"/>
      <c r="H15" s="567"/>
      <c r="I15" s="567"/>
      <c r="J15" s="567"/>
      <c r="K15" s="567">
        <v>0</v>
      </c>
      <c r="L15" s="567"/>
      <c r="M15" s="567"/>
      <c r="N15" s="567">
        <v>1</v>
      </c>
      <c r="O15" s="567"/>
      <c r="P15" s="567"/>
      <c r="Q15" s="567"/>
      <c r="R15" s="567"/>
    </row>
    <row r="16" spans="1:20">
      <c r="A16" s="93" t="s">
        <v>3</v>
      </c>
      <c r="B16" s="567">
        <v>2</v>
      </c>
      <c r="C16" s="567">
        <v>12</v>
      </c>
      <c r="D16" s="567">
        <v>50</v>
      </c>
      <c r="E16" s="567">
        <v>236</v>
      </c>
      <c r="F16" s="567">
        <v>33</v>
      </c>
      <c r="G16" s="567">
        <v>91</v>
      </c>
      <c r="H16" s="567">
        <v>64</v>
      </c>
      <c r="I16" s="567">
        <v>307</v>
      </c>
      <c r="J16" s="567">
        <v>65</v>
      </c>
      <c r="K16" s="567">
        <v>33</v>
      </c>
      <c r="L16" s="567">
        <v>307</v>
      </c>
      <c r="M16" s="567">
        <v>300</v>
      </c>
      <c r="N16" s="567">
        <v>32</v>
      </c>
      <c r="O16" s="567">
        <v>0</v>
      </c>
      <c r="P16" s="567">
        <v>153</v>
      </c>
      <c r="Q16" s="567">
        <v>28469</v>
      </c>
      <c r="R16" s="567"/>
    </row>
    <row r="17" spans="1:18">
      <c r="A17" s="93" t="s">
        <v>33</v>
      </c>
      <c r="B17" s="567">
        <v>2</v>
      </c>
      <c r="C17" s="567">
        <v>3</v>
      </c>
      <c r="D17" s="567">
        <v>40</v>
      </c>
      <c r="E17" s="567">
        <v>81</v>
      </c>
      <c r="F17" s="567">
        <v>97</v>
      </c>
      <c r="G17" s="567">
        <v>851</v>
      </c>
      <c r="H17" s="567">
        <v>1700</v>
      </c>
      <c r="I17" s="567">
        <v>433</v>
      </c>
      <c r="J17" s="567">
        <v>52</v>
      </c>
      <c r="K17" s="567">
        <v>0</v>
      </c>
      <c r="L17" s="567">
        <v>3996</v>
      </c>
      <c r="M17" s="567">
        <v>3620</v>
      </c>
      <c r="N17" s="567">
        <v>2880</v>
      </c>
      <c r="O17" s="567">
        <v>2630</v>
      </c>
      <c r="P17" s="567">
        <v>357</v>
      </c>
      <c r="Q17" s="567">
        <v>166</v>
      </c>
      <c r="R17" s="567">
        <v>12</v>
      </c>
    </row>
    <row r="18" spans="1:18">
      <c r="A18" s="93" t="s">
        <v>1</v>
      </c>
      <c r="B18" s="567">
        <v>100</v>
      </c>
      <c r="C18" s="567">
        <v>1</v>
      </c>
      <c r="D18" s="567">
        <v>0</v>
      </c>
      <c r="E18" s="567">
        <v>0</v>
      </c>
      <c r="F18" s="567">
        <v>7</v>
      </c>
      <c r="G18" s="567">
        <v>3</v>
      </c>
      <c r="H18" s="567">
        <v>0</v>
      </c>
      <c r="I18" s="567">
        <v>2</v>
      </c>
      <c r="J18" s="567"/>
      <c r="K18" s="567"/>
      <c r="L18" s="567"/>
      <c r="M18" s="567"/>
      <c r="N18" s="567"/>
      <c r="O18" s="567"/>
      <c r="P18" s="567"/>
      <c r="Q18" s="567"/>
      <c r="R18" s="567"/>
    </row>
    <row r="19" spans="1:18">
      <c r="A19" s="93" t="s">
        <v>24</v>
      </c>
      <c r="B19" s="567"/>
      <c r="C19" s="567"/>
      <c r="D19" s="567"/>
      <c r="E19" s="567"/>
      <c r="F19" s="567"/>
      <c r="G19" s="567"/>
      <c r="H19" s="567"/>
      <c r="I19" s="567"/>
      <c r="J19" s="567"/>
      <c r="K19" s="567"/>
      <c r="L19" s="567"/>
      <c r="M19" s="567"/>
      <c r="N19" s="567">
        <v>0</v>
      </c>
      <c r="O19" s="567"/>
      <c r="P19" s="567">
        <v>344</v>
      </c>
      <c r="Q19" s="567"/>
      <c r="R19" s="567"/>
    </row>
    <row r="21" spans="1:18">
      <c r="A21" s="139" t="s">
        <v>19</v>
      </c>
    </row>
    <row r="22" spans="1:18">
      <c r="A22" s="17" t="s">
        <v>3137</v>
      </c>
    </row>
  </sheetData>
  <hyperlinks>
    <hyperlink ref="T3" location="Content!A1" display="Back to content page" xr:uid="{73B2125B-1944-4206-9768-494E1C2DE969}"/>
  </hyperlinks>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sheetPr codeName="Sheet347"/>
  <dimension ref="A1:T22"/>
  <sheetViews>
    <sheetView topLeftCell="C1" workbookViewId="0">
      <selection activeCell="T3" sqref="T3"/>
    </sheetView>
  </sheetViews>
  <sheetFormatPr defaultRowHeight="14.4"/>
  <cols>
    <col min="1" max="1" width="33.77734375" customWidth="1"/>
    <col min="2" max="17" width="8.44140625" customWidth="1"/>
  </cols>
  <sheetData>
    <row r="1" spans="1:20">
      <c r="A1" s="18" t="s">
        <v>3265</v>
      </c>
      <c r="B1" s="17"/>
      <c r="C1" s="17"/>
      <c r="D1" s="17"/>
      <c r="E1" s="17"/>
      <c r="F1" s="17"/>
      <c r="G1" s="17"/>
      <c r="H1" s="17"/>
      <c r="I1" s="17"/>
      <c r="J1" s="17"/>
      <c r="K1" s="17"/>
      <c r="L1" s="17"/>
      <c r="M1" s="17"/>
      <c r="N1" s="17"/>
      <c r="O1" s="14"/>
      <c r="P1" s="14"/>
      <c r="Q1" s="14"/>
    </row>
    <row r="2" spans="1:20">
      <c r="A2" s="17"/>
      <c r="B2" s="17"/>
      <c r="C2" s="17"/>
      <c r="D2" s="17"/>
      <c r="E2" s="17"/>
      <c r="F2" s="17"/>
      <c r="G2" s="17"/>
      <c r="H2" s="17"/>
      <c r="I2" s="17"/>
      <c r="J2" s="17"/>
      <c r="K2" s="17"/>
      <c r="L2" s="17"/>
      <c r="M2" s="17"/>
      <c r="N2" s="17"/>
      <c r="O2" s="14"/>
      <c r="P2" s="14"/>
      <c r="Q2" s="14"/>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293">
        <v>8.7400000000000005E-2</v>
      </c>
      <c r="C4" s="293">
        <v>0.23807</v>
      </c>
      <c r="D4" s="293">
        <v>2.09951</v>
      </c>
      <c r="E4" s="293">
        <v>1.0464899999999999</v>
      </c>
      <c r="F4" s="293">
        <v>0.32433000000000001</v>
      </c>
      <c r="G4" s="293">
        <v>0.36808000000000002</v>
      </c>
      <c r="H4" s="293">
        <v>1.00993</v>
      </c>
      <c r="I4" s="293">
        <v>0.28584999999999999</v>
      </c>
      <c r="J4" s="293">
        <v>0.19123000000000001</v>
      </c>
      <c r="K4" s="293">
        <v>0.57135999999999998</v>
      </c>
      <c r="L4" s="293">
        <v>1.56074</v>
      </c>
      <c r="M4" s="293">
        <v>1.17648</v>
      </c>
      <c r="N4" s="293">
        <v>8.7458500000000008</v>
      </c>
      <c r="O4" s="293">
        <v>0.28459000000000001</v>
      </c>
      <c r="P4" s="293">
        <v>0.86234999999999995</v>
      </c>
      <c r="Q4" s="293">
        <v>0.93932000000000004</v>
      </c>
      <c r="R4" s="293"/>
    </row>
    <row r="5" spans="1:20">
      <c r="A5" s="93" t="s">
        <v>12</v>
      </c>
      <c r="B5" s="293"/>
      <c r="C5" s="293"/>
      <c r="D5" s="293"/>
      <c r="E5" s="293"/>
      <c r="F5" s="293"/>
      <c r="G5" s="293"/>
      <c r="H5" s="293"/>
      <c r="I5" s="293"/>
      <c r="J5" s="293">
        <v>0</v>
      </c>
      <c r="K5" s="293">
        <v>0</v>
      </c>
      <c r="L5" s="293">
        <v>0</v>
      </c>
      <c r="M5" s="293">
        <v>0</v>
      </c>
      <c r="N5" s="293"/>
      <c r="O5" s="293">
        <v>4.079E-2</v>
      </c>
      <c r="P5" s="293">
        <v>0.20002</v>
      </c>
      <c r="Q5" s="293"/>
      <c r="R5" s="293"/>
    </row>
    <row r="6" spans="1:20">
      <c r="A6" s="93" t="s">
        <v>513</v>
      </c>
      <c r="B6" s="293"/>
      <c r="C6" s="293">
        <v>0</v>
      </c>
      <c r="D6" s="293"/>
      <c r="E6" s="293">
        <v>0</v>
      </c>
      <c r="F6" s="293"/>
      <c r="G6" s="293"/>
      <c r="H6" s="293">
        <v>9.8497000000000003</v>
      </c>
      <c r="I6" s="293">
        <v>0.43824000000000002</v>
      </c>
      <c r="J6" s="293"/>
      <c r="K6" s="293">
        <v>0.55974000000000002</v>
      </c>
      <c r="L6" s="293">
        <v>1.23251</v>
      </c>
      <c r="M6" s="293"/>
      <c r="N6" s="293">
        <v>2.4945400000000002</v>
      </c>
      <c r="O6" s="293"/>
      <c r="P6" s="293">
        <v>0.75854999999999995</v>
      </c>
      <c r="Q6" s="293"/>
      <c r="R6" s="293"/>
    </row>
    <row r="7" spans="1:20">
      <c r="A7" s="93" t="s">
        <v>100</v>
      </c>
      <c r="B7" s="293"/>
      <c r="C7" s="293"/>
      <c r="D7" s="293"/>
      <c r="E7" s="293"/>
      <c r="F7" s="293"/>
      <c r="G7" s="293"/>
      <c r="H7" s="293"/>
      <c r="I7" s="293"/>
      <c r="J7" s="293"/>
      <c r="K7" s="293"/>
      <c r="L7" s="293"/>
      <c r="M7" s="293"/>
      <c r="N7" s="293"/>
      <c r="O7" s="293"/>
      <c r="P7" s="293"/>
      <c r="Q7" s="293"/>
      <c r="R7" s="293"/>
    </row>
    <row r="8" spans="1:20">
      <c r="A8" s="93" t="s">
        <v>512</v>
      </c>
      <c r="B8" s="293">
        <v>0</v>
      </c>
      <c r="C8" s="293">
        <v>0.18557000000000001</v>
      </c>
      <c r="D8" s="293">
        <v>0.1845</v>
      </c>
      <c r="E8" s="293">
        <v>0</v>
      </c>
      <c r="F8" s="293">
        <v>0</v>
      </c>
      <c r="G8" s="293">
        <v>0.18182999999999999</v>
      </c>
      <c r="H8" s="293">
        <v>1.35701</v>
      </c>
      <c r="I8" s="293">
        <v>0</v>
      </c>
      <c r="J8" s="293">
        <v>0</v>
      </c>
      <c r="K8" s="293">
        <v>2.3981599999999998</v>
      </c>
      <c r="L8" s="293">
        <v>0</v>
      </c>
      <c r="M8" s="293">
        <v>8.7529999999999997E-2</v>
      </c>
      <c r="N8" s="293">
        <v>0</v>
      </c>
      <c r="O8" s="293">
        <v>0</v>
      </c>
      <c r="P8" s="293">
        <v>1.9664600000000001</v>
      </c>
      <c r="Q8" s="293">
        <v>18.04083</v>
      </c>
      <c r="R8" s="293">
        <v>98.970789999999994</v>
      </c>
    </row>
    <row r="9" spans="1:20">
      <c r="A9" s="93" t="s">
        <v>11</v>
      </c>
      <c r="B9" s="293"/>
      <c r="C9" s="293"/>
      <c r="D9" s="293"/>
      <c r="E9" s="293"/>
      <c r="F9" s="293"/>
      <c r="G9" s="293"/>
      <c r="H9" s="293"/>
      <c r="I9" s="293"/>
      <c r="J9" s="293"/>
      <c r="K9" s="293"/>
      <c r="L9" s="293"/>
      <c r="M9" s="293"/>
      <c r="N9" s="293"/>
      <c r="O9" s="293"/>
      <c r="P9" s="293"/>
      <c r="Q9" s="293"/>
      <c r="R9" s="293"/>
    </row>
    <row r="10" spans="1:20">
      <c r="A10" s="93" t="s">
        <v>10</v>
      </c>
      <c r="B10" s="293">
        <v>1.6762300000000001</v>
      </c>
      <c r="C10" s="293">
        <v>9.819E-2</v>
      </c>
      <c r="D10" s="293">
        <v>0.90841000000000005</v>
      </c>
      <c r="E10" s="293">
        <v>1.52582</v>
      </c>
      <c r="F10" s="293">
        <v>0.36463000000000001</v>
      </c>
      <c r="G10" s="293">
        <v>0.81910000000000005</v>
      </c>
      <c r="H10" s="293">
        <v>0.55486000000000002</v>
      </c>
      <c r="I10" s="293">
        <v>0.74892999999999998</v>
      </c>
      <c r="J10" s="293">
        <v>0.48753000000000002</v>
      </c>
      <c r="K10" s="293">
        <v>0.52858000000000005</v>
      </c>
      <c r="L10" s="293">
        <v>0.90137999999999996</v>
      </c>
      <c r="M10" s="293">
        <v>2.3529999999999999E-2</v>
      </c>
      <c r="N10" s="293">
        <v>0.37830000000000003</v>
      </c>
      <c r="O10" s="293">
        <v>0.37620999999999999</v>
      </c>
      <c r="P10" s="293"/>
      <c r="Q10" s="293"/>
      <c r="R10" s="293"/>
    </row>
    <row r="11" spans="1:20">
      <c r="A11" s="93" t="s">
        <v>9</v>
      </c>
      <c r="B11" s="293">
        <v>16.079149999999998</v>
      </c>
      <c r="C11" s="293">
        <v>14.064310000000001</v>
      </c>
      <c r="D11" s="293">
        <v>15.197699999999999</v>
      </c>
      <c r="E11" s="293">
        <v>27.92773</v>
      </c>
      <c r="F11" s="293">
        <v>34.85575</v>
      </c>
      <c r="G11" s="293">
        <v>9.9671000000000003</v>
      </c>
      <c r="H11" s="293">
        <v>8.2067399999999999</v>
      </c>
      <c r="I11" s="293">
        <v>4.0112300000000003</v>
      </c>
      <c r="J11" s="293">
        <v>12.050090000000001</v>
      </c>
      <c r="K11" s="293">
        <v>10.99043</v>
      </c>
      <c r="L11" s="293">
        <v>6.87174</v>
      </c>
      <c r="M11" s="293">
        <v>5.5843999999999996</v>
      </c>
      <c r="N11" s="293">
        <v>5.4023300000000001</v>
      </c>
      <c r="O11" s="293">
        <v>7.3171200000000001</v>
      </c>
      <c r="P11" s="293">
        <v>7.0545200000000001</v>
      </c>
      <c r="Q11" s="293">
        <v>3.4886599999999999</v>
      </c>
      <c r="R11" s="293"/>
    </row>
    <row r="12" spans="1:20">
      <c r="A12" s="93" t="s">
        <v>8</v>
      </c>
      <c r="B12" s="293">
        <v>0.63590999999999998</v>
      </c>
      <c r="C12" s="293">
        <v>0.55345999999999995</v>
      </c>
      <c r="D12" s="293">
        <v>12.51393</v>
      </c>
      <c r="E12" s="293">
        <v>1.88134</v>
      </c>
      <c r="F12" s="293">
        <v>11.954359999999999</v>
      </c>
      <c r="G12" s="293">
        <v>11.064959999999999</v>
      </c>
      <c r="H12" s="293">
        <v>0.62197000000000002</v>
      </c>
      <c r="I12" s="293">
        <v>11.096069999999999</v>
      </c>
      <c r="J12" s="293">
        <v>2.0144199999999999</v>
      </c>
      <c r="K12" s="293">
        <v>0.77393000000000001</v>
      </c>
      <c r="L12" s="293"/>
      <c r="M12" s="293"/>
      <c r="N12" s="293"/>
      <c r="O12" s="293"/>
      <c r="P12" s="293"/>
      <c r="Q12" s="293">
        <v>1.2328300000000001</v>
      </c>
      <c r="R12" s="293"/>
    </row>
    <row r="13" spans="1:20">
      <c r="A13" s="93" t="s">
        <v>6</v>
      </c>
      <c r="B13" s="293"/>
      <c r="C13" s="293">
        <v>4.3933299999999997</v>
      </c>
      <c r="D13" s="293">
        <v>5.12676</v>
      </c>
      <c r="E13" s="293">
        <v>5.5068400000000004</v>
      </c>
      <c r="F13" s="293">
        <v>2.7989899999999999</v>
      </c>
      <c r="G13" s="293">
        <v>8.2339999999999997E-2</v>
      </c>
      <c r="H13" s="293">
        <v>7.9960000000000003E-2</v>
      </c>
      <c r="I13" s="293">
        <v>0.11434</v>
      </c>
      <c r="J13" s="293"/>
      <c r="K13" s="293"/>
      <c r="L13" s="293">
        <v>0.68545999999999996</v>
      </c>
      <c r="M13" s="293">
        <v>0.21301999999999999</v>
      </c>
      <c r="N13" s="293">
        <v>0.10851</v>
      </c>
      <c r="O13" s="293">
        <v>8.1570000000000004E-2</v>
      </c>
      <c r="P13" s="293"/>
      <c r="Q13" s="293"/>
      <c r="R13" s="293"/>
    </row>
    <row r="14" spans="1:20">
      <c r="A14" s="93" t="s">
        <v>18</v>
      </c>
      <c r="B14" s="293"/>
      <c r="C14" s="293"/>
      <c r="D14" s="293"/>
      <c r="E14" s="293">
        <v>4.9054399999999996</v>
      </c>
      <c r="F14" s="293">
        <v>5.0775699999999997</v>
      </c>
      <c r="G14" s="293"/>
      <c r="H14" s="293">
        <v>5.1586499999999997</v>
      </c>
      <c r="I14" s="293"/>
      <c r="J14" s="293">
        <v>0</v>
      </c>
      <c r="K14" s="293"/>
      <c r="L14" s="293">
        <v>0</v>
      </c>
      <c r="M14" s="293">
        <v>0</v>
      </c>
      <c r="N14" s="293">
        <v>1.64937</v>
      </c>
      <c r="O14" s="293">
        <v>1.66273</v>
      </c>
      <c r="P14" s="293"/>
      <c r="Q14" s="293"/>
      <c r="R14" s="293"/>
    </row>
    <row r="15" spans="1:20">
      <c r="A15" s="93" t="s">
        <v>4</v>
      </c>
      <c r="B15" s="293"/>
      <c r="C15" s="293"/>
      <c r="D15" s="293"/>
      <c r="E15" s="293"/>
      <c r="F15" s="293"/>
      <c r="G15" s="293"/>
      <c r="H15" s="293"/>
      <c r="I15" s="293"/>
      <c r="J15" s="293"/>
      <c r="K15" s="293">
        <v>0</v>
      </c>
      <c r="L15" s="293"/>
      <c r="M15" s="293"/>
      <c r="N15" s="293">
        <v>0.98221000000000003</v>
      </c>
      <c r="O15" s="293"/>
      <c r="P15" s="293"/>
      <c r="Q15" s="293"/>
      <c r="R15" s="293"/>
    </row>
    <row r="16" spans="1:20">
      <c r="A16" s="93" t="s">
        <v>3</v>
      </c>
      <c r="B16" s="293">
        <v>4.0800000000000003E-3</v>
      </c>
      <c r="C16" s="293">
        <v>2.4250000000000001E-2</v>
      </c>
      <c r="D16" s="293">
        <v>0.10001</v>
      </c>
      <c r="E16" s="293">
        <v>0.46672000000000002</v>
      </c>
      <c r="F16" s="293">
        <v>6.4490000000000006E-2</v>
      </c>
      <c r="G16" s="293">
        <v>0.17573</v>
      </c>
      <c r="H16" s="293">
        <v>0.12204</v>
      </c>
      <c r="I16" s="293">
        <v>0.57765999999999995</v>
      </c>
      <c r="J16" s="293">
        <v>0.12064999999999999</v>
      </c>
      <c r="K16" s="293">
        <v>6.0299999999999999E-2</v>
      </c>
      <c r="L16" s="293">
        <v>0.54942999999999997</v>
      </c>
      <c r="M16" s="293">
        <v>0.53169999999999995</v>
      </c>
      <c r="N16" s="293">
        <v>5.6500000000000002E-2</v>
      </c>
      <c r="O16" s="293">
        <v>0</v>
      </c>
      <c r="P16" s="293">
        <v>0.26340000000000002</v>
      </c>
      <c r="Q16" s="293">
        <v>48.415080000000003</v>
      </c>
      <c r="R16" s="293"/>
    </row>
    <row r="17" spans="1:18">
      <c r="A17" s="93" t="s">
        <v>33</v>
      </c>
      <c r="B17" s="293">
        <v>5.0699999999999999E-3</v>
      </c>
      <c r="C17" s="293">
        <v>7.4000000000000003E-3</v>
      </c>
      <c r="D17" s="293">
        <v>9.5890000000000003E-2</v>
      </c>
      <c r="E17" s="293">
        <v>0.18894</v>
      </c>
      <c r="F17" s="293">
        <v>0.22067000000000001</v>
      </c>
      <c r="G17" s="293">
        <v>1.8864799999999999</v>
      </c>
      <c r="H17" s="293">
        <v>3.6625299999999998</v>
      </c>
      <c r="I17" s="293">
        <v>0.90612000000000004</v>
      </c>
      <c r="J17" s="293">
        <v>0.10557999999999999</v>
      </c>
      <c r="K17" s="293">
        <v>0</v>
      </c>
      <c r="L17" s="293">
        <v>7.6052299999999997</v>
      </c>
      <c r="M17" s="293">
        <v>6.6541899999999998</v>
      </c>
      <c r="N17" s="293">
        <v>5.1184500000000002</v>
      </c>
      <c r="O17" s="293">
        <v>4.5274200000000002</v>
      </c>
      <c r="P17" s="293">
        <v>0.59626999999999997</v>
      </c>
      <c r="Q17" s="293">
        <v>0.26901999999999998</v>
      </c>
      <c r="R17" s="293">
        <v>1.8870000000000001E-2</v>
      </c>
    </row>
    <row r="18" spans="1:18">
      <c r="A18" s="93" t="s">
        <v>1</v>
      </c>
      <c r="B18" s="293">
        <v>0.86468999999999996</v>
      </c>
      <c r="C18" s="293">
        <v>8.3499999999999998E-3</v>
      </c>
      <c r="D18" s="293">
        <v>0</v>
      </c>
      <c r="E18" s="293">
        <v>0</v>
      </c>
      <c r="F18" s="293">
        <v>5.2560000000000003E-2</v>
      </c>
      <c r="G18" s="293">
        <v>2.1749999999999999E-2</v>
      </c>
      <c r="H18" s="293">
        <v>0</v>
      </c>
      <c r="I18" s="293">
        <v>1.3559999999999999E-2</v>
      </c>
      <c r="J18" s="293"/>
      <c r="K18" s="293"/>
      <c r="L18" s="293"/>
      <c r="M18" s="293"/>
      <c r="N18" s="293"/>
      <c r="O18" s="293"/>
      <c r="P18" s="293"/>
      <c r="Q18" s="293"/>
      <c r="R18" s="293"/>
    </row>
    <row r="19" spans="1:18">
      <c r="A19" s="93" t="s">
        <v>24</v>
      </c>
      <c r="B19" s="293"/>
      <c r="C19" s="293"/>
      <c r="D19" s="293"/>
      <c r="E19" s="293"/>
      <c r="F19" s="293"/>
      <c r="G19" s="293"/>
      <c r="H19" s="293"/>
      <c r="I19" s="293"/>
      <c r="J19" s="293"/>
      <c r="K19" s="293"/>
      <c r="L19" s="293"/>
      <c r="M19" s="293"/>
      <c r="N19" s="293">
        <v>0</v>
      </c>
      <c r="O19" s="293"/>
      <c r="P19" s="293">
        <v>2.24037</v>
      </c>
      <c r="Q19" s="293"/>
      <c r="R19" s="293"/>
    </row>
    <row r="21" spans="1:18">
      <c r="A21" s="139" t="s">
        <v>19</v>
      </c>
    </row>
    <row r="22" spans="1:18">
      <c r="A22" s="17" t="s">
        <v>3137</v>
      </c>
    </row>
  </sheetData>
  <hyperlinks>
    <hyperlink ref="T3" location="Content!A1" display="Back to content page" xr:uid="{B4500EF8-5D70-420D-AEF1-33DB74F55CAC}"/>
  </hyperlinks>
  <pageMargins left="0.7" right="0.7" top="0.75" bottom="0.75" header="0.3" footer="0.3"/>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sheetPr codeName="Sheet349"/>
  <dimension ref="A1:T22"/>
  <sheetViews>
    <sheetView topLeftCell="A10" workbookViewId="0">
      <selection activeCell="T3" sqref="T3"/>
    </sheetView>
  </sheetViews>
  <sheetFormatPr defaultRowHeight="14.4"/>
  <cols>
    <col min="1" max="1" width="33.77734375" customWidth="1"/>
    <col min="2" max="10" width="12.77734375" customWidth="1"/>
    <col min="11" max="17" width="8.5546875" customWidth="1"/>
  </cols>
  <sheetData>
    <row r="1" spans="1:20">
      <c r="A1" s="18" t="s">
        <v>3266</v>
      </c>
      <c r="B1" s="17"/>
      <c r="C1" s="17"/>
      <c r="D1" s="17"/>
      <c r="E1" s="17"/>
      <c r="F1" s="17"/>
      <c r="G1" s="17"/>
      <c r="H1" s="17"/>
      <c r="I1" s="17"/>
      <c r="J1" s="17"/>
      <c r="K1" s="17"/>
      <c r="L1" s="17"/>
      <c r="M1" s="17"/>
      <c r="N1" s="17"/>
      <c r="O1" s="14"/>
      <c r="P1" s="14"/>
      <c r="Q1" s="14"/>
    </row>
    <row r="2" spans="1:20">
      <c r="A2" s="17"/>
      <c r="B2" s="17"/>
      <c r="C2" s="17"/>
      <c r="D2" s="17"/>
      <c r="E2" s="17"/>
      <c r="F2" s="17"/>
      <c r="G2" s="17"/>
      <c r="H2" s="17"/>
      <c r="I2" s="17"/>
      <c r="J2" s="17"/>
      <c r="K2" s="17"/>
      <c r="L2" s="17"/>
      <c r="M2" s="17"/>
      <c r="N2" s="17"/>
      <c r="O2" s="14"/>
      <c r="P2" s="14"/>
      <c r="Q2" s="14"/>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17</v>
      </c>
      <c r="C4" s="567">
        <v>47</v>
      </c>
      <c r="D4" s="567">
        <v>426</v>
      </c>
      <c r="E4" s="567">
        <v>217</v>
      </c>
      <c r="F4" s="567">
        <v>73</v>
      </c>
      <c r="G4" s="567">
        <v>86</v>
      </c>
      <c r="H4" s="567">
        <v>245</v>
      </c>
      <c r="I4" s="567">
        <v>72</v>
      </c>
      <c r="J4" s="567">
        <v>47</v>
      </c>
      <c r="K4" s="567">
        <v>152</v>
      </c>
      <c r="L4" s="567">
        <v>426</v>
      </c>
      <c r="M4" s="567">
        <v>343</v>
      </c>
      <c r="N4" s="567">
        <v>2642</v>
      </c>
      <c r="O4" s="567">
        <v>89</v>
      </c>
      <c r="P4" s="567">
        <v>276</v>
      </c>
      <c r="Q4" s="567">
        <v>310</v>
      </c>
      <c r="R4" s="567"/>
    </row>
    <row r="5" spans="1:20">
      <c r="A5" s="93" t="s">
        <v>12</v>
      </c>
      <c r="B5" s="567"/>
      <c r="C5" s="567"/>
      <c r="D5" s="567"/>
      <c r="E5" s="567"/>
      <c r="F5" s="567"/>
      <c r="G5" s="567"/>
      <c r="H5" s="567"/>
      <c r="I5" s="567"/>
      <c r="J5" s="567">
        <v>0</v>
      </c>
      <c r="K5" s="567">
        <v>0</v>
      </c>
      <c r="L5" s="567">
        <v>0</v>
      </c>
      <c r="M5" s="567">
        <v>0</v>
      </c>
      <c r="N5" s="567"/>
      <c r="O5" s="567">
        <v>1</v>
      </c>
      <c r="P5" s="567">
        <v>5</v>
      </c>
      <c r="Q5" s="567"/>
      <c r="R5" s="567"/>
    </row>
    <row r="6" spans="1:20">
      <c r="A6" s="93" t="s">
        <v>513</v>
      </c>
      <c r="B6" s="567"/>
      <c r="C6" s="567">
        <v>0</v>
      </c>
      <c r="D6" s="567"/>
      <c r="E6" s="567">
        <v>0</v>
      </c>
      <c r="F6" s="567"/>
      <c r="G6" s="567"/>
      <c r="H6" s="567">
        <v>0</v>
      </c>
      <c r="I6" s="567">
        <v>3</v>
      </c>
      <c r="J6" s="567"/>
      <c r="K6" s="567">
        <v>4</v>
      </c>
      <c r="L6" s="567">
        <v>6</v>
      </c>
      <c r="M6" s="567"/>
      <c r="N6" s="567">
        <v>5</v>
      </c>
      <c r="O6" s="567"/>
      <c r="P6" s="567">
        <v>6</v>
      </c>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0</v>
      </c>
      <c r="C8" s="567">
        <v>2</v>
      </c>
      <c r="D8" s="567">
        <v>2</v>
      </c>
      <c r="E8" s="567">
        <v>0</v>
      </c>
      <c r="F8" s="567">
        <v>0</v>
      </c>
      <c r="G8" s="567">
        <v>2</v>
      </c>
      <c r="H8" s="567">
        <v>15</v>
      </c>
      <c r="I8" s="567">
        <v>0</v>
      </c>
      <c r="J8" s="567">
        <v>0</v>
      </c>
      <c r="K8" s="567">
        <v>27</v>
      </c>
      <c r="L8" s="567">
        <v>0</v>
      </c>
      <c r="M8" s="567">
        <v>1</v>
      </c>
      <c r="N8" s="567"/>
      <c r="O8" s="567">
        <v>0</v>
      </c>
      <c r="P8" s="567">
        <v>23</v>
      </c>
      <c r="Q8" s="567">
        <v>213</v>
      </c>
      <c r="R8" s="567">
        <v>1180</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55</v>
      </c>
      <c r="C10" s="567">
        <v>13</v>
      </c>
      <c r="D10" s="567">
        <v>151</v>
      </c>
      <c r="E10" s="567">
        <v>137</v>
      </c>
      <c r="F10" s="567">
        <v>77</v>
      </c>
      <c r="G10" s="567">
        <v>144</v>
      </c>
      <c r="H10" s="567">
        <v>117</v>
      </c>
      <c r="I10" s="567">
        <v>169</v>
      </c>
      <c r="J10" s="567">
        <v>97</v>
      </c>
      <c r="K10" s="567">
        <v>118</v>
      </c>
      <c r="L10" s="567">
        <v>215</v>
      </c>
      <c r="M10" s="567">
        <v>6</v>
      </c>
      <c r="N10" s="567">
        <v>81</v>
      </c>
      <c r="O10" s="567">
        <v>72</v>
      </c>
      <c r="P10" s="567"/>
      <c r="Q10" s="567"/>
      <c r="R10" s="567"/>
    </row>
    <row r="11" spans="1:20">
      <c r="A11" s="93" t="s">
        <v>9</v>
      </c>
      <c r="B11" s="567">
        <v>2051</v>
      </c>
      <c r="C11" s="567">
        <v>1845</v>
      </c>
      <c r="D11" s="567">
        <v>2040</v>
      </c>
      <c r="E11" s="567">
        <v>3879</v>
      </c>
      <c r="F11" s="567">
        <v>4978</v>
      </c>
      <c r="G11" s="567">
        <v>1444</v>
      </c>
      <c r="H11" s="567">
        <v>1243</v>
      </c>
      <c r="I11" s="567">
        <v>606</v>
      </c>
      <c r="J11" s="567">
        <v>1931</v>
      </c>
      <c r="K11" s="567">
        <v>1811</v>
      </c>
      <c r="L11" s="567">
        <v>992</v>
      </c>
      <c r="M11" s="567">
        <v>972</v>
      </c>
      <c r="N11" s="567">
        <v>946</v>
      </c>
      <c r="O11" s="567">
        <v>1324</v>
      </c>
      <c r="P11" s="567">
        <v>1319</v>
      </c>
      <c r="Q11" s="567">
        <v>676</v>
      </c>
      <c r="R11" s="567"/>
    </row>
    <row r="12" spans="1:20">
      <c r="A12" s="93" t="s">
        <v>8</v>
      </c>
      <c r="B12" s="567">
        <v>6</v>
      </c>
      <c r="C12" s="567">
        <v>6</v>
      </c>
      <c r="D12" s="567">
        <v>159</v>
      </c>
      <c r="E12" s="567">
        <v>22</v>
      </c>
      <c r="F12" s="567">
        <v>141</v>
      </c>
      <c r="G12" s="567">
        <v>140</v>
      </c>
      <c r="H12" s="567">
        <v>8</v>
      </c>
      <c r="I12" s="567">
        <v>143</v>
      </c>
      <c r="J12" s="567">
        <v>26</v>
      </c>
      <c r="K12" s="567">
        <v>10</v>
      </c>
      <c r="L12" s="567"/>
      <c r="M12" s="567"/>
      <c r="N12" s="567"/>
      <c r="O12" s="567"/>
      <c r="P12" s="567"/>
      <c r="Q12" s="567">
        <v>16</v>
      </c>
      <c r="R12" s="567"/>
    </row>
    <row r="13" spans="1:20">
      <c r="A13" s="93" t="s">
        <v>6</v>
      </c>
      <c r="B13" s="567"/>
      <c r="C13" s="567">
        <v>911</v>
      </c>
      <c r="D13" s="567">
        <v>1080</v>
      </c>
      <c r="E13" s="567">
        <v>1188</v>
      </c>
      <c r="F13" s="567">
        <v>624</v>
      </c>
      <c r="G13" s="567">
        <v>19</v>
      </c>
      <c r="H13" s="567">
        <v>19</v>
      </c>
      <c r="I13" s="567">
        <v>28</v>
      </c>
      <c r="J13" s="567"/>
      <c r="K13" s="567"/>
      <c r="L13" s="567">
        <v>184</v>
      </c>
      <c r="M13" s="567">
        <v>59</v>
      </c>
      <c r="N13" s="567">
        <v>31</v>
      </c>
      <c r="O13" s="567">
        <v>24</v>
      </c>
      <c r="P13" s="567"/>
      <c r="Q13" s="567"/>
      <c r="R13" s="567"/>
    </row>
    <row r="14" spans="1:20">
      <c r="A14" s="93" t="s">
        <v>18</v>
      </c>
      <c r="B14" s="567"/>
      <c r="C14" s="567"/>
      <c r="D14" s="567"/>
      <c r="E14" s="567">
        <v>100</v>
      </c>
      <c r="F14" s="567">
        <v>105</v>
      </c>
      <c r="G14" s="567"/>
      <c r="H14" s="567">
        <v>110</v>
      </c>
      <c r="I14" s="567"/>
      <c r="J14" s="567">
        <v>0</v>
      </c>
      <c r="K14" s="567"/>
      <c r="L14" s="567">
        <v>0</v>
      </c>
      <c r="M14" s="567">
        <v>0</v>
      </c>
      <c r="N14" s="567">
        <v>39</v>
      </c>
      <c r="O14" s="567">
        <v>40</v>
      </c>
      <c r="P14" s="567"/>
      <c r="Q14" s="567"/>
      <c r="R14" s="567"/>
    </row>
    <row r="15" spans="1:20">
      <c r="A15" s="93" t="s">
        <v>4</v>
      </c>
      <c r="B15" s="567"/>
      <c r="C15" s="567"/>
      <c r="D15" s="567"/>
      <c r="E15" s="567"/>
      <c r="F15" s="567"/>
      <c r="G15" s="567"/>
      <c r="H15" s="567"/>
      <c r="I15" s="567"/>
      <c r="J15" s="567"/>
      <c r="K15" s="567">
        <v>0</v>
      </c>
      <c r="L15" s="567"/>
      <c r="M15" s="567"/>
      <c r="N15" s="567">
        <v>0</v>
      </c>
      <c r="O15" s="567"/>
      <c r="P15" s="567"/>
      <c r="Q15" s="567"/>
      <c r="R15" s="567"/>
    </row>
    <row r="16" spans="1:20">
      <c r="A16" s="93" t="s">
        <v>3</v>
      </c>
      <c r="B16" s="567">
        <v>2</v>
      </c>
      <c r="C16" s="567">
        <v>12</v>
      </c>
      <c r="D16" s="567">
        <v>50</v>
      </c>
      <c r="E16" s="567">
        <v>236</v>
      </c>
      <c r="F16" s="567">
        <v>33</v>
      </c>
      <c r="G16" s="567">
        <v>91</v>
      </c>
      <c r="H16" s="567">
        <v>64</v>
      </c>
      <c r="I16" s="567">
        <v>307</v>
      </c>
      <c r="J16" s="567">
        <v>65</v>
      </c>
      <c r="K16" s="567">
        <v>33</v>
      </c>
      <c r="L16" s="567">
        <v>307</v>
      </c>
      <c r="M16" s="567">
        <v>300</v>
      </c>
      <c r="N16" s="567">
        <v>32</v>
      </c>
      <c r="O16" s="567">
        <v>0</v>
      </c>
      <c r="P16" s="567">
        <v>153</v>
      </c>
      <c r="Q16" s="567">
        <v>28469</v>
      </c>
      <c r="R16" s="567"/>
    </row>
    <row r="17" spans="1:18">
      <c r="A17" s="93" t="s">
        <v>33</v>
      </c>
      <c r="B17" s="567">
        <v>2</v>
      </c>
      <c r="C17" s="567">
        <v>3</v>
      </c>
      <c r="D17" s="567">
        <v>39</v>
      </c>
      <c r="E17" s="567">
        <v>81</v>
      </c>
      <c r="F17" s="567">
        <v>97</v>
      </c>
      <c r="G17" s="567">
        <v>851</v>
      </c>
      <c r="H17" s="567">
        <v>330</v>
      </c>
      <c r="I17" s="567">
        <v>221</v>
      </c>
      <c r="J17" s="567">
        <v>52</v>
      </c>
      <c r="K17" s="567">
        <v>0</v>
      </c>
      <c r="L17" s="567">
        <v>3986</v>
      </c>
      <c r="M17" s="567">
        <v>3616</v>
      </c>
      <c r="N17" s="567">
        <v>2876</v>
      </c>
      <c r="O17" s="567">
        <v>2624</v>
      </c>
      <c r="P17" s="567">
        <v>355</v>
      </c>
      <c r="Q17" s="567">
        <v>159</v>
      </c>
      <c r="R17" s="567">
        <v>12</v>
      </c>
    </row>
    <row r="18" spans="1:18">
      <c r="A18" s="93" t="s">
        <v>1</v>
      </c>
      <c r="B18" s="567">
        <v>100</v>
      </c>
      <c r="C18" s="567">
        <v>1</v>
      </c>
      <c r="D18" s="567">
        <v>0</v>
      </c>
      <c r="E18" s="567">
        <v>0</v>
      </c>
      <c r="F18" s="567">
        <v>7</v>
      </c>
      <c r="G18" s="567">
        <v>3</v>
      </c>
      <c r="H18" s="567">
        <v>0</v>
      </c>
      <c r="I18" s="567">
        <v>2</v>
      </c>
      <c r="J18" s="567"/>
      <c r="K18" s="567"/>
      <c r="L18" s="567"/>
      <c r="M18" s="567"/>
      <c r="N18" s="567"/>
      <c r="O18" s="567"/>
      <c r="P18" s="567"/>
      <c r="Q18" s="567"/>
      <c r="R18" s="567"/>
    </row>
    <row r="19" spans="1:18">
      <c r="A19" s="93" t="s">
        <v>24</v>
      </c>
      <c r="B19" s="567"/>
      <c r="C19" s="567"/>
      <c r="D19" s="567"/>
      <c r="E19" s="567"/>
      <c r="F19" s="567"/>
      <c r="G19" s="567"/>
      <c r="H19" s="567"/>
      <c r="I19" s="567"/>
      <c r="J19" s="567"/>
      <c r="K19" s="567"/>
      <c r="L19" s="567"/>
      <c r="M19" s="567"/>
      <c r="N19" s="567">
        <v>0</v>
      </c>
      <c r="O19" s="567"/>
      <c r="P19" s="567"/>
      <c r="Q19" s="567"/>
      <c r="R19" s="567"/>
    </row>
    <row r="21" spans="1:18">
      <c r="A21" s="139" t="s">
        <v>19</v>
      </c>
    </row>
    <row r="22" spans="1:18">
      <c r="A22" s="17" t="s">
        <v>3137</v>
      </c>
    </row>
  </sheetData>
  <hyperlinks>
    <hyperlink ref="T3" location="Content!A1" display="Back to content page" xr:uid="{076FAB94-92A9-4E84-A4D7-2B5E3571E282}"/>
  </hyperlinks>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sheetPr codeName="Sheet353"/>
  <dimension ref="A1:T22"/>
  <sheetViews>
    <sheetView topLeftCell="D10" workbookViewId="0">
      <selection activeCell="T3" sqref="T3"/>
    </sheetView>
  </sheetViews>
  <sheetFormatPr defaultRowHeight="14.4"/>
  <cols>
    <col min="1" max="1" width="33.77734375" customWidth="1"/>
    <col min="2" max="18" width="9.77734375" customWidth="1"/>
  </cols>
  <sheetData>
    <row r="1" spans="1:20">
      <c r="A1" s="18" t="s">
        <v>3267</v>
      </c>
      <c r="B1" s="17"/>
      <c r="C1" s="17"/>
      <c r="D1" s="17"/>
      <c r="E1" s="17"/>
      <c r="F1" s="17"/>
      <c r="G1" s="17"/>
      <c r="H1" s="17"/>
      <c r="I1" s="17"/>
      <c r="J1" s="17"/>
      <c r="K1" s="17"/>
      <c r="L1" s="17"/>
      <c r="M1" s="17"/>
      <c r="N1" s="17"/>
    </row>
    <row r="2" spans="1:20">
      <c r="A2" s="17"/>
      <c r="B2" s="17"/>
      <c r="C2" s="17"/>
      <c r="D2" s="17"/>
      <c r="E2" s="17"/>
      <c r="F2" s="17"/>
      <c r="G2" s="17"/>
      <c r="H2" s="17"/>
      <c r="I2" s="17"/>
      <c r="J2" s="17"/>
      <c r="K2" s="17"/>
      <c r="L2" s="17"/>
      <c r="M2" s="17"/>
      <c r="N2" s="17"/>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53.904800000000002</v>
      </c>
      <c r="C4" s="567">
        <v>81.210809999999995</v>
      </c>
      <c r="D4" s="567">
        <v>206.95674</v>
      </c>
      <c r="E4" s="567">
        <v>452.72064999999998</v>
      </c>
      <c r="F4" s="567">
        <v>88.374300000000005</v>
      </c>
      <c r="G4" s="567">
        <v>80.101230000000001</v>
      </c>
      <c r="H4" s="567">
        <v>772.93845999999996</v>
      </c>
      <c r="I4" s="567">
        <v>78.663529999999994</v>
      </c>
      <c r="J4" s="567">
        <v>46.318890000000003</v>
      </c>
      <c r="K4" s="567">
        <v>113.16949</v>
      </c>
      <c r="L4" s="567">
        <v>144.46247</v>
      </c>
      <c r="M4" s="567">
        <v>258.24268999999998</v>
      </c>
      <c r="N4" s="567">
        <v>128.43020000000001</v>
      </c>
      <c r="O4" s="567">
        <v>106.08331</v>
      </c>
      <c r="P4" s="567">
        <v>1240.49611</v>
      </c>
      <c r="Q4" s="567">
        <v>240.70787999999999</v>
      </c>
      <c r="R4" s="567"/>
    </row>
    <row r="5" spans="1:20">
      <c r="A5" s="93" t="s">
        <v>12</v>
      </c>
      <c r="B5" s="567"/>
      <c r="C5" s="567"/>
      <c r="D5" s="567"/>
      <c r="E5" s="567"/>
      <c r="F5" s="567"/>
      <c r="G5" s="567"/>
      <c r="H5" s="567"/>
      <c r="I5" s="567"/>
      <c r="J5" s="567">
        <v>0</v>
      </c>
      <c r="K5" s="567">
        <v>0.26544000000000001</v>
      </c>
      <c r="L5" s="567">
        <v>0</v>
      </c>
      <c r="M5" s="567">
        <v>0</v>
      </c>
      <c r="N5" s="567">
        <v>269.91806000000003</v>
      </c>
      <c r="O5" s="567">
        <v>249.08124000000001</v>
      </c>
      <c r="P5" s="567">
        <v>7.6409099999999999</v>
      </c>
      <c r="Q5" s="567"/>
      <c r="R5" s="567"/>
    </row>
    <row r="6" spans="1:20">
      <c r="A6" s="93" t="s">
        <v>513</v>
      </c>
      <c r="B6" s="567">
        <v>337.44851999999997</v>
      </c>
      <c r="C6" s="567">
        <v>0</v>
      </c>
      <c r="D6" s="567"/>
      <c r="E6" s="567">
        <v>0</v>
      </c>
      <c r="F6" s="567">
        <v>10.895060000000001</v>
      </c>
      <c r="G6" s="567"/>
      <c r="H6" s="567">
        <v>68.798680000000004</v>
      </c>
      <c r="I6" s="567">
        <v>9269.6986199999992</v>
      </c>
      <c r="J6" s="567">
        <v>152.70384000000001</v>
      </c>
      <c r="K6" s="567">
        <v>425.26573999999999</v>
      </c>
      <c r="L6" s="567">
        <v>39.303440000000002</v>
      </c>
      <c r="M6" s="567">
        <v>38.459890000000001</v>
      </c>
      <c r="N6" s="567">
        <v>72.503380000000007</v>
      </c>
      <c r="O6" s="567"/>
      <c r="P6" s="567">
        <v>21.618590000000001</v>
      </c>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206.83170000000001</v>
      </c>
      <c r="C8" s="567">
        <v>206.17312999999999</v>
      </c>
      <c r="D8" s="567">
        <v>32295.149109999998</v>
      </c>
      <c r="E8" s="567">
        <v>26412.324410000001</v>
      </c>
      <c r="F8" s="567">
        <v>23622.459320000002</v>
      </c>
      <c r="G8" s="567">
        <v>17524.81999</v>
      </c>
      <c r="H8" s="567">
        <v>15038.48029</v>
      </c>
      <c r="I8" s="567">
        <v>9151.8780999999999</v>
      </c>
      <c r="J8" s="567">
        <v>19771.013459999998</v>
      </c>
      <c r="K8" s="567">
        <v>22940.139360000001</v>
      </c>
      <c r="L8" s="567">
        <v>17716.78472</v>
      </c>
      <c r="M8" s="567">
        <v>56272.253360000002</v>
      </c>
      <c r="N8" s="567">
        <v>15491.36261</v>
      </c>
      <c r="O8" s="567">
        <v>0</v>
      </c>
      <c r="P8" s="567">
        <v>33687.638559999999</v>
      </c>
      <c r="Q8" s="567">
        <v>29381.487389999998</v>
      </c>
      <c r="R8" s="567">
        <v>13580.30179</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164.62174999999999</v>
      </c>
      <c r="C10" s="567">
        <v>7.9481999999999999</v>
      </c>
      <c r="D10" s="567">
        <v>1170.6523999999999</v>
      </c>
      <c r="E10" s="567">
        <v>2677.8674999999998</v>
      </c>
      <c r="F10" s="567">
        <v>23.450199999999999</v>
      </c>
      <c r="G10" s="567">
        <v>497.08589999999998</v>
      </c>
      <c r="H10" s="567">
        <v>449.80887999999999</v>
      </c>
      <c r="I10" s="567">
        <v>1426.48514</v>
      </c>
      <c r="J10" s="567">
        <v>738.38163999999995</v>
      </c>
      <c r="K10" s="567">
        <v>14.560639999999999</v>
      </c>
      <c r="L10" s="567">
        <v>125.77406000000001</v>
      </c>
      <c r="M10" s="567">
        <v>121.44958</v>
      </c>
      <c r="N10" s="567">
        <v>1703.23577</v>
      </c>
      <c r="O10" s="567">
        <v>477.99826000000002</v>
      </c>
      <c r="P10" s="567"/>
      <c r="Q10" s="567"/>
      <c r="R10" s="567"/>
    </row>
    <row r="11" spans="1:20">
      <c r="A11" s="93" t="s">
        <v>9</v>
      </c>
      <c r="B11" s="567">
        <v>34505.785179999999</v>
      </c>
      <c r="C11" s="567">
        <v>24920.662400000001</v>
      </c>
      <c r="D11" s="567">
        <v>2405.9493200000002</v>
      </c>
      <c r="E11" s="567">
        <v>9846.77333</v>
      </c>
      <c r="F11" s="567">
        <v>2450.5676400000002</v>
      </c>
      <c r="G11" s="567">
        <v>1575.4406300000001</v>
      </c>
      <c r="H11" s="567">
        <v>28995.81899</v>
      </c>
      <c r="I11" s="567">
        <v>28103.77678</v>
      </c>
      <c r="J11" s="567">
        <v>10441.68795</v>
      </c>
      <c r="K11" s="567">
        <v>5576.0098099999996</v>
      </c>
      <c r="L11" s="567">
        <v>13311.964819999999</v>
      </c>
      <c r="M11" s="567">
        <v>1916.13354</v>
      </c>
      <c r="N11" s="567">
        <v>580.16348000000005</v>
      </c>
      <c r="O11" s="567">
        <v>803.15463999999997</v>
      </c>
      <c r="P11" s="567">
        <v>27831.320339999998</v>
      </c>
      <c r="Q11" s="567">
        <v>673.18775000000005</v>
      </c>
      <c r="R11" s="567"/>
    </row>
    <row r="12" spans="1:20">
      <c r="A12" s="93" t="s">
        <v>8</v>
      </c>
      <c r="B12" s="567">
        <v>98.80386</v>
      </c>
      <c r="C12" s="567">
        <v>74.00573</v>
      </c>
      <c r="D12" s="567">
        <v>121.99115</v>
      </c>
      <c r="E12" s="567">
        <v>254.13817</v>
      </c>
      <c r="F12" s="567">
        <v>51.411549999999998</v>
      </c>
      <c r="G12" s="567">
        <v>13.32471</v>
      </c>
      <c r="H12" s="567">
        <v>8.4743399999999998</v>
      </c>
      <c r="I12" s="567">
        <v>19.24353</v>
      </c>
      <c r="J12" s="567">
        <v>341.59996000000001</v>
      </c>
      <c r="K12" s="567">
        <v>10.602790000000001</v>
      </c>
      <c r="L12" s="567"/>
      <c r="M12" s="567"/>
      <c r="N12" s="567"/>
      <c r="O12" s="567"/>
      <c r="P12" s="567"/>
      <c r="Q12" s="567"/>
      <c r="R12" s="567"/>
    </row>
    <row r="13" spans="1:20">
      <c r="A13" s="93" t="s">
        <v>6</v>
      </c>
      <c r="B13" s="567"/>
      <c r="C13" s="567">
        <v>113.807</v>
      </c>
      <c r="D13" s="567">
        <v>1053.64941</v>
      </c>
      <c r="E13" s="567">
        <v>1774.7624900000001</v>
      </c>
      <c r="F13" s="567">
        <v>104.35599999999999</v>
      </c>
      <c r="G13" s="567">
        <v>14.09829</v>
      </c>
      <c r="H13" s="567">
        <v>67.864959999999996</v>
      </c>
      <c r="I13" s="567">
        <v>130.46597</v>
      </c>
      <c r="J13" s="567"/>
      <c r="K13" s="567"/>
      <c r="L13" s="567">
        <v>1520.02484</v>
      </c>
      <c r="M13" s="567">
        <v>5786.7939900000001</v>
      </c>
      <c r="N13" s="567">
        <v>1692.5503100000001</v>
      </c>
      <c r="O13" s="567">
        <v>219.77435</v>
      </c>
      <c r="P13" s="567"/>
      <c r="Q13" s="567"/>
      <c r="R13" s="567"/>
    </row>
    <row r="14" spans="1:20">
      <c r="A14" s="93" t="s">
        <v>18</v>
      </c>
      <c r="B14" s="567"/>
      <c r="C14" s="567"/>
      <c r="D14" s="567"/>
      <c r="E14" s="567">
        <v>10559.30876</v>
      </c>
      <c r="F14" s="567">
        <v>32764.436129999998</v>
      </c>
      <c r="G14" s="567"/>
      <c r="H14" s="567">
        <v>6618.55051</v>
      </c>
      <c r="I14" s="567"/>
      <c r="J14" s="567">
        <v>0.36288999999999999</v>
      </c>
      <c r="K14" s="567"/>
      <c r="L14" s="567">
        <v>24376.660309999999</v>
      </c>
      <c r="M14" s="567">
        <v>25531.903900000001</v>
      </c>
      <c r="N14" s="567">
        <v>77.858890000000002</v>
      </c>
      <c r="O14" s="567">
        <v>351.41831000000002</v>
      </c>
      <c r="P14" s="567">
        <v>75121.145539999998</v>
      </c>
      <c r="Q14" s="567"/>
      <c r="R14" s="567"/>
    </row>
    <row r="15" spans="1:20">
      <c r="A15" s="93" t="s">
        <v>4</v>
      </c>
      <c r="B15" s="567">
        <v>37.259990000000002</v>
      </c>
      <c r="C15" s="293">
        <v>0</v>
      </c>
      <c r="D15" s="567">
        <v>55.476930000000003</v>
      </c>
      <c r="E15" s="567">
        <v>16.732849999999999</v>
      </c>
      <c r="F15" s="567">
        <v>26.364930000000001</v>
      </c>
      <c r="G15" s="567"/>
      <c r="H15" s="567"/>
      <c r="I15" s="567"/>
      <c r="J15" s="567">
        <v>1555.10061</v>
      </c>
      <c r="K15" s="567">
        <v>32.652729999999998</v>
      </c>
      <c r="L15" s="567"/>
      <c r="M15" s="567"/>
      <c r="N15" s="567"/>
      <c r="O15" s="567"/>
      <c r="P15" s="567"/>
      <c r="Q15" s="567"/>
      <c r="R15" s="567"/>
    </row>
    <row r="16" spans="1:20">
      <c r="A16" s="93" t="s">
        <v>3</v>
      </c>
      <c r="B16" s="567">
        <v>0.11833</v>
      </c>
      <c r="C16" s="293">
        <v>0</v>
      </c>
      <c r="D16" s="567">
        <v>7.6005900000000004</v>
      </c>
      <c r="E16" s="567">
        <v>33.32884</v>
      </c>
      <c r="F16" s="567">
        <v>39.671080000000003</v>
      </c>
      <c r="G16" s="567">
        <v>11.58638</v>
      </c>
      <c r="H16" s="567">
        <v>430.35982000000001</v>
      </c>
      <c r="I16" s="567">
        <v>250.63489999999999</v>
      </c>
      <c r="J16" s="567">
        <v>217.71696</v>
      </c>
      <c r="K16" s="567">
        <v>16.786180000000002</v>
      </c>
      <c r="L16" s="567">
        <v>4832.2403999999997</v>
      </c>
      <c r="M16" s="567">
        <v>82.76164</v>
      </c>
      <c r="N16" s="567">
        <v>49.559939999999997</v>
      </c>
      <c r="O16" s="567"/>
      <c r="P16" s="567">
        <v>1297.2253499999999</v>
      </c>
      <c r="Q16" s="567">
        <v>1767.2227</v>
      </c>
      <c r="R16" s="567"/>
    </row>
    <row r="17" spans="1:18">
      <c r="A17" s="93" t="s">
        <v>33</v>
      </c>
      <c r="B17" s="567">
        <v>0.91278999999999999</v>
      </c>
      <c r="C17" s="293">
        <v>0.20709</v>
      </c>
      <c r="D17" s="567">
        <v>11.932930000000001</v>
      </c>
      <c r="E17" s="293">
        <v>0.42453000000000002</v>
      </c>
      <c r="F17" s="567">
        <v>198.69224</v>
      </c>
      <c r="G17" s="567">
        <v>56.971179999999997</v>
      </c>
      <c r="H17" s="567">
        <v>41.651560000000003</v>
      </c>
      <c r="I17" s="567">
        <v>4.4155100000000003</v>
      </c>
      <c r="J17" s="567">
        <v>35.410580000000003</v>
      </c>
      <c r="K17" s="567"/>
      <c r="L17" s="567">
        <v>276.94171999999998</v>
      </c>
      <c r="M17" s="567">
        <v>628.14831000000004</v>
      </c>
      <c r="N17" s="567">
        <v>223.19997000000001</v>
      </c>
      <c r="O17" s="567">
        <v>354.01519999999999</v>
      </c>
      <c r="P17" s="567">
        <v>173.28801000000001</v>
      </c>
      <c r="Q17" s="567">
        <v>281.73140000000001</v>
      </c>
      <c r="R17" s="567">
        <v>38.05415</v>
      </c>
    </row>
    <row r="18" spans="1:18">
      <c r="A18" s="93" t="s">
        <v>1</v>
      </c>
      <c r="B18" s="567"/>
      <c r="C18" s="567">
        <v>27.264600000000002</v>
      </c>
      <c r="D18" s="567">
        <v>0</v>
      </c>
      <c r="E18" s="567">
        <v>9.8031799999999993</v>
      </c>
      <c r="F18" s="567">
        <v>65.805250000000001</v>
      </c>
      <c r="G18" s="567">
        <v>3.9080400000000002</v>
      </c>
      <c r="H18" s="567">
        <v>0</v>
      </c>
      <c r="I18" s="567">
        <v>9.81372</v>
      </c>
      <c r="J18" s="567"/>
      <c r="K18" s="567"/>
      <c r="L18" s="567"/>
      <c r="M18" s="567"/>
      <c r="N18" s="567"/>
      <c r="O18" s="567"/>
      <c r="P18" s="567">
        <v>12513.27699</v>
      </c>
      <c r="Q18" s="567"/>
      <c r="R18" s="567"/>
    </row>
    <row r="19" spans="1:18">
      <c r="A19" s="93" t="s">
        <v>24</v>
      </c>
      <c r="B19" s="567"/>
      <c r="C19" s="567"/>
      <c r="D19" s="567"/>
      <c r="E19" s="567"/>
      <c r="F19" s="567"/>
      <c r="G19" s="567"/>
      <c r="H19" s="567"/>
      <c r="I19" s="567"/>
      <c r="J19" s="567"/>
      <c r="K19" s="567"/>
      <c r="L19" s="567"/>
      <c r="M19" s="567"/>
      <c r="N19" s="567"/>
      <c r="O19" s="567"/>
      <c r="P19" s="567">
        <v>4574.2815399999999</v>
      </c>
      <c r="Q19" s="567"/>
      <c r="R19" s="567"/>
    </row>
    <row r="21" spans="1:18">
      <c r="A21" s="139" t="s">
        <v>19</v>
      </c>
    </row>
    <row r="22" spans="1:18">
      <c r="A22" s="17" t="s">
        <v>3137</v>
      </c>
    </row>
  </sheetData>
  <hyperlinks>
    <hyperlink ref="T3" location="Content!A1" display="Back to content page" xr:uid="{6BC79C02-749A-4A56-BCED-ED0387DFB954}"/>
  </hyperlinks>
  <pageMargins left="0.7" right="0.7" top="0.75" bottom="0.75" header="0.3" footer="0.3"/>
  <pageSetup paperSize="9" orientation="portrait" r:id="rId1"/>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2CDB-CEFF-4A5A-9835-E2F01BDD0CBC}">
  <dimension ref="A1:T22"/>
  <sheetViews>
    <sheetView topLeftCell="D1" workbookViewId="0">
      <selection activeCell="T3" sqref="T3"/>
    </sheetView>
  </sheetViews>
  <sheetFormatPr defaultRowHeight="14.4"/>
  <cols>
    <col min="1" max="1" width="28.44140625" customWidth="1"/>
    <col min="2" max="18" width="9.5546875" customWidth="1"/>
  </cols>
  <sheetData>
    <row r="1" spans="1:20">
      <c r="A1" s="18" t="s">
        <v>3268</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0</v>
      </c>
      <c r="C4" s="567">
        <v>8</v>
      </c>
      <c r="D4" s="567">
        <v>277</v>
      </c>
      <c r="E4" s="567">
        <v>458</v>
      </c>
      <c r="F4" s="567">
        <v>42</v>
      </c>
      <c r="G4" s="567">
        <v>87</v>
      </c>
      <c r="H4" s="567">
        <v>146</v>
      </c>
      <c r="I4" s="567">
        <v>59</v>
      </c>
      <c r="J4" s="567">
        <v>23</v>
      </c>
      <c r="K4" s="567">
        <v>87</v>
      </c>
      <c r="L4" s="567">
        <v>277</v>
      </c>
      <c r="M4" s="567">
        <v>338</v>
      </c>
      <c r="N4" s="567">
        <v>10923</v>
      </c>
      <c r="O4" s="567">
        <v>89</v>
      </c>
      <c r="P4" s="567">
        <v>450</v>
      </c>
      <c r="Q4" s="567">
        <v>261</v>
      </c>
      <c r="R4" s="567"/>
    </row>
    <row r="5" spans="1:20">
      <c r="A5" s="93" t="s">
        <v>12</v>
      </c>
      <c r="B5" s="567"/>
      <c r="C5" s="567"/>
      <c r="D5" s="567"/>
      <c r="E5" s="567"/>
      <c r="F5" s="567"/>
      <c r="G5" s="567"/>
      <c r="H5" s="567"/>
      <c r="I5" s="567"/>
      <c r="J5" s="567">
        <v>0</v>
      </c>
      <c r="K5" s="567">
        <v>6</v>
      </c>
      <c r="L5" s="567">
        <v>0</v>
      </c>
      <c r="M5" s="567">
        <v>0</v>
      </c>
      <c r="N5" s="567">
        <v>0</v>
      </c>
      <c r="O5" s="567">
        <v>1</v>
      </c>
      <c r="P5" s="567">
        <v>0</v>
      </c>
      <c r="Q5" s="567"/>
      <c r="R5" s="567"/>
    </row>
    <row r="6" spans="1:20">
      <c r="A6" s="93" t="s">
        <v>513</v>
      </c>
      <c r="B6" s="567"/>
      <c r="C6" s="567">
        <v>0</v>
      </c>
      <c r="D6" s="567"/>
      <c r="E6" s="567">
        <v>0</v>
      </c>
      <c r="F6" s="567"/>
      <c r="G6" s="567"/>
      <c r="H6" s="567">
        <v>74</v>
      </c>
      <c r="I6" s="567">
        <v>86</v>
      </c>
      <c r="J6" s="567">
        <v>30</v>
      </c>
      <c r="K6" s="567"/>
      <c r="L6" s="567"/>
      <c r="M6" s="567"/>
      <c r="N6" s="567"/>
      <c r="O6" s="567"/>
      <c r="P6" s="567">
        <v>171</v>
      </c>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4</v>
      </c>
      <c r="C8" s="567">
        <v>3</v>
      </c>
      <c r="D8" s="567">
        <v>14</v>
      </c>
      <c r="E8" s="567">
        <v>1</v>
      </c>
      <c r="F8" s="567">
        <v>2</v>
      </c>
      <c r="G8" s="567">
        <v>1</v>
      </c>
      <c r="H8" s="567">
        <v>0</v>
      </c>
      <c r="I8" s="567">
        <v>3</v>
      </c>
      <c r="J8" s="567">
        <v>5</v>
      </c>
      <c r="K8" s="567">
        <v>17</v>
      </c>
      <c r="L8" s="567"/>
      <c r="M8" s="567">
        <v>5</v>
      </c>
      <c r="N8" s="567">
        <v>1</v>
      </c>
      <c r="O8" s="567">
        <v>0</v>
      </c>
      <c r="P8" s="567">
        <v>180717</v>
      </c>
      <c r="Q8" s="567">
        <v>9383</v>
      </c>
      <c r="R8" s="567">
        <v>56794</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0</v>
      </c>
      <c r="C10" s="567">
        <v>2</v>
      </c>
      <c r="D10" s="567">
        <v>128</v>
      </c>
      <c r="E10" s="567">
        <v>751</v>
      </c>
      <c r="F10" s="567">
        <v>12</v>
      </c>
      <c r="G10" s="567">
        <v>182</v>
      </c>
      <c r="H10" s="567">
        <v>84</v>
      </c>
      <c r="I10" s="567">
        <v>314</v>
      </c>
      <c r="J10" s="567">
        <v>98</v>
      </c>
      <c r="K10" s="567">
        <v>34</v>
      </c>
      <c r="L10" s="567">
        <v>68</v>
      </c>
      <c r="M10" s="567">
        <v>32</v>
      </c>
      <c r="N10" s="567">
        <v>253</v>
      </c>
      <c r="O10" s="567">
        <v>30</v>
      </c>
      <c r="P10" s="567"/>
      <c r="Q10" s="567"/>
      <c r="R10" s="567"/>
    </row>
    <row r="11" spans="1:20">
      <c r="A11" s="93" t="s">
        <v>9</v>
      </c>
      <c r="B11" s="567">
        <v>109</v>
      </c>
      <c r="C11" s="567">
        <v>471</v>
      </c>
      <c r="D11" s="567">
        <v>1251</v>
      </c>
      <c r="E11" s="567">
        <v>0</v>
      </c>
      <c r="F11" s="567">
        <v>169</v>
      </c>
      <c r="G11" s="567">
        <v>0</v>
      </c>
      <c r="H11" s="567">
        <v>158</v>
      </c>
      <c r="I11" s="567">
        <v>1521</v>
      </c>
      <c r="J11" s="567">
        <v>2121</v>
      </c>
      <c r="K11" s="567">
        <v>14</v>
      </c>
      <c r="L11" s="567">
        <v>4062</v>
      </c>
      <c r="M11" s="567">
        <v>2681</v>
      </c>
      <c r="N11" s="567">
        <v>1942</v>
      </c>
      <c r="O11" s="567">
        <v>4446</v>
      </c>
      <c r="P11" s="567">
        <v>1724</v>
      </c>
      <c r="Q11" s="567">
        <v>237</v>
      </c>
      <c r="R11" s="567"/>
    </row>
    <row r="12" spans="1:20">
      <c r="A12" s="93" t="s">
        <v>8</v>
      </c>
      <c r="B12" s="567">
        <v>39</v>
      </c>
      <c r="C12" s="567">
        <v>12</v>
      </c>
      <c r="D12" s="567">
        <v>6</v>
      </c>
      <c r="E12" s="567">
        <v>6</v>
      </c>
      <c r="F12" s="567">
        <v>2</v>
      </c>
      <c r="G12" s="567">
        <v>15</v>
      </c>
      <c r="H12" s="567">
        <v>13</v>
      </c>
      <c r="I12" s="567">
        <v>0</v>
      </c>
      <c r="J12" s="567">
        <v>9</v>
      </c>
      <c r="K12" s="567">
        <v>1</v>
      </c>
      <c r="L12" s="567"/>
      <c r="M12" s="567"/>
      <c r="N12" s="567"/>
      <c r="O12" s="567"/>
      <c r="P12" s="567"/>
      <c r="Q12" s="567"/>
      <c r="R12" s="567"/>
    </row>
    <row r="13" spans="1:20">
      <c r="A13" s="93" t="s">
        <v>6</v>
      </c>
      <c r="B13" s="567"/>
      <c r="C13" s="567">
        <v>55</v>
      </c>
      <c r="D13" s="567">
        <v>218</v>
      </c>
      <c r="E13" s="567">
        <v>495</v>
      </c>
      <c r="F13" s="567">
        <v>98</v>
      </c>
      <c r="G13" s="567">
        <v>17</v>
      </c>
      <c r="H13" s="567">
        <v>17</v>
      </c>
      <c r="I13" s="567">
        <v>44</v>
      </c>
      <c r="J13" s="567"/>
      <c r="K13" s="567"/>
      <c r="L13" s="567">
        <v>198</v>
      </c>
      <c r="M13" s="567">
        <v>371</v>
      </c>
      <c r="N13" s="567">
        <v>163</v>
      </c>
      <c r="O13" s="567">
        <v>59</v>
      </c>
      <c r="P13" s="567"/>
      <c r="Q13" s="567"/>
      <c r="R13" s="567"/>
    </row>
    <row r="14" spans="1:20">
      <c r="A14" s="93" t="s">
        <v>18</v>
      </c>
      <c r="B14" s="567"/>
      <c r="C14" s="567"/>
      <c r="D14" s="567"/>
      <c r="E14" s="567">
        <v>0</v>
      </c>
      <c r="F14" s="567">
        <v>0</v>
      </c>
      <c r="G14" s="567"/>
      <c r="H14" s="567">
        <v>0</v>
      </c>
      <c r="I14" s="567"/>
      <c r="J14" s="567"/>
      <c r="K14" s="567"/>
      <c r="L14" s="567">
        <v>0</v>
      </c>
      <c r="M14" s="567">
        <v>0</v>
      </c>
      <c r="N14" s="567">
        <v>0</v>
      </c>
      <c r="O14" s="567">
        <v>4227</v>
      </c>
      <c r="P14" s="567">
        <v>915081</v>
      </c>
      <c r="Q14" s="567"/>
      <c r="R14" s="567"/>
    </row>
    <row r="15" spans="1:20">
      <c r="A15" s="93" t="s">
        <v>4</v>
      </c>
      <c r="B15" s="567"/>
      <c r="C15" s="567"/>
      <c r="D15" s="567"/>
      <c r="E15" s="567"/>
      <c r="F15" s="567"/>
      <c r="G15" s="567"/>
      <c r="H15" s="567"/>
      <c r="I15" s="567"/>
      <c r="J15" s="567"/>
      <c r="K15" s="567">
        <v>0</v>
      </c>
      <c r="L15" s="567"/>
      <c r="M15" s="567"/>
      <c r="N15" s="567"/>
      <c r="O15" s="567"/>
      <c r="P15" s="567"/>
      <c r="Q15" s="567"/>
      <c r="R15" s="567"/>
    </row>
    <row r="16" spans="1:20">
      <c r="A16" s="93" t="s">
        <v>3</v>
      </c>
      <c r="B16" s="567">
        <v>58</v>
      </c>
      <c r="C16" s="567">
        <v>0</v>
      </c>
      <c r="D16" s="567">
        <v>0</v>
      </c>
      <c r="E16" s="567">
        <v>101</v>
      </c>
      <c r="F16" s="567">
        <v>0</v>
      </c>
      <c r="G16" s="567">
        <v>0</v>
      </c>
      <c r="H16" s="567">
        <v>659</v>
      </c>
      <c r="I16" s="567">
        <v>0</v>
      </c>
      <c r="J16" s="567">
        <v>0</v>
      </c>
      <c r="K16" s="567">
        <v>2</v>
      </c>
      <c r="L16" s="567">
        <v>87</v>
      </c>
      <c r="M16" s="567">
        <v>132</v>
      </c>
      <c r="N16" s="567">
        <v>18</v>
      </c>
      <c r="O16" s="567"/>
      <c r="P16" s="567">
        <v>20</v>
      </c>
      <c r="Q16" s="567">
        <v>1039161</v>
      </c>
      <c r="R16" s="567"/>
    </row>
    <row r="17" spans="1:18">
      <c r="A17" s="93" t="s">
        <v>33</v>
      </c>
      <c r="B17" s="567">
        <v>0</v>
      </c>
      <c r="C17" s="567">
        <v>0</v>
      </c>
      <c r="D17" s="567">
        <v>10</v>
      </c>
      <c r="E17" s="567">
        <v>30</v>
      </c>
      <c r="F17" s="567">
        <v>33</v>
      </c>
      <c r="G17" s="567">
        <v>152</v>
      </c>
      <c r="H17" s="567">
        <v>373</v>
      </c>
      <c r="I17" s="567">
        <v>202</v>
      </c>
      <c r="J17" s="567">
        <v>29</v>
      </c>
      <c r="K17" s="567"/>
      <c r="L17" s="567">
        <v>27432</v>
      </c>
      <c r="M17" s="567">
        <v>21492</v>
      </c>
      <c r="N17" s="567">
        <v>16097</v>
      </c>
      <c r="O17" s="567">
        <v>9652</v>
      </c>
      <c r="P17" s="567">
        <v>300</v>
      </c>
      <c r="Q17" s="567">
        <v>369</v>
      </c>
      <c r="R17" s="567">
        <v>14</v>
      </c>
    </row>
    <row r="18" spans="1:18">
      <c r="A18" s="93" t="s">
        <v>1</v>
      </c>
      <c r="B18" s="567"/>
      <c r="C18" s="567">
        <v>8</v>
      </c>
      <c r="D18" s="567">
        <v>0</v>
      </c>
      <c r="E18" s="567">
        <v>0</v>
      </c>
      <c r="F18" s="567">
        <v>0</v>
      </c>
      <c r="G18" s="567">
        <v>3</v>
      </c>
      <c r="H18" s="567">
        <v>0</v>
      </c>
      <c r="I18" s="567">
        <v>11</v>
      </c>
      <c r="J18" s="567"/>
      <c r="K18" s="567"/>
      <c r="L18" s="567"/>
      <c r="M18" s="567"/>
      <c r="N18" s="567"/>
      <c r="O18" s="567"/>
      <c r="P18" s="567"/>
      <c r="Q18" s="567"/>
      <c r="R18" s="567"/>
    </row>
    <row r="19" spans="1:18">
      <c r="A19" s="93" t="s">
        <v>24</v>
      </c>
      <c r="B19" s="567"/>
      <c r="C19" s="567"/>
      <c r="D19" s="567"/>
      <c r="E19" s="567"/>
      <c r="F19" s="567"/>
      <c r="G19" s="567"/>
      <c r="H19" s="567"/>
      <c r="I19" s="567"/>
      <c r="J19" s="567"/>
      <c r="K19" s="567"/>
      <c r="L19" s="567"/>
      <c r="M19" s="567"/>
      <c r="N19" s="567"/>
      <c r="O19" s="567"/>
      <c r="P19" s="567"/>
      <c r="Q19" s="567"/>
      <c r="R19" s="567"/>
    </row>
    <row r="21" spans="1:18">
      <c r="A21" s="139" t="s">
        <v>19</v>
      </c>
    </row>
    <row r="22" spans="1:18">
      <c r="A22" s="17" t="s">
        <v>3137</v>
      </c>
    </row>
  </sheetData>
  <hyperlinks>
    <hyperlink ref="T3" location="Content!A1" display="Back to content page" xr:uid="{EE91D4DA-B021-4434-9E5D-985F0E059A0F}"/>
  </hyperlinks>
  <pageMargins left="0.7" right="0.7" top="0.75" bottom="0.75" header="0.3" footer="0.3"/>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B65AF-4670-436D-9239-7BAB9E15099A}">
  <dimension ref="A1:T21"/>
  <sheetViews>
    <sheetView topLeftCell="C1" workbookViewId="0">
      <selection activeCell="T3" sqref="T3"/>
    </sheetView>
  </sheetViews>
  <sheetFormatPr defaultRowHeight="14.4"/>
  <cols>
    <col min="1" max="1" width="32.77734375" customWidth="1"/>
    <col min="2" max="18" width="9.21875" customWidth="1"/>
  </cols>
  <sheetData>
    <row r="1" spans="1:20">
      <c r="A1" s="18" t="s">
        <v>3269</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0</v>
      </c>
      <c r="C4" s="567">
        <v>1</v>
      </c>
      <c r="D4" s="567">
        <v>13</v>
      </c>
      <c r="E4" s="567">
        <v>10</v>
      </c>
      <c r="F4" s="567">
        <v>0</v>
      </c>
      <c r="G4" s="567">
        <v>0</v>
      </c>
      <c r="H4" s="567">
        <v>0</v>
      </c>
      <c r="I4" s="567">
        <v>0</v>
      </c>
      <c r="J4" s="567">
        <v>3</v>
      </c>
      <c r="K4" s="567">
        <v>3</v>
      </c>
      <c r="L4" s="567">
        <v>13</v>
      </c>
      <c r="M4" s="567">
        <v>0</v>
      </c>
      <c r="N4" s="567">
        <v>0</v>
      </c>
      <c r="O4" s="567">
        <v>0</v>
      </c>
      <c r="P4" s="567">
        <v>3</v>
      </c>
      <c r="Q4" s="567">
        <v>4</v>
      </c>
      <c r="R4" s="567"/>
    </row>
    <row r="5" spans="1:20">
      <c r="A5" s="93" t="s">
        <v>12</v>
      </c>
      <c r="B5" s="567"/>
      <c r="C5" s="567"/>
      <c r="D5" s="567"/>
      <c r="E5" s="567"/>
      <c r="F5" s="567"/>
      <c r="G5" s="567"/>
      <c r="H5" s="567"/>
      <c r="I5" s="567"/>
      <c r="J5" s="567">
        <v>0</v>
      </c>
      <c r="K5" s="567">
        <v>0</v>
      </c>
      <c r="L5" s="567">
        <v>0</v>
      </c>
      <c r="M5" s="567">
        <v>0</v>
      </c>
      <c r="N5" s="567"/>
      <c r="O5" s="567">
        <v>0</v>
      </c>
      <c r="P5" s="567"/>
      <c r="Q5" s="567"/>
      <c r="R5" s="567"/>
    </row>
    <row r="6" spans="1:20">
      <c r="A6" s="93" t="s">
        <v>513</v>
      </c>
      <c r="B6" s="567"/>
      <c r="C6" s="567">
        <v>0</v>
      </c>
      <c r="D6" s="567"/>
      <c r="E6" s="567">
        <v>0</v>
      </c>
      <c r="F6" s="567"/>
      <c r="G6" s="567"/>
      <c r="H6" s="567">
        <v>66</v>
      </c>
      <c r="I6" s="567"/>
      <c r="J6" s="567"/>
      <c r="K6" s="567"/>
      <c r="L6" s="567">
        <v>3</v>
      </c>
      <c r="M6" s="567"/>
      <c r="N6" s="567">
        <v>14</v>
      </c>
      <c r="O6" s="567"/>
      <c r="P6" s="567"/>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0</v>
      </c>
      <c r="C8" s="567">
        <v>0</v>
      </c>
      <c r="D8" s="567">
        <v>0</v>
      </c>
      <c r="E8" s="567">
        <v>0</v>
      </c>
      <c r="F8" s="567">
        <v>0</v>
      </c>
      <c r="G8" s="567">
        <v>0</v>
      </c>
      <c r="H8" s="567">
        <v>0</v>
      </c>
      <c r="I8" s="567">
        <v>0</v>
      </c>
      <c r="J8" s="567">
        <v>0</v>
      </c>
      <c r="K8" s="567">
        <v>0</v>
      </c>
      <c r="L8" s="567">
        <v>0</v>
      </c>
      <c r="M8" s="567">
        <v>0</v>
      </c>
      <c r="N8" s="567">
        <v>0</v>
      </c>
      <c r="O8" s="567">
        <v>0</v>
      </c>
      <c r="P8" s="567">
        <v>0</v>
      </c>
      <c r="Q8" s="567"/>
      <c r="R8" s="567"/>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260</v>
      </c>
      <c r="C10" s="567">
        <v>6</v>
      </c>
      <c r="D10" s="567">
        <v>30</v>
      </c>
      <c r="E10" s="567">
        <v>176</v>
      </c>
      <c r="F10" s="567">
        <v>0</v>
      </c>
      <c r="G10" s="567">
        <v>34</v>
      </c>
      <c r="H10" s="567">
        <v>7</v>
      </c>
      <c r="I10" s="567">
        <v>3</v>
      </c>
      <c r="J10" s="567">
        <v>18</v>
      </c>
      <c r="K10" s="567">
        <v>10</v>
      </c>
      <c r="L10" s="567">
        <v>9</v>
      </c>
      <c r="M10" s="567">
        <v>0</v>
      </c>
      <c r="N10" s="567">
        <v>18</v>
      </c>
      <c r="O10" s="567">
        <v>29</v>
      </c>
      <c r="P10" s="567"/>
      <c r="Q10" s="567"/>
      <c r="R10" s="567"/>
    </row>
    <row r="11" spans="1:20">
      <c r="A11" s="93" t="s">
        <v>9</v>
      </c>
      <c r="B11" s="567"/>
      <c r="C11" s="567">
        <v>0</v>
      </c>
      <c r="D11" s="567">
        <v>11</v>
      </c>
      <c r="E11" s="567">
        <v>0</v>
      </c>
      <c r="F11" s="567">
        <v>6</v>
      </c>
      <c r="G11" s="567">
        <v>23</v>
      </c>
      <c r="H11" s="567">
        <v>0</v>
      </c>
      <c r="I11" s="567">
        <v>19</v>
      </c>
      <c r="J11" s="567">
        <v>0</v>
      </c>
      <c r="K11" s="567">
        <v>0</v>
      </c>
      <c r="L11" s="567">
        <v>172</v>
      </c>
      <c r="M11" s="567">
        <v>0</v>
      </c>
      <c r="N11" s="567">
        <v>20</v>
      </c>
      <c r="O11" s="567">
        <v>20</v>
      </c>
      <c r="P11" s="567">
        <v>12</v>
      </c>
      <c r="Q11" s="567">
        <v>0</v>
      </c>
      <c r="R11" s="567"/>
    </row>
    <row r="12" spans="1:20">
      <c r="A12" s="93" t="s">
        <v>8</v>
      </c>
      <c r="B12" s="567">
        <v>2</v>
      </c>
      <c r="C12" s="567">
        <v>1</v>
      </c>
      <c r="D12" s="567">
        <v>0</v>
      </c>
      <c r="E12" s="567">
        <v>2</v>
      </c>
      <c r="F12" s="567">
        <v>12</v>
      </c>
      <c r="G12" s="567">
        <v>2</v>
      </c>
      <c r="H12" s="567">
        <v>0</v>
      </c>
      <c r="I12" s="567">
        <v>0</v>
      </c>
      <c r="J12" s="567">
        <v>0</v>
      </c>
      <c r="K12" s="567">
        <v>0</v>
      </c>
      <c r="L12" s="567"/>
      <c r="M12" s="567"/>
      <c r="N12" s="567"/>
      <c r="O12" s="567"/>
      <c r="P12" s="567"/>
      <c r="Q12" s="567">
        <v>0</v>
      </c>
      <c r="R12" s="567"/>
    </row>
    <row r="13" spans="1:20">
      <c r="A13" s="93" t="s">
        <v>6</v>
      </c>
      <c r="B13" s="567"/>
      <c r="C13" s="567">
        <v>0</v>
      </c>
      <c r="D13" s="567">
        <v>11</v>
      </c>
      <c r="E13" s="567">
        <v>15</v>
      </c>
      <c r="F13" s="567">
        <v>4</v>
      </c>
      <c r="G13" s="567">
        <v>0</v>
      </c>
      <c r="H13" s="567">
        <v>0</v>
      </c>
      <c r="I13" s="567">
        <v>0</v>
      </c>
      <c r="J13" s="567"/>
      <c r="K13" s="567"/>
      <c r="L13" s="567">
        <v>0</v>
      </c>
      <c r="M13" s="567">
        <v>0</v>
      </c>
      <c r="N13" s="567">
        <v>0</v>
      </c>
      <c r="O13" s="567">
        <v>0</v>
      </c>
      <c r="P13" s="567"/>
      <c r="Q13" s="567"/>
      <c r="R13" s="567"/>
    </row>
    <row r="14" spans="1:20">
      <c r="A14" s="93" t="s">
        <v>18</v>
      </c>
      <c r="B14" s="567"/>
      <c r="C14" s="567"/>
      <c r="D14" s="567"/>
      <c r="E14" s="567">
        <v>0</v>
      </c>
      <c r="F14" s="567">
        <v>0</v>
      </c>
      <c r="G14" s="567"/>
      <c r="H14" s="567">
        <v>0</v>
      </c>
      <c r="I14" s="567"/>
      <c r="J14" s="567">
        <v>0</v>
      </c>
      <c r="K14" s="567"/>
      <c r="L14" s="567">
        <v>0</v>
      </c>
      <c r="M14" s="567">
        <v>0</v>
      </c>
      <c r="N14" s="567">
        <v>0</v>
      </c>
      <c r="O14" s="567"/>
      <c r="P14" s="567"/>
      <c r="Q14" s="567"/>
      <c r="R14" s="567"/>
    </row>
    <row r="15" spans="1:20">
      <c r="A15" s="93" t="s">
        <v>4</v>
      </c>
      <c r="B15" s="567"/>
      <c r="C15" s="567"/>
      <c r="D15" s="567"/>
      <c r="E15" s="567"/>
      <c r="F15" s="567"/>
      <c r="G15" s="567"/>
      <c r="H15" s="567"/>
      <c r="I15" s="567"/>
      <c r="J15" s="567"/>
      <c r="K15" s="567">
        <v>0</v>
      </c>
      <c r="L15" s="567"/>
      <c r="M15" s="567"/>
      <c r="N15" s="567">
        <v>1</v>
      </c>
      <c r="O15" s="567"/>
      <c r="P15" s="567"/>
      <c r="Q15" s="567"/>
      <c r="R15" s="567"/>
    </row>
    <row r="16" spans="1:20">
      <c r="A16" s="93" t="s">
        <v>33</v>
      </c>
      <c r="B16" s="567">
        <v>0</v>
      </c>
      <c r="C16" s="567">
        <v>0</v>
      </c>
      <c r="D16" s="567">
        <v>1</v>
      </c>
      <c r="E16" s="567">
        <v>0</v>
      </c>
      <c r="F16" s="567">
        <v>0</v>
      </c>
      <c r="G16" s="567">
        <v>0</v>
      </c>
      <c r="H16" s="567">
        <v>1370</v>
      </c>
      <c r="I16" s="567">
        <v>212</v>
      </c>
      <c r="J16" s="567">
        <v>0</v>
      </c>
      <c r="K16" s="567"/>
      <c r="L16" s="567">
        <v>10</v>
      </c>
      <c r="M16" s="567">
        <v>4</v>
      </c>
      <c r="N16" s="567">
        <v>4</v>
      </c>
      <c r="O16" s="567">
        <v>6</v>
      </c>
      <c r="P16" s="567">
        <v>2</v>
      </c>
      <c r="Q16" s="567">
        <v>7</v>
      </c>
      <c r="R16" s="567">
        <v>0</v>
      </c>
    </row>
    <row r="17" spans="1:18">
      <c r="A17" s="93" t="s">
        <v>1</v>
      </c>
      <c r="B17" s="567"/>
      <c r="C17" s="567">
        <v>0</v>
      </c>
      <c r="D17" s="567">
        <v>0</v>
      </c>
      <c r="E17" s="567">
        <v>0</v>
      </c>
      <c r="F17" s="567">
        <v>0</v>
      </c>
      <c r="G17" s="567">
        <v>0</v>
      </c>
      <c r="H17" s="567">
        <v>0</v>
      </c>
      <c r="I17" s="567">
        <v>0</v>
      </c>
      <c r="J17" s="567"/>
      <c r="K17" s="567"/>
      <c r="L17" s="567"/>
      <c r="M17" s="567"/>
      <c r="N17" s="567"/>
      <c r="O17" s="567"/>
      <c r="P17" s="567"/>
      <c r="Q17" s="567"/>
      <c r="R17" s="567"/>
    </row>
    <row r="18" spans="1:18">
      <c r="A18" s="93" t="s">
        <v>24</v>
      </c>
      <c r="B18" s="567"/>
      <c r="C18" s="567"/>
      <c r="D18" s="567"/>
      <c r="E18" s="567"/>
      <c r="F18" s="567"/>
      <c r="G18" s="567"/>
      <c r="H18" s="567"/>
      <c r="I18" s="567"/>
      <c r="J18" s="567"/>
      <c r="K18" s="567"/>
      <c r="L18" s="567"/>
      <c r="M18" s="567"/>
      <c r="N18" s="567">
        <v>0</v>
      </c>
      <c r="O18" s="567"/>
      <c r="P18" s="567">
        <v>344</v>
      </c>
      <c r="Q18" s="567"/>
      <c r="R18" s="567"/>
    </row>
    <row r="20" spans="1:18">
      <c r="A20" s="139" t="s">
        <v>19</v>
      </c>
    </row>
    <row r="21" spans="1:18">
      <c r="A21" s="17" t="s">
        <v>3137</v>
      </c>
    </row>
  </sheetData>
  <hyperlinks>
    <hyperlink ref="T3" location="Content!A1" display="Back to content page" xr:uid="{F477579C-EF47-4506-B480-DCB37C596E46}"/>
  </hyperlinks>
  <pageMargins left="0.7" right="0.7" top="0.75" bottom="0.75" header="0.3" footer="0.3"/>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FC84-56ED-4C91-AA29-114C5628031A}">
  <dimension ref="A1:T22"/>
  <sheetViews>
    <sheetView topLeftCell="H1" workbookViewId="0">
      <selection activeCell="T3" sqref="T3"/>
    </sheetView>
  </sheetViews>
  <sheetFormatPr defaultRowHeight="14.4"/>
  <cols>
    <col min="1" max="1" width="32.88671875" customWidth="1"/>
    <col min="2" max="18" width="12.77734375" customWidth="1"/>
  </cols>
  <sheetData>
    <row r="1" spans="1:20">
      <c r="A1" s="18" t="s">
        <v>3270</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10485</v>
      </c>
      <c r="C4" s="567">
        <v>16374</v>
      </c>
      <c r="D4" s="567">
        <v>43274</v>
      </c>
      <c r="E4" s="567">
        <v>98202</v>
      </c>
      <c r="F4" s="567">
        <v>19891</v>
      </c>
      <c r="G4" s="567">
        <v>18715</v>
      </c>
      <c r="H4" s="567">
        <v>187508</v>
      </c>
      <c r="I4" s="567">
        <v>19814</v>
      </c>
      <c r="J4" s="567">
        <v>12111</v>
      </c>
      <c r="K4" s="567">
        <v>30701</v>
      </c>
      <c r="L4" s="567">
        <v>40634</v>
      </c>
      <c r="M4" s="567">
        <v>75290</v>
      </c>
      <c r="N4" s="567">
        <v>38797</v>
      </c>
      <c r="O4" s="567">
        <v>33176</v>
      </c>
      <c r="P4" s="567">
        <v>401345</v>
      </c>
      <c r="Q4" s="567">
        <v>80465</v>
      </c>
      <c r="R4" s="567"/>
    </row>
    <row r="5" spans="1:20">
      <c r="A5" s="93" t="s">
        <v>12</v>
      </c>
      <c r="B5" s="567"/>
      <c r="C5" s="567"/>
      <c r="D5" s="567"/>
      <c r="E5" s="567"/>
      <c r="F5" s="567"/>
      <c r="G5" s="567"/>
      <c r="H5" s="567"/>
      <c r="I5" s="567"/>
      <c r="J5" s="567">
        <v>0</v>
      </c>
      <c r="K5" s="567">
        <v>6</v>
      </c>
      <c r="L5" s="567">
        <v>0</v>
      </c>
      <c r="M5" s="567">
        <v>0</v>
      </c>
      <c r="N5" s="567">
        <v>6483</v>
      </c>
      <c r="O5" s="567">
        <v>6106</v>
      </c>
      <c r="P5" s="567">
        <v>191</v>
      </c>
      <c r="Q5" s="567"/>
      <c r="R5" s="567"/>
    </row>
    <row r="6" spans="1:20">
      <c r="A6" s="93" t="s">
        <v>513</v>
      </c>
      <c r="B6" s="567">
        <v>2000</v>
      </c>
      <c r="C6" s="567">
        <v>0</v>
      </c>
      <c r="D6" s="567"/>
      <c r="E6" s="567">
        <v>0</v>
      </c>
      <c r="F6" s="567">
        <v>70</v>
      </c>
      <c r="G6" s="567"/>
      <c r="H6" s="567">
        <v>461</v>
      </c>
      <c r="I6" s="567">
        <v>63456</v>
      </c>
      <c r="J6" s="567">
        <v>1068</v>
      </c>
      <c r="K6" s="567">
        <v>3039</v>
      </c>
      <c r="L6" s="567">
        <v>287</v>
      </c>
      <c r="M6" s="567">
        <v>287</v>
      </c>
      <c r="N6" s="567">
        <v>552</v>
      </c>
      <c r="O6" s="567"/>
      <c r="P6" s="567">
        <v>171</v>
      </c>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2217</v>
      </c>
      <c r="C8" s="567">
        <v>2222</v>
      </c>
      <c r="D8" s="567">
        <v>350082</v>
      </c>
      <c r="E8" s="567">
        <v>287860</v>
      </c>
      <c r="F8" s="567">
        <v>258639</v>
      </c>
      <c r="G8" s="567">
        <v>192759</v>
      </c>
      <c r="H8" s="567">
        <v>166231</v>
      </c>
      <c r="I8" s="567">
        <v>101718</v>
      </c>
      <c r="J8" s="567">
        <v>221103</v>
      </c>
      <c r="K8" s="567">
        <v>258275</v>
      </c>
      <c r="L8" s="567">
        <v>200897</v>
      </c>
      <c r="M8" s="567">
        <v>642924</v>
      </c>
      <c r="N8" s="567">
        <v>178366</v>
      </c>
      <c r="O8" s="567">
        <v>0</v>
      </c>
      <c r="P8" s="567">
        <v>394015</v>
      </c>
      <c r="Q8" s="567">
        <v>346894</v>
      </c>
      <c r="R8" s="567">
        <v>161914</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30936</v>
      </c>
      <c r="C10" s="567">
        <v>1538</v>
      </c>
      <c r="D10" s="567">
        <v>233252</v>
      </c>
      <c r="E10" s="567">
        <v>549327</v>
      </c>
      <c r="F10" s="567">
        <v>4952</v>
      </c>
      <c r="G10" s="567">
        <v>108022</v>
      </c>
      <c r="H10" s="567">
        <v>100524</v>
      </c>
      <c r="I10" s="567">
        <v>327610</v>
      </c>
      <c r="J10" s="567">
        <v>174170</v>
      </c>
      <c r="K10" s="567">
        <v>3526</v>
      </c>
      <c r="L10" s="567">
        <v>31256</v>
      </c>
      <c r="M10" s="567">
        <v>30972</v>
      </c>
      <c r="N10" s="567">
        <v>445729</v>
      </c>
      <c r="O10" s="567">
        <v>128326</v>
      </c>
      <c r="P10" s="567"/>
      <c r="Q10" s="567"/>
      <c r="R10" s="567"/>
    </row>
    <row r="11" spans="1:20">
      <c r="A11" s="93" t="s">
        <v>9</v>
      </c>
      <c r="B11" s="567">
        <v>4401436</v>
      </c>
      <c r="C11" s="567">
        <v>3269169</v>
      </c>
      <c r="D11" s="567">
        <v>324694</v>
      </c>
      <c r="E11" s="567">
        <v>1367660</v>
      </c>
      <c r="F11" s="567">
        <v>350405</v>
      </c>
      <c r="G11" s="567">
        <v>231880</v>
      </c>
      <c r="H11" s="567">
        <v>4391734</v>
      </c>
      <c r="I11" s="567">
        <v>4378920</v>
      </c>
      <c r="J11" s="567">
        <v>1673257</v>
      </c>
      <c r="K11" s="567">
        <v>918813</v>
      </c>
      <c r="L11" s="567">
        <v>2254906</v>
      </c>
      <c r="M11" s="567">
        <v>333515</v>
      </c>
      <c r="N11" s="567">
        <v>103740</v>
      </c>
      <c r="O11" s="567">
        <v>147523</v>
      </c>
      <c r="P11" s="567">
        <v>5251029</v>
      </c>
      <c r="Q11" s="567">
        <v>130444</v>
      </c>
      <c r="R11" s="567"/>
    </row>
    <row r="12" spans="1:20">
      <c r="A12" s="93" t="s">
        <v>8</v>
      </c>
      <c r="B12" s="567">
        <v>1243</v>
      </c>
      <c r="C12" s="567">
        <v>936</v>
      </c>
      <c r="D12" s="567">
        <v>1550</v>
      </c>
      <c r="E12" s="567">
        <v>3242</v>
      </c>
      <c r="F12" s="567">
        <v>658</v>
      </c>
      <c r="G12" s="567">
        <v>171</v>
      </c>
      <c r="H12" s="567">
        <v>109</v>
      </c>
      <c r="I12" s="567">
        <v>248</v>
      </c>
      <c r="J12" s="567">
        <v>4409</v>
      </c>
      <c r="K12" s="567">
        <v>137</v>
      </c>
      <c r="L12" s="567"/>
      <c r="M12" s="567"/>
      <c r="N12" s="567"/>
      <c r="O12" s="567"/>
      <c r="P12" s="567"/>
      <c r="Q12" s="567"/>
      <c r="R12" s="567"/>
    </row>
    <row r="13" spans="1:20">
      <c r="A13" s="93" t="s">
        <v>6</v>
      </c>
      <c r="B13" s="567"/>
      <c r="C13" s="567">
        <v>23599</v>
      </c>
      <c r="D13" s="567">
        <v>224222</v>
      </c>
      <c r="E13" s="567">
        <v>387707</v>
      </c>
      <c r="F13" s="567">
        <v>23414</v>
      </c>
      <c r="G13" s="567">
        <v>3253</v>
      </c>
      <c r="H13" s="567">
        <v>16125</v>
      </c>
      <c r="I13" s="567">
        <v>31948</v>
      </c>
      <c r="J13" s="567"/>
      <c r="K13" s="567"/>
      <c r="L13" s="567">
        <v>408024</v>
      </c>
      <c r="M13" s="567">
        <v>1602739</v>
      </c>
      <c r="N13" s="567">
        <v>483552</v>
      </c>
      <c r="O13" s="567">
        <v>64666</v>
      </c>
      <c r="P13" s="567"/>
      <c r="Q13" s="567"/>
      <c r="R13" s="567"/>
    </row>
    <row r="14" spans="1:20">
      <c r="A14" s="93" t="s">
        <v>18</v>
      </c>
      <c r="B14" s="567"/>
      <c r="C14" s="567"/>
      <c r="D14" s="567"/>
      <c r="E14" s="567">
        <v>215257</v>
      </c>
      <c r="F14" s="567">
        <v>677542</v>
      </c>
      <c r="G14" s="567"/>
      <c r="H14" s="567">
        <v>141130</v>
      </c>
      <c r="I14" s="567"/>
      <c r="J14" s="567">
        <v>8</v>
      </c>
      <c r="K14" s="567"/>
      <c r="L14" s="567">
        <v>556447</v>
      </c>
      <c r="M14" s="567">
        <v>593196</v>
      </c>
      <c r="N14" s="567">
        <v>1841</v>
      </c>
      <c r="O14" s="567">
        <v>8454</v>
      </c>
      <c r="P14" s="567">
        <v>1837947</v>
      </c>
      <c r="Q14" s="567"/>
      <c r="R14" s="567"/>
    </row>
    <row r="15" spans="1:20">
      <c r="A15" s="93" t="s">
        <v>4</v>
      </c>
      <c r="B15" s="567">
        <v>32</v>
      </c>
      <c r="C15" s="567">
        <v>0</v>
      </c>
      <c r="D15" s="567">
        <v>49</v>
      </c>
      <c r="E15" s="567">
        <v>15</v>
      </c>
      <c r="F15" s="567">
        <v>24</v>
      </c>
      <c r="G15" s="567"/>
      <c r="H15" s="567"/>
      <c r="I15" s="567"/>
      <c r="J15" s="567">
        <v>1504</v>
      </c>
      <c r="K15" s="567">
        <v>32</v>
      </c>
      <c r="L15" s="567"/>
      <c r="M15" s="567"/>
      <c r="N15" s="567"/>
      <c r="O15" s="567"/>
      <c r="P15" s="567"/>
      <c r="Q15" s="567"/>
      <c r="R15" s="567"/>
    </row>
    <row r="16" spans="1:20">
      <c r="A16" s="93" t="s">
        <v>3</v>
      </c>
      <c r="B16" s="567">
        <v>58</v>
      </c>
      <c r="C16" s="567">
        <v>0</v>
      </c>
      <c r="D16" s="567">
        <v>3800</v>
      </c>
      <c r="E16" s="567">
        <v>16853</v>
      </c>
      <c r="F16" s="567">
        <v>20300</v>
      </c>
      <c r="G16" s="567">
        <v>6000</v>
      </c>
      <c r="H16" s="567">
        <v>225695</v>
      </c>
      <c r="I16" s="567">
        <v>133200</v>
      </c>
      <c r="J16" s="567">
        <v>117292</v>
      </c>
      <c r="K16" s="567">
        <v>9187</v>
      </c>
      <c r="L16" s="567">
        <v>2700087</v>
      </c>
      <c r="M16" s="567">
        <v>46696</v>
      </c>
      <c r="N16" s="567">
        <v>28071</v>
      </c>
      <c r="O16" s="567"/>
      <c r="P16" s="567">
        <v>753520</v>
      </c>
      <c r="Q16" s="567">
        <v>1039161</v>
      </c>
      <c r="R16" s="567"/>
    </row>
    <row r="17" spans="1:18">
      <c r="A17" s="93" t="s">
        <v>33</v>
      </c>
      <c r="B17" s="567">
        <v>360</v>
      </c>
      <c r="C17" s="567">
        <v>84</v>
      </c>
      <c r="D17" s="567">
        <v>4978</v>
      </c>
      <c r="E17" s="567">
        <v>182</v>
      </c>
      <c r="F17" s="567">
        <v>87341</v>
      </c>
      <c r="G17" s="567">
        <v>25700</v>
      </c>
      <c r="H17" s="567">
        <v>19333</v>
      </c>
      <c r="I17" s="567">
        <v>2110</v>
      </c>
      <c r="J17" s="567">
        <v>17441</v>
      </c>
      <c r="K17" s="567"/>
      <c r="L17" s="567">
        <v>145513</v>
      </c>
      <c r="M17" s="567">
        <v>341724</v>
      </c>
      <c r="N17" s="567">
        <v>125588</v>
      </c>
      <c r="O17" s="567">
        <v>205649</v>
      </c>
      <c r="P17" s="567">
        <v>103752</v>
      </c>
      <c r="Q17" s="567">
        <v>173841</v>
      </c>
      <c r="R17" s="567">
        <v>24198</v>
      </c>
    </row>
    <row r="18" spans="1:18">
      <c r="A18" s="93" t="s">
        <v>1</v>
      </c>
      <c r="B18" s="567"/>
      <c r="C18" s="567">
        <v>3264</v>
      </c>
      <c r="D18" s="567">
        <v>0</v>
      </c>
      <c r="E18" s="567">
        <v>1260</v>
      </c>
      <c r="F18" s="567">
        <v>8764</v>
      </c>
      <c r="G18" s="567">
        <v>539</v>
      </c>
      <c r="H18" s="567">
        <v>0</v>
      </c>
      <c r="I18" s="567">
        <v>1447</v>
      </c>
      <c r="J18" s="567"/>
      <c r="K18" s="567"/>
      <c r="L18" s="567"/>
      <c r="M18" s="567"/>
      <c r="N18" s="567"/>
      <c r="O18" s="567"/>
      <c r="P18" s="567">
        <v>2300000</v>
      </c>
      <c r="Q18" s="567"/>
      <c r="R18" s="567"/>
    </row>
    <row r="19" spans="1:18">
      <c r="A19" s="227" t="s">
        <v>24</v>
      </c>
      <c r="B19" s="567"/>
      <c r="C19" s="567"/>
      <c r="D19" s="567"/>
      <c r="E19" s="567"/>
      <c r="F19" s="567"/>
      <c r="G19" s="567"/>
      <c r="H19" s="567"/>
      <c r="I19" s="567"/>
      <c r="J19" s="567"/>
      <c r="K19" s="567"/>
      <c r="L19" s="567"/>
      <c r="M19" s="567"/>
      <c r="N19" s="567"/>
      <c r="O19" s="567"/>
      <c r="P19" s="567">
        <v>702363</v>
      </c>
      <c r="Q19" s="567"/>
      <c r="R19" s="567"/>
    </row>
    <row r="21" spans="1:18">
      <c r="A21" s="139" t="s">
        <v>19</v>
      </c>
    </row>
    <row r="22" spans="1:18">
      <c r="A22" s="17" t="s">
        <v>3137</v>
      </c>
    </row>
  </sheetData>
  <hyperlinks>
    <hyperlink ref="T3" location="Content!A1" display="Back to content page" xr:uid="{A65FFF63-7D6B-4520-BE13-7E09C7817F0D}"/>
  </hyperlinks>
  <pageMargins left="0.7" right="0.7" top="0.75" bottom="0.75" header="0.3" footer="0.3"/>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52082-9A1F-4095-B1E8-5DB96ED71E10}">
  <dimension ref="A1:T22"/>
  <sheetViews>
    <sheetView topLeftCell="I1" workbookViewId="0">
      <selection activeCell="T3" sqref="T3"/>
    </sheetView>
  </sheetViews>
  <sheetFormatPr defaultRowHeight="14.4"/>
  <cols>
    <col min="1" max="1" width="32.77734375" customWidth="1"/>
    <col min="2" max="18" width="12.77734375" customWidth="1"/>
  </cols>
  <sheetData>
    <row r="1" spans="1:20">
      <c r="A1" s="18" t="s">
        <v>3271</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4997</v>
      </c>
      <c r="C4" s="567">
        <v>4877</v>
      </c>
      <c r="D4" s="567">
        <v>20885</v>
      </c>
      <c r="E4" s="567">
        <v>3216</v>
      </c>
      <c r="F4" s="567">
        <v>9096</v>
      </c>
      <c r="G4" s="567">
        <v>4954</v>
      </c>
      <c r="H4" s="567">
        <v>46070</v>
      </c>
      <c r="I4" s="567">
        <v>7282</v>
      </c>
      <c r="J4" s="567">
        <v>398</v>
      </c>
      <c r="K4" s="567">
        <v>21128</v>
      </c>
      <c r="L4" s="567">
        <v>20837</v>
      </c>
      <c r="M4" s="567">
        <v>15101</v>
      </c>
      <c r="N4" s="567">
        <v>9096</v>
      </c>
      <c r="O4" s="567">
        <v>7637</v>
      </c>
      <c r="P4" s="567">
        <v>349411</v>
      </c>
      <c r="Q4" s="567">
        <v>31464</v>
      </c>
      <c r="R4" s="567"/>
    </row>
    <row r="5" spans="1:20">
      <c r="A5" s="93" t="s">
        <v>12</v>
      </c>
      <c r="B5" s="567"/>
      <c r="C5" s="567"/>
      <c r="D5" s="567"/>
      <c r="E5" s="567"/>
      <c r="F5" s="567"/>
      <c r="G5" s="567"/>
      <c r="H5" s="567"/>
      <c r="I5" s="567"/>
      <c r="J5" s="567">
        <v>0</v>
      </c>
      <c r="K5" s="567">
        <v>0</v>
      </c>
      <c r="L5" s="567">
        <v>0</v>
      </c>
      <c r="M5" s="567">
        <v>0</v>
      </c>
      <c r="N5" s="567">
        <v>2161</v>
      </c>
      <c r="O5" s="567">
        <v>2035</v>
      </c>
      <c r="P5" s="567">
        <v>191</v>
      </c>
      <c r="Q5" s="567"/>
      <c r="R5" s="567"/>
    </row>
    <row r="6" spans="1:20">
      <c r="A6" s="93" t="s">
        <v>513</v>
      </c>
      <c r="B6" s="567"/>
      <c r="C6" s="567">
        <v>0</v>
      </c>
      <c r="D6" s="567"/>
      <c r="E6" s="567">
        <v>0</v>
      </c>
      <c r="F6" s="567"/>
      <c r="G6" s="567"/>
      <c r="H6" s="567"/>
      <c r="I6" s="567"/>
      <c r="J6" s="567"/>
      <c r="K6" s="567">
        <v>0</v>
      </c>
      <c r="L6" s="567"/>
      <c r="M6" s="567"/>
      <c r="N6" s="567">
        <v>161</v>
      </c>
      <c r="O6" s="567"/>
      <c r="P6" s="567"/>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1794</v>
      </c>
      <c r="C8" s="567">
        <v>1554</v>
      </c>
      <c r="D8" s="567">
        <v>174</v>
      </c>
      <c r="E8" s="567">
        <v>114</v>
      </c>
      <c r="F8" s="567">
        <v>86</v>
      </c>
      <c r="G8" s="567">
        <v>2604</v>
      </c>
      <c r="H8" s="567">
        <v>252</v>
      </c>
      <c r="I8" s="567">
        <v>978</v>
      </c>
      <c r="J8" s="567">
        <v>1290</v>
      </c>
      <c r="K8" s="567">
        <v>1776</v>
      </c>
      <c r="L8" s="567"/>
      <c r="M8" s="567">
        <v>4323</v>
      </c>
      <c r="N8" s="567">
        <v>1125</v>
      </c>
      <c r="O8" s="567"/>
      <c r="P8" s="567">
        <v>5596</v>
      </c>
      <c r="Q8" s="567">
        <v>1678</v>
      </c>
      <c r="R8" s="567">
        <v>20610</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30936</v>
      </c>
      <c r="C10" s="567">
        <v>1536</v>
      </c>
      <c r="D10" s="567">
        <v>0</v>
      </c>
      <c r="E10" s="567">
        <v>0</v>
      </c>
      <c r="F10" s="567">
        <v>0</v>
      </c>
      <c r="G10" s="567">
        <v>12</v>
      </c>
      <c r="H10" s="567">
        <v>66180</v>
      </c>
      <c r="I10" s="567">
        <v>143976</v>
      </c>
      <c r="J10" s="567">
        <v>147536</v>
      </c>
      <c r="K10" s="567">
        <v>696</v>
      </c>
      <c r="L10" s="567">
        <v>3304</v>
      </c>
      <c r="M10" s="567">
        <v>30804</v>
      </c>
      <c r="N10" s="567">
        <v>283280</v>
      </c>
      <c r="O10" s="567">
        <v>93340</v>
      </c>
      <c r="P10" s="567"/>
      <c r="Q10" s="567"/>
      <c r="R10" s="567"/>
    </row>
    <row r="11" spans="1:20">
      <c r="A11" s="93" t="s">
        <v>9</v>
      </c>
      <c r="B11" s="567">
        <v>22036</v>
      </c>
      <c r="C11" s="567">
        <v>189210</v>
      </c>
      <c r="D11" s="567">
        <v>17894</v>
      </c>
      <c r="E11" s="567">
        <v>0</v>
      </c>
      <c r="F11" s="567">
        <v>53459</v>
      </c>
      <c r="G11" s="567">
        <v>541</v>
      </c>
      <c r="H11" s="567">
        <v>12589</v>
      </c>
      <c r="I11" s="567">
        <v>0</v>
      </c>
      <c r="J11" s="567">
        <v>5210</v>
      </c>
      <c r="K11" s="567">
        <v>12487</v>
      </c>
      <c r="L11" s="567">
        <v>1125422</v>
      </c>
      <c r="M11" s="567">
        <v>165417</v>
      </c>
      <c r="N11" s="567">
        <v>50899</v>
      </c>
      <c r="O11" s="567">
        <v>74642</v>
      </c>
      <c r="P11" s="567">
        <v>1556609</v>
      </c>
      <c r="Q11" s="567">
        <v>64868</v>
      </c>
      <c r="R11" s="567"/>
    </row>
    <row r="12" spans="1:20">
      <c r="A12" s="93" t="s">
        <v>8</v>
      </c>
      <c r="B12" s="567">
        <v>1180</v>
      </c>
      <c r="C12" s="567">
        <v>908</v>
      </c>
      <c r="D12" s="567">
        <v>1512</v>
      </c>
      <c r="E12" s="567">
        <v>3236</v>
      </c>
      <c r="F12" s="567">
        <v>640</v>
      </c>
      <c r="G12" s="567">
        <v>152</v>
      </c>
      <c r="H12" s="567">
        <v>84</v>
      </c>
      <c r="I12" s="567">
        <v>232</v>
      </c>
      <c r="J12" s="567">
        <v>4324</v>
      </c>
      <c r="K12" s="567">
        <v>136</v>
      </c>
      <c r="L12" s="567"/>
      <c r="M12" s="567"/>
      <c r="N12" s="567"/>
      <c r="O12" s="567"/>
      <c r="P12" s="567"/>
      <c r="Q12" s="567"/>
      <c r="R12" s="567"/>
    </row>
    <row r="13" spans="1:20">
      <c r="A13" s="93" t="s">
        <v>6</v>
      </c>
      <c r="B13" s="567"/>
      <c r="C13" s="567">
        <v>8848</v>
      </c>
      <c r="D13" s="567">
        <v>125836</v>
      </c>
      <c r="E13" s="567">
        <v>53872</v>
      </c>
      <c r="F13" s="567">
        <v>6236</v>
      </c>
      <c r="G13" s="567">
        <v>552</v>
      </c>
      <c r="H13" s="567">
        <v>15484</v>
      </c>
      <c r="I13" s="567">
        <v>26560</v>
      </c>
      <c r="J13" s="567"/>
      <c r="K13" s="567"/>
      <c r="L13" s="567">
        <v>92020</v>
      </c>
      <c r="M13" s="567">
        <v>61240</v>
      </c>
      <c r="N13" s="567">
        <v>330019</v>
      </c>
      <c r="O13" s="567"/>
      <c r="P13" s="567"/>
      <c r="Q13" s="567"/>
      <c r="R13" s="567"/>
    </row>
    <row r="14" spans="1:20">
      <c r="A14" s="93" t="s">
        <v>18</v>
      </c>
      <c r="B14" s="567"/>
      <c r="C14" s="567"/>
      <c r="D14" s="567"/>
      <c r="E14" s="567"/>
      <c r="F14" s="567"/>
      <c r="G14" s="567"/>
      <c r="H14" s="567"/>
      <c r="I14" s="567"/>
      <c r="J14" s="567"/>
      <c r="K14" s="567"/>
      <c r="L14" s="567">
        <v>0</v>
      </c>
      <c r="M14" s="567">
        <v>0</v>
      </c>
      <c r="N14" s="567">
        <v>0</v>
      </c>
      <c r="O14" s="567">
        <v>0</v>
      </c>
      <c r="P14" s="567"/>
      <c r="Q14" s="567"/>
      <c r="R14" s="567"/>
    </row>
    <row r="15" spans="1:20">
      <c r="A15" s="93" t="s">
        <v>4</v>
      </c>
      <c r="B15" s="567">
        <v>32</v>
      </c>
      <c r="C15" s="567">
        <v>0</v>
      </c>
      <c r="D15" s="567">
        <v>49</v>
      </c>
      <c r="E15" s="567">
        <v>13</v>
      </c>
      <c r="F15" s="567"/>
      <c r="G15" s="567"/>
      <c r="H15" s="567"/>
      <c r="I15" s="567"/>
      <c r="J15" s="567">
        <v>1504</v>
      </c>
      <c r="K15" s="567">
        <v>32</v>
      </c>
      <c r="L15" s="567"/>
      <c r="M15" s="567"/>
      <c r="N15" s="567"/>
      <c r="O15" s="567"/>
      <c r="P15" s="567"/>
      <c r="Q15" s="567"/>
      <c r="R15" s="567"/>
    </row>
    <row r="16" spans="1:20">
      <c r="A16" s="93" t="s">
        <v>3</v>
      </c>
      <c r="B16" s="567"/>
      <c r="C16" s="567"/>
      <c r="D16" s="567"/>
      <c r="E16" s="567"/>
      <c r="F16" s="567"/>
      <c r="G16" s="567"/>
      <c r="H16" s="567"/>
      <c r="I16" s="567"/>
      <c r="J16" s="567"/>
      <c r="K16" s="567"/>
      <c r="L16" s="567">
        <v>0</v>
      </c>
      <c r="M16" s="567">
        <v>19532</v>
      </c>
      <c r="N16" s="567">
        <v>0</v>
      </c>
      <c r="O16" s="567"/>
      <c r="P16" s="567"/>
      <c r="Q16" s="567"/>
      <c r="R16" s="567"/>
    </row>
    <row r="17" spans="1:18">
      <c r="A17" s="93" t="s">
        <v>33</v>
      </c>
      <c r="B17" s="567">
        <v>284</v>
      </c>
      <c r="C17" s="567">
        <v>36</v>
      </c>
      <c r="D17" s="567">
        <v>4568</v>
      </c>
      <c r="E17" s="567">
        <v>140</v>
      </c>
      <c r="F17" s="567">
        <v>87028</v>
      </c>
      <c r="G17" s="567">
        <v>25468</v>
      </c>
      <c r="H17" s="567">
        <v>14632</v>
      </c>
      <c r="I17" s="567">
        <v>1692</v>
      </c>
      <c r="J17" s="567">
        <v>16980</v>
      </c>
      <c r="K17" s="567"/>
      <c r="L17" s="567">
        <v>13135</v>
      </c>
      <c r="M17" s="567">
        <v>124290</v>
      </c>
      <c r="N17" s="567">
        <v>6132</v>
      </c>
      <c r="O17" s="567">
        <v>86015</v>
      </c>
      <c r="P17" s="567">
        <v>83628</v>
      </c>
      <c r="Q17" s="567">
        <v>125128</v>
      </c>
      <c r="R17" s="567">
        <v>16800</v>
      </c>
    </row>
    <row r="18" spans="1:18">
      <c r="A18" s="93" t="s">
        <v>1</v>
      </c>
      <c r="B18" s="567"/>
      <c r="C18" s="567">
        <v>1776</v>
      </c>
      <c r="D18" s="567">
        <v>0</v>
      </c>
      <c r="E18" s="567">
        <v>652</v>
      </c>
      <c r="F18" s="567">
        <v>4096</v>
      </c>
      <c r="G18" s="567">
        <v>16</v>
      </c>
      <c r="H18" s="567">
        <v>0</v>
      </c>
      <c r="I18" s="567">
        <v>1252</v>
      </c>
      <c r="J18" s="567"/>
      <c r="K18" s="567"/>
      <c r="L18" s="567"/>
      <c r="M18" s="567"/>
      <c r="N18" s="567"/>
      <c r="O18" s="567"/>
      <c r="P18" s="567"/>
      <c r="Q18" s="567"/>
      <c r="R18" s="567"/>
    </row>
    <row r="19" spans="1:18">
      <c r="A19" s="227" t="s">
        <v>24</v>
      </c>
      <c r="B19" s="567"/>
      <c r="C19" s="567"/>
      <c r="D19" s="567"/>
      <c r="E19" s="567"/>
      <c r="F19" s="567"/>
      <c r="G19" s="567"/>
      <c r="H19" s="567"/>
      <c r="I19" s="567"/>
      <c r="J19" s="567"/>
      <c r="K19" s="567"/>
      <c r="L19" s="567"/>
      <c r="M19" s="567"/>
      <c r="N19" s="567"/>
      <c r="O19" s="567"/>
      <c r="P19" s="567">
        <v>234121</v>
      </c>
      <c r="Q19" s="567"/>
      <c r="R19" s="567"/>
    </row>
    <row r="21" spans="1:18">
      <c r="A21" s="139" t="s">
        <v>19</v>
      </c>
    </row>
    <row r="22" spans="1:18">
      <c r="A22" s="17" t="s">
        <v>3137</v>
      </c>
    </row>
  </sheetData>
  <hyperlinks>
    <hyperlink ref="T3" location="Content!A1" display="Back to content page" xr:uid="{C23EC915-4120-4781-8AC4-6ECC56615054}"/>
  </hyperlinks>
  <pageMargins left="0.7" right="0.7" top="0.75" bottom="0.75" header="0.3" footer="0.3"/>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3B093-14BE-4CBE-AFA9-29AB3185A695}">
  <dimension ref="A1:T22"/>
  <sheetViews>
    <sheetView topLeftCell="F1" workbookViewId="0">
      <selection activeCell="T3" sqref="T3"/>
    </sheetView>
  </sheetViews>
  <sheetFormatPr defaultRowHeight="14.4"/>
  <cols>
    <col min="1" max="1" width="31.44140625" customWidth="1"/>
    <col min="2" max="18" width="11.109375" customWidth="1"/>
  </cols>
  <sheetData>
    <row r="1" spans="1:20">
      <c r="A1" s="18" t="s">
        <v>3272</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4738</v>
      </c>
      <c r="C4" s="567">
        <v>10757</v>
      </c>
      <c r="D4" s="567">
        <v>18979</v>
      </c>
      <c r="E4" s="567">
        <v>94046</v>
      </c>
      <c r="F4" s="567">
        <v>9389</v>
      </c>
      <c r="G4" s="567">
        <v>12931</v>
      </c>
      <c r="H4" s="567">
        <v>134381</v>
      </c>
      <c r="I4" s="567">
        <v>11381</v>
      </c>
      <c r="J4" s="567">
        <v>11630</v>
      </c>
      <c r="K4" s="567">
        <v>6317</v>
      </c>
      <c r="L4" s="567">
        <v>18972</v>
      </c>
      <c r="M4" s="567">
        <v>57586</v>
      </c>
      <c r="N4" s="567">
        <v>9389</v>
      </c>
      <c r="O4" s="567">
        <v>12725</v>
      </c>
      <c r="P4" s="567">
        <v>25742</v>
      </c>
      <c r="Q4" s="567">
        <v>24370</v>
      </c>
      <c r="R4" s="567"/>
    </row>
    <row r="5" spans="1:20">
      <c r="A5" s="93" t="s">
        <v>12</v>
      </c>
      <c r="B5" s="567"/>
      <c r="C5" s="567"/>
      <c r="D5" s="567"/>
      <c r="E5" s="567"/>
      <c r="F5" s="567"/>
      <c r="G5" s="567"/>
      <c r="H5" s="567"/>
      <c r="I5" s="567"/>
      <c r="J5" s="567">
        <v>0</v>
      </c>
      <c r="K5" s="567">
        <v>0</v>
      </c>
      <c r="L5" s="567">
        <v>0</v>
      </c>
      <c r="M5" s="567">
        <v>0</v>
      </c>
      <c r="N5" s="567">
        <v>2161</v>
      </c>
      <c r="O5" s="567">
        <v>2035</v>
      </c>
      <c r="P5" s="567"/>
      <c r="Q5" s="567"/>
      <c r="R5" s="567"/>
    </row>
    <row r="6" spans="1:20">
      <c r="A6" s="93" t="s">
        <v>513</v>
      </c>
      <c r="B6" s="567"/>
      <c r="C6" s="567">
        <v>0</v>
      </c>
      <c r="D6" s="567"/>
      <c r="E6" s="567">
        <v>0</v>
      </c>
      <c r="F6" s="567">
        <v>70</v>
      </c>
      <c r="G6" s="567"/>
      <c r="H6" s="567"/>
      <c r="I6" s="567"/>
      <c r="J6" s="567"/>
      <c r="K6" s="567">
        <v>9</v>
      </c>
      <c r="L6" s="567"/>
      <c r="M6" s="567"/>
      <c r="N6" s="567"/>
      <c r="O6" s="567"/>
      <c r="P6" s="567"/>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342</v>
      </c>
      <c r="C8" s="567">
        <v>636</v>
      </c>
      <c r="D8" s="567">
        <v>3618</v>
      </c>
      <c r="E8" s="567">
        <v>30</v>
      </c>
      <c r="F8" s="567">
        <v>30</v>
      </c>
      <c r="G8" s="567">
        <v>42</v>
      </c>
      <c r="H8" s="567">
        <v>12</v>
      </c>
      <c r="I8" s="567">
        <v>24</v>
      </c>
      <c r="J8" s="567">
        <v>0</v>
      </c>
      <c r="K8" s="567">
        <v>216</v>
      </c>
      <c r="L8" s="567"/>
      <c r="M8" s="567">
        <v>345</v>
      </c>
      <c r="N8" s="567">
        <v>240</v>
      </c>
      <c r="O8" s="567"/>
      <c r="P8" s="567">
        <v>1123</v>
      </c>
      <c r="Q8" s="567">
        <v>405</v>
      </c>
      <c r="R8" s="567">
        <v>2825</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0</v>
      </c>
      <c r="C10" s="567">
        <v>0</v>
      </c>
      <c r="D10" s="567">
        <v>233124</v>
      </c>
      <c r="E10" s="567">
        <v>548576</v>
      </c>
      <c r="F10" s="567">
        <v>4940</v>
      </c>
      <c r="G10" s="567">
        <v>107828</v>
      </c>
      <c r="H10" s="567">
        <v>34260</v>
      </c>
      <c r="I10" s="567">
        <v>183320</v>
      </c>
      <c r="J10" s="567">
        <v>26536</v>
      </c>
      <c r="K10" s="567">
        <v>2796</v>
      </c>
      <c r="L10" s="567">
        <v>27884</v>
      </c>
      <c r="M10" s="567">
        <v>136</v>
      </c>
      <c r="N10" s="567">
        <v>162196</v>
      </c>
      <c r="O10" s="567">
        <v>34956</v>
      </c>
      <c r="P10" s="567"/>
      <c r="Q10" s="567"/>
      <c r="R10" s="567"/>
    </row>
    <row r="11" spans="1:20">
      <c r="A11" s="93" t="s">
        <v>9</v>
      </c>
      <c r="B11" s="567">
        <v>0</v>
      </c>
      <c r="C11" s="567">
        <v>71459</v>
      </c>
      <c r="D11" s="567">
        <v>17210</v>
      </c>
      <c r="E11" s="567">
        <v>874</v>
      </c>
      <c r="F11" s="567">
        <v>53459</v>
      </c>
      <c r="G11" s="567"/>
      <c r="H11" s="567">
        <v>13589</v>
      </c>
      <c r="I11" s="567">
        <v>12543</v>
      </c>
      <c r="J11" s="567">
        <v>12874</v>
      </c>
      <c r="K11" s="567">
        <v>689</v>
      </c>
      <c r="L11" s="567"/>
      <c r="M11" s="567"/>
      <c r="N11" s="567"/>
      <c r="O11" s="567">
        <v>21541</v>
      </c>
      <c r="P11" s="567">
        <v>42109</v>
      </c>
      <c r="Q11" s="567">
        <v>491</v>
      </c>
      <c r="R11" s="567"/>
    </row>
    <row r="12" spans="1:20">
      <c r="A12" s="93" t="s">
        <v>8</v>
      </c>
      <c r="B12" s="567">
        <v>24</v>
      </c>
      <c r="C12" s="567">
        <v>16</v>
      </c>
      <c r="D12" s="567">
        <v>32</v>
      </c>
      <c r="E12" s="567">
        <v>0</v>
      </c>
      <c r="F12" s="567">
        <v>16</v>
      </c>
      <c r="G12" s="567">
        <v>4</v>
      </c>
      <c r="H12" s="567">
        <v>12</v>
      </c>
      <c r="I12" s="567">
        <v>16</v>
      </c>
      <c r="J12" s="567">
        <v>76</v>
      </c>
      <c r="K12" s="567">
        <v>0</v>
      </c>
      <c r="L12" s="567"/>
      <c r="M12" s="567"/>
      <c r="N12" s="567"/>
      <c r="O12" s="567"/>
      <c r="P12" s="567"/>
      <c r="Q12" s="567"/>
      <c r="R12" s="567"/>
    </row>
    <row r="13" spans="1:20">
      <c r="A13" s="93" t="s">
        <v>6</v>
      </c>
      <c r="B13" s="567"/>
      <c r="C13" s="567">
        <v>14696</v>
      </c>
      <c r="D13" s="567">
        <v>98168</v>
      </c>
      <c r="E13" s="567">
        <v>333340</v>
      </c>
      <c r="F13" s="567">
        <v>17080</v>
      </c>
      <c r="G13" s="567">
        <v>2684</v>
      </c>
      <c r="H13" s="567">
        <v>624</v>
      </c>
      <c r="I13" s="567">
        <v>5344</v>
      </c>
      <c r="J13" s="567"/>
      <c r="K13" s="567"/>
      <c r="L13" s="567">
        <v>67250</v>
      </c>
      <c r="M13" s="567">
        <v>47200</v>
      </c>
      <c r="N13" s="567">
        <v>153371</v>
      </c>
      <c r="O13" s="567">
        <v>64607</v>
      </c>
      <c r="P13" s="567"/>
      <c r="Q13" s="567"/>
      <c r="R13" s="567"/>
    </row>
    <row r="14" spans="1:20">
      <c r="A14" s="93" t="s">
        <v>18</v>
      </c>
      <c r="B14" s="567"/>
      <c r="C14" s="567"/>
      <c r="D14" s="567"/>
      <c r="E14" s="567"/>
      <c r="F14" s="567"/>
      <c r="G14" s="567"/>
      <c r="H14" s="567"/>
      <c r="I14" s="567"/>
      <c r="J14" s="567"/>
      <c r="K14" s="567"/>
      <c r="L14" s="567">
        <v>0</v>
      </c>
      <c r="M14" s="567">
        <v>192</v>
      </c>
      <c r="N14" s="567">
        <v>157</v>
      </c>
      <c r="O14" s="567">
        <v>0</v>
      </c>
      <c r="P14" s="567">
        <v>0</v>
      </c>
      <c r="Q14" s="567"/>
      <c r="R14" s="567"/>
    </row>
    <row r="15" spans="1:20">
      <c r="A15" s="93" t="s">
        <v>4</v>
      </c>
      <c r="B15" s="567"/>
      <c r="C15" s="567"/>
      <c r="D15" s="567"/>
      <c r="E15" s="567">
        <v>2</v>
      </c>
      <c r="F15" s="567">
        <v>24</v>
      </c>
      <c r="G15" s="567"/>
      <c r="H15" s="567"/>
      <c r="I15" s="567"/>
      <c r="J15" s="567"/>
      <c r="K15" s="567">
        <v>0</v>
      </c>
      <c r="L15" s="567"/>
      <c r="M15" s="567"/>
      <c r="N15" s="567"/>
      <c r="O15" s="567"/>
      <c r="P15" s="567"/>
      <c r="Q15" s="567"/>
      <c r="R15" s="567"/>
    </row>
    <row r="16" spans="1:20">
      <c r="A16" s="93" t="s">
        <v>3</v>
      </c>
      <c r="B16" s="567"/>
      <c r="C16" s="567"/>
      <c r="D16" s="567"/>
      <c r="E16" s="567"/>
      <c r="F16" s="567"/>
      <c r="G16" s="567"/>
      <c r="H16" s="567"/>
      <c r="I16" s="567"/>
      <c r="J16" s="567"/>
      <c r="K16" s="567"/>
      <c r="L16" s="567">
        <v>0</v>
      </c>
      <c r="M16" s="567">
        <v>0</v>
      </c>
      <c r="N16" s="567">
        <v>20935</v>
      </c>
      <c r="O16" s="567"/>
      <c r="P16" s="567"/>
      <c r="Q16" s="567"/>
      <c r="R16" s="567"/>
    </row>
    <row r="17" spans="1:18">
      <c r="A17" s="93" t="s">
        <v>33</v>
      </c>
      <c r="B17" s="567">
        <v>76</v>
      </c>
      <c r="C17" s="567">
        <v>48</v>
      </c>
      <c r="D17" s="567">
        <v>400</v>
      </c>
      <c r="E17" s="567">
        <v>12</v>
      </c>
      <c r="F17" s="567">
        <v>280</v>
      </c>
      <c r="G17" s="567">
        <v>80</v>
      </c>
      <c r="H17" s="567">
        <v>4328</v>
      </c>
      <c r="I17" s="567">
        <v>216</v>
      </c>
      <c r="J17" s="567">
        <v>432</v>
      </c>
      <c r="K17" s="567"/>
      <c r="L17" s="567">
        <v>3188</v>
      </c>
      <c r="M17" s="567">
        <v>11935</v>
      </c>
      <c r="N17" s="567">
        <v>6270</v>
      </c>
      <c r="O17" s="567">
        <v>8765</v>
      </c>
      <c r="P17" s="567">
        <v>19824</v>
      </c>
      <c r="Q17" s="567">
        <v>48344</v>
      </c>
      <c r="R17" s="567">
        <v>7384</v>
      </c>
    </row>
    <row r="18" spans="1:18">
      <c r="A18" s="93" t="s">
        <v>1</v>
      </c>
      <c r="B18" s="567"/>
      <c r="C18" s="567">
        <v>1480</v>
      </c>
      <c r="D18" s="567">
        <v>0</v>
      </c>
      <c r="E18" s="567">
        <v>608</v>
      </c>
      <c r="F18" s="567">
        <v>4668</v>
      </c>
      <c r="G18" s="567">
        <v>520</v>
      </c>
      <c r="H18" s="567">
        <v>0</v>
      </c>
      <c r="I18" s="567">
        <v>184</v>
      </c>
      <c r="J18" s="567"/>
      <c r="K18" s="567"/>
      <c r="L18" s="567"/>
      <c r="M18" s="567"/>
      <c r="N18" s="567"/>
      <c r="O18" s="567"/>
      <c r="P18" s="567"/>
      <c r="Q18" s="567"/>
      <c r="R18" s="567"/>
    </row>
    <row r="19" spans="1:18">
      <c r="A19" s="227" t="s">
        <v>24</v>
      </c>
      <c r="B19" s="567"/>
      <c r="C19" s="567"/>
      <c r="D19" s="567"/>
      <c r="E19" s="567"/>
      <c r="F19" s="567"/>
      <c r="G19" s="567"/>
      <c r="H19" s="567"/>
      <c r="I19" s="567"/>
      <c r="J19" s="567"/>
      <c r="K19" s="567"/>
      <c r="L19" s="567"/>
      <c r="M19" s="567"/>
      <c r="N19" s="567"/>
      <c r="O19" s="567"/>
      <c r="P19" s="567">
        <v>234121</v>
      </c>
      <c r="Q19" s="567"/>
      <c r="R19" s="567"/>
    </row>
    <row r="21" spans="1:18">
      <c r="A21" s="139" t="s">
        <v>19</v>
      </c>
    </row>
    <row r="22" spans="1:18">
      <c r="A22" s="17" t="s">
        <v>3137</v>
      </c>
    </row>
  </sheetData>
  <hyperlinks>
    <hyperlink ref="T3" location="Content!A1" display="Back to content page" xr:uid="{A03E9420-159C-49CB-BA8E-F942CAC857A3}"/>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AA45"/>
  <sheetViews>
    <sheetView topLeftCell="L1" zoomScale="89" zoomScaleNormal="89" workbookViewId="0">
      <selection activeCell="G20" sqref="G20"/>
    </sheetView>
  </sheetViews>
  <sheetFormatPr defaultColWidth="9.21875" defaultRowHeight="18" customHeight="1"/>
  <cols>
    <col min="1" max="1" width="36.5546875" style="17" customWidth="1"/>
    <col min="2" max="24" width="11.77734375" style="17" customWidth="1"/>
    <col min="25" max="25" width="10.77734375" style="17" customWidth="1"/>
    <col min="26" max="26" width="15.21875" style="17" customWidth="1"/>
    <col min="27" max="16384" width="9.21875" style="17"/>
  </cols>
  <sheetData>
    <row r="1" spans="1:27" ht="18" customHeight="1">
      <c r="A1" s="44" t="s">
        <v>2925</v>
      </c>
      <c r="B1" s="43"/>
      <c r="C1" s="43"/>
      <c r="D1" s="43"/>
      <c r="E1" s="43"/>
      <c r="F1" s="43"/>
      <c r="G1" s="43"/>
      <c r="H1" s="43"/>
      <c r="I1" s="43"/>
      <c r="J1" s="43"/>
      <c r="K1" s="43"/>
      <c r="L1" s="43"/>
      <c r="M1" s="43"/>
      <c r="N1" s="43"/>
    </row>
    <row r="2" spans="1:27" ht="18" customHeight="1">
      <c r="A2" s="44"/>
      <c r="B2" s="43"/>
      <c r="C2" s="43"/>
      <c r="D2" s="43"/>
      <c r="E2" s="43"/>
      <c r="F2" s="43"/>
      <c r="G2" s="43"/>
      <c r="H2" s="43"/>
      <c r="I2" s="43"/>
      <c r="J2" s="43"/>
      <c r="K2" s="43"/>
      <c r="L2" s="43"/>
      <c r="M2" s="43"/>
      <c r="N2" s="43"/>
    </row>
    <row r="3" spans="1:27"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7" ht="18" customHeight="1">
      <c r="A4" s="253" t="s">
        <v>452</v>
      </c>
      <c r="B4" s="567">
        <v>869.48541599999999</v>
      </c>
      <c r="C4" s="567">
        <v>978.78827699999999</v>
      </c>
      <c r="D4" s="567">
        <v>944.49067700000001</v>
      </c>
      <c r="E4" s="567">
        <v>979.30585499999995</v>
      </c>
      <c r="F4" s="567">
        <v>1582.2363869999999</v>
      </c>
      <c r="G4" s="567">
        <v>2176.3197220000002</v>
      </c>
      <c r="H4" s="567">
        <v>3681.5876870000002</v>
      </c>
      <c r="I4" s="567">
        <v>4617.4543249999997</v>
      </c>
      <c r="J4" s="567">
        <v>4902.6044250000004</v>
      </c>
      <c r="K4" s="567">
        <v>3879.7323099999999</v>
      </c>
      <c r="L4" s="567">
        <v>6530.3185309999999</v>
      </c>
      <c r="M4" s="567">
        <v>8783.2194981900011</v>
      </c>
      <c r="N4" s="567">
        <v>9639.9456682500004</v>
      </c>
      <c r="O4" s="567">
        <v>9365.2146429599925</v>
      </c>
      <c r="P4" s="567">
        <v>8076.838150930017</v>
      </c>
      <c r="Q4" s="567">
        <v>6460.5325466799995</v>
      </c>
      <c r="R4" s="567">
        <v>6212.0211113999985</v>
      </c>
      <c r="S4" s="567">
        <v>7874.8177335799992</v>
      </c>
      <c r="T4" s="567">
        <v>8848.6844910803247</v>
      </c>
      <c r="U4" s="567">
        <v>6835.8689937792878</v>
      </c>
      <c r="V4" s="567">
        <v>7637.6591425988372</v>
      </c>
      <c r="W4" s="567">
        <v>10848.540677866164</v>
      </c>
      <c r="X4" s="567">
        <v>10954.192221347828</v>
      </c>
    </row>
    <row r="5" spans="1:27" ht="18" customHeight="1">
      <c r="A5" s="253" t="s">
        <v>453</v>
      </c>
      <c r="B5" s="567">
        <v>871.38649199999998</v>
      </c>
      <c r="C5" s="567">
        <v>1079.9557689999999</v>
      </c>
      <c r="D5" s="567">
        <v>1108.8274120000001</v>
      </c>
      <c r="E5" s="567">
        <v>1586.289565</v>
      </c>
      <c r="F5" s="567">
        <v>2169.579287</v>
      </c>
      <c r="G5" s="567">
        <v>2578.4391500000002</v>
      </c>
      <c r="H5" s="567">
        <v>3020.9063590000001</v>
      </c>
      <c r="I5" s="567">
        <v>3997.092776</v>
      </c>
      <c r="J5" s="567">
        <v>5042.0187660000001</v>
      </c>
      <c r="K5" s="567">
        <v>3819.455665</v>
      </c>
      <c r="L5" s="567">
        <v>5309.5652870000004</v>
      </c>
      <c r="M5" s="567">
        <v>7263.248587</v>
      </c>
      <c r="N5" s="567">
        <v>8782.8275051839992</v>
      </c>
      <c r="O5" s="567">
        <v>10572.652155005957</v>
      </c>
      <c r="P5" s="567">
        <v>9794.7765416994025</v>
      </c>
      <c r="Q5" s="567">
        <v>7935.4051885687959</v>
      </c>
      <c r="R5" s="567">
        <v>7289.8054072299992</v>
      </c>
      <c r="S5" s="567">
        <v>7988.0090102400009</v>
      </c>
      <c r="T5" s="567">
        <v>9466.357480662231</v>
      </c>
      <c r="U5" s="567">
        <v>7180.7589457582817</v>
      </c>
      <c r="V5" s="567">
        <v>5323.5453829999997</v>
      </c>
      <c r="W5" s="567">
        <v>7096.5909764351136</v>
      </c>
      <c r="X5" s="567">
        <v>9037.4429145142931</v>
      </c>
    </row>
    <row r="6" spans="1:27" ht="18" customHeight="1">
      <c r="A6" s="253" t="s">
        <v>454</v>
      </c>
      <c r="B6" s="567">
        <v>253.02458300000001</v>
      </c>
      <c r="C6" s="567">
        <v>286.615275</v>
      </c>
      <c r="D6" s="567">
        <v>348.394383</v>
      </c>
      <c r="E6" s="567">
        <v>430.30043400000005</v>
      </c>
      <c r="F6" s="567">
        <v>777.16034100000002</v>
      </c>
      <c r="G6" s="567">
        <v>509.58853300000004</v>
      </c>
      <c r="H6" s="567">
        <v>684.36828100000002</v>
      </c>
      <c r="I6" s="567">
        <v>1052.508415</v>
      </c>
      <c r="J6" s="567">
        <v>924.38149499999986</v>
      </c>
      <c r="K6" s="567">
        <v>838.65910000000008</v>
      </c>
      <c r="L6" s="567">
        <v>1205.2030530000002</v>
      </c>
      <c r="M6" s="567">
        <v>1836.2795081199999</v>
      </c>
      <c r="N6" s="567">
        <v>2865.5129273700004</v>
      </c>
      <c r="O6" s="567">
        <v>2643.3487823300079</v>
      </c>
      <c r="P6" s="567">
        <v>1868.0309330199998</v>
      </c>
      <c r="Q6" s="567">
        <v>1466.6914747799926</v>
      </c>
      <c r="R6" s="567">
        <v>1227.8573723999989</v>
      </c>
      <c r="S6" s="567">
        <v>1218.3140838000002</v>
      </c>
      <c r="T6" s="567">
        <v>1508.5585430766582</v>
      </c>
      <c r="U6" s="567">
        <v>1371.478576906788</v>
      </c>
      <c r="V6" s="567">
        <v>1378.2152907910333</v>
      </c>
      <c r="W6" s="567">
        <v>1729.0401214782635</v>
      </c>
      <c r="X6" s="567">
        <v>2097.7018137266577</v>
      </c>
    </row>
    <row r="7" spans="1:27" ht="18" customHeight="1">
      <c r="A7" s="253" t="s">
        <v>455</v>
      </c>
      <c r="B7" s="567">
        <v>597.73573400000009</v>
      </c>
      <c r="C7" s="567">
        <v>731.98145999999997</v>
      </c>
      <c r="D7" s="567">
        <v>739.51802199999997</v>
      </c>
      <c r="E7" s="567">
        <v>1047.5883759999999</v>
      </c>
      <c r="F7" s="567">
        <v>1215.421908</v>
      </c>
      <c r="G7" s="567">
        <v>1478.0016740000001</v>
      </c>
      <c r="H7" s="567">
        <v>1742.8724089999998</v>
      </c>
      <c r="I7" s="567">
        <v>2279.927291</v>
      </c>
      <c r="J7" s="567">
        <v>2967.5970790000006</v>
      </c>
      <c r="K7" s="567">
        <v>2213.7017000000001</v>
      </c>
      <c r="L7" s="567">
        <v>3290.8686020000005</v>
      </c>
      <c r="M7" s="567">
        <v>4185.6344170000002</v>
      </c>
      <c r="N7" s="567">
        <v>4595.6214432299994</v>
      </c>
      <c r="O7" s="567">
        <v>5308.4596389470662</v>
      </c>
      <c r="P7" s="567">
        <v>5304.7794658297225</v>
      </c>
      <c r="Q7" s="567">
        <v>3911.5066002299882</v>
      </c>
      <c r="R7" s="567">
        <v>4060.7877321699984</v>
      </c>
      <c r="S7" s="567">
        <v>4288.0419453900013</v>
      </c>
      <c r="T7" s="567">
        <v>4874.39236272989</v>
      </c>
      <c r="U7" s="567">
        <v>3168.2200214123468</v>
      </c>
      <c r="V7" s="567">
        <v>2265.9857919999999</v>
      </c>
      <c r="W7" s="567">
        <v>3060.195678</v>
      </c>
      <c r="X7" s="567">
        <v>4047.3193236477796</v>
      </c>
    </row>
    <row r="8" spans="1:27" ht="18" customHeight="1">
      <c r="A8" s="253" t="s">
        <v>456</v>
      </c>
      <c r="B8" s="567">
        <v>616.46083299999998</v>
      </c>
      <c r="C8" s="567">
        <v>692.173002</v>
      </c>
      <c r="D8" s="567">
        <v>596.12281000000007</v>
      </c>
      <c r="E8" s="567">
        <v>549.00542099999996</v>
      </c>
      <c r="F8" s="567">
        <v>810.51056800000015</v>
      </c>
      <c r="G8" s="567">
        <v>1666.7439799999997</v>
      </c>
      <c r="H8" s="567">
        <v>2997.2582849999999</v>
      </c>
      <c r="I8" s="567">
        <v>3564.9790299999995</v>
      </c>
      <c r="J8" s="567">
        <v>4080.2367200000003</v>
      </c>
      <c r="K8" s="567">
        <v>3369.2309340000002</v>
      </c>
      <c r="L8" s="567">
        <v>5885.4491150000003</v>
      </c>
      <c r="M8" s="567">
        <v>6968.3857729129995</v>
      </c>
      <c r="N8" s="567">
        <v>6774.1014134800016</v>
      </c>
      <c r="O8" s="567">
        <f t="shared" ref="O8:X9" si="0">O4-O6</f>
        <v>6721.865860629985</v>
      </c>
      <c r="P8" s="567">
        <f t="shared" si="0"/>
        <v>6208.8072179100172</v>
      </c>
      <c r="Q8" s="567">
        <f t="shared" si="0"/>
        <v>4993.8410719000067</v>
      </c>
      <c r="R8" s="567">
        <f t="shared" si="0"/>
        <v>4984.1637389999996</v>
      </c>
      <c r="S8" s="567">
        <f t="shared" si="0"/>
        <v>6656.5036497799993</v>
      </c>
      <c r="T8" s="567">
        <f t="shared" si="0"/>
        <v>7340.1259480036661</v>
      </c>
      <c r="U8" s="567">
        <f t="shared" si="0"/>
        <v>5464.3904168725003</v>
      </c>
      <c r="V8" s="567">
        <f t="shared" si="0"/>
        <v>6259.4438518078041</v>
      </c>
      <c r="W8" s="567">
        <f t="shared" si="0"/>
        <v>9119.5005563879004</v>
      </c>
      <c r="X8" s="567">
        <f t="shared" si="0"/>
        <v>8856.4904076211715</v>
      </c>
    </row>
    <row r="9" spans="1:27" ht="18" customHeight="1">
      <c r="A9" s="253" t="s">
        <v>457</v>
      </c>
      <c r="B9" s="567">
        <v>273.65075799999988</v>
      </c>
      <c r="C9" s="567">
        <v>347.97430899999995</v>
      </c>
      <c r="D9" s="567">
        <v>366.21956699999998</v>
      </c>
      <c r="E9" s="567">
        <v>533.41430999999989</v>
      </c>
      <c r="F9" s="567">
        <v>954.85315800000035</v>
      </c>
      <c r="G9" s="567">
        <v>1098.3740339999999</v>
      </c>
      <c r="H9" s="567">
        <v>1276.1373180000001</v>
      </c>
      <c r="I9" s="567">
        <v>1720.4165289999996</v>
      </c>
      <c r="J9" s="567">
        <v>2080.2103979999993</v>
      </c>
      <c r="K9" s="567">
        <v>1610.6648500000006</v>
      </c>
      <c r="L9" s="567">
        <v>2024.2014119999999</v>
      </c>
      <c r="M9" s="567">
        <v>3086.8115559999997</v>
      </c>
      <c r="N9" s="567">
        <v>4212.3301669300017</v>
      </c>
      <c r="O9" s="567">
        <f t="shared" si="0"/>
        <v>5264.1925160588908</v>
      </c>
      <c r="P9" s="567">
        <f t="shared" si="0"/>
        <v>4489.99707586968</v>
      </c>
      <c r="Q9" s="567">
        <f t="shared" si="0"/>
        <v>4023.8985883388077</v>
      </c>
      <c r="R9" s="567">
        <f t="shared" si="0"/>
        <v>3229.0176750600008</v>
      </c>
      <c r="S9" s="567">
        <f t="shared" si="0"/>
        <v>3699.9670648499996</v>
      </c>
      <c r="T9" s="567">
        <f t="shared" si="0"/>
        <v>4591.9651179323409</v>
      </c>
      <c r="U9" s="567">
        <f t="shared" si="0"/>
        <v>4012.5389243459349</v>
      </c>
      <c r="V9" s="567">
        <f t="shared" si="0"/>
        <v>3057.5595909999997</v>
      </c>
      <c r="W9" s="567">
        <f t="shared" si="0"/>
        <v>4036.3952984351135</v>
      </c>
      <c r="X9" s="567">
        <f t="shared" si="0"/>
        <v>4990.123590866513</v>
      </c>
    </row>
    <row r="10" spans="1:27" ht="18" customHeight="1">
      <c r="A10" s="253"/>
      <c r="B10" s="293"/>
      <c r="C10" s="293"/>
      <c r="D10" s="293"/>
      <c r="E10" s="293"/>
      <c r="F10" s="293"/>
      <c r="G10" s="293"/>
      <c r="H10" s="293"/>
      <c r="I10" s="293"/>
      <c r="J10" s="293"/>
      <c r="K10" s="293"/>
      <c r="L10" s="293"/>
      <c r="M10" s="293"/>
      <c r="N10" s="293"/>
      <c r="O10" s="293"/>
      <c r="P10" s="293"/>
      <c r="Q10" s="293"/>
      <c r="R10" s="293"/>
      <c r="S10" s="293"/>
      <c r="T10" s="293"/>
      <c r="U10" s="293"/>
      <c r="V10" s="293"/>
      <c r="W10" s="293"/>
      <c r="X10" s="293"/>
    </row>
    <row r="11" spans="1:27" ht="18" customHeight="1">
      <c r="A11" s="254" t="s">
        <v>458</v>
      </c>
      <c r="B11" s="691">
        <v>253.02458300000001</v>
      </c>
      <c r="C11" s="691">
        <v>286.615275</v>
      </c>
      <c r="D11" s="691">
        <v>348.394383</v>
      </c>
      <c r="E11" s="691">
        <v>430.30043400000005</v>
      </c>
      <c r="F11" s="691">
        <v>777.16034100000002</v>
      </c>
      <c r="G11" s="691">
        <v>509.58853300000004</v>
      </c>
      <c r="H11" s="691">
        <v>684.36828100000002</v>
      </c>
      <c r="I11" s="691">
        <v>1052.508415</v>
      </c>
      <c r="J11" s="691">
        <v>924.38149499999986</v>
      </c>
      <c r="K11" s="691">
        <v>838.65910000000008</v>
      </c>
      <c r="L11" s="691">
        <v>1205.2030530000002</v>
      </c>
      <c r="M11" s="691">
        <v>1836.2795081199999</v>
      </c>
      <c r="N11" s="691">
        <v>2865.5129273700004</v>
      </c>
      <c r="O11" s="691">
        <v>2643.3487823300079</v>
      </c>
      <c r="P11" s="691">
        <v>1868.0309330199998</v>
      </c>
      <c r="Q11" s="691">
        <v>1466.6914747799926</v>
      </c>
      <c r="R11" s="691">
        <v>1227.8573723999989</v>
      </c>
      <c r="S11" s="691">
        <v>1218.3140838000002</v>
      </c>
      <c r="T11" s="691">
        <v>1508.5585430766582</v>
      </c>
      <c r="U11" s="691">
        <v>1371.478576906788</v>
      </c>
      <c r="V11" s="691">
        <v>1378.2152907910333</v>
      </c>
      <c r="W11" s="691">
        <v>1729.0401214782635</v>
      </c>
      <c r="X11" s="691">
        <v>2097.7018137266577</v>
      </c>
    </row>
    <row r="12" spans="1:27" ht="18" customHeight="1">
      <c r="A12" s="255" t="s">
        <v>13</v>
      </c>
      <c r="B12" s="293">
        <v>0.359157</v>
      </c>
      <c r="C12" s="293">
        <v>3.2490999999999999E-2</v>
      </c>
      <c r="D12" s="293">
        <v>0.44648300000000002</v>
      </c>
      <c r="E12" s="293">
        <v>1.1032850000000001</v>
      </c>
      <c r="F12" s="293">
        <v>0.46868799999999999</v>
      </c>
      <c r="G12" s="293">
        <v>0.59824500000000003</v>
      </c>
      <c r="H12" s="293">
        <v>0.396202</v>
      </c>
      <c r="I12" s="293">
        <v>0.56944899999999998</v>
      </c>
      <c r="J12" s="293">
        <v>1.3086390000000001</v>
      </c>
      <c r="K12" s="293">
        <v>1.9784330000000001</v>
      </c>
      <c r="L12" s="293">
        <v>3.0370889999999999</v>
      </c>
      <c r="M12" s="293">
        <v>2.5129090000000001</v>
      </c>
      <c r="N12" s="293">
        <v>24.58943936</v>
      </c>
      <c r="O12" s="293">
        <v>6.2281148200000001</v>
      </c>
      <c r="P12" s="293">
        <v>8.0113223199999997</v>
      </c>
      <c r="Q12" s="293">
        <v>3.4621290199999994</v>
      </c>
      <c r="R12" s="293">
        <v>0.76287499999999997</v>
      </c>
      <c r="S12" s="293">
        <v>2.1276600000000001</v>
      </c>
      <c r="T12" s="293">
        <v>4.0556487578606077</v>
      </c>
      <c r="U12" s="293">
        <v>3.1248767494152352</v>
      </c>
      <c r="V12" s="293">
        <v>1.7178627248148117</v>
      </c>
      <c r="W12" s="293">
        <v>2.8996850624420669</v>
      </c>
      <c r="X12" s="293">
        <v>6.7182721877397835</v>
      </c>
    </row>
    <row r="13" spans="1:27" ht="18" customHeight="1">
      <c r="A13" s="255" t="s">
        <v>12</v>
      </c>
      <c r="B13" s="293">
        <v>3.2239409999999999</v>
      </c>
      <c r="C13" s="293">
        <v>3.7995239999999999</v>
      </c>
      <c r="D13" s="293">
        <v>2.7336070000000001</v>
      </c>
      <c r="E13" s="293">
        <v>3.568282</v>
      </c>
      <c r="F13" s="293">
        <v>3.0045660000000001</v>
      </c>
      <c r="G13" s="293">
        <v>40.373753999999998</v>
      </c>
      <c r="H13" s="293">
        <v>5.9877570000000002</v>
      </c>
      <c r="I13" s="293">
        <v>19.956043000000001</v>
      </c>
      <c r="J13" s="293">
        <v>8.7702779999999994</v>
      </c>
      <c r="K13" s="293">
        <v>10.090362000000001</v>
      </c>
      <c r="L13" s="293">
        <v>16.915189000000002</v>
      </c>
      <c r="M13" s="293">
        <v>29.063471379999999</v>
      </c>
      <c r="N13" s="293">
        <v>63.399079069999999</v>
      </c>
      <c r="O13" s="293">
        <v>26.270247399999995</v>
      </c>
      <c r="P13" s="293">
        <v>37.443123109999995</v>
      </c>
      <c r="Q13" s="293">
        <v>30.383617250000015</v>
      </c>
      <c r="R13" s="293">
        <v>22.284361689999997</v>
      </c>
      <c r="S13" s="293">
        <v>25.290809130000003</v>
      </c>
      <c r="T13" s="293">
        <v>31.344825381212644</v>
      </c>
      <c r="U13" s="293">
        <v>30.997606672390202</v>
      </c>
      <c r="V13" s="293">
        <v>23.626933729695569</v>
      </c>
      <c r="W13" s="293">
        <v>53.945426094419915</v>
      </c>
      <c r="X13" s="293">
        <v>56.951571695545191</v>
      </c>
    </row>
    <row r="14" spans="1:27" ht="18" customHeight="1">
      <c r="A14" s="255" t="s">
        <v>513</v>
      </c>
      <c r="B14" s="293"/>
      <c r="C14" s="293"/>
      <c r="D14" s="293"/>
      <c r="E14" s="293"/>
      <c r="F14" s="293"/>
      <c r="G14" s="293"/>
      <c r="H14" s="293"/>
      <c r="I14" s="293"/>
      <c r="J14" s="293"/>
      <c r="K14" s="293"/>
      <c r="L14" s="293"/>
      <c r="M14" s="293"/>
      <c r="N14" s="293"/>
      <c r="O14" s="293">
        <v>9.0600000000000001E-4</v>
      </c>
      <c r="P14" s="293">
        <v>0</v>
      </c>
      <c r="Q14" s="293">
        <v>0</v>
      </c>
      <c r="R14" s="293">
        <v>0</v>
      </c>
      <c r="S14" s="293">
        <v>0</v>
      </c>
      <c r="T14" s="293">
        <v>0</v>
      </c>
      <c r="U14" s="293">
        <v>2.1408782310655002E-3</v>
      </c>
      <c r="V14" s="293">
        <v>2.9932713072100298E-2</v>
      </c>
      <c r="W14" s="293">
        <v>0</v>
      </c>
      <c r="X14" s="293">
        <v>0</v>
      </c>
    </row>
    <row r="15" spans="1:27" ht="18" customHeight="1">
      <c r="A15" s="255" t="s">
        <v>459</v>
      </c>
      <c r="B15" s="293">
        <v>36.962356999999997</v>
      </c>
      <c r="C15" s="293">
        <v>32.425513000000002</v>
      </c>
      <c r="D15" s="293">
        <v>38.972807000000003</v>
      </c>
      <c r="E15" s="293">
        <v>41.566842999999999</v>
      </c>
      <c r="F15" s="293">
        <v>108.31126</v>
      </c>
      <c r="G15" s="293">
        <v>101.60361899999999</v>
      </c>
      <c r="H15" s="293">
        <v>128.43040099999999</v>
      </c>
      <c r="I15" s="293">
        <v>245.94351499999999</v>
      </c>
      <c r="J15" s="293">
        <v>283.042753</v>
      </c>
      <c r="K15" s="293">
        <v>287.20874400000002</v>
      </c>
      <c r="L15" s="293">
        <v>322.52266500000002</v>
      </c>
      <c r="M15" s="293">
        <v>404.16692036000001</v>
      </c>
      <c r="N15" s="293">
        <v>806.07844970000008</v>
      </c>
      <c r="O15" s="293">
        <v>1024.9846023399996</v>
      </c>
      <c r="P15" s="293">
        <v>675.86718030000031</v>
      </c>
      <c r="Q15" s="293">
        <v>451.30052810000007</v>
      </c>
      <c r="R15" s="293">
        <v>351.15297774999999</v>
      </c>
      <c r="S15" s="293">
        <v>435.40492989999996</v>
      </c>
      <c r="T15" s="293">
        <v>686.64711319462981</v>
      </c>
      <c r="U15" s="293">
        <v>715.42228076601873</v>
      </c>
      <c r="V15" s="293">
        <v>804.32950470377887</v>
      </c>
      <c r="W15" s="293">
        <v>862.94503346030069</v>
      </c>
      <c r="X15" s="293">
        <v>1085.2522675726104</v>
      </c>
    </row>
    <row r="16" spans="1:27" s="40" customFormat="1" ht="18" customHeight="1">
      <c r="A16" s="255" t="s">
        <v>512</v>
      </c>
      <c r="B16" s="293">
        <v>1.8E-5</v>
      </c>
      <c r="C16" s="293">
        <v>0</v>
      </c>
      <c r="D16" s="293">
        <v>9.8489999999999994E-2</v>
      </c>
      <c r="E16" s="293">
        <v>1.0343E-2</v>
      </c>
      <c r="F16" s="293">
        <v>0</v>
      </c>
      <c r="G16" s="293">
        <v>0</v>
      </c>
      <c r="H16" s="293">
        <v>0</v>
      </c>
      <c r="I16" s="293">
        <v>0</v>
      </c>
      <c r="J16" s="293">
        <v>0</v>
      </c>
      <c r="K16" s="293">
        <v>3.4000000000000002E-4</v>
      </c>
      <c r="L16" s="293">
        <v>1.0111E-2</v>
      </c>
      <c r="M16" s="293">
        <v>2.4699999999999999E-4</v>
      </c>
      <c r="N16" s="293">
        <v>1.0349999999999999E-3</v>
      </c>
      <c r="O16" s="293">
        <v>4.4376992499999997</v>
      </c>
      <c r="P16" s="293">
        <v>17.905448830000001</v>
      </c>
      <c r="Q16" s="293">
        <v>8.0426318999999982</v>
      </c>
      <c r="R16" s="293">
        <v>6.96617</v>
      </c>
      <c r="S16" s="293">
        <v>4.1130360000000001</v>
      </c>
      <c r="T16" s="293">
        <v>5.3453677998478462</v>
      </c>
      <c r="U16" s="293">
        <v>0.86570096618326775</v>
      </c>
      <c r="V16" s="293">
        <v>2.1236791873342797</v>
      </c>
      <c r="W16" s="293">
        <v>2.742756243718909</v>
      </c>
      <c r="X16" s="293">
        <v>3.076596384530387</v>
      </c>
      <c r="AA16" s="17"/>
    </row>
    <row r="17" spans="1:24" ht="18" customHeight="1">
      <c r="A17" s="255" t="s">
        <v>11</v>
      </c>
      <c r="B17" s="293">
        <v>0.22103</v>
      </c>
      <c r="C17" s="293">
        <v>0.23497699999999999</v>
      </c>
      <c r="D17" s="293">
        <v>0.59316899999999995</v>
      </c>
      <c r="E17" s="293">
        <v>0.23908199999999999</v>
      </c>
      <c r="F17" s="293">
        <v>0.65217000000000003</v>
      </c>
      <c r="G17" s="293">
        <v>0.88827599999999995</v>
      </c>
      <c r="H17" s="293">
        <v>0.85631800000000002</v>
      </c>
      <c r="I17" s="293">
        <v>3.4197479999999998</v>
      </c>
      <c r="J17" s="293">
        <v>3.181387</v>
      </c>
      <c r="K17" s="293">
        <v>4.5937229999999998</v>
      </c>
      <c r="L17" s="293">
        <v>5.0674340000000004</v>
      </c>
      <c r="M17" s="293">
        <v>1.9054070000000001</v>
      </c>
      <c r="N17" s="293">
        <v>8.222732259999999</v>
      </c>
      <c r="O17" s="293">
        <v>4.5365216200000003</v>
      </c>
      <c r="P17" s="293">
        <v>3.0081235400000002</v>
      </c>
      <c r="Q17" s="293">
        <v>2.2709592999999999</v>
      </c>
      <c r="R17" s="293">
        <v>4.4764200000000001</v>
      </c>
      <c r="S17" s="293">
        <v>1.3823080000000001</v>
      </c>
      <c r="T17" s="293">
        <v>0.62084499999999998</v>
      </c>
      <c r="U17" s="293">
        <v>1.0211002800329883</v>
      </c>
      <c r="V17" s="293">
        <v>2.40013819773861</v>
      </c>
      <c r="W17" s="293">
        <v>0.71242903193817275</v>
      </c>
      <c r="X17" s="293">
        <v>2.4316200651933699</v>
      </c>
    </row>
    <row r="18" spans="1:24" ht="18" customHeight="1">
      <c r="A18" s="255" t="s">
        <v>10</v>
      </c>
      <c r="B18" s="293">
        <v>3.2486000000000001E-2</v>
      </c>
      <c r="C18" s="293">
        <v>1.5245E-2</v>
      </c>
      <c r="D18" s="293">
        <v>0.104878</v>
      </c>
      <c r="E18" s="293">
        <v>0.118967</v>
      </c>
      <c r="F18" s="293">
        <v>2.8811369999999998</v>
      </c>
      <c r="G18" s="293">
        <v>0.68663799999999997</v>
      </c>
      <c r="H18" s="293">
        <v>4.5125650000000004</v>
      </c>
      <c r="I18" s="293">
        <v>0.99472799999999995</v>
      </c>
      <c r="J18" s="293">
        <v>0.84853299999999998</v>
      </c>
      <c r="K18" s="293">
        <v>0.40560200000000002</v>
      </c>
      <c r="L18" s="293">
        <v>0.25298599999999999</v>
      </c>
      <c r="M18" s="293">
        <v>1.2028700000000001</v>
      </c>
      <c r="N18" s="293">
        <v>2.294638</v>
      </c>
      <c r="O18" s="293">
        <v>0</v>
      </c>
      <c r="P18" s="293">
        <v>4.5914550000000012E-2</v>
      </c>
      <c r="Q18" s="293">
        <v>4.182251E-2</v>
      </c>
      <c r="R18" s="293">
        <v>0.21287900000000001</v>
      </c>
      <c r="S18" s="293">
        <v>9.6402000000000002E-2</v>
      </c>
      <c r="T18" s="293">
        <v>0.30509191726251145</v>
      </c>
      <c r="U18" s="293">
        <v>0.2574217355056182</v>
      </c>
      <c r="V18" s="293">
        <v>2.8081807585545833</v>
      </c>
      <c r="W18" s="293">
        <v>0.21789440222428169</v>
      </c>
      <c r="X18" s="293">
        <v>0.90187005856353608</v>
      </c>
    </row>
    <row r="19" spans="1:24" ht="18" customHeight="1">
      <c r="A19" s="255" t="s">
        <v>9</v>
      </c>
      <c r="B19" s="293">
        <v>16.200042</v>
      </c>
      <c r="C19" s="293">
        <v>9.7372040000000002</v>
      </c>
      <c r="D19" s="293">
        <v>15.431388999999999</v>
      </c>
      <c r="E19" s="293">
        <v>24.412002000000001</v>
      </c>
      <c r="F19" s="293">
        <v>52.214354999999998</v>
      </c>
      <c r="G19" s="293">
        <v>70.758589999999998</v>
      </c>
      <c r="H19" s="293">
        <v>57.612693999999998</v>
      </c>
      <c r="I19" s="293">
        <v>31.180959000000001</v>
      </c>
      <c r="J19" s="293">
        <v>62.975299999999997</v>
      </c>
      <c r="K19" s="293">
        <v>73.193244000000007</v>
      </c>
      <c r="L19" s="293">
        <v>102.671381</v>
      </c>
      <c r="M19" s="293">
        <v>119.885491</v>
      </c>
      <c r="N19" s="293">
        <v>186.73395744000001</v>
      </c>
      <c r="O19" s="293">
        <v>197.33049616000008</v>
      </c>
      <c r="P19" s="293">
        <v>142.77349823999981</v>
      </c>
      <c r="Q19" s="293">
        <v>106.14908773000028</v>
      </c>
      <c r="R19" s="293">
        <v>121.04092594000001</v>
      </c>
      <c r="S19" s="293">
        <v>98.60968729999999</v>
      </c>
      <c r="T19" s="293">
        <v>84.256597738561481</v>
      </c>
      <c r="U19" s="293">
        <v>103.2034911916049</v>
      </c>
      <c r="V19" s="293">
        <v>103.6721708936694</v>
      </c>
      <c r="W19" s="293">
        <v>121.89479460431426</v>
      </c>
      <c r="X19" s="293">
        <v>119.03469488991119</v>
      </c>
    </row>
    <row r="20" spans="1:24" ht="18" customHeight="1">
      <c r="A20" s="255" t="s">
        <v>8</v>
      </c>
      <c r="B20" s="293">
        <v>0.16583899999999999</v>
      </c>
      <c r="C20" s="293">
        <v>3.39E-4</v>
      </c>
      <c r="D20" s="293">
        <v>0</v>
      </c>
      <c r="E20" s="293">
        <v>4.0999999999999999E-4</v>
      </c>
      <c r="F20" s="293">
        <v>5.0000000000000002E-5</v>
      </c>
      <c r="G20" s="293">
        <v>2.9859999999999999E-3</v>
      </c>
      <c r="H20" s="293">
        <v>0</v>
      </c>
      <c r="I20" s="293">
        <v>2.7692000000000001E-2</v>
      </c>
      <c r="J20" s="293">
        <v>2.0389999999999998E-2</v>
      </c>
      <c r="K20" s="293">
        <v>2.7364950000000001</v>
      </c>
      <c r="L20" s="293">
        <v>0.48933399999999999</v>
      </c>
      <c r="M20" s="293">
        <v>0.36062699999999998</v>
      </c>
      <c r="N20" s="293">
        <v>6.3173999999999994E-2</v>
      </c>
      <c r="O20" s="293">
        <v>50.197581980000102</v>
      </c>
      <c r="P20" s="293">
        <v>35.070145960000097</v>
      </c>
      <c r="Q20" s="293">
        <v>9.0312471599999586</v>
      </c>
      <c r="R20" s="293">
        <v>7.7603220000000004</v>
      </c>
      <c r="S20" s="293">
        <v>1.1110040000000001</v>
      </c>
      <c r="T20" s="293">
        <v>2.3669878057397851</v>
      </c>
      <c r="U20" s="293">
        <v>10.361956766035421</v>
      </c>
      <c r="V20" s="293">
        <v>1.7313682190044131</v>
      </c>
      <c r="W20" s="293">
        <v>24.029883381813097</v>
      </c>
      <c r="X20" s="293">
        <v>25.999087081767954</v>
      </c>
    </row>
    <row r="21" spans="1:24" ht="18" customHeight="1">
      <c r="A21" s="255" t="s">
        <v>6</v>
      </c>
      <c r="B21" s="293">
        <v>0.35032200000000002</v>
      </c>
      <c r="C21" s="293">
        <v>2.8447110000000002</v>
      </c>
      <c r="D21" s="293">
        <v>6.1587740000000002</v>
      </c>
      <c r="E21" s="293">
        <v>3.866584</v>
      </c>
      <c r="F21" s="293">
        <v>3.735249</v>
      </c>
      <c r="G21" s="293">
        <v>1.3480399999999999</v>
      </c>
      <c r="H21" s="293">
        <v>0.69061399999999995</v>
      </c>
      <c r="I21" s="293">
        <v>3.6541999999999998E-2</v>
      </c>
      <c r="J21" s="293">
        <v>19.744755000000001</v>
      </c>
      <c r="K21" s="293">
        <v>28.568037</v>
      </c>
      <c r="L21" s="293">
        <v>18.446183999999999</v>
      </c>
      <c r="M21" s="293">
        <v>65.531762999999998</v>
      </c>
      <c r="N21" s="293">
        <v>47.866650999999997</v>
      </c>
      <c r="O21" s="293">
        <v>15.266612700000001</v>
      </c>
      <c r="P21" s="293">
        <v>25.632599540000008</v>
      </c>
      <c r="Q21" s="293">
        <v>12.563085960000004</v>
      </c>
      <c r="R21" s="293">
        <v>15.296764289999997</v>
      </c>
      <c r="S21" s="293">
        <v>15.665281919999998</v>
      </c>
      <c r="T21" s="293">
        <v>12.476832279747192</v>
      </c>
      <c r="U21" s="293">
        <v>17.117581200409102</v>
      </c>
      <c r="V21" s="293">
        <v>16.283064767873601</v>
      </c>
      <c r="W21" s="293">
        <v>25.445234352423743</v>
      </c>
      <c r="X21" s="293">
        <v>27.793024762968116</v>
      </c>
    </row>
    <row r="22" spans="1:24" ht="18" customHeight="1">
      <c r="A22" s="255" t="s">
        <v>18</v>
      </c>
      <c r="B22" s="293">
        <v>0.21746599999999999</v>
      </c>
      <c r="C22" s="293">
        <v>1.5667E-2</v>
      </c>
      <c r="D22" s="293">
        <v>0.113855</v>
      </c>
      <c r="E22" s="293">
        <v>1.180949</v>
      </c>
      <c r="F22" s="293">
        <v>1.5759559999999999</v>
      </c>
      <c r="G22" s="293">
        <v>0.75944900000000004</v>
      </c>
      <c r="H22" s="293">
        <v>1.2714240000000001</v>
      </c>
      <c r="I22" s="293">
        <v>1.0754630000000001</v>
      </c>
      <c r="J22" s="293">
        <v>0.76002099999999995</v>
      </c>
      <c r="K22" s="293">
        <v>3.3177569999999998</v>
      </c>
      <c r="L22" s="293">
        <v>5.2003500000000003</v>
      </c>
      <c r="M22" s="293">
        <v>24.335925</v>
      </c>
      <c r="N22" s="293">
        <v>20.287111469999999</v>
      </c>
      <c r="O22" s="293">
        <v>105.81048935999992</v>
      </c>
      <c r="P22" s="293">
        <v>46.801116630000003</v>
      </c>
      <c r="Q22" s="293">
        <v>34.586623550000006</v>
      </c>
      <c r="R22" s="293">
        <v>24.690305270000003</v>
      </c>
      <c r="S22" s="293">
        <v>25.690990829999997</v>
      </c>
      <c r="T22" s="293">
        <v>34.527328368915164</v>
      </c>
      <c r="U22" s="293">
        <v>41.676207349710623</v>
      </c>
      <c r="V22" s="293">
        <v>64.910798418153178</v>
      </c>
      <c r="W22" s="293">
        <v>91.455219888714865</v>
      </c>
      <c r="X22" s="293">
        <v>141.40863302016263</v>
      </c>
    </row>
    <row r="23" spans="1:24" ht="18" customHeight="1">
      <c r="A23" s="255" t="s">
        <v>4</v>
      </c>
      <c r="B23" s="293">
        <v>2.102395</v>
      </c>
      <c r="C23" s="293">
        <v>0.84212299999999995</v>
      </c>
      <c r="D23" s="293">
        <v>1.807178</v>
      </c>
      <c r="E23" s="293">
        <v>1.258049</v>
      </c>
      <c r="F23" s="293">
        <v>1.7313780000000001</v>
      </c>
      <c r="G23" s="293">
        <v>8.7006099999999993</v>
      </c>
      <c r="H23" s="293">
        <v>17.642030999999999</v>
      </c>
      <c r="I23" s="293">
        <v>39.415796</v>
      </c>
      <c r="J23" s="293">
        <v>8.1538170000000001</v>
      </c>
      <c r="K23" s="293">
        <v>3.5709569999999999</v>
      </c>
      <c r="L23" s="293">
        <v>18.801780000000001</v>
      </c>
      <c r="M23" s="293">
        <v>46.391334100000002</v>
      </c>
      <c r="N23" s="293">
        <v>152.57625062</v>
      </c>
      <c r="O23" s="293">
        <v>0</v>
      </c>
      <c r="P23" s="293">
        <v>0</v>
      </c>
      <c r="Q23" s="293">
        <v>8.4560799999999995E-3</v>
      </c>
      <c r="R23" s="293">
        <v>0</v>
      </c>
      <c r="S23" s="293">
        <v>2.1780999999999998E-2</v>
      </c>
      <c r="T23" s="293">
        <v>2.748E-3</v>
      </c>
      <c r="U23" s="293">
        <v>0</v>
      </c>
      <c r="V23" s="293">
        <v>0</v>
      </c>
      <c r="W23" s="293">
        <v>9.1072E-2</v>
      </c>
      <c r="X23" s="293">
        <v>0.25134699999999999</v>
      </c>
    </row>
    <row r="24" spans="1:24" ht="18" customHeight="1">
      <c r="A24" s="255" t="s">
        <v>3</v>
      </c>
      <c r="B24" s="293">
        <v>5.4883509999999998</v>
      </c>
      <c r="C24" s="293">
        <v>3.7421950000000002</v>
      </c>
      <c r="D24" s="293">
        <v>54.161251999999998</v>
      </c>
      <c r="E24" s="293">
        <v>122.87355100000001</v>
      </c>
      <c r="F24" s="293">
        <v>123.435901</v>
      </c>
      <c r="G24" s="293">
        <v>11.514241</v>
      </c>
      <c r="H24" s="293">
        <v>13.806236</v>
      </c>
      <c r="I24" s="293">
        <v>72.972368000000003</v>
      </c>
      <c r="J24" s="293">
        <v>31.953638999999999</v>
      </c>
      <c r="K24" s="293">
        <v>32.51867</v>
      </c>
      <c r="L24" s="293">
        <v>31.834779999999999</v>
      </c>
      <c r="M24" s="293">
        <v>48.240851649999996</v>
      </c>
      <c r="N24" s="293">
        <v>99.89826948999999</v>
      </c>
      <c r="O24" s="293">
        <v>873.18916231000082</v>
      </c>
      <c r="P24" s="293">
        <v>635.99700197999937</v>
      </c>
      <c r="Q24" s="293">
        <v>498.54335800999985</v>
      </c>
      <c r="R24" s="293">
        <v>362.20833723000004</v>
      </c>
      <c r="S24" s="293">
        <v>389.05229086000003</v>
      </c>
      <c r="T24" s="293">
        <v>434.1004515471073</v>
      </c>
      <c r="U24" s="293">
        <v>288.73686105285799</v>
      </c>
      <c r="V24" s="293">
        <v>196.59939155141217</v>
      </c>
      <c r="W24" s="293">
        <v>270.87266312101087</v>
      </c>
      <c r="X24" s="293">
        <v>265.58773459425953</v>
      </c>
    </row>
    <row r="25" spans="1:24" ht="18" customHeight="1">
      <c r="A25" s="255" t="s">
        <v>460</v>
      </c>
      <c r="B25" s="293">
        <v>170.471093</v>
      </c>
      <c r="C25" s="293">
        <v>217.21132600000001</v>
      </c>
      <c r="D25" s="293">
        <v>211.78952799999999</v>
      </c>
      <c r="E25" s="293">
        <v>211.154597</v>
      </c>
      <c r="F25" s="293">
        <v>391.46952099999999</v>
      </c>
      <c r="G25" s="293">
        <v>195.980615</v>
      </c>
      <c r="H25" s="293">
        <v>401.44918200000001</v>
      </c>
      <c r="I25" s="293">
        <v>555.31582400000002</v>
      </c>
      <c r="J25" s="293">
        <v>439.53160200000002</v>
      </c>
      <c r="K25" s="293">
        <v>306.16506099999998</v>
      </c>
      <c r="L25" s="293">
        <v>559.35666900000001</v>
      </c>
      <c r="M25" s="293">
        <v>847.84837900000002</v>
      </c>
      <c r="N25" s="293">
        <v>1022.5918041599999</v>
      </c>
      <c r="O25" s="293">
        <v>69.135867349999984</v>
      </c>
      <c r="P25" s="293">
        <v>51.727458069999997</v>
      </c>
      <c r="Q25" s="293">
        <v>45.046761259999997</v>
      </c>
      <c r="R25" s="293">
        <v>84.894245800000022</v>
      </c>
      <c r="S25" s="293">
        <v>87.326816009999988</v>
      </c>
      <c r="T25" s="293">
        <v>79.089385526026476</v>
      </c>
      <c r="U25" s="293">
        <v>60.475143648657188</v>
      </c>
      <c r="V25" s="293">
        <v>57.473515467953661</v>
      </c>
      <c r="W25" s="293">
        <v>75.496474744367248</v>
      </c>
      <c r="X25" s="293">
        <v>97.126514681792415</v>
      </c>
    </row>
    <row r="26" spans="1:24" ht="18" customHeight="1">
      <c r="A26" s="255" t="s">
        <v>24</v>
      </c>
      <c r="B26" s="293">
        <v>17.230086</v>
      </c>
      <c r="C26" s="293">
        <v>15.71396</v>
      </c>
      <c r="D26" s="293">
        <v>15.982972999999999</v>
      </c>
      <c r="E26" s="293">
        <v>18.947489999999998</v>
      </c>
      <c r="F26" s="293">
        <v>87.680109999999999</v>
      </c>
      <c r="G26" s="293">
        <v>76.373469999999998</v>
      </c>
      <c r="H26" s="293">
        <v>51.712857</v>
      </c>
      <c r="I26" s="293">
        <v>81.600288000000006</v>
      </c>
      <c r="J26" s="293">
        <v>64.090380999999994</v>
      </c>
      <c r="K26" s="293">
        <v>84.311674999999994</v>
      </c>
      <c r="L26" s="293">
        <v>120.59710099999999</v>
      </c>
      <c r="M26" s="293">
        <v>244.83331262999999</v>
      </c>
      <c r="N26" s="293">
        <v>430.91033579999998</v>
      </c>
      <c r="O26" s="293">
        <v>265.96048103999959</v>
      </c>
      <c r="P26" s="293">
        <v>187.74799994999972</v>
      </c>
      <c r="Q26" s="293">
        <v>265.26116694999996</v>
      </c>
      <c r="R26" s="293">
        <v>226.11078842999899</v>
      </c>
      <c r="S26" s="293">
        <v>132.42108684999999</v>
      </c>
      <c r="T26" s="293">
        <v>133.419319759747</v>
      </c>
      <c r="U26" s="293">
        <v>98.216207649732667</v>
      </c>
      <c r="V26" s="293">
        <v>100.50874945798346</v>
      </c>
      <c r="W26" s="293">
        <v>196.29155509057983</v>
      </c>
      <c r="X26" s="293">
        <v>265.1685797316166</v>
      </c>
    </row>
    <row r="27" spans="1:24" ht="18" customHeight="1">
      <c r="A27" s="253"/>
      <c r="B27" s="293"/>
      <c r="C27" s="293"/>
      <c r="D27" s="293"/>
      <c r="E27" s="293"/>
      <c r="F27" s="293"/>
      <c r="G27" s="293"/>
      <c r="H27" s="293"/>
      <c r="I27" s="293"/>
      <c r="J27" s="293"/>
      <c r="K27" s="293"/>
      <c r="L27" s="293"/>
      <c r="M27" s="293"/>
      <c r="N27" s="293"/>
      <c r="O27" s="293"/>
      <c r="P27" s="293"/>
      <c r="Q27" s="293"/>
      <c r="R27" s="293"/>
      <c r="S27" s="293"/>
      <c r="T27" s="293"/>
      <c r="U27" s="293"/>
      <c r="V27" s="293"/>
      <c r="W27" s="293"/>
      <c r="X27" s="293"/>
    </row>
    <row r="28" spans="1:24" ht="18" customHeight="1">
      <c r="A28" s="254" t="s">
        <v>461</v>
      </c>
      <c r="B28" s="691">
        <v>597.73573400000009</v>
      </c>
      <c r="C28" s="691">
        <v>731.98145999999997</v>
      </c>
      <c r="D28" s="691">
        <v>739.51802199999997</v>
      </c>
      <c r="E28" s="691">
        <v>1047.5883759999999</v>
      </c>
      <c r="F28" s="691">
        <v>1215.421908</v>
      </c>
      <c r="G28" s="691">
        <v>1478.0016740000001</v>
      </c>
      <c r="H28" s="691">
        <v>1742.8724089999998</v>
      </c>
      <c r="I28" s="691">
        <v>2279.927291</v>
      </c>
      <c r="J28" s="691">
        <v>2967.5970790000006</v>
      </c>
      <c r="K28" s="691">
        <v>2213.7017000000001</v>
      </c>
      <c r="L28" s="691">
        <v>3290.8686020000005</v>
      </c>
      <c r="M28" s="691">
        <v>4185.6344170000002</v>
      </c>
      <c r="N28" s="691">
        <v>4595.6214432299994</v>
      </c>
      <c r="O28" s="691">
        <v>5308.4596389470662</v>
      </c>
      <c r="P28" s="691">
        <v>5304.7794658297225</v>
      </c>
      <c r="Q28" s="691">
        <v>3911.5066002299882</v>
      </c>
      <c r="R28" s="691">
        <v>4060.7877321699984</v>
      </c>
      <c r="S28" s="691">
        <v>4288.0419453900013</v>
      </c>
      <c r="T28" s="691">
        <v>4874.39236272989</v>
      </c>
      <c r="U28" s="691">
        <v>3168.2200214123468</v>
      </c>
      <c r="V28" s="691">
        <v>2265.9857919999999</v>
      </c>
      <c r="W28" s="691">
        <v>3060.195678</v>
      </c>
      <c r="X28" s="691">
        <v>4047.3193236477796</v>
      </c>
    </row>
    <row r="29" spans="1:24" ht="18" customHeight="1">
      <c r="A29" s="255" t="s">
        <v>13</v>
      </c>
      <c r="B29" s="293">
        <v>1.8754E-2</v>
      </c>
      <c r="C29" s="293">
        <v>2.807E-3</v>
      </c>
      <c r="D29" s="293">
        <v>6.3455999999999999E-2</v>
      </c>
      <c r="E29" s="293">
        <v>4.6137999999999998E-2</v>
      </c>
      <c r="F29" s="293">
        <v>4.2906E-2</v>
      </c>
      <c r="G29" s="293">
        <v>3.1120999999999999E-2</v>
      </c>
      <c r="H29" s="293">
        <v>2.6298999999999999E-2</v>
      </c>
      <c r="I29" s="293">
        <v>2.3078000000000001E-2</v>
      </c>
      <c r="J29" s="293">
        <v>1.5800999999999999E-2</v>
      </c>
      <c r="K29" s="293">
        <v>5.3299999999999997E-3</v>
      </c>
      <c r="L29" s="293">
        <v>3.7608999999999997E-2</v>
      </c>
      <c r="M29" s="293">
        <v>5.9369999999999996E-3</v>
      </c>
      <c r="N29" s="293">
        <v>8.2354999999999998E-2</v>
      </c>
      <c r="O29" s="293">
        <v>0.27886196999999996</v>
      </c>
      <c r="P29" s="293">
        <v>0.13883521999999998</v>
      </c>
      <c r="Q29" s="293">
        <v>0.38834341999999999</v>
      </c>
      <c r="R29" s="293">
        <v>1.4838880000000001</v>
      </c>
      <c r="S29" s="293">
        <v>0.27338200000000001</v>
      </c>
      <c r="T29" s="293">
        <v>9.2491000000000004E-2</v>
      </c>
      <c r="U29" s="293">
        <v>0.22506100000000001</v>
      </c>
      <c r="V29" s="293">
        <v>0.22311300000000001</v>
      </c>
      <c r="W29" s="293">
        <v>3.06671</v>
      </c>
      <c r="X29" s="293">
        <v>0.20346930497237509</v>
      </c>
    </row>
    <row r="30" spans="1:24" ht="18" customHeight="1">
      <c r="A30" s="255" t="s">
        <v>12</v>
      </c>
      <c r="B30" s="293">
        <v>5.7019190000000002</v>
      </c>
      <c r="C30" s="293">
        <v>4.5368250000000003</v>
      </c>
      <c r="D30" s="293">
        <v>4.4850079999999997</v>
      </c>
      <c r="E30" s="293">
        <v>6.835121</v>
      </c>
      <c r="F30" s="293">
        <v>9.9056990000000003</v>
      </c>
      <c r="G30" s="293">
        <v>11.868012999999999</v>
      </c>
      <c r="H30" s="293">
        <v>16.486059000000001</v>
      </c>
      <c r="I30" s="293">
        <v>22.785807999999999</v>
      </c>
      <c r="J30" s="293">
        <v>26.233332000000001</v>
      </c>
      <c r="K30" s="293">
        <v>32.149160999999999</v>
      </c>
      <c r="L30" s="293">
        <v>17.440011999999999</v>
      </c>
      <c r="M30" s="293">
        <v>41.589475999999998</v>
      </c>
      <c r="N30" s="293">
        <v>27.764536539999998</v>
      </c>
      <c r="O30" s="293">
        <v>26.454536749999992</v>
      </c>
      <c r="P30" s="293">
        <v>23.86002467999997</v>
      </c>
      <c r="Q30" s="293">
        <v>17.126721690000018</v>
      </c>
      <c r="R30" s="293">
        <v>15.830622999999999</v>
      </c>
      <c r="S30" s="293">
        <v>17.911878999999999</v>
      </c>
      <c r="T30" s="293">
        <v>23.566583401430023</v>
      </c>
      <c r="U30" s="293">
        <v>17.216733999999999</v>
      </c>
      <c r="V30" s="293">
        <v>17.761956999999999</v>
      </c>
      <c r="W30" s="293">
        <v>20.951391000000001</v>
      </c>
      <c r="X30" s="293">
        <v>65.105989133701684</v>
      </c>
    </row>
    <row r="31" spans="1:24" ht="18" customHeight="1">
      <c r="A31" s="255" t="s">
        <v>513</v>
      </c>
      <c r="B31" s="293"/>
      <c r="C31" s="293"/>
      <c r="D31" s="293"/>
      <c r="E31" s="293"/>
      <c r="F31" s="293"/>
      <c r="G31" s="293"/>
      <c r="H31" s="293"/>
      <c r="I31" s="293"/>
      <c r="J31" s="293"/>
      <c r="K31" s="293"/>
      <c r="L31" s="293"/>
      <c r="M31" s="293"/>
      <c r="N31" s="293"/>
      <c r="O31" s="293"/>
      <c r="P31" s="293"/>
      <c r="Q31" s="293"/>
      <c r="R31" s="293"/>
      <c r="S31" s="293"/>
      <c r="T31" s="293"/>
      <c r="U31" s="293"/>
      <c r="V31" s="293"/>
      <c r="W31" s="293">
        <v>0</v>
      </c>
      <c r="X31" s="293">
        <v>2.0264000000000001E-2</v>
      </c>
    </row>
    <row r="32" spans="1:24" ht="18" customHeight="1">
      <c r="A32" s="255" t="s">
        <v>459</v>
      </c>
      <c r="B32" s="293">
        <v>12.601094</v>
      </c>
      <c r="C32" s="293">
        <v>0.66983099999999995</v>
      </c>
      <c r="D32" s="293">
        <v>1.6287259999999999</v>
      </c>
      <c r="E32" s="293">
        <v>12.129630000000001</v>
      </c>
      <c r="F32" s="293">
        <v>14.976611999999999</v>
      </c>
      <c r="G32" s="293">
        <v>23.355429000000001</v>
      </c>
      <c r="H32" s="293">
        <v>30.534371</v>
      </c>
      <c r="I32" s="293">
        <v>127.928656</v>
      </c>
      <c r="J32" s="293">
        <v>534.73061700000005</v>
      </c>
      <c r="K32" s="293">
        <v>494.75581899999997</v>
      </c>
      <c r="L32" s="293">
        <v>1268.5463749999999</v>
      </c>
      <c r="M32" s="293">
        <v>1340.46776</v>
      </c>
      <c r="N32" s="293">
        <v>1265.3464847499999</v>
      </c>
      <c r="O32" s="293">
        <v>1850.1821217800025</v>
      </c>
      <c r="P32" s="293">
        <v>1719.9717639700013</v>
      </c>
      <c r="Q32" s="293">
        <v>415.97217383000003</v>
      </c>
      <c r="R32" s="293">
        <v>738.21133199999997</v>
      </c>
      <c r="S32" s="293">
        <v>1012.481418</v>
      </c>
      <c r="T32" s="293">
        <v>1393.7260293462723</v>
      </c>
      <c r="U32" s="293">
        <v>232.06278499999999</v>
      </c>
      <c r="V32" s="293">
        <v>74.458196999999998</v>
      </c>
      <c r="W32" s="293">
        <v>319.62527399999999</v>
      </c>
      <c r="X32" s="293">
        <v>654.41719487900593</v>
      </c>
    </row>
    <row r="33" spans="1:24" ht="18" customHeight="1">
      <c r="A33" s="255" t="s">
        <v>512</v>
      </c>
      <c r="B33" s="293">
        <v>4.2659999999999998E-3</v>
      </c>
      <c r="C33" s="293">
        <v>3.3089999999999999E-3</v>
      </c>
      <c r="D33" s="293">
        <v>2.3270000000000001E-3</v>
      </c>
      <c r="E33" s="293">
        <v>0</v>
      </c>
      <c r="F33" s="293">
        <v>1.8925999999999998E-2</v>
      </c>
      <c r="G33" s="293">
        <v>6.2059000000000003E-2</v>
      </c>
      <c r="H33" s="293">
        <v>0.72465299999999999</v>
      </c>
      <c r="I33" s="293">
        <v>0.78293800000000002</v>
      </c>
      <c r="J33" s="293">
        <v>3.605864</v>
      </c>
      <c r="K33" s="293">
        <v>0.75196700000000005</v>
      </c>
      <c r="L33" s="293">
        <v>0.98186200000000001</v>
      </c>
      <c r="M33" s="293">
        <v>0</v>
      </c>
      <c r="N33" s="293">
        <v>1.8811000000000001E-2</v>
      </c>
      <c r="O33" s="293">
        <v>19.054308110000001</v>
      </c>
      <c r="P33" s="293">
        <v>15.929609829999999</v>
      </c>
      <c r="Q33" s="293">
        <v>18.580519779999982</v>
      </c>
      <c r="R33" s="293">
        <v>11.156294000000001</v>
      </c>
      <c r="S33" s="293">
        <v>17.085695000000001</v>
      </c>
      <c r="T33" s="293">
        <v>13.893297219611844</v>
      </c>
      <c r="U33" s="293">
        <v>19.286548</v>
      </c>
      <c r="V33" s="293">
        <v>14.109195</v>
      </c>
      <c r="W33" s="293">
        <v>21.719314000000001</v>
      </c>
      <c r="X33" s="293">
        <v>21.490519060773511</v>
      </c>
    </row>
    <row r="34" spans="1:24" ht="18" customHeight="1">
      <c r="A34" s="255" t="s">
        <v>11</v>
      </c>
      <c r="B34" s="293">
        <v>3.768195</v>
      </c>
      <c r="C34" s="293">
        <v>2.9059819999999998</v>
      </c>
      <c r="D34" s="293">
        <v>2.175576</v>
      </c>
      <c r="E34" s="293">
        <v>4.3427110000000004</v>
      </c>
      <c r="F34" s="293">
        <v>5.3162130000000003</v>
      </c>
      <c r="G34" s="293">
        <v>3.7176079999999998</v>
      </c>
      <c r="H34" s="293">
        <v>5.2001080000000002</v>
      </c>
      <c r="I34" s="293">
        <v>8.2152229999999999</v>
      </c>
      <c r="J34" s="293">
        <v>9.6697190000000006</v>
      </c>
      <c r="K34" s="293">
        <v>6.6781030000000001</v>
      </c>
      <c r="L34" s="293">
        <v>12.239528</v>
      </c>
      <c r="M34" s="293">
        <v>11.600851</v>
      </c>
      <c r="N34" s="293">
        <v>19.883642510000001</v>
      </c>
      <c r="O34" s="293">
        <v>7.8206810000000002E-2</v>
      </c>
      <c r="P34" s="293">
        <v>6.2676720000000005E-2</v>
      </c>
      <c r="Q34" s="293">
        <v>6.1547690000000016E-2</v>
      </c>
      <c r="R34" s="293">
        <v>3.4074E-2</v>
      </c>
      <c r="S34" s="293">
        <v>0.167994</v>
      </c>
      <c r="T34" s="293">
        <v>0.27490192134831437</v>
      </c>
      <c r="U34" s="293">
        <v>2.2164E-2</v>
      </c>
      <c r="V34" s="293">
        <v>8.9771000000000004E-2</v>
      </c>
      <c r="W34" s="293">
        <v>0.29744799999999999</v>
      </c>
      <c r="X34" s="293">
        <v>9.5240326519336907E-2</v>
      </c>
    </row>
    <row r="35" spans="1:24" ht="18" customHeight="1">
      <c r="A35" s="255" t="s">
        <v>10</v>
      </c>
      <c r="B35" s="293">
        <v>1.3074000000000001E-2</v>
      </c>
      <c r="C35" s="293">
        <v>0.15529200000000001</v>
      </c>
      <c r="D35" s="293">
        <v>0.182976</v>
      </c>
      <c r="E35" s="293">
        <v>3.2788999999999999E-2</v>
      </c>
      <c r="F35" s="293">
        <v>1.4454E-2</v>
      </c>
      <c r="G35" s="293">
        <v>1.1408E-2</v>
      </c>
      <c r="H35" s="293">
        <v>6.0289999999999996E-3</v>
      </c>
      <c r="I35" s="293">
        <v>6.3299999999999997E-3</v>
      </c>
      <c r="J35" s="293">
        <v>3.1199999999999999E-4</v>
      </c>
      <c r="K35" s="293">
        <v>0</v>
      </c>
      <c r="L35" s="293">
        <v>6.3090000000000004E-3</v>
      </c>
      <c r="M35" s="293">
        <v>3.1961000000000003E-2</v>
      </c>
      <c r="N35" s="293">
        <v>4.0996650000000003E-2</v>
      </c>
      <c r="O35" s="293">
        <v>0.115413</v>
      </c>
      <c r="P35" s="293">
        <v>2.009147E-2</v>
      </c>
      <c r="Q35" s="293">
        <v>3.4921079999999993E-2</v>
      </c>
      <c r="R35" s="293">
        <v>2.7437E-2</v>
      </c>
      <c r="S35" s="293">
        <v>0.31569900000000001</v>
      </c>
      <c r="T35" s="293">
        <v>1.29824719101123E-2</v>
      </c>
      <c r="U35" s="293">
        <v>0.140379</v>
      </c>
      <c r="V35" s="293">
        <v>7.7646999999999994E-2</v>
      </c>
      <c r="W35" s="293">
        <v>8.7100000000000003E-4</v>
      </c>
      <c r="X35" s="293">
        <v>0.40259476574585429</v>
      </c>
    </row>
    <row r="36" spans="1:24" ht="18" customHeight="1">
      <c r="A36" s="255" t="s">
        <v>9</v>
      </c>
      <c r="B36" s="293">
        <v>2.3929330000000002</v>
      </c>
      <c r="C36" s="293">
        <v>3.3216429999999999</v>
      </c>
      <c r="D36" s="293">
        <v>3.8013849999999998</v>
      </c>
      <c r="E36" s="293">
        <v>9.5905459999999998</v>
      </c>
      <c r="F36" s="293">
        <v>8.0178030000000007</v>
      </c>
      <c r="G36" s="293">
        <v>14.144420999999999</v>
      </c>
      <c r="H36" s="293">
        <v>13.036675000000001</v>
      </c>
      <c r="I36" s="293">
        <v>12.154934000000001</v>
      </c>
      <c r="J36" s="293">
        <v>16.214696</v>
      </c>
      <c r="K36" s="293">
        <v>11.859780000000001</v>
      </c>
      <c r="L36" s="293">
        <v>12.940097</v>
      </c>
      <c r="M36" s="293">
        <v>21.753025999999998</v>
      </c>
      <c r="N36" s="293">
        <v>68.930077900000001</v>
      </c>
      <c r="O36" s="293">
        <v>25.299581189999994</v>
      </c>
      <c r="P36" s="293">
        <v>21.596917340000005</v>
      </c>
      <c r="Q36" s="293">
        <v>17.54526628</v>
      </c>
      <c r="R36" s="293">
        <v>18.334537640000001</v>
      </c>
      <c r="S36" s="293">
        <v>14.933877000000001</v>
      </c>
      <c r="T36" s="293">
        <v>13.331480107252297</v>
      </c>
      <c r="U36" s="293">
        <v>21.180765000000001</v>
      </c>
      <c r="V36" s="293">
        <v>15.074659</v>
      </c>
      <c r="W36" s="293">
        <v>18.34008</v>
      </c>
      <c r="X36" s="293">
        <v>35.427264972710482</v>
      </c>
    </row>
    <row r="37" spans="1:24" ht="18" customHeight="1">
      <c r="A37" s="255" t="s">
        <v>462</v>
      </c>
      <c r="B37" s="293">
        <v>2.6600000000000001E-4</v>
      </c>
      <c r="C37" s="293">
        <v>0</v>
      </c>
      <c r="D37" s="293">
        <v>3.1100000000000002E-4</v>
      </c>
      <c r="E37" s="293">
        <v>0</v>
      </c>
      <c r="F37" s="293">
        <v>0</v>
      </c>
      <c r="G37" s="293">
        <v>1.5809E-2</v>
      </c>
      <c r="H37" s="293">
        <v>1.11E-4</v>
      </c>
      <c r="I37" s="293">
        <v>8.1099999999999992E-3</v>
      </c>
      <c r="J37" s="293">
        <v>0</v>
      </c>
      <c r="K37" s="293">
        <v>1.258E-3</v>
      </c>
      <c r="L37" s="293">
        <v>0</v>
      </c>
      <c r="M37" s="293">
        <v>1.7359999999999999E-3</v>
      </c>
      <c r="N37" s="293">
        <v>1.0917E-2</v>
      </c>
      <c r="O37" s="293">
        <v>30.829890210000009</v>
      </c>
      <c r="P37" s="293">
        <v>128.03569599999989</v>
      </c>
      <c r="Q37" s="293">
        <v>479.07993179999971</v>
      </c>
      <c r="R37" s="293">
        <v>344.46925900000002</v>
      </c>
      <c r="S37" s="293">
        <v>217.46299099999999</v>
      </c>
      <c r="T37" s="293">
        <v>206.01054672931551</v>
      </c>
      <c r="U37" s="293">
        <v>200.24857299999999</v>
      </c>
      <c r="V37" s="293">
        <v>109.71001699999999</v>
      </c>
      <c r="W37" s="293">
        <v>114.188954</v>
      </c>
      <c r="X37" s="293">
        <v>206.08644296906084</v>
      </c>
    </row>
    <row r="38" spans="1:24" ht="18" customHeight="1">
      <c r="A38" s="255" t="s">
        <v>6</v>
      </c>
      <c r="B38" s="293">
        <v>3.2781729999999998</v>
      </c>
      <c r="C38" s="293">
        <v>3.9563739999999998</v>
      </c>
      <c r="D38" s="293">
        <v>5.5245990000000003</v>
      </c>
      <c r="E38" s="293">
        <v>2.4276719999999998</v>
      </c>
      <c r="F38" s="293">
        <v>2.618468</v>
      </c>
      <c r="G38" s="293">
        <v>1.9582539999999999</v>
      </c>
      <c r="H38" s="293">
        <v>2.3898790000000001</v>
      </c>
      <c r="I38" s="293">
        <v>8.1281359999999996</v>
      </c>
      <c r="J38" s="293">
        <v>12.430365999999999</v>
      </c>
      <c r="K38" s="293">
        <v>11.715960000000001</v>
      </c>
      <c r="L38" s="293">
        <v>11.128169</v>
      </c>
      <c r="M38" s="293">
        <v>14.410467000000001</v>
      </c>
      <c r="N38" s="293">
        <v>38.705770909999998</v>
      </c>
      <c r="O38" s="293">
        <v>24.434382889999988</v>
      </c>
      <c r="P38" s="293">
        <v>40.757666480000019</v>
      </c>
      <c r="Q38" s="293">
        <v>99.22583832999986</v>
      </c>
      <c r="R38" s="293">
        <v>176.66540509000001</v>
      </c>
      <c r="S38" s="293">
        <v>180.50009851000002</v>
      </c>
      <c r="T38" s="293">
        <v>135.64791826761999</v>
      </c>
      <c r="U38" s="293">
        <v>82.321691000000001</v>
      </c>
      <c r="V38" s="293">
        <v>48.606527999999997</v>
      </c>
      <c r="W38" s="293">
        <v>59.549993000000001</v>
      </c>
      <c r="X38" s="293">
        <v>48.37966172375689</v>
      </c>
    </row>
    <row r="39" spans="1:24" ht="18" customHeight="1">
      <c r="A39" s="255" t="s">
        <v>18</v>
      </c>
      <c r="B39" s="293">
        <v>9.1735589999999991</v>
      </c>
      <c r="C39" s="293">
        <v>4.9125699999999997</v>
      </c>
      <c r="D39" s="293">
        <v>3.553785</v>
      </c>
      <c r="E39" s="293">
        <v>10.736122</v>
      </c>
      <c r="F39" s="293">
        <v>2.3213720000000002</v>
      </c>
      <c r="G39" s="293">
        <v>10.501066</v>
      </c>
      <c r="H39" s="293">
        <v>16.565006</v>
      </c>
      <c r="I39" s="293">
        <v>59.863819999999997</v>
      </c>
      <c r="J39" s="293">
        <v>52.979134000000002</v>
      </c>
      <c r="K39" s="293">
        <v>39.156475999999998</v>
      </c>
      <c r="L39" s="293">
        <v>16.694600999999999</v>
      </c>
      <c r="M39" s="293">
        <v>18.961089000000001</v>
      </c>
      <c r="N39" s="293">
        <v>21.114698690000001</v>
      </c>
      <c r="O39" s="293">
        <v>38.040034699999985</v>
      </c>
      <c r="P39" s="293">
        <v>65.435273570000064</v>
      </c>
      <c r="Q39" s="293">
        <v>102.53603152999999</v>
      </c>
      <c r="R39" s="293">
        <v>94.337282000000002</v>
      </c>
      <c r="S39" s="293">
        <v>125.95603860999999</v>
      </c>
      <c r="T39" s="293">
        <v>104.06402692134832</v>
      </c>
      <c r="U39" s="293">
        <v>105.5691549</v>
      </c>
      <c r="V39" s="293">
        <v>85.767850999999993</v>
      </c>
      <c r="W39" s="293">
        <v>129.43586099999999</v>
      </c>
      <c r="X39" s="293">
        <v>144.88659834585627</v>
      </c>
    </row>
    <row r="40" spans="1:24" ht="18" customHeight="1">
      <c r="A40" s="255" t="s">
        <v>4</v>
      </c>
      <c r="B40" s="293">
        <v>1.5260039999999999</v>
      </c>
      <c r="C40" s="293">
        <v>2.2031670000000001</v>
      </c>
      <c r="D40" s="293">
        <v>2.7418290000000001</v>
      </c>
      <c r="E40" s="293">
        <v>3.620609</v>
      </c>
      <c r="F40" s="293">
        <v>6.0895530000000004</v>
      </c>
      <c r="G40" s="293">
        <v>6.4420520000000003</v>
      </c>
      <c r="H40" s="293">
        <v>8.3149750000000004</v>
      </c>
      <c r="I40" s="293">
        <v>12.187191</v>
      </c>
      <c r="J40" s="293">
        <v>14.006698999999999</v>
      </c>
      <c r="K40" s="293">
        <v>9.0722520000000006</v>
      </c>
      <c r="L40" s="293">
        <v>12.413838999999999</v>
      </c>
      <c r="M40" s="293">
        <v>18.636033999999999</v>
      </c>
      <c r="N40" s="293">
        <v>24.682495890000002</v>
      </c>
      <c r="O40" s="293">
        <v>0.39138584999999998</v>
      </c>
      <c r="P40" s="293">
        <v>1.2827843600000002</v>
      </c>
      <c r="Q40" s="293">
        <v>1.2715073900000002</v>
      </c>
      <c r="R40" s="293">
        <v>0.96921000000000002</v>
      </c>
      <c r="S40" s="293">
        <v>0.20877899999999999</v>
      </c>
      <c r="T40" s="293">
        <v>0.41295799999999999</v>
      </c>
      <c r="U40" s="293">
        <v>0.540628</v>
      </c>
      <c r="V40" s="293">
        <v>4.7911000000000002E-2</v>
      </c>
      <c r="W40" s="293">
        <v>0.14174800000000001</v>
      </c>
      <c r="X40" s="293">
        <v>7.4063435911602193E-2</v>
      </c>
    </row>
    <row r="41" spans="1:24" ht="18" customHeight="1">
      <c r="A41" s="255" t="s">
        <v>3</v>
      </c>
      <c r="B41" s="293">
        <v>9.2160030000000006</v>
      </c>
      <c r="C41" s="293">
        <v>7.2318350000000002</v>
      </c>
      <c r="D41" s="293">
        <v>10.889499000000001</v>
      </c>
      <c r="E41" s="293">
        <v>23.692831000000002</v>
      </c>
      <c r="F41" s="293">
        <v>26.099430999999999</v>
      </c>
      <c r="G41" s="293">
        <v>68.460320999999993</v>
      </c>
      <c r="H41" s="293">
        <v>54.197355999999999</v>
      </c>
      <c r="I41" s="293">
        <v>23.505081000000001</v>
      </c>
      <c r="J41" s="293">
        <v>47.063580000000002</v>
      </c>
      <c r="K41" s="293">
        <v>33.844126000000003</v>
      </c>
      <c r="L41" s="293">
        <v>40.773428000000003</v>
      </c>
      <c r="M41" s="293">
        <v>54.424081999999999</v>
      </c>
      <c r="N41" s="293">
        <v>71.035912540000012</v>
      </c>
      <c r="O41" s="293">
        <v>3086.652172387056</v>
      </c>
      <c r="P41" s="293">
        <v>3093.9862300596656</v>
      </c>
      <c r="Q41" s="293">
        <v>2613.0018759099785</v>
      </c>
      <c r="R41" s="293">
        <v>2420.8323568400001</v>
      </c>
      <c r="S41" s="293">
        <v>2461.0455853400003</v>
      </c>
      <c r="T41" s="293">
        <v>2728.4370742237388</v>
      </c>
      <c r="U41" s="293">
        <v>2223.1557045123463</v>
      </c>
      <c r="V41" s="293">
        <v>1763.9613400000001</v>
      </c>
      <c r="W41" s="293">
        <v>2235.5610609999999</v>
      </c>
      <c r="X41" s="293">
        <v>2717.8967736955128</v>
      </c>
    </row>
    <row r="42" spans="1:24" ht="18" customHeight="1">
      <c r="A42" s="255" t="s">
        <v>460</v>
      </c>
      <c r="B42" s="293">
        <v>482.51179500000001</v>
      </c>
      <c r="C42" s="293">
        <v>605.05129699999998</v>
      </c>
      <c r="D42" s="293">
        <v>608.27449300000001</v>
      </c>
      <c r="E42" s="293">
        <v>767.14471900000001</v>
      </c>
      <c r="F42" s="293">
        <v>1008.03166</v>
      </c>
      <c r="G42" s="293">
        <v>1226.9645889999999</v>
      </c>
      <c r="H42" s="293">
        <v>1430.844979</v>
      </c>
      <c r="I42" s="293">
        <v>1895.386268</v>
      </c>
      <c r="J42" s="293">
        <v>2149.4604720000002</v>
      </c>
      <c r="K42" s="293">
        <v>1518.096493</v>
      </c>
      <c r="L42" s="293">
        <v>1825.8837590000001</v>
      </c>
      <c r="M42" s="293">
        <v>2575.7413230000002</v>
      </c>
      <c r="N42" s="293">
        <v>2965.2149884599999</v>
      </c>
      <c r="O42" s="293">
        <v>76.26563248999993</v>
      </c>
      <c r="P42" s="293">
        <v>91.542671070000054</v>
      </c>
      <c r="Q42" s="293">
        <v>56.410110659999994</v>
      </c>
      <c r="R42" s="293">
        <v>162.55359100000001</v>
      </c>
      <c r="S42" s="293">
        <v>165.22205299999999</v>
      </c>
      <c r="T42" s="293">
        <v>180.75253087946891</v>
      </c>
      <c r="U42" s="293">
        <v>204.417081</v>
      </c>
      <c r="V42" s="293">
        <v>73.720894000000001</v>
      </c>
      <c r="W42" s="293">
        <v>55.921861</v>
      </c>
      <c r="X42" s="293">
        <v>62.283688918784499</v>
      </c>
    </row>
    <row r="43" spans="1:24" ht="18" customHeight="1">
      <c r="A43" s="255" t="s">
        <v>24</v>
      </c>
      <c r="B43" s="293">
        <v>67.529698999999994</v>
      </c>
      <c r="C43" s="293">
        <v>97.030528000000004</v>
      </c>
      <c r="D43" s="293">
        <v>96.194051999999999</v>
      </c>
      <c r="E43" s="293">
        <v>206.98948799999999</v>
      </c>
      <c r="F43" s="293">
        <v>131.96881099999999</v>
      </c>
      <c r="G43" s="293">
        <v>110.46952400000001</v>
      </c>
      <c r="H43" s="293">
        <v>164.54590899999999</v>
      </c>
      <c r="I43" s="293">
        <v>108.951718</v>
      </c>
      <c r="J43" s="293">
        <v>101.186487</v>
      </c>
      <c r="K43" s="293">
        <v>55.614975000000001</v>
      </c>
      <c r="L43" s="293">
        <v>71.783013999999994</v>
      </c>
      <c r="M43" s="293">
        <v>88.010675000000006</v>
      </c>
      <c r="N43" s="293">
        <v>92.789755389999996</v>
      </c>
      <c r="O43" s="293">
        <v>130.38311080999989</v>
      </c>
      <c r="P43" s="293">
        <v>102.15922506000001</v>
      </c>
      <c r="Q43" s="293">
        <v>90.271810840000015</v>
      </c>
      <c r="R43" s="293">
        <v>75.882442600000005</v>
      </c>
      <c r="S43" s="293">
        <v>74.47645593</v>
      </c>
      <c r="T43" s="293">
        <v>74.16954224058216</v>
      </c>
      <c r="U43" s="293">
        <v>61.832752999999997</v>
      </c>
      <c r="V43" s="293">
        <v>62.376711999999998</v>
      </c>
      <c r="W43" s="293">
        <v>81.395111999999997</v>
      </c>
      <c r="X43" s="293">
        <v>90.549558115469537</v>
      </c>
    </row>
    <row r="45" spans="1:24" ht="18" customHeight="1">
      <c r="A45" s="17" t="s">
        <v>3095</v>
      </c>
    </row>
  </sheetData>
  <hyperlinks>
    <hyperlink ref="Z3" location="Content!A1" display="Back to content page" xr:uid="{00000000-0004-0000-2100-000000000000}"/>
  </hyperlinks>
  <pageMargins left="0.7" right="0.7" top="0.75" bottom="0.75" header="0.3" footer="0.3"/>
  <pageSetup orientation="portrait" r:id="rId1"/>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1C0D-0F6F-4FEF-B1C4-C3FE3EF901ED}">
  <dimension ref="A1:T21"/>
  <sheetViews>
    <sheetView topLeftCell="I1" workbookViewId="0">
      <selection activeCell="T3" sqref="T3"/>
    </sheetView>
  </sheetViews>
  <sheetFormatPr defaultRowHeight="14.4"/>
  <cols>
    <col min="1" max="1" width="33.33203125" customWidth="1"/>
    <col min="2" max="18" width="12.88671875" customWidth="1"/>
  </cols>
  <sheetData>
    <row r="1" spans="1:20">
      <c r="A1" s="18" t="s">
        <v>3273</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750</v>
      </c>
      <c r="C4" s="567">
        <v>732</v>
      </c>
      <c r="D4" s="567">
        <v>3133</v>
      </c>
      <c r="E4" s="567">
        <v>482</v>
      </c>
      <c r="F4" s="567">
        <v>1364</v>
      </c>
      <c r="G4" s="567">
        <v>743</v>
      </c>
      <c r="H4" s="567">
        <v>6911</v>
      </c>
      <c r="I4" s="567">
        <v>1092</v>
      </c>
      <c r="J4" s="567">
        <v>60</v>
      </c>
      <c r="K4" s="567">
        <v>3169</v>
      </c>
      <c r="L4" s="567">
        <v>548</v>
      </c>
      <c r="M4" s="567">
        <v>2265</v>
      </c>
      <c r="N4" s="567">
        <v>9389</v>
      </c>
      <c r="O4" s="567">
        <v>12725</v>
      </c>
      <c r="P4" s="567">
        <v>25742</v>
      </c>
      <c r="Q4" s="567">
        <v>24370</v>
      </c>
      <c r="R4" s="567"/>
    </row>
    <row r="5" spans="1:20">
      <c r="A5" s="93" t="s">
        <v>12</v>
      </c>
      <c r="B5" s="567"/>
      <c r="C5" s="567"/>
      <c r="D5" s="567"/>
      <c r="E5" s="567"/>
      <c r="F5" s="567"/>
      <c r="G5" s="567"/>
      <c r="H5" s="567"/>
      <c r="I5" s="567"/>
      <c r="J5" s="567">
        <v>0</v>
      </c>
      <c r="K5" s="567">
        <v>0</v>
      </c>
      <c r="L5" s="567">
        <v>0</v>
      </c>
      <c r="M5" s="567">
        <v>0</v>
      </c>
      <c r="N5" s="567">
        <v>2161</v>
      </c>
      <c r="O5" s="567">
        <v>2035</v>
      </c>
      <c r="P5" s="567"/>
      <c r="Q5" s="567"/>
      <c r="R5" s="567"/>
    </row>
    <row r="6" spans="1:20">
      <c r="A6" s="93" t="s">
        <v>513</v>
      </c>
      <c r="B6" s="567">
        <v>2000</v>
      </c>
      <c r="C6" s="567"/>
      <c r="D6" s="567"/>
      <c r="E6" s="567"/>
      <c r="F6" s="567"/>
      <c r="G6" s="567"/>
      <c r="H6" s="567">
        <v>387</v>
      </c>
      <c r="I6" s="567">
        <v>63370</v>
      </c>
      <c r="J6" s="567">
        <v>1038</v>
      </c>
      <c r="K6" s="567">
        <v>3030</v>
      </c>
      <c r="L6" s="567">
        <v>287</v>
      </c>
      <c r="M6" s="567">
        <v>287</v>
      </c>
      <c r="N6" s="567">
        <v>391</v>
      </c>
      <c r="O6" s="567"/>
      <c r="P6" s="567"/>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77</v>
      </c>
      <c r="C8" s="567">
        <v>29</v>
      </c>
      <c r="D8" s="567">
        <v>346276</v>
      </c>
      <c r="E8" s="567">
        <v>287715</v>
      </c>
      <c r="F8" s="567">
        <v>258521</v>
      </c>
      <c r="G8" s="567">
        <v>190112</v>
      </c>
      <c r="H8" s="567">
        <v>165967</v>
      </c>
      <c r="I8" s="567">
        <v>100713</v>
      </c>
      <c r="J8" s="567">
        <v>219808</v>
      </c>
      <c r="K8" s="567">
        <v>256266</v>
      </c>
      <c r="L8" s="567">
        <v>200897</v>
      </c>
      <c r="M8" s="567">
        <v>638251</v>
      </c>
      <c r="N8" s="567">
        <v>177000</v>
      </c>
      <c r="O8" s="567">
        <v>0</v>
      </c>
      <c r="P8" s="567">
        <v>206579</v>
      </c>
      <c r="Q8" s="567">
        <v>335428</v>
      </c>
      <c r="R8" s="567">
        <v>81685</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c r="C10" s="567"/>
      <c r="D10" s="567"/>
      <c r="E10" s="567"/>
      <c r="F10" s="567"/>
      <c r="G10" s="567"/>
      <c r="H10" s="567"/>
      <c r="I10" s="567"/>
      <c r="J10" s="567"/>
      <c r="K10" s="567"/>
      <c r="L10" s="567"/>
      <c r="M10" s="567"/>
      <c r="N10" s="567"/>
      <c r="O10" s="567"/>
      <c r="P10" s="567"/>
      <c r="Q10" s="567"/>
      <c r="R10" s="567"/>
    </row>
    <row r="11" spans="1:20">
      <c r="A11" s="93" t="s">
        <v>9</v>
      </c>
      <c r="B11" s="567">
        <v>4379291</v>
      </c>
      <c r="C11" s="567">
        <v>3008029</v>
      </c>
      <c r="D11" s="567">
        <v>288339</v>
      </c>
      <c r="E11" s="567">
        <v>1366786</v>
      </c>
      <c r="F11" s="567">
        <v>243318</v>
      </c>
      <c r="G11" s="567">
        <v>231339</v>
      </c>
      <c r="H11" s="567">
        <v>4365398</v>
      </c>
      <c r="I11" s="567">
        <v>4364856</v>
      </c>
      <c r="J11" s="567">
        <v>1653052</v>
      </c>
      <c r="K11" s="567">
        <v>905623</v>
      </c>
      <c r="L11" s="567">
        <v>1125422</v>
      </c>
      <c r="M11" s="567">
        <v>165417</v>
      </c>
      <c r="N11" s="567">
        <v>50899</v>
      </c>
      <c r="O11" s="567">
        <v>46894</v>
      </c>
      <c r="P11" s="567">
        <v>3650587</v>
      </c>
      <c r="Q11" s="567">
        <v>64848</v>
      </c>
      <c r="R11" s="567"/>
    </row>
    <row r="12" spans="1:20">
      <c r="A12" s="93" t="s">
        <v>8</v>
      </c>
      <c r="B12" s="567">
        <v>0</v>
      </c>
      <c r="C12" s="567">
        <v>0</v>
      </c>
      <c r="D12" s="567">
        <v>0</v>
      </c>
      <c r="E12" s="567">
        <v>0</v>
      </c>
      <c r="F12" s="567">
        <v>0</v>
      </c>
      <c r="G12" s="567">
        <v>0</v>
      </c>
      <c r="H12" s="567">
        <v>0</v>
      </c>
      <c r="I12" s="567">
        <v>0</v>
      </c>
      <c r="J12" s="567">
        <v>0</v>
      </c>
      <c r="K12" s="567">
        <v>0</v>
      </c>
      <c r="L12" s="567"/>
      <c r="M12" s="567"/>
      <c r="N12" s="567"/>
      <c r="O12" s="567"/>
      <c r="P12" s="567"/>
      <c r="Q12" s="567"/>
      <c r="R12" s="567"/>
    </row>
    <row r="13" spans="1:20">
      <c r="A13" s="93" t="s">
        <v>6</v>
      </c>
      <c r="B13" s="567"/>
      <c r="C13" s="567"/>
      <c r="D13" s="567"/>
      <c r="E13" s="567"/>
      <c r="F13" s="567"/>
      <c r="G13" s="567"/>
      <c r="H13" s="567"/>
      <c r="I13" s="567"/>
      <c r="J13" s="567"/>
      <c r="K13" s="567"/>
      <c r="L13" s="567">
        <v>248556</v>
      </c>
      <c r="M13" s="567">
        <v>1493928</v>
      </c>
      <c r="N13" s="567">
        <v>0</v>
      </c>
      <c r="O13" s="567"/>
      <c r="P13" s="567"/>
      <c r="Q13" s="567"/>
      <c r="R13" s="567"/>
    </row>
    <row r="14" spans="1:20">
      <c r="A14" s="93" t="s">
        <v>18</v>
      </c>
      <c r="B14" s="567"/>
      <c r="C14" s="567"/>
      <c r="D14" s="567"/>
      <c r="E14" s="567">
        <v>215257</v>
      </c>
      <c r="F14" s="567">
        <v>677542</v>
      </c>
      <c r="G14" s="567"/>
      <c r="H14" s="567">
        <v>141130</v>
      </c>
      <c r="I14" s="567"/>
      <c r="J14" s="567">
        <v>8</v>
      </c>
      <c r="K14" s="567"/>
      <c r="L14" s="567">
        <v>556447</v>
      </c>
      <c r="M14" s="567">
        <v>593004</v>
      </c>
      <c r="N14" s="567">
        <v>1684</v>
      </c>
      <c r="O14" s="567">
        <v>4227</v>
      </c>
      <c r="P14" s="567">
        <v>922866</v>
      </c>
      <c r="Q14" s="567"/>
      <c r="R14" s="567"/>
    </row>
    <row r="15" spans="1:20">
      <c r="A15" s="93" t="s">
        <v>3</v>
      </c>
      <c r="B15" s="567">
        <v>0</v>
      </c>
      <c r="C15" s="567">
        <v>0</v>
      </c>
      <c r="D15" s="567">
        <v>3800</v>
      </c>
      <c r="E15" s="567">
        <v>16752</v>
      </c>
      <c r="F15" s="567">
        <v>20300</v>
      </c>
      <c r="G15" s="567">
        <v>6000</v>
      </c>
      <c r="H15" s="567">
        <v>225036</v>
      </c>
      <c r="I15" s="567">
        <v>133200</v>
      </c>
      <c r="J15" s="567">
        <v>117292</v>
      </c>
      <c r="K15" s="567">
        <v>9185</v>
      </c>
      <c r="L15" s="567">
        <v>2700000</v>
      </c>
      <c r="M15" s="567">
        <v>27032</v>
      </c>
      <c r="N15" s="567">
        <v>7118</v>
      </c>
      <c r="O15" s="567"/>
      <c r="P15" s="567">
        <v>753500</v>
      </c>
      <c r="Q15" s="567"/>
      <c r="R15" s="567"/>
    </row>
    <row r="16" spans="1:20">
      <c r="A16" s="93" t="s">
        <v>33</v>
      </c>
      <c r="B16" s="567"/>
      <c r="C16" s="567"/>
      <c r="D16" s="567"/>
      <c r="E16" s="567"/>
      <c r="F16" s="567"/>
      <c r="G16" s="567"/>
      <c r="H16" s="567"/>
      <c r="I16" s="567"/>
      <c r="J16" s="567"/>
      <c r="K16" s="567"/>
      <c r="L16" s="567">
        <v>101758</v>
      </c>
      <c r="M16" s="567">
        <v>184007</v>
      </c>
      <c r="N16" s="567">
        <v>97089</v>
      </c>
      <c r="O16" s="567">
        <v>101217</v>
      </c>
      <c r="P16" s="567"/>
      <c r="Q16" s="567"/>
      <c r="R16" s="567"/>
    </row>
    <row r="17" spans="1:18">
      <c r="A17" s="93" t="s">
        <v>1</v>
      </c>
      <c r="B17" s="567"/>
      <c r="C17" s="567"/>
      <c r="D17" s="567"/>
      <c r="E17" s="567"/>
      <c r="F17" s="567"/>
      <c r="G17" s="567"/>
      <c r="H17" s="567"/>
      <c r="I17" s="567"/>
      <c r="J17" s="567"/>
      <c r="K17" s="567"/>
      <c r="L17" s="567"/>
      <c r="M17" s="567"/>
      <c r="N17" s="567"/>
      <c r="O17" s="567"/>
      <c r="P17" s="567">
        <v>2300000</v>
      </c>
      <c r="Q17" s="567"/>
      <c r="R17" s="567"/>
    </row>
    <row r="18" spans="1:18">
      <c r="A18" s="93" t="s">
        <v>24</v>
      </c>
      <c r="B18" s="567"/>
      <c r="C18" s="567"/>
      <c r="D18" s="567"/>
      <c r="E18" s="567"/>
      <c r="F18" s="567"/>
      <c r="G18" s="567"/>
      <c r="H18" s="567"/>
      <c r="I18" s="567"/>
      <c r="J18" s="567"/>
      <c r="K18" s="567"/>
      <c r="L18" s="567"/>
      <c r="M18" s="567"/>
      <c r="N18" s="567"/>
      <c r="O18" s="567"/>
      <c r="P18" s="567">
        <v>234121</v>
      </c>
      <c r="Q18" s="567"/>
      <c r="R18" s="567"/>
    </row>
    <row r="20" spans="1:18">
      <c r="A20" s="139" t="s">
        <v>19</v>
      </c>
    </row>
    <row r="21" spans="1:18">
      <c r="A21" s="17" t="s">
        <v>3137</v>
      </c>
    </row>
  </sheetData>
  <hyperlinks>
    <hyperlink ref="T3" location="Content!A1" display="Back to content page" xr:uid="{EEC09F95-B5C3-4010-B9F9-F527BF73B078}"/>
  </hyperlinks>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11A8-1F5E-4297-AD5D-69016651E41D}">
  <dimension ref="A1:T22"/>
  <sheetViews>
    <sheetView topLeftCell="H1" workbookViewId="0">
      <selection activeCell="T3" sqref="T3"/>
    </sheetView>
  </sheetViews>
  <sheetFormatPr defaultRowHeight="14.4"/>
  <cols>
    <col min="1" max="1" width="31.33203125" customWidth="1"/>
    <col min="2" max="18" width="12.6640625" customWidth="1"/>
  </cols>
  <sheetData>
    <row r="1" spans="1:20">
      <c r="A1" s="18" t="s">
        <v>3274</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c r="C4" s="567"/>
      <c r="D4" s="567"/>
      <c r="E4" s="567"/>
      <c r="F4" s="567"/>
      <c r="G4" s="567">
        <v>10299.07</v>
      </c>
      <c r="H4" s="567"/>
      <c r="I4" s="567">
        <v>11483773.49</v>
      </c>
      <c r="J4" s="567">
        <v>74750870.790000007</v>
      </c>
      <c r="K4" s="567">
        <v>77382794.049999997</v>
      </c>
      <c r="L4" s="567">
        <v>66714331.380000003</v>
      </c>
      <c r="M4" s="567">
        <v>11783596.310000001</v>
      </c>
      <c r="N4" s="567">
        <v>35422827.859999999</v>
      </c>
      <c r="O4" s="567">
        <v>45486926.119999997</v>
      </c>
      <c r="P4" s="567">
        <v>6140.51</v>
      </c>
      <c r="Q4" s="567"/>
      <c r="R4" s="567"/>
    </row>
    <row r="5" spans="1:20">
      <c r="A5" s="93" t="s">
        <v>12</v>
      </c>
      <c r="B5" s="567"/>
      <c r="C5" s="567"/>
      <c r="D5" s="567"/>
      <c r="E5" s="567"/>
      <c r="F5" s="567"/>
      <c r="G5" s="567"/>
      <c r="H5" s="567"/>
      <c r="I5" s="567"/>
      <c r="J5" s="567"/>
      <c r="K5" s="567"/>
      <c r="L5" s="567"/>
      <c r="M5" s="567"/>
      <c r="N5" s="567"/>
      <c r="O5" s="567">
        <v>92322.2</v>
      </c>
      <c r="P5" s="567"/>
      <c r="Q5" s="567"/>
      <c r="R5" s="567"/>
    </row>
    <row r="6" spans="1:20">
      <c r="A6" s="93" t="s">
        <v>513</v>
      </c>
      <c r="B6" s="567"/>
      <c r="C6" s="567"/>
      <c r="D6" s="567"/>
      <c r="E6" s="567"/>
      <c r="F6" s="567"/>
      <c r="G6" s="567"/>
      <c r="H6" s="567"/>
      <c r="I6" s="567"/>
      <c r="J6" s="567">
        <v>696.79</v>
      </c>
      <c r="K6" s="567"/>
      <c r="L6" s="567"/>
      <c r="M6" s="567"/>
      <c r="N6" s="567"/>
      <c r="O6" s="567">
        <v>0</v>
      </c>
      <c r="P6" s="567"/>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242064.38</v>
      </c>
      <c r="C8" s="567">
        <v>43717.05</v>
      </c>
      <c r="D8" s="567">
        <v>13873023.82</v>
      </c>
      <c r="E8" s="567">
        <v>10433789.76</v>
      </c>
      <c r="F8" s="567">
        <v>83026.679999999993</v>
      </c>
      <c r="G8" s="567">
        <v>54577.09</v>
      </c>
      <c r="H8" s="567">
        <v>329408.77</v>
      </c>
      <c r="I8" s="567">
        <v>3050941.17</v>
      </c>
      <c r="J8" s="567">
        <v>989746.66</v>
      </c>
      <c r="K8" s="567">
        <v>106484.1</v>
      </c>
      <c r="L8" s="567">
        <v>45343354.539999999</v>
      </c>
      <c r="M8" s="567">
        <v>31355713.280000001</v>
      </c>
      <c r="N8" s="567">
        <v>27284048.789999999</v>
      </c>
      <c r="O8" s="567"/>
      <c r="P8" s="567">
        <v>1630280.69</v>
      </c>
      <c r="Q8" s="567">
        <v>42996.55</v>
      </c>
      <c r="R8" s="567">
        <v>9207993.2200000007</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c r="C10" s="567"/>
      <c r="D10" s="567"/>
      <c r="E10" s="567"/>
      <c r="F10" s="567"/>
      <c r="G10" s="567"/>
      <c r="H10" s="567"/>
      <c r="I10" s="567"/>
      <c r="J10" s="567"/>
      <c r="K10" s="567"/>
      <c r="L10" s="567"/>
      <c r="M10" s="567"/>
      <c r="N10" s="567"/>
      <c r="O10" s="567"/>
      <c r="P10" s="567"/>
      <c r="Q10" s="567"/>
      <c r="R10" s="567"/>
    </row>
    <row r="11" spans="1:20">
      <c r="A11" s="93" t="s">
        <v>9</v>
      </c>
      <c r="B11" s="567"/>
      <c r="C11" s="567"/>
      <c r="D11" s="567"/>
      <c r="E11" s="567"/>
      <c r="F11" s="567"/>
      <c r="G11" s="567"/>
      <c r="H11" s="567"/>
      <c r="I11" s="567"/>
      <c r="J11" s="567"/>
      <c r="K11" s="567"/>
      <c r="L11" s="567">
        <v>59246710.109999999</v>
      </c>
      <c r="M11" s="567">
        <v>2404933.11</v>
      </c>
      <c r="N11" s="567"/>
      <c r="O11" s="567">
        <v>23064374.32</v>
      </c>
      <c r="P11" s="567">
        <v>29498626.550000001</v>
      </c>
      <c r="Q11" s="567">
        <v>8398244.1500000004</v>
      </c>
      <c r="R11" s="567"/>
    </row>
    <row r="12" spans="1:20">
      <c r="A12" s="93" t="s">
        <v>8</v>
      </c>
      <c r="B12" s="567"/>
      <c r="C12" s="567"/>
      <c r="D12" s="567"/>
      <c r="E12" s="567"/>
      <c r="F12" s="567"/>
      <c r="G12" s="567"/>
      <c r="H12" s="567"/>
      <c r="I12" s="567"/>
      <c r="J12" s="567"/>
      <c r="K12" s="567"/>
      <c r="L12" s="567"/>
      <c r="M12" s="567"/>
      <c r="N12" s="567"/>
      <c r="O12" s="567"/>
      <c r="P12" s="567"/>
      <c r="Q12" s="567"/>
      <c r="R12" s="567"/>
    </row>
    <row r="13" spans="1:20">
      <c r="A13" s="93" t="s">
        <v>6</v>
      </c>
      <c r="B13" s="567"/>
      <c r="C13" s="567"/>
      <c r="D13" s="567"/>
      <c r="E13" s="567"/>
      <c r="F13" s="567"/>
      <c r="G13" s="567"/>
      <c r="H13" s="567"/>
      <c r="I13" s="567"/>
      <c r="J13" s="567"/>
      <c r="K13" s="567"/>
      <c r="L13" s="567">
        <v>3894206.23</v>
      </c>
      <c r="M13" s="567"/>
      <c r="N13" s="567">
        <v>586937.13</v>
      </c>
      <c r="O13" s="567"/>
      <c r="P13" s="567"/>
      <c r="Q13" s="567"/>
      <c r="R13" s="567"/>
    </row>
    <row r="14" spans="1:20">
      <c r="A14" s="93" t="s">
        <v>18</v>
      </c>
      <c r="B14" s="567"/>
      <c r="C14" s="567"/>
      <c r="D14" s="567"/>
      <c r="E14" s="567"/>
      <c r="F14" s="567"/>
      <c r="G14" s="567"/>
      <c r="H14" s="567"/>
      <c r="I14" s="567"/>
      <c r="J14" s="567"/>
      <c r="K14" s="567"/>
      <c r="L14" s="567"/>
      <c r="M14" s="567"/>
      <c r="N14" s="567"/>
      <c r="O14" s="567"/>
      <c r="P14" s="567">
        <v>151294.07999999999</v>
      </c>
      <c r="Q14" s="567"/>
      <c r="R14" s="567"/>
    </row>
    <row r="15" spans="1:20">
      <c r="A15" s="93" t="s">
        <v>4</v>
      </c>
      <c r="B15" s="567">
        <v>646.75</v>
      </c>
      <c r="C15" s="567"/>
      <c r="D15" s="567"/>
      <c r="E15" s="567"/>
      <c r="F15" s="567"/>
      <c r="G15" s="567"/>
      <c r="H15" s="567"/>
      <c r="I15" s="567"/>
      <c r="J15" s="567"/>
      <c r="K15" s="567"/>
      <c r="L15" s="567"/>
      <c r="M15" s="567"/>
      <c r="N15" s="567"/>
      <c r="O15" s="567"/>
      <c r="P15" s="567"/>
      <c r="Q15" s="567"/>
      <c r="R15" s="567"/>
    </row>
    <row r="16" spans="1:20">
      <c r="A16" s="93" t="s">
        <v>3</v>
      </c>
      <c r="B16" s="567"/>
      <c r="C16" s="567"/>
      <c r="D16" s="567"/>
      <c r="E16" s="567"/>
      <c r="F16" s="567"/>
      <c r="G16" s="567"/>
      <c r="H16" s="567"/>
      <c r="I16" s="567"/>
      <c r="J16" s="567"/>
      <c r="K16" s="567"/>
      <c r="L16" s="567"/>
      <c r="M16" s="567"/>
      <c r="N16" s="567"/>
      <c r="O16" s="567"/>
      <c r="P16" s="567"/>
      <c r="Q16" s="567"/>
      <c r="R16" s="567"/>
    </row>
    <row r="17" spans="1:18">
      <c r="A17" s="93" t="s">
        <v>33</v>
      </c>
      <c r="B17" s="567"/>
      <c r="C17" s="567"/>
      <c r="D17" s="567"/>
      <c r="E17" s="567"/>
      <c r="F17" s="567"/>
      <c r="G17" s="567"/>
      <c r="H17" s="567"/>
      <c r="I17" s="567"/>
      <c r="J17" s="567"/>
      <c r="K17" s="567"/>
      <c r="L17" s="567">
        <v>1652184.86</v>
      </c>
      <c r="M17" s="567">
        <v>2597467.2400000002</v>
      </c>
      <c r="N17" s="567">
        <v>2368262.42</v>
      </c>
      <c r="O17" s="567">
        <v>4862552.6399999997</v>
      </c>
      <c r="P17" s="567"/>
      <c r="Q17" s="567"/>
      <c r="R17" s="567"/>
    </row>
    <row r="18" spans="1:18">
      <c r="A18" s="93" t="s">
        <v>1</v>
      </c>
      <c r="B18" s="567"/>
      <c r="C18" s="567"/>
      <c r="D18" s="567"/>
      <c r="E18" s="567"/>
      <c r="F18" s="567"/>
      <c r="G18" s="567"/>
      <c r="H18" s="567"/>
      <c r="I18" s="567"/>
      <c r="J18" s="567"/>
      <c r="K18" s="567"/>
      <c r="L18" s="567"/>
      <c r="M18" s="567"/>
      <c r="N18" s="567"/>
      <c r="O18" s="567"/>
      <c r="P18" s="567"/>
      <c r="Q18" s="567"/>
      <c r="R18" s="567"/>
    </row>
    <row r="19" spans="1:18">
      <c r="A19" s="93" t="s">
        <v>24</v>
      </c>
      <c r="B19" s="567"/>
      <c r="C19" s="567"/>
      <c r="D19" s="567"/>
      <c r="E19" s="567"/>
      <c r="F19" s="567"/>
      <c r="G19" s="567"/>
      <c r="H19" s="567"/>
      <c r="I19" s="567"/>
      <c r="J19" s="567"/>
      <c r="K19" s="567"/>
      <c r="L19" s="567"/>
      <c r="M19" s="567"/>
      <c r="N19" s="567"/>
      <c r="O19" s="567"/>
      <c r="P19" s="567"/>
      <c r="Q19" s="567"/>
      <c r="R19" s="567"/>
    </row>
    <row r="21" spans="1:18">
      <c r="A21" s="139" t="s">
        <v>19</v>
      </c>
    </row>
    <row r="22" spans="1:18">
      <c r="A22" s="17" t="s">
        <v>3137</v>
      </c>
    </row>
  </sheetData>
  <hyperlinks>
    <hyperlink ref="T3" location="Content!A1" display="Back to content page" xr:uid="{FF350B69-5964-422B-8CC7-2E4F1EF8A9FD}"/>
  </hyperlinks>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AC8C4-1C51-43D3-9904-3A816A431E57}">
  <dimension ref="A1:T22"/>
  <sheetViews>
    <sheetView topLeftCell="K1" workbookViewId="0">
      <selection activeCell="T3" sqref="T3"/>
    </sheetView>
  </sheetViews>
  <sheetFormatPr defaultRowHeight="14.4"/>
  <cols>
    <col min="1" max="1" width="33.21875" customWidth="1"/>
    <col min="2" max="18" width="16.21875" customWidth="1"/>
  </cols>
  <sheetData>
    <row r="1" spans="1:20">
      <c r="A1" s="18" t="s">
        <v>3275</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567">
        <v>30869437.5</v>
      </c>
      <c r="C4" s="567">
        <v>63248250</v>
      </c>
      <c r="D4" s="567">
        <v>2981865.12</v>
      </c>
      <c r="E4" s="567">
        <v>6942150.0499999998</v>
      </c>
      <c r="F4" s="567">
        <v>30562019.18</v>
      </c>
      <c r="G4" s="567">
        <v>45097999.700000003</v>
      </c>
      <c r="H4" s="567">
        <v>141921279.31999999</v>
      </c>
      <c r="I4" s="567">
        <v>24834732.210000001</v>
      </c>
      <c r="J4" s="567">
        <v>533030489.41000003</v>
      </c>
      <c r="K4" s="567">
        <v>3498666094.5100002</v>
      </c>
      <c r="L4" s="567">
        <v>552227278.34000003</v>
      </c>
      <c r="M4" s="567">
        <v>600416198.49000001</v>
      </c>
      <c r="N4" s="567">
        <v>456410619.29000002</v>
      </c>
      <c r="O4" s="567">
        <v>1613830107.26</v>
      </c>
      <c r="P4" s="567">
        <v>3281972738.6900001</v>
      </c>
      <c r="Q4" s="567">
        <v>167222175</v>
      </c>
      <c r="R4" s="567"/>
    </row>
    <row r="5" spans="1:20">
      <c r="A5" s="93" t="s">
        <v>12</v>
      </c>
      <c r="B5" s="567"/>
      <c r="C5" s="567"/>
      <c r="D5" s="567"/>
      <c r="E5" s="567"/>
      <c r="F5" s="567"/>
      <c r="G5" s="567"/>
      <c r="H5" s="567"/>
      <c r="I5" s="567"/>
      <c r="J5" s="567">
        <v>0</v>
      </c>
      <c r="K5" s="567">
        <v>0</v>
      </c>
      <c r="L5" s="567">
        <v>0</v>
      </c>
      <c r="M5" s="567">
        <v>0</v>
      </c>
      <c r="N5" s="567"/>
      <c r="O5" s="567">
        <v>111498.75</v>
      </c>
      <c r="P5" s="567"/>
      <c r="Q5" s="567"/>
      <c r="R5" s="567"/>
    </row>
    <row r="6" spans="1:20">
      <c r="A6" s="93" t="s">
        <v>513</v>
      </c>
      <c r="B6" s="567"/>
      <c r="C6" s="567">
        <v>0</v>
      </c>
      <c r="D6" s="567"/>
      <c r="E6" s="567">
        <v>0</v>
      </c>
      <c r="F6" s="567"/>
      <c r="G6" s="567"/>
      <c r="H6" s="567"/>
      <c r="I6" s="567">
        <v>5680125</v>
      </c>
      <c r="J6" s="567">
        <v>696.79</v>
      </c>
      <c r="K6" s="567">
        <v>3973125</v>
      </c>
      <c r="L6" s="567">
        <v>3145537.5</v>
      </c>
      <c r="M6" s="567"/>
      <c r="N6" s="567">
        <v>229425</v>
      </c>
      <c r="O6" s="567">
        <v>0</v>
      </c>
      <c r="P6" s="567">
        <v>114434775</v>
      </c>
      <c r="Q6" s="567"/>
      <c r="R6" s="567"/>
    </row>
    <row r="7" spans="1:20">
      <c r="A7" s="93" t="s">
        <v>100</v>
      </c>
      <c r="B7" s="567"/>
      <c r="C7" s="567"/>
      <c r="D7" s="567"/>
      <c r="E7" s="567"/>
      <c r="F7" s="567"/>
      <c r="G7" s="567"/>
      <c r="H7" s="567"/>
      <c r="I7" s="567"/>
      <c r="J7" s="567"/>
      <c r="K7" s="567"/>
      <c r="L7" s="567"/>
      <c r="M7" s="567"/>
      <c r="N7" s="567"/>
      <c r="O7" s="567"/>
      <c r="P7" s="567"/>
      <c r="Q7" s="567"/>
      <c r="R7" s="567"/>
    </row>
    <row r="8" spans="1:20">
      <c r="A8" s="93" t="s">
        <v>512</v>
      </c>
      <c r="B8" s="567">
        <v>3641214.38</v>
      </c>
      <c r="C8" s="567">
        <v>4493370.38</v>
      </c>
      <c r="D8" s="567">
        <v>29709011.32</v>
      </c>
      <c r="E8" s="567">
        <v>10818492.33</v>
      </c>
      <c r="F8" s="567">
        <v>383176.68</v>
      </c>
      <c r="G8" s="567">
        <v>3138427.09</v>
      </c>
      <c r="H8" s="567">
        <v>1158524.4099999999</v>
      </c>
      <c r="I8" s="567">
        <v>5252300.75</v>
      </c>
      <c r="J8" s="567">
        <v>3364820.92</v>
      </c>
      <c r="K8" s="567">
        <v>2964171.79</v>
      </c>
      <c r="L8" s="567">
        <v>45343354.539999999</v>
      </c>
      <c r="M8" s="567">
        <v>33853408.049999997</v>
      </c>
      <c r="N8" s="567">
        <v>28983708.940000001</v>
      </c>
      <c r="O8" s="567">
        <v>965221.47</v>
      </c>
      <c r="P8" s="567">
        <v>5093404.93</v>
      </c>
      <c r="Q8" s="567">
        <v>4081971.55</v>
      </c>
      <c r="R8" s="567">
        <v>78762414.329999998</v>
      </c>
    </row>
    <row r="9" spans="1:20">
      <c r="A9" s="93" t="s">
        <v>11</v>
      </c>
      <c r="B9" s="567"/>
      <c r="C9" s="567"/>
      <c r="D9" s="567"/>
      <c r="E9" s="567"/>
      <c r="F9" s="567"/>
      <c r="G9" s="567"/>
      <c r="H9" s="567"/>
      <c r="I9" s="567"/>
      <c r="J9" s="567"/>
      <c r="K9" s="567"/>
      <c r="L9" s="567"/>
      <c r="M9" s="567"/>
      <c r="N9" s="567"/>
      <c r="O9" s="567"/>
      <c r="P9" s="567"/>
      <c r="Q9" s="567"/>
      <c r="R9" s="567"/>
    </row>
    <row r="10" spans="1:20">
      <c r="A10" s="93" t="s">
        <v>10</v>
      </c>
      <c r="B10" s="567">
        <v>45136299</v>
      </c>
      <c r="C10" s="567">
        <v>4061136</v>
      </c>
      <c r="D10" s="567">
        <v>1363775400</v>
      </c>
      <c r="E10" s="567">
        <v>3229879206</v>
      </c>
      <c r="F10" s="567">
        <v>29862270</v>
      </c>
      <c r="G10" s="567">
        <v>630811350</v>
      </c>
      <c r="H10" s="567">
        <v>302402934.63999999</v>
      </c>
      <c r="I10" s="567">
        <v>1320575955.28</v>
      </c>
      <c r="J10" s="567">
        <v>382021680</v>
      </c>
      <c r="K10" s="567">
        <v>17485875</v>
      </c>
      <c r="L10" s="567">
        <v>186221376</v>
      </c>
      <c r="M10" s="567">
        <v>46121670</v>
      </c>
      <c r="N10" s="567">
        <v>1394967518.8099999</v>
      </c>
      <c r="O10" s="567">
        <v>343188262.5</v>
      </c>
      <c r="P10" s="567"/>
      <c r="Q10" s="567"/>
      <c r="R10" s="567"/>
    </row>
    <row r="11" spans="1:20">
      <c r="A11" s="93" t="s">
        <v>9</v>
      </c>
      <c r="B11" s="567">
        <v>86286562.5</v>
      </c>
      <c r="C11" s="567">
        <v>37856812.5</v>
      </c>
      <c r="D11" s="567">
        <v>2860650</v>
      </c>
      <c r="E11" s="567">
        <v>4615650</v>
      </c>
      <c r="F11" s="567">
        <v>49467600</v>
      </c>
      <c r="G11" s="567"/>
      <c r="H11" s="567">
        <v>65616187.5</v>
      </c>
      <c r="I11" s="567">
        <v>21223800</v>
      </c>
      <c r="J11" s="567">
        <v>10541700</v>
      </c>
      <c r="K11" s="567">
        <v>6382350</v>
      </c>
      <c r="L11" s="567">
        <v>273751105.37</v>
      </c>
      <c r="M11" s="567">
        <v>45608142</v>
      </c>
      <c r="N11" s="567">
        <v>69246450</v>
      </c>
      <c r="O11" s="567">
        <v>120426044.33</v>
      </c>
      <c r="P11" s="567">
        <v>102057326.08</v>
      </c>
      <c r="Q11" s="567">
        <v>9451244.1500000004</v>
      </c>
      <c r="R11" s="567"/>
    </row>
    <row r="12" spans="1:20">
      <c r="A12" s="93" t="s">
        <v>8</v>
      </c>
      <c r="B12" s="567">
        <v>2213062.5</v>
      </c>
      <c r="C12" s="567">
        <v>1704037.5</v>
      </c>
      <c r="D12" s="567">
        <v>2967375</v>
      </c>
      <c r="E12" s="567">
        <v>6097837.5</v>
      </c>
      <c r="F12" s="567">
        <v>1300200</v>
      </c>
      <c r="G12" s="567">
        <v>316575</v>
      </c>
      <c r="H12" s="567">
        <v>257400</v>
      </c>
      <c r="I12" s="567">
        <v>579975</v>
      </c>
      <c r="J12" s="567">
        <v>9154762.5</v>
      </c>
      <c r="K12" s="567">
        <v>272850</v>
      </c>
      <c r="L12" s="567"/>
      <c r="M12" s="567"/>
      <c r="N12" s="567"/>
      <c r="O12" s="567"/>
      <c r="P12" s="567"/>
      <c r="Q12" s="567"/>
      <c r="R12" s="567"/>
    </row>
    <row r="13" spans="1:20">
      <c r="A13" s="93" t="s">
        <v>6</v>
      </c>
      <c r="B13" s="567"/>
      <c r="C13" s="567">
        <v>98911800</v>
      </c>
      <c r="D13" s="567">
        <v>771994937.57000005</v>
      </c>
      <c r="E13" s="567">
        <v>2045589386.6099999</v>
      </c>
      <c r="F13" s="567">
        <v>113569758.90000001</v>
      </c>
      <c r="G13" s="567">
        <v>16554570</v>
      </c>
      <c r="H13" s="567">
        <v>27327504.5</v>
      </c>
      <c r="I13" s="567">
        <v>71005200</v>
      </c>
      <c r="J13" s="567"/>
      <c r="K13" s="567"/>
      <c r="L13" s="567">
        <v>428995256.23000002</v>
      </c>
      <c r="M13" s="567">
        <v>292546800</v>
      </c>
      <c r="N13" s="567">
        <v>16502018.779999999</v>
      </c>
      <c r="O13" s="567">
        <v>304077600</v>
      </c>
      <c r="P13" s="567"/>
      <c r="Q13" s="567"/>
      <c r="R13" s="567"/>
    </row>
    <row r="14" spans="1:20">
      <c r="A14" s="93" t="s">
        <v>18</v>
      </c>
      <c r="B14" s="567"/>
      <c r="C14" s="567"/>
      <c r="D14" s="567"/>
      <c r="E14" s="567"/>
      <c r="F14" s="567"/>
      <c r="G14" s="567"/>
      <c r="H14" s="567"/>
      <c r="I14" s="567"/>
      <c r="J14" s="567"/>
      <c r="K14" s="567"/>
      <c r="L14" s="567">
        <v>0</v>
      </c>
      <c r="M14" s="567">
        <v>0</v>
      </c>
      <c r="N14" s="567">
        <v>0</v>
      </c>
      <c r="O14" s="567"/>
      <c r="P14" s="567">
        <v>151294.07999999999</v>
      </c>
      <c r="Q14" s="567"/>
      <c r="R14" s="567"/>
    </row>
    <row r="15" spans="1:20">
      <c r="A15" s="93" t="s">
        <v>4</v>
      </c>
      <c r="B15" s="567">
        <v>18623.22</v>
      </c>
      <c r="C15" s="567">
        <v>52324.42</v>
      </c>
      <c r="D15" s="567">
        <v>13376.7</v>
      </c>
      <c r="E15" s="567">
        <v>8175.46</v>
      </c>
      <c r="F15" s="567">
        <v>3316.41</v>
      </c>
      <c r="G15" s="567">
        <v>4693.08</v>
      </c>
      <c r="H15" s="567">
        <v>5344.27</v>
      </c>
      <c r="I15" s="567">
        <v>6548.42</v>
      </c>
      <c r="J15" s="567">
        <v>4009.74</v>
      </c>
      <c r="K15" s="567">
        <v>76169.91</v>
      </c>
      <c r="L15" s="567"/>
      <c r="M15" s="567"/>
      <c r="N15" s="567">
        <v>120900</v>
      </c>
      <c r="O15" s="567"/>
      <c r="P15" s="567"/>
      <c r="Q15" s="567"/>
      <c r="R15" s="567"/>
    </row>
    <row r="16" spans="1:20">
      <c r="A16" s="93" t="s">
        <v>3</v>
      </c>
      <c r="B16" s="567">
        <v>404550</v>
      </c>
      <c r="C16" s="567"/>
      <c r="D16" s="567">
        <v>88350000</v>
      </c>
      <c r="E16" s="567">
        <v>100674000</v>
      </c>
      <c r="F16" s="567"/>
      <c r="G16" s="567"/>
      <c r="H16" s="567">
        <v>105525000</v>
      </c>
      <c r="I16" s="567"/>
      <c r="J16" s="567"/>
      <c r="K16" s="567"/>
      <c r="L16" s="567">
        <v>0</v>
      </c>
      <c r="M16" s="567">
        <v>22222250812.5</v>
      </c>
      <c r="N16" s="567">
        <v>171000000</v>
      </c>
      <c r="O16" s="567"/>
      <c r="P16" s="567"/>
      <c r="Q16" s="567"/>
      <c r="R16" s="567"/>
    </row>
    <row r="17" spans="1:18">
      <c r="A17" s="93" t="s">
        <v>33</v>
      </c>
      <c r="B17" s="567">
        <v>865462.5</v>
      </c>
      <c r="C17" s="567">
        <v>436674</v>
      </c>
      <c r="D17" s="567">
        <v>9078525</v>
      </c>
      <c r="E17" s="567">
        <v>324741</v>
      </c>
      <c r="F17" s="567">
        <v>130661757</v>
      </c>
      <c r="G17" s="567">
        <v>38580747</v>
      </c>
      <c r="H17" s="567">
        <v>48013086</v>
      </c>
      <c r="I17" s="567">
        <v>4054633.5</v>
      </c>
      <c r="J17" s="567">
        <v>28307164.5</v>
      </c>
      <c r="K17" s="567"/>
      <c r="L17" s="567">
        <v>439628765.16000003</v>
      </c>
      <c r="M17" s="567">
        <v>929822891.69000006</v>
      </c>
      <c r="N17" s="567">
        <v>373561735.63</v>
      </c>
      <c r="O17" s="567">
        <v>150191662.11000001</v>
      </c>
      <c r="P17" s="567">
        <v>248991216</v>
      </c>
      <c r="Q17" s="567">
        <v>488866044</v>
      </c>
      <c r="R17" s="567">
        <v>71263428</v>
      </c>
    </row>
    <row r="18" spans="1:18">
      <c r="A18" s="93" t="s">
        <v>1</v>
      </c>
      <c r="B18" s="567"/>
      <c r="C18" s="567">
        <v>11544000</v>
      </c>
      <c r="D18" s="567">
        <v>0</v>
      </c>
      <c r="E18" s="567">
        <v>4932975</v>
      </c>
      <c r="F18" s="567">
        <v>34685174.399999999</v>
      </c>
      <c r="G18" s="567">
        <v>3278604</v>
      </c>
      <c r="H18" s="567">
        <v>287892</v>
      </c>
      <c r="I18" s="567">
        <v>4187328</v>
      </c>
      <c r="J18" s="567"/>
      <c r="K18" s="567"/>
      <c r="L18" s="567"/>
      <c r="M18" s="567"/>
      <c r="N18" s="567"/>
      <c r="O18" s="567"/>
      <c r="P18" s="567"/>
      <c r="Q18" s="567"/>
      <c r="R18" s="567"/>
    </row>
    <row r="19" spans="1:18">
      <c r="A19" s="93" t="s">
        <v>24</v>
      </c>
      <c r="B19" s="567"/>
      <c r="C19" s="567"/>
      <c r="D19" s="567"/>
      <c r="E19" s="567"/>
      <c r="F19" s="567"/>
      <c r="G19" s="567"/>
      <c r="H19" s="567">
        <v>0</v>
      </c>
      <c r="I19" s="567"/>
      <c r="J19" s="567"/>
      <c r="K19" s="567"/>
      <c r="L19" s="567"/>
      <c r="M19" s="567"/>
      <c r="N19" s="567"/>
      <c r="O19" s="567"/>
      <c r="P19" s="567">
        <v>3095820000</v>
      </c>
      <c r="Q19" s="567"/>
      <c r="R19" s="567"/>
    </row>
    <row r="21" spans="1:18">
      <c r="A21" s="139" t="s">
        <v>19</v>
      </c>
    </row>
    <row r="22" spans="1:18">
      <c r="A22" s="17" t="s">
        <v>3137</v>
      </c>
    </row>
  </sheetData>
  <hyperlinks>
    <hyperlink ref="T3" location="Content!A1" display="Back to content page" xr:uid="{E3A5025A-59BE-4120-905A-EEDB8B329207}"/>
  </hyperlinks>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D9D25-27C2-4A37-BF54-8A2508340D00}">
  <dimension ref="A1:T22"/>
  <sheetViews>
    <sheetView workbookViewId="0">
      <selection activeCell="T8" sqref="T8"/>
    </sheetView>
  </sheetViews>
  <sheetFormatPr defaultRowHeight="14.4"/>
  <cols>
    <col min="1" max="1" width="34.109375" customWidth="1"/>
    <col min="2" max="18" width="15.5546875" customWidth="1"/>
  </cols>
  <sheetData>
    <row r="1" spans="1:20">
      <c r="A1" s="18" t="s">
        <v>3276</v>
      </c>
    </row>
    <row r="3" spans="1:20">
      <c r="A3" s="227" t="s">
        <v>450</v>
      </c>
      <c r="B3" s="237">
        <v>2005</v>
      </c>
      <c r="C3" s="237">
        <v>2006</v>
      </c>
      <c r="D3" s="237">
        <v>2007</v>
      </c>
      <c r="E3" s="237">
        <v>2008</v>
      </c>
      <c r="F3" s="237">
        <v>2009</v>
      </c>
      <c r="G3" s="237">
        <v>2010</v>
      </c>
      <c r="H3" s="237">
        <v>2011</v>
      </c>
      <c r="I3" s="237">
        <v>2012</v>
      </c>
      <c r="J3" s="237">
        <v>2013</v>
      </c>
      <c r="K3" s="237">
        <v>2014</v>
      </c>
      <c r="L3" s="237">
        <v>2015</v>
      </c>
      <c r="M3" s="237">
        <v>2016</v>
      </c>
      <c r="N3" s="237">
        <v>2017</v>
      </c>
      <c r="O3" s="237">
        <v>2018</v>
      </c>
      <c r="P3" s="237">
        <v>2019</v>
      </c>
      <c r="Q3" s="237">
        <v>2020</v>
      </c>
      <c r="R3" s="237">
        <v>2021</v>
      </c>
      <c r="T3" s="1" t="s">
        <v>559</v>
      </c>
    </row>
    <row r="4" spans="1:20">
      <c r="A4" s="93" t="s">
        <v>13</v>
      </c>
      <c r="B4" s="291"/>
      <c r="C4" s="291"/>
      <c r="D4" s="291">
        <v>2981756.25</v>
      </c>
      <c r="E4" s="291">
        <v>6941880</v>
      </c>
      <c r="F4" s="291">
        <v>3573281.25</v>
      </c>
      <c r="G4" s="291">
        <v>5432872.5</v>
      </c>
      <c r="H4" s="291"/>
      <c r="I4" s="291">
        <v>5224560</v>
      </c>
      <c r="J4" s="291">
        <v>445652239</v>
      </c>
      <c r="K4" s="291">
        <v>3389142926.46</v>
      </c>
      <c r="L4" s="291">
        <v>459761329.14999998</v>
      </c>
      <c r="M4" s="291">
        <v>559760205.77999997</v>
      </c>
      <c r="N4" s="291">
        <v>413699946.06</v>
      </c>
      <c r="O4" s="291">
        <v>1557014984.7</v>
      </c>
      <c r="P4" s="291">
        <v>3098806473.1799998</v>
      </c>
      <c r="Q4" s="291"/>
      <c r="R4" s="291"/>
    </row>
    <row r="5" spans="1:20">
      <c r="A5" s="93" t="s">
        <v>12</v>
      </c>
      <c r="B5" s="291"/>
      <c r="C5" s="291"/>
      <c r="D5" s="291"/>
      <c r="E5" s="291"/>
      <c r="F5" s="291"/>
      <c r="G5" s="291"/>
      <c r="H5" s="291"/>
      <c r="I5" s="291"/>
      <c r="J5" s="291">
        <v>0</v>
      </c>
      <c r="K5" s="291">
        <v>0</v>
      </c>
      <c r="L5" s="291">
        <v>0</v>
      </c>
      <c r="M5" s="291">
        <v>0</v>
      </c>
      <c r="N5" s="291"/>
      <c r="O5" s="291">
        <v>111498.75</v>
      </c>
      <c r="P5" s="291"/>
      <c r="Q5" s="291"/>
      <c r="R5" s="291"/>
    </row>
    <row r="6" spans="1:20">
      <c r="A6" s="93" t="s">
        <v>513</v>
      </c>
      <c r="B6" s="291"/>
      <c r="C6" s="291">
        <v>0</v>
      </c>
      <c r="D6" s="291"/>
      <c r="E6" s="291">
        <v>0</v>
      </c>
      <c r="F6" s="291"/>
      <c r="G6" s="291"/>
      <c r="H6" s="291"/>
      <c r="I6" s="291"/>
      <c r="J6" s="291"/>
      <c r="K6" s="291"/>
      <c r="L6" s="291"/>
      <c r="M6" s="291"/>
      <c r="N6" s="291"/>
      <c r="O6" s="291"/>
      <c r="P6" s="291"/>
      <c r="Q6" s="291"/>
      <c r="R6" s="291"/>
    </row>
    <row r="7" spans="1:20">
      <c r="A7" s="93" t="s">
        <v>100</v>
      </c>
      <c r="B7" s="291"/>
      <c r="C7" s="291"/>
      <c r="D7" s="291"/>
      <c r="E7" s="291"/>
      <c r="F7" s="291"/>
      <c r="G7" s="291"/>
      <c r="H7" s="291"/>
      <c r="I7" s="291"/>
      <c r="J7" s="291"/>
      <c r="K7" s="291"/>
      <c r="L7" s="291"/>
      <c r="M7" s="291"/>
      <c r="N7" s="291"/>
      <c r="O7" s="291"/>
      <c r="P7" s="291"/>
      <c r="Q7" s="291"/>
      <c r="R7" s="291"/>
    </row>
    <row r="8" spans="1:20">
      <c r="A8" s="93" t="s">
        <v>512</v>
      </c>
      <c r="B8" s="291"/>
      <c r="C8" s="291">
        <v>44303.33</v>
      </c>
      <c r="D8" s="291"/>
      <c r="E8" s="291">
        <v>133152.57</v>
      </c>
      <c r="F8" s="291"/>
      <c r="G8" s="291"/>
      <c r="H8" s="291">
        <v>388325.51</v>
      </c>
      <c r="I8" s="291">
        <v>986397.08</v>
      </c>
      <c r="J8" s="291">
        <v>931886.76</v>
      </c>
      <c r="K8" s="291">
        <v>720545.12</v>
      </c>
      <c r="L8" s="291"/>
      <c r="M8" s="291">
        <v>939075.5</v>
      </c>
      <c r="N8" s="291">
        <v>194811.47</v>
      </c>
      <c r="O8" s="291">
        <v>17371.47</v>
      </c>
      <c r="P8" s="291">
        <v>838881.66</v>
      </c>
      <c r="Q8" s="291"/>
      <c r="R8" s="291">
        <v>64212173.990000002</v>
      </c>
    </row>
    <row r="9" spans="1:20">
      <c r="A9" s="93" t="s">
        <v>11</v>
      </c>
      <c r="B9" s="291"/>
      <c r="C9" s="291"/>
      <c r="D9" s="291"/>
      <c r="E9" s="291"/>
      <c r="F9" s="291"/>
      <c r="G9" s="291"/>
      <c r="H9" s="291"/>
      <c r="I9" s="291"/>
      <c r="J9" s="291"/>
      <c r="K9" s="291"/>
      <c r="L9" s="291"/>
      <c r="M9" s="291"/>
      <c r="N9" s="291"/>
      <c r="O9" s="291"/>
      <c r="P9" s="291"/>
      <c r="Q9" s="291"/>
      <c r="R9" s="291"/>
    </row>
    <row r="10" spans="1:20">
      <c r="A10" s="93" t="s">
        <v>10</v>
      </c>
      <c r="B10" s="291">
        <v>182424</v>
      </c>
      <c r="C10" s="291">
        <v>1814736</v>
      </c>
      <c r="D10" s="291">
        <v>0</v>
      </c>
      <c r="E10" s="291">
        <v>138006</v>
      </c>
      <c r="F10" s="291">
        <v>963270</v>
      </c>
      <c r="G10" s="291">
        <v>0</v>
      </c>
      <c r="H10" s="291">
        <v>3288497.14</v>
      </c>
      <c r="I10" s="291">
        <v>29364780.280000001</v>
      </c>
      <c r="J10" s="291">
        <v>8636430</v>
      </c>
      <c r="K10" s="291">
        <v>0</v>
      </c>
      <c r="L10" s="291">
        <v>18267876</v>
      </c>
      <c r="M10" s="291">
        <v>275220</v>
      </c>
      <c r="N10" s="291">
        <v>23085818.809999999</v>
      </c>
      <c r="O10" s="291">
        <v>0</v>
      </c>
      <c r="P10" s="291"/>
      <c r="Q10" s="291"/>
      <c r="R10" s="291"/>
    </row>
    <row r="11" spans="1:20">
      <c r="A11" s="93" t="s">
        <v>9</v>
      </c>
      <c r="B11" s="291"/>
      <c r="C11" s="291"/>
      <c r="D11" s="291"/>
      <c r="E11" s="291"/>
      <c r="F11" s="291"/>
      <c r="G11" s="291"/>
      <c r="H11" s="291"/>
      <c r="I11" s="291"/>
      <c r="J11" s="291"/>
      <c r="K11" s="291"/>
      <c r="L11" s="291">
        <v>84194458.909999996</v>
      </c>
      <c r="M11" s="291">
        <v>32088913.030000001</v>
      </c>
      <c r="N11" s="291"/>
      <c r="O11" s="291">
        <v>327720</v>
      </c>
      <c r="P11" s="291">
        <v>47217599.590000004</v>
      </c>
      <c r="Q11" s="291"/>
      <c r="R11" s="291"/>
    </row>
    <row r="12" spans="1:20">
      <c r="A12" s="93" t="s">
        <v>8</v>
      </c>
      <c r="B12" s="291">
        <v>0</v>
      </c>
      <c r="C12" s="291">
        <v>0</v>
      </c>
      <c r="D12" s="291">
        <v>0</v>
      </c>
      <c r="E12" s="291">
        <v>0</v>
      </c>
      <c r="F12" s="291">
        <v>0</v>
      </c>
      <c r="G12" s="291">
        <v>0</v>
      </c>
      <c r="H12" s="291">
        <v>0</v>
      </c>
      <c r="I12" s="291">
        <v>0</v>
      </c>
      <c r="J12" s="291">
        <v>0</v>
      </c>
      <c r="K12" s="291">
        <v>0</v>
      </c>
      <c r="L12" s="291"/>
      <c r="M12" s="291"/>
      <c r="N12" s="291"/>
      <c r="O12" s="291"/>
      <c r="P12" s="291"/>
      <c r="Q12" s="291"/>
      <c r="R12" s="291"/>
    </row>
    <row r="13" spans="1:20">
      <c r="A13" s="93" t="s">
        <v>6</v>
      </c>
      <c r="B13" s="291"/>
      <c r="C13" s="291">
        <v>0</v>
      </c>
      <c r="D13" s="291">
        <v>13676987.57</v>
      </c>
      <c r="E13" s="291">
        <v>3757286.61</v>
      </c>
      <c r="F13" s="291">
        <v>3832646.4</v>
      </c>
      <c r="G13" s="291">
        <v>45870</v>
      </c>
      <c r="H13" s="291">
        <v>863192</v>
      </c>
      <c r="I13" s="291">
        <v>0</v>
      </c>
      <c r="J13" s="291"/>
      <c r="K13" s="291"/>
      <c r="L13" s="291"/>
      <c r="M13" s="291"/>
      <c r="N13" s="291">
        <v>11027084.33</v>
      </c>
      <c r="O13" s="291"/>
      <c r="P13" s="291"/>
      <c r="Q13" s="291"/>
      <c r="R13" s="291"/>
    </row>
    <row r="14" spans="1:20">
      <c r="A14" s="93" t="s">
        <v>18</v>
      </c>
      <c r="B14" s="291"/>
      <c r="C14" s="291"/>
      <c r="D14" s="291"/>
      <c r="E14" s="291"/>
      <c r="F14" s="291"/>
      <c r="G14" s="291"/>
      <c r="H14" s="291"/>
      <c r="I14" s="291"/>
      <c r="J14" s="291"/>
      <c r="K14" s="291"/>
      <c r="L14" s="291">
        <v>0</v>
      </c>
      <c r="M14" s="291">
        <v>0</v>
      </c>
      <c r="N14" s="291">
        <v>0</v>
      </c>
      <c r="O14" s="291"/>
      <c r="P14" s="291"/>
      <c r="Q14" s="291"/>
      <c r="R14" s="291"/>
    </row>
    <row r="15" spans="1:20">
      <c r="A15" s="93" t="s">
        <v>4</v>
      </c>
      <c r="B15" s="291">
        <v>0</v>
      </c>
      <c r="C15" s="291"/>
      <c r="D15" s="291"/>
      <c r="E15" s="291"/>
      <c r="F15" s="291"/>
      <c r="G15" s="291"/>
      <c r="H15" s="291"/>
      <c r="I15" s="291"/>
      <c r="J15" s="291"/>
      <c r="K15" s="291">
        <v>3869.91</v>
      </c>
      <c r="L15" s="291"/>
      <c r="M15" s="291"/>
      <c r="N15" s="291"/>
      <c r="O15" s="291"/>
      <c r="P15" s="291"/>
      <c r="Q15" s="291"/>
      <c r="R15" s="291"/>
    </row>
    <row r="16" spans="1:20">
      <c r="A16" s="93" t="s">
        <v>3</v>
      </c>
      <c r="B16" s="291"/>
      <c r="C16" s="291"/>
      <c r="D16" s="291"/>
      <c r="E16" s="291"/>
      <c r="F16" s="291"/>
      <c r="G16" s="291"/>
      <c r="H16" s="291"/>
      <c r="I16" s="291"/>
      <c r="J16" s="291"/>
      <c r="K16" s="291"/>
      <c r="L16" s="291"/>
      <c r="M16" s="291">
        <v>22188375000</v>
      </c>
      <c r="N16" s="291"/>
      <c r="O16" s="291"/>
      <c r="P16" s="291"/>
      <c r="Q16" s="291"/>
      <c r="R16" s="291"/>
    </row>
    <row r="17" spans="1:18">
      <c r="A17" s="93" t="s">
        <v>33</v>
      </c>
      <c r="B17" s="291">
        <v>0</v>
      </c>
      <c r="C17" s="291">
        <v>103224</v>
      </c>
      <c r="D17" s="291">
        <v>0</v>
      </c>
      <c r="E17" s="291">
        <v>46266</v>
      </c>
      <c r="F17" s="291">
        <v>92532</v>
      </c>
      <c r="G17" s="291">
        <v>382272</v>
      </c>
      <c r="H17" s="291">
        <v>696036</v>
      </c>
      <c r="I17" s="291">
        <v>244596</v>
      </c>
      <c r="J17" s="291">
        <v>420552</v>
      </c>
      <c r="K17" s="291"/>
      <c r="L17" s="291">
        <v>409088267.80000001</v>
      </c>
      <c r="M17" s="291">
        <v>722079649.44000006</v>
      </c>
      <c r="N17" s="291">
        <v>339741473.20999998</v>
      </c>
      <c r="O17" s="291">
        <v>39109.480000000003</v>
      </c>
      <c r="P17" s="291">
        <v>4605216</v>
      </c>
      <c r="Q17" s="291">
        <v>11110044</v>
      </c>
      <c r="R17" s="291">
        <v>1759428</v>
      </c>
    </row>
    <row r="18" spans="1:18">
      <c r="A18" s="93" t="s">
        <v>1</v>
      </c>
      <c r="B18" s="291"/>
      <c r="C18" s="291">
        <v>0</v>
      </c>
      <c r="D18" s="291">
        <v>0</v>
      </c>
      <c r="E18" s="291">
        <v>249150</v>
      </c>
      <c r="F18" s="291">
        <v>533174.4</v>
      </c>
      <c r="G18" s="291">
        <v>95304</v>
      </c>
      <c r="H18" s="291">
        <v>287892</v>
      </c>
      <c r="I18" s="291">
        <v>1130778</v>
      </c>
      <c r="J18" s="291"/>
      <c r="K18" s="291"/>
      <c r="L18" s="291"/>
      <c r="M18" s="291"/>
      <c r="N18" s="291"/>
      <c r="O18" s="291"/>
      <c r="P18" s="291"/>
      <c r="Q18" s="291"/>
      <c r="R18" s="291"/>
    </row>
    <row r="19" spans="1:18">
      <c r="A19" s="93" t="s">
        <v>24</v>
      </c>
      <c r="B19" s="291"/>
      <c r="C19" s="291"/>
      <c r="D19" s="291"/>
      <c r="E19" s="291"/>
      <c r="F19" s="291"/>
      <c r="G19" s="291"/>
      <c r="H19" s="291">
        <v>0</v>
      </c>
      <c r="I19" s="291"/>
      <c r="J19" s="291"/>
      <c r="K19" s="291"/>
      <c r="L19" s="291"/>
      <c r="M19" s="291"/>
      <c r="N19" s="291"/>
      <c r="O19" s="291"/>
      <c r="P19" s="291"/>
      <c r="Q19" s="291"/>
      <c r="R19" s="291"/>
    </row>
    <row r="21" spans="1:18">
      <c r="A21" s="139" t="s">
        <v>19</v>
      </c>
    </row>
    <row r="22" spans="1:18">
      <c r="A22" s="17" t="s">
        <v>3137</v>
      </c>
    </row>
  </sheetData>
  <hyperlinks>
    <hyperlink ref="T3" location="Content!A1" display="Back to content page" xr:uid="{961CD512-24C6-4B7C-89A9-2A303650FB41}"/>
  </hyperlinks>
  <pageMargins left="0.7" right="0.7" top="0.75" bottom="0.75" header="0.3" footer="0.3"/>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63CE-3AC3-46E2-8051-AA2715DC5653}">
  <sheetPr codeName="Sheet354">
    <tabColor rgb="FF33CCCC"/>
  </sheetPr>
  <dimension ref="A1:N21"/>
  <sheetViews>
    <sheetView workbookViewId="0">
      <selection activeCell="I23" sqref="I23"/>
    </sheetView>
  </sheetViews>
  <sheetFormatPr defaultRowHeight="14.4"/>
  <cols>
    <col min="1" max="1" width="30.21875" customWidth="1"/>
  </cols>
  <sheetData>
    <row r="1" spans="1:14" ht="15.6">
      <c r="A1" s="879" t="s">
        <v>3085</v>
      </c>
      <c r="B1" s="879"/>
      <c r="C1" s="879"/>
      <c r="D1" s="879"/>
      <c r="E1" s="879"/>
      <c r="F1" s="879"/>
      <c r="G1" s="879"/>
      <c r="H1" s="879"/>
      <c r="I1" s="879"/>
      <c r="J1" s="879"/>
      <c r="K1" s="409"/>
    </row>
    <row r="2" spans="1:14">
      <c r="A2" s="555" t="s">
        <v>1199</v>
      </c>
      <c r="B2" s="556">
        <v>2013</v>
      </c>
      <c r="C2" s="556">
        <v>2014</v>
      </c>
      <c r="D2" s="556">
        <v>2015</v>
      </c>
      <c r="E2" s="556">
        <v>2016</v>
      </c>
      <c r="F2" s="556">
        <v>2017</v>
      </c>
      <c r="G2" s="556">
        <v>2018</v>
      </c>
      <c r="H2" s="556">
        <v>2019</v>
      </c>
      <c r="I2" s="556">
        <v>2020</v>
      </c>
      <c r="J2" s="556">
        <v>2021</v>
      </c>
      <c r="K2" s="556">
        <v>2022</v>
      </c>
    </row>
    <row r="3" spans="1:14">
      <c r="A3" s="557" t="s">
        <v>13</v>
      </c>
      <c r="B3" s="307">
        <v>25080</v>
      </c>
      <c r="C3" s="307">
        <v>25901</v>
      </c>
      <c r="D3" s="307">
        <v>26681</v>
      </c>
      <c r="E3" s="307">
        <v>27503</v>
      </c>
      <c r="F3" s="307">
        <v>28359</v>
      </c>
      <c r="G3" s="307">
        <v>29250</v>
      </c>
      <c r="H3" s="307">
        <v>30175</v>
      </c>
      <c r="I3" s="307">
        <v>31127</v>
      </c>
      <c r="J3" s="307">
        <v>32097</v>
      </c>
      <c r="K3" s="307">
        <v>33086</v>
      </c>
    </row>
    <row r="4" spans="1:14">
      <c r="A4" s="557" t="s">
        <v>12</v>
      </c>
      <c r="B4" s="307">
        <v>2110.1</v>
      </c>
      <c r="C4" s="307">
        <v>2149.3000000000002</v>
      </c>
      <c r="D4" s="307">
        <v>2185.9</v>
      </c>
      <c r="E4" s="307">
        <v>2219.6999999999998</v>
      </c>
      <c r="F4" s="307">
        <v>2254</v>
      </c>
      <c r="G4" s="307">
        <v>2288.6999999999998</v>
      </c>
      <c r="H4" s="307">
        <v>2323.5</v>
      </c>
      <c r="I4" s="307">
        <v>2374.6970000000001</v>
      </c>
      <c r="J4" s="307">
        <v>2410.3000000000002</v>
      </c>
      <c r="K4" s="307">
        <v>2445.6999999999998</v>
      </c>
    </row>
    <row r="5" spans="1:14">
      <c r="A5" s="557" t="s">
        <v>804</v>
      </c>
      <c r="B5" s="307">
        <v>744</v>
      </c>
      <c r="C5" s="307">
        <v>764</v>
      </c>
      <c r="D5" s="307">
        <v>785</v>
      </c>
      <c r="E5" s="307">
        <v>806</v>
      </c>
      <c r="F5" s="307">
        <v>758</v>
      </c>
      <c r="G5" s="307">
        <v>776</v>
      </c>
      <c r="H5" s="307">
        <v>794</v>
      </c>
      <c r="I5" s="307">
        <v>813</v>
      </c>
      <c r="J5" s="307">
        <v>832</v>
      </c>
      <c r="K5" s="307">
        <v>851</v>
      </c>
    </row>
    <row r="6" spans="1:14">
      <c r="A6" s="557" t="s">
        <v>1200</v>
      </c>
      <c r="B6" s="307">
        <v>80462</v>
      </c>
      <c r="C6" s="307">
        <v>83197</v>
      </c>
      <c r="D6" s="307">
        <v>86025.626847758875</v>
      </c>
      <c r="E6" s="307">
        <v>89216</v>
      </c>
      <c r="F6" s="307">
        <v>91984.000000000015</v>
      </c>
      <c r="G6" s="307">
        <v>95132</v>
      </c>
      <c r="H6" s="307">
        <v>98387</v>
      </c>
      <c r="I6" s="307">
        <v>101757</v>
      </c>
      <c r="J6" s="307">
        <v>105247.00000000001</v>
      </c>
      <c r="K6" s="307">
        <v>108581</v>
      </c>
    </row>
    <row r="7" spans="1:14">
      <c r="A7" s="557" t="s">
        <v>512</v>
      </c>
      <c r="B7" s="307">
        <v>1093</v>
      </c>
      <c r="C7" s="307">
        <v>1106</v>
      </c>
      <c r="D7" s="307">
        <v>1119</v>
      </c>
      <c r="E7" s="307">
        <v>1132</v>
      </c>
      <c r="F7" s="307">
        <v>1093</v>
      </c>
      <c r="G7" s="307">
        <v>1120</v>
      </c>
      <c r="H7" s="307">
        <v>1134</v>
      </c>
      <c r="I7" s="307">
        <v>1147</v>
      </c>
      <c r="J7" s="307">
        <v>1160</v>
      </c>
      <c r="K7" s="307">
        <v>1174</v>
      </c>
    </row>
    <row r="8" spans="1:14">
      <c r="A8" s="557" t="s">
        <v>11</v>
      </c>
      <c r="B8" s="307">
        <v>1908</v>
      </c>
      <c r="C8" s="307">
        <v>1916</v>
      </c>
      <c r="D8" s="307">
        <v>1924</v>
      </c>
      <c r="E8" s="307">
        <v>1942</v>
      </c>
      <c r="F8" s="307">
        <v>1953</v>
      </c>
      <c r="G8" s="307">
        <v>2183</v>
      </c>
      <c r="H8" s="307">
        <v>2125</v>
      </c>
      <c r="I8" s="307">
        <v>2050</v>
      </c>
      <c r="J8" s="307">
        <v>2077</v>
      </c>
      <c r="K8" s="307">
        <v>2090.482</v>
      </c>
    </row>
    <row r="9" spans="1:14">
      <c r="A9" s="557" t="s">
        <v>10</v>
      </c>
      <c r="B9" s="307">
        <v>21842</v>
      </c>
      <c r="C9" s="307">
        <v>22434</v>
      </c>
      <c r="D9" s="307">
        <v>23040</v>
      </c>
      <c r="E9" s="307">
        <v>23658</v>
      </c>
      <c r="F9" s="307">
        <v>24290</v>
      </c>
      <c r="G9" s="307">
        <v>25729.337</v>
      </c>
      <c r="H9" s="307">
        <v>26525.313999999998</v>
      </c>
      <c r="I9" s="307">
        <v>27340.456999999999</v>
      </c>
      <c r="J9" s="307">
        <v>28177.761999999999</v>
      </c>
      <c r="K9" s="307">
        <v>29036.222000000002</v>
      </c>
    </row>
    <row r="10" spans="1:14">
      <c r="A10" s="557" t="s">
        <v>9</v>
      </c>
      <c r="B10" s="307">
        <v>15317</v>
      </c>
      <c r="C10" s="307">
        <v>15805</v>
      </c>
      <c r="D10" s="307">
        <v>16311</v>
      </c>
      <c r="E10" s="307">
        <v>16833</v>
      </c>
      <c r="F10" s="307">
        <v>17373</v>
      </c>
      <c r="G10" s="307">
        <v>17563.749</v>
      </c>
      <c r="H10" s="307">
        <v>18005.268</v>
      </c>
      <c r="I10" s="307">
        <v>18449.828000000001</v>
      </c>
      <c r="J10" s="307">
        <v>18898.440999999999</v>
      </c>
      <c r="K10" s="307">
        <v>19351.892</v>
      </c>
    </row>
    <row r="11" spans="1:14">
      <c r="A11" s="557" t="s">
        <v>8</v>
      </c>
      <c r="B11" s="307">
        <v>1259</v>
      </c>
      <c r="C11" s="307">
        <v>1261</v>
      </c>
      <c r="D11" s="307">
        <v>1263</v>
      </c>
      <c r="E11" s="307">
        <v>1263</v>
      </c>
      <c r="F11" s="307">
        <v>1265</v>
      </c>
      <c r="G11" s="307">
        <v>1265</v>
      </c>
      <c r="H11" s="307">
        <v>1266</v>
      </c>
      <c r="I11" s="307">
        <v>1266</v>
      </c>
      <c r="J11" s="307">
        <v>1266</v>
      </c>
      <c r="K11" s="307">
        <v>1262</v>
      </c>
    </row>
    <row r="12" spans="1:14">
      <c r="A12" s="557" t="s">
        <v>6</v>
      </c>
      <c r="B12" s="307">
        <v>24366.112000000001</v>
      </c>
      <c r="C12" s="307">
        <v>25041.921999999999</v>
      </c>
      <c r="D12" s="307">
        <v>25727.911</v>
      </c>
      <c r="E12" s="307">
        <v>26423.623</v>
      </c>
      <c r="F12" s="307">
        <v>27864.264999999999</v>
      </c>
      <c r="G12" s="307">
        <v>28585.72</v>
      </c>
      <c r="H12" s="307">
        <v>29318.300999999999</v>
      </c>
      <c r="I12" s="307">
        <v>30066.648000000001</v>
      </c>
      <c r="J12" s="307">
        <v>30832.243999999999</v>
      </c>
      <c r="K12" s="307">
        <v>31616</v>
      </c>
    </row>
    <row r="13" spans="1:14">
      <c r="A13" s="557" t="s">
        <v>5</v>
      </c>
      <c r="B13" s="307">
        <v>2196</v>
      </c>
      <c r="C13" s="307">
        <v>2238</v>
      </c>
      <c r="D13" s="307">
        <v>2281</v>
      </c>
      <c r="E13" s="307">
        <v>2459</v>
      </c>
      <c r="F13" s="307">
        <v>2369</v>
      </c>
      <c r="G13" s="307">
        <v>2414</v>
      </c>
      <c r="H13" s="307">
        <v>2459</v>
      </c>
      <c r="I13" s="307">
        <v>2504</v>
      </c>
      <c r="J13" s="307">
        <v>2550</v>
      </c>
      <c r="K13" s="307">
        <v>2596.0370000000003</v>
      </c>
    </row>
    <row r="14" spans="1:14">
      <c r="A14" s="557" t="s">
        <v>4</v>
      </c>
      <c r="B14" s="307">
        <v>89.948999999999998</v>
      </c>
      <c r="C14" s="307">
        <v>91.358999999999995</v>
      </c>
      <c r="D14" s="307">
        <v>93.418999999999997</v>
      </c>
      <c r="E14" s="307">
        <v>94.677000000000007</v>
      </c>
      <c r="F14" s="307">
        <v>95.843000000000004</v>
      </c>
      <c r="G14" s="307">
        <v>96.762</v>
      </c>
      <c r="H14" s="307">
        <v>97.625</v>
      </c>
      <c r="I14" s="307">
        <v>98.462000000000003</v>
      </c>
      <c r="J14" s="307">
        <v>99.257999999999996</v>
      </c>
      <c r="K14" s="552">
        <v>100</v>
      </c>
      <c r="N14" s="17" t="s">
        <v>3079</v>
      </c>
    </row>
    <row r="15" spans="1:14">
      <c r="A15" s="557" t="s">
        <v>3</v>
      </c>
      <c r="B15" s="307">
        <v>53649.095999999998</v>
      </c>
      <c r="C15" s="307">
        <v>54488.423999999999</v>
      </c>
      <c r="D15" s="307">
        <v>55319.826000000001</v>
      </c>
      <c r="E15" s="307">
        <v>56140.764000000003</v>
      </c>
      <c r="F15" s="307">
        <v>56990.964</v>
      </c>
      <c r="G15" s="307">
        <v>57859.351000000002</v>
      </c>
      <c r="H15" s="307">
        <v>58726.826000000001</v>
      </c>
      <c r="I15" s="307">
        <v>59538.697</v>
      </c>
      <c r="J15" s="307">
        <v>60143</v>
      </c>
      <c r="K15" s="307">
        <v>60604.991999999998</v>
      </c>
    </row>
    <row r="16" spans="1:14">
      <c r="A16" s="557" t="s">
        <v>460</v>
      </c>
      <c r="B16" s="307">
        <v>46356</v>
      </c>
      <c r="C16" s="307">
        <v>47831</v>
      </c>
      <c r="D16" s="307">
        <v>49359</v>
      </c>
      <c r="E16" s="307">
        <v>50942</v>
      </c>
      <c r="F16" s="307">
        <v>52555</v>
      </c>
      <c r="G16" s="307">
        <v>54199</v>
      </c>
      <c r="H16" s="307">
        <v>55891</v>
      </c>
      <c r="I16" s="307">
        <v>57638</v>
      </c>
      <c r="J16" s="307">
        <v>59442</v>
      </c>
      <c r="K16" s="552">
        <v>61741</v>
      </c>
      <c r="N16" s="17" t="s">
        <v>3079</v>
      </c>
    </row>
    <row r="17" spans="1:11">
      <c r="A17" s="557" t="s">
        <v>1</v>
      </c>
      <c r="B17" s="307">
        <v>14580.29</v>
      </c>
      <c r="C17" s="307">
        <v>15023.315000000001</v>
      </c>
      <c r="D17" s="307">
        <v>15473.905000000001</v>
      </c>
      <c r="E17" s="307">
        <v>15933.883</v>
      </c>
      <c r="F17" s="307">
        <v>16405.228999999999</v>
      </c>
      <c r="G17" s="307">
        <v>16887.72</v>
      </c>
      <c r="H17" s="307">
        <v>17381.168000000001</v>
      </c>
      <c r="I17" s="307">
        <v>17885.421999999999</v>
      </c>
      <c r="J17" s="307">
        <v>18400.556</v>
      </c>
      <c r="K17" s="307">
        <v>19611</v>
      </c>
    </row>
    <row r="18" spans="1:11">
      <c r="A18" s="557" t="s">
        <v>0</v>
      </c>
      <c r="B18" s="307">
        <v>13257.157999999999</v>
      </c>
      <c r="C18" s="307">
        <v>13456.014999999999</v>
      </c>
      <c r="D18" s="307">
        <v>13657.855</v>
      </c>
      <c r="E18" s="307">
        <v>13862.723</v>
      </c>
      <c r="F18" s="307">
        <v>14070.664000000001</v>
      </c>
      <c r="G18" s="307">
        <v>14281.724</v>
      </c>
      <c r="H18" s="307">
        <v>14495.95</v>
      </c>
      <c r="I18" s="307">
        <v>14713.388999999999</v>
      </c>
      <c r="J18" s="307">
        <v>14934.09</v>
      </c>
      <c r="K18" s="307" t="s">
        <v>3086</v>
      </c>
    </row>
    <row r="20" spans="1:11">
      <c r="A20" s="139" t="s">
        <v>21</v>
      </c>
    </row>
    <row r="21" spans="1:11">
      <c r="A21" s="17" t="s">
        <v>3087</v>
      </c>
    </row>
  </sheetData>
  <mergeCells count="1">
    <mergeCell ref="A1:J1"/>
  </mergeCells>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sheetPr codeName="Sheet365">
    <tabColor rgb="FFFFC000"/>
  </sheetPr>
  <dimension ref="A1:AD1752"/>
  <sheetViews>
    <sheetView workbookViewId="0">
      <selection activeCell="C3" sqref="C3"/>
    </sheetView>
  </sheetViews>
  <sheetFormatPr defaultRowHeight="14.4"/>
  <cols>
    <col min="1" max="1" width="60" customWidth="1"/>
    <col min="2" max="2" width="53.77734375" style="342" customWidth="1"/>
    <col min="3" max="3" width="32.44140625" customWidth="1"/>
    <col min="4" max="18" width="8.77734375" customWidth="1"/>
  </cols>
  <sheetData>
    <row r="1" spans="1:7">
      <c r="B1" s="352" t="s">
        <v>806</v>
      </c>
      <c r="C1" s="352" t="s">
        <v>807</v>
      </c>
    </row>
    <row r="2" spans="1:7" ht="28.8">
      <c r="A2" s="321" t="s">
        <v>13</v>
      </c>
      <c r="B2" s="348" t="s">
        <v>808</v>
      </c>
      <c r="C2" s="321" t="s">
        <v>810</v>
      </c>
      <c r="D2" s="321"/>
      <c r="E2" s="321"/>
      <c r="F2" s="321"/>
      <c r="G2" s="321"/>
    </row>
    <row r="3" spans="1:7" ht="28.8">
      <c r="B3" s="348" t="s">
        <v>809</v>
      </c>
      <c r="C3" s="321"/>
      <c r="D3" s="321"/>
      <c r="E3" s="321"/>
      <c r="F3" s="321"/>
      <c r="G3" s="321"/>
    </row>
    <row r="4" spans="1:7" ht="28.8">
      <c r="A4" s="321" t="s">
        <v>12</v>
      </c>
      <c r="B4" s="348" t="s">
        <v>811</v>
      </c>
      <c r="C4" s="321" t="s">
        <v>812</v>
      </c>
      <c r="D4" s="321"/>
      <c r="E4" s="321"/>
      <c r="F4" s="321"/>
      <c r="G4" s="321"/>
    </row>
    <row r="5" spans="1:7" ht="43.2">
      <c r="B5" s="348" t="s">
        <v>813</v>
      </c>
      <c r="C5" s="321" t="s">
        <v>814</v>
      </c>
      <c r="D5" s="321"/>
      <c r="E5" s="321"/>
      <c r="F5" s="321"/>
      <c r="G5" s="321"/>
    </row>
    <row r="6" spans="1:7" ht="28.8">
      <c r="A6" s="321"/>
      <c r="B6" s="351" t="s">
        <v>815</v>
      </c>
      <c r="C6" s="321" t="s">
        <v>816</v>
      </c>
      <c r="D6" s="8" t="s">
        <v>900</v>
      </c>
      <c r="E6" s="321"/>
      <c r="F6" s="321"/>
      <c r="G6" s="321"/>
    </row>
    <row r="7" spans="1:7" ht="28.8">
      <c r="B7" s="348" t="s">
        <v>817</v>
      </c>
      <c r="C7" s="321" t="s">
        <v>818</v>
      </c>
      <c r="D7" s="321"/>
      <c r="E7" s="321"/>
      <c r="F7" s="321"/>
      <c r="G7" s="321"/>
    </row>
    <row r="8" spans="1:7" ht="28.8">
      <c r="A8" s="321"/>
      <c r="B8" s="348" t="s">
        <v>819</v>
      </c>
      <c r="C8" s="321" t="s">
        <v>820</v>
      </c>
      <c r="D8" s="321"/>
      <c r="E8" s="321"/>
      <c r="F8" s="321"/>
      <c r="G8" s="321"/>
    </row>
    <row r="9" spans="1:7" ht="43.2">
      <c r="A9" s="321"/>
      <c r="B9" s="348" t="s">
        <v>821</v>
      </c>
      <c r="C9" s="321" t="s">
        <v>822</v>
      </c>
      <c r="D9" s="321"/>
      <c r="E9" s="321"/>
      <c r="F9" s="321"/>
      <c r="G9" s="321"/>
    </row>
    <row r="10" spans="1:7" ht="43.2">
      <c r="A10" s="321"/>
      <c r="B10" s="348" t="s">
        <v>823</v>
      </c>
      <c r="C10" s="321" t="s">
        <v>824</v>
      </c>
      <c r="D10" s="321"/>
      <c r="E10" s="321"/>
      <c r="F10" s="321"/>
      <c r="G10" s="321"/>
    </row>
    <row r="11" spans="1:7" ht="43.2">
      <c r="A11" s="321"/>
      <c r="B11" s="348" t="s">
        <v>825</v>
      </c>
      <c r="C11" s="321"/>
      <c r="D11" s="321"/>
      <c r="E11" s="321"/>
      <c r="F11" s="321"/>
      <c r="G11" s="321"/>
    </row>
    <row r="12" spans="1:7">
      <c r="A12" s="321" t="s">
        <v>804</v>
      </c>
      <c r="B12" s="348" t="s">
        <v>826</v>
      </c>
      <c r="C12" s="321" t="s">
        <v>827</v>
      </c>
      <c r="D12" s="321"/>
      <c r="E12" s="321"/>
      <c r="F12" s="321"/>
      <c r="G12" s="321"/>
    </row>
    <row r="13" spans="1:7" ht="28.8">
      <c r="A13" s="321" t="s">
        <v>459</v>
      </c>
      <c r="B13" s="348" t="s">
        <v>828</v>
      </c>
      <c r="C13" s="321" t="s">
        <v>829</v>
      </c>
      <c r="D13" s="321"/>
      <c r="E13" s="321"/>
      <c r="F13" s="321"/>
      <c r="G13" s="321"/>
    </row>
    <row r="14" spans="1:7" ht="43.2">
      <c r="A14" s="321" t="s">
        <v>805</v>
      </c>
      <c r="B14" s="348" t="s">
        <v>830</v>
      </c>
      <c r="C14" s="321" t="s">
        <v>831</v>
      </c>
      <c r="D14" s="321"/>
      <c r="E14" s="321"/>
      <c r="F14" s="321"/>
      <c r="G14" s="321"/>
    </row>
    <row r="15" spans="1:7">
      <c r="A15" s="321" t="s">
        <v>11</v>
      </c>
      <c r="B15" s="348" t="s">
        <v>832</v>
      </c>
      <c r="C15" s="321" t="s">
        <v>833</v>
      </c>
      <c r="D15" s="321"/>
      <c r="E15" s="321"/>
      <c r="F15" s="321"/>
      <c r="G15" s="321"/>
    </row>
    <row r="16" spans="1:7">
      <c r="A16" s="321" t="s">
        <v>10</v>
      </c>
      <c r="B16" t="s">
        <v>834</v>
      </c>
      <c r="C16" s="321" t="s">
        <v>835</v>
      </c>
      <c r="D16" s="321"/>
      <c r="E16" s="321"/>
      <c r="F16" s="321"/>
      <c r="G16" s="321"/>
    </row>
    <row r="17" spans="1:7">
      <c r="A17" s="321"/>
      <c r="B17" t="s">
        <v>836</v>
      </c>
      <c r="C17" s="321"/>
      <c r="D17" s="321"/>
      <c r="E17" s="321"/>
      <c r="F17" s="321"/>
      <c r="G17" s="321"/>
    </row>
    <row r="18" spans="1:7" ht="28.8">
      <c r="B18" s="348" t="s">
        <v>837</v>
      </c>
      <c r="C18" s="321"/>
      <c r="D18" s="321"/>
      <c r="E18" s="321"/>
      <c r="F18" s="321"/>
      <c r="G18" s="321"/>
    </row>
    <row r="19" spans="1:7" ht="28.8">
      <c r="A19" s="321"/>
      <c r="B19" s="348" t="s">
        <v>838</v>
      </c>
      <c r="C19" s="321" t="s">
        <v>839</v>
      </c>
      <c r="D19" s="321"/>
      <c r="E19" s="321"/>
      <c r="F19" s="321"/>
      <c r="G19" s="321"/>
    </row>
    <row r="20" spans="1:7" ht="28.8">
      <c r="A20" s="321"/>
      <c r="B20" s="348" t="s">
        <v>840</v>
      </c>
      <c r="C20" s="321"/>
      <c r="D20" s="321"/>
      <c r="E20" s="321"/>
      <c r="F20" s="321"/>
      <c r="G20" s="321"/>
    </row>
    <row r="21" spans="1:7">
      <c r="A21" s="321" t="s">
        <v>9</v>
      </c>
      <c r="B21" t="s">
        <v>841</v>
      </c>
      <c r="C21" s="321" t="s">
        <v>842</v>
      </c>
      <c r="D21" s="321"/>
      <c r="E21" s="321"/>
      <c r="F21" s="321"/>
      <c r="G21" s="321"/>
    </row>
    <row r="22" spans="1:7" ht="28.8">
      <c r="B22" s="348" t="s">
        <v>843</v>
      </c>
      <c r="C22" s="321" t="s">
        <v>870</v>
      </c>
      <c r="D22" s="321"/>
      <c r="E22" s="321"/>
      <c r="F22" s="321"/>
      <c r="G22" s="321"/>
    </row>
    <row r="23" spans="1:7" ht="28.8">
      <c r="A23" s="321" t="s">
        <v>8</v>
      </c>
      <c r="B23" s="348" t="s">
        <v>864</v>
      </c>
      <c r="C23" s="321" t="s">
        <v>865</v>
      </c>
      <c r="D23" s="321"/>
      <c r="E23" s="321"/>
      <c r="F23" s="321"/>
      <c r="G23" s="321"/>
    </row>
    <row r="24" spans="1:7">
      <c r="A24" s="321" t="s">
        <v>6</v>
      </c>
      <c r="B24" s="351" t="s">
        <v>844</v>
      </c>
      <c r="C24" s="321" t="s">
        <v>845</v>
      </c>
      <c r="D24" s="321"/>
      <c r="E24" s="321"/>
      <c r="F24" s="321"/>
      <c r="G24" s="321"/>
    </row>
    <row r="25" spans="1:7">
      <c r="A25" s="321"/>
      <c r="B25" s="348"/>
      <c r="C25" s="321" t="s">
        <v>873</v>
      </c>
      <c r="D25" s="321"/>
      <c r="E25" s="321"/>
      <c r="F25" s="321"/>
      <c r="G25" s="321"/>
    </row>
    <row r="26" spans="1:7" ht="28.8">
      <c r="A26" s="321" t="s">
        <v>18</v>
      </c>
      <c r="B26" s="348" t="s">
        <v>846</v>
      </c>
      <c r="C26" s="321"/>
      <c r="D26" s="321"/>
      <c r="E26" s="321"/>
      <c r="F26" s="321"/>
      <c r="G26" s="321"/>
    </row>
    <row r="27" spans="1:7" ht="28.8">
      <c r="A27" s="321"/>
      <c r="B27" s="348" t="s">
        <v>847</v>
      </c>
      <c r="C27" s="321"/>
      <c r="D27" s="321"/>
      <c r="E27" s="321"/>
      <c r="F27" s="321"/>
      <c r="G27" s="321"/>
    </row>
    <row r="28" spans="1:7" ht="28.8">
      <c r="A28" s="321"/>
      <c r="B28" s="348" t="s">
        <v>848</v>
      </c>
      <c r="C28" s="321" t="s">
        <v>849</v>
      </c>
      <c r="D28" s="321"/>
      <c r="E28" s="321"/>
      <c r="F28" s="321"/>
      <c r="G28" s="321"/>
    </row>
    <row r="29" spans="1:7">
      <c r="A29" s="321" t="s">
        <v>4</v>
      </c>
      <c r="B29" s="348" t="s">
        <v>850</v>
      </c>
      <c r="C29" s="321" t="s">
        <v>851</v>
      </c>
      <c r="D29" s="321"/>
      <c r="E29" s="321"/>
      <c r="F29" s="321"/>
      <c r="G29" s="321"/>
    </row>
    <row r="30" spans="1:7">
      <c r="A30" s="321"/>
      <c r="B30" s="348" t="s">
        <v>852</v>
      </c>
      <c r="C30" s="321" t="s">
        <v>853</v>
      </c>
      <c r="D30" s="321"/>
      <c r="E30" s="321"/>
      <c r="F30" s="321"/>
      <c r="G30" s="321"/>
    </row>
    <row r="31" spans="1:7">
      <c r="A31" s="321" t="s">
        <v>3</v>
      </c>
      <c r="B31" s="348" t="s">
        <v>854</v>
      </c>
      <c r="C31" s="321" t="s">
        <v>855</v>
      </c>
      <c r="D31" s="321"/>
      <c r="E31" s="321"/>
      <c r="F31" s="321"/>
      <c r="G31" s="321"/>
    </row>
    <row r="32" spans="1:7" ht="43.2">
      <c r="A32" s="321" t="s">
        <v>460</v>
      </c>
      <c r="B32" s="348" t="s">
        <v>856</v>
      </c>
      <c r="C32" s="350" t="s">
        <v>872</v>
      </c>
      <c r="D32" s="321"/>
      <c r="E32" s="321"/>
      <c r="F32" s="321"/>
      <c r="G32" s="321"/>
    </row>
    <row r="33" spans="1:7" ht="28.8">
      <c r="B33" s="348" t="s">
        <v>857</v>
      </c>
      <c r="C33" s="321"/>
      <c r="D33" s="321"/>
      <c r="E33" s="321"/>
      <c r="F33" s="321"/>
      <c r="G33" s="321"/>
    </row>
    <row r="34" spans="1:7">
      <c r="B34" t="s">
        <v>858</v>
      </c>
      <c r="C34" s="321" t="s">
        <v>859</v>
      </c>
      <c r="D34" s="321"/>
      <c r="E34" s="321"/>
      <c r="F34" s="321"/>
      <c r="G34" s="321"/>
    </row>
    <row r="35" spans="1:7">
      <c r="B35" t="s">
        <v>863</v>
      </c>
      <c r="C35" s="321" t="s">
        <v>860</v>
      </c>
      <c r="D35" s="321"/>
      <c r="E35" s="321"/>
      <c r="F35" s="321"/>
      <c r="G35" s="321"/>
    </row>
    <row r="36" spans="1:7">
      <c r="B36" t="s">
        <v>862</v>
      </c>
      <c r="C36" s="321" t="s">
        <v>861</v>
      </c>
      <c r="D36" s="321"/>
      <c r="E36" s="321"/>
      <c r="F36" s="321"/>
      <c r="G36" s="321"/>
    </row>
    <row r="37" spans="1:7">
      <c r="A37" s="321" t="s">
        <v>1</v>
      </c>
      <c r="B37" s="349" t="s">
        <v>866</v>
      </c>
      <c r="C37" s="321" t="s">
        <v>867</v>
      </c>
      <c r="D37" s="321"/>
      <c r="E37" s="321"/>
      <c r="F37" s="321"/>
      <c r="G37" s="321"/>
    </row>
    <row r="38" spans="1:7">
      <c r="A38" s="321" t="s">
        <v>24</v>
      </c>
      <c r="B38" s="348" t="s">
        <v>868</v>
      </c>
      <c r="C38" s="321" t="s">
        <v>869</v>
      </c>
      <c r="D38" s="321"/>
      <c r="E38" s="321"/>
      <c r="F38" s="321"/>
      <c r="G38" s="321"/>
    </row>
    <row r="39" spans="1:7">
      <c r="A39" s="321"/>
      <c r="B39" s="348"/>
      <c r="C39" s="321"/>
      <c r="D39" s="321"/>
      <c r="E39" s="321"/>
      <c r="F39" s="321"/>
      <c r="G39" s="321"/>
    </row>
    <row r="40" spans="1:7">
      <c r="A40" s="321"/>
      <c r="B40" s="348"/>
      <c r="C40" s="321"/>
      <c r="D40" s="321"/>
      <c r="E40" s="321"/>
      <c r="F40" s="321"/>
      <c r="G40" s="321"/>
    </row>
    <row r="41" spans="1:7">
      <c r="A41" s="321"/>
      <c r="B41" s="348"/>
      <c r="C41" s="321"/>
      <c r="D41" s="321"/>
      <c r="E41" s="321"/>
      <c r="F41" s="321"/>
      <c r="G41" s="321"/>
    </row>
    <row r="42" spans="1:7">
      <c r="A42" s="337" t="s">
        <v>685</v>
      </c>
      <c r="B42" s="341" t="s">
        <v>684</v>
      </c>
      <c r="C42" s="337" t="s">
        <v>642</v>
      </c>
    </row>
    <row r="43" spans="1:7">
      <c r="A43" s="31" t="s">
        <v>768</v>
      </c>
      <c r="B43" s="348"/>
      <c r="C43" s="321"/>
      <c r="D43" s="321"/>
      <c r="E43" s="321"/>
      <c r="F43" s="321"/>
      <c r="G43" s="321"/>
    </row>
    <row r="44" spans="1:7">
      <c r="A44" s="347" t="s">
        <v>796</v>
      </c>
    </row>
    <row r="45" spans="1:7">
      <c r="A45" s="347" t="s">
        <v>797</v>
      </c>
    </row>
    <row r="46" spans="1:7">
      <c r="A46" s="347" t="s">
        <v>803</v>
      </c>
    </row>
    <row r="47" spans="1:7">
      <c r="A47" s="346" t="s">
        <v>771</v>
      </c>
    </row>
    <row r="48" spans="1:7" ht="28.8">
      <c r="A48" s="346" t="s">
        <v>769</v>
      </c>
      <c r="B48" s="342" t="s">
        <v>871</v>
      </c>
      <c r="C48" s="355" t="s">
        <v>792</v>
      </c>
      <c r="D48" s="8" t="s">
        <v>1188</v>
      </c>
    </row>
    <row r="49" spans="1:5">
      <c r="A49" s="346" t="s">
        <v>772</v>
      </c>
    </row>
    <row r="50" spans="1:5" ht="28.8">
      <c r="A50" s="346" t="s">
        <v>773</v>
      </c>
      <c r="B50" s="342" t="s">
        <v>770</v>
      </c>
      <c r="C50" s="355" t="s">
        <v>792</v>
      </c>
    </row>
    <row r="51" spans="1:5" ht="28.8">
      <c r="A51" s="346" t="s">
        <v>774</v>
      </c>
    </row>
    <row r="52" spans="1:5" ht="28.8">
      <c r="A52" s="346" t="s">
        <v>775</v>
      </c>
    </row>
    <row r="53" spans="1:5" ht="28.8">
      <c r="A53" s="346" t="s">
        <v>776</v>
      </c>
      <c r="B53"/>
    </row>
    <row r="54" spans="1:5">
      <c r="A54" s="346" t="s">
        <v>777</v>
      </c>
      <c r="B54" s="342" t="s">
        <v>801</v>
      </c>
      <c r="C54" t="s">
        <v>802</v>
      </c>
      <c r="E54" t="s">
        <v>797</v>
      </c>
    </row>
    <row r="55" spans="1:5">
      <c r="A55" s="346" t="s">
        <v>778</v>
      </c>
    </row>
    <row r="56" spans="1:5" ht="28.8">
      <c r="A56" s="346" t="s">
        <v>779</v>
      </c>
    </row>
    <row r="57" spans="1:5" ht="28.8">
      <c r="A57" s="346" t="s">
        <v>780</v>
      </c>
      <c r="B57" s="342" t="s">
        <v>770</v>
      </c>
      <c r="C57" t="s">
        <v>793</v>
      </c>
      <c r="E57" t="s">
        <v>794</v>
      </c>
    </row>
    <row r="58" spans="1:5" ht="28.8">
      <c r="A58" s="346" t="s">
        <v>781</v>
      </c>
      <c r="C58" s="385" t="s">
        <v>2258</v>
      </c>
    </row>
    <row r="59" spans="1:5">
      <c r="A59" s="346" t="s">
        <v>782</v>
      </c>
    </row>
    <row r="60" spans="1:5" ht="28.8">
      <c r="A60" s="346" t="s">
        <v>783</v>
      </c>
    </row>
    <row r="61" spans="1:5" ht="28.8">
      <c r="A61" s="346" t="s">
        <v>784</v>
      </c>
    </row>
    <row r="62" spans="1:5" ht="28.8">
      <c r="A62" s="346" t="s">
        <v>785</v>
      </c>
    </row>
    <row r="63" spans="1:5">
      <c r="A63" s="346" t="s">
        <v>786</v>
      </c>
    </row>
    <row r="64" spans="1:5" ht="28.8">
      <c r="A64" s="346" t="s">
        <v>787</v>
      </c>
      <c r="B64" s="342" t="s">
        <v>800</v>
      </c>
      <c r="C64" s="355" t="s">
        <v>792</v>
      </c>
    </row>
    <row r="65" spans="1:3" ht="28.8">
      <c r="A65" s="346" t="s">
        <v>788</v>
      </c>
      <c r="B65" s="342" t="s">
        <v>800</v>
      </c>
      <c r="C65" s="355" t="s">
        <v>792</v>
      </c>
    </row>
    <row r="66" spans="1:3" ht="28.8">
      <c r="A66" s="346" t="s">
        <v>789</v>
      </c>
      <c r="B66" s="342" t="s">
        <v>800</v>
      </c>
      <c r="C66" s="355" t="s">
        <v>792</v>
      </c>
    </row>
    <row r="67" spans="1:3">
      <c r="A67" s="346" t="s">
        <v>790</v>
      </c>
      <c r="B67" s="342" t="s">
        <v>800</v>
      </c>
      <c r="C67" s="355" t="s">
        <v>792</v>
      </c>
    </row>
    <row r="68" spans="1:3">
      <c r="A68" s="346" t="s">
        <v>791</v>
      </c>
      <c r="B68" s="342" t="s">
        <v>800</v>
      </c>
      <c r="C68" s="355" t="s">
        <v>792</v>
      </c>
    </row>
    <row r="69" spans="1:3" ht="28.8">
      <c r="A69" s="384" t="s">
        <v>1204</v>
      </c>
      <c r="C69" t="s">
        <v>793</v>
      </c>
    </row>
    <row r="70" spans="1:3">
      <c r="A70" s="385" t="s">
        <v>1206</v>
      </c>
    </row>
    <row r="74" spans="1:3">
      <c r="A74" s="95" t="s">
        <v>643</v>
      </c>
    </row>
    <row r="75" spans="1:3">
      <c r="A75" t="s">
        <v>644</v>
      </c>
      <c r="B75" s="342" t="s">
        <v>645</v>
      </c>
      <c r="C75" t="s">
        <v>646</v>
      </c>
    </row>
    <row r="76" spans="1:3">
      <c r="A76" t="s">
        <v>657</v>
      </c>
      <c r="B76" s="342" t="s">
        <v>658</v>
      </c>
      <c r="C76" s="335" t="s">
        <v>656</v>
      </c>
    </row>
    <row r="77" spans="1:3" ht="28.8">
      <c r="A77" t="s">
        <v>662</v>
      </c>
      <c r="B77" s="343" t="s">
        <v>935</v>
      </c>
      <c r="C77" t="s">
        <v>663</v>
      </c>
    </row>
    <row r="78" spans="1:3">
      <c r="A78" t="s">
        <v>665</v>
      </c>
      <c r="B78" s="343" t="s">
        <v>664</v>
      </c>
      <c r="C78" t="s">
        <v>666</v>
      </c>
    </row>
    <row r="79" spans="1:3">
      <c r="A79" t="s">
        <v>667</v>
      </c>
      <c r="B79" s="343" t="s">
        <v>669</v>
      </c>
      <c r="C79" t="s">
        <v>668</v>
      </c>
    </row>
    <row r="80" spans="1:3">
      <c r="A80" t="s">
        <v>659</v>
      </c>
      <c r="B80" s="342" t="s">
        <v>660</v>
      </c>
    </row>
    <row r="81" spans="1:3">
      <c r="A81" t="s">
        <v>661</v>
      </c>
      <c r="B81" s="342" t="s">
        <v>660</v>
      </c>
    </row>
    <row r="82" spans="1:3">
      <c r="A82" s="95" t="s">
        <v>672</v>
      </c>
    </row>
    <row r="83" spans="1:3">
      <c r="A83" t="s">
        <v>674</v>
      </c>
      <c r="B83" s="342" t="s">
        <v>673</v>
      </c>
      <c r="C83" t="s">
        <v>668</v>
      </c>
    </row>
    <row r="84" spans="1:3">
      <c r="A84" t="s">
        <v>676</v>
      </c>
    </row>
    <row r="85" spans="1:3">
      <c r="A85" t="s">
        <v>675</v>
      </c>
      <c r="B85" s="342" t="s">
        <v>673</v>
      </c>
      <c r="C85" s="1" t="s">
        <v>668</v>
      </c>
    </row>
    <row r="86" spans="1:3">
      <c r="A86" t="s">
        <v>677</v>
      </c>
    </row>
    <row r="87" spans="1:3">
      <c r="A87" t="s">
        <v>678</v>
      </c>
      <c r="B87" s="343" t="s">
        <v>681</v>
      </c>
    </row>
    <row r="88" spans="1:3">
      <c r="A88" t="s">
        <v>679</v>
      </c>
      <c r="B88" s="343" t="s">
        <v>681</v>
      </c>
    </row>
    <row r="89" spans="1:3">
      <c r="A89" t="s">
        <v>680</v>
      </c>
      <c r="B89" s="343" t="s">
        <v>681</v>
      </c>
    </row>
    <row r="90" spans="1:3">
      <c r="A90" s="95" t="s">
        <v>682</v>
      </c>
    </row>
    <row r="91" spans="1:3">
      <c r="A91" t="s">
        <v>683</v>
      </c>
      <c r="B91" s="343" t="s">
        <v>681</v>
      </c>
    </row>
    <row r="92" spans="1:3">
      <c r="A92" t="s">
        <v>686</v>
      </c>
    </row>
    <row r="93" spans="1:3">
      <c r="A93" t="s">
        <v>687</v>
      </c>
    </row>
    <row r="94" spans="1:3">
      <c r="A94" t="s">
        <v>688</v>
      </c>
      <c r="B94" s="342" t="s">
        <v>690</v>
      </c>
      <c r="C94" t="s">
        <v>689</v>
      </c>
    </row>
    <row r="95" spans="1:3">
      <c r="A95" s="95" t="s">
        <v>691</v>
      </c>
    </row>
    <row r="96" spans="1:3">
      <c r="A96" t="s">
        <v>692</v>
      </c>
      <c r="B96" s="343" t="s">
        <v>681</v>
      </c>
    </row>
    <row r="97" spans="1:7">
      <c r="A97" t="s">
        <v>693</v>
      </c>
      <c r="B97" s="343" t="s">
        <v>681</v>
      </c>
      <c r="C97" t="s">
        <v>2260</v>
      </c>
      <c r="E97" t="s">
        <v>1065</v>
      </c>
    </row>
    <row r="98" spans="1:7">
      <c r="A98" t="s">
        <v>694</v>
      </c>
      <c r="B98" s="342" t="s">
        <v>696</v>
      </c>
      <c r="C98" t="s">
        <v>668</v>
      </c>
    </row>
    <row r="99" spans="1:7">
      <c r="A99" t="s">
        <v>695</v>
      </c>
      <c r="B99" s="343" t="s">
        <v>681</v>
      </c>
    </row>
    <row r="100" spans="1:7">
      <c r="A100" t="s">
        <v>697</v>
      </c>
      <c r="B100" s="342" t="s">
        <v>696</v>
      </c>
      <c r="C100" t="s">
        <v>700</v>
      </c>
    </row>
    <row r="101" spans="1:7">
      <c r="A101" t="s">
        <v>698</v>
      </c>
      <c r="B101" s="342" t="s">
        <v>696</v>
      </c>
      <c r="C101" t="s">
        <v>700</v>
      </c>
    </row>
    <row r="102" spans="1:7">
      <c r="A102" t="s">
        <v>699</v>
      </c>
      <c r="B102" s="342" t="s">
        <v>696</v>
      </c>
      <c r="C102" t="s">
        <v>700</v>
      </c>
    </row>
    <row r="103" spans="1:7">
      <c r="A103" t="s">
        <v>701</v>
      </c>
      <c r="B103" s="342" t="s">
        <v>696</v>
      </c>
      <c r="C103" t="s">
        <v>702</v>
      </c>
    </row>
    <row r="104" spans="1:7">
      <c r="A104" t="s">
        <v>703</v>
      </c>
      <c r="B104" s="342" t="s">
        <v>696</v>
      </c>
      <c r="C104" t="s">
        <v>716</v>
      </c>
    </row>
    <row r="105" spans="1:7" ht="18">
      <c r="A105" t="s">
        <v>704</v>
      </c>
      <c r="B105" s="342" t="s">
        <v>719</v>
      </c>
      <c r="C105" t="s">
        <v>718</v>
      </c>
      <c r="G105" s="339" t="s">
        <v>717</v>
      </c>
    </row>
    <row r="106" spans="1:7" ht="18">
      <c r="A106" t="s">
        <v>705</v>
      </c>
      <c r="B106" s="342" t="s">
        <v>719</v>
      </c>
      <c r="C106" t="s">
        <v>718</v>
      </c>
      <c r="G106" s="339" t="s">
        <v>717</v>
      </c>
    </row>
    <row r="107" spans="1:7" ht="18">
      <c r="A107" t="s">
        <v>706</v>
      </c>
      <c r="B107" s="342" t="s">
        <v>720</v>
      </c>
      <c r="C107" t="s">
        <v>718</v>
      </c>
      <c r="G107" s="339" t="s">
        <v>717</v>
      </c>
    </row>
    <row r="108" spans="1:7" ht="18">
      <c r="A108" t="s">
        <v>707</v>
      </c>
      <c r="B108" s="342" t="s">
        <v>719</v>
      </c>
      <c r="C108" t="s">
        <v>718</v>
      </c>
      <c r="G108" s="339" t="s">
        <v>717</v>
      </c>
    </row>
    <row r="109" spans="1:7" ht="28.8">
      <c r="A109" t="s">
        <v>708</v>
      </c>
      <c r="B109" s="342" t="s">
        <v>721</v>
      </c>
      <c r="C109" t="s">
        <v>718</v>
      </c>
      <c r="G109" s="339" t="s">
        <v>717</v>
      </c>
    </row>
    <row r="110" spans="1:7" ht="28.8">
      <c r="A110" t="s">
        <v>709</v>
      </c>
      <c r="B110" s="342" t="s">
        <v>723</v>
      </c>
      <c r="C110" t="s">
        <v>718</v>
      </c>
      <c r="G110" s="339" t="s">
        <v>717</v>
      </c>
    </row>
    <row r="111" spans="1:7" ht="28.8">
      <c r="A111" t="s">
        <v>710</v>
      </c>
      <c r="B111" s="342" t="s">
        <v>722</v>
      </c>
      <c r="C111" t="s">
        <v>718</v>
      </c>
      <c r="G111" s="339" t="s">
        <v>717</v>
      </c>
    </row>
    <row r="112" spans="1:7" ht="43.2">
      <c r="A112" t="s">
        <v>711</v>
      </c>
      <c r="B112" s="342" t="s">
        <v>724</v>
      </c>
      <c r="C112" t="s">
        <v>718</v>
      </c>
      <c r="G112" s="339" t="s">
        <v>717</v>
      </c>
    </row>
    <row r="113" spans="1:7" ht="18">
      <c r="A113" t="s">
        <v>712</v>
      </c>
      <c r="B113" s="342" t="s">
        <v>725</v>
      </c>
      <c r="C113" t="s">
        <v>718</v>
      </c>
      <c r="G113" s="339" t="s">
        <v>717</v>
      </c>
    </row>
    <row r="114" spans="1:7" ht="28.8">
      <c r="A114" t="s">
        <v>713</v>
      </c>
      <c r="B114" s="342" t="s">
        <v>726</v>
      </c>
      <c r="C114" t="s">
        <v>718</v>
      </c>
      <c r="G114" s="339" t="s">
        <v>717</v>
      </c>
    </row>
    <row r="115" spans="1:7" ht="43.2">
      <c r="A115" t="s">
        <v>714</v>
      </c>
      <c r="B115" s="343" t="s">
        <v>727</v>
      </c>
      <c r="C115" t="s">
        <v>718</v>
      </c>
      <c r="G115" s="339" t="s">
        <v>717</v>
      </c>
    </row>
    <row r="116" spans="1:7" ht="28.8">
      <c r="A116" t="s">
        <v>715</v>
      </c>
      <c r="B116" s="342" t="s">
        <v>728</v>
      </c>
      <c r="C116" t="s">
        <v>718</v>
      </c>
      <c r="G116" s="339" t="s">
        <v>717</v>
      </c>
    </row>
    <row r="117" spans="1:7">
      <c r="A117" t="s">
        <v>729</v>
      </c>
    </row>
    <row r="118" spans="1:7" ht="28.8">
      <c r="A118" t="s">
        <v>730</v>
      </c>
      <c r="B118" s="342" t="s">
        <v>740</v>
      </c>
      <c r="C118" t="s">
        <v>718</v>
      </c>
    </row>
    <row r="119" spans="1:7" ht="43.2">
      <c r="A119" t="s">
        <v>731</v>
      </c>
      <c r="B119" s="342" t="s">
        <v>741</v>
      </c>
      <c r="C119" t="s">
        <v>718</v>
      </c>
    </row>
    <row r="120" spans="1:7">
      <c r="A120" t="s">
        <v>732</v>
      </c>
    </row>
    <row r="121" spans="1:7" ht="28.8">
      <c r="A121" t="s">
        <v>733</v>
      </c>
      <c r="B121" s="342" t="s">
        <v>742</v>
      </c>
      <c r="C121" t="s">
        <v>718</v>
      </c>
    </row>
    <row r="122" spans="1:7">
      <c r="A122" t="s">
        <v>734</v>
      </c>
    </row>
    <row r="123" spans="1:7" ht="43.2">
      <c r="A123" t="s">
        <v>735</v>
      </c>
      <c r="B123" s="342" t="s">
        <v>744</v>
      </c>
      <c r="C123" t="s">
        <v>718</v>
      </c>
    </row>
    <row r="124" spans="1:7">
      <c r="A124" t="s">
        <v>736</v>
      </c>
    </row>
    <row r="125" spans="1:7" ht="43.2">
      <c r="A125" t="s">
        <v>737</v>
      </c>
      <c r="B125" s="342" t="s">
        <v>746</v>
      </c>
      <c r="C125" t="s">
        <v>718</v>
      </c>
    </row>
    <row r="126" spans="1:7">
      <c r="A126" t="s">
        <v>738</v>
      </c>
    </row>
    <row r="127" spans="1:7" ht="43.2">
      <c r="A127" t="s">
        <v>739</v>
      </c>
      <c r="B127" s="342" t="s">
        <v>747</v>
      </c>
      <c r="C127" t="s">
        <v>718</v>
      </c>
    </row>
    <row r="128" spans="1:7" ht="43.2">
      <c r="A128" t="s">
        <v>748</v>
      </c>
      <c r="B128" s="342" t="s">
        <v>761</v>
      </c>
      <c r="C128" t="s">
        <v>760</v>
      </c>
    </row>
    <row r="129" spans="1:3" ht="43.2">
      <c r="A129" t="s">
        <v>749</v>
      </c>
      <c r="B129" s="342" t="s">
        <v>762</v>
      </c>
      <c r="C129" t="s">
        <v>760</v>
      </c>
    </row>
    <row r="130" spans="1:3" ht="43.2">
      <c r="A130" t="s">
        <v>750</v>
      </c>
      <c r="B130" s="342" t="s">
        <v>763</v>
      </c>
      <c r="C130" t="s">
        <v>760</v>
      </c>
    </row>
    <row r="131" spans="1:3" ht="57.6">
      <c r="A131" t="s">
        <v>751</v>
      </c>
      <c r="B131" s="342" t="s">
        <v>764</v>
      </c>
      <c r="C131" t="s">
        <v>760</v>
      </c>
    </row>
    <row r="132" spans="1:3" ht="43.2">
      <c r="A132" t="s">
        <v>752</v>
      </c>
      <c r="B132" s="342" t="s">
        <v>766</v>
      </c>
      <c r="C132" t="s">
        <v>760</v>
      </c>
    </row>
    <row r="133" spans="1:3">
      <c r="A133" t="s">
        <v>753</v>
      </c>
      <c r="B133" s="343" t="s">
        <v>765</v>
      </c>
    </row>
    <row r="134" spans="1:3">
      <c r="A134" t="s">
        <v>754</v>
      </c>
    </row>
    <row r="135" spans="1:3">
      <c r="A135" t="s">
        <v>755</v>
      </c>
    </row>
    <row r="136" spans="1:3" ht="72">
      <c r="A136" t="s">
        <v>756</v>
      </c>
      <c r="B136" s="342" t="s">
        <v>767</v>
      </c>
    </row>
    <row r="137" spans="1:3">
      <c r="A137" t="s">
        <v>757</v>
      </c>
    </row>
    <row r="138" spans="1:3">
      <c r="A138" t="s">
        <v>758</v>
      </c>
    </row>
    <row r="139" spans="1:3">
      <c r="A139" t="s">
        <v>759</v>
      </c>
    </row>
    <row r="140" spans="1:3">
      <c r="A140" s="31" t="s">
        <v>888</v>
      </c>
    </row>
    <row r="141" spans="1:3" ht="28.8">
      <c r="A141" t="s">
        <v>889</v>
      </c>
      <c r="B141" s="342" t="s">
        <v>1039</v>
      </c>
    </row>
    <row r="142" spans="1:3">
      <c r="A142" t="s">
        <v>890</v>
      </c>
      <c r="B142" s="342" t="s">
        <v>1040</v>
      </c>
    </row>
    <row r="143" spans="1:3" ht="43.2">
      <c r="A143" t="s">
        <v>891</v>
      </c>
      <c r="B143" s="342" t="s">
        <v>1057</v>
      </c>
    </row>
    <row r="144" spans="1:3" ht="43.2">
      <c r="A144" t="s">
        <v>892</v>
      </c>
      <c r="B144" s="342" t="s">
        <v>1057</v>
      </c>
    </row>
    <row r="145" spans="1:4" ht="43.2">
      <c r="A145" t="s">
        <v>893</v>
      </c>
      <c r="B145" s="342" t="s">
        <v>1057</v>
      </c>
    </row>
    <row r="146" spans="1:4" ht="43.2">
      <c r="A146" t="s">
        <v>894</v>
      </c>
      <c r="B146" s="342" t="s">
        <v>1057</v>
      </c>
    </row>
    <row r="147" spans="1:4">
      <c r="A147" t="s">
        <v>895</v>
      </c>
      <c r="B147" s="342" t="s">
        <v>981</v>
      </c>
      <c r="C147" t="s">
        <v>1058</v>
      </c>
    </row>
    <row r="148" spans="1:4">
      <c r="C148" t="s">
        <v>1059</v>
      </c>
    </row>
    <row r="149" spans="1:4">
      <c r="C149" t="s">
        <v>1060</v>
      </c>
      <c r="D149" t="s">
        <v>1061</v>
      </c>
    </row>
    <row r="150" spans="1:4">
      <c r="C150" t="s">
        <v>815</v>
      </c>
    </row>
    <row r="151" spans="1:4">
      <c r="A151" t="s">
        <v>896</v>
      </c>
      <c r="B151" s="342" t="s">
        <v>981</v>
      </c>
      <c r="C151" t="s">
        <v>1064</v>
      </c>
    </row>
    <row r="152" spans="1:4">
      <c r="A152" t="s">
        <v>897</v>
      </c>
      <c r="B152" s="342" t="s">
        <v>981</v>
      </c>
    </row>
    <row r="153" spans="1:4" ht="28.8">
      <c r="A153" t="s">
        <v>898</v>
      </c>
      <c r="B153" s="342" t="s">
        <v>1066</v>
      </c>
      <c r="C153" t="s">
        <v>1064</v>
      </c>
    </row>
    <row r="154" spans="1:4" ht="28.8">
      <c r="A154" t="s">
        <v>899</v>
      </c>
      <c r="B154" s="342" t="s">
        <v>1062</v>
      </c>
      <c r="C154" t="s">
        <v>1063</v>
      </c>
    </row>
    <row r="158" spans="1:4">
      <c r="A158" s="31" t="s">
        <v>875</v>
      </c>
    </row>
    <row r="159" spans="1:4">
      <c r="A159" t="s">
        <v>876</v>
      </c>
      <c r="C159" t="s">
        <v>1180</v>
      </c>
    </row>
    <row r="160" spans="1:4">
      <c r="A160" t="s">
        <v>877</v>
      </c>
      <c r="C160" t="s">
        <v>1181</v>
      </c>
    </row>
    <row r="161" spans="1:3">
      <c r="A161" t="s">
        <v>878</v>
      </c>
      <c r="C161" t="s">
        <v>1181</v>
      </c>
    </row>
    <row r="162" spans="1:3">
      <c r="A162" t="s">
        <v>879</v>
      </c>
      <c r="C162" t="s">
        <v>929</v>
      </c>
    </row>
    <row r="163" spans="1:3">
      <c r="A163" t="s">
        <v>880</v>
      </c>
      <c r="B163" s="343" t="s">
        <v>928</v>
      </c>
      <c r="C163" t="s">
        <v>1182</v>
      </c>
    </row>
    <row r="164" spans="1:3">
      <c r="A164" t="s">
        <v>881</v>
      </c>
      <c r="B164" s="342" t="s">
        <v>882</v>
      </c>
      <c r="C164" s="8" t="s">
        <v>1183</v>
      </c>
    </row>
    <row r="165" spans="1:3">
      <c r="A165" t="s">
        <v>883</v>
      </c>
      <c r="C165" t="s">
        <v>1184</v>
      </c>
    </row>
    <row r="166" spans="1:3">
      <c r="A166" t="s">
        <v>884</v>
      </c>
      <c r="B166" s="343" t="s">
        <v>928</v>
      </c>
      <c r="C166" t="s">
        <v>1185</v>
      </c>
    </row>
    <row r="167" spans="1:3">
      <c r="A167" t="s">
        <v>885</v>
      </c>
      <c r="C167" t="s">
        <v>1181</v>
      </c>
    </row>
    <row r="168" spans="1:3">
      <c r="A168" t="s">
        <v>886</v>
      </c>
      <c r="C168" t="s">
        <v>1186</v>
      </c>
    </row>
    <row r="169" spans="1:3">
      <c r="A169" t="s">
        <v>887</v>
      </c>
      <c r="C169" t="s">
        <v>1186</v>
      </c>
    </row>
    <row r="170" spans="1:3">
      <c r="A170" s="31" t="s">
        <v>1071</v>
      </c>
    </row>
    <row r="171" spans="1:3">
      <c r="A171" s="31" t="s">
        <v>1088</v>
      </c>
      <c r="B171"/>
    </row>
    <row r="172" spans="1:3">
      <c r="A172" t="s">
        <v>1083</v>
      </c>
      <c r="B172"/>
    </row>
    <row r="173" spans="1:3">
      <c r="A173" t="s">
        <v>1095</v>
      </c>
      <c r="B173" s="8"/>
    </row>
    <row r="174" spans="1:3" ht="28.8">
      <c r="A174" s="342" t="s">
        <v>1096</v>
      </c>
      <c r="B174" s="8"/>
    </row>
    <row r="175" spans="1:3">
      <c r="B175" s="8"/>
    </row>
    <row r="176" spans="1:3">
      <c r="A176" t="s">
        <v>1072</v>
      </c>
      <c r="B176" t="s">
        <v>1098</v>
      </c>
      <c r="C176" t="s">
        <v>1096</v>
      </c>
    </row>
    <row r="177" spans="1:2">
      <c r="A177" t="s">
        <v>1073</v>
      </c>
    </row>
    <row r="178" spans="1:2">
      <c r="A178" t="s">
        <v>1074</v>
      </c>
    </row>
    <row r="179" spans="1:2">
      <c r="A179" t="s">
        <v>1075</v>
      </c>
    </row>
    <row r="180" spans="1:2" ht="49.2" thickBot="1">
      <c r="A180" t="s">
        <v>1076</v>
      </c>
      <c r="B180" s="363" t="s">
        <v>1094</v>
      </c>
    </row>
    <row r="181" spans="1:2">
      <c r="A181" t="s">
        <v>1077</v>
      </c>
    </row>
    <row r="182" spans="1:2">
      <c r="A182" t="s">
        <v>1078</v>
      </c>
    </row>
    <row r="183" spans="1:2">
      <c r="A183" t="s">
        <v>1079</v>
      </c>
    </row>
    <row r="184" spans="1:2">
      <c r="A184" t="s">
        <v>1080</v>
      </c>
    </row>
    <row r="185" spans="1:2">
      <c r="A185" t="s">
        <v>1081</v>
      </c>
    </row>
    <row r="186" spans="1:2">
      <c r="A186" t="s">
        <v>1082</v>
      </c>
    </row>
    <row r="187" spans="1:2">
      <c r="A187" t="s">
        <v>1084</v>
      </c>
    </row>
    <row r="188" spans="1:2">
      <c r="A188" t="s">
        <v>1085</v>
      </c>
    </row>
    <row r="189" spans="1:2">
      <c r="A189" t="s">
        <v>1086</v>
      </c>
    </row>
    <row r="190" spans="1:2">
      <c r="A190" t="s">
        <v>1087</v>
      </c>
    </row>
    <row r="192" spans="1:2">
      <c r="A192" s="31" t="s">
        <v>1099</v>
      </c>
    </row>
    <row r="193" spans="1:3" ht="28.8">
      <c r="A193" s="342" t="s">
        <v>1100</v>
      </c>
      <c r="B193" s="342" t="s">
        <v>1189</v>
      </c>
      <c r="C193" s="8" t="s">
        <v>1111</v>
      </c>
    </row>
    <row r="194" spans="1:3" ht="28.8">
      <c r="A194" s="342" t="s">
        <v>1101</v>
      </c>
      <c r="B194" s="342" t="s">
        <v>1189</v>
      </c>
    </row>
    <row r="195" spans="1:3" ht="28.8">
      <c r="A195" s="342" t="s">
        <v>1102</v>
      </c>
      <c r="B195" s="342" t="s">
        <v>1189</v>
      </c>
    </row>
    <row r="196" spans="1:3" ht="28.8">
      <c r="A196" s="342" t="s">
        <v>1103</v>
      </c>
      <c r="B196" s="342" t="s">
        <v>1189</v>
      </c>
    </row>
    <row r="197" spans="1:3" ht="28.8">
      <c r="A197" s="342" t="s">
        <v>1104</v>
      </c>
      <c r="B197" s="342" t="s">
        <v>1189</v>
      </c>
    </row>
    <row r="198" spans="1:3" ht="28.8">
      <c r="A198" s="342" t="s">
        <v>1105</v>
      </c>
      <c r="B198" s="342" t="s">
        <v>1189</v>
      </c>
    </row>
    <row r="199" spans="1:3" ht="28.8">
      <c r="A199" s="342" t="s">
        <v>1106</v>
      </c>
    </row>
    <row r="200" spans="1:3">
      <c r="A200" s="342" t="s">
        <v>1107</v>
      </c>
      <c r="B200" s="342" t="s">
        <v>1190</v>
      </c>
    </row>
    <row r="201" spans="1:3">
      <c r="A201" s="342" t="s">
        <v>1108</v>
      </c>
      <c r="B201" s="342" t="s">
        <v>1190</v>
      </c>
    </row>
    <row r="202" spans="1:3">
      <c r="A202" s="342"/>
    </row>
    <row r="203" spans="1:3">
      <c r="A203" s="31" t="s">
        <v>1113</v>
      </c>
    </row>
    <row r="204" spans="1:3" ht="72">
      <c r="A204" s="342" t="s">
        <v>1114</v>
      </c>
      <c r="B204" s="342" t="s">
        <v>1191</v>
      </c>
      <c r="C204" t="s">
        <v>1187</v>
      </c>
    </row>
    <row r="205" spans="1:3" ht="43.2">
      <c r="A205" s="342" t="s">
        <v>1115</v>
      </c>
      <c r="B205" s="342" t="s">
        <v>1192</v>
      </c>
    </row>
    <row r="206" spans="1:3" ht="43.2">
      <c r="A206" s="342" t="s">
        <v>1116</v>
      </c>
      <c r="B206" s="342" t="s">
        <v>1193</v>
      </c>
    </row>
    <row r="207" spans="1:3" ht="28.8">
      <c r="A207" s="342" t="s">
        <v>1117</v>
      </c>
      <c r="B207" s="342" t="s">
        <v>1177</v>
      </c>
    </row>
    <row r="208" spans="1:3" ht="28.8">
      <c r="A208" s="342" t="s">
        <v>1118</v>
      </c>
    </row>
    <row r="209" spans="1:4" ht="28.8">
      <c r="A209" s="342" t="s">
        <v>1119</v>
      </c>
      <c r="B209" s="342" t="s">
        <v>1194</v>
      </c>
    </row>
    <row r="210" spans="1:4">
      <c r="A210" s="342" t="s">
        <v>1120</v>
      </c>
    </row>
    <row r="211" spans="1:4" ht="72">
      <c r="A211" s="342" t="s">
        <v>1121</v>
      </c>
      <c r="B211" s="342" t="s">
        <v>1195</v>
      </c>
    </row>
    <row r="212" spans="1:4" ht="43.2">
      <c r="A212" s="342" t="s">
        <v>1122</v>
      </c>
      <c r="B212" s="342" t="s">
        <v>1196</v>
      </c>
    </row>
    <row r="213" spans="1:4" ht="28.8">
      <c r="A213" s="342" t="s">
        <v>1123</v>
      </c>
      <c r="B213" s="342" t="s">
        <v>1174</v>
      </c>
      <c r="C213" t="s">
        <v>1126</v>
      </c>
      <c r="D213" t="s">
        <v>1173</v>
      </c>
    </row>
    <row r="214" spans="1:4">
      <c r="A214" s="342" t="s">
        <v>1178</v>
      </c>
      <c r="B214" s="342" t="s">
        <v>1179</v>
      </c>
    </row>
    <row r="215" spans="1:4">
      <c r="A215" s="342"/>
    </row>
    <row r="216" spans="1:4">
      <c r="A216" s="366" t="s">
        <v>1128</v>
      </c>
    </row>
    <row r="217" spans="1:4">
      <c r="A217" s="342" t="s">
        <v>1145</v>
      </c>
      <c r="B217" s="342" t="s">
        <v>1065</v>
      </c>
      <c r="C217" t="s">
        <v>1146</v>
      </c>
    </row>
    <row r="218" spans="1:4" ht="28.8" hidden="1">
      <c r="A218" s="342" t="s">
        <v>1127</v>
      </c>
      <c r="B218" s="342" t="s">
        <v>1144</v>
      </c>
      <c r="C218" t="s">
        <v>1143</v>
      </c>
    </row>
    <row r="219" spans="1:4" ht="57.6">
      <c r="A219" s="367" t="s">
        <v>1129</v>
      </c>
      <c r="B219" s="342" t="s">
        <v>1148</v>
      </c>
      <c r="C219" t="s">
        <v>1147</v>
      </c>
    </row>
    <row r="220" spans="1:4">
      <c r="A220" s="342" t="s">
        <v>1130</v>
      </c>
      <c r="B220" s="342" t="s">
        <v>1150</v>
      </c>
      <c r="C220" t="s">
        <v>1149</v>
      </c>
    </row>
    <row r="221" spans="1:4" ht="43.2">
      <c r="A221" s="342" t="s">
        <v>1131</v>
      </c>
      <c r="B221" s="342" t="s">
        <v>1151</v>
      </c>
      <c r="C221" t="s">
        <v>1152</v>
      </c>
    </row>
    <row r="222" spans="1:4" ht="28.8">
      <c r="A222" s="342" t="s">
        <v>1132</v>
      </c>
      <c r="B222" s="342" t="s">
        <v>1154</v>
      </c>
      <c r="C222" t="s">
        <v>1153</v>
      </c>
    </row>
    <row r="223" spans="1:4">
      <c r="A223" s="342" t="s">
        <v>1133</v>
      </c>
      <c r="B223" s="342" t="s">
        <v>1156</v>
      </c>
      <c r="C223" s="342" t="s">
        <v>1155</v>
      </c>
    </row>
    <row r="224" spans="1:4">
      <c r="A224" s="342" t="s">
        <v>1134</v>
      </c>
      <c r="B224" s="342" t="s">
        <v>1160</v>
      </c>
      <c r="C224" t="s">
        <v>1159</v>
      </c>
      <c r="D224" t="s">
        <v>1170</v>
      </c>
    </row>
    <row r="225" spans="1:3">
      <c r="A225" s="342" t="s">
        <v>1135</v>
      </c>
      <c r="B225" s="342" t="s">
        <v>1157</v>
      </c>
      <c r="C225" t="s">
        <v>1158</v>
      </c>
    </row>
    <row r="226" spans="1:3">
      <c r="A226" s="342" t="s">
        <v>1136</v>
      </c>
      <c r="B226" s="342" t="s">
        <v>1161</v>
      </c>
    </row>
    <row r="227" spans="1:3">
      <c r="A227" s="342" t="s">
        <v>1137</v>
      </c>
      <c r="B227" s="342" t="s">
        <v>1163</v>
      </c>
      <c r="C227" t="s">
        <v>1162</v>
      </c>
    </row>
    <row r="228" spans="1:3">
      <c r="A228" s="342" t="s">
        <v>1142</v>
      </c>
      <c r="B228" s="342" t="s">
        <v>1164</v>
      </c>
      <c r="C228" t="s">
        <v>1165</v>
      </c>
    </row>
    <row r="229" spans="1:3">
      <c r="A229" s="342" t="s">
        <v>1171</v>
      </c>
      <c r="B229" s="342" t="s">
        <v>1172</v>
      </c>
    </row>
    <row r="230" spans="1:3">
      <c r="A230" s="342" t="s">
        <v>1138</v>
      </c>
      <c r="B230" s="342" t="s">
        <v>1166</v>
      </c>
    </row>
    <row r="231" spans="1:3">
      <c r="A231" s="342" t="s">
        <v>1139</v>
      </c>
    </row>
    <row r="232" spans="1:3" ht="43.2">
      <c r="A232" s="342" t="s">
        <v>1140</v>
      </c>
      <c r="B232" s="342" t="s">
        <v>1168</v>
      </c>
      <c r="C232" t="s">
        <v>1167</v>
      </c>
    </row>
    <row r="233" spans="1:3">
      <c r="A233" s="342" t="s">
        <v>1141</v>
      </c>
      <c r="C233" t="s">
        <v>1169</v>
      </c>
    </row>
    <row r="234" spans="1:3">
      <c r="A234" s="342"/>
    </row>
    <row r="235" spans="1:3">
      <c r="A235" s="342"/>
    </row>
    <row r="236" spans="1:3">
      <c r="A236" s="342"/>
    </row>
    <row r="237" spans="1:3">
      <c r="A237" s="342"/>
    </row>
    <row r="238" spans="1:3">
      <c r="A238" s="342" t="s">
        <v>1124</v>
      </c>
      <c r="B238" s="342" t="s">
        <v>1125</v>
      </c>
    </row>
    <row r="241" spans="1:1">
      <c r="A241" s="95" t="s">
        <v>1201</v>
      </c>
    </row>
    <row r="246" spans="1:1">
      <c r="A246" t="s">
        <v>874</v>
      </c>
    </row>
    <row r="296" spans="1:1">
      <c r="A296" s="95" t="s">
        <v>934</v>
      </c>
    </row>
    <row r="330" spans="1:2" ht="15" thickBot="1"/>
    <row r="331" spans="1:2">
      <c r="A331" s="356" t="s">
        <v>1049</v>
      </c>
      <c r="B331" s="357"/>
    </row>
    <row r="332" spans="1:2">
      <c r="A332" s="358" t="s">
        <v>1041</v>
      </c>
      <c r="B332" s="359" t="s">
        <v>1042</v>
      </c>
    </row>
    <row r="333" spans="1:2">
      <c r="A333" s="358" t="s">
        <v>1043</v>
      </c>
      <c r="B333" s="359" t="s">
        <v>1048</v>
      </c>
    </row>
    <row r="334" spans="1:2">
      <c r="A334" s="358" t="s">
        <v>1044</v>
      </c>
      <c r="B334" s="359" t="s">
        <v>1046</v>
      </c>
    </row>
    <row r="335" spans="1:2" ht="15" thickBot="1">
      <c r="A335" s="360" t="s">
        <v>1045</v>
      </c>
      <c r="B335" s="361" t="s">
        <v>1047</v>
      </c>
    </row>
    <row r="339" spans="1:15" ht="15" thickBot="1"/>
    <row r="340" spans="1:15">
      <c r="A340" s="356" t="s">
        <v>1050</v>
      </c>
      <c r="B340" s="357"/>
    </row>
    <row r="341" spans="1:15">
      <c r="A341" s="358" t="s">
        <v>1051</v>
      </c>
      <c r="B341" s="359" t="s">
        <v>1052</v>
      </c>
    </row>
    <row r="342" spans="1:15">
      <c r="A342" s="358" t="s">
        <v>1053</v>
      </c>
      <c r="B342" s="359" t="s">
        <v>1054</v>
      </c>
    </row>
    <row r="343" spans="1:15">
      <c r="A343" s="358" t="s">
        <v>1055</v>
      </c>
      <c r="B343" s="359" t="s">
        <v>1056</v>
      </c>
    </row>
    <row r="344" spans="1:15" ht="15" thickBot="1">
      <c r="A344" s="360"/>
      <c r="B344" s="361"/>
    </row>
    <row r="349" spans="1:15" ht="54.6" thickBot="1">
      <c r="A349" s="362" t="s">
        <v>1094</v>
      </c>
    </row>
    <row r="351" spans="1:15">
      <c r="A351" t="s">
        <v>1089</v>
      </c>
      <c r="B351" s="342" t="s">
        <v>1090</v>
      </c>
    </row>
    <row r="352" spans="1:15">
      <c r="A352" t="s">
        <v>1091</v>
      </c>
      <c r="B352" s="342">
        <v>2008</v>
      </c>
      <c r="C352">
        <v>2009</v>
      </c>
      <c r="D352">
        <v>2010</v>
      </c>
      <c r="E352">
        <v>2011</v>
      </c>
      <c r="F352">
        <v>2012</v>
      </c>
      <c r="G352">
        <v>2013</v>
      </c>
      <c r="H352">
        <v>2014</v>
      </c>
      <c r="I352">
        <v>2015</v>
      </c>
      <c r="J352">
        <v>2016</v>
      </c>
      <c r="K352">
        <v>2017</v>
      </c>
      <c r="L352">
        <v>2018</v>
      </c>
      <c r="M352">
        <v>2019</v>
      </c>
      <c r="N352">
        <v>2020</v>
      </c>
      <c r="O352" t="s">
        <v>1092</v>
      </c>
    </row>
    <row r="353" spans="1:15">
      <c r="A353" t="s">
        <v>13</v>
      </c>
      <c r="C353">
        <v>86000</v>
      </c>
      <c r="D353">
        <v>79000</v>
      </c>
      <c r="E353">
        <v>227000</v>
      </c>
      <c r="F353">
        <v>6400</v>
      </c>
      <c r="G353">
        <v>2500</v>
      </c>
      <c r="I353">
        <v>5600</v>
      </c>
      <c r="J353">
        <v>19000</v>
      </c>
      <c r="K353">
        <v>14000</v>
      </c>
      <c r="L353">
        <v>11000</v>
      </c>
      <c r="M353">
        <v>6700</v>
      </c>
      <c r="N353">
        <v>15000</v>
      </c>
      <c r="O353">
        <v>472200</v>
      </c>
    </row>
    <row r="354" spans="1:15">
      <c r="A354" t="s">
        <v>12</v>
      </c>
      <c r="C354">
        <v>870</v>
      </c>
      <c r="G354">
        <v>1200</v>
      </c>
      <c r="H354">
        <v>2000</v>
      </c>
      <c r="I354">
        <v>250</v>
      </c>
      <c r="K354">
        <v>2000</v>
      </c>
      <c r="L354">
        <v>1600</v>
      </c>
      <c r="N354">
        <v>780</v>
      </c>
      <c r="O354">
        <v>8700</v>
      </c>
    </row>
    <row r="355" spans="1:15">
      <c r="A355" t="s">
        <v>513</v>
      </c>
      <c r="F355">
        <v>11000</v>
      </c>
      <c r="H355">
        <v>12000</v>
      </c>
      <c r="K355">
        <v>94</v>
      </c>
      <c r="M355">
        <v>19000</v>
      </c>
      <c r="O355">
        <v>42094</v>
      </c>
    </row>
    <row r="356" spans="1:15">
      <c r="A356" t="s">
        <v>1093</v>
      </c>
      <c r="B356" s="342">
        <v>5100</v>
      </c>
      <c r="C356">
        <v>130</v>
      </c>
      <c r="D356">
        <v>98000</v>
      </c>
      <c r="E356">
        <v>12000</v>
      </c>
      <c r="F356">
        <v>23000</v>
      </c>
      <c r="G356">
        <v>3800</v>
      </c>
      <c r="H356">
        <v>24000</v>
      </c>
      <c r="I356">
        <v>106000</v>
      </c>
      <c r="J356">
        <v>130000</v>
      </c>
      <c r="K356">
        <v>27000</v>
      </c>
      <c r="L356">
        <v>81000</v>
      </c>
      <c r="M356">
        <v>233000</v>
      </c>
      <c r="N356">
        <v>279000</v>
      </c>
      <c r="O356">
        <v>1022030</v>
      </c>
    </row>
    <row r="357" spans="1:15">
      <c r="A357" t="s">
        <v>512</v>
      </c>
      <c r="L357">
        <v>110</v>
      </c>
      <c r="O357">
        <v>110</v>
      </c>
    </row>
    <row r="358" spans="1:15">
      <c r="A358" t="s">
        <v>11</v>
      </c>
      <c r="D358">
        <v>5000</v>
      </c>
      <c r="E358">
        <v>3400</v>
      </c>
      <c r="H358">
        <v>2600</v>
      </c>
      <c r="L358">
        <v>1400</v>
      </c>
      <c r="O358">
        <v>12400</v>
      </c>
    </row>
    <row r="359" spans="1:15">
      <c r="A359" t="s">
        <v>10</v>
      </c>
      <c r="B359" s="342">
        <v>194000</v>
      </c>
      <c r="C359">
        <v>8100</v>
      </c>
      <c r="D359">
        <v>38000</v>
      </c>
      <c r="E359">
        <v>26000</v>
      </c>
      <c r="F359">
        <v>268000</v>
      </c>
      <c r="G359">
        <v>20000</v>
      </c>
      <c r="H359">
        <v>2800</v>
      </c>
      <c r="I359">
        <v>87000</v>
      </c>
      <c r="J359">
        <v>51000</v>
      </c>
      <c r="K359">
        <v>248000</v>
      </c>
      <c r="L359">
        <v>75000</v>
      </c>
      <c r="M359">
        <v>5700</v>
      </c>
      <c r="N359">
        <v>23000</v>
      </c>
      <c r="O359">
        <v>1046600</v>
      </c>
    </row>
    <row r="360" spans="1:15">
      <c r="A360" t="s">
        <v>9</v>
      </c>
      <c r="C360">
        <v>21000</v>
      </c>
      <c r="E360">
        <v>25000</v>
      </c>
      <c r="F360">
        <v>6200</v>
      </c>
      <c r="G360">
        <v>33000</v>
      </c>
      <c r="H360">
        <v>600</v>
      </c>
      <c r="I360">
        <v>343000</v>
      </c>
      <c r="J360">
        <v>9500</v>
      </c>
      <c r="K360">
        <v>84000</v>
      </c>
      <c r="L360">
        <v>20000</v>
      </c>
      <c r="M360">
        <v>117000</v>
      </c>
      <c r="N360">
        <v>29000</v>
      </c>
      <c r="O360">
        <v>688300</v>
      </c>
    </row>
    <row r="361" spans="1:15">
      <c r="A361" t="s">
        <v>8</v>
      </c>
      <c r="I361">
        <v>1400</v>
      </c>
      <c r="J361">
        <v>300</v>
      </c>
      <c r="K361">
        <v>100</v>
      </c>
      <c r="L361">
        <v>3600</v>
      </c>
      <c r="M361">
        <v>1000</v>
      </c>
      <c r="N361">
        <v>110</v>
      </c>
      <c r="O361">
        <v>6510</v>
      </c>
    </row>
    <row r="362" spans="1:15">
      <c r="A362" t="s">
        <v>6</v>
      </c>
      <c r="B362" s="342">
        <v>143000</v>
      </c>
      <c r="C362">
        <v>7300</v>
      </c>
      <c r="D362">
        <v>130000</v>
      </c>
      <c r="E362">
        <v>22000</v>
      </c>
      <c r="F362">
        <v>10000</v>
      </c>
      <c r="G362">
        <v>186000</v>
      </c>
      <c r="H362">
        <v>21000</v>
      </c>
      <c r="I362">
        <v>61000</v>
      </c>
      <c r="J362">
        <v>7000</v>
      </c>
      <c r="K362">
        <v>170000</v>
      </c>
      <c r="L362">
        <v>31000</v>
      </c>
      <c r="M362">
        <v>506000</v>
      </c>
      <c r="N362">
        <v>25000</v>
      </c>
      <c r="O362">
        <v>1319300</v>
      </c>
    </row>
    <row r="363" spans="1:15">
      <c r="A363" t="s">
        <v>18</v>
      </c>
      <c r="C363">
        <v>55000</v>
      </c>
      <c r="D363">
        <v>11000</v>
      </c>
      <c r="E363">
        <v>60000</v>
      </c>
      <c r="F363">
        <v>400</v>
      </c>
      <c r="G363">
        <v>18000</v>
      </c>
      <c r="H363">
        <v>160</v>
      </c>
      <c r="I363">
        <v>8</v>
      </c>
      <c r="K363">
        <v>3400</v>
      </c>
      <c r="L363">
        <v>13</v>
      </c>
      <c r="M363">
        <v>2</v>
      </c>
      <c r="N363">
        <v>200</v>
      </c>
      <c r="O363">
        <v>148183</v>
      </c>
    </row>
    <row r="364" spans="1:15">
      <c r="A364" t="s">
        <v>4</v>
      </c>
      <c r="G364">
        <v>1100</v>
      </c>
      <c r="H364">
        <v>7</v>
      </c>
      <c r="J364">
        <v>20</v>
      </c>
      <c r="O364">
        <v>1127</v>
      </c>
    </row>
    <row r="365" spans="1:15">
      <c r="A365" t="s">
        <v>3</v>
      </c>
      <c r="B365" s="342">
        <v>3500</v>
      </c>
      <c r="C365">
        <v>20000</v>
      </c>
      <c r="D365">
        <v>6000</v>
      </c>
      <c r="E365">
        <v>52000</v>
      </c>
      <c r="F365">
        <v>2000</v>
      </c>
      <c r="G365">
        <v>18000</v>
      </c>
      <c r="H365">
        <v>3500</v>
      </c>
      <c r="I365">
        <v>14</v>
      </c>
      <c r="J365">
        <v>12000</v>
      </c>
      <c r="K365">
        <v>15000</v>
      </c>
      <c r="L365">
        <v>2100</v>
      </c>
      <c r="M365">
        <v>1700</v>
      </c>
      <c r="N365">
        <v>370</v>
      </c>
      <c r="O365">
        <v>136184</v>
      </c>
    </row>
    <row r="366" spans="1:15">
      <c r="A366" t="s">
        <v>460</v>
      </c>
      <c r="B366" s="342">
        <v>2400</v>
      </c>
      <c r="C366">
        <v>11000</v>
      </c>
      <c r="E366">
        <v>22000</v>
      </c>
      <c r="F366">
        <v>10000</v>
      </c>
      <c r="H366">
        <v>14000</v>
      </c>
      <c r="I366">
        <v>3500</v>
      </c>
      <c r="J366">
        <v>36000</v>
      </c>
      <c r="K366">
        <v>1900</v>
      </c>
      <c r="L366">
        <v>29000</v>
      </c>
      <c r="M366">
        <v>11000</v>
      </c>
      <c r="N366">
        <v>57000</v>
      </c>
      <c r="O366">
        <v>197800</v>
      </c>
    </row>
    <row r="367" spans="1:15">
      <c r="A367" t="s">
        <v>1</v>
      </c>
      <c r="B367" s="342">
        <v>5800</v>
      </c>
      <c r="C367">
        <v>54000</v>
      </c>
      <c r="D367">
        <v>150</v>
      </c>
      <c r="G367">
        <v>5500</v>
      </c>
      <c r="H367">
        <v>26000</v>
      </c>
      <c r="I367">
        <v>25</v>
      </c>
      <c r="K367">
        <v>2800</v>
      </c>
      <c r="L367">
        <v>21</v>
      </c>
      <c r="M367">
        <v>1300</v>
      </c>
      <c r="N367">
        <v>6000</v>
      </c>
      <c r="O367">
        <v>101596</v>
      </c>
    </row>
    <row r="368" spans="1:15">
      <c r="A368" t="s">
        <v>24</v>
      </c>
      <c r="G368">
        <v>44000</v>
      </c>
      <c r="H368">
        <v>23000</v>
      </c>
      <c r="I368">
        <v>800</v>
      </c>
      <c r="J368">
        <v>400</v>
      </c>
      <c r="K368">
        <v>10000</v>
      </c>
      <c r="L368">
        <v>1100</v>
      </c>
      <c r="M368">
        <v>52000</v>
      </c>
      <c r="N368">
        <v>380</v>
      </c>
      <c r="O368">
        <v>131680</v>
      </c>
    </row>
    <row r="369" spans="1:15">
      <c r="A369" t="s">
        <v>1092</v>
      </c>
      <c r="B369" s="342">
        <v>353800</v>
      </c>
      <c r="C369">
        <v>263400</v>
      </c>
      <c r="D369">
        <v>367150</v>
      </c>
      <c r="E369">
        <v>449400</v>
      </c>
      <c r="F369">
        <v>337000</v>
      </c>
      <c r="G369">
        <v>333100</v>
      </c>
      <c r="H369">
        <v>131667</v>
      </c>
      <c r="I369">
        <v>608597</v>
      </c>
      <c r="J369">
        <v>265220</v>
      </c>
      <c r="K369">
        <v>578294</v>
      </c>
      <c r="L369">
        <v>256944</v>
      </c>
      <c r="M369">
        <v>954402</v>
      </c>
      <c r="N369">
        <v>435840</v>
      </c>
      <c r="O369">
        <v>5334814</v>
      </c>
    </row>
    <row r="379" spans="1:15">
      <c r="A379" t="s">
        <v>1112</v>
      </c>
    </row>
    <row r="383" spans="1:15">
      <c r="A383" t="s">
        <v>2262</v>
      </c>
    </row>
    <row r="384" spans="1:15">
      <c r="A384" t="s">
        <v>2263</v>
      </c>
      <c r="B384" s="342" t="s">
        <v>2264</v>
      </c>
    </row>
    <row r="385" spans="1:3">
      <c r="A385" t="s">
        <v>12</v>
      </c>
    </row>
    <row r="386" spans="1:3">
      <c r="A386" t="s">
        <v>513</v>
      </c>
    </row>
    <row r="387" spans="1:3">
      <c r="A387" t="s">
        <v>459</v>
      </c>
    </row>
    <row r="388" spans="1:3">
      <c r="A388" t="s">
        <v>512</v>
      </c>
    </row>
    <row r="389" spans="1:3">
      <c r="A389" t="s">
        <v>11</v>
      </c>
      <c r="B389" s="342" t="s">
        <v>2265</v>
      </c>
    </row>
    <row r="390" spans="1:3">
      <c r="A390" t="s">
        <v>10</v>
      </c>
      <c r="B390" s="342" t="s">
        <v>2264</v>
      </c>
    </row>
    <row r="391" spans="1:3">
      <c r="A391" t="s">
        <v>9</v>
      </c>
    </row>
    <row r="392" spans="1:3">
      <c r="A392" t="s">
        <v>8</v>
      </c>
      <c r="B392" s="342" t="s">
        <v>2264</v>
      </c>
    </row>
    <row r="393" spans="1:3">
      <c r="A393" t="s">
        <v>6</v>
      </c>
      <c r="B393" s="342" t="s">
        <v>2264</v>
      </c>
    </row>
    <row r="394" spans="1:3">
      <c r="A394" t="s">
        <v>18</v>
      </c>
      <c r="B394" s="342" t="s">
        <v>2264</v>
      </c>
    </row>
    <row r="395" spans="1:3">
      <c r="A395" t="s">
        <v>4</v>
      </c>
      <c r="B395" s="342" t="s">
        <v>2264</v>
      </c>
    </row>
    <row r="396" spans="1:3">
      <c r="A396" t="s">
        <v>3</v>
      </c>
      <c r="B396" s="342" t="s">
        <v>2264</v>
      </c>
    </row>
    <row r="397" spans="1:3">
      <c r="A397" t="s">
        <v>460</v>
      </c>
      <c r="B397" s="342" t="s">
        <v>2264</v>
      </c>
    </row>
    <row r="398" spans="1:3">
      <c r="A398" t="s">
        <v>1</v>
      </c>
      <c r="B398" s="342" t="s">
        <v>2264</v>
      </c>
    </row>
    <row r="399" spans="1:3">
      <c r="A399" t="s">
        <v>24</v>
      </c>
      <c r="B399" s="342" t="s">
        <v>2264</v>
      </c>
      <c r="C399" s="8" t="s">
        <v>2273</v>
      </c>
    </row>
    <row r="402" spans="1:7">
      <c r="A402" s="95" t="s">
        <v>888</v>
      </c>
    </row>
    <row r="404" spans="1:7">
      <c r="A404" s="371" t="s">
        <v>451</v>
      </c>
      <c r="B404"/>
      <c r="E404" t="s">
        <v>2374</v>
      </c>
    </row>
    <row r="405" spans="1:7">
      <c r="A405" s="372" t="s">
        <v>938</v>
      </c>
      <c r="B405" t="s">
        <v>2603</v>
      </c>
      <c r="C405">
        <v>2.1</v>
      </c>
      <c r="E405">
        <v>2.1</v>
      </c>
      <c r="G405" t="s">
        <v>2375</v>
      </c>
    </row>
    <row r="406" spans="1:7">
      <c r="A406" s="396" t="s">
        <v>939</v>
      </c>
      <c r="B406"/>
    </row>
    <row r="407" spans="1:7">
      <c r="A407" s="396" t="s">
        <v>940</v>
      </c>
      <c r="B407"/>
    </row>
    <row r="408" spans="1:7">
      <c r="A408" s="372" t="s">
        <v>941</v>
      </c>
      <c r="B408"/>
      <c r="C408" t="s">
        <v>2331</v>
      </c>
      <c r="E408">
        <v>2.2999999999999998</v>
      </c>
    </row>
    <row r="409" spans="1:7">
      <c r="A409" s="396" t="s">
        <v>939</v>
      </c>
      <c r="B409"/>
    </row>
    <row r="410" spans="1:7">
      <c r="A410" s="396" t="s">
        <v>940</v>
      </c>
      <c r="B410"/>
    </row>
    <row r="411" spans="1:7">
      <c r="A411" s="372" t="s">
        <v>942</v>
      </c>
      <c r="B411"/>
      <c r="E411">
        <v>2.1</v>
      </c>
    </row>
    <row r="412" spans="1:7">
      <c r="A412" s="396" t="s">
        <v>943</v>
      </c>
      <c r="B412"/>
    </row>
    <row r="413" spans="1:7">
      <c r="A413" s="372" t="s">
        <v>2307</v>
      </c>
      <c r="B413" t="s">
        <v>2603</v>
      </c>
      <c r="C413">
        <v>2.5</v>
      </c>
      <c r="E413">
        <v>2.6</v>
      </c>
    </row>
    <row r="414" spans="1:7">
      <c r="A414" s="396" t="s">
        <v>943</v>
      </c>
      <c r="B414"/>
      <c r="C414" t="s">
        <v>2330</v>
      </c>
      <c r="E414">
        <v>2.7</v>
      </c>
    </row>
    <row r="415" spans="1:7">
      <c r="A415" s="372" t="s">
        <v>2308</v>
      </c>
      <c r="B415"/>
      <c r="C415">
        <v>2.6</v>
      </c>
      <c r="E415">
        <v>2.8</v>
      </c>
    </row>
    <row r="416" spans="1:7">
      <c r="A416" s="396" t="s">
        <v>943</v>
      </c>
      <c r="B416"/>
      <c r="C416" t="s">
        <v>2332</v>
      </c>
      <c r="E416">
        <v>2.9</v>
      </c>
    </row>
    <row r="417" spans="1:5">
      <c r="A417" s="372" t="s">
        <v>944</v>
      </c>
      <c r="B417" t="s">
        <v>2603</v>
      </c>
      <c r="E417" s="403" t="s">
        <v>2377</v>
      </c>
    </row>
    <row r="418" spans="1:5">
      <c r="A418" s="396" t="s">
        <v>945</v>
      </c>
      <c r="B418"/>
    </row>
    <row r="419" spans="1:5">
      <c r="A419" s="396" t="s">
        <v>946</v>
      </c>
      <c r="B419"/>
    </row>
    <row r="420" spans="1:5">
      <c r="A420" s="372" t="s">
        <v>947</v>
      </c>
      <c r="B420" t="s">
        <v>2603</v>
      </c>
      <c r="C420">
        <v>2.8</v>
      </c>
      <c r="E420">
        <v>2.12</v>
      </c>
    </row>
    <row r="421" spans="1:5">
      <c r="A421" s="372" t="s">
        <v>948</v>
      </c>
      <c r="B421" t="s">
        <v>2603</v>
      </c>
      <c r="E421">
        <v>2.13</v>
      </c>
    </row>
    <row r="422" spans="1:5">
      <c r="A422" s="372" t="s">
        <v>949</v>
      </c>
      <c r="B422" t="s">
        <v>2603</v>
      </c>
      <c r="C422">
        <v>2.9</v>
      </c>
      <c r="E422">
        <v>2.14</v>
      </c>
    </row>
    <row r="423" spans="1:5">
      <c r="A423" s="397" t="s">
        <v>950</v>
      </c>
      <c r="B423" t="s">
        <v>2603</v>
      </c>
    </row>
    <row r="424" spans="1:5">
      <c r="A424" s="398" t="s">
        <v>2309</v>
      </c>
      <c r="B424"/>
    </row>
    <row r="425" spans="1:5">
      <c r="A425" s="398" t="s">
        <v>2310</v>
      </c>
      <c r="B425"/>
    </row>
    <row r="426" spans="1:5">
      <c r="A426" s="398" t="s">
        <v>2311</v>
      </c>
      <c r="B426"/>
    </row>
    <row r="427" spans="1:5">
      <c r="A427" s="398" t="s">
        <v>2312</v>
      </c>
      <c r="B427"/>
    </row>
    <row r="428" spans="1:5">
      <c r="A428" s="398" t="s">
        <v>2313</v>
      </c>
      <c r="B428"/>
    </row>
    <row r="429" spans="1:5">
      <c r="A429" s="398" t="s">
        <v>2314</v>
      </c>
      <c r="B429"/>
    </row>
    <row r="430" spans="1:5">
      <c r="A430" s="398" t="s">
        <v>2315</v>
      </c>
      <c r="B430"/>
    </row>
    <row r="431" spans="1:5">
      <c r="A431" s="398" t="s">
        <v>2316</v>
      </c>
      <c r="B431"/>
    </row>
    <row r="432" spans="1:5">
      <c r="A432" s="398" t="s">
        <v>2317</v>
      </c>
      <c r="B432"/>
    </row>
    <row r="433" spans="1:1" customFormat="1">
      <c r="A433" s="398" t="s">
        <v>2318</v>
      </c>
    </row>
    <row r="434" spans="1:1" customFormat="1">
      <c r="A434" s="397" t="s">
        <v>951</v>
      </c>
    </row>
    <row r="435" spans="1:1" customFormat="1">
      <c r="A435" s="398" t="s">
        <v>952</v>
      </c>
    </row>
    <row r="436" spans="1:1" customFormat="1">
      <c r="A436" s="398" t="s">
        <v>953</v>
      </c>
    </row>
    <row r="437" spans="1:1" customFormat="1">
      <c r="A437" s="398" t="s">
        <v>954</v>
      </c>
    </row>
    <row r="438" spans="1:1" customFormat="1">
      <c r="A438" s="398" t="s">
        <v>955</v>
      </c>
    </row>
    <row r="439" spans="1:1" customFormat="1">
      <c r="A439" s="398" t="s">
        <v>956</v>
      </c>
    </row>
    <row r="440" spans="1:1" customFormat="1">
      <c r="A440" s="398" t="s">
        <v>957</v>
      </c>
    </row>
    <row r="441" spans="1:1" customFormat="1">
      <c r="A441" s="372" t="s">
        <v>958</v>
      </c>
    </row>
    <row r="442" spans="1:1" customFormat="1">
      <c r="A442" s="396" t="s">
        <v>959</v>
      </c>
    </row>
    <row r="443" spans="1:1" customFormat="1">
      <c r="A443" s="396" t="s">
        <v>960</v>
      </c>
    </row>
    <row r="444" spans="1:1" customFormat="1">
      <c r="A444" s="396" t="s">
        <v>961</v>
      </c>
    </row>
    <row r="445" spans="1:1" customFormat="1">
      <c r="A445" s="396" t="s">
        <v>962</v>
      </c>
    </row>
    <row r="446" spans="1:1" customFormat="1">
      <c r="A446" s="396" t="s">
        <v>963</v>
      </c>
    </row>
    <row r="447" spans="1:1" customFormat="1">
      <c r="A447" s="396" t="s">
        <v>964</v>
      </c>
    </row>
    <row r="448" spans="1:1" customFormat="1">
      <c r="A448" s="396" t="s">
        <v>965</v>
      </c>
    </row>
    <row r="449" spans="1:1" customFormat="1">
      <c r="A449" s="396" t="s">
        <v>966</v>
      </c>
    </row>
    <row r="450" spans="1:1" customFormat="1">
      <c r="A450" s="396" t="s">
        <v>967</v>
      </c>
    </row>
    <row r="451" spans="1:1" customFormat="1">
      <c r="A451" s="396" t="s">
        <v>968</v>
      </c>
    </row>
    <row r="452" spans="1:1" customFormat="1">
      <c r="A452" s="396" t="s">
        <v>969</v>
      </c>
    </row>
    <row r="453" spans="1:1" customFormat="1">
      <c r="A453" s="396" t="s">
        <v>970</v>
      </c>
    </row>
    <row r="454" spans="1:1" customFormat="1">
      <c r="A454" s="397" t="s">
        <v>971</v>
      </c>
    </row>
    <row r="455" spans="1:1" customFormat="1">
      <c r="A455" s="398" t="s">
        <v>2319</v>
      </c>
    </row>
    <row r="456" spans="1:1" customFormat="1">
      <c r="A456" s="398" t="s">
        <v>2320</v>
      </c>
    </row>
    <row r="457" spans="1:1" customFormat="1">
      <c r="A457" s="398" t="s">
        <v>2321</v>
      </c>
    </row>
    <row r="458" spans="1:1" customFormat="1">
      <c r="A458" s="398" t="s">
        <v>2322</v>
      </c>
    </row>
    <row r="459" spans="1:1" customFormat="1">
      <c r="A459" s="398" t="s">
        <v>2323</v>
      </c>
    </row>
    <row r="460" spans="1:1" customFormat="1">
      <c r="A460" s="398" t="s">
        <v>2324</v>
      </c>
    </row>
    <row r="461" spans="1:1" customFormat="1">
      <c r="A461" s="398" t="s">
        <v>2325</v>
      </c>
    </row>
    <row r="462" spans="1:1" customFormat="1">
      <c r="A462" s="398" t="s">
        <v>2326</v>
      </c>
    </row>
    <row r="463" spans="1:1" customFormat="1">
      <c r="A463" s="398" t="s">
        <v>2327</v>
      </c>
    </row>
    <row r="464" spans="1:1" customFormat="1">
      <c r="A464" s="398" t="s">
        <v>2328</v>
      </c>
    </row>
    <row r="465" spans="1:5">
      <c r="A465" s="372" t="s">
        <v>2329</v>
      </c>
      <c r="B465"/>
    </row>
    <row r="466" spans="1:5">
      <c r="A466" s="372" t="s">
        <v>972</v>
      </c>
      <c r="B466"/>
    </row>
    <row r="467" spans="1:5">
      <c r="A467" s="372" t="s">
        <v>973</v>
      </c>
      <c r="B467"/>
      <c r="C467">
        <v>2.12</v>
      </c>
      <c r="E467">
        <v>2.16</v>
      </c>
    </row>
    <row r="468" spans="1:5">
      <c r="A468" s="372" t="s">
        <v>974</v>
      </c>
      <c r="B468"/>
      <c r="C468">
        <v>2.13</v>
      </c>
      <c r="E468">
        <v>2.17</v>
      </c>
    </row>
    <row r="469" spans="1:5">
      <c r="A469" s="372" t="s">
        <v>975</v>
      </c>
      <c r="B469"/>
    </row>
    <row r="470" spans="1:5">
      <c r="A470" s="372" t="s">
        <v>976</v>
      </c>
      <c r="B470"/>
      <c r="C470">
        <v>2.14</v>
      </c>
      <c r="E470">
        <v>2.1800000000000002</v>
      </c>
    </row>
    <row r="471" spans="1:5">
      <c r="A471" s="399" t="s">
        <v>977</v>
      </c>
      <c r="B471" t="s">
        <v>2603</v>
      </c>
      <c r="C471">
        <v>2.2999999999999998</v>
      </c>
      <c r="E471">
        <v>2.4</v>
      </c>
    </row>
    <row r="472" spans="1:5">
      <c r="A472" s="400" t="s">
        <v>539</v>
      </c>
      <c r="B472"/>
      <c r="C472">
        <v>2.2999999999999998</v>
      </c>
      <c r="E472">
        <v>2.4</v>
      </c>
    </row>
    <row r="473" spans="1:5">
      <c r="A473" s="400" t="s">
        <v>540</v>
      </c>
      <c r="B473"/>
      <c r="C473">
        <v>2.2999999999999998</v>
      </c>
      <c r="E473">
        <v>2.4</v>
      </c>
    </row>
    <row r="474" spans="1:5">
      <c r="A474" s="399" t="s">
        <v>978</v>
      </c>
      <c r="B474" t="s">
        <v>2603</v>
      </c>
      <c r="C474">
        <v>2.4</v>
      </c>
      <c r="E474">
        <v>2.5</v>
      </c>
    </row>
    <row r="475" spans="1:5">
      <c r="A475" s="400" t="s">
        <v>541</v>
      </c>
      <c r="B475"/>
      <c r="C475">
        <v>2.4</v>
      </c>
      <c r="E475">
        <v>2.5</v>
      </c>
    </row>
    <row r="476" spans="1:5">
      <c r="A476" s="400" t="s">
        <v>542</v>
      </c>
      <c r="B476"/>
      <c r="C476">
        <v>2.4</v>
      </c>
      <c r="E476">
        <v>2.5</v>
      </c>
    </row>
    <row r="477" spans="1:5">
      <c r="A477" s="400" t="s">
        <v>543</v>
      </c>
      <c r="B477"/>
      <c r="C477">
        <v>2.4</v>
      </c>
      <c r="E477">
        <v>2.5</v>
      </c>
    </row>
    <row r="478" spans="1:5">
      <c r="A478" s="399" t="s">
        <v>979</v>
      </c>
      <c r="B478"/>
      <c r="C478">
        <v>2.15</v>
      </c>
      <c r="E478">
        <v>2.19</v>
      </c>
    </row>
    <row r="479" spans="1:5">
      <c r="B479"/>
    </row>
    <row r="480" spans="1:5">
      <c r="A480" t="s">
        <v>2376</v>
      </c>
      <c r="B480"/>
      <c r="E480">
        <v>2.15</v>
      </c>
    </row>
    <row r="481" spans="1:4">
      <c r="A481" t="s">
        <v>2578</v>
      </c>
    </row>
    <row r="483" spans="1:4">
      <c r="A483" s="417" t="s">
        <v>875</v>
      </c>
    </row>
    <row r="485" spans="1:4">
      <c r="A485" s="371" t="s">
        <v>451</v>
      </c>
    </row>
    <row r="486" spans="1:4">
      <c r="A486" s="414" t="s">
        <v>902</v>
      </c>
      <c r="D486" t="s">
        <v>2378</v>
      </c>
    </row>
    <row r="487" spans="1:4">
      <c r="A487" s="414" t="s">
        <v>903</v>
      </c>
      <c r="D487" t="s">
        <v>2379</v>
      </c>
    </row>
    <row r="488" spans="1:4">
      <c r="A488" s="414" t="s">
        <v>904</v>
      </c>
      <c r="D488" t="s">
        <v>2380</v>
      </c>
    </row>
    <row r="489" spans="1:4">
      <c r="A489" s="414" t="s">
        <v>905</v>
      </c>
      <c r="D489" t="s">
        <v>2381</v>
      </c>
    </row>
    <row r="490" spans="1:4">
      <c r="A490" s="414" t="s">
        <v>906</v>
      </c>
      <c r="D490" t="s">
        <v>2383</v>
      </c>
    </row>
    <row r="491" spans="1:4">
      <c r="A491" s="414" t="s">
        <v>907</v>
      </c>
      <c r="D491" t="s">
        <v>2384</v>
      </c>
    </row>
    <row r="492" spans="1:4">
      <c r="A492" s="414" t="s">
        <v>908</v>
      </c>
      <c r="D492" t="s">
        <v>2386</v>
      </c>
    </row>
    <row r="493" spans="1:4">
      <c r="A493" s="414" t="s">
        <v>910</v>
      </c>
      <c r="D493" t="s">
        <v>2388</v>
      </c>
    </row>
    <row r="494" spans="1:4">
      <c r="A494" s="414" t="s">
        <v>911</v>
      </c>
      <c r="D494" t="s">
        <v>2391</v>
      </c>
    </row>
    <row r="495" spans="1:4">
      <c r="A495" s="414" t="s">
        <v>912</v>
      </c>
      <c r="D495" t="s">
        <v>2393</v>
      </c>
    </row>
    <row r="496" spans="1:4">
      <c r="A496" s="414" t="s">
        <v>913</v>
      </c>
      <c r="D496" t="s">
        <v>2396</v>
      </c>
    </row>
    <row r="497" spans="1:4">
      <c r="A497" s="415" t="s">
        <v>914</v>
      </c>
      <c r="D497" t="s">
        <v>2396</v>
      </c>
    </row>
    <row r="498" spans="1:4">
      <c r="A498" s="415" t="s">
        <v>915</v>
      </c>
      <c r="D498" t="s">
        <v>2396</v>
      </c>
    </row>
    <row r="499" spans="1:4">
      <c r="A499" s="414" t="s">
        <v>916</v>
      </c>
      <c r="D499" t="s">
        <v>2397</v>
      </c>
    </row>
    <row r="500" spans="1:4">
      <c r="A500" s="415" t="s">
        <v>914</v>
      </c>
    </row>
    <row r="501" spans="1:4">
      <c r="A501" s="415" t="s">
        <v>915</v>
      </c>
    </row>
    <row r="502" spans="1:4">
      <c r="A502" s="414" t="s">
        <v>917</v>
      </c>
      <c r="D502" t="s">
        <v>2398</v>
      </c>
    </row>
    <row r="503" spans="1:4">
      <c r="A503" s="415" t="s">
        <v>914</v>
      </c>
    </row>
    <row r="504" spans="1:4">
      <c r="A504" s="415" t="s">
        <v>915</v>
      </c>
    </row>
    <row r="505" spans="1:4">
      <c r="A505" s="414" t="s">
        <v>918</v>
      </c>
      <c r="D505" t="s">
        <v>2399</v>
      </c>
    </row>
    <row r="506" spans="1:4">
      <c r="A506" s="414" t="s">
        <v>919</v>
      </c>
      <c r="D506" t="s">
        <v>2400</v>
      </c>
    </row>
    <row r="507" spans="1:4">
      <c r="A507" s="414" t="s">
        <v>920</v>
      </c>
      <c r="D507" t="s">
        <v>2401</v>
      </c>
    </row>
    <row r="508" spans="1:4">
      <c r="A508" s="414" t="s">
        <v>921</v>
      </c>
      <c r="D508" t="s">
        <v>2402</v>
      </c>
    </row>
    <row r="509" spans="1:4">
      <c r="A509" s="414" t="s">
        <v>922</v>
      </c>
      <c r="D509" t="s">
        <v>2403</v>
      </c>
    </row>
    <row r="510" spans="1:4">
      <c r="A510" s="416" t="s">
        <v>923</v>
      </c>
    </row>
    <row r="511" spans="1:4">
      <c r="A511" s="416" t="s">
        <v>924</v>
      </c>
    </row>
    <row r="512" spans="1:4">
      <c r="A512" s="416" t="s">
        <v>925</v>
      </c>
      <c r="D512" t="s">
        <v>2404</v>
      </c>
    </row>
    <row r="513" spans="1:4">
      <c r="A513" s="416" t="s">
        <v>926</v>
      </c>
    </row>
    <row r="514" spans="1:4">
      <c r="A514" s="416" t="s">
        <v>927</v>
      </c>
    </row>
    <row r="519" spans="1:4">
      <c r="A519" s="417" t="s">
        <v>1113</v>
      </c>
    </row>
    <row r="521" spans="1:4">
      <c r="A521" s="414" t="s">
        <v>1008</v>
      </c>
      <c r="D521" t="s">
        <v>2416</v>
      </c>
    </row>
    <row r="522" spans="1:4">
      <c r="A522" s="414" t="s">
        <v>1009</v>
      </c>
      <c r="D522" t="s">
        <v>2417</v>
      </c>
    </row>
    <row r="523" spans="1:4">
      <c r="A523" s="414" t="s">
        <v>1010</v>
      </c>
      <c r="D523" t="s">
        <v>2418</v>
      </c>
    </row>
    <row r="524" spans="1:4">
      <c r="A524" s="419" t="s">
        <v>939</v>
      </c>
    </row>
    <row r="525" spans="1:4">
      <c r="A525" s="419" t="s">
        <v>940</v>
      </c>
    </row>
    <row r="526" spans="1:4">
      <c r="A526" s="414" t="s">
        <v>1011</v>
      </c>
      <c r="D526" t="s">
        <v>2419</v>
      </c>
    </row>
    <row r="527" spans="1:4">
      <c r="A527" s="414" t="s">
        <v>1012</v>
      </c>
      <c r="D527" t="s">
        <v>2420</v>
      </c>
    </row>
    <row r="528" spans="1:4">
      <c r="A528" s="414" t="s">
        <v>1013</v>
      </c>
      <c r="D528" t="s">
        <v>2421</v>
      </c>
    </row>
    <row r="529" spans="1:4">
      <c r="A529" s="420" t="s">
        <v>1014</v>
      </c>
      <c r="D529" t="s">
        <v>2425</v>
      </c>
    </row>
    <row r="530" spans="1:4">
      <c r="A530" s="420" t="s">
        <v>1015</v>
      </c>
      <c r="D530" t="s">
        <v>2426</v>
      </c>
    </row>
    <row r="531" spans="1:4">
      <c r="A531" s="414" t="s">
        <v>2407</v>
      </c>
      <c r="D531" t="s">
        <v>2427</v>
      </c>
    </row>
    <row r="532" spans="1:4">
      <c r="A532" s="414" t="s">
        <v>1016</v>
      </c>
      <c r="D532" t="s">
        <v>2428</v>
      </c>
    </row>
    <row r="533" spans="1:4">
      <c r="A533" s="414" t="s">
        <v>1017</v>
      </c>
      <c r="D533" t="s">
        <v>2429</v>
      </c>
    </row>
    <row r="534" spans="1:4">
      <c r="A534" s="419" t="s">
        <v>939</v>
      </c>
    </row>
    <row r="535" spans="1:4">
      <c r="A535" s="419" t="s">
        <v>940</v>
      </c>
    </row>
    <row r="536" spans="1:4">
      <c r="A536" s="416" t="s">
        <v>1018</v>
      </c>
      <c r="D536" t="s">
        <v>2431</v>
      </c>
    </row>
    <row r="537" spans="1:4">
      <c r="A537" s="416" t="s">
        <v>1019</v>
      </c>
      <c r="D537" t="s">
        <v>2434</v>
      </c>
    </row>
    <row r="538" spans="1:4">
      <c r="A538" s="421" t="s">
        <v>2408</v>
      </c>
    </row>
    <row r="539" spans="1:4">
      <c r="A539" s="421" t="s">
        <v>1020</v>
      </c>
      <c r="D539" t="s">
        <v>2436</v>
      </c>
    </row>
    <row r="540" spans="1:4">
      <c r="A540" s="422" t="s">
        <v>1021</v>
      </c>
    </row>
    <row r="541" spans="1:4">
      <c r="A541" s="416" t="s">
        <v>2409</v>
      </c>
      <c r="D541" t="s">
        <v>2437</v>
      </c>
    </row>
    <row r="542" spans="1:4">
      <c r="A542" s="416" t="s">
        <v>2410</v>
      </c>
    </row>
    <row r="543" spans="1:4">
      <c r="A543" s="416" t="s">
        <v>1022</v>
      </c>
    </row>
    <row r="544" spans="1:4">
      <c r="A544" s="416" t="s">
        <v>1023</v>
      </c>
    </row>
    <row r="545" spans="1:4">
      <c r="A545" s="416" t="s">
        <v>1024</v>
      </c>
    </row>
    <row r="546" spans="1:4">
      <c r="A546" s="416" t="s">
        <v>1025</v>
      </c>
      <c r="D546" t="s">
        <v>2440</v>
      </c>
    </row>
    <row r="547" spans="1:4">
      <c r="A547" s="419" t="s">
        <v>1026</v>
      </c>
      <c r="D547" t="s">
        <v>2440</v>
      </c>
    </row>
    <row r="548" spans="1:4">
      <c r="A548" s="419" t="s">
        <v>1027</v>
      </c>
      <c r="D548" t="s">
        <v>2440</v>
      </c>
    </row>
    <row r="549" spans="1:4">
      <c r="A549" s="416" t="s">
        <v>1028</v>
      </c>
    </row>
    <row r="550" spans="1:4">
      <c r="A550" s="416" t="s">
        <v>1029</v>
      </c>
    </row>
    <row r="551" spans="1:4">
      <c r="A551" s="416" t="s">
        <v>1030</v>
      </c>
      <c r="D551" t="s">
        <v>2441</v>
      </c>
    </row>
    <row r="552" spans="1:4">
      <c r="A552" s="416" t="s">
        <v>1031</v>
      </c>
    </row>
    <row r="553" spans="1:4">
      <c r="A553" s="416" t="s">
        <v>2411</v>
      </c>
    </row>
    <row r="554" spans="1:4">
      <c r="A554" s="419" t="s">
        <v>939</v>
      </c>
    </row>
    <row r="555" spans="1:4">
      <c r="A555" s="419" t="s">
        <v>940</v>
      </c>
    </row>
    <row r="556" spans="1:4">
      <c r="A556" s="416" t="s">
        <v>1032</v>
      </c>
      <c r="D556" t="s">
        <v>2446</v>
      </c>
    </row>
    <row r="557" spans="1:4">
      <c r="A557" s="416" t="s">
        <v>2412</v>
      </c>
      <c r="D557" t="s">
        <v>2457</v>
      </c>
    </row>
    <row r="558" spans="1:4">
      <c r="A558" s="416" t="s">
        <v>2413</v>
      </c>
      <c r="D558" t="s">
        <v>2458</v>
      </c>
    </row>
    <row r="559" spans="1:4">
      <c r="A559" s="416" t="s">
        <v>1033</v>
      </c>
      <c r="D559" t="s">
        <v>2459</v>
      </c>
    </row>
    <row r="560" spans="1:4">
      <c r="A560" s="416" t="s">
        <v>2414</v>
      </c>
      <c r="D560" t="s">
        <v>2460</v>
      </c>
    </row>
    <row r="561" spans="1:4">
      <c r="A561" s="416" t="s">
        <v>1034</v>
      </c>
      <c r="D561" t="s">
        <v>2461</v>
      </c>
    </row>
    <row r="562" spans="1:4">
      <c r="A562" s="416" t="s">
        <v>2415</v>
      </c>
      <c r="D562" t="s">
        <v>2462</v>
      </c>
    </row>
    <row r="563" spans="1:4">
      <c r="A563" s="416" t="s">
        <v>1035</v>
      </c>
      <c r="D563" t="s">
        <v>2463</v>
      </c>
    </row>
    <row r="564" spans="1:4">
      <c r="A564" s="416" t="s">
        <v>1036</v>
      </c>
      <c r="D564" t="s">
        <v>2464</v>
      </c>
    </row>
    <row r="565" spans="1:4">
      <c r="A565" s="416" t="s">
        <v>1037</v>
      </c>
      <c r="D565" t="s">
        <v>2465</v>
      </c>
    </row>
    <row r="568" spans="1:4">
      <c r="A568" t="s">
        <v>2443</v>
      </c>
      <c r="D568" t="s">
        <v>2444</v>
      </c>
    </row>
    <row r="571" spans="1:4">
      <c r="A571" s="428" t="s">
        <v>768</v>
      </c>
    </row>
    <row r="573" spans="1:4">
      <c r="A573" s="371" t="s">
        <v>451</v>
      </c>
    </row>
    <row r="574" spans="1:4">
      <c r="A574" s="424" t="s">
        <v>2468</v>
      </c>
      <c r="D574" t="s">
        <v>2535</v>
      </c>
    </row>
    <row r="575" spans="1:4">
      <c r="A575" s="414" t="s">
        <v>2469</v>
      </c>
    </row>
    <row r="576" spans="1:4">
      <c r="A576" s="414" t="s">
        <v>2470</v>
      </c>
    </row>
    <row r="577" spans="1:4">
      <c r="A577" s="414" t="s">
        <v>2471</v>
      </c>
    </row>
    <row r="578" spans="1:4">
      <c r="A578" s="414" t="s">
        <v>2472</v>
      </c>
    </row>
    <row r="579" spans="1:4">
      <c r="A579" s="414" t="s">
        <v>2473</v>
      </c>
    </row>
    <row r="580" spans="1:4">
      <c r="A580" s="424" t="s">
        <v>2474</v>
      </c>
    </row>
    <row r="581" spans="1:4">
      <c r="A581" s="414" t="s">
        <v>2475</v>
      </c>
    </row>
    <row r="582" spans="1:4">
      <c r="A582" s="414" t="s">
        <v>2476</v>
      </c>
    </row>
    <row r="583" spans="1:4">
      <c r="A583" s="425" t="s">
        <v>2477</v>
      </c>
    </row>
    <row r="584" spans="1:4">
      <c r="A584" s="426" t="s">
        <v>2478</v>
      </c>
    </row>
    <row r="585" spans="1:4">
      <c r="A585" s="426" t="s">
        <v>2479</v>
      </c>
    </row>
    <row r="586" spans="1:4">
      <c r="A586" s="424" t="s">
        <v>2480</v>
      </c>
      <c r="D586" t="s">
        <v>2536</v>
      </c>
    </row>
    <row r="587" spans="1:4">
      <c r="A587" s="414" t="s">
        <v>2481</v>
      </c>
    </row>
    <row r="588" spans="1:4">
      <c r="A588" s="414" t="s">
        <v>2482</v>
      </c>
    </row>
    <row r="589" spans="1:4">
      <c r="A589" s="414" t="s">
        <v>2483</v>
      </c>
    </row>
    <row r="590" spans="1:4">
      <c r="A590" s="414" t="s">
        <v>2484</v>
      </c>
    </row>
    <row r="591" spans="1:4">
      <c r="A591" s="414" t="s">
        <v>2485</v>
      </c>
    </row>
    <row r="592" spans="1:4">
      <c r="A592" s="414" t="s">
        <v>2486</v>
      </c>
    </row>
    <row r="593" spans="1:4">
      <c r="A593" s="414" t="s">
        <v>2487</v>
      </c>
      <c r="D593" t="s">
        <v>2534</v>
      </c>
    </row>
    <row r="594" spans="1:4">
      <c r="A594" s="424" t="s">
        <v>2488</v>
      </c>
      <c r="D594" t="s">
        <v>2560</v>
      </c>
    </row>
    <row r="595" spans="1:4">
      <c r="A595" s="414" t="s">
        <v>2489</v>
      </c>
    </row>
    <row r="596" spans="1:4">
      <c r="A596" s="414" t="s">
        <v>2490</v>
      </c>
      <c r="D596" t="s">
        <v>2561</v>
      </c>
    </row>
    <row r="597" spans="1:4">
      <c r="A597" s="414" t="s">
        <v>2491</v>
      </c>
    </row>
    <row r="598" spans="1:4">
      <c r="A598" s="414" t="s">
        <v>2492</v>
      </c>
      <c r="D598" t="s">
        <v>2562</v>
      </c>
    </row>
    <row r="599" spans="1:4">
      <c r="A599" s="424" t="s">
        <v>2493</v>
      </c>
      <c r="D599" t="s">
        <v>2556</v>
      </c>
    </row>
    <row r="600" spans="1:4">
      <c r="A600" s="414" t="s">
        <v>2345</v>
      </c>
      <c r="D600" t="s">
        <v>2556</v>
      </c>
    </row>
    <row r="601" spans="1:4">
      <c r="A601" s="414" t="s">
        <v>2346</v>
      </c>
      <c r="D601" t="s">
        <v>2556</v>
      </c>
    </row>
    <row r="602" spans="1:4">
      <c r="A602" s="414" t="s">
        <v>2494</v>
      </c>
      <c r="D602" t="s">
        <v>2556</v>
      </c>
    </row>
    <row r="603" spans="1:4">
      <c r="A603" s="414" t="s">
        <v>2495</v>
      </c>
      <c r="D603" t="s">
        <v>2556</v>
      </c>
    </row>
    <row r="604" spans="1:4">
      <c r="A604" s="414" t="s">
        <v>2496</v>
      </c>
      <c r="D604" t="s">
        <v>2556</v>
      </c>
    </row>
    <row r="605" spans="1:4">
      <c r="A605" s="424" t="s">
        <v>2497</v>
      </c>
      <c r="D605" t="s">
        <v>2572</v>
      </c>
    </row>
    <row r="606" spans="1:4">
      <c r="A606" s="424" t="s">
        <v>2498</v>
      </c>
      <c r="D606" t="s">
        <v>2573</v>
      </c>
    </row>
    <row r="607" spans="1:4">
      <c r="A607" s="414" t="s">
        <v>2499</v>
      </c>
      <c r="D607" t="s">
        <v>2573</v>
      </c>
    </row>
    <row r="608" spans="1:4">
      <c r="A608" s="414" t="s">
        <v>2500</v>
      </c>
      <c r="D608" t="s">
        <v>2573</v>
      </c>
    </row>
    <row r="609" spans="1:4">
      <c r="A609" s="424" t="s">
        <v>2501</v>
      </c>
      <c r="D609" t="s">
        <v>2568</v>
      </c>
    </row>
    <row r="610" spans="1:4">
      <c r="A610" s="414" t="s">
        <v>2502</v>
      </c>
      <c r="D610" t="s">
        <v>2568</v>
      </c>
    </row>
    <row r="611" spans="1:4">
      <c r="A611" s="414" t="s">
        <v>2503</v>
      </c>
      <c r="D611" t="s">
        <v>2568</v>
      </c>
    </row>
    <row r="612" spans="1:4">
      <c r="A612" s="414" t="s">
        <v>2504</v>
      </c>
      <c r="D612" t="s">
        <v>2568</v>
      </c>
    </row>
    <row r="613" spans="1:4">
      <c r="A613" s="414" t="s">
        <v>2505</v>
      </c>
      <c r="D613" t="s">
        <v>2568</v>
      </c>
    </row>
    <row r="614" spans="1:4">
      <c r="A614" s="414" t="s">
        <v>2506</v>
      </c>
      <c r="D614" t="s">
        <v>2568</v>
      </c>
    </row>
    <row r="615" spans="1:4">
      <c r="A615" s="414" t="s">
        <v>2507</v>
      </c>
      <c r="D615" t="s">
        <v>2568</v>
      </c>
    </row>
    <row r="616" spans="1:4">
      <c r="A616" s="424" t="s">
        <v>2508</v>
      </c>
    </row>
    <row r="617" spans="1:4">
      <c r="A617" s="414" t="s">
        <v>2509</v>
      </c>
    </row>
    <row r="618" spans="1:4">
      <c r="A618" s="414" t="s">
        <v>2510</v>
      </c>
    </row>
    <row r="619" spans="1:4">
      <c r="A619" s="414" t="s">
        <v>2511</v>
      </c>
    </row>
    <row r="620" spans="1:4">
      <c r="A620" s="414" t="s">
        <v>2512</v>
      </c>
    </row>
    <row r="621" spans="1:4">
      <c r="A621" s="397" t="s">
        <v>2513</v>
      </c>
    </row>
    <row r="622" spans="1:4">
      <c r="A622" s="397" t="s">
        <v>2514</v>
      </c>
    </row>
    <row r="623" spans="1:4">
      <c r="A623" s="397" t="s">
        <v>2515</v>
      </c>
    </row>
    <row r="624" spans="1:4">
      <c r="A624" s="427" t="s">
        <v>2516</v>
      </c>
      <c r="D624" t="s">
        <v>2550</v>
      </c>
    </row>
    <row r="625" spans="1:4">
      <c r="A625" s="427" t="s">
        <v>2517</v>
      </c>
    </row>
    <row r="626" spans="1:4">
      <c r="A626" s="427" t="s">
        <v>2518</v>
      </c>
    </row>
    <row r="627" spans="1:4">
      <c r="A627" s="427" t="s">
        <v>2519</v>
      </c>
      <c r="D627" t="s">
        <v>2563</v>
      </c>
    </row>
    <row r="628" spans="1:4">
      <c r="A628" s="427" t="s">
        <v>2520</v>
      </c>
      <c r="D628" t="s">
        <v>2564</v>
      </c>
    </row>
    <row r="629" spans="1:4">
      <c r="A629" s="427" t="s">
        <v>2521</v>
      </c>
      <c r="D629" t="s">
        <v>2565</v>
      </c>
    </row>
    <row r="630" spans="1:4">
      <c r="A630" s="427" t="s">
        <v>2522</v>
      </c>
      <c r="D630" t="s">
        <v>2566</v>
      </c>
    </row>
    <row r="631" spans="1:4">
      <c r="A631" s="427" t="s">
        <v>2523</v>
      </c>
      <c r="D631" t="s">
        <v>2567</v>
      </c>
    </row>
    <row r="632" spans="1:4">
      <c r="A632" s="427" t="s">
        <v>2524</v>
      </c>
      <c r="D632" t="s">
        <v>2570</v>
      </c>
    </row>
    <row r="633" spans="1:4">
      <c r="A633" s="416" t="s">
        <v>2502</v>
      </c>
      <c r="D633" t="s">
        <v>2570</v>
      </c>
    </row>
    <row r="634" spans="1:4">
      <c r="A634" s="416" t="s">
        <v>2503</v>
      </c>
      <c r="D634" t="s">
        <v>2570</v>
      </c>
    </row>
    <row r="635" spans="1:4">
      <c r="A635" s="416" t="s">
        <v>2504</v>
      </c>
      <c r="D635" t="s">
        <v>2570</v>
      </c>
    </row>
    <row r="636" spans="1:4">
      <c r="A636" s="416" t="s">
        <v>2505</v>
      </c>
      <c r="D636" t="s">
        <v>2570</v>
      </c>
    </row>
    <row r="637" spans="1:4">
      <c r="A637" s="416" t="s">
        <v>2506</v>
      </c>
      <c r="D637" t="s">
        <v>2570</v>
      </c>
    </row>
    <row r="638" spans="1:4">
      <c r="A638" s="416" t="s">
        <v>2507</v>
      </c>
      <c r="D638" t="s">
        <v>2570</v>
      </c>
    </row>
    <row r="639" spans="1:4">
      <c r="A639" s="427" t="s">
        <v>2525</v>
      </c>
      <c r="D639" t="s">
        <v>2569</v>
      </c>
    </row>
    <row r="640" spans="1:4">
      <c r="A640" s="416" t="s">
        <v>2502</v>
      </c>
      <c r="D640" t="s">
        <v>2569</v>
      </c>
    </row>
    <row r="641" spans="1:4">
      <c r="A641" s="416" t="s">
        <v>2503</v>
      </c>
      <c r="D641" t="s">
        <v>2569</v>
      </c>
    </row>
    <row r="642" spans="1:4">
      <c r="A642" s="416" t="s">
        <v>2504</v>
      </c>
      <c r="D642" t="s">
        <v>2569</v>
      </c>
    </row>
    <row r="643" spans="1:4">
      <c r="A643" s="416" t="s">
        <v>2505</v>
      </c>
      <c r="D643" t="s">
        <v>2569</v>
      </c>
    </row>
    <row r="644" spans="1:4">
      <c r="A644" s="416" t="s">
        <v>2506</v>
      </c>
      <c r="D644" t="s">
        <v>2569</v>
      </c>
    </row>
    <row r="645" spans="1:4">
      <c r="A645" s="416" t="s">
        <v>2507</v>
      </c>
      <c r="D645" t="s">
        <v>2569</v>
      </c>
    </row>
    <row r="646" spans="1:4">
      <c r="A646" s="427" t="s">
        <v>2526</v>
      </c>
      <c r="D646" t="s">
        <v>2571</v>
      </c>
    </row>
    <row r="647" spans="1:4">
      <c r="A647" s="416" t="s">
        <v>2502</v>
      </c>
      <c r="D647" t="s">
        <v>2571</v>
      </c>
    </row>
    <row r="648" spans="1:4">
      <c r="A648" s="416" t="s">
        <v>2503</v>
      </c>
      <c r="D648" t="s">
        <v>2571</v>
      </c>
    </row>
    <row r="649" spans="1:4">
      <c r="A649" s="416" t="s">
        <v>2504</v>
      </c>
      <c r="D649" t="s">
        <v>2571</v>
      </c>
    </row>
    <row r="650" spans="1:4">
      <c r="A650" s="416" t="s">
        <v>2505</v>
      </c>
      <c r="D650" t="s">
        <v>2571</v>
      </c>
    </row>
    <row r="651" spans="1:4">
      <c r="A651" s="416" t="s">
        <v>2506</v>
      </c>
      <c r="D651" t="s">
        <v>2571</v>
      </c>
    </row>
    <row r="652" spans="1:4">
      <c r="A652" s="416" t="s">
        <v>2507</v>
      </c>
      <c r="D652" t="s">
        <v>2571</v>
      </c>
    </row>
    <row r="653" spans="1:4">
      <c r="A653" s="427" t="s">
        <v>2527</v>
      </c>
      <c r="D653" t="s">
        <v>2557</v>
      </c>
    </row>
    <row r="654" spans="1:4">
      <c r="A654" s="427" t="s">
        <v>2528</v>
      </c>
      <c r="D654" t="s">
        <v>2558</v>
      </c>
    </row>
    <row r="655" spans="1:4">
      <c r="A655" s="427" t="s">
        <v>2529</v>
      </c>
      <c r="D655" t="s">
        <v>2559</v>
      </c>
    </row>
    <row r="656" spans="1:4">
      <c r="A656" s="427" t="s">
        <v>2530</v>
      </c>
    </row>
    <row r="657" spans="1:4">
      <c r="A657" s="427" t="s">
        <v>2531</v>
      </c>
    </row>
    <row r="660" spans="1:4">
      <c r="A660" t="s">
        <v>2532</v>
      </c>
      <c r="D660" t="s">
        <v>2533</v>
      </c>
    </row>
    <row r="662" spans="1:4">
      <c r="A662" t="s">
        <v>2537</v>
      </c>
      <c r="D662" t="s">
        <v>2538</v>
      </c>
    </row>
    <row r="664" spans="1:4">
      <c r="A664" t="s">
        <v>2539</v>
      </c>
      <c r="D664" t="s">
        <v>2540</v>
      </c>
    </row>
    <row r="666" spans="1:4">
      <c r="A666" s="424" t="s">
        <v>2541</v>
      </c>
      <c r="D666" t="s">
        <v>2542</v>
      </c>
    </row>
    <row r="667" spans="1:4">
      <c r="A667" s="414" t="s">
        <v>2469</v>
      </c>
      <c r="D667" t="s">
        <v>2542</v>
      </c>
    </row>
    <row r="668" spans="1:4">
      <c r="A668" s="414" t="s">
        <v>2470</v>
      </c>
      <c r="D668" t="s">
        <v>2542</v>
      </c>
    </row>
    <row r="669" spans="1:4">
      <c r="A669" s="414" t="s">
        <v>2471</v>
      </c>
      <c r="D669" t="s">
        <v>2542</v>
      </c>
    </row>
    <row r="670" spans="1:4">
      <c r="A670" s="414" t="s">
        <v>2472</v>
      </c>
      <c r="D670" t="s">
        <v>2542</v>
      </c>
    </row>
    <row r="671" spans="1:4">
      <c r="A671" s="424" t="s">
        <v>2543</v>
      </c>
      <c r="D671" t="s">
        <v>2542</v>
      </c>
    </row>
    <row r="673" spans="1:4">
      <c r="A673" s="424" t="s">
        <v>2544</v>
      </c>
      <c r="D673" t="s">
        <v>2545</v>
      </c>
    </row>
    <row r="675" spans="1:4">
      <c r="A675" t="s">
        <v>2546</v>
      </c>
      <c r="D675" t="s">
        <v>2548</v>
      </c>
    </row>
    <row r="677" spans="1:4">
      <c r="A677" t="s">
        <v>2549</v>
      </c>
      <c r="D677" t="s">
        <v>2547</v>
      </c>
    </row>
    <row r="679" spans="1:4">
      <c r="A679" t="s">
        <v>180</v>
      </c>
      <c r="D679" t="s">
        <v>2551</v>
      </c>
    </row>
    <row r="681" spans="1:4">
      <c r="A681" t="s">
        <v>2552</v>
      </c>
      <c r="D681" t="s">
        <v>2553</v>
      </c>
    </row>
    <row r="683" spans="1:4">
      <c r="A683" t="s">
        <v>2554</v>
      </c>
      <c r="D683" t="s">
        <v>2555</v>
      </c>
    </row>
    <row r="687" spans="1:4">
      <c r="A687" s="428" t="s">
        <v>1099</v>
      </c>
    </row>
    <row r="689" spans="1:4">
      <c r="A689" s="371" t="s">
        <v>451</v>
      </c>
      <c r="B689"/>
    </row>
    <row r="690" spans="1:4">
      <c r="A690" s="372" t="s">
        <v>2337</v>
      </c>
      <c r="B690"/>
      <c r="C690" t="s">
        <v>2348</v>
      </c>
    </row>
    <row r="691" spans="1:4">
      <c r="A691" s="372" t="s">
        <v>2338</v>
      </c>
      <c r="B691"/>
      <c r="C691" t="s">
        <v>2348</v>
      </c>
    </row>
    <row r="692" spans="1:4">
      <c r="A692" s="372" t="s">
        <v>2339</v>
      </c>
      <c r="B692"/>
      <c r="C692" t="s">
        <v>2350</v>
      </c>
    </row>
    <row r="693" spans="1:4">
      <c r="A693" s="372" t="s">
        <v>2340</v>
      </c>
      <c r="B693"/>
      <c r="C693" t="s">
        <v>2349</v>
      </c>
    </row>
    <row r="694" spans="1:4" ht="26.4">
      <c r="A694" s="401" t="s">
        <v>2341</v>
      </c>
      <c r="B694"/>
      <c r="C694" t="s">
        <v>2351</v>
      </c>
    </row>
    <row r="695" spans="1:4">
      <c r="A695" s="372" t="s">
        <v>2342</v>
      </c>
      <c r="B695"/>
      <c r="C695" t="s">
        <v>2352</v>
      </c>
    </row>
    <row r="696" spans="1:4">
      <c r="A696" s="372" t="s">
        <v>2343</v>
      </c>
      <c r="B696"/>
      <c r="C696" t="s">
        <v>2353</v>
      </c>
    </row>
    <row r="697" spans="1:4">
      <c r="A697" s="404" t="s">
        <v>2344</v>
      </c>
      <c r="B697"/>
      <c r="C697" t="s">
        <v>2354</v>
      </c>
    </row>
    <row r="698" spans="1:4">
      <c r="A698" s="372" t="s">
        <v>2345</v>
      </c>
      <c r="B698"/>
      <c r="C698" t="s">
        <v>2354</v>
      </c>
    </row>
    <row r="699" spans="1:4">
      <c r="A699" s="372" t="s">
        <v>2346</v>
      </c>
      <c r="B699"/>
      <c r="C699" t="s">
        <v>2354</v>
      </c>
    </row>
    <row r="700" spans="1:4">
      <c r="A700" s="372" t="s">
        <v>2347</v>
      </c>
      <c r="B700" t="s">
        <v>2606</v>
      </c>
      <c r="C700" t="s">
        <v>2355</v>
      </c>
      <c r="D700" t="s">
        <v>2605</v>
      </c>
    </row>
    <row r="702" spans="1:4">
      <c r="A702" s="432" t="s">
        <v>2575</v>
      </c>
    </row>
    <row r="703" spans="1:4">
      <c r="A703" s="371" t="s">
        <v>451</v>
      </c>
      <c r="B703"/>
    </row>
    <row r="704" spans="1:4">
      <c r="A704" s="372" t="s">
        <v>237</v>
      </c>
      <c r="B704"/>
      <c r="C704">
        <v>5.0999999999999996</v>
      </c>
    </row>
    <row r="705" spans="1:5">
      <c r="A705" s="372" t="s">
        <v>238</v>
      </c>
      <c r="B705"/>
      <c r="C705">
        <v>5.0999999999999996</v>
      </c>
    </row>
    <row r="706" spans="1:5">
      <c r="A706" s="372" t="s">
        <v>273</v>
      </c>
      <c r="B706"/>
      <c r="C706">
        <v>5.8</v>
      </c>
    </row>
    <row r="707" spans="1:5">
      <c r="A707" s="372" t="s">
        <v>984</v>
      </c>
      <c r="B707"/>
      <c r="C707">
        <v>5.3</v>
      </c>
    </row>
    <row r="708" spans="1:5" ht="29.55" customHeight="1">
      <c r="A708" s="401" t="s">
        <v>985</v>
      </c>
      <c r="B708"/>
      <c r="C708">
        <v>5.4</v>
      </c>
    </row>
    <row r="709" spans="1:5">
      <c r="A709" s="372" t="s">
        <v>986</v>
      </c>
      <c r="B709"/>
      <c r="C709">
        <v>5.5</v>
      </c>
      <c r="D709" t="s">
        <v>2334</v>
      </c>
    </row>
    <row r="710" spans="1:5">
      <c r="A710" s="372" t="s">
        <v>987</v>
      </c>
      <c r="B710"/>
      <c r="C710">
        <v>5.5</v>
      </c>
      <c r="D710" t="s">
        <v>2334</v>
      </c>
    </row>
    <row r="711" spans="1:5">
      <c r="A711" s="372" t="s">
        <v>988</v>
      </c>
      <c r="B711"/>
      <c r="C711">
        <v>5.5</v>
      </c>
      <c r="D711" t="s">
        <v>2334</v>
      </c>
    </row>
    <row r="712" spans="1:5">
      <c r="A712" s="372" t="s">
        <v>989</v>
      </c>
      <c r="B712"/>
      <c r="C712">
        <v>5.5</v>
      </c>
      <c r="D712" t="s">
        <v>2334</v>
      </c>
    </row>
    <row r="713" spans="1:5">
      <c r="A713" s="372" t="s">
        <v>990</v>
      </c>
      <c r="B713"/>
      <c r="C713">
        <v>5.5</v>
      </c>
      <c r="D713" t="s">
        <v>2334</v>
      </c>
    </row>
    <row r="714" spans="1:5">
      <c r="A714" s="372" t="s">
        <v>991</v>
      </c>
      <c r="B714"/>
      <c r="C714">
        <v>5.5</v>
      </c>
      <c r="D714" t="s">
        <v>2334</v>
      </c>
    </row>
    <row r="715" spans="1:5">
      <c r="A715" s="372" t="s">
        <v>992</v>
      </c>
      <c r="B715"/>
      <c r="C715">
        <v>5.5</v>
      </c>
      <c r="D715" t="s">
        <v>2334</v>
      </c>
    </row>
    <row r="716" spans="1:5">
      <c r="A716" s="372" t="s">
        <v>993</v>
      </c>
      <c r="B716"/>
      <c r="C716">
        <v>5.5</v>
      </c>
      <c r="D716" t="s">
        <v>2334</v>
      </c>
    </row>
    <row r="717" spans="1:5">
      <c r="A717" s="373" t="s">
        <v>994</v>
      </c>
      <c r="B717"/>
      <c r="E717" t="s">
        <v>2336</v>
      </c>
    </row>
    <row r="718" spans="1:5">
      <c r="A718" s="373" t="s">
        <v>995</v>
      </c>
      <c r="B718"/>
      <c r="E718" t="s">
        <v>2336</v>
      </c>
    </row>
    <row r="719" spans="1:5">
      <c r="A719" s="373" t="s">
        <v>996</v>
      </c>
      <c r="B719"/>
      <c r="E719" t="s">
        <v>2336</v>
      </c>
    </row>
    <row r="720" spans="1:5">
      <c r="A720" s="373" t="s">
        <v>997</v>
      </c>
      <c r="B720"/>
      <c r="E720" t="s">
        <v>2336</v>
      </c>
    </row>
    <row r="721" spans="1:5">
      <c r="A721" s="373" t="s">
        <v>998</v>
      </c>
      <c r="B721"/>
      <c r="E721" t="s">
        <v>2336</v>
      </c>
    </row>
    <row r="722" spans="1:5">
      <c r="A722" s="373" t="s">
        <v>999</v>
      </c>
      <c r="B722"/>
      <c r="E722" t="s">
        <v>2336</v>
      </c>
    </row>
    <row r="723" spans="1:5">
      <c r="A723" s="373" t="s">
        <v>1000</v>
      </c>
      <c r="B723"/>
      <c r="D723">
        <v>5.6</v>
      </c>
    </row>
    <row r="724" spans="1:5">
      <c r="A724" s="373" t="s">
        <v>1001</v>
      </c>
      <c r="B724"/>
      <c r="D724">
        <v>5.7</v>
      </c>
    </row>
    <row r="725" spans="1:5">
      <c r="A725" s="373" t="s">
        <v>1002</v>
      </c>
      <c r="B725"/>
      <c r="D725">
        <v>5.9</v>
      </c>
    </row>
    <row r="726" spans="1:5">
      <c r="A726" s="373" t="s">
        <v>1003</v>
      </c>
      <c r="B726"/>
      <c r="D726" s="403" t="s">
        <v>2335</v>
      </c>
    </row>
    <row r="727" spans="1:5">
      <c r="A727" s="373" t="s">
        <v>1004</v>
      </c>
      <c r="B727"/>
      <c r="D727">
        <v>5.1100000000000003</v>
      </c>
    </row>
    <row r="728" spans="1:5">
      <c r="B728"/>
    </row>
    <row r="730" spans="1:5">
      <c r="A730" s="448">
        <v>44877</v>
      </c>
    </row>
    <row r="732" spans="1:5">
      <c r="A732" s="207" t="s">
        <v>2608</v>
      </c>
    </row>
    <row r="734" spans="1:5">
      <c r="A734" t="s">
        <v>2612</v>
      </c>
    </row>
    <row r="735" spans="1:5">
      <c r="A735" s="8" t="s">
        <v>2609</v>
      </c>
      <c r="B735" s="342" t="s">
        <v>2610</v>
      </c>
    </row>
    <row r="737" spans="1:2">
      <c r="A737" s="8" t="s">
        <v>2611</v>
      </c>
    </row>
    <row r="738" spans="1:2">
      <c r="A738" s="8" t="s">
        <v>2622</v>
      </c>
    </row>
    <row r="739" spans="1:2">
      <c r="A739" s="8" t="s">
        <v>2613</v>
      </c>
      <c r="B739" s="342" t="s">
        <v>2614</v>
      </c>
    </row>
    <row r="742" spans="1:2">
      <c r="A742" t="s">
        <v>2615</v>
      </c>
    </row>
    <row r="745" spans="1:2">
      <c r="A745" t="s">
        <v>2616</v>
      </c>
    </row>
    <row r="746" spans="1:2">
      <c r="A746" t="s">
        <v>2618</v>
      </c>
    </row>
    <row r="747" spans="1:2">
      <c r="A747" t="s">
        <v>2619</v>
      </c>
    </row>
    <row r="748" spans="1:2">
      <c r="A748" t="s">
        <v>2620</v>
      </c>
    </row>
    <row r="749" spans="1:2">
      <c r="A749" t="s">
        <v>2621</v>
      </c>
    </row>
    <row r="751" spans="1:2">
      <c r="A751" t="s">
        <v>2623</v>
      </c>
    </row>
    <row r="754" spans="1:2">
      <c r="A754" s="428" t="s">
        <v>875</v>
      </c>
    </row>
    <row r="756" spans="1:2">
      <c r="A756" t="s">
        <v>2630</v>
      </c>
    </row>
    <row r="758" spans="1:2" ht="43.2">
      <c r="A758" t="s">
        <v>2631</v>
      </c>
      <c r="B758" s="342" t="s">
        <v>2632</v>
      </c>
    </row>
    <row r="789" spans="1:1">
      <c r="A789" t="s">
        <v>3</v>
      </c>
    </row>
    <row r="791" spans="1:1">
      <c r="A791" t="s">
        <v>2633</v>
      </c>
    </row>
    <row r="794" spans="1:1">
      <c r="A794" t="s">
        <v>2634</v>
      </c>
    </row>
    <row r="797" spans="1:1">
      <c r="A797" t="s">
        <v>2635</v>
      </c>
    </row>
    <row r="799" spans="1:1">
      <c r="A799" t="s">
        <v>2636</v>
      </c>
    </row>
    <row r="802" spans="1:1">
      <c r="A802" t="s">
        <v>2637</v>
      </c>
    </row>
    <row r="805" spans="1:1">
      <c r="A805" t="s">
        <v>2638</v>
      </c>
    </row>
    <row r="809" spans="1:1">
      <c r="A809" t="s">
        <v>2639</v>
      </c>
    </row>
    <row r="813" spans="1:1">
      <c r="A813" t="s">
        <v>2640</v>
      </c>
    </row>
    <row r="816" spans="1:1">
      <c r="A816" t="s">
        <v>2641</v>
      </c>
    </row>
    <row r="820" spans="1:2">
      <c r="A820" t="s">
        <v>2642</v>
      </c>
    </row>
    <row r="823" spans="1:2">
      <c r="A823" s="1" t="s">
        <v>2643</v>
      </c>
    </row>
    <row r="826" spans="1:2">
      <c r="A826" t="s">
        <v>2647</v>
      </c>
    </row>
    <row r="828" spans="1:2">
      <c r="A828" t="s">
        <v>2648</v>
      </c>
      <c r="B828" s="343" t="s">
        <v>2649</v>
      </c>
    </row>
    <row r="832" spans="1:2">
      <c r="A832" t="s">
        <v>2656</v>
      </c>
    </row>
    <row r="834" spans="1:2">
      <c r="A834" t="s">
        <v>2657</v>
      </c>
    </row>
    <row r="836" spans="1:2">
      <c r="A836" t="s">
        <v>2658</v>
      </c>
    </row>
    <row r="839" spans="1:2">
      <c r="A839" t="s">
        <v>623</v>
      </c>
      <c r="B839" t="s">
        <v>623</v>
      </c>
    </row>
    <row r="840" spans="1:2">
      <c r="A840" t="s">
        <v>624</v>
      </c>
      <c r="B840" t="s">
        <v>624</v>
      </c>
    </row>
    <row r="841" spans="1:2">
      <c r="A841" t="s">
        <v>625</v>
      </c>
      <c r="B841" t="s">
        <v>625</v>
      </c>
    </row>
    <row r="842" spans="1:2">
      <c r="A842" t="s">
        <v>2382</v>
      </c>
      <c r="B842" t="s">
        <v>2382</v>
      </c>
    </row>
    <row r="843" spans="1:2">
      <c r="A843" t="s">
        <v>2405</v>
      </c>
      <c r="B843" t="s">
        <v>2405</v>
      </c>
    </row>
    <row r="844" spans="1:2">
      <c r="A844" t="s">
        <v>2385</v>
      </c>
      <c r="B844" t="s">
        <v>2668</v>
      </c>
    </row>
    <row r="845" spans="1:2">
      <c r="A845" t="s">
        <v>2387</v>
      </c>
      <c r="B845" t="s">
        <v>2669</v>
      </c>
    </row>
    <row r="846" spans="1:2">
      <c r="A846" t="s">
        <v>2389</v>
      </c>
      <c r="B846" t="s">
        <v>2389</v>
      </c>
    </row>
    <row r="847" spans="1:2">
      <c r="A847" t="s">
        <v>2390</v>
      </c>
      <c r="B847" t="s">
        <v>2390</v>
      </c>
    </row>
    <row r="848" spans="1:2">
      <c r="A848" t="s">
        <v>2392</v>
      </c>
      <c r="B848" t="s">
        <v>2392</v>
      </c>
    </row>
    <row r="849" spans="1:2">
      <c r="A849" t="s">
        <v>2650</v>
      </c>
      <c r="B849" t="s">
        <v>2650</v>
      </c>
    </row>
    <row r="850" spans="1:2">
      <c r="A850" t="s">
        <v>2651</v>
      </c>
      <c r="B850" t="s">
        <v>2651</v>
      </c>
    </row>
    <row r="851" spans="1:2">
      <c r="A851" t="s">
        <v>2659</v>
      </c>
      <c r="B851" t="s">
        <v>2659</v>
      </c>
    </row>
    <row r="852" spans="1:2">
      <c r="A852" t="s">
        <v>2660</v>
      </c>
      <c r="B852" t="s">
        <v>2660</v>
      </c>
    </row>
    <row r="853" spans="1:2">
      <c r="A853" t="s">
        <v>2661</v>
      </c>
      <c r="B853" t="s">
        <v>2661</v>
      </c>
    </row>
    <row r="854" spans="1:2">
      <c r="A854" t="s">
        <v>2662</v>
      </c>
      <c r="B854" t="s">
        <v>2662</v>
      </c>
    </row>
    <row r="855" spans="1:2">
      <c r="A855" t="s">
        <v>2663</v>
      </c>
      <c r="B855" t="s">
        <v>2663</v>
      </c>
    </row>
    <row r="856" spans="1:2">
      <c r="A856" s="423" t="s">
        <v>2664</v>
      </c>
      <c r="B856" s="423" t="s">
        <v>2670</v>
      </c>
    </row>
    <row r="857" spans="1:2">
      <c r="A857" t="s">
        <v>2665</v>
      </c>
      <c r="B857" t="s">
        <v>2665</v>
      </c>
    </row>
    <row r="858" spans="1:2">
      <c r="A858" t="s">
        <v>2666</v>
      </c>
      <c r="B858" t="s">
        <v>2666</v>
      </c>
    </row>
    <row r="859" spans="1:2">
      <c r="A859" t="s">
        <v>2667</v>
      </c>
      <c r="B859" t="s">
        <v>2667</v>
      </c>
    </row>
    <row r="864" spans="1:2">
      <c r="A864" s="471" t="s">
        <v>1113</v>
      </c>
    </row>
    <row r="866" spans="1:14">
      <c r="A866" t="s">
        <v>2673</v>
      </c>
      <c r="B866" s="342" t="s">
        <v>2674</v>
      </c>
    </row>
    <row r="868" spans="1:14">
      <c r="A868" t="s">
        <v>1089</v>
      </c>
      <c r="B868" s="342" t="s">
        <v>1090</v>
      </c>
    </row>
    <row r="869" spans="1:14">
      <c r="A869" t="s">
        <v>1091</v>
      </c>
      <c r="B869" s="342">
        <v>2010</v>
      </c>
      <c r="C869">
        <v>2011</v>
      </c>
      <c r="D869">
        <v>2012</v>
      </c>
      <c r="E869">
        <v>2013</v>
      </c>
      <c r="F869">
        <v>2014</v>
      </c>
      <c r="G869">
        <v>2015</v>
      </c>
      <c r="H869">
        <v>2016</v>
      </c>
      <c r="I869">
        <v>2017</v>
      </c>
      <c r="J869">
        <v>2018</v>
      </c>
      <c r="K869">
        <v>2019</v>
      </c>
      <c r="L869">
        <v>2020</v>
      </c>
      <c r="M869">
        <v>2021</v>
      </c>
      <c r="N869" t="s">
        <v>1092</v>
      </c>
    </row>
    <row r="870" spans="1:14">
      <c r="A870" t="s">
        <v>13</v>
      </c>
      <c r="E870">
        <v>90</v>
      </c>
      <c r="F870">
        <v>92</v>
      </c>
      <c r="G870">
        <v>99</v>
      </c>
      <c r="H870">
        <v>90</v>
      </c>
      <c r="I870">
        <v>90</v>
      </c>
      <c r="J870">
        <v>90</v>
      </c>
      <c r="K870">
        <v>90</v>
      </c>
      <c r="L870">
        <v>90</v>
      </c>
      <c r="M870">
        <v>90</v>
      </c>
      <c r="N870">
        <v>821</v>
      </c>
    </row>
    <row r="871" spans="1:14">
      <c r="A871" t="s">
        <v>12</v>
      </c>
      <c r="C871">
        <v>96</v>
      </c>
      <c r="D871">
        <v>96</v>
      </c>
      <c r="F871">
        <v>98</v>
      </c>
      <c r="G871">
        <v>98</v>
      </c>
      <c r="H871">
        <v>98</v>
      </c>
      <c r="I871">
        <v>97</v>
      </c>
      <c r="J871">
        <v>97</v>
      </c>
      <c r="K871">
        <v>97</v>
      </c>
      <c r="L871">
        <v>98</v>
      </c>
      <c r="M871">
        <v>98</v>
      </c>
      <c r="N871">
        <v>973</v>
      </c>
    </row>
    <row r="872" spans="1:14">
      <c r="A872" t="s">
        <v>513</v>
      </c>
      <c r="I872">
        <v>90.85</v>
      </c>
      <c r="J872">
        <v>90.85</v>
      </c>
      <c r="K872">
        <v>85.92</v>
      </c>
      <c r="L872">
        <v>92</v>
      </c>
      <c r="M872">
        <v>94.87</v>
      </c>
      <c r="N872">
        <v>454.49</v>
      </c>
    </row>
    <row r="873" spans="1:14">
      <c r="A873" t="s">
        <v>2675</v>
      </c>
      <c r="B873" s="342">
        <v>50</v>
      </c>
      <c r="C873">
        <v>50</v>
      </c>
      <c r="D873">
        <v>50</v>
      </c>
      <c r="E873">
        <v>50</v>
      </c>
      <c r="F873">
        <v>50</v>
      </c>
      <c r="G873">
        <v>50</v>
      </c>
      <c r="H873">
        <v>50</v>
      </c>
      <c r="I873">
        <v>50</v>
      </c>
      <c r="J873">
        <v>52</v>
      </c>
      <c r="K873">
        <v>54</v>
      </c>
      <c r="L873">
        <v>70</v>
      </c>
      <c r="N873">
        <v>576</v>
      </c>
    </row>
    <row r="874" spans="1:14">
      <c r="A874" t="s">
        <v>512</v>
      </c>
      <c r="B874" s="342">
        <v>92</v>
      </c>
      <c r="C874">
        <v>94.9</v>
      </c>
      <c r="D874">
        <v>96.8</v>
      </c>
      <c r="G874">
        <v>21</v>
      </c>
      <c r="H874">
        <v>21.21</v>
      </c>
      <c r="I874">
        <v>54</v>
      </c>
      <c r="K874">
        <v>54</v>
      </c>
      <c r="L874">
        <v>55</v>
      </c>
      <c r="N874">
        <v>488.90999999999997</v>
      </c>
    </row>
    <row r="875" spans="1:14">
      <c r="A875" t="s">
        <v>11</v>
      </c>
      <c r="C875">
        <v>75</v>
      </c>
      <c r="D875">
        <v>81</v>
      </c>
      <c r="F875">
        <v>92.66</v>
      </c>
      <c r="G875">
        <v>97</v>
      </c>
      <c r="H875">
        <v>97.6</v>
      </c>
      <c r="I875">
        <v>98.63</v>
      </c>
      <c r="J875">
        <v>98</v>
      </c>
      <c r="K875">
        <v>98</v>
      </c>
      <c r="L875">
        <v>98</v>
      </c>
      <c r="M875">
        <v>98</v>
      </c>
      <c r="N875">
        <v>933.89</v>
      </c>
    </row>
    <row r="876" spans="1:14">
      <c r="A876" t="s">
        <v>10</v>
      </c>
      <c r="E876">
        <v>92.16</v>
      </c>
      <c r="G876">
        <v>74.989999999999995</v>
      </c>
      <c r="H876">
        <v>78.010000000000005</v>
      </c>
      <c r="I876">
        <v>79.02</v>
      </c>
      <c r="J876">
        <v>80</v>
      </c>
      <c r="K876">
        <v>80</v>
      </c>
      <c r="L876">
        <v>80</v>
      </c>
      <c r="M876">
        <v>88</v>
      </c>
      <c r="N876">
        <v>652.17999999999995</v>
      </c>
    </row>
    <row r="877" spans="1:14">
      <c r="A877" t="s">
        <v>9</v>
      </c>
      <c r="B877" s="342">
        <v>85</v>
      </c>
      <c r="C877">
        <v>85</v>
      </c>
      <c r="D877">
        <v>85</v>
      </c>
      <c r="G877">
        <v>95</v>
      </c>
      <c r="H877">
        <v>96</v>
      </c>
      <c r="I877">
        <v>82</v>
      </c>
      <c r="J877">
        <v>84</v>
      </c>
      <c r="K877">
        <v>88</v>
      </c>
      <c r="L877">
        <v>86</v>
      </c>
      <c r="M877">
        <v>86.3</v>
      </c>
      <c r="N877">
        <v>872.3</v>
      </c>
    </row>
    <row r="878" spans="1:14">
      <c r="A878" t="s">
        <v>8</v>
      </c>
      <c r="B878" s="342">
        <v>99</v>
      </c>
      <c r="C878">
        <v>99</v>
      </c>
      <c r="D878">
        <v>99</v>
      </c>
      <c r="E878">
        <v>99</v>
      </c>
      <c r="F878">
        <v>99</v>
      </c>
      <c r="G878">
        <v>99</v>
      </c>
      <c r="H878">
        <v>99</v>
      </c>
      <c r="I878">
        <v>99</v>
      </c>
      <c r="J878">
        <v>99</v>
      </c>
      <c r="K878">
        <v>99</v>
      </c>
      <c r="L878">
        <v>99</v>
      </c>
      <c r="M878">
        <v>99</v>
      </c>
      <c r="N878">
        <v>1188</v>
      </c>
    </row>
    <row r="879" spans="1:14">
      <c r="A879" t="s">
        <v>6</v>
      </c>
      <c r="F879">
        <v>72</v>
      </c>
      <c r="G879">
        <v>78</v>
      </c>
      <c r="H879">
        <v>80</v>
      </c>
      <c r="I879">
        <v>80</v>
      </c>
      <c r="J879">
        <v>85</v>
      </c>
      <c r="K879">
        <v>85</v>
      </c>
      <c r="L879">
        <v>85</v>
      </c>
      <c r="N879">
        <v>565</v>
      </c>
    </row>
    <row r="880" spans="1:14">
      <c r="A880" t="s">
        <v>18</v>
      </c>
      <c r="B880" s="342">
        <v>92</v>
      </c>
      <c r="C880">
        <v>100</v>
      </c>
      <c r="D880">
        <v>100</v>
      </c>
      <c r="E880">
        <v>100</v>
      </c>
      <c r="F880">
        <v>100</v>
      </c>
      <c r="G880">
        <v>100</v>
      </c>
      <c r="H880">
        <v>100</v>
      </c>
      <c r="I880">
        <v>100</v>
      </c>
      <c r="J880">
        <v>100</v>
      </c>
      <c r="K880">
        <v>100</v>
      </c>
      <c r="L880">
        <v>100</v>
      </c>
      <c r="M880">
        <v>100</v>
      </c>
      <c r="N880">
        <v>1192</v>
      </c>
    </row>
    <row r="881" spans="1:14">
      <c r="A881" t="s">
        <v>4</v>
      </c>
      <c r="C881">
        <v>98</v>
      </c>
      <c r="D881">
        <v>98</v>
      </c>
      <c r="E881">
        <v>98</v>
      </c>
      <c r="F881">
        <v>98</v>
      </c>
      <c r="G881">
        <v>98</v>
      </c>
      <c r="H881">
        <v>98</v>
      </c>
      <c r="I881">
        <v>98</v>
      </c>
      <c r="J881">
        <v>99</v>
      </c>
      <c r="K881">
        <v>99</v>
      </c>
      <c r="L881">
        <v>99</v>
      </c>
      <c r="M881">
        <v>99</v>
      </c>
      <c r="N881">
        <v>1082</v>
      </c>
    </row>
    <row r="882" spans="1:14">
      <c r="A882" t="s">
        <v>3</v>
      </c>
      <c r="B882" s="342">
        <v>99.79</v>
      </c>
      <c r="C882">
        <v>99.79</v>
      </c>
      <c r="D882">
        <v>99.79</v>
      </c>
      <c r="E882">
        <v>99.79</v>
      </c>
      <c r="F882">
        <v>99.9</v>
      </c>
      <c r="G882">
        <v>99.9</v>
      </c>
      <c r="H882">
        <v>99.6</v>
      </c>
      <c r="I882">
        <v>99.97</v>
      </c>
      <c r="J882">
        <v>99.97</v>
      </c>
      <c r="K882">
        <v>99.97</v>
      </c>
      <c r="L882">
        <v>99.99</v>
      </c>
      <c r="M882">
        <v>99.97</v>
      </c>
      <c r="N882">
        <v>1198.43</v>
      </c>
    </row>
    <row r="883" spans="1:14">
      <c r="A883" t="s">
        <v>460</v>
      </c>
      <c r="B883" s="342">
        <v>85</v>
      </c>
      <c r="C883">
        <v>90</v>
      </c>
      <c r="D883">
        <v>95</v>
      </c>
      <c r="E883">
        <v>95</v>
      </c>
      <c r="F883">
        <v>95</v>
      </c>
      <c r="G883">
        <v>95</v>
      </c>
      <c r="H883">
        <v>95</v>
      </c>
      <c r="I883">
        <v>95</v>
      </c>
      <c r="J883">
        <v>95</v>
      </c>
      <c r="K883">
        <v>95</v>
      </c>
      <c r="L883">
        <v>95</v>
      </c>
      <c r="M883">
        <v>95</v>
      </c>
      <c r="N883">
        <v>1125</v>
      </c>
    </row>
    <row r="884" spans="1:14">
      <c r="A884" t="s">
        <v>1</v>
      </c>
      <c r="B884" s="342">
        <v>90</v>
      </c>
      <c r="C884">
        <v>62</v>
      </c>
      <c r="D884">
        <v>78</v>
      </c>
      <c r="E884">
        <v>78</v>
      </c>
      <c r="F884">
        <v>78</v>
      </c>
      <c r="G884">
        <v>93</v>
      </c>
      <c r="H884">
        <v>93</v>
      </c>
      <c r="I884">
        <v>93</v>
      </c>
      <c r="J884">
        <v>86.9</v>
      </c>
      <c r="K884">
        <v>86.9</v>
      </c>
      <c r="L884">
        <v>82.3</v>
      </c>
      <c r="M884">
        <v>82.3</v>
      </c>
      <c r="N884">
        <v>1003.3999999999999</v>
      </c>
    </row>
    <row r="885" spans="1:14">
      <c r="A885" t="s">
        <v>24</v>
      </c>
      <c r="B885" s="342">
        <v>61</v>
      </c>
      <c r="C885">
        <v>72.400000000000006</v>
      </c>
      <c r="D885">
        <v>81</v>
      </c>
      <c r="E885">
        <v>84</v>
      </c>
      <c r="F885">
        <v>88</v>
      </c>
      <c r="G885">
        <v>88.7</v>
      </c>
      <c r="H885">
        <v>88.9</v>
      </c>
      <c r="I885">
        <v>90.09</v>
      </c>
      <c r="J885">
        <v>93</v>
      </c>
      <c r="K885">
        <v>93.4</v>
      </c>
      <c r="L885">
        <v>93.44</v>
      </c>
      <c r="M885">
        <v>93.54</v>
      </c>
      <c r="N885">
        <v>1027.47</v>
      </c>
    </row>
    <row r="886" spans="1:14">
      <c r="A886" t="s">
        <v>1092</v>
      </c>
      <c r="B886" s="342">
        <v>753.79</v>
      </c>
      <c r="C886">
        <v>1022.0899999999999</v>
      </c>
      <c r="D886">
        <v>1059.5899999999999</v>
      </c>
      <c r="E886">
        <v>885.94999999999993</v>
      </c>
      <c r="F886">
        <v>1062.56</v>
      </c>
      <c r="G886">
        <v>1286.5899999999999</v>
      </c>
      <c r="H886">
        <v>1284.3200000000002</v>
      </c>
      <c r="I886">
        <v>1396.56</v>
      </c>
      <c r="J886">
        <v>1349.72</v>
      </c>
      <c r="K886">
        <v>1405.1900000000003</v>
      </c>
      <c r="L886">
        <v>1422.73</v>
      </c>
      <c r="M886">
        <v>1223.9799999999998</v>
      </c>
      <c r="N886">
        <v>14153.07</v>
      </c>
    </row>
    <row r="888" spans="1:14">
      <c r="A888" s="8" t="s">
        <v>2678</v>
      </c>
      <c r="B888" s="343"/>
    </row>
    <row r="889" spans="1:14">
      <c r="A889" s="8" t="s">
        <v>2677</v>
      </c>
      <c r="B889" s="343" t="s">
        <v>2679</v>
      </c>
    </row>
    <row r="892" spans="1:14">
      <c r="A892" t="s">
        <v>2680</v>
      </c>
      <c r="B892" s="342" t="s">
        <v>312</v>
      </c>
    </row>
    <row r="895" spans="1:14">
      <c r="A895" t="s">
        <v>2673</v>
      </c>
      <c r="B895" s="342" t="s">
        <v>2681</v>
      </c>
    </row>
    <row r="897" spans="1:14">
      <c r="A897" t="s">
        <v>1089</v>
      </c>
      <c r="B897" s="342" t="s">
        <v>1090</v>
      </c>
    </row>
    <row r="898" spans="1:14">
      <c r="A898" t="s">
        <v>1091</v>
      </c>
      <c r="B898" s="342">
        <v>2010</v>
      </c>
      <c r="C898">
        <v>2011</v>
      </c>
      <c r="D898">
        <v>2012</v>
      </c>
      <c r="E898">
        <v>2013</v>
      </c>
      <c r="F898">
        <v>2014</v>
      </c>
      <c r="G898">
        <v>2015</v>
      </c>
      <c r="H898">
        <v>2016</v>
      </c>
      <c r="I898">
        <v>2017</v>
      </c>
      <c r="J898">
        <v>2018</v>
      </c>
      <c r="K898">
        <v>2019</v>
      </c>
      <c r="L898">
        <v>2020</v>
      </c>
      <c r="M898">
        <v>2021</v>
      </c>
      <c r="N898" t="s">
        <v>1092</v>
      </c>
    </row>
    <row r="899" spans="1:14">
      <c r="A899" t="s">
        <v>13</v>
      </c>
      <c r="C899">
        <v>40</v>
      </c>
      <c r="D899">
        <v>47</v>
      </c>
      <c r="E899">
        <v>53</v>
      </c>
      <c r="F899">
        <v>46</v>
      </c>
      <c r="G899">
        <v>60.67</v>
      </c>
      <c r="H899">
        <v>62</v>
      </c>
      <c r="I899">
        <v>85</v>
      </c>
      <c r="J899">
        <v>85</v>
      </c>
      <c r="K899">
        <v>85</v>
      </c>
      <c r="L899">
        <v>87.2</v>
      </c>
      <c r="N899">
        <v>650.87000000000012</v>
      </c>
    </row>
    <row r="900" spans="1:14">
      <c r="A900" t="s">
        <v>12</v>
      </c>
      <c r="C900">
        <v>40</v>
      </c>
      <c r="D900">
        <v>45</v>
      </c>
      <c r="E900">
        <v>68.239999999999995</v>
      </c>
      <c r="F900">
        <v>78</v>
      </c>
      <c r="G900">
        <v>82</v>
      </c>
      <c r="H900">
        <v>84</v>
      </c>
      <c r="I900">
        <v>80</v>
      </c>
      <c r="J900">
        <v>95</v>
      </c>
      <c r="K900">
        <v>96</v>
      </c>
      <c r="L900">
        <v>97</v>
      </c>
      <c r="M900">
        <v>98</v>
      </c>
      <c r="N900">
        <v>863.24</v>
      </c>
    </row>
    <row r="901" spans="1:14">
      <c r="A901" t="s">
        <v>513</v>
      </c>
      <c r="G901">
        <v>72.959999999999994</v>
      </c>
      <c r="H901">
        <v>76.8</v>
      </c>
      <c r="I901">
        <v>89.83</v>
      </c>
      <c r="J901">
        <v>89.83</v>
      </c>
      <c r="K901">
        <v>79.87</v>
      </c>
      <c r="L901">
        <v>84</v>
      </c>
      <c r="M901">
        <v>94.87</v>
      </c>
      <c r="N901">
        <v>588.16</v>
      </c>
    </row>
    <row r="902" spans="1:14">
      <c r="A902" t="s">
        <v>2675</v>
      </c>
      <c r="B902" s="342">
        <v>0</v>
      </c>
      <c r="C902">
        <v>0</v>
      </c>
      <c r="D902">
        <v>20</v>
      </c>
      <c r="E902">
        <v>20</v>
      </c>
      <c r="F902">
        <v>20</v>
      </c>
      <c r="G902">
        <v>20</v>
      </c>
      <c r="H902">
        <v>20</v>
      </c>
      <c r="I902">
        <v>40</v>
      </c>
      <c r="J902">
        <v>50</v>
      </c>
      <c r="K902">
        <v>54</v>
      </c>
      <c r="L902">
        <v>54</v>
      </c>
      <c r="N902">
        <v>298</v>
      </c>
    </row>
    <row r="903" spans="1:14">
      <c r="A903" t="s">
        <v>512</v>
      </c>
      <c r="B903" s="342">
        <v>0</v>
      </c>
      <c r="F903">
        <v>21</v>
      </c>
      <c r="G903">
        <v>21</v>
      </c>
      <c r="H903">
        <v>21.21</v>
      </c>
      <c r="I903">
        <v>54</v>
      </c>
      <c r="K903">
        <v>54</v>
      </c>
      <c r="L903">
        <v>54</v>
      </c>
      <c r="N903">
        <v>225.21</v>
      </c>
    </row>
    <row r="904" spans="1:14">
      <c r="A904" t="s">
        <v>11</v>
      </c>
      <c r="D904">
        <v>32</v>
      </c>
      <c r="E904">
        <v>76.41</v>
      </c>
      <c r="F904">
        <v>91.96</v>
      </c>
      <c r="G904">
        <v>95.6</v>
      </c>
      <c r="H904">
        <v>96</v>
      </c>
      <c r="I904">
        <v>97.84</v>
      </c>
      <c r="J904">
        <v>97.84</v>
      </c>
      <c r="K904">
        <v>98</v>
      </c>
      <c r="L904">
        <v>98</v>
      </c>
      <c r="M904">
        <v>98</v>
      </c>
      <c r="N904">
        <v>881.65000000000009</v>
      </c>
    </row>
    <row r="905" spans="1:14">
      <c r="A905" t="s">
        <v>10</v>
      </c>
      <c r="F905">
        <v>30</v>
      </c>
      <c r="G905">
        <v>61</v>
      </c>
      <c r="H905">
        <v>63.01</v>
      </c>
      <c r="I905">
        <v>64</v>
      </c>
      <c r="J905">
        <v>65</v>
      </c>
      <c r="K905">
        <v>65</v>
      </c>
      <c r="L905">
        <v>65</v>
      </c>
      <c r="M905">
        <v>67.099999999999994</v>
      </c>
      <c r="N905">
        <v>480.11</v>
      </c>
    </row>
    <row r="906" spans="1:14">
      <c r="A906" t="s">
        <v>9</v>
      </c>
      <c r="D906">
        <v>2</v>
      </c>
      <c r="E906">
        <v>5</v>
      </c>
      <c r="F906">
        <v>5</v>
      </c>
      <c r="G906">
        <v>32</v>
      </c>
      <c r="H906">
        <v>42</v>
      </c>
      <c r="I906">
        <v>50</v>
      </c>
      <c r="J906">
        <v>54</v>
      </c>
      <c r="K906">
        <v>78</v>
      </c>
      <c r="L906">
        <v>82</v>
      </c>
      <c r="M906">
        <v>84.4</v>
      </c>
      <c r="N906">
        <v>434.4</v>
      </c>
    </row>
    <row r="907" spans="1:14">
      <c r="A907" t="s">
        <v>8</v>
      </c>
      <c r="D907">
        <v>90</v>
      </c>
      <c r="E907">
        <v>90</v>
      </c>
      <c r="F907">
        <v>90</v>
      </c>
      <c r="G907">
        <v>92.8</v>
      </c>
      <c r="H907">
        <v>95.4</v>
      </c>
      <c r="I907">
        <v>99</v>
      </c>
      <c r="J907">
        <v>99</v>
      </c>
      <c r="K907">
        <v>99</v>
      </c>
      <c r="L907">
        <v>99</v>
      </c>
      <c r="M907">
        <v>99</v>
      </c>
      <c r="N907">
        <v>953.2</v>
      </c>
    </row>
    <row r="908" spans="1:14">
      <c r="A908" t="s">
        <v>6</v>
      </c>
      <c r="D908">
        <v>31.73</v>
      </c>
      <c r="E908">
        <v>31.73</v>
      </c>
      <c r="F908">
        <v>40</v>
      </c>
      <c r="G908">
        <v>40</v>
      </c>
      <c r="H908">
        <v>75</v>
      </c>
      <c r="I908">
        <v>80</v>
      </c>
      <c r="J908">
        <v>82</v>
      </c>
      <c r="K908">
        <v>82</v>
      </c>
      <c r="L908">
        <v>85</v>
      </c>
      <c r="N908">
        <v>547.46</v>
      </c>
    </row>
    <row r="909" spans="1:14">
      <c r="A909" t="s">
        <v>18</v>
      </c>
      <c r="B909" s="342">
        <v>13</v>
      </c>
      <c r="C909">
        <v>23</v>
      </c>
      <c r="D909">
        <v>32</v>
      </c>
      <c r="E909">
        <v>37</v>
      </c>
      <c r="F909">
        <v>37</v>
      </c>
      <c r="G909">
        <v>50</v>
      </c>
      <c r="H909">
        <v>53</v>
      </c>
      <c r="I909">
        <v>53</v>
      </c>
      <c r="J909">
        <v>53</v>
      </c>
      <c r="K909">
        <v>69</v>
      </c>
      <c r="L909">
        <v>89</v>
      </c>
      <c r="M909">
        <v>89</v>
      </c>
      <c r="N909">
        <v>598</v>
      </c>
    </row>
    <row r="910" spans="1:14">
      <c r="A910" t="s">
        <v>4</v>
      </c>
      <c r="C910">
        <v>90</v>
      </c>
      <c r="D910">
        <v>90</v>
      </c>
      <c r="E910">
        <v>90</v>
      </c>
      <c r="F910">
        <v>90</v>
      </c>
      <c r="G910">
        <v>90</v>
      </c>
      <c r="H910">
        <v>90</v>
      </c>
      <c r="I910">
        <v>90</v>
      </c>
      <c r="J910">
        <v>98.5</v>
      </c>
      <c r="K910">
        <v>99</v>
      </c>
      <c r="L910">
        <v>99</v>
      </c>
      <c r="M910">
        <v>99</v>
      </c>
      <c r="N910">
        <v>1025.5</v>
      </c>
    </row>
    <row r="911" spans="1:14">
      <c r="A911" t="s">
        <v>3</v>
      </c>
      <c r="D911">
        <v>84.25</v>
      </c>
      <c r="E911">
        <v>90.4</v>
      </c>
      <c r="F911">
        <v>95</v>
      </c>
      <c r="G911">
        <v>98</v>
      </c>
      <c r="H911">
        <v>98</v>
      </c>
      <c r="I911">
        <v>98.61</v>
      </c>
      <c r="J911">
        <v>99.51</v>
      </c>
      <c r="K911">
        <v>99.66</v>
      </c>
      <c r="L911">
        <v>99.8</v>
      </c>
      <c r="M911">
        <v>99.88</v>
      </c>
      <c r="N911">
        <v>963.1099999999999</v>
      </c>
    </row>
    <row r="912" spans="1:14">
      <c r="A912" t="s">
        <v>460</v>
      </c>
      <c r="B912" s="342">
        <v>70</v>
      </c>
      <c r="C912">
        <v>80</v>
      </c>
      <c r="D912">
        <v>85</v>
      </c>
      <c r="E912">
        <v>85</v>
      </c>
      <c r="F912">
        <v>85</v>
      </c>
      <c r="G912">
        <v>85</v>
      </c>
      <c r="H912">
        <v>85</v>
      </c>
      <c r="I912">
        <v>85</v>
      </c>
      <c r="J912">
        <v>85</v>
      </c>
      <c r="K912">
        <v>85</v>
      </c>
      <c r="L912">
        <v>85</v>
      </c>
      <c r="M912">
        <v>85</v>
      </c>
      <c r="N912">
        <v>1000</v>
      </c>
    </row>
    <row r="913" spans="1:14">
      <c r="A913" t="s">
        <v>1</v>
      </c>
      <c r="B913" s="342">
        <v>15</v>
      </c>
      <c r="C913">
        <v>40</v>
      </c>
      <c r="F913">
        <v>42</v>
      </c>
      <c r="G913">
        <v>53</v>
      </c>
      <c r="H913">
        <v>53</v>
      </c>
      <c r="I913">
        <v>53</v>
      </c>
      <c r="J913">
        <v>76.5</v>
      </c>
      <c r="K913">
        <v>71.8</v>
      </c>
      <c r="L913">
        <v>78.099999999999994</v>
      </c>
      <c r="M913">
        <v>78.099999999999994</v>
      </c>
      <c r="N913">
        <v>560.5</v>
      </c>
    </row>
    <row r="914" spans="1:14">
      <c r="A914" t="s">
        <v>24</v>
      </c>
      <c r="B914" s="342">
        <v>5</v>
      </c>
      <c r="C914">
        <v>15</v>
      </c>
      <c r="D914">
        <v>35</v>
      </c>
      <c r="E914">
        <v>52</v>
      </c>
      <c r="F914">
        <v>53</v>
      </c>
      <c r="G914">
        <v>55.1</v>
      </c>
      <c r="H914">
        <v>55.25</v>
      </c>
      <c r="I914">
        <v>78.2</v>
      </c>
      <c r="J914">
        <v>84</v>
      </c>
      <c r="K914">
        <v>84.2</v>
      </c>
      <c r="L914">
        <v>84.28</v>
      </c>
      <c r="M914">
        <v>84.31</v>
      </c>
      <c r="N914">
        <v>685.33999999999992</v>
      </c>
    </row>
    <row r="915" spans="1:14">
      <c r="A915" t="s">
        <v>1092</v>
      </c>
      <c r="B915" s="342">
        <v>103</v>
      </c>
      <c r="C915">
        <v>328</v>
      </c>
      <c r="D915">
        <v>593.98</v>
      </c>
      <c r="E915">
        <v>698.78</v>
      </c>
      <c r="F915">
        <v>823.96</v>
      </c>
      <c r="G915">
        <v>1009.13</v>
      </c>
      <c r="H915">
        <v>1069.67</v>
      </c>
      <c r="I915">
        <v>1197.48</v>
      </c>
      <c r="J915">
        <v>1214.1799999999998</v>
      </c>
      <c r="K915">
        <v>1299.53</v>
      </c>
      <c r="L915">
        <v>1340.3799999999999</v>
      </c>
      <c r="M915">
        <v>1076.6600000000001</v>
      </c>
      <c r="N915">
        <v>10754.75</v>
      </c>
    </row>
    <row r="919" spans="1:14">
      <c r="A919" t="s">
        <v>2682</v>
      </c>
      <c r="B919" s="342" t="s">
        <v>312</v>
      </c>
    </row>
    <row r="922" spans="1:14" ht="28.8">
      <c r="A922" t="s">
        <v>2673</v>
      </c>
      <c r="B922" s="342" t="s">
        <v>2683</v>
      </c>
    </row>
    <row r="924" spans="1:14">
      <c r="A924" t="s">
        <v>1089</v>
      </c>
      <c r="B924" s="342" t="s">
        <v>1090</v>
      </c>
    </row>
    <row r="925" spans="1:14">
      <c r="A925" t="s">
        <v>1091</v>
      </c>
      <c r="B925" s="342">
        <v>2014</v>
      </c>
      <c r="C925">
        <v>2016</v>
      </c>
      <c r="D925">
        <v>2017</v>
      </c>
      <c r="E925">
        <v>2018</v>
      </c>
      <c r="F925">
        <v>2019</v>
      </c>
      <c r="G925">
        <v>2020</v>
      </c>
      <c r="H925" t="s">
        <v>1092</v>
      </c>
    </row>
    <row r="926" spans="1:14">
      <c r="A926" t="s">
        <v>13</v>
      </c>
      <c r="B926" s="342">
        <v>79.802682949027798</v>
      </c>
      <c r="H926">
        <v>79.802682949027798</v>
      </c>
    </row>
    <row r="927" spans="1:14">
      <c r="A927" t="s">
        <v>11</v>
      </c>
      <c r="F927">
        <v>82.790120561971193</v>
      </c>
      <c r="H927">
        <v>82.790120561971193</v>
      </c>
    </row>
    <row r="928" spans="1:14">
      <c r="A928" t="s">
        <v>8</v>
      </c>
      <c r="D928">
        <v>72.795905246026805</v>
      </c>
      <c r="E928">
        <v>74.6253436123569</v>
      </c>
      <c r="F928">
        <v>76.0744420523381</v>
      </c>
      <c r="G928">
        <v>77.527834088576896</v>
      </c>
      <c r="H928">
        <v>301.02352499929873</v>
      </c>
    </row>
    <row r="929" spans="1:14">
      <c r="A929" t="s">
        <v>6</v>
      </c>
      <c r="D929">
        <v>26.3915296266584</v>
      </c>
      <c r="H929">
        <v>26.3915296266584</v>
      </c>
    </row>
    <row r="930" spans="1:14">
      <c r="A930" t="s">
        <v>3</v>
      </c>
      <c r="C930">
        <v>55.009561536989402</v>
      </c>
      <c r="D930">
        <v>61.0392935184313</v>
      </c>
      <c r="E930">
        <v>80.709947458050905</v>
      </c>
      <c r="F930">
        <v>79.651137547443298</v>
      </c>
      <c r="H930">
        <v>276.40994006091489</v>
      </c>
    </row>
    <row r="931" spans="1:14">
      <c r="A931" t="s">
        <v>1</v>
      </c>
      <c r="E931">
        <v>45.219636888243599</v>
      </c>
      <c r="H931">
        <v>45.219636888243599</v>
      </c>
    </row>
    <row r="932" spans="1:14">
      <c r="A932" t="s">
        <v>24</v>
      </c>
      <c r="G932">
        <v>47.835099326089001</v>
      </c>
      <c r="H932">
        <v>47.835099326089001</v>
      </c>
    </row>
    <row r="933" spans="1:14">
      <c r="A933" t="s">
        <v>1092</v>
      </c>
      <c r="B933" s="342">
        <v>79.802682949027798</v>
      </c>
      <c r="C933">
        <v>55.009561536989402</v>
      </c>
      <c r="D933">
        <v>160.2267283911165</v>
      </c>
      <c r="E933">
        <v>200.5549279586514</v>
      </c>
      <c r="F933">
        <v>238.51570016175259</v>
      </c>
      <c r="G933">
        <v>125.36293341466589</v>
      </c>
      <c r="H933">
        <v>859.47253441220357</v>
      </c>
    </row>
    <row r="937" spans="1:14">
      <c r="A937" t="s">
        <v>2673</v>
      </c>
      <c r="B937" s="342" t="s">
        <v>2684</v>
      </c>
    </row>
    <row r="939" spans="1:14">
      <c r="A939" t="s">
        <v>1089</v>
      </c>
      <c r="B939" s="342" t="s">
        <v>1090</v>
      </c>
    </row>
    <row r="940" spans="1:14">
      <c r="A940" t="s">
        <v>1091</v>
      </c>
      <c r="B940" s="342">
        <v>2010</v>
      </c>
      <c r="C940">
        <v>2011</v>
      </c>
      <c r="D940">
        <v>2012</v>
      </c>
      <c r="E940">
        <v>2013</v>
      </c>
      <c r="F940">
        <v>2014</v>
      </c>
      <c r="G940">
        <v>2015</v>
      </c>
      <c r="H940">
        <v>2016</v>
      </c>
      <c r="I940">
        <v>2017</v>
      </c>
      <c r="J940">
        <v>2018</v>
      </c>
      <c r="K940">
        <v>2019</v>
      </c>
      <c r="L940">
        <v>2020</v>
      </c>
      <c r="M940">
        <v>2021</v>
      </c>
      <c r="N940" t="s">
        <v>1092</v>
      </c>
    </row>
    <row r="941" spans="1:14">
      <c r="A941" t="s">
        <v>13</v>
      </c>
      <c r="B941" s="342">
        <v>15000</v>
      </c>
      <c r="C941">
        <v>15817</v>
      </c>
      <c r="D941">
        <v>20512</v>
      </c>
      <c r="E941">
        <v>22282</v>
      </c>
      <c r="F941">
        <v>87750</v>
      </c>
      <c r="G941">
        <v>153571</v>
      </c>
      <c r="H941">
        <v>84724</v>
      </c>
      <c r="I941">
        <v>96919</v>
      </c>
      <c r="J941">
        <v>109561</v>
      </c>
      <c r="K941">
        <v>119068</v>
      </c>
      <c r="L941">
        <v>229597</v>
      </c>
      <c r="M941">
        <v>272698</v>
      </c>
      <c r="N941">
        <v>1227499</v>
      </c>
    </row>
    <row r="942" spans="1:14">
      <c r="A942" t="s">
        <v>12</v>
      </c>
      <c r="B942" s="342">
        <v>11978</v>
      </c>
      <c r="C942">
        <v>19125</v>
      </c>
      <c r="D942">
        <v>22236</v>
      </c>
      <c r="E942">
        <v>21590</v>
      </c>
      <c r="F942">
        <v>33290</v>
      </c>
      <c r="G942">
        <v>36845</v>
      </c>
      <c r="H942">
        <v>59057</v>
      </c>
      <c r="I942">
        <v>32434</v>
      </c>
      <c r="J942">
        <v>40044</v>
      </c>
      <c r="K942">
        <v>49295</v>
      </c>
      <c r="L942">
        <v>259525</v>
      </c>
      <c r="M942">
        <v>203020</v>
      </c>
      <c r="N942">
        <v>788439</v>
      </c>
    </row>
    <row r="943" spans="1:14">
      <c r="A943" t="s">
        <v>513</v>
      </c>
      <c r="B943" s="342">
        <v>329</v>
      </c>
      <c r="C943">
        <v>400</v>
      </c>
      <c r="D943">
        <v>1233</v>
      </c>
      <c r="E943">
        <v>1300</v>
      </c>
      <c r="F943">
        <v>1583</v>
      </c>
      <c r="G943">
        <v>1600</v>
      </c>
      <c r="H943">
        <v>1634</v>
      </c>
      <c r="I943">
        <v>1644</v>
      </c>
      <c r="J943">
        <v>1531</v>
      </c>
      <c r="K943">
        <v>1255</v>
      </c>
      <c r="L943">
        <v>1066</v>
      </c>
      <c r="M943">
        <v>1196</v>
      </c>
      <c r="N943">
        <v>14771</v>
      </c>
    </row>
    <row r="944" spans="1:14">
      <c r="A944" t="s">
        <v>2675</v>
      </c>
      <c r="B944" s="342">
        <v>0</v>
      </c>
      <c r="E944">
        <v>450</v>
      </c>
      <c r="F944">
        <v>500</v>
      </c>
      <c r="G944">
        <v>1000</v>
      </c>
      <c r="H944">
        <v>1000</v>
      </c>
      <c r="I944">
        <v>1000</v>
      </c>
      <c r="J944">
        <v>4620</v>
      </c>
      <c r="K944">
        <v>11900</v>
      </c>
      <c r="L944">
        <v>31000</v>
      </c>
      <c r="N944">
        <v>51470</v>
      </c>
    </row>
    <row r="945" spans="1:14">
      <c r="A945" t="s">
        <v>512</v>
      </c>
      <c r="B945" s="342">
        <v>3658</v>
      </c>
      <c r="C945">
        <v>8024</v>
      </c>
      <c r="D945">
        <v>3429</v>
      </c>
      <c r="E945">
        <v>4200</v>
      </c>
      <c r="F945">
        <v>5100</v>
      </c>
      <c r="G945">
        <v>6000</v>
      </c>
      <c r="H945">
        <v>7000</v>
      </c>
      <c r="I945">
        <v>8000</v>
      </c>
      <c r="K945">
        <v>10000</v>
      </c>
      <c r="L945">
        <v>12000</v>
      </c>
      <c r="N945">
        <v>67411</v>
      </c>
    </row>
    <row r="946" spans="1:14">
      <c r="A946" t="s">
        <v>11</v>
      </c>
      <c r="B946" s="342">
        <v>400</v>
      </c>
      <c r="C946">
        <v>1339</v>
      </c>
      <c r="D946">
        <v>1636</v>
      </c>
      <c r="E946">
        <v>2275</v>
      </c>
      <c r="F946">
        <v>1502</v>
      </c>
      <c r="G946">
        <v>2062</v>
      </c>
      <c r="H946">
        <v>2230</v>
      </c>
      <c r="I946">
        <v>4821</v>
      </c>
      <c r="J946">
        <v>5763</v>
      </c>
      <c r="K946">
        <v>4618</v>
      </c>
      <c r="L946">
        <v>5060</v>
      </c>
      <c r="M946">
        <v>14894</v>
      </c>
      <c r="N946">
        <v>46600</v>
      </c>
    </row>
    <row r="947" spans="1:14">
      <c r="A947" t="s">
        <v>10</v>
      </c>
      <c r="B947" s="342">
        <v>5391</v>
      </c>
      <c r="C947">
        <v>6852</v>
      </c>
      <c r="D947">
        <v>31077</v>
      </c>
      <c r="E947">
        <v>37988</v>
      </c>
      <c r="F947">
        <v>24835</v>
      </c>
      <c r="G947">
        <v>23694</v>
      </c>
      <c r="H947">
        <v>26385</v>
      </c>
      <c r="I947">
        <v>25062</v>
      </c>
      <c r="J947">
        <v>27211</v>
      </c>
      <c r="K947">
        <v>30000</v>
      </c>
      <c r="L947">
        <v>32000</v>
      </c>
      <c r="M947">
        <v>30933</v>
      </c>
      <c r="N947">
        <v>301428</v>
      </c>
    </row>
    <row r="948" spans="1:14">
      <c r="A948" t="s">
        <v>9</v>
      </c>
      <c r="B948" s="342">
        <v>1085</v>
      </c>
      <c r="C948">
        <v>1730</v>
      </c>
      <c r="D948">
        <v>1238</v>
      </c>
      <c r="E948">
        <v>8777</v>
      </c>
      <c r="F948">
        <v>8561</v>
      </c>
      <c r="G948">
        <v>5855</v>
      </c>
      <c r="H948">
        <v>8692</v>
      </c>
      <c r="I948">
        <v>10816</v>
      </c>
      <c r="J948">
        <v>11358</v>
      </c>
      <c r="K948">
        <v>11358</v>
      </c>
      <c r="L948">
        <v>12255</v>
      </c>
      <c r="M948">
        <v>13480</v>
      </c>
      <c r="N948">
        <v>95205</v>
      </c>
    </row>
    <row r="949" spans="1:14">
      <c r="A949" t="s">
        <v>8</v>
      </c>
      <c r="B949" s="342">
        <v>93922</v>
      </c>
      <c r="C949">
        <v>118235</v>
      </c>
      <c r="D949">
        <v>140800</v>
      </c>
      <c r="E949">
        <v>162400</v>
      </c>
      <c r="F949">
        <v>182000</v>
      </c>
      <c r="G949">
        <v>197400</v>
      </c>
      <c r="H949">
        <v>212600</v>
      </c>
      <c r="I949">
        <v>246000</v>
      </c>
      <c r="J949">
        <v>274700</v>
      </c>
      <c r="K949">
        <v>307200</v>
      </c>
      <c r="L949">
        <v>323200</v>
      </c>
      <c r="M949">
        <v>328900</v>
      </c>
      <c r="N949">
        <v>2587357</v>
      </c>
    </row>
    <row r="950" spans="1:14">
      <c r="A950" t="s">
        <v>6</v>
      </c>
      <c r="B950" s="342">
        <v>17323</v>
      </c>
      <c r="C950">
        <v>28374</v>
      </c>
      <c r="D950">
        <v>29438</v>
      </c>
      <c r="E950">
        <v>28852</v>
      </c>
      <c r="F950">
        <v>36985</v>
      </c>
      <c r="G950">
        <v>42570</v>
      </c>
      <c r="H950">
        <v>46599</v>
      </c>
      <c r="I950">
        <v>61641</v>
      </c>
      <c r="J950">
        <v>70142</v>
      </c>
      <c r="K950">
        <v>69975</v>
      </c>
      <c r="L950">
        <v>70000</v>
      </c>
      <c r="M950">
        <v>65495</v>
      </c>
      <c r="N950">
        <v>567394</v>
      </c>
    </row>
    <row r="951" spans="1:14">
      <c r="A951" t="s">
        <v>18</v>
      </c>
      <c r="B951" s="342">
        <v>9435</v>
      </c>
      <c r="C951">
        <v>17610</v>
      </c>
      <c r="D951">
        <v>24053</v>
      </c>
      <c r="E951">
        <v>35740</v>
      </c>
      <c r="F951">
        <v>41212</v>
      </c>
      <c r="G951">
        <v>70408</v>
      </c>
      <c r="H951">
        <v>64343</v>
      </c>
      <c r="I951">
        <v>65779</v>
      </c>
      <c r="J951">
        <v>61968</v>
      </c>
      <c r="K951">
        <v>63314</v>
      </c>
      <c r="L951">
        <v>71063</v>
      </c>
      <c r="M951">
        <v>77249</v>
      </c>
      <c r="N951">
        <v>602174</v>
      </c>
    </row>
    <row r="952" spans="1:14">
      <c r="A952" t="s">
        <v>4</v>
      </c>
      <c r="B952" s="342">
        <v>6793</v>
      </c>
      <c r="C952">
        <v>9412</v>
      </c>
      <c r="D952">
        <v>10577</v>
      </c>
      <c r="E952">
        <v>12411</v>
      </c>
      <c r="F952">
        <v>11827</v>
      </c>
      <c r="G952">
        <v>13420</v>
      </c>
      <c r="H952">
        <v>14035</v>
      </c>
      <c r="I952">
        <v>15221</v>
      </c>
      <c r="J952">
        <v>19689</v>
      </c>
      <c r="K952">
        <v>26974</v>
      </c>
      <c r="L952">
        <v>34966</v>
      </c>
      <c r="M952">
        <v>41280</v>
      </c>
      <c r="N952">
        <v>216605</v>
      </c>
    </row>
    <row r="953" spans="1:14">
      <c r="A953" t="s">
        <v>3</v>
      </c>
      <c r="B953" s="342">
        <v>743000</v>
      </c>
      <c r="C953">
        <v>907000</v>
      </c>
      <c r="D953">
        <v>1107200</v>
      </c>
      <c r="E953">
        <v>1615210</v>
      </c>
      <c r="F953">
        <v>1706313</v>
      </c>
      <c r="G953">
        <v>1409347</v>
      </c>
      <c r="H953">
        <v>1150770</v>
      </c>
      <c r="I953">
        <v>1123189</v>
      </c>
      <c r="J953">
        <v>1107013</v>
      </c>
      <c r="K953">
        <v>1250356</v>
      </c>
      <c r="L953">
        <v>1303057</v>
      </c>
      <c r="M953">
        <v>1694648</v>
      </c>
      <c r="N953">
        <v>15117103</v>
      </c>
    </row>
    <row r="954" spans="1:14">
      <c r="A954" t="s">
        <v>460</v>
      </c>
      <c r="B954" s="342">
        <v>7554</v>
      </c>
      <c r="C954">
        <v>28268</v>
      </c>
      <c r="D954">
        <v>41325</v>
      </c>
      <c r="E954">
        <v>56425</v>
      </c>
      <c r="F954">
        <v>84600</v>
      </c>
      <c r="G954">
        <v>106000</v>
      </c>
      <c r="H954">
        <v>318474</v>
      </c>
      <c r="I954">
        <v>763466</v>
      </c>
      <c r="J954">
        <v>861234</v>
      </c>
      <c r="K954">
        <v>1039655</v>
      </c>
      <c r="L954">
        <v>1135608</v>
      </c>
      <c r="M954">
        <v>1243047</v>
      </c>
      <c r="N954">
        <v>5685656</v>
      </c>
    </row>
    <row r="955" spans="1:14">
      <c r="A955" t="s">
        <v>1</v>
      </c>
      <c r="B955" s="342">
        <v>10267</v>
      </c>
      <c r="C955">
        <v>16415</v>
      </c>
      <c r="D955">
        <v>14999</v>
      </c>
      <c r="E955">
        <v>13447</v>
      </c>
      <c r="F955">
        <v>20521</v>
      </c>
      <c r="G955">
        <v>23390</v>
      </c>
      <c r="H955">
        <v>31784</v>
      </c>
      <c r="I955">
        <v>35912</v>
      </c>
      <c r="J955">
        <v>72228</v>
      </c>
      <c r="K955">
        <v>88891</v>
      </c>
      <c r="L955">
        <v>82317</v>
      </c>
      <c r="M955">
        <v>80592</v>
      </c>
      <c r="N955">
        <v>490763</v>
      </c>
    </row>
    <row r="956" spans="1:14">
      <c r="A956" t="s">
        <v>24</v>
      </c>
      <c r="B956" s="342">
        <v>33000</v>
      </c>
      <c r="C956">
        <v>34000</v>
      </c>
      <c r="D956">
        <v>71905</v>
      </c>
      <c r="E956">
        <v>103916</v>
      </c>
      <c r="F956">
        <v>152234</v>
      </c>
      <c r="G956">
        <v>163987</v>
      </c>
      <c r="H956">
        <v>170838</v>
      </c>
      <c r="I956">
        <v>187310</v>
      </c>
      <c r="J956">
        <v>203056</v>
      </c>
      <c r="K956">
        <v>204424</v>
      </c>
      <c r="L956">
        <v>203461</v>
      </c>
      <c r="M956">
        <v>205333</v>
      </c>
      <c r="N956">
        <v>1733464</v>
      </c>
    </row>
    <row r="957" spans="1:14">
      <c r="A957" t="s">
        <v>1092</v>
      </c>
      <c r="B957" s="342">
        <v>959135</v>
      </c>
      <c r="C957">
        <v>1212601</v>
      </c>
      <c r="D957">
        <v>1521658</v>
      </c>
      <c r="E957">
        <v>2127263</v>
      </c>
      <c r="F957">
        <v>2398813</v>
      </c>
      <c r="G957">
        <v>2257149</v>
      </c>
      <c r="H957">
        <v>2200165</v>
      </c>
      <c r="I957">
        <v>2679214</v>
      </c>
      <c r="J957">
        <v>2870118</v>
      </c>
      <c r="K957">
        <v>3288283</v>
      </c>
      <c r="L957">
        <v>3806175</v>
      </c>
      <c r="M957">
        <v>4272765</v>
      </c>
      <c r="N957">
        <v>29593339</v>
      </c>
    </row>
    <row r="964" spans="1:13">
      <c r="A964" t="s">
        <v>2673</v>
      </c>
      <c r="B964" s="342" t="s">
        <v>2686</v>
      </c>
    </row>
    <row r="966" spans="1:13">
      <c r="A966" t="s">
        <v>1089</v>
      </c>
      <c r="B966" s="342" t="s">
        <v>1090</v>
      </c>
    </row>
    <row r="967" spans="1:13">
      <c r="A967" t="s">
        <v>1091</v>
      </c>
      <c r="B967" s="342">
        <v>2010</v>
      </c>
      <c r="C967">
        <v>2011</v>
      </c>
      <c r="D967">
        <v>2012</v>
      </c>
      <c r="E967">
        <v>2013</v>
      </c>
      <c r="F967">
        <v>2014</v>
      </c>
      <c r="G967">
        <v>2015</v>
      </c>
      <c r="H967">
        <v>2016</v>
      </c>
      <c r="I967">
        <v>2017</v>
      </c>
      <c r="J967">
        <v>2018</v>
      </c>
      <c r="K967">
        <v>2019</v>
      </c>
      <c r="L967">
        <v>2020</v>
      </c>
      <c r="M967" t="s">
        <v>1092</v>
      </c>
    </row>
    <row r="968" spans="1:13">
      <c r="A968" t="s">
        <v>13</v>
      </c>
      <c r="F968">
        <v>8.7729767924522193</v>
      </c>
      <c r="G968">
        <v>14.671604309999999</v>
      </c>
      <c r="J968">
        <v>6.7114009452184096</v>
      </c>
      <c r="M968">
        <v>30.155982047670626</v>
      </c>
    </row>
    <row r="969" spans="1:13">
      <c r="A969" t="s">
        <v>12</v>
      </c>
      <c r="F969">
        <v>40.579569060390597</v>
      </c>
      <c r="K969">
        <v>63.454256291639403</v>
      </c>
      <c r="M969">
        <v>104.03382535202999</v>
      </c>
    </row>
    <row r="970" spans="1:13">
      <c r="A970" t="s">
        <v>2675</v>
      </c>
      <c r="I970">
        <v>1.271555083</v>
      </c>
      <c r="M970">
        <v>1.271555083</v>
      </c>
    </row>
    <row r="971" spans="1:13">
      <c r="A971" t="s">
        <v>11</v>
      </c>
      <c r="H971">
        <v>3.5689635699675</v>
      </c>
      <c r="K971">
        <v>3.1698860822189201</v>
      </c>
      <c r="M971">
        <v>6.7388496521864205</v>
      </c>
    </row>
    <row r="972" spans="1:13">
      <c r="A972" t="s">
        <v>10</v>
      </c>
      <c r="J972">
        <v>3.7</v>
      </c>
      <c r="M972">
        <v>3.7</v>
      </c>
    </row>
    <row r="973" spans="1:13">
      <c r="A973" t="s">
        <v>9</v>
      </c>
      <c r="J973">
        <v>10.4740134642299</v>
      </c>
      <c r="M973">
        <v>10.4740134642299</v>
      </c>
    </row>
    <row r="974" spans="1:13">
      <c r="A974" t="s">
        <v>8</v>
      </c>
      <c r="B974" s="342">
        <v>29.0167695881253</v>
      </c>
      <c r="D974">
        <v>39.219834362445098</v>
      </c>
      <c r="E974">
        <v>45.599613152804601</v>
      </c>
      <c r="F974">
        <v>51.852427714129803</v>
      </c>
      <c r="G974">
        <v>60</v>
      </c>
      <c r="I974">
        <v>66.498296199213598</v>
      </c>
      <c r="J974">
        <v>69.731227343345395</v>
      </c>
      <c r="K974">
        <v>71.201589132384996</v>
      </c>
      <c r="L974">
        <v>72.642292204282697</v>
      </c>
      <c r="M974">
        <v>505.76204969673142</v>
      </c>
    </row>
    <row r="975" spans="1:13">
      <c r="A975" t="s">
        <v>6</v>
      </c>
      <c r="I975">
        <v>2.15862058641479</v>
      </c>
      <c r="M975">
        <v>2.15862058641479</v>
      </c>
    </row>
    <row r="976" spans="1:13">
      <c r="A976" t="s">
        <v>18</v>
      </c>
      <c r="C976">
        <v>5.4</v>
      </c>
      <c r="E976">
        <v>9.2091379730000007</v>
      </c>
      <c r="M976">
        <v>14.609137973000001</v>
      </c>
    </row>
    <row r="977" spans="1:13">
      <c r="A977" t="s">
        <v>4</v>
      </c>
      <c r="B977" s="342">
        <v>26.088009689140101</v>
      </c>
      <c r="M977">
        <v>26.088009689140101</v>
      </c>
    </row>
    <row r="978" spans="1:13">
      <c r="A978" t="s">
        <v>3</v>
      </c>
      <c r="B978" s="342">
        <v>10.100913640046301</v>
      </c>
      <c r="C978">
        <v>23.939700853751098</v>
      </c>
      <c r="D978">
        <v>33.915062406470597</v>
      </c>
      <c r="E978">
        <v>34.354177289815901</v>
      </c>
      <c r="F978">
        <v>44.223644395927202</v>
      </c>
      <c r="G978">
        <v>49.9582340615665</v>
      </c>
      <c r="H978">
        <v>59.766952789999401</v>
      </c>
      <c r="I978">
        <v>61.833062773151603</v>
      </c>
      <c r="J978">
        <v>64.697129493186097</v>
      </c>
      <c r="K978">
        <v>63.250980322010498</v>
      </c>
      <c r="M978">
        <v>446.03985802592518</v>
      </c>
    </row>
    <row r="979" spans="1:13">
      <c r="A979" t="s">
        <v>1</v>
      </c>
      <c r="B979" s="342">
        <v>1.3440778942209499</v>
      </c>
      <c r="J979">
        <v>17.6999878081518</v>
      </c>
      <c r="M979">
        <v>19.044065702372748</v>
      </c>
    </row>
    <row r="980" spans="1:13">
      <c r="A980" t="s">
        <v>24</v>
      </c>
      <c r="F980">
        <v>33.157406351251801</v>
      </c>
      <c r="J980">
        <v>30.303639780000001</v>
      </c>
      <c r="L980">
        <v>50.082595133226597</v>
      </c>
      <c r="M980">
        <v>113.5436412644784</v>
      </c>
    </row>
    <row r="981" spans="1:13">
      <c r="A981" t="s">
        <v>1092</v>
      </c>
      <c r="B981" s="342">
        <v>66.549770811532639</v>
      </c>
      <c r="C981">
        <v>29.339700853751097</v>
      </c>
      <c r="D981">
        <v>73.134896768915695</v>
      </c>
      <c r="E981">
        <v>89.162928415620513</v>
      </c>
      <c r="F981">
        <v>178.58602431415164</v>
      </c>
      <c r="G981">
        <v>124.62983837156649</v>
      </c>
      <c r="H981">
        <v>63.335916359966902</v>
      </c>
      <c r="I981">
        <v>131.76153464177997</v>
      </c>
      <c r="J981">
        <v>203.31739883413161</v>
      </c>
      <c r="K981">
        <v>201.07671182825379</v>
      </c>
      <c r="L981">
        <v>122.7248873375093</v>
      </c>
      <c r="M981">
        <v>1283.6196085371796</v>
      </c>
    </row>
    <row r="991" spans="1:13">
      <c r="A991" s="321" t="s">
        <v>626</v>
      </c>
      <c r="B991" s="321" t="s">
        <v>626</v>
      </c>
    </row>
    <row r="992" spans="1:13">
      <c r="A992" s="321" t="s">
        <v>627</v>
      </c>
      <c r="B992" s="321" t="s">
        <v>627</v>
      </c>
    </row>
    <row r="993" spans="1:2">
      <c r="A993" s="321" t="s">
        <v>628</v>
      </c>
      <c r="B993" s="321" t="s">
        <v>628</v>
      </c>
    </row>
    <row r="994" spans="1:2">
      <c r="A994" s="321" t="s">
        <v>629</v>
      </c>
      <c r="B994" s="321" t="s">
        <v>629</v>
      </c>
    </row>
    <row r="995" spans="1:2">
      <c r="A995" s="321" t="s">
        <v>630</v>
      </c>
      <c r="B995" s="321" t="s">
        <v>630</v>
      </c>
    </row>
    <row r="996" spans="1:2">
      <c r="A996" s="321" t="s">
        <v>631</v>
      </c>
      <c r="B996" s="321" t="s">
        <v>631</v>
      </c>
    </row>
    <row r="997" spans="1:2">
      <c r="A997" s="321" t="s">
        <v>2422</v>
      </c>
      <c r="B997" s="321" t="s">
        <v>2706</v>
      </c>
    </row>
    <row r="998" spans="1:2">
      <c r="A998" s="321" t="s">
        <v>2424</v>
      </c>
      <c r="B998" s="321" t="s">
        <v>2705</v>
      </c>
    </row>
    <row r="999" spans="1:2">
      <c r="A999" s="321" t="s">
        <v>2423</v>
      </c>
      <c r="B999" s="321" t="s">
        <v>2704</v>
      </c>
    </row>
    <row r="1000" spans="1:2">
      <c r="A1000" s="321" t="s">
        <v>2466</v>
      </c>
      <c r="B1000" s="321" t="s">
        <v>2703</v>
      </c>
    </row>
    <row r="1001" spans="1:2">
      <c r="A1001" t="s">
        <v>2430</v>
      </c>
      <c r="B1001" t="s">
        <v>2711</v>
      </c>
    </row>
    <row r="1002" spans="1:2">
      <c r="A1002" t="s">
        <v>2467</v>
      </c>
      <c r="B1002" t="s">
        <v>2702</v>
      </c>
    </row>
    <row r="1003" spans="1:2">
      <c r="A1003" t="s">
        <v>2433</v>
      </c>
      <c r="B1003" t="s">
        <v>2701</v>
      </c>
    </row>
    <row r="1004" spans="1:2">
      <c r="A1004" t="s">
        <v>2435</v>
      </c>
      <c r="B1004" t="s">
        <v>2700</v>
      </c>
    </row>
    <row r="1005" spans="1:2">
      <c r="A1005" t="s">
        <v>2438</v>
      </c>
      <c r="B1005" t="s">
        <v>2699</v>
      </c>
    </row>
    <row r="1006" spans="1:2">
      <c r="A1006" t="s">
        <v>2439</v>
      </c>
      <c r="B1006" t="s">
        <v>2698</v>
      </c>
    </row>
    <row r="1007" spans="1:2">
      <c r="A1007" t="s">
        <v>2442</v>
      </c>
      <c r="B1007" t="s">
        <v>2697</v>
      </c>
    </row>
    <row r="1008" spans="1:2">
      <c r="A1008" t="s">
        <v>2445</v>
      </c>
      <c r="B1008" t="s">
        <v>2696</v>
      </c>
    </row>
    <row r="1009" spans="1:2">
      <c r="A1009" t="s">
        <v>2447</v>
      </c>
      <c r="B1009" t="s">
        <v>2695</v>
      </c>
    </row>
    <row r="1010" spans="1:2">
      <c r="A1010" t="s">
        <v>2448</v>
      </c>
      <c r="B1010" t="s">
        <v>2694</v>
      </c>
    </row>
    <row r="1011" spans="1:2">
      <c r="A1011" t="s">
        <v>2449</v>
      </c>
      <c r="B1011" t="s">
        <v>2693</v>
      </c>
    </row>
    <row r="1012" spans="1:2">
      <c r="A1012" t="s">
        <v>2450</v>
      </c>
      <c r="B1012" t="s">
        <v>2692</v>
      </c>
    </row>
    <row r="1013" spans="1:2">
      <c r="A1013" t="s">
        <v>2451</v>
      </c>
      <c r="B1013" t="s">
        <v>2691</v>
      </c>
    </row>
    <row r="1014" spans="1:2">
      <c r="A1014" t="s">
        <v>2452</v>
      </c>
      <c r="B1014" t="s">
        <v>2690</v>
      </c>
    </row>
    <row r="1015" spans="1:2">
      <c r="A1015" t="s">
        <v>2453</v>
      </c>
      <c r="B1015" t="s">
        <v>2689</v>
      </c>
    </row>
    <row r="1016" spans="1:2">
      <c r="A1016" t="s">
        <v>2454</v>
      </c>
      <c r="B1016" t="s">
        <v>2688</v>
      </c>
    </row>
    <row r="1017" spans="1:2">
      <c r="A1017" t="s">
        <v>2455</v>
      </c>
      <c r="B1017" t="s">
        <v>2687</v>
      </c>
    </row>
    <row r="1018" spans="1:2">
      <c r="A1018" t="s">
        <v>2456</v>
      </c>
      <c r="B1018"/>
    </row>
    <row r="1022" spans="1:2">
      <c r="A1022" s="207" t="s">
        <v>2754</v>
      </c>
    </row>
    <row r="1024" spans="1:2">
      <c r="A1024" t="s">
        <v>2741</v>
      </c>
    </row>
    <row r="1025" spans="1:1">
      <c r="A1025" t="s">
        <v>2742</v>
      </c>
    </row>
    <row r="1026" spans="1:1">
      <c r="A1026" t="s">
        <v>2731</v>
      </c>
    </row>
    <row r="1027" spans="1:1">
      <c r="A1027" t="s">
        <v>2743</v>
      </c>
    </row>
    <row r="1028" spans="1:1">
      <c r="A1028" t="s">
        <v>2759</v>
      </c>
    </row>
    <row r="1029" spans="1:1">
      <c r="A1029" t="s">
        <v>2745</v>
      </c>
    </row>
    <row r="1030" spans="1:1">
      <c r="A1030" t="s">
        <v>2746</v>
      </c>
    </row>
    <row r="1031" spans="1:1">
      <c r="A1031" t="s">
        <v>2747</v>
      </c>
    </row>
    <row r="1032" spans="1:1">
      <c r="A1032" t="s">
        <v>2748</v>
      </c>
    </row>
    <row r="1033" spans="1:1">
      <c r="A1033" t="s">
        <v>2749</v>
      </c>
    </row>
    <row r="1034" spans="1:1">
      <c r="A1034" t="s">
        <v>2755</v>
      </c>
    </row>
    <row r="1035" spans="1:1">
      <c r="A1035" t="s">
        <v>2750</v>
      </c>
    </row>
    <row r="1036" spans="1:1">
      <c r="A1036" t="s">
        <v>2753</v>
      </c>
    </row>
    <row r="1037" spans="1:1">
      <c r="A1037" t="s">
        <v>2740</v>
      </c>
    </row>
    <row r="1038" spans="1:1">
      <c r="A1038" t="s">
        <v>2739</v>
      </c>
    </row>
    <row r="1039" spans="1:1">
      <c r="A1039" t="s">
        <v>2738</v>
      </c>
    </row>
    <row r="1040" spans="1:1">
      <c r="A1040" t="s">
        <v>2737</v>
      </c>
    </row>
    <row r="1041" spans="1:1">
      <c r="A1041" t="s">
        <v>2736</v>
      </c>
    </row>
    <row r="1042" spans="1:1">
      <c r="A1042" t="s">
        <v>2735</v>
      </c>
    </row>
    <row r="1043" spans="1:1">
      <c r="A1043" t="s">
        <v>2756</v>
      </c>
    </row>
    <row r="1044" spans="1:1">
      <c r="A1044" t="s">
        <v>2757</v>
      </c>
    </row>
    <row r="1045" spans="1:1">
      <c r="A1045" t="s">
        <v>2734</v>
      </c>
    </row>
    <row r="1046" spans="1:1">
      <c r="A1046" t="s">
        <v>2733</v>
      </c>
    </row>
    <row r="1047" spans="1:1">
      <c r="A1047" t="s">
        <v>2732</v>
      </c>
    </row>
    <row r="1048" spans="1:1">
      <c r="A1048" t="s">
        <v>2751</v>
      </c>
    </row>
    <row r="1049" spans="1:1">
      <c r="A1049" t="s">
        <v>2752</v>
      </c>
    </row>
    <row r="1050" spans="1:1">
      <c r="A1050" t="s">
        <v>2758</v>
      </c>
    </row>
    <row r="1051" spans="1:1">
      <c r="A1051" t="s">
        <v>2760</v>
      </c>
    </row>
    <row r="1054" spans="1:1">
      <c r="A1054" s="207" t="s">
        <v>1099</v>
      </c>
    </row>
    <row r="1056" spans="1:1">
      <c r="A1056" t="s">
        <v>2762</v>
      </c>
    </row>
    <row r="1057" spans="1:1">
      <c r="A1057" t="s">
        <v>2763</v>
      </c>
    </row>
    <row r="1060" spans="1:1">
      <c r="A1060" s="207" t="s">
        <v>2764</v>
      </c>
    </row>
    <row r="1062" spans="1:1">
      <c r="A1062" t="s">
        <v>681</v>
      </c>
    </row>
    <row r="1065" spans="1:1">
      <c r="A1065" s="207" t="s">
        <v>672</v>
      </c>
    </row>
    <row r="1067" spans="1:1">
      <c r="A1067" t="s">
        <v>2765</v>
      </c>
    </row>
    <row r="1070" spans="1:1">
      <c r="A1070" s="207" t="s">
        <v>2766</v>
      </c>
    </row>
    <row r="1072" spans="1:1">
      <c r="A1072" t="s">
        <v>2767</v>
      </c>
    </row>
    <row r="1077" spans="1:1">
      <c r="A1077" t="s">
        <v>2768</v>
      </c>
    </row>
    <row r="1079" spans="1:1">
      <c r="A1079" t="s">
        <v>2771</v>
      </c>
    </row>
    <row r="1082" spans="1:1">
      <c r="A1082" t="s">
        <v>2772</v>
      </c>
    </row>
    <row r="1085" spans="1:1">
      <c r="A1085" t="s">
        <v>640</v>
      </c>
    </row>
    <row r="1086" spans="1:1">
      <c r="A1086" t="s">
        <v>641</v>
      </c>
    </row>
    <row r="1087" spans="1:1">
      <c r="A1087" t="s">
        <v>2773</v>
      </c>
    </row>
    <row r="1088" spans="1:1">
      <c r="A1088" t="s">
        <v>2775</v>
      </c>
    </row>
    <row r="1089" spans="1:13">
      <c r="A1089" t="s">
        <v>2774</v>
      </c>
    </row>
    <row r="1090" spans="1:13">
      <c r="A1090" t="s">
        <v>616</v>
      </c>
    </row>
    <row r="1091" spans="1:13">
      <c r="A1091" t="s">
        <v>2333</v>
      </c>
    </row>
    <row r="1097" spans="1:13">
      <c r="A1097" s="207" t="s">
        <v>2777</v>
      </c>
      <c r="B1097"/>
    </row>
    <row r="1098" spans="1:13">
      <c r="A1098" s="223" t="s">
        <v>14</v>
      </c>
      <c r="B1098" s="3">
        <v>2010</v>
      </c>
      <c r="C1098" s="3">
        <v>2011</v>
      </c>
      <c r="D1098" s="3">
        <v>2012</v>
      </c>
      <c r="E1098" s="222">
        <v>2013</v>
      </c>
      <c r="F1098" s="3">
        <v>2014</v>
      </c>
      <c r="G1098" s="3">
        <v>2015</v>
      </c>
      <c r="H1098" s="3">
        <v>2016</v>
      </c>
      <c r="I1098" s="222">
        <v>2017</v>
      </c>
      <c r="J1098" s="3">
        <v>2018</v>
      </c>
      <c r="K1098" s="222">
        <v>2019</v>
      </c>
      <c r="L1098" s="3">
        <v>2020</v>
      </c>
      <c r="M1098" s="222">
        <v>2021</v>
      </c>
    </row>
    <row r="1099" spans="1:13">
      <c r="A1099" s="93" t="s">
        <v>122</v>
      </c>
      <c r="B1099" s="492"/>
      <c r="C1099" s="492">
        <v>14.340733210539241</v>
      </c>
      <c r="D1099" s="492">
        <v>10.888768829479801</v>
      </c>
      <c r="E1099" s="492">
        <v>8.8704401426739707</v>
      </c>
      <c r="F1099" s="492">
        <v>6.2440621656704849</v>
      </c>
      <c r="G1099" s="492">
        <v>13.022096417424251</v>
      </c>
      <c r="H1099" s="492">
        <v>43.955762949207042</v>
      </c>
      <c r="I1099" s="492">
        <v>19.324850310227973</v>
      </c>
      <c r="J1099" s="492">
        <v>15.298007787112724</v>
      </c>
      <c r="K1099" s="492">
        <v>18.97668176671101</v>
      </c>
      <c r="L1099" s="492">
        <v>31.30350533676139</v>
      </c>
      <c r="M1099" s="492">
        <v>34.064958596226148</v>
      </c>
    </row>
    <row r="1100" spans="1:13">
      <c r="A1100" s="93" t="s">
        <v>12</v>
      </c>
      <c r="B1100" s="492">
        <v>2.5776299590263605</v>
      </c>
      <c r="C1100" s="492">
        <v>6.6087595053925172</v>
      </c>
      <c r="D1100" s="492">
        <v>7.9734933965106682</v>
      </c>
      <c r="E1100" s="492">
        <v>5.3080618562572282</v>
      </c>
      <c r="F1100" s="492">
        <v>2.8712874876810788</v>
      </c>
      <c r="G1100" s="492">
        <v>1.2841958152957396</v>
      </c>
      <c r="H1100" s="492">
        <v>2.8436866838396511</v>
      </c>
      <c r="I1100" s="492">
        <v>2.9794134447554099</v>
      </c>
      <c r="J1100" s="492">
        <v>-0.6751622922357462</v>
      </c>
      <c r="K1100" s="492">
        <v>1.3793741972803328</v>
      </c>
      <c r="L1100" s="492">
        <v>3.7213464747061056</v>
      </c>
      <c r="M1100" s="492">
        <v>5.950681825068119</v>
      </c>
    </row>
    <row r="1101" spans="1:13">
      <c r="A1101" s="93" t="s">
        <v>513</v>
      </c>
      <c r="B1101" s="330" t="s">
        <v>123</v>
      </c>
      <c r="C1101" s="330" t="s">
        <v>123</v>
      </c>
      <c r="D1101" s="330" t="s">
        <v>123</v>
      </c>
      <c r="E1101" s="330" t="s">
        <v>123</v>
      </c>
      <c r="F1101" s="330" t="s">
        <v>123</v>
      </c>
      <c r="G1101" s="330" t="s">
        <v>123</v>
      </c>
      <c r="H1101" s="330" t="s">
        <v>123</v>
      </c>
      <c r="I1101" s="330" t="s">
        <v>123</v>
      </c>
      <c r="J1101" s="330" t="s">
        <v>123</v>
      </c>
      <c r="K1101" s="330" t="s">
        <v>123</v>
      </c>
      <c r="L1101" s="330" t="s">
        <v>123</v>
      </c>
      <c r="M1101" s="330" t="s">
        <v>123</v>
      </c>
    </row>
    <row r="1102" spans="1:13">
      <c r="A1102" s="28" t="s">
        <v>100</v>
      </c>
      <c r="B1102" s="492"/>
      <c r="C1102" s="492"/>
      <c r="D1102" s="493">
        <v>6.7799128154411692</v>
      </c>
      <c r="E1102" s="493">
        <v>1.8102899776001768</v>
      </c>
      <c r="F1102" s="493">
        <v>1.635529097219024</v>
      </c>
      <c r="G1102" s="493">
        <v>0.89155780288014963</v>
      </c>
      <c r="H1102" s="493">
        <v>3.1592819078224865</v>
      </c>
      <c r="I1102" s="493">
        <v>29.18328851038401</v>
      </c>
      <c r="J1102" s="493">
        <v>31.555199588260187</v>
      </c>
      <c r="K1102" s="493">
        <v>6.0743295170735401</v>
      </c>
      <c r="L1102" s="493">
        <v>11.505390194704535</v>
      </c>
      <c r="M1102" s="493">
        <v>9.3361950022995401</v>
      </c>
    </row>
    <row r="1103" spans="1:13">
      <c r="A1103" s="93" t="s">
        <v>512</v>
      </c>
      <c r="B1103" s="492">
        <v>0.42387402034229266</v>
      </c>
      <c r="C1103" s="492">
        <v>5.9568745488062076</v>
      </c>
      <c r="D1103" s="492">
        <v>13.107578651984136</v>
      </c>
      <c r="E1103" s="492">
        <v>5.6869030582395874</v>
      </c>
      <c r="F1103" s="492">
        <v>6.3470946129624011</v>
      </c>
      <c r="G1103" s="492">
        <v>4.1527805637822537</v>
      </c>
      <c r="H1103" s="492">
        <v>15.024737290726485</v>
      </c>
      <c r="I1103" s="492">
        <v>8.1105028675344517</v>
      </c>
      <c r="J1103" s="492">
        <v>-3.4125826974434892E-2</v>
      </c>
      <c r="K1103" s="492">
        <v>2.1510564294552594</v>
      </c>
      <c r="L1103" s="492">
        <v>4.2785522647772574</v>
      </c>
      <c r="M1103" s="492">
        <v>4.7633086270358946</v>
      </c>
    </row>
    <row r="1104" spans="1:13">
      <c r="A1104" s="93" t="s">
        <v>11</v>
      </c>
      <c r="B1104" s="492" t="s">
        <v>514</v>
      </c>
      <c r="C1104" s="492">
        <v>7.0786202836339562</v>
      </c>
      <c r="D1104" s="492">
        <v>9.9129663348182024</v>
      </c>
      <c r="E1104" s="492">
        <v>5.3164715887994403</v>
      </c>
      <c r="F1104" s="492">
        <v>5.4307639582278577</v>
      </c>
      <c r="G1104" s="492">
        <v>6.2859696739926392</v>
      </c>
      <c r="H1104" s="492">
        <v>11.998765817098629</v>
      </c>
      <c r="I1104" s="492">
        <v>5.7145059611821543</v>
      </c>
      <c r="J1104" s="492">
        <v>5.16002300164413</v>
      </c>
      <c r="K1104" s="492">
        <v>6.9491963464139355</v>
      </c>
      <c r="L1104" s="492">
        <v>10.546505555782902</v>
      </c>
      <c r="M1104" s="492">
        <v>9.9875850039243801</v>
      </c>
    </row>
    <row r="1105" spans="1:13">
      <c r="A1105" s="93" t="s">
        <v>10</v>
      </c>
      <c r="B1105" s="497">
        <v>3.7</v>
      </c>
      <c r="C1105" s="497">
        <v>12.7</v>
      </c>
      <c r="D1105" s="497">
        <v>3.5</v>
      </c>
      <c r="E1105" s="497">
        <v>4.5999999999999996</v>
      </c>
      <c r="F1105" s="497">
        <v>6.3</v>
      </c>
      <c r="G1105" s="497">
        <v>5.8</v>
      </c>
      <c r="H1105" s="497">
        <v>4.2</v>
      </c>
      <c r="I1105" s="497">
        <v>9.1</v>
      </c>
      <c r="J1105" s="497">
        <v>10.4</v>
      </c>
      <c r="K1105" s="497">
        <v>4.8</v>
      </c>
      <c r="L1105" s="497">
        <v>4.3</v>
      </c>
      <c r="M1105" s="497">
        <v>7.4</v>
      </c>
    </row>
    <row r="1106" spans="1:13">
      <c r="A1106" s="93" t="s">
        <v>9</v>
      </c>
      <c r="B1106" s="492"/>
      <c r="C1106" s="492" t="s">
        <v>909</v>
      </c>
      <c r="D1106" s="492" t="s">
        <v>909</v>
      </c>
      <c r="E1106" s="492" t="s">
        <v>909</v>
      </c>
      <c r="F1106" s="492" t="s">
        <v>909</v>
      </c>
      <c r="G1106" s="492" t="s">
        <v>909</v>
      </c>
      <c r="H1106" s="492" t="s">
        <v>909</v>
      </c>
      <c r="I1106" s="492" t="s">
        <v>909</v>
      </c>
      <c r="J1106" s="492" t="s">
        <v>909</v>
      </c>
      <c r="K1106" s="492" t="s">
        <v>909</v>
      </c>
      <c r="L1106" s="492" t="s">
        <v>909</v>
      </c>
      <c r="M1106" s="492" t="s">
        <v>909</v>
      </c>
    </row>
    <row r="1107" spans="1:13">
      <c r="A1107" s="93" t="s">
        <v>8</v>
      </c>
      <c r="B1107" s="494">
        <v>3.4</v>
      </c>
      <c r="C1107" s="494">
        <v>5.7</v>
      </c>
      <c r="D1107" s="494">
        <v>1.8</v>
      </c>
      <c r="E1107" s="494">
        <v>3.3</v>
      </c>
      <c r="F1107" s="494">
        <v>4.7</v>
      </c>
      <c r="G1107" s="494">
        <v>3.3</v>
      </c>
      <c r="H1107" s="494">
        <v>0.9</v>
      </c>
      <c r="I1107" s="494">
        <v>3.6</v>
      </c>
      <c r="J1107" s="494">
        <v>6</v>
      </c>
      <c r="K1107" s="494">
        <v>0.7</v>
      </c>
      <c r="L1107" s="494">
        <v>6.1</v>
      </c>
      <c r="M1107" s="494">
        <v>4</v>
      </c>
    </row>
    <row r="1108" spans="1:13">
      <c r="A1108" s="93" t="s">
        <v>6</v>
      </c>
      <c r="B1108" s="492">
        <v>15.26</v>
      </c>
      <c r="C1108" s="492">
        <v>13.14</v>
      </c>
      <c r="D1108" s="492">
        <v>3.19</v>
      </c>
      <c r="E1108" s="492">
        <v>5.52</v>
      </c>
      <c r="F1108" s="492">
        <v>3.92</v>
      </c>
      <c r="G1108" s="492">
        <v>5.24</v>
      </c>
      <c r="H1108" s="492">
        <v>32.1</v>
      </c>
      <c r="I1108" s="492">
        <v>16.41</v>
      </c>
      <c r="J1108" s="492">
        <v>-0.1</v>
      </c>
      <c r="K1108" s="492">
        <v>3.35</v>
      </c>
      <c r="L1108" s="492">
        <v>7.75</v>
      </c>
      <c r="M1108" s="492">
        <v>11.12</v>
      </c>
    </row>
    <row r="1109" spans="1:13">
      <c r="A1109" s="93" t="s">
        <v>5</v>
      </c>
      <c r="B1109" s="501">
        <v>2.9832573307200008</v>
      </c>
      <c r="C1109" s="501">
        <v>4.9973708353216297</v>
      </c>
      <c r="D1109" s="501">
        <v>9.1362804658550392</v>
      </c>
      <c r="E1109" s="501">
        <v>6.6202489588797713</v>
      </c>
      <c r="F1109" s="501">
        <v>8.8495236022642505</v>
      </c>
      <c r="G1109" s="501">
        <v>5.7863636799572475</v>
      </c>
      <c r="H1109" s="501">
        <v>11.102761477582908</v>
      </c>
      <c r="I1109" s="501">
        <v>5.3264473672580968</v>
      </c>
      <c r="J1109" s="501">
        <v>3.2812758988587887</v>
      </c>
      <c r="K1109" s="501">
        <v>4.4957359427083299</v>
      </c>
      <c r="L1109" s="501">
        <v>5.4525907932632203</v>
      </c>
      <c r="M1109" s="501">
        <v>6.0509873464573447</v>
      </c>
    </row>
    <row r="1110" spans="1:13">
      <c r="A1110" s="93" t="s">
        <v>4</v>
      </c>
      <c r="B1110" s="493">
        <v>6.7</v>
      </c>
      <c r="C1110" s="493">
        <v>0.1</v>
      </c>
      <c r="D1110" s="493">
        <v>4.8</v>
      </c>
      <c r="E1110" s="492">
        <v>5.7</v>
      </c>
      <c r="F1110" s="492">
        <v>2.2999999999999998</v>
      </c>
      <c r="G1110" s="492">
        <v>0.4</v>
      </c>
      <c r="H1110" s="492">
        <v>1.2</v>
      </c>
      <c r="I1110" s="492">
        <v>0.3</v>
      </c>
      <c r="J1110" s="492">
        <v>1</v>
      </c>
      <c r="K1110" s="492">
        <v>-1.4</v>
      </c>
      <c r="L1110" s="492">
        <v>1.3</v>
      </c>
      <c r="M1110" s="492">
        <v>11.4</v>
      </c>
    </row>
    <row r="1111" spans="1:13">
      <c r="A1111" s="93" t="s">
        <v>3</v>
      </c>
      <c r="B1111" s="492">
        <v>0.8</v>
      </c>
      <c r="C1111" s="493">
        <v>7.5</v>
      </c>
      <c r="D1111" s="493">
        <v>7.2</v>
      </c>
      <c r="E1111" s="493">
        <v>5.9</v>
      </c>
      <c r="F1111" s="493">
        <v>7.8</v>
      </c>
      <c r="G1111" s="493">
        <v>5.2</v>
      </c>
      <c r="H1111" s="493">
        <v>10.8</v>
      </c>
      <c r="I1111" s="493">
        <v>6.9</v>
      </c>
      <c r="J1111" s="493">
        <v>3.3</v>
      </c>
      <c r="K1111" s="493">
        <v>3.1</v>
      </c>
      <c r="L1111" s="493">
        <v>4.7</v>
      </c>
      <c r="M1111" s="493">
        <v>6.4</v>
      </c>
    </row>
    <row r="1112" spans="1:13">
      <c r="A1112" s="93" t="s">
        <v>33</v>
      </c>
      <c r="B1112" s="490">
        <v>8.3000000000000007</v>
      </c>
      <c r="C1112" s="492">
        <v>15.108809568856852</v>
      </c>
      <c r="D1112" s="492">
        <v>20.179115023747919</v>
      </c>
      <c r="E1112" s="492">
        <v>8.5920135551468704</v>
      </c>
      <c r="F1112" s="492">
        <v>7.6800535968930106</v>
      </c>
      <c r="G1112" s="502">
        <v>8.6337184402413669</v>
      </c>
      <c r="H1112" s="502">
        <v>7.5535847845116244</v>
      </c>
      <c r="I1112" s="502">
        <v>9.572414905086891</v>
      </c>
      <c r="J1112" s="502">
        <v>3.7145208223883897</v>
      </c>
      <c r="K1112" s="502">
        <v>4.3320037035401437</v>
      </c>
      <c r="L1112" s="502">
        <v>5.0068329997547734</v>
      </c>
      <c r="M1112" s="502">
        <v>4.0659789700288274</v>
      </c>
    </row>
    <row r="1113" spans="1:13">
      <c r="A1113" s="93" t="s">
        <v>1</v>
      </c>
      <c r="B1113" s="492"/>
      <c r="C1113" s="492">
        <v>4.8706769690420799</v>
      </c>
      <c r="D1113" s="492">
        <v>7.1458865922698722</v>
      </c>
      <c r="E1113" s="492">
        <v>6.5641965530678128</v>
      </c>
      <c r="F1113" s="492">
        <v>7.3012081340011603</v>
      </c>
      <c r="G1113" s="492">
        <v>10.9852936687923</v>
      </c>
      <c r="H1113" s="492">
        <v>21.730293001649823</v>
      </c>
      <c r="I1113" s="492">
        <v>5.7413895800720445</v>
      </c>
      <c r="J1113" s="492">
        <v>7.2222132556020062</v>
      </c>
      <c r="K1113" s="492">
        <v>10.474100210327121</v>
      </c>
      <c r="L1113" s="492">
        <v>16.352950451472918</v>
      </c>
      <c r="M1113" s="492">
        <v>27.754423414130247</v>
      </c>
    </row>
    <row r="1114" spans="1:13">
      <c r="A1114" s="93" t="s">
        <v>0</v>
      </c>
      <c r="B1114" s="492">
        <v>4.8176677734358151</v>
      </c>
      <c r="C1114" s="492">
        <v>3.7129902729087405</v>
      </c>
      <c r="D1114" s="492">
        <v>5.0455186260297609</v>
      </c>
      <c r="E1114" s="492">
        <v>1.9232834579327545</v>
      </c>
      <c r="F1114" s="492">
        <v>-3.128949224070638</v>
      </c>
      <c r="G1114" s="492">
        <v>-3.3484199138484882</v>
      </c>
      <c r="H1114" s="492">
        <v>-3.3100555372599274</v>
      </c>
      <c r="I1114" s="492">
        <v>2.4246344340674852</v>
      </c>
      <c r="J1114" s="492">
        <v>14.825330375107228</v>
      </c>
      <c r="K1114" s="492">
        <v>357.66654346192865</v>
      </c>
      <c r="L1114" s="492">
        <v>604.10695662889498</v>
      </c>
      <c r="M1114" s="492">
        <v>4.265166137522157</v>
      </c>
    </row>
    <row r="1117" spans="1:13">
      <c r="A1117" s="207" t="s">
        <v>521</v>
      </c>
    </row>
    <row r="1119" spans="1:13">
      <c r="A1119" s="223" t="s">
        <v>14</v>
      </c>
      <c r="B1119" s="3">
        <v>2010</v>
      </c>
      <c r="C1119" s="3">
        <v>2011</v>
      </c>
      <c r="D1119" s="3">
        <v>2012</v>
      </c>
      <c r="E1119" s="222">
        <v>2013</v>
      </c>
      <c r="F1119" s="3">
        <v>2014</v>
      </c>
      <c r="G1119" s="3">
        <v>2015</v>
      </c>
      <c r="H1119" s="3">
        <v>2016</v>
      </c>
      <c r="I1119" s="222">
        <v>2017</v>
      </c>
      <c r="J1119" s="3">
        <v>2018</v>
      </c>
      <c r="K1119" s="222">
        <v>2019</v>
      </c>
      <c r="L1119" s="3">
        <v>2020</v>
      </c>
      <c r="M1119" s="222">
        <v>2021</v>
      </c>
    </row>
    <row r="1120" spans="1:13">
      <c r="A1120" s="93" t="s">
        <v>122</v>
      </c>
      <c r="B1120" s="492"/>
      <c r="C1120" s="492">
        <v>7.8168420364263795</v>
      </c>
      <c r="D1120" s="492">
        <v>9.8667457418580824</v>
      </c>
      <c r="E1120" s="492">
        <v>9.0302418242250297</v>
      </c>
      <c r="F1120" s="492">
        <v>7.717919298170699</v>
      </c>
      <c r="G1120" s="492">
        <v>5.5805034358608481</v>
      </c>
      <c r="H1120" s="492">
        <v>29.760489463656057</v>
      </c>
      <c r="I1120" s="492">
        <v>10.17592707174866</v>
      </c>
      <c r="J1120" s="492">
        <v>9.3442778691744479</v>
      </c>
      <c r="K1120" s="492">
        <v>16.609073397322476</v>
      </c>
      <c r="L1120" s="492">
        <v>5.4788626678661529</v>
      </c>
      <c r="M1120" s="492">
        <v>6.4761686748080933</v>
      </c>
    </row>
    <row r="1121" spans="1:13">
      <c r="A1121" s="93" t="s">
        <v>12</v>
      </c>
      <c r="B1121" s="492">
        <v>12.663994302981882</v>
      </c>
      <c r="C1121" s="492">
        <v>22.729334510659559</v>
      </c>
      <c r="D1121" s="492">
        <v>11.435720260348957</v>
      </c>
      <c r="E1121" s="492">
        <v>4.4279447421174636</v>
      </c>
      <c r="F1121" s="492">
        <v>6.1156480673400138</v>
      </c>
      <c r="G1121" s="492">
        <v>3.6655094211610724</v>
      </c>
      <c r="H1121" s="492">
        <v>0.14160703943787253</v>
      </c>
      <c r="I1121" s="492">
        <v>5.2146670768267889</v>
      </c>
      <c r="J1121" s="492">
        <v>7.9316982980697075</v>
      </c>
      <c r="K1121" s="492">
        <v>2.7248059269219946</v>
      </c>
      <c r="L1121" s="492">
        <v>15.233759756801378</v>
      </c>
      <c r="M1121" s="492">
        <v>8.9419166741281231</v>
      </c>
    </row>
    <row r="1122" spans="1:13">
      <c r="A1122" s="93" t="s">
        <v>513</v>
      </c>
      <c r="B1122" s="330" t="s">
        <v>123</v>
      </c>
      <c r="C1122" s="330" t="s">
        <v>123</v>
      </c>
      <c r="D1122" s="330" t="s">
        <v>123</v>
      </c>
      <c r="E1122" s="330" t="s">
        <v>123</v>
      </c>
      <c r="F1122" s="330" t="s">
        <v>123</v>
      </c>
      <c r="G1122" s="330" t="s">
        <v>123</v>
      </c>
      <c r="H1122" s="330" t="s">
        <v>123</v>
      </c>
      <c r="I1122" s="330" t="s">
        <v>123</v>
      </c>
      <c r="J1122" s="330" t="s">
        <v>123</v>
      </c>
      <c r="K1122" s="330" t="s">
        <v>123</v>
      </c>
      <c r="L1122" s="330" t="s">
        <v>123</v>
      </c>
      <c r="M1122" s="330" t="s">
        <v>123</v>
      </c>
    </row>
    <row r="1123" spans="1:13">
      <c r="A1123" s="28" t="s">
        <v>100</v>
      </c>
      <c r="B1123" s="492"/>
      <c r="C1123" s="492"/>
      <c r="D1123" s="493">
        <v>4.5324796376946441</v>
      </c>
      <c r="E1123" s="493">
        <v>1.4206394292237912</v>
      </c>
      <c r="F1123" s="493">
        <v>1.0001072617388362</v>
      </c>
      <c r="G1123" s="493">
        <v>0.43734375152152394</v>
      </c>
      <c r="H1123" s="493">
        <v>4.7251848208469944</v>
      </c>
      <c r="I1123" s="493">
        <v>54.078776776485171</v>
      </c>
      <c r="J1123" s="493">
        <v>35.308154184116887</v>
      </c>
      <c r="K1123" s="493">
        <v>4.1766673515491348</v>
      </c>
      <c r="L1123" s="493">
        <v>10.730820607037495</v>
      </c>
      <c r="M1123" s="493">
        <v>11.494161885554066</v>
      </c>
    </row>
    <row r="1124" spans="1:13">
      <c r="A1124" s="93" t="s">
        <v>512</v>
      </c>
      <c r="B1124" s="492">
        <v>9.7115329285465837</v>
      </c>
      <c r="C1124" s="492">
        <v>14.488854532059074</v>
      </c>
      <c r="D1124" s="492">
        <v>7.1352320409830696</v>
      </c>
      <c r="E1124" s="492">
        <v>5.1891406812629546</v>
      </c>
      <c r="F1124" s="492">
        <v>9.9691417256758932</v>
      </c>
      <c r="G1124" s="492">
        <v>6.0868700881343338</v>
      </c>
      <c r="H1124" s="492">
        <v>10.343754610275914</v>
      </c>
      <c r="I1124" s="492">
        <v>13.212325826181607</v>
      </c>
      <c r="J1124" s="492">
        <v>14.762218602173064</v>
      </c>
      <c r="K1124" s="492">
        <v>3.7542793233281735</v>
      </c>
      <c r="L1124" s="492">
        <v>-0.57592155914248389</v>
      </c>
      <c r="M1124" s="492">
        <v>5.3056769549952323</v>
      </c>
    </row>
    <row r="1125" spans="1:13">
      <c r="A1125" s="93" t="s">
        <v>11</v>
      </c>
      <c r="B1125" s="492" t="s">
        <v>514</v>
      </c>
      <c r="C1125" s="492">
        <v>17.492158091288129</v>
      </c>
      <c r="D1125" s="492">
        <v>12.074935110255607</v>
      </c>
      <c r="E1125" s="492">
        <v>15.350667206052918</v>
      </c>
      <c r="F1125" s="492">
        <v>10.958508338727937</v>
      </c>
      <c r="G1125" s="492">
        <v>-11.467089250654348</v>
      </c>
      <c r="H1125" s="492">
        <v>-0.89953917679507189</v>
      </c>
      <c r="I1125" s="492">
        <v>8.0862592891474954</v>
      </c>
      <c r="J1125" s="492">
        <v>14.194250532347843</v>
      </c>
      <c r="K1125" s="492">
        <v>11.309083580754551</v>
      </c>
      <c r="L1125" s="492">
        <v>-3.0087106710942924</v>
      </c>
      <c r="M1125" s="492">
        <v>9.7725738805278226</v>
      </c>
    </row>
    <row r="1126" spans="1:13">
      <c r="A1126" s="93" t="s">
        <v>10</v>
      </c>
      <c r="B1126" s="497">
        <v>-1</v>
      </c>
      <c r="C1126" s="497">
        <v>22</v>
      </c>
      <c r="D1126" s="497">
        <v>7</v>
      </c>
      <c r="E1126" s="497">
        <v>5.8</v>
      </c>
      <c r="F1126" s="497">
        <v>9.1</v>
      </c>
      <c r="G1126" s="497">
        <v>17.399999999999999</v>
      </c>
      <c r="H1126" s="497">
        <v>6.7</v>
      </c>
      <c r="I1126" s="497">
        <v>5.9</v>
      </c>
      <c r="J1126" s="497">
        <v>5.6</v>
      </c>
      <c r="K1126" s="497">
        <v>2.1</v>
      </c>
      <c r="L1126" s="497">
        <v>-1</v>
      </c>
      <c r="M1126" s="497">
        <v>11.4</v>
      </c>
    </row>
    <row r="1127" spans="1:13">
      <c r="A1127" s="93" t="s">
        <v>9</v>
      </c>
      <c r="B1127" s="492"/>
      <c r="C1127" s="492" t="s">
        <v>909</v>
      </c>
      <c r="D1127" s="492" t="s">
        <v>909</v>
      </c>
      <c r="E1127" s="492" t="s">
        <v>909</v>
      </c>
      <c r="F1127" s="492" t="s">
        <v>909</v>
      </c>
      <c r="G1127" s="492" t="s">
        <v>909</v>
      </c>
      <c r="H1127" s="492" t="s">
        <v>909</v>
      </c>
      <c r="I1127" s="492" t="s">
        <v>909</v>
      </c>
      <c r="J1127" s="492" t="s">
        <v>909</v>
      </c>
      <c r="K1127" s="492" t="s">
        <v>909</v>
      </c>
      <c r="L1127" s="492" t="s">
        <v>909</v>
      </c>
      <c r="M1127" s="492" t="s">
        <v>909</v>
      </c>
    </row>
    <row r="1128" spans="1:13">
      <c r="A1128" s="93" t="s">
        <v>8</v>
      </c>
      <c r="B1128" s="494">
        <v>0.9</v>
      </c>
      <c r="C1128" s="494">
        <v>6.8</v>
      </c>
      <c r="D1128" s="494">
        <v>1.9</v>
      </c>
      <c r="E1128" s="494">
        <v>0.4</v>
      </c>
      <c r="F1128" s="494">
        <v>0</v>
      </c>
      <c r="G1128" s="494">
        <v>0</v>
      </c>
      <c r="H1128" s="494">
        <v>-3.6</v>
      </c>
      <c r="I1128" s="494">
        <v>-3.1</v>
      </c>
      <c r="J1128" s="494">
        <v>-1.3</v>
      </c>
      <c r="K1128" s="494">
        <v>-2.4</v>
      </c>
      <c r="L1128" s="494">
        <v>-2.7</v>
      </c>
      <c r="M1128" s="494">
        <v>-3.3</v>
      </c>
    </row>
    <row r="1129" spans="1:13">
      <c r="A1129" s="93" t="s">
        <v>6</v>
      </c>
      <c r="B1129" s="492">
        <v>10.41</v>
      </c>
      <c r="C1129" s="492">
        <v>12.07</v>
      </c>
      <c r="D1129" s="492">
        <v>4.13</v>
      </c>
      <c r="E1129" s="492">
        <v>9</v>
      </c>
      <c r="F1129" s="492">
        <v>5.93</v>
      </c>
      <c r="G1129" s="492">
        <v>1.47</v>
      </c>
      <c r="H1129" s="492">
        <v>8.3699999999999992</v>
      </c>
      <c r="I1129" s="492">
        <v>46.91</v>
      </c>
      <c r="J1129" s="492">
        <v>10.37</v>
      </c>
      <c r="K1129" s="492">
        <v>5.18</v>
      </c>
      <c r="L1129" s="492">
        <v>-2.64</v>
      </c>
      <c r="M1129" s="492">
        <v>12.65</v>
      </c>
    </row>
    <row r="1130" spans="1:13">
      <c r="A1130" s="93" t="s">
        <v>5</v>
      </c>
      <c r="B1130" s="501">
        <v>11.214882455872631</v>
      </c>
      <c r="C1130" s="501">
        <v>9.0148156014176664</v>
      </c>
      <c r="D1130" s="501">
        <v>10.482855368242973</v>
      </c>
      <c r="E1130" s="501">
        <v>12.068796419175358</v>
      </c>
      <c r="F1130" s="501">
        <v>8.7165113579561009</v>
      </c>
      <c r="G1130" s="501">
        <v>6.1494681815953562</v>
      </c>
      <c r="H1130" s="501">
        <v>10.19190595471221</v>
      </c>
      <c r="I1130" s="501">
        <v>6.9441899301196202</v>
      </c>
      <c r="J1130" s="501">
        <v>7.5258325628222842</v>
      </c>
      <c r="K1130" s="501">
        <v>7.2814746058621116E-4</v>
      </c>
      <c r="L1130" s="501">
        <v>3.3783798094983548</v>
      </c>
      <c r="M1130" s="501">
        <v>0.77709419327412732</v>
      </c>
    </row>
    <row r="1131" spans="1:13">
      <c r="A1131" s="93" t="s">
        <v>4</v>
      </c>
      <c r="B1131" s="492" t="s">
        <v>909</v>
      </c>
      <c r="C1131" s="492" t="s">
        <v>909</v>
      </c>
      <c r="D1131" s="492" t="s">
        <v>909</v>
      </c>
      <c r="E1131" s="492" t="s">
        <v>909</v>
      </c>
      <c r="F1131" s="492" t="s">
        <v>909</v>
      </c>
      <c r="G1131" s="492" t="s">
        <v>909</v>
      </c>
      <c r="H1131" s="492" t="s">
        <v>909</v>
      </c>
      <c r="I1131" s="492" t="s">
        <v>909</v>
      </c>
      <c r="J1131" s="492" t="s">
        <v>909</v>
      </c>
      <c r="K1131" s="492" t="s">
        <v>909</v>
      </c>
      <c r="L1131" s="492" t="s">
        <v>909</v>
      </c>
      <c r="M1131" s="492" t="s">
        <v>909</v>
      </c>
    </row>
    <row r="1132" spans="1:13">
      <c r="A1132" s="93" t="s">
        <v>3</v>
      </c>
      <c r="B1132" s="492">
        <v>19.399999999999999</v>
      </c>
      <c r="C1132" s="493">
        <v>16.3</v>
      </c>
      <c r="D1132" s="493">
        <v>11.1</v>
      </c>
      <c r="E1132" s="493">
        <v>7.9</v>
      </c>
      <c r="F1132" s="493">
        <v>6.9</v>
      </c>
      <c r="G1132" s="493">
        <v>9.3000000000000007</v>
      </c>
      <c r="H1132" s="493">
        <v>9.3000000000000007</v>
      </c>
      <c r="I1132" s="493">
        <v>4.5</v>
      </c>
      <c r="J1132" s="493">
        <v>4.9000000000000004</v>
      </c>
      <c r="K1132" s="493">
        <v>9.4</v>
      </c>
      <c r="L1132" s="493">
        <v>8.5</v>
      </c>
      <c r="M1132" s="493">
        <v>10</v>
      </c>
    </row>
    <row r="1133" spans="1:13">
      <c r="A1133" s="93" t="s">
        <v>33</v>
      </c>
      <c r="B1133" s="490">
        <v>17.2</v>
      </c>
      <c r="C1133" s="492">
        <v>28.555016306531343</v>
      </c>
      <c r="D1133" s="492">
        <v>21.734412652174196</v>
      </c>
      <c r="E1133" s="492">
        <v>15.28411885510581</v>
      </c>
      <c r="F1133" s="492">
        <v>12.108523697863461</v>
      </c>
      <c r="G1133" s="502">
        <v>-0.87540385122145681</v>
      </c>
      <c r="H1133" s="502">
        <v>6.2763318072108554</v>
      </c>
      <c r="I1133" s="502">
        <v>10.506213605532079</v>
      </c>
      <c r="J1133" s="502">
        <v>17.187439590520381</v>
      </c>
      <c r="K1133" s="502">
        <v>8.9630832747664044</v>
      </c>
      <c r="L1133" s="502">
        <v>4.9691466524729444</v>
      </c>
      <c r="M1133" s="502">
        <v>2.529170832730876</v>
      </c>
    </row>
    <row r="1134" spans="1:13">
      <c r="A1134" s="93" t="s">
        <v>1</v>
      </c>
      <c r="B1134" s="492"/>
      <c r="C1134" s="492">
        <v>16.182432003163658</v>
      </c>
      <c r="D1134" s="492">
        <v>2.3214359817933334</v>
      </c>
      <c r="E1134" s="492">
        <v>6.2495028648232234</v>
      </c>
      <c r="F1134" s="492">
        <v>10.830015779865187</v>
      </c>
      <c r="G1134" s="492">
        <v>9.5199379884732398</v>
      </c>
      <c r="H1134" s="492">
        <v>0.99919358695520577</v>
      </c>
      <c r="I1134" s="492">
        <v>11.899404982502331</v>
      </c>
      <c r="J1134" s="492">
        <v>16.457334334061201</v>
      </c>
      <c r="K1134" s="492">
        <v>6.5076218472117189</v>
      </c>
      <c r="L1134" s="492">
        <v>22.441998999584541</v>
      </c>
      <c r="M1134" s="492">
        <v>19.221117112566233</v>
      </c>
    </row>
    <row r="1135" spans="1:13">
      <c r="A1135" s="93" t="s">
        <v>0</v>
      </c>
      <c r="B1135" s="492">
        <v>-0.11152526062528523</v>
      </c>
      <c r="C1135" s="492">
        <v>9.0962017626020213</v>
      </c>
      <c r="D1135" s="492">
        <v>6.821271498599188</v>
      </c>
      <c r="E1135" s="492">
        <v>-1.2742299039839793</v>
      </c>
      <c r="F1135" s="492">
        <v>-0.20991471348963842</v>
      </c>
      <c r="G1135" s="492">
        <v>-0.45984334340978705</v>
      </c>
      <c r="H1135" s="492">
        <v>-0.41689841177989706</v>
      </c>
      <c r="I1135" s="492">
        <v>0.8196989486987718</v>
      </c>
      <c r="J1135" s="492">
        <v>3.3380416311533168</v>
      </c>
      <c r="K1135" s="492">
        <v>267.93344594360826</v>
      </c>
      <c r="L1135" s="492">
        <v>365.90699396648898</v>
      </c>
      <c r="M1135" s="492">
        <v>4.156238581579264</v>
      </c>
    </row>
    <row r="1141" spans="1:13">
      <c r="A1141" s="207" t="s">
        <v>523</v>
      </c>
    </row>
    <row r="1143" spans="1:13">
      <c r="A1143" s="223" t="s">
        <v>14</v>
      </c>
      <c r="B1143" s="3">
        <v>2010</v>
      </c>
      <c r="C1143" s="3">
        <v>2011</v>
      </c>
      <c r="D1143" s="3">
        <v>2012</v>
      </c>
      <c r="E1143" s="222">
        <v>2013</v>
      </c>
      <c r="F1143" s="3">
        <v>2014</v>
      </c>
      <c r="G1143" s="3">
        <v>2015</v>
      </c>
      <c r="H1143" s="3">
        <v>2016</v>
      </c>
      <c r="I1143" s="222">
        <v>2017</v>
      </c>
      <c r="J1143" s="3">
        <v>2018</v>
      </c>
      <c r="K1143" s="222">
        <v>2019</v>
      </c>
      <c r="L1143" s="3">
        <v>2020</v>
      </c>
      <c r="M1143" s="222">
        <v>2021</v>
      </c>
    </row>
    <row r="1144" spans="1:13">
      <c r="A1144" s="93" t="s">
        <v>122</v>
      </c>
      <c r="B1144" s="492"/>
      <c r="C1144" s="492">
        <v>10.189531208948452</v>
      </c>
      <c r="D1144" s="492">
        <v>19.157685604130563</v>
      </c>
      <c r="E1144" s="492">
        <v>6.5573571013853211</v>
      </c>
      <c r="F1144" s="492">
        <v>4.9675784410000574</v>
      </c>
      <c r="G1144" s="492">
        <v>5.4388938182753179</v>
      </c>
      <c r="H1144" s="492">
        <v>18.770120641779215</v>
      </c>
      <c r="I1144" s="492">
        <v>4.6993464718224232</v>
      </c>
      <c r="J1144" s="492">
        <v>103.80078209772785</v>
      </c>
      <c r="K1144" s="492">
        <v>5.1712284350609252</v>
      </c>
      <c r="L1144" s="492">
        <v>7.5842369478817773</v>
      </c>
      <c r="M1144" s="492">
        <v>15.61242098241209</v>
      </c>
    </row>
    <row r="1145" spans="1:13">
      <c r="A1145" s="93" t="s">
        <v>12</v>
      </c>
      <c r="B1145" s="492">
        <v>0.81525672958365403</v>
      </c>
      <c r="C1145" s="492">
        <v>9.223232521353153E-2</v>
      </c>
      <c r="D1145" s="492">
        <v>32.107803566903158</v>
      </c>
      <c r="E1145" s="492">
        <v>19.43672584569341</v>
      </c>
      <c r="F1145" s="492">
        <v>2.8684903946180538</v>
      </c>
      <c r="G1145" s="492">
        <v>19.508525841646421</v>
      </c>
      <c r="H1145" s="492">
        <v>6.6714181371387262</v>
      </c>
      <c r="I1145" s="492">
        <v>19.017944401018077</v>
      </c>
      <c r="J1145" s="492">
        <v>6.3381000000000016</v>
      </c>
      <c r="K1145" s="492">
        <v>0</v>
      </c>
      <c r="L1145" s="492">
        <v>0</v>
      </c>
      <c r="M1145" s="492">
        <v>7.3855833333333409</v>
      </c>
    </row>
    <row r="1146" spans="1:13">
      <c r="A1146" s="93" t="s">
        <v>513</v>
      </c>
      <c r="B1146" s="330" t="s">
        <v>123</v>
      </c>
      <c r="C1146" s="330" t="s">
        <v>123</v>
      </c>
      <c r="D1146" s="330" t="s">
        <v>123</v>
      </c>
      <c r="E1146" s="330" t="s">
        <v>123</v>
      </c>
      <c r="F1146" s="330" t="s">
        <v>123</v>
      </c>
      <c r="G1146" s="330" t="s">
        <v>123</v>
      </c>
      <c r="H1146" s="330" t="s">
        <v>123</v>
      </c>
      <c r="I1146" s="330" t="s">
        <v>123</v>
      </c>
      <c r="J1146" s="330" t="s">
        <v>123</v>
      </c>
      <c r="K1146" s="330" t="s">
        <v>123</v>
      </c>
      <c r="L1146" s="330" t="s">
        <v>123</v>
      </c>
      <c r="M1146" s="330" t="s">
        <v>123</v>
      </c>
    </row>
    <row r="1147" spans="1:13">
      <c r="A1147" s="28" t="s">
        <v>100</v>
      </c>
      <c r="B1147" s="492"/>
      <c r="C1147" s="492"/>
      <c r="D1147" s="493">
        <v>1.1511715719918001</v>
      </c>
      <c r="E1147" s="493">
        <v>1.0684514993194338</v>
      </c>
      <c r="F1147" s="493">
        <v>0.65540863889539391</v>
      </c>
      <c r="G1147" s="493">
        <v>0.80557504441509664</v>
      </c>
      <c r="H1147" s="493">
        <v>4.4796178046724089</v>
      </c>
      <c r="I1147" s="493">
        <v>36.798624514864997</v>
      </c>
      <c r="J1147" s="493">
        <v>27.060295467663501</v>
      </c>
      <c r="K1147" s="493">
        <v>2.6808767230672381</v>
      </c>
      <c r="L1147" s="493">
        <v>8.1814119993871</v>
      </c>
      <c r="M1147" s="493">
        <v>7.7409077850588996</v>
      </c>
    </row>
    <row r="1148" spans="1:13">
      <c r="A1148" s="93" t="s">
        <v>512</v>
      </c>
      <c r="B1148" s="492">
        <v>34.734749726312863</v>
      </c>
      <c r="C1148" s="492">
        <v>7.8435653686101423</v>
      </c>
      <c r="D1148" s="492">
        <v>5.723345560621417</v>
      </c>
      <c r="E1148" s="492">
        <v>12.384030979003846</v>
      </c>
      <c r="F1148" s="492">
        <v>10.317138184152341</v>
      </c>
      <c r="G1148" s="492">
        <v>8.1165959418462048</v>
      </c>
      <c r="H1148" s="492">
        <v>7.0795960299364848</v>
      </c>
      <c r="I1148" s="492">
        <v>6.4887629202798953</v>
      </c>
      <c r="J1148" s="492">
        <v>10.519153412212461</v>
      </c>
      <c r="K1148" s="492">
        <v>4.5664945135093635</v>
      </c>
      <c r="L1148" s="492">
        <v>6.8154631420432565</v>
      </c>
      <c r="M1148" s="492">
        <v>17.556342162376307</v>
      </c>
    </row>
    <row r="1149" spans="1:13">
      <c r="A1149" s="93" t="s">
        <v>11</v>
      </c>
      <c r="B1149" s="492" t="s">
        <v>514</v>
      </c>
      <c r="C1149" s="492">
        <v>3.3362552612983412</v>
      </c>
      <c r="D1149" s="492">
        <v>7.5000000000000098</v>
      </c>
      <c r="E1149" s="492">
        <v>7.67500000000003</v>
      </c>
      <c r="F1149" s="492">
        <v>6.6583333333333563</v>
      </c>
      <c r="G1149" s="492">
        <v>8.4403833333333491</v>
      </c>
      <c r="H1149" s="492">
        <v>8.4625000000000092</v>
      </c>
      <c r="I1149" s="492">
        <v>4.6328900161344384</v>
      </c>
      <c r="J1149" s="492">
        <v>6.331584831935559</v>
      </c>
      <c r="K1149" s="492">
        <v>7.7681562429937445</v>
      </c>
      <c r="L1149" s="492">
        <v>1.9141709120069974</v>
      </c>
      <c r="M1149" s="492">
        <v>0</v>
      </c>
    </row>
    <row r="1150" spans="1:13">
      <c r="A1150" s="93" t="s">
        <v>10</v>
      </c>
      <c r="B1150" s="498">
        <v>1.2</v>
      </c>
      <c r="C1150" s="498">
        <v>0.2</v>
      </c>
      <c r="D1150" s="498">
        <v>21.6</v>
      </c>
      <c r="E1150" s="498">
        <v>0</v>
      </c>
      <c r="F1150" s="498">
        <v>0</v>
      </c>
      <c r="G1150" s="498">
        <v>0</v>
      </c>
      <c r="H1150" s="498">
        <v>4.9000000000000004</v>
      </c>
      <c r="I1150" s="498">
        <v>8.5</v>
      </c>
      <c r="J1150" s="498">
        <v>4.9000000000000004</v>
      </c>
      <c r="K1150" s="498">
        <v>0</v>
      </c>
      <c r="L1150" s="498">
        <v>0</v>
      </c>
      <c r="M1150" s="498">
        <v>0</v>
      </c>
    </row>
    <row r="1151" spans="1:13">
      <c r="A1151" s="93" t="s">
        <v>9</v>
      </c>
      <c r="B1151" s="492"/>
      <c r="C1151" s="492" t="s">
        <v>909</v>
      </c>
      <c r="D1151" s="492" t="s">
        <v>909</v>
      </c>
      <c r="E1151" s="492" t="s">
        <v>909</v>
      </c>
      <c r="F1151" s="492" t="s">
        <v>909</v>
      </c>
      <c r="G1151" s="492" t="s">
        <v>909</v>
      </c>
      <c r="H1151" s="492" t="s">
        <v>909</v>
      </c>
      <c r="I1151" s="492" t="s">
        <v>909</v>
      </c>
      <c r="J1151" s="492" t="s">
        <v>909</v>
      </c>
      <c r="K1151" s="492" t="s">
        <v>909</v>
      </c>
      <c r="L1151" s="492" t="s">
        <v>909</v>
      </c>
      <c r="M1151" s="492" t="s">
        <v>909</v>
      </c>
    </row>
    <row r="1152" spans="1:13">
      <c r="A1152" s="93" t="s">
        <v>8</v>
      </c>
      <c r="B1152" s="494">
        <v>0</v>
      </c>
      <c r="C1152" s="494">
        <v>0</v>
      </c>
      <c r="D1152" s="494">
        <v>37.1</v>
      </c>
      <c r="E1152" s="494">
        <v>0</v>
      </c>
      <c r="F1152" s="494">
        <v>0</v>
      </c>
      <c r="G1152" s="494">
        <v>0</v>
      </c>
      <c r="H1152" s="494">
        <v>-3.3</v>
      </c>
      <c r="I1152" s="494">
        <v>-0.7</v>
      </c>
      <c r="J1152" s="494">
        <v>0</v>
      </c>
      <c r="K1152" s="494">
        <v>0</v>
      </c>
      <c r="L1152" s="494">
        <v>0</v>
      </c>
      <c r="M1152" s="494">
        <v>0</v>
      </c>
    </row>
    <row r="1153" spans="1:13">
      <c r="A1153" s="93" t="s">
        <v>6</v>
      </c>
      <c r="B1153" s="492">
        <v>26.74</v>
      </c>
      <c r="C1153" s="492">
        <v>12.38</v>
      </c>
      <c r="D1153" s="492">
        <v>-2.0499999999999998</v>
      </c>
      <c r="E1153" s="492">
        <v>-0.42</v>
      </c>
      <c r="F1153" s="492">
        <v>0</v>
      </c>
      <c r="G1153" s="492">
        <v>2.0499999999999998</v>
      </c>
      <c r="H1153" s="492">
        <v>8.23</v>
      </c>
      <c r="I1153" s="492">
        <v>17.09</v>
      </c>
      <c r="J1153" s="492">
        <v>10.82</v>
      </c>
      <c r="K1153" s="492">
        <v>13.05</v>
      </c>
      <c r="L1153" s="492">
        <v>0.08</v>
      </c>
      <c r="M1153" s="492">
        <v>0</v>
      </c>
    </row>
    <row r="1154" spans="1:13">
      <c r="A1154" s="93" t="s">
        <v>5</v>
      </c>
      <c r="B1154" s="501">
        <v>4.9627604407058525</v>
      </c>
      <c r="C1154" s="501">
        <v>7.8985914159658925</v>
      </c>
      <c r="D1154" s="501">
        <v>9.9608176285689254</v>
      </c>
      <c r="E1154" s="501">
        <v>9.6944110667828163</v>
      </c>
      <c r="F1154" s="501">
        <v>12.285094233311909</v>
      </c>
      <c r="G1154" s="501">
        <v>10.041200065717598</v>
      </c>
      <c r="H1154" s="501">
        <v>12.132202949222352</v>
      </c>
      <c r="I1154" s="501">
        <v>9.7930507733943788</v>
      </c>
      <c r="J1154" s="501">
        <v>6.4893769958627088</v>
      </c>
      <c r="K1154" s="501">
        <v>4.387116824170473</v>
      </c>
      <c r="L1154" s="501">
        <v>4.9268088080667356</v>
      </c>
      <c r="M1154" s="501">
        <v>1.56594844920743</v>
      </c>
    </row>
    <row r="1155" spans="1:13">
      <c r="A1155" s="93" t="s">
        <v>4</v>
      </c>
      <c r="B1155" s="492" t="s">
        <v>909</v>
      </c>
      <c r="C1155" s="492" t="s">
        <v>909</v>
      </c>
      <c r="D1155" s="492" t="s">
        <v>909</v>
      </c>
      <c r="E1155" s="492" t="s">
        <v>909</v>
      </c>
      <c r="F1155" s="492" t="s">
        <v>909</v>
      </c>
      <c r="G1155" s="492" t="s">
        <v>909</v>
      </c>
      <c r="H1155" s="492" t="s">
        <v>909</v>
      </c>
      <c r="I1155" s="492" t="s">
        <v>909</v>
      </c>
      <c r="J1155" s="492" t="s">
        <v>909</v>
      </c>
      <c r="K1155" s="492" t="s">
        <v>909</v>
      </c>
      <c r="L1155" s="492" t="s">
        <v>909</v>
      </c>
      <c r="M1155" s="492" t="s">
        <v>909</v>
      </c>
    </row>
    <row r="1156" spans="1:13">
      <c r="A1156" s="93" t="s">
        <v>3</v>
      </c>
      <c r="B1156" s="492">
        <v>11.3</v>
      </c>
      <c r="C1156" s="493">
        <v>10.1</v>
      </c>
      <c r="D1156" s="493">
        <v>8.6</v>
      </c>
      <c r="E1156" s="493">
        <v>8</v>
      </c>
      <c r="F1156" s="493">
        <v>8.3000000000000007</v>
      </c>
      <c r="G1156" s="493">
        <v>10.1</v>
      </c>
      <c r="H1156" s="493">
        <v>10.5</v>
      </c>
      <c r="I1156" s="493">
        <v>8.1999999999999993</v>
      </c>
      <c r="J1156" s="493">
        <v>9.9</v>
      </c>
      <c r="K1156" s="493">
        <v>9.8000000000000007</v>
      </c>
      <c r="L1156" s="493">
        <v>6.4</v>
      </c>
      <c r="M1156" s="493">
        <v>5</v>
      </c>
    </row>
    <row r="1157" spans="1:13">
      <c r="A1157" s="93" t="s">
        <v>33</v>
      </c>
      <c r="B1157" s="503" t="s">
        <v>909</v>
      </c>
      <c r="C1157" s="503" t="s">
        <v>909</v>
      </c>
      <c r="D1157" s="503" t="s">
        <v>909</v>
      </c>
      <c r="E1157" s="503" t="s">
        <v>909</v>
      </c>
      <c r="F1157" s="503" t="s">
        <v>909</v>
      </c>
      <c r="G1157" s="503" t="s">
        <v>909</v>
      </c>
      <c r="H1157" s="503" t="s">
        <v>909</v>
      </c>
      <c r="I1157" s="503" t="s">
        <v>909</v>
      </c>
      <c r="J1157" s="503" t="s">
        <v>909</v>
      </c>
      <c r="K1157" s="503" t="s">
        <v>909</v>
      </c>
      <c r="L1157" s="503" t="s">
        <v>909</v>
      </c>
      <c r="M1157" s="503" t="s">
        <v>909</v>
      </c>
    </row>
    <row r="1158" spans="1:13">
      <c r="A1158" s="93" t="s">
        <v>1</v>
      </c>
      <c r="B1158" s="492" t="s">
        <v>909</v>
      </c>
      <c r="C1158" s="492" t="s">
        <v>909</v>
      </c>
      <c r="D1158" s="492" t="s">
        <v>909</v>
      </c>
      <c r="E1158" s="492" t="s">
        <v>909</v>
      </c>
      <c r="F1158" s="492" t="s">
        <v>909</v>
      </c>
      <c r="G1158" s="492" t="s">
        <v>909</v>
      </c>
      <c r="H1158" s="492" t="s">
        <v>909</v>
      </c>
      <c r="I1158" s="492" t="s">
        <v>909</v>
      </c>
      <c r="J1158" s="492" t="s">
        <v>909</v>
      </c>
      <c r="K1158" s="492" t="s">
        <v>909</v>
      </c>
      <c r="L1158" s="492" t="s">
        <v>909</v>
      </c>
      <c r="M1158" s="492" t="s">
        <v>909</v>
      </c>
    </row>
    <row r="1159" spans="1:13">
      <c r="A1159" s="93" t="s">
        <v>0</v>
      </c>
      <c r="B1159" s="492">
        <v>45.121451380936406</v>
      </c>
      <c r="C1159" s="492">
        <v>4.7454546620944598</v>
      </c>
      <c r="D1159" s="492">
        <v>15.422776454751499</v>
      </c>
      <c r="E1159" s="492">
        <v>2.4067618167639182</v>
      </c>
      <c r="F1159" s="492">
        <v>-1.1428304260945765</v>
      </c>
      <c r="G1159" s="492">
        <v>0.48045996636921018</v>
      </c>
      <c r="H1159" s="492">
        <v>-0.127966629058065</v>
      </c>
      <c r="I1159" s="492">
        <v>-0.56047071850656494</v>
      </c>
      <c r="J1159" s="492">
        <v>2.8690303209756962E-2</v>
      </c>
      <c r="K1159" s="492">
        <v>28.1628354120555</v>
      </c>
      <c r="L1159" s="492">
        <v>400.74933040800255</v>
      </c>
      <c r="M1159" s="492">
        <v>2.551427690635053</v>
      </c>
    </row>
    <row r="1163" spans="1:13">
      <c r="A1163" s="428"/>
      <c r="B1163" s="507"/>
      <c r="C1163" s="428"/>
    </row>
    <row r="1165" spans="1:13">
      <c r="A1165" s="207" t="s">
        <v>2778</v>
      </c>
    </row>
    <row r="1167" spans="1:13">
      <c r="A1167" s="223" t="s">
        <v>14</v>
      </c>
      <c r="B1167" s="3">
        <v>2010</v>
      </c>
      <c r="C1167" s="3">
        <v>2011</v>
      </c>
      <c r="D1167" s="3">
        <v>2012</v>
      </c>
      <c r="E1167" s="222">
        <v>2013</v>
      </c>
      <c r="F1167" s="3">
        <v>2014</v>
      </c>
      <c r="G1167" s="3">
        <v>2015</v>
      </c>
      <c r="H1167" s="3">
        <v>2016</v>
      </c>
      <c r="I1167" s="222">
        <v>2017</v>
      </c>
      <c r="J1167" s="3">
        <v>2018</v>
      </c>
      <c r="K1167" s="222">
        <v>2019</v>
      </c>
      <c r="L1167" s="3">
        <v>2020</v>
      </c>
      <c r="M1167" s="222">
        <v>2021</v>
      </c>
    </row>
    <row r="1168" spans="1:13">
      <c r="A1168" s="93" t="s">
        <v>122</v>
      </c>
      <c r="B1168" s="512" t="s">
        <v>123</v>
      </c>
      <c r="C1168" s="493">
        <v>60</v>
      </c>
      <c r="D1168" s="493">
        <v>60</v>
      </c>
      <c r="E1168" s="493">
        <v>60</v>
      </c>
      <c r="F1168" s="493">
        <v>60</v>
      </c>
      <c r="G1168" s="493">
        <v>115.06450999768106</v>
      </c>
      <c r="H1168" s="493">
        <v>160.26966976416898</v>
      </c>
      <c r="I1168" s="493">
        <v>160.36932857738091</v>
      </c>
      <c r="J1168" s="493">
        <v>160.99482912211957</v>
      </c>
      <c r="K1168" s="493">
        <v>161.24450139363196</v>
      </c>
      <c r="L1168" s="493">
        <v>161.30032449264391</v>
      </c>
      <c r="M1168" s="493">
        <v>160</v>
      </c>
    </row>
    <row r="1169" spans="1:13">
      <c r="A1169" s="93" t="s">
        <v>12</v>
      </c>
      <c r="B1169" s="493">
        <v>5.84</v>
      </c>
      <c r="C1169" s="493">
        <v>7.27</v>
      </c>
      <c r="D1169" s="493">
        <v>8.7200000000000006</v>
      </c>
      <c r="E1169" s="493">
        <v>9.64</v>
      </c>
      <c r="F1169" s="493">
        <v>9.59</v>
      </c>
      <c r="G1169" s="493">
        <v>8.02</v>
      </c>
      <c r="H1169" s="493">
        <v>7.58</v>
      </c>
      <c r="I1169" s="493">
        <v>7.87</v>
      </c>
      <c r="J1169" s="493">
        <v>8.7100000000000009</v>
      </c>
      <c r="K1169" s="493">
        <v>9.5399999999999991</v>
      </c>
      <c r="L1169" s="493">
        <v>8.5932127192982435</v>
      </c>
      <c r="M1169" s="493">
        <v>9.8233277777777772</v>
      </c>
    </row>
    <row r="1170" spans="1:13">
      <c r="A1170" s="93" t="s">
        <v>513</v>
      </c>
      <c r="B1170" s="512" t="s">
        <v>123</v>
      </c>
      <c r="C1170" s="512" t="s">
        <v>123</v>
      </c>
      <c r="D1170" s="512" t="s">
        <v>123</v>
      </c>
      <c r="E1170" s="512" t="s">
        <v>123</v>
      </c>
      <c r="F1170" s="512" t="s">
        <v>123</v>
      </c>
      <c r="G1170" s="512" t="s">
        <v>123</v>
      </c>
      <c r="H1170" s="512" t="s">
        <v>123</v>
      </c>
      <c r="I1170" s="512" t="s">
        <v>123</v>
      </c>
      <c r="J1170" s="512" t="s">
        <v>123</v>
      </c>
      <c r="K1170" s="512" t="s">
        <v>123</v>
      </c>
      <c r="L1170" s="512" t="s">
        <v>123</v>
      </c>
      <c r="M1170" s="512" t="s">
        <v>123</v>
      </c>
    </row>
    <row r="1171" spans="1:13">
      <c r="A1171" s="28" t="s">
        <v>100</v>
      </c>
      <c r="B1171" s="512" t="s">
        <v>123</v>
      </c>
      <c r="C1171" s="493">
        <v>1410.8334444444445</v>
      </c>
      <c r="D1171" s="493">
        <v>1523.3333333333333</v>
      </c>
      <c r="E1171" s="493">
        <v>1537.3333333333333</v>
      </c>
      <c r="F1171" s="493">
        <v>1576.6666666666665</v>
      </c>
      <c r="G1171" s="493">
        <v>1460</v>
      </c>
      <c r="H1171" s="493">
        <v>1380</v>
      </c>
      <c r="I1171" s="493">
        <v>1472.7777777777781</v>
      </c>
      <c r="J1171" s="493">
        <v>1742.3333333333333</v>
      </c>
      <c r="K1171" s="493">
        <v>1742.3333333333333</v>
      </c>
      <c r="L1171" s="493">
        <v>1775</v>
      </c>
      <c r="M1171" s="493">
        <v>2081.6666666666665</v>
      </c>
    </row>
    <row r="1172" spans="1:13">
      <c r="A1172" s="93" t="s">
        <v>512</v>
      </c>
      <c r="B1172" s="493">
        <v>7.3</v>
      </c>
      <c r="C1172" s="493">
        <v>9.15</v>
      </c>
      <c r="D1172" s="493">
        <v>10.851666666666665</v>
      </c>
      <c r="E1172" s="493">
        <v>11.18416666666667</v>
      </c>
      <c r="F1172" s="493">
        <v>12.135833333333332</v>
      </c>
      <c r="G1172" s="493">
        <v>11.08</v>
      </c>
      <c r="H1172" s="493">
        <v>11.07</v>
      </c>
      <c r="I1172" s="493">
        <v>11.78</v>
      </c>
      <c r="J1172" s="493">
        <v>12.99</v>
      </c>
      <c r="K1172" s="493">
        <v>12.91</v>
      </c>
      <c r="L1172" s="493">
        <v>12.5</v>
      </c>
      <c r="M1172" s="493">
        <v>15.65</v>
      </c>
    </row>
    <row r="1173" spans="1:13">
      <c r="A1173" s="93" t="s">
        <v>11</v>
      </c>
      <c r="B1173" s="492">
        <v>6.8316666666666661</v>
      </c>
      <c r="C1173" s="494">
        <v>8.8636363636363633</v>
      </c>
      <c r="D1173" s="494">
        <v>10.222727272727273</v>
      </c>
      <c r="E1173" s="494">
        <v>11.475</v>
      </c>
      <c r="F1173" s="494">
        <v>12.24090909090909</v>
      </c>
      <c r="G1173" s="494">
        <v>9.75</v>
      </c>
      <c r="H1173" s="494">
        <v>9.6645833333333329</v>
      </c>
      <c r="I1173" s="495">
        <v>9.5844444444444452</v>
      </c>
      <c r="J1173" s="496">
        <v>12.195833333333335</v>
      </c>
      <c r="K1173" s="496">
        <v>12.420850000000002</v>
      </c>
      <c r="L1173" s="496">
        <v>11.01873</v>
      </c>
      <c r="M1173" s="496">
        <v>14.38</v>
      </c>
    </row>
    <row r="1174" spans="1:13">
      <c r="A1174" s="93" t="s">
        <v>10</v>
      </c>
      <c r="B1174" s="492">
        <v>2970</v>
      </c>
      <c r="C1174" s="492">
        <v>3053.6260000000002</v>
      </c>
      <c r="D1174" s="492">
        <v>3242.75</v>
      </c>
      <c r="E1174" s="492">
        <v>3382.0839999999998</v>
      </c>
      <c r="F1174" s="492">
        <v>3586.6669999999999</v>
      </c>
      <c r="G1174" s="492">
        <v>3659.5830000000001</v>
      </c>
      <c r="H1174" s="492">
        <v>2172.0830000000001</v>
      </c>
      <c r="I1174" s="492">
        <v>2312.5</v>
      </c>
      <c r="J1174" s="492">
        <v>2484.0830000000001</v>
      </c>
      <c r="K1174" s="492">
        <v>2364.75</v>
      </c>
      <c r="L1174" s="492">
        <v>2130</v>
      </c>
      <c r="M1174" s="492">
        <v>2130</v>
      </c>
    </row>
    <row r="1175" spans="1:13">
      <c r="A1175" s="93" t="s">
        <v>9</v>
      </c>
      <c r="B1175" s="493"/>
      <c r="C1175" s="494">
        <v>305</v>
      </c>
      <c r="D1175" s="494">
        <v>476.44166666666666</v>
      </c>
      <c r="E1175" s="494">
        <v>701.18333333333339</v>
      </c>
      <c r="F1175" s="494">
        <v>828.23333333333346</v>
      </c>
      <c r="G1175" s="494">
        <v>718.86666666666679</v>
      </c>
      <c r="H1175" s="494">
        <v>770.38333333333355</v>
      </c>
      <c r="I1175" s="494">
        <v>824.70000000000016</v>
      </c>
      <c r="J1175" s="494">
        <v>871.54166666666663</v>
      </c>
      <c r="K1175" s="494">
        <v>878.33333333333337</v>
      </c>
      <c r="L1175" s="494">
        <v>769.8416666666667</v>
      </c>
      <c r="M1175" s="494">
        <v>972.0333333333333</v>
      </c>
    </row>
    <row r="1176" spans="1:13">
      <c r="A1176" s="93" t="s">
        <v>8</v>
      </c>
      <c r="B1176" s="494">
        <v>44.091666666666669</v>
      </c>
      <c r="C1176" s="494">
        <v>49.217500000000001</v>
      </c>
      <c r="D1176" s="494">
        <v>49.300000000000004</v>
      </c>
      <c r="E1176" s="494">
        <v>51.758333333333333</v>
      </c>
      <c r="F1176" s="494">
        <v>51.119166666666665</v>
      </c>
      <c r="G1176" s="494">
        <v>45.349166666666662</v>
      </c>
      <c r="H1176" s="494">
        <v>39.058333333333344</v>
      </c>
      <c r="I1176" s="494">
        <v>43.18333333333333</v>
      </c>
      <c r="J1176" s="494">
        <v>48.964999999999982</v>
      </c>
      <c r="K1176" s="494">
        <v>45.386666666666663</v>
      </c>
      <c r="L1176" s="494">
        <v>44</v>
      </c>
      <c r="M1176" s="494">
        <v>48.5</v>
      </c>
    </row>
    <row r="1177" spans="1:13">
      <c r="A1177" s="93" t="s">
        <v>6</v>
      </c>
      <c r="B1177" s="499">
        <v>40.536666870117188</v>
      </c>
      <c r="C1177" s="500">
        <v>48.088646794647211</v>
      </c>
      <c r="D1177" s="500">
        <v>48.088646794647211</v>
      </c>
      <c r="E1177" s="500">
        <v>48.088646794647211</v>
      </c>
      <c r="F1177" s="500">
        <v>48.088646794647211</v>
      </c>
      <c r="G1177" s="500">
        <v>48.088646794647211</v>
      </c>
      <c r="H1177" s="500">
        <v>50.603684636311193</v>
      </c>
      <c r="I1177" s="500">
        <v>62.778929924366146</v>
      </c>
      <c r="J1177" s="500">
        <v>69.446054006608676</v>
      </c>
      <c r="K1177" s="500">
        <v>67.196003340322306</v>
      </c>
      <c r="L1177" s="500">
        <v>63.332233148253778</v>
      </c>
      <c r="M1177" s="500">
        <v>64.401943418714737</v>
      </c>
    </row>
    <row r="1178" spans="1:13">
      <c r="A1178" s="93" t="s">
        <v>5</v>
      </c>
      <c r="B1178" s="512" t="s">
        <v>123</v>
      </c>
      <c r="C1178" s="512" t="s">
        <v>123</v>
      </c>
      <c r="D1178" s="512" t="s">
        <v>123</v>
      </c>
      <c r="E1178" s="492">
        <v>11.465833333333332</v>
      </c>
      <c r="F1178" s="492">
        <v>12.132083333333332</v>
      </c>
      <c r="G1178" s="492">
        <v>10.791145833333333</v>
      </c>
      <c r="H1178" s="492">
        <v>10.864479166666666</v>
      </c>
      <c r="I1178" s="492">
        <v>11.248854166666666</v>
      </c>
      <c r="J1178" s="492">
        <v>12.915312500000001</v>
      </c>
      <c r="K1178" s="492">
        <v>13.055416666666666</v>
      </c>
      <c r="L1178" s="492">
        <v>12.281846041629368</v>
      </c>
      <c r="M1178" s="492">
        <v>13.926041666666666</v>
      </c>
    </row>
    <row r="1179" spans="1:13">
      <c r="A1179" s="93" t="s">
        <v>4</v>
      </c>
      <c r="B1179" s="512" t="s">
        <v>123</v>
      </c>
      <c r="C1179" s="512" t="s">
        <v>123</v>
      </c>
      <c r="D1179" s="512" t="s">
        <v>123</v>
      </c>
      <c r="E1179" s="512" t="s">
        <v>123</v>
      </c>
      <c r="F1179" s="512" t="s">
        <v>123</v>
      </c>
      <c r="G1179" s="512" t="s">
        <v>123</v>
      </c>
      <c r="H1179" s="512" t="s">
        <v>123</v>
      </c>
      <c r="I1179" s="512" t="s">
        <v>123</v>
      </c>
      <c r="J1179" s="512" t="s">
        <v>123</v>
      </c>
      <c r="K1179" s="512" t="s">
        <v>123</v>
      </c>
      <c r="L1179" s="512" t="s">
        <v>123</v>
      </c>
      <c r="M1179" s="492">
        <v>20.55</v>
      </c>
    </row>
    <row r="1180" spans="1:13">
      <c r="A1180" s="93" t="s">
        <v>3</v>
      </c>
      <c r="B1180" s="512" t="s">
        <v>123</v>
      </c>
      <c r="C1180" s="512" t="s">
        <v>123</v>
      </c>
      <c r="D1180" s="512" t="s">
        <v>123</v>
      </c>
      <c r="E1180" s="512" t="s">
        <v>123</v>
      </c>
      <c r="F1180" s="512" t="s">
        <v>123</v>
      </c>
      <c r="G1180" s="512" t="s">
        <v>123</v>
      </c>
      <c r="H1180" s="512" t="s">
        <v>123</v>
      </c>
      <c r="I1180" s="512" t="s">
        <v>123</v>
      </c>
      <c r="J1180" s="512" t="s">
        <v>123</v>
      </c>
      <c r="K1180" s="512" t="s">
        <v>123</v>
      </c>
      <c r="L1180" s="512" t="s">
        <v>123</v>
      </c>
      <c r="M1180" s="512" t="s">
        <v>123</v>
      </c>
    </row>
    <row r="1181" spans="1:13">
      <c r="A1181" s="93" t="s">
        <v>33</v>
      </c>
      <c r="B1181" s="502">
        <v>1684.8641660105695</v>
      </c>
      <c r="C1181" s="504">
        <v>2073.751892295501</v>
      </c>
      <c r="D1181" s="504">
        <v>2211.7351133320444</v>
      </c>
      <c r="E1181" s="504">
        <v>2180.1403329999453</v>
      </c>
      <c r="F1181" s="504">
        <v>2280.6512000478542</v>
      </c>
      <c r="G1181" s="504">
        <v>2069.0324264758342</v>
      </c>
      <c r="H1181" s="504">
        <v>1941.7466921771127</v>
      </c>
      <c r="I1181" s="504">
        <v>2114.6251479208127</v>
      </c>
      <c r="J1181" s="504">
        <v>2391.1819537691631</v>
      </c>
      <c r="K1181" s="504">
        <v>2292.8100365478931</v>
      </c>
      <c r="L1181" s="504">
        <v>2030.1596270914672</v>
      </c>
      <c r="M1181" s="504">
        <v>2334.6609273465779</v>
      </c>
    </row>
    <row r="1182" spans="1:13">
      <c r="A1182" s="93" t="s">
        <v>1</v>
      </c>
      <c r="B1182" s="512" t="s">
        <v>123</v>
      </c>
      <c r="C1182" s="512" t="s">
        <v>123</v>
      </c>
      <c r="D1182" s="512" t="s">
        <v>123</v>
      </c>
      <c r="E1182" s="512" t="s">
        <v>123</v>
      </c>
      <c r="F1182" s="512" t="s">
        <v>123</v>
      </c>
      <c r="G1182" s="512" t="s">
        <v>123</v>
      </c>
      <c r="H1182" s="512" t="s">
        <v>123</v>
      </c>
      <c r="I1182" s="512" t="s">
        <v>123</v>
      </c>
      <c r="J1182" s="512" t="s">
        <v>123</v>
      </c>
      <c r="K1182" s="512" t="s">
        <v>123</v>
      </c>
      <c r="L1182" s="512" t="s">
        <v>123</v>
      </c>
      <c r="M1182" s="512" t="s">
        <v>123</v>
      </c>
    </row>
    <row r="1183" spans="1:13">
      <c r="A1183" s="93" t="s">
        <v>0</v>
      </c>
      <c r="B1183" s="493">
        <v>1.2481694937401751</v>
      </c>
      <c r="C1183" s="493">
        <v>1.4473056375843736</v>
      </c>
      <c r="D1183" s="493">
        <v>1.4754307965115916</v>
      </c>
      <c r="E1183" s="493">
        <v>1.5256843251876053</v>
      </c>
      <c r="F1183" s="493">
        <v>1.5082793183825134</v>
      </c>
      <c r="G1183" s="493">
        <v>1.4278853625276191</v>
      </c>
      <c r="H1183" s="493">
        <v>1.3370964018408</v>
      </c>
      <c r="I1183" s="493">
        <v>1.3615705298112861</v>
      </c>
      <c r="J1183" s="493">
        <v>1.4139386188930114</v>
      </c>
      <c r="K1183" s="493">
        <v>6.6040380302644897</v>
      </c>
      <c r="L1183" s="493">
        <v>50.184989735518947</v>
      </c>
      <c r="M1183" s="493">
        <v>101.48</v>
      </c>
    </row>
    <row r="1188" spans="1:13">
      <c r="A1188" s="207" t="s">
        <v>2779</v>
      </c>
    </row>
    <row r="1190" spans="1:13">
      <c r="A1190" s="223" t="s">
        <v>14</v>
      </c>
      <c r="B1190" s="3">
        <v>2010</v>
      </c>
      <c r="C1190" s="3">
        <v>2011</v>
      </c>
      <c r="D1190" s="3">
        <v>2012</v>
      </c>
      <c r="E1190" s="222">
        <v>2013</v>
      </c>
      <c r="F1190" s="3">
        <v>2014</v>
      </c>
      <c r="G1190" s="3">
        <v>2015</v>
      </c>
      <c r="H1190" s="3">
        <v>2016</v>
      </c>
      <c r="I1190" s="222">
        <v>2017</v>
      </c>
      <c r="J1190" s="3">
        <v>2018</v>
      </c>
      <c r="K1190" s="222">
        <v>2019</v>
      </c>
      <c r="L1190" s="3">
        <v>2020</v>
      </c>
      <c r="M1190" s="222">
        <v>2021</v>
      </c>
    </row>
    <row r="1191" spans="1:13">
      <c r="A1191" s="93" t="s">
        <v>122</v>
      </c>
      <c r="B1191" s="512" t="s">
        <v>123</v>
      </c>
      <c r="C1191" s="493">
        <v>40</v>
      </c>
      <c r="D1191" s="493">
        <v>40</v>
      </c>
      <c r="E1191" s="493">
        <v>40</v>
      </c>
      <c r="F1191" s="493">
        <v>40</v>
      </c>
      <c r="G1191" s="493">
        <v>75</v>
      </c>
      <c r="H1191" s="493">
        <v>136.30604799030448</v>
      </c>
      <c r="I1191" s="493">
        <v>136.30604828440306</v>
      </c>
      <c r="J1191" s="493">
        <v>136.30604828440306</v>
      </c>
      <c r="K1191" s="493">
        <v>135</v>
      </c>
      <c r="L1191" s="493">
        <v>135.22843554472473</v>
      </c>
      <c r="M1191" s="493">
        <v>127.05882352941177</v>
      </c>
    </row>
    <row r="1192" spans="1:13">
      <c r="A1192" s="93" t="s">
        <v>12</v>
      </c>
      <c r="B1192" s="493">
        <v>6.22</v>
      </c>
      <c r="C1192" s="493">
        <v>7.38</v>
      </c>
      <c r="D1192" s="493">
        <v>8.8800000000000008</v>
      </c>
      <c r="E1192" s="493">
        <v>9.8000000000000007</v>
      </c>
      <c r="F1192" s="493">
        <v>9.75</v>
      </c>
      <c r="G1192" s="493">
        <v>8.11</v>
      </c>
      <c r="H1192" s="493">
        <v>7.23</v>
      </c>
      <c r="I1192" s="493">
        <v>7.5</v>
      </c>
      <c r="J1192" s="493">
        <v>8.49</v>
      </c>
      <c r="K1192" s="493">
        <v>9.5299999999999994</v>
      </c>
      <c r="L1192" s="493">
        <v>8.6654824561403494</v>
      </c>
      <c r="M1192" s="493">
        <v>9.6916527777777759</v>
      </c>
    </row>
    <row r="1193" spans="1:13">
      <c r="A1193" s="93" t="s">
        <v>513</v>
      </c>
      <c r="B1193" s="512" t="s">
        <v>123</v>
      </c>
      <c r="C1193" s="512" t="s">
        <v>123</v>
      </c>
      <c r="D1193" s="512" t="s">
        <v>123</v>
      </c>
      <c r="E1193" s="512" t="s">
        <v>123</v>
      </c>
      <c r="F1193" s="512" t="s">
        <v>123</v>
      </c>
      <c r="G1193" s="512" t="s">
        <v>123</v>
      </c>
      <c r="H1193" s="512" t="s">
        <v>123</v>
      </c>
      <c r="I1193" s="512" t="s">
        <v>123</v>
      </c>
      <c r="J1193" s="512" t="s">
        <v>123</v>
      </c>
      <c r="K1193" s="512" t="s">
        <v>123</v>
      </c>
      <c r="L1193" s="512" t="s">
        <v>123</v>
      </c>
      <c r="M1193" s="512" t="s">
        <v>123</v>
      </c>
    </row>
    <row r="1194" spans="1:13">
      <c r="A1194" s="28" t="s">
        <v>100</v>
      </c>
      <c r="B1194" s="512" t="s">
        <v>123</v>
      </c>
      <c r="C1194" s="493">
        <v>1398.8888888888887</v>
      </c>
      <c r="D1194" s="493">
        <v>1511.6666666666667</v>
      </c>
      <c r="E1194" s="493">
        <v>1525</v>
      </c>
      <c r="F1194" s="493">
        <v>1563.3333333333335</v>
      </c>
      <c r="G1194" s="493">
        <v>1446.6666666666667</v>
      </c>
      <c r="H1194" s="493">
        <v>1376.6666666666667</v>
      </c>
      <c r="I1194" s="493">
        <v>1469.4444444444443</v>
      </c>
      <c r="J1194" s="493">
        <v>1736.6666666666667</v>
      </c>
      <c r="K1194" s="493">
        <v>1736.6666666666667</v>
      </c>
      <c r="L1194" s="493">
        <v>1808.3333333333333</v>
      </c>
      <c r="M1194" s="490">
        <v>2118.3333333333335</v>
      </c>
    </row>
    <row r="1195" spans="1:13">
      <c r="A1195" s="93" t="s">
        <v>512</v>
      </c>
      <c r="B1195" s="493">
        <v>7.51</v>
      </c>
      <c r="C1195" s="493">
        <v>9.57</v>
      </c>
      <c r="D1195" s="493">
        <v>11.297500000000001</v>
      </c>
      <c r="E1195" s="493">
        <v>11.478333333333333</v>
      </c>
      <c r="F1195" s="493">
        <v>12.435833333333333</v>
      </c>
      <c r="G1195" s="493">
        <v>11.23</v>
      </c>
      <c r="H1195" s="493">
        <v>11.03</v>
      </c>
      <c r="I1195" s="493">
        <v>11.66</v>
      </c>
      <c r="J1195" s="493">
        <v>12.98</v>
      </c>
      <c r="K1195" s="493">
        <v>12.96</v>
      </c>
      <c r="L1195" s="493">
        <v>12.81</v>
      </c>
      <c r="M1195" s="493">
        <v>15.65</v>
      </c>
    </row>
    <row r="1196" spans="1:13">
      <c r="A1196" s="93" t="s">
        <v>11</v>
      </c>
      <c r="B1196" s="492">
        <v>7.1758333333333333</v>
      </c>
      <c r="C1196" s="494">
        <v>9.4818181818181806</v>
      </c>
      <c r="D1196" s="494">
        <v>10.881818181818183</v>
      </c>
      <c r="E1196" s="494">
        <v>12.135</v>
      </c>
      <c r="F1196" s="494">
        <v>12.705113636363635</v>
      </c>
      <c r="G1196" s="494">
        <v>9.9875000000000007</v>
      </c>
      <c r="H1196" s="494">
        <v>9.3833333333333329</v>
      </c>
      <c r="I1196" s="495">
        <v>10.136111111111111</v>
      </c>
      <c r="J1196" s="496">
        <v>12.824999999999999</v>
      </c>
      <c r="K1196" s="496">
        <v>13.5</v>
      </c>
      <c r="L1196" s="496">
        <v>11.595800000000001</v>
      </c>
      <c r="M1196" s="496">
        <v>14.34</v>
      </c>
    </row>
    <row r="1197" spans="1:13">
      <c r="A1197" s="93" t="s">
        <v>10</v>
      </c>
      <c r="B1197" s="492">
        <v>2470.5729999999999</v>
      </c>
      <c r="C1197" s="492">
        <v>2563.5590000000002</v>
      </c>
      <c r="D1197" s="492">
        <v>2676.5830000000001</v>
      </c>
      <c r="E1197" s="492">
        <v>2738.8330000000001</v>
      </c>
      <c r="F1197" s="492">
        <v>2892.75</v>
      </c>
      <c r="G1197" s="492">
        <v>3044.4169999999999</v>
      </c>
      <c r="H1197" s="492">
        <v>3535.5830000000001</v>
      </c>
      <c r="I1197" s="492">
        <v>3772.5830000000001</v>
      </c>
      <c r="J1197" s="492">
        <v>4033.4169999999999</v>
      </c>
      <c r="K1197" s="492">
        <v>4146.9160000000002</v>
      </c>
      <c r="L1197" s="492">
        <v>4099.9979999999996</v>
      </c>
      <c r="M1197" s="492">
        <v>4099.9979999999996</v>
      </c>
    </row>
    <row r="1198" spans="1:13">
      <c r="A1198" s="93" t="s">
        <v>9</v>
      </c>
      <c r="B1198" s="512" t="s">
        <v>123</v>
      </c>
      <c r="C1198" s="494">
        <v>276.66666666666669</v>
      </c>
      <c r="D1198" s="494">
        <v>462.43333333333322</v>
      </c>
      <c r="E1198" s="494">
        <v>687.2166666666667</v>
      </c>
      <c r="F1198" s="494">
        <v>840.56666666666661</v>
      </c>
      <c r="G1198" s="494">
        <v>731.4000000000002</v>
      </c>
      <c r="H1198" s="494">
        <v>753.20833333333314</v>
      </c>
      <c r="I1198" s="494">
        <v>815.80000000000007</v>
      </c>
      <c r="J1198" s="494">
        <v>871.42499999999984</v>
      </c>
      <c r="K1198" s="494">
        <v>882.33333333333337</v>
      </c>
      <c r="L1198" s="494">
        <v>748.33333333333348</v>
      </c>
      <c r="M1198" s="494">
        <v>960.06666666666661</v>
      </c>
    </row>
    <row r="1199" spans="1:13">
      <c r="A1199" s="93" t="s">
        <v>8</v>
      </c>
      <c r="B1199" s="494">
        <v>35.291666666666664</v>
      </c>
      <c r="C1199" s="494">
        <v>41.027499999999996</v>
      </c>
      <c r="D1199" s="494">
        <v>41.199999999999996</v>
      </c>
      <c r="E1199" s="494">
        <v>43.491666666666667</v>
      </c>
      <c r="F1199" s="494">
        <v>42.836666666666666</v>
      </c>
      <c r="G1199" s="494">
        <v>36.674166666666672</v>
      </c>
      <c r="H1199" s="494">
        <v>29.770833333333332</v>
      </c>
      <c r="I1199" s="494">
        <v>33.340833333333343</v>
      </c>
      <c r="J1199" s="494">
        <v>39.445833333333333</v>
      </c>
      <c r="K1199" s="494">
        <v>36.392500000000005</v>
      </c>
      <c r="L1199" s="494">
        <v>35</v>
      </c>
      <c r="M1199" s="494">
        <v>36.200000000000003</v>
      </c>
    </row>
    <row r="1200" spans="1:13">
      <c r="A1200" s="93" t="s">
        <v>6</v>
      </c>
      <c r="B1200" s="499">
        <v>31.516666412353516</v>
      </c>
      <c r="C1200" s="500">
        <v>37.265305692698163</v>
      </c>
      <c r="D1200" s="500">
        <v>37.265305692698163</v>
      </c>
      <c r="E1200" s="500">
        <v>37.265305692698163</v>
      </c>
      <c r="F1200" s="500">
        <v>37.265305692698163</v>
      </c>
      <c r="G1200" s="500">
        <v>37.265305692698163</v>
      </c>
      <c r="H1200" s="500">
        <v>46.488468851640953</v>
      </c>
      <c r="I1200" s="500">
        <v>56.678740372691351</v>
      </c>
      <c r="J1200" s="500">
        <v>65.736004986915106</v>
      </c>
      <c r="K1200" s="500">
        <v>63.704764840143817</v>
      </c>
      <c r="L1200" s="500">
        <v>57.875777885213083</v>
      </c>
      <c r="M1200" s="500">
        <v>58.901111602783203</v>
      </c>
    </row>
    <row r="1201" spans="1:13">
      <c r="A1201" s="93" t="s">
        <v>5</v>
      </c>
      <c r="B1201" s="512" t="s">
        <v>123</v>
      </c>
      <c r="C1201" s="512" t="s">
        <v>123</v>
      </c>
      <c r="D1201" s="512" t="s">
        <v>123</v>
      </c>
      <c r="E1201" s="492">
        <v>11.777708333333333</v>
      </c>
      <c r="F1201" s="492">
        <v>12.584166666666667</v>
      </c>
      <c r="G1201" s="492">
        <v>10.725416666666666</v>
      </c>
      <c r="H1201" s="492">
        <v>10.478854166666666</v>
      </c>
      <c r="I1201" s="492">
        <v>11.162291666666667</v>
      </c>
      <c r="J1201" s="492">
        <v>13.3984375</v>
      </c>
      <c r="K1201" s="492">
        <v>13.7634375</v>
      </c>
      <c r="L1201" s="492">
        <v>12.596797762748333</v>
      </c>
      <c r="M1201" s="492">
        <v>13.887500000000001</v>
      </c>
    </row>
    <row r="1202" spans="1:13">
      <c r="A1202" s="93" t="s">
        <v>4</v>
      </c>
      <c r="B1202" s="512" t="s">
        <v>123</v>
      </c>
      <c r="C1202" s="512" t="s">
        <v>123</v>
      </c>
      <c r="D1202" s="512" t="s">
        <v>123</v>
      </c>
      <c r="E1202" s="512" t="s">
        <v>123</v>
      </c>
      <c r="F1202" s="512" t="s">
        <v>123</v>
      </c>
      <c r="G1202" s="512" t="s">
        <v>123</v>
      </c>
      <c r="H1202" s="512" t="s">
        <v>123</v>
      </c>
      <c r="I1202" s="512" t="s">
        <v>123</v>
      </c>
      <c r="J1202" s="512" t="s">
        <v>123</v>
      </c>
      <c r="K1202" s="512" t="s">
        <v>123</v>
      </c>
      <c r="L1202" s="512" t="s">
        <v>123</v>
      </c>
      <c r="M1202" s="492">
        <v>20.73</v>
      </c>
    </row>
    <row r="1203" spans="1:13">
      <c r="A1203" s="93" t="s">
        <v>3</v>
      </c>
      <c r="B1203" s="512" t="s">
        <v>123</v>
      </c>
      <c r="C1203" s="512" t="s">
        <v>123</v>
      </c>
      <c r="D1203" s="512" t="s">
        <v>123</v>
      </c>
      <c r="E1203" s="512" t="s">
        <v>123</v>
      </c>
      <c r="F1203" s="512" t="s">
        <v>123</v>
      </c>
      <c r="G1203" s="512" t="s">
        <v>123</v>
      </c>
      <c r="H1203" s="512" t="s">
        <v>123</v>
      </c>
      <c r="I1203" s="512" t="s">
        <v>123</v>
      </c>
      <c r="J1203" s="512" t="s">
        <v>123</v>
      </c>
      <c r="K1203" s="512" t="s">
        <v>123</v>
      </c>
      <c r="L1203" s="512" t="s">
        <v>123</v>
      </c>
      <c r="M1203" s="512" t="s">
        <v>123</v>
      </c>
    </row>
    <row r="1204" spans="1:13">
      <c r="A1204" s="93" t="s">
        <v>33</v>
      </c>
      <c r="B1204" s="502">
        <v>1626.3057630097844</v>
      </c>
      <c r="C1204" s="504">
        <v>2043.814129070536</v>
      </c>
      <c r="D1204" s="504">
        <v>2133.6431209035277</v>
      </c>
      <c r="E1204" s="504">
        <v>2100.110432752761</v>
      </c>
      <c r="F1204" s="504">
        <v>2184.8455445396207</v>
      </c>
      <c r="G1204" s="504">
        <v>1916.2584003200227</v>
      </c>
      <c r="H1204" s="504">
        <v>1776.7180323779487</v>
      </c>
      <c r="I1204" s="504">
        <v>1976.7527458546283</v>
      </c>
      <c r="J1204" s="504">
        <v>2308.998329710435</v>
      </c>
      <c r="K1204" s="504">
        <v>2258.2953962906563</v>
      </c>
      <c r="L1204" s="504">
        <v>1968.8280254659605</v>
      </c>
      <c r="M1204" s="504">
        <v>2190.0799005673111</v>
      </c>
    </row>
    <row r="1205" spans="1:13">
      <c r="A1205" s="93" t="s">
        <v>1</v>
      </c>
      <c r="B1205" s="512" t="s">
        <v>123</v>
      </c>
      <c r="C1205" s="512" t="s">
        <v>123</v>
      </c>
      <c r="D1205" s="512" t="s">
        <v>123</v>
      </c>
      <c r="E1205" s="512" t="s">
        <v>123</v>
      </c>
      <c r="F1205" s="512" t="s">
        <v>123</v>
      </c>
      <c r="G1205" s="512" t="s">
        <v>123</v>
      </c>
      <c r="H1205" s="512" t="s">
        <v>123</v>
      </c>
      <c r="I1205" s="512" t="s">
        <v>123</v>
      </c>
      <c r="J1205" s="512" t="s">
        <v>123</v>
      </c>
      <c r="K1205" s="512" t="s">
        <v>123</v>
      </c>
      <c r="L1205" s="512" t="s">
        <v>123</v>
      </c>
      <c r="M1205" s="512" t="s">
        <v>123</v>
      </c>
    </row>
    <row r="1206" spans="1:13">
      <c r="A1206" s="93" t="s">
        <v>0</v>
      </c>
      <c r="B1206" s="493">
        <v>1.0830322447696983</v>
      </c>
      <c r="C1206" s="493">
        <v>1.3347412510876255</v>
      </c>
      <c r="D1206" s="493">
        <v>1.3572346803715358</v>
      </c>
      <c r="E1206" s="493">
        <v>1.3766223477727102</v>
      </c>
      <c r="F1206" s="493">
        <v>1.3990574298420058</v>
      </c>
      <c r="G1206" s="493">
        <v>1.2788845245148353</v>
      </c>
      <c r="H1206" s="493">
        <v>1.1527450273910631</v>
      </c>
      <c r="I1206" s="493">
        <v>1.2240282788247963</v>
      </c>
      <c r="J1206" s="493">
        <v>1.3001386641708004</v>
      </c>
      <c r="K1206" s="493">
        <v>6.7656427943526394</v>
      </c>
      <c r="L1206" s="493">
        <v>47.508315888924571</v>
      </c>
      <c r="M1206" s="493">
        <v>435.86</v>
      </c>
    </row>
    <row r="1210" spans="1:13">
      <c r="A1210" s="207" t="s">
        <v>2780</v>
      </c>
    </row>
    <row r="1212" spans="1:13">
      <c r="A1212" s="223" t="s">
        <v>14</v>
      </c>
      <c r="B1212" s="3">
        <v>2010</v>
      </c>
      <c r="C1212" s="3">
        <v>2011</v>
      </c>
      <c r="D1212" s="3">
        <v>2012</v>
      </c>
      <c r="E1212" s="222">
        <v>2013</v>
      </c>
      <c r="F1212" s="3">
        <v>2014</v>
      </c>
      <c r="G1212" s="3">
        <v>2015</v>
      </c>
      <c r="H1212" s="3">
        <v>2016</v>
      </c>
      <c r="I1212" s="222">
        <v>2017</v>
      </c>
      <c r="J1212" s="3">
        <v>2018</v>
      </c>
      <c r="K1212" s="222">
        <v>2019</v>
      </c>
      <c r="L1212" s="3">
        <v>2020</v>
      </c>
      <c r="M1212" s="222">
        <v>2021</v>
      </c>
    </row>
    <row r="1213" spans="1:13">
      <c r="A1213" s="93" t="s">
        <v>122</v>
      </c>
      <c r="B1213" s="512" t="s">
        <v>123</v>
      </c>
      <c r="C1213" s="493">
        <v>101.37501282628661</v>
      </c>
      <c r="D1213" s="493">
        <v>106.41703543213544</v>
      </c>
      <c r="E1213" s="493">
        <v>108.49585152971409</v>
      </c>
      <c r="F1213" s="493">
        <v>114.3991596325847</v>
      </c>
      <c r="G1213" s="493">
        <v>87.445792419635012</v>
      </c>
      <c r="H1213" s="493">
        <v>120.82068468661033</v>
      </c>
      <c r="I1213" s="493">
        <v>127.19578485776498</v>
      </c>
      <c r="J1213" s="493">
        <v>143.60739840006613</v>
      </c>
      <c r="K1213" s="493">
        <v>152.02434314170807</v>
      </c>
      <c r="L1213" s="493">
        <v>160.50516336561972</v>
      </c>
      <c r="M1213" s="493">
        <v>76.545219311073467</v>
      </c>
    </row>
    <row r="1214" spans="1:13">
      <c r="A1214" s="93" t="s">
        <v>12</v>
      </c>
      <c r="B1214" s="493">
        <v>5.31</v>
      </c>
      <c r="C1214" s="493">
        <v>6.05</v>
      </c>
      <c r="D1214" s="493">
        <v>7.49</v>
      </c>
      <c r="E1214" s="493">
        <v>8.4</v>
      </c>
      <c r="F1214" s="493">
        <v>8.41</v>
      </c>
      <c r="G1214" s="493">
        <v>7.84</v>
      </c>
      <c r="H1214" s="493">
        <v>6.83</v>
      </c>
      <c r="I1214" s="493">
        <v>7.59</v>
      </c>
      <c r="J1214" s="493">
        <v>8.76</v>
      </c>
      <c r="K1214" s="493">
        <v>11.49</v>
      </c>
      <c r="L1214" s="493">
        <v>9.8166906256357027</v>
      </c>
      <c r="M1214" s="493">
        <v>8.9606569444444428</v>
      </c>
    </row>
    <row r="1215" spans="1:13">
      <c r="A1215" s="93" t="s">
        <v>513</v>
      </c>
      <c r="B1215" s="512" t="s">
        <v>123</v>
      </c>
      <c r="C1215" s="512" t="s">
        <v>123</v>
      </c>
      <c r="D1215" s="512" t="s">
        <v>123</v>
      </c>
      <c r="E1215" s="512" t="s">
        <v>123</v>
      </c>
      <c r="F1215" s="512" t="s">
        <v>123</v>
      </c>
      <c r="G1215" s="512" t="s">
        <v>123</v>
      </c>
      <c r="H1215" s="512" t="s">
        <v>123</v>
      </c>
      <c r="I1215" s="512" t="s">
        <v>123</v>
      </c>
      <c r="J1215" s="512" t="s">
        <v>123</v>
      </c>
      <c r="K1215" s="512" t="s">
        <v>123</v>
      </c>
      <c r="L1215" s="512" t="s">
        <v>123</v>
      </c>
      <c r="M1215" s="512" t="s">
        <v>123</v>
      </c>
    </row>
    <row r="1216" spans="1:13">
      <c r="A1216" s="28" t="s">
        <v>100</v>
      </c>
      <c r="B1216" s="512" t="s">
        <v>123</v>
      </c>
      <c r="C1216" s="493">
        <v>1490.146777777778</v>
      </c>
      <c r="D1216" s="493">
        <v>1602.6466666666668</v>
      </c>
      <c r="E1216" s="493">
        <v>1616.6466666666668</v>
      </c>
      <c r="F1216" s="493">
        <v>1655.98</v>
      </c>
      <c r="G1216" s="493">
        <v>1539.3133333333335</v>
      </c>
      <c r="H1216" s="493">
        <v>1459.3133333333335</v>
      </c>
      <c r="I1216" s="493">
        <v>1552.0911111111116</v>
      </c>
      <c r="J1216" s="493">
        <v>1821.6466666666668</v>
      </c>
      <c r="K1216" s="493">
        <v>1821.6466666666668</v>
      </c>
      <c r="L1216" s="493">
        <v>1854.3133333333335</v>
      </c>
      <c r="M1216" s="493">
        <v>2089.5699999999997</v>
      </c>
    </row>
    <row r="1217" spans="1:13">
      <c r="A1217" s="93" t="s">
        <v>512</v>
      </c>
      <c r="B1217" s="493">
        <v>6.31</v>
      </c>
      <c r="C1217" s="493">
        <v>7.25</v>
      </c>
      <c r="D1217" s="493">
        <v>8.31</v>
      </c>
      <c r="E1217" s="493">
        <v>8.5299999999999994</v>
      </c>
      <c r="F1217" s="493">
        <v>9.4</v>
      </c>
      <c r="G1217" s="493">
        <v>7.88</v>
      </c>
      <c r="H1217" s="493">
        <v>7.24</v>
      </c>
      <c r="I1217" s="493">
        <v>7.9</v>
      </c>
      <c r="J1217" s="493">
        <v>9.27</v>
      </c>
      <c r="K1217" s="493">
        <v>9.27</v>
      </c>
      <c r="L1217" s="493">
        <v>7.81</v>
      </c>
      <c r="M1217" s="493">
        <v>10.4</v>
      </c>
    </row>
    <row r="1218" spans="1:13">
      <c r="A1218" s="93" t="s">
        <v>11</v>
      </c>
      <c r="B1218" s="492">
        <v>5.0750000000000002</v>
      </c>
      <c r="C1218" s="494">
        <v>6.4624465781438678</v>
      </c>
      <c r="D1218" s="494">
        <v>7.6939119545979047</v>
      </c>
      <c r="E1218" s="494">
        <v>9.2273709752334536</v>
      </c>
      <c r="F1218" s="494">
        <v>9.8988810505367351</v>
      </c>
      <c r="G1218" s="494">
        <v>7.1489805711727996</v>
      </c>
      <c r="H1218" s="494">
        <v>6.6780896353470425</v>
      </c>
      <c r="I1218" s="495">
        <v>7.5205997625766763</v>
      </c>
      <c r="J1218" s="494">
        <v>9.5426677390113515</v>
      </c>
      <c r="K1218" s="494">
        <v>11.00536948346177</v>
      </c>
      <c r="L1218" s="494">
        <v>9.6733709597076967</v>
      </c>
      <c r="M1218" s="494">
        <v>10.741889104107109</v>
      </c>
    </row>
    <row r="1219" spans="1:13">
      <c r="A1219" s="93" t="s">
        <v>10</v>
      </c>
      <c r="B1219" s="492">
        <v>1744.7570000000001</v>
      </c>
      <c r="C1219" s="492">
        <v>1832.261</v>
      </c>
      <c r="D1219" s="492">
        <v>2009.645</v>
      </c>
      <c r="E1219" s="492">
        <v>2165.8330000000001</v>
      </c>
      <c r="F1219" s="492">
        <v>2375.6669999999999</v>
      </c>
      <c r="G1219" s="492">
        <v>2373.3330000000001</v>
      </c>
      <c r="H1219" s="492">
        <v>2894.0830000000001</v>
      </c>
      <c r="I1219" s="492">
        <v>3175.75</v>
      </c>
      <c r="J1219" s="492">
        <v>3383.4169999999999</v>
      </c>
      <c r="K1219" s="492">
        <v>3470.4169999999999</v>
      </c>
      <c r="L1219" s="492">
        <v>3400</v>
      </c>
      <c r="M1219" s="492">
        <v>3400</v>
      </c>
    </row>
    <row r="1220" spans="1:13">
      <c r="A1220" s="93" t="s">
        <v>9</v>
      </c>
      <c r="B1220" s="512" t="s">
        <v>123</v>
      </c>
      <c r="C1220" s="494">
        <v>157.66666666666666</v>
      </c>
      <c r="D1220" s="494">
        <v>342.11666666666673</v>
      </c>
      <c r="E1220" s="494">
        <v>578.9083333333333</v>
      </c>
      <c r="F1220" s="494">
        <v>718.73333333333346</v>
      </c>
      <c r="G1220" s="494">
        <v>631.02499999999986</v>
      </c>
      <c r="H1220" s="494">
        <v>598.91666666666674</v>
      </c>
      <c r="I1220" s="494">
        <v>648.69999999999993</v>
      </c>
      <c r="J1220" s="494">
        <v>699.89166666666677</v>
      </c>
      <c r="K1220" s="494">
        <v>710.5</v>
      </c>
      <c r="L1220" s="494">
        <v>537.05833333333328</v>
      </c>
      <c r="M1220" s="494">
        <v>739.73333333333346</v>
      </c>
    </row>
    <row r="1221" spans="1:13">
      <c r="A1221" s="93" t="s">
        <v>8</v>
      </c>
      <c r="B1221" s="512" t="s">
        <v>123</v>
      </c>
      <c r="C1221" s="512" t="s">
        <v>123</v>
      </c>
      <c r="D1221" s="512" t="s">
        <v>123</v>
      </c>
      <c r="E1221" s="512" t="s">
        <v>123</v>
      </c>
      <c r="F1221" s="512" t="s">
        <v>123</v>
      </c>
      <c r="G1221" s="512" t="s">
        <v>123</v>
      </c>
      <c r="H1221" s="512" t="s">
        <v>123</v>
      </c>
      <c r="I1221" s="512" t="s">
        <v>123</v>
      </c>
      <c r="J1221" s="512" t="s">
        <v>123</v>
      </c>
      <c r="K1221" s="512" t="s">
        <v>123</v>
      </c>
      <c r="L1221" s="512" t="s">
        <v>123</v>
      </c>
      <c r="M1221" s="512" t="s">
        <v>123</v>
      </c>
    </row>
    <row r="1222" spans="1:13">
      <c r="A1222" s="93" t="s">
        <v>6</v>
      </c>
      <c r="B1222" s="499">
        <v>24.646666844685871</v>
      </c>
      <c r="C1222" s="500">
        <v>29.115106866686496</v>
      </c>
      <c r="D1222" s="500">
        <v>29.115106866686496</v>
      </c>
      <c r="E1222" s="500">
        <v>29.115106866686496</v>
      </c>
      <c r="F1222" s="500">
        <v>29.115106866686496</v>
      </c>
      <c r="G1222" s="500">
        <v>29.115106866686496</v>
      </c>
      <c r="H1222" s="500">
        <v>33.47363872003848</v>
      </c>
      <c r="I1222" s="500">
        <v>44.988568396662934</v>
      </c>
      <c r="J1222" s="500">
        <v>50.454680143328559</v>
      </c>
      <c r="K1222" s="500">
        <v>48.608037002377174</v>
      </c>
      <c r="L1222" s="500">
        <v>43.776396937621236</v>
      </c>
      <c r="M1222" s="500">
        <v>45.054166475931801</v>
      </c>
    </row>
    <row r="1223" spans="1:13">
      <c r="A1223" s="93" t="s">
        <v>5</v>
      </c>
      <c r="B1223" s="512" t="s">
        <v>123</v>
      </c>
      <c r="C1223" s="512" t="s">
        <v>123</v>
      </c>
      <c r="D1223" s="512" t="s">
        <v>123</v>
      </c>
      <c r="E1223" s="512" t="s">
        <v>123</v>
      </c>
      <c r="F1223" s="512" t="s">
        <v>123</v>
      </c>
      <c r="G1223" s="512" t="s">
        <v>123</v>
      </c>
      <c r="H1223" s="512" t="s">
        <v>123</v>
      </c>
      <c r="I1223" s="512" t="s">
        <v>123</v>
      </c>
      <c r="J1223" s="512" t="s">
        <v>123</v>
      </c>
      <c r="K1223" s="512" t="s">
        <v>123</v>
      </c>
      <c r="L1223" s="512" t="s">
        <v>123</v>
      </c>
      <c r="M1223" s="512" t="s">
        <v>123</v>
      </c>
    </row>
    <row r="1224" spans="1:13">
      <c r="A1224" s="93" t="s">
        <v>4</v>
      </c>
      <c r="B1224" s="512" t="s">
        <v>123</v>
      </c>
      <c r="C1224" s="512" t="s">
        <v>123</v>
      </c>
      <c r="D1224" s="512" t="s">
        <v>123</v>
      </c>
      <c r="E1224" s="512" t="s">
        <v>123</v>
      </c>
      <c r="F1224" s="512" t="s">
        <v>123</v>
      </c>
      <c r="G1224" s="512" t="s">
        <v>123</v>
      </c>
      <c r="H1224" s="512" t="s">
        <v>123</v>
      </c>
      <c r="I1224" s="512" t="s">
        <v>123</v>
      </c>
      <c r="J1224" s="512" t="s">
        <v>123</v>
      </c>
      <c r="K1224" s="512" t="s">
        <v>123</v>
      </c>
      <c r="L1224" s="512" t="s">
        <v>123</v>
      </c>
      <c r="M1224" s="492">
        <v>30</v>
      </c>
    </row>
    <row r="1225" spans="1:13">
      <c r="A1225" s="93" t="s">
        <v>3</v>
      </c>
      <c r="B1225" s="512" t="s">
        <v>123</v>
      </c>
      <c r="C1225" s="512" t="s">
        <v>123</v>
      </c>
      <c r="D1225" s="512" t="s">
        <v>123</v>
      </c>
      <c r="E1225" s="512" t="s">
        <v>123</v>
      </c>
      <c r="F1225" s="512" t="s">
        <v>123</v>
      </c>
      <c r="G1225" s="512" t="s">
        <v>123</v>
      </c>
      <c r="H1225" s="512" t="s">
        <v>123</v>
      </c>
      <c r="I1225" s="512" t="s">
        <v>123</v>
      </c>
      <c r="J1225" s="512" t="s">
        <v>123</v>
      </c>
      <c r="K1225" s="512" t="s">
        <v>123</v>
      </c>
      <c r="L1225" s="512" t="s">
        <v>123</v>
      </c>
      <c r="M1225" s="512" t="s">
        <v>123</v>
      </c>
    </row>
    <row r="1226" spans="1:13">
      <c r="A1226" s="93" t="s">
        <v>33</v>
      </c>
      <c r="B1226" s="502">
        <v>1214.4887557954089</v>
      </c>
      <c r="C1226" s="504">
        <v>1806.978188516865</v>
      </c>
      <c r="D1226" s="504">
        <v>2120.686567326632</v>
      </c>
      <c r="E1226" s="504">
        <v>2097.9999935134783</v>
      </c>
      <c r="F1226" s="504">
        <v>2158.962644378405</v>
      </c>
      <c r="G1226" s="504">
        <v>1847.7742206946193</v>
      </c>
      <c r="H1226" s="504">
        <v>1821.746827139091</v>
      </c>
      <c r="I1226" s="504">
        <v>1939.2762551182043</v>
      </c>
      <c r="J1226" s="504">
        <v>2234.1945973275447</v>
      </c>
      <c r="K1226" s="504">
        <v>2221.5940035199055</v>
      </c>
      <c r="L1226" s="504">
        <v>1965.2318255093824</v>
      </c>
      <c r="M1226" s="504">
        <v>2212.1278557992273</v>
      </c>
    </row>
    <row r="1227" spans="1:13">
      <c r="A1227" s="93" t="s">
        <v>1</v>
      </c>
      <c r="B1227" s="512" t="s">
        <v>123</v>
      </c>
      <c r="C1227" s="512" t="s">
        <v>123</v>
      </c>
      <c r="D1227" s="512" t="s">
        <v>123</v>
      </c>
      <c r="E1227" s="512" t="s">
        <v>123</v>
      </c>
      <c r="F1227" s="512" t="s">
        <v>123</v>
      </c>
      <c r="G1227" s="512" t="s">
        <v>123</v>
      </c>
      <c r="H1227" s="512" t="s">
        <v>123</v>
      </c>
      <c r="I1227" s="512" t="s">
        <v>123</v>
      </c>
      <c r="J1227" s="512" t="s">
        <v>123</v>
      </c>
      <c r="K1227" s="512" t="s">
        <v>123</v>
      </c>
      <c r="L1227" s="512" t="s">
        <v>123</v>
      </c>
      <c r="M1227" s="512" t="s">
        <v>123</v>
      </c>
    </row>
    <row r="1228" spans="1:13">
      <c r="A1228" s="93" t="s">
        <v>0</v>
      </c>
      <c r="B1228" s="493">
        <v>1.0314573543332581</v>
      </c>
      <c r="C1228" s="493">
        <v>1.2806803298596692</v>
      </c>
      <c r="D1228" s="493">
        <v>1.385752305232306</v>
      </c>
      <c r="E1228" s="493">
        <v>1.3373992004415611</v>
      </c>
      <c r="F1228" s="493">
        <v>1.2907661373887074</v>
      </c>
      <c r="G1228" s="493">
        <v>1.3382884032386677</v>
      </c>
      <c r="H1228" s="493">
        <v>1.8695500944649557</v>
      </c>
      <c r="I1228" s="493">
        <v>1.3144426449436086</v>
      </c>
      <c r="J1228" s="493">
        <v>1.735547914517394</v>
      </c>
      <c r="K1228" s="493">
        <v>8.0405956623419534</v>
      </c>
      <c r="L1228" s="493">
        <v>54.182702009782354</v>
      </c>
      <c r="M1228" s="493">
        <v>1431.3</v>
      </c>
    </row>
    <row r="1233" spans="1:13">
      <c r="A1233" s="508"/>
      <c r="B1233" s="509"/>
      <c r="C1233" s="508"/>
    </row>
    <row r="1235" spans="1:13">
      <c r="A1235" s="207" t="s">
        <v>2781</v>
      </c>
    </row>
    <row r="1237" spans="1:13">
      <c r="A1237" s="223" t="s">
        <v>14</v>
      </c>
      <c r="B1237" s="3">
        <v>2010</v>
      </c>
      <c r="C1237" s="3">
        <v>2011</v>
      </c>
      <c r="D1237" s="3">
        <v>2012</v>
      </c>
      <c r="E1237" s="222">
        <v>2013</v>
      </c>
      <c r="F1237" s="3">
        <v>2014</v>
      </c>
      <c r="G1237" s="3">
        <v>2015</v>
      </c>
      <c r="H1237" s="3">
        <v>2016</v>
      </c>
      <c r="I1237" s="222">
        <v>2017</v>
      </c>
      <c r="J1237" s="3">
        <v>2018</v>
      </c>
      <c r="K1237" s="222">
        <v>2019</v>
      </c>
      <c r="L1237" s="3">
        <v>2020</v>
      </c>
      <c r="M1237" s="222">
        <v>2021</v>
      </c>
    </row>
    <row r="1238" spans="1:13">
      <c r="A1238" s="93" t="s">
        <v>122</v>
      </c>
      <c r="B1238" s="493" t="e">
        <f>B1168/B1378</f>
        <v>#VALUE!</v>
      </c>
      <c r="C1238" s="493">
        <f t="shared" ref="C1238:M1238" si="0">C1168/C1378</f>
        <v>0.63961859479224115</v>
      </c>
      <c r="D1238" s="493">
        <f t="shared" si="0"/>
        <v>0.62890292174476914</v>
      </c>
      <c r="E1238" s="493">
        <f t="shared" si="0"/>
        <v>0.62171375840634879</v>
      </c>
      <c r="F1238" s="493">
        <f t="shared" si="0"/>
        <v>0.61017786089286319</v>
      </c>
      <c r="G1238" s="493">
        <f t="shared" si="0"/>
        <v>0.95814408537102347</v>
      </c>
      <c r="H1238" s="493">
        <f t="shared" si="0"/>
        <v>0.97940508117971925</v>
      </c>
      <c r="I1238" s="493">
        <f t="shared" si="0"/>
        <v>0.96654609798325053</v>
      </c>
      <c r="J1238" s="493">
        <f t="shared" si="0"/>
        <v>0.63693426163550859</v>
      </c>
      <c r="K1238" s="493">
        <f t="shared" si="0"/>
        <v>0.442234248694447</v>
      </c>
      <c r="L1238" s="493">
        <f t="shared" si="0"/>
        <v>0.27888278415024104</v>
      </c>
      <c r="M1238" s="493">
        <f t="shared" si="0"/>
        <v>0.25635305091574689</v>
      </c>
    </row>
    <row r="1239" spans="1:13">
      <c r="A1239" s="93" t="s">
        <v>12</v>
      </c>
      <c r="B1239" s="493">
        <f t="shared" ref="B1239:M1239" si="1">B1169/B1379</f>
        <v>0.86008836524300436</v>
      </c>
      <c r="C1239" s="493">
        <f t="shared" si="1"/>
        <v>1.0631402762514235</v>
      </c>
      <c r="D1239" s="493">
        <f t="shared" si="1"/>
        <v>1.1444871442556603</v>
      </c>
      <c r="E1239" s="493">
        <f t="shared" si="1"/>
        <v>1.14776586403852</v>
      </c>
      <c r="F1239" s="493">
        <f t="shared" si="1"/>
        <v>1.0683943101712279</v>
      </c>
      <c r="G1239" s="493">
        <f t="shared" si="1"/>
        <v>0.79178577463310196</v>
      </c>
      <c r="H1239" s="493">
        <f t="shared" si="1"/>
        <v>0.69533919207310946</v>
      </c>
      <c r="I1239" s="493">
        <f t="shared" si="1"/>
        <v>0.76057675701005889</v>
      </c>
      <c r="J1239" s="493">
        <f t="shared" si="1"/>
        <v>0.85385220015305818</v>
      </c>
      <c r="K1239" s="493">
        <f t="shared" si="1"/>
        <v>0.88647993278222659</v>
      </c>
      <c r="L1239" s="493">
        <f t="shared" si="1"/>
        <v>0.74984404182358144</v>
      </c>
      <c r="M1239" s="493">
        <f t="shared" si="1"/>
        <v>0.88600151921471293</v>
      </c>
    </row>
    <row r="1240" spans="1:13">
      <c r="A1240" s="93" t="s">
        <v>513</v>
      </c>
      <c r="B1240" s="493" t="e">
        <f t="shared" ref="B1240:M1240" si="2">B1170/B1380</f>
        <v>#VALUE!</v>
      </c>
      <c r="C1240" s="493" t="e">
        <f t="shared" si="2"/>
        <v>#VALUE!</v>
      </c>
      <c r="D1240" s="493" t="e">
        <f t="shared" si="2"/>
        <v>#VALUE!</v>
      </c>
      <c r="E1240" s="493" t="e">
        <f t="shared" si="2"/>
        <v>#VALUE!</v>
      </c>
      <c r="F1240" s="493" t="e">
        <f t="shared" si="2"/>
        <v>#VALUE!</v>
      </c>
      <c r="G1240" s="493" t="e">
        <f t="shared" si="2"/>
        <v>#VALUE!</v>
      </c>
      <c r="H1240" s="493" t="e">
        <f t="shared" si="2"/>
        <v>#VALUE!</v>
      </c>
      <c r="I1240" s="493" t="e">
        <f t="shared" si="2"/>
        <v>#VALUE!</v>
      </c>
      <c r="J1240" s="493" t="e">
        <f t="shared" si="2"/>
        <v>#VALUE!</v>
      </c>
      <c r="K1240" s="493" t="e">
        <f t="shared" si="2"/>
        <v>#VALUE!</v>
      </c>
      <c r="L1240" s="493" t="e">
        <f t="shared" si="2"/>
        <v>#VALUE!</v>
      </c>
      <c r="M1240" s="493" t="e">
        <f t="shared" si="2"/>
        <v>#VALUE!</v>
      </c>
    </row>
    <row r="1241" spans="1:13">
      <c r="A1241" s="28" t="s">
        <v>100</v>
      </c>
      <c r="B1241" s="493" t="e">
        <f t="shared" ref="B1241:M1241" si="3">B1171/B1381</f>
        <v>#VALUE!</v>
      </c>
      <c r="C1241" s="493">
        <f t="shared" si="3"/>
        <v>1.5344486257335381</v>
      </c>
      <c r="D1241" s="493">
        <f t="shared" si="3"/>
        <v>1.6569463454780426</v>
      </c>
      <c r="E1241" s="493">
        <f t="shared" si="3"/>
        <v>1.6716132406699418</v>
      </c>
      <c r="F1241" s="493">
        <f t="shared" si="3"/>
        <v>1.7040807871195989</v>
      </c>
      <c r="G1241" s="493">
        <f t="shared" si="3"/>
        <v>1.577992373369971</v>
      </c>
      <c r="H1241" s="493">
        <f t="shared" si="3"/>
        <v>1.3659293071685814</v>
      </c>
      <c r="I1241" s="493">
        <f t="shared" si="3"/>
        <v>1.0046852269455002</v>
      </c>
      <c r="J1241" s="493">
        <f t="shared" si="3"/>
        <v>1.0738416618252842</v>
      </c>
      <c r="K1241" s="493">
        <f t="shared" si="3"/>
        <v>1.0573950091388706</v>
      </c>
      <c r="L1241" s="493">
        <f t="shared" si="3"/>
        <v>0.95866204375643271</v>
      </c>
      <c r="M1241" s="493">
        <f t="shared" si="3"/>
        <v>1.0463836287492565</v>
      </c>
    </row>
    <row r="1242" spans="1:13">
      <c r="A1242" s="93" t="s">
        <v>512</v>
      </c>
      <c r="B1242" s="493">
        <f t="shared" ref="B1242:M1242" si="4">B1172/B1382</f>
        <v>0.9965870307167235</v>
      </c>
      <c r="C1242" s="493">
        <f t="shared" si="4"/>
        <v>1.2602090707507541</v>
      </c>
      <c r="D1242" s="493">
        <f t="shared" si="4"/>
        <v>1.3233739837398373</v>
      </c>
      <c r="E1242" s="493">
        <f t="shared" si="4"/>
        <v>1.1650173611111114</v>
      </c>
      <c r="F1242" s="493">
        <f t="shared" si="4"/>
        <v>1.134190031152648</v>
      </c>
      <c r="G1242" s="493">
        <f t="shared" si="4"/>
        <v>0.86901960784313725</v>
      </c>
      <c r="H1242" s="493">
        <f t="shared" si="4"/>
        <v>0.75203804347826086</v>
      </c>
      <c r="I1242" s="493">
        <f t="shared" si="4"/>
        <v>0.88465004505857603</v>
      </c>
      <c r="J1242" s="493">
        <f t="shared" si="4"/>
        <v>0.91414496833216041</v>
      </c>
      <c r="K1242" s="493">
        <f t="shared" si="4"/>
        <v>0.89342560553633221</v>
      </c>
      <c r="L1242" s="493">
        <f t="shared" si="4"/>
        <v>0.7584951456310679</v>
      </c>
      <c r="M1242" s="493">
        <f t="shared" si="4"/>
        <v>1.0581473968897905</v>
      </c>
    </row>
    <row r="1243" spans="1:13">
      <c r="A1243" s="93" t="s">
        <v>11</v>
      </c>
      <c r="B1243" s="493">
        <f t="shared" ref="B1243:M1243" si="5">B1173/B1383</f>
        <v>0.93331329635600235</v>
      </c>
      <c r="C1243" s="493">
        <f t="shared" si="5"/>
        <v>1.2141967621419676</v>
      </c>
      <c r="D1243" s="493">
        <f t="shared" si="5"/>
        <v>1.2678250908730122</v>
      </c>
      <c r="E1243" s="493">
        <f t="shared" si="5"/>
        <v>1.2011179031987942</v>
      </c>
      <c r="F1243" s="493">
        <f t="shared" si="5"/>
        <v>1.1285272237811235</v>
      </c>
      <c r="G1243" s="493">
        <f t="shared" si="5"/>
        <v>0.76363978132489552</v>
      </c>
      <c r="H1243" s="493">
        <f t="shared" si="5"/>
        <v>0.6570255706024184</v>
      </c>
      <c r="I1243" s="493">
        <f t="shared" si="5"/>
        <v>0.71960150794306255</v>
      </c>
      <c r="J1243" s="493">
        <f t="shared" si="5"/>
        <v>0.88173420062996799</v>
      </c>
      <c r="K1243" s="493">
        <f t="shared" si="5"/>
        <v>0.86255902777777782</v>
      </c>
      <c r="L1243" s="493">
        <f t="shared" si="5"/>
        <v>0.66780181818181816</v>
      </c>
      <c r="M1243" s="493">
        <f t="shared" si="5"/>
        <v>0.90611216131064909</v>
      </c>
    </row>
    <row r="1244" spans="1:13">
      <c r="A1244" s="93" t="s">
        <v>10</v>
      </c>
      <c r="B1244" s="493">
        <f t="shared" ref="B1244:M1244" si="6">B1174/B1384</f>
        <v>1.4210866288667194</v>
      </c>
      <c r="C1244" s="493">
        <f t="shared" si="6"/>
        <v>1.4611000263164193</v>
      </c>
      <c r="D1244" s="493">
        <f t="shared" si="6"/>
        <v>1.4764126234927375</v>
      </c>
      <c r="E1244" s="493">
        <f t="shared" si="6"/>
        <v>1.5326503772059787</v>
      </c>
      <c r="F1244" s="493">
        <f t="shared" si="6"/>
        <v>1.4841270248870175</v>
      </c>
      <c r="G1244" s="493">
        <f t="shared" si="6"/>
        <v>1.2450724551348391</v>
      </c>
      <c r="H1244" s="493">
        <f t="shared" si="6"/>
        <v>0.6839177476409779</v>
      </c>
      <c r="I1244" s="493">
        <f t="shared" si="6"/>
        <v>0.74259159676356978</v>
      </c>
      <c r="J1244" s="493">
        <f t="shared" si="6"/>
        <v>0.74516391821812111</v>
      </c>
      <c r="K1244" s="493">
        <f t="shared" si="6"/>
        <v>0.6534547865304049</v>
      </c>
      <c r="L1244" s="493">
        <f t="shared" si="6"/>
        <v>0.56276212379778057</v>
      </c>
      <c r="M1244" s="493">
        <f t="shared" si="6"/>
        <v>0.55613898664524775</v>
      </c>
    </row>
    <row r="1245" spans="1:13">
      <c r="A1245" s="93" t="s">
        <v>9</v>
      </c>
      <c r="B1245" s="493">
        <f t="shared" ref="B1245:M1245" si="7">B1175/B1385</f>
        <v>0</v>
      </c>
      <c r="C1245" s="493">
        <f t="shared" si="7"/>
        <v>1.9488817891373802</v>
      </c>
      <c r="D1245" s="493">
        <f t="shared" si="7"/>
        <v>1.9126064527670998</v>
      </c>
      <c r="E1245" s="493">
        <f t="shared" si="7"/>
        <v>1.8992935820887833</v>
      </c>
      <c r="F1245" s="493">
        <f t="shared" si="7"/>
        <v>1.951500375193312</v>
      </c>
      <c r="G1245" s="493">
        <f t="shared" si="7"/>
        <v>1.4388651945231696</v>
      </c>
      <c r="H1245" s="493">
        <f t="shared" si="7"/>
        <v>1.0729494723149262</v>
      </c>
      <c r="I1245" s="493">
        <f t="shared" si="7"/>
        <v>1.1293018430611408</v>
      </c>
      <c r="J1245" s="493">
        <f t="shared" si="7"/>
        <v>1.1900901116182425</v>
      </c>
      <c r="K1245" s="493">
        <f t="shared" si="7"/>
        <v>1.1781172961300435</v>
      </c>
      <c r="L1245" s="493">
        <f t="shared" si="7"/>
        <v>1.0271026302125894</v>
      </c>
      <c r="M1245" s="493">
        <f t="shared" si="7"/>
        <v>1.206147834075155</v>
      </c>
    </row>
    <row r="1246" spans="1:13">
      <c r="A1246" s="93" t="s">
        <v>8</v>
      </c>
      <c r="B1246" s="493">
        <f>B1176/B1386</f>
        <v>1.4320125581898886</v>
      </c>
      <c r="C1246" s="493">
        <f t="shared" ref="C1246:M1246" si="8">C1176/C1386</f>
        <v>1.7145400169651239</v>
      </c>
      <c r="D1246" s="493">
        <f t="shared" si="8"/>
        <v>1.6406005485418376</v>
      </c>
      <c r="E1246" s="493">
        <f t="shared" si="8"/>
        <v>1.6858646047962591</v>
      </c>
      <c r="F1246" s="493">
        <f t="shared" si="8"/>
        <v>1.6693817058428768</v>
      </c>
      <c r="G1246" s="493">
        <f t="shared" si="8"/>
        <v>1.2935948525293786</v>
      </c>
      <c r="H1246" s="493">
        <f t="shared" si="8"/>
        <v>1.0989382010801345</v>
      </c>
      <c r="I1246" s="493">
        <f t="shared" si="8"/>
        <v>1.2523657072204855</v>
      </c>
      <c r="J1246" s="493">
        <f t="shared" si="8"/>
        <v>1.4429289409434951</v>
      </c>
      <c r="K1246" s="493">
        <f t="shared" si="8"/>
        <v>1.2794521358891675</v>
      </c>
      <c r="L1246" s="493">
        <f t="shared" si="8"/>
        <v>1.118257416079864</v>
      </c>
      <c r="M1246" s="493">
        <f t="shared" si="8"/>
        <v>1.1632889977645662</v>
      </c>
    </row>
    <row r="1247" spans="1:13">
      <c r="A1247" s="93" t="s">
        <v>6</v>
      </c>
      <c r="B1247" s="493">
        <f t="shared" ref="B1247:M1247" si="9">B1177/B1387</f>
        <v>1.229066659359761</v>
      </c>
      <c r="C1247" s="493">
        <f t="shared" si="9"/>
        <v>1.6549003772175701</v>
      </c>
      <c r="D1247" s="493">
        <f t="shared" si="9"/>
        <v>1.7113397435817512</v>
      </c>
      <c r="E1247" s="493">
        <f t="shared" si="9"/>
        <v>1.6083159463092713</v>
      </c>
      <c r="F1247" s="493">
        <f t="shared" si="9"/>
        <v>1.5664054330503978</v>
      </c>
      <c r="G1247" s="493">
        <f t="shared" si="9"/>
        <v>1.2562342422844099</v>
      </c>
      <c r="H1247" s="493">
        <f t="shared" si="9"/>
        <v>0.80875315065224862</v>
      </c>
      <c r="I1247" s="493">
        <f t="shared" si="9"/>
        <v>0.98693491470470285</v>
      </c>
      <c r="J1247" s="493">
        <f t="shared" si="9"/>
        <v>1.1516758541726149</v>
      </c>
      <c r="K1247" s="493">
        <f t="shared" si="9"/>
        <v>1.0742766321394455</v>
      </c>
      <c r="L1247" s="493">
        <f t="shared" si="9"/>
        <v>0.91164867062406474</v>
      </c>
      <c r="M1247" s="493">
        <f t="shared" si="9"/>
        <v>0.98368632073796758</v>
      </c>
    </row>
    <row r="1248" spans="1:13">
      <c r="A1248" s="93" t="s">
        <v>5</v>
      </c>
      <c r="B1248" s="493" t="e">
        <f t="shared" ref="B1248:M1248" si="10">B1178/B1388</f>
        <v>#VALUE!</v>
      </c>
      <c r="C1248" s="493" t="e">
        <f t="shared" si="10"/>
        <v>#VALUE!</v>
      </c>
      <c r="D1248" s="493" t="e">
        <f t="shared" si="10"/>
        <v>#VALUE!</v>
      </c>
      <c r="E1248" s="493">
        <f t="shared" si="10"/>
        <v>1.1881415545578815</v>
      </c>
      <c r="F1248" s="493">
        <f t="shared" si="10"/>
        <v>1.118742637323286</v>
      </c>
      <c r="G1248" s="493">
        <f t="shared" si="10"/>
        <v>0.84632068017403028</v>
      </c>
      <c r="H1248" s="493">
        <f t="shared" si="10"/>
        <v>0.73863971146459151</v>
      </c>
      <c r="I1248" s="493">
        <f t="shared" si="10"/>
        <v>0.84495896210943255</v>
      </c>
      <c r="J1248" s="493">
        <f t="shared" si="10"/>
        <v>0.97592333601792869</v>
      </c>
      <c r="K1248" s="493">
        <f t="shared" si="10"/>
        <v>0.90358648827757093</v>
      </c>
      <c r="L1248" s="493">
        <f t="shared" si="10"/>
        <v>0.74601513115841944</v>
      </c>
      <c r="M1248" s="493">
        <f t="shared" si="10"/>
        <v>0.94230651033781232</v>
      </c>
    </row>
    <row r="1249" spans="1:13">
      <c r="A1249" s="93" t="s">
        <v>4</v>
      </c>
      <c r="B1249" s="493" t="e">
        <f t="shared" ref="B1249:M1249" si="11">B1179/B1389</f>
        <v>#VALUE!</v>
      </c>
      <c r="C1249" s="493" t="e">
        <f t="shared" si="11"/>
        <v>#VALUE!</v>
      </c>
      <c r="D1249" s="493" t="e">
        <f t="shared" si="11"/>
        <v>#VALUE!</v>
      </c>
      <c r="E1249" s="493" t="e">
        <f t="shared" si="11"/>
        <v>#VALUE!</v>
      </c>
      <c r="F1249" s="493" t="e">
        <f t="shared" si="11"/>
        <v>#VALUE!</v>
      </c>
      <c r="G1249" s="493" t="e">
        <f t="shared" si="11"/>
        <v>#VALUE!</v>
      </c>
      <c r="H1249" s="493" t="e">
        <f t="shared" si="11"/>
        <v>#VALUE!</v>
      </c>
      <c r="I1249" s="493" t="e">
        <f t="shared" si="11"/>
        <v>#VALUE!</v>
      </c>
      <c r="J1249" s="493" t="e">
        <f t="shared" si="11"/>
        <v>#VALUE!</v>
      </c>
      <c r="K1249" s="493" t="e">
        <f t="shared" si="11"/>
        <v>#VALUE!</v>
      </c>
      <c r="L1249" s="493" t="e">
        <f t="shared" si="11"/>
        <v>#VALUE!</v>
      </c>
      <c r="M1249" s="493">
        <f t="shared" si="11"/>
        <v>1.2160266993307416</v>
      </c>
    </row>
    <row r="1250" spans="1:13">
      <c r="A1250" s="93" t="s">
        <v>3</v>
      </c>
      <c r="B1250" s="493" t="e">
        <f t="shared" ref="B1250:M1250" si="12">B1180/B1390</f>
        <v>#VALUE!</v>
      </c>
      <c r="C1250" s="493" t="e">
        <f t="shared" si="12"/>
        <v>#VALUE!</v>
      </c>
      <c r="D1250" s="493" t="e">
        <f t="shared" si="12"/>
        <v>#VALUE!</v>
      </c>
      <c r="E1250" s="493" t="e">
        <f t="shared" si="12"/>
        <v>#VALUE!</v>
      </c>
      <c r="F1250" s="493" t="e">
        <f t="shared" si="12"/>
        <v>#VALUE!</v>
      </c>
      <c r="G1250" s="493" t="e">
        <f t="shared" si="12"/>
        <v>#VALUE!</v>
      </c>
      <c r="H1250" s="493" t="e">
        <f t="shared" si="12"/>
        <v>#VALUE!</v>
      </c>
      <c r="I1250" s="493" t="e">
        <f t="shared" si="12"/>
        <v>#VALUE!</v>
      </c>
      <c r="J1250" s="493" t="e">
        <f t="shared" si="12"/>
        <v>#VALUE!</v>
      </c>
      <c r="K1250" s="493" t="e">
        <f t="shared" si="12"/>
        <v>#VALUE!</v>
      </c>
      <c r="L1250" s="493" t="e">
        <f t="shared" si="12"/>
        <v>#VALUE!</v>
      </c>
      <c r="M1250" s="493" t="e">
        <f t="shared" si="12"/>
        <v>#VALUE!</v>
      </c>
    </row>
    <row r="1251" spans="1:13">
      <c r="A1251" s="93" t="s">
        <v>33</v>
      </c>
      <c r="B1251" s="493">
        <f t="shared" ref="B1251:M1251" si="13">B1181/B1391</f>
        <v>1.1955326516785423</v>
      </c>
      <c r="C1251" s="493">
        <f t="shared" si="13"/>
        <v>1.3236432579916391</v>
      </c>
      <c r="D1251" s="493">
        <f t="shared" si="13"/>
        <v>1.4069561789644049</v>
      </c>
      <c r="E1251" s="493">
        <f t="shared" si="13"/>
        <v>1.3642930744680508</v>
      </c>
      <c r="F1251" s="493">
        <f t="shared" si="13"/>
        <v>1.3796208336143332</v>
      </c>
      <c r="G1251" s="493">
        <f t="shared" si="13"/>
        <v>1.0422654569100431</v>
      </c>
      <c r="H1251" s="493">
        <f t="shared" si="13"/>
        <v>0.89189595892568685</v>
      </c>
      <c r="I1251" s="493">
        <f t="shared" si="13"/>
        <v>0.94873038176715541</v>
      </c>
      <c r="J1251" s="493">
        <f t="shared" si="13"/>
        <v>1.0562690846228302</v>
      </c>
      <c r="K1251" s="493">
        <f t="shared" si="13"/>
        <v>1.0020147000034496</v>
      </c>
      <c r="L1251" s="493">
        <f t="shared" si="13"/>
        <v>0.88490960992566792</v>
      </c>
      <c r="M1251" s="493">
        <f t="shared" si="13"/>
        <v>1.0110258649517487</v>
      </c>
    </row>
    <row r="1252" spans="1:13">
      <c r="A1252" s="93" t="s">
        <v>1</v>
      </c>
      <c r="B1252" s="493" t="e">
        <f t="shared" ref="B1252:M1252" si="14">B1182/B1392</f>
        <v>#VALUE!</v>
      </c>
      <c r="C1252" s="493" t="e">
        <f t="shared" si="14"/>
        <v>#VALUE!</v>
      </c>
      <c r="D1252" s="493" t="e">
        <f t="shared" si="14"/>
        <v>#VALUE!</v>
      </c>
      <c r="E1252" s="493" t="e">
        <f t="shared" si="14"/>
        <v>#VALUE!</v>
      </c>
      <c r="F1252" s="493" t="e">
        <f t="shared" si="14"/>
        <v>#VALUE!</v>
      </c>
      <c r="G1252" s="493" t="e">
        <f t="shared" si="14"/>
        <v>#VALUE!</v>
      </c>
      <c r="H1252" s="493" t="e">
        <f t="shared" si="14"/>
        <v>#VALUE!</v>
      </c>
      <c r="I1252" s="493" t="e">
        <f t="shared" si="14"/>
        <v>#VALUE!</v>
      </c>
      <c r="J1252" s="493" t="e">
        <f t="shared" si="14"/>
        <v>#VALUE!</v>
      </c>
      <c r="K1252" s="493" t="e">
        <f t="shared" si="14"/>
        <v>#VALUE!</v>
      </c>
      <c r="L1252" s="493" t="e">
        <f t="shared" si="14"/>
        <v>#VALUE!</v>
      </c>
      <c r="M1252" s="493" t="e">
        <f t="shared" si="14"/>
        <v>#VALUE!</v>
      </c>
    </row>
    <row r="1253" spans="1:13">
      <c r="A1253" s="93" t="s">
        <v>0</v>
      </c>
      <c r="B1253" s="493">
        <f t="shared" ref="B1253:M1253" si="15">B1183/B1393</f>
        <v>1.2481694937401751</v>
      </c>
      <c r="C1253" s="493">
        <f t="shared" si="15"/>
        <v>1.4473056375843736</v>
      </c>
      <c r="D1253" s="493">
        <f t="shared" si="15"/>
        <v>1.4754307965115916</v>
      </c>
      <c r="E1253" s="493">
        <f t="shared" si="15"/>
        <v>1.5256843251876053</v>
      </c>
      <c r="F1253" s="493">
        <f t="shared" si="15"/>
        <v>1.5082793183825134</v>
      </c>
      <c r="G1253" s="493">
        <f t="shared" si="15"/>
        <v>1.4278853625276191</v>
      </c>
      <c r="H1253" s="493">
        <f t="shared" si="15"/>
        <v>1.3370964018408</v>
      </c>
      <c r="I1253" s="493">
        <f t="shared" si="15"/>
        <v>1.3615705298112861</v>
      </c>
      <c r="J1253" s="493">
        <f t="shared" si="15"/>
        <v>1.4139386188930114</v>
      </c>
      <c r="K1253" s="493">
        <f t="shared" si="15"/>
        <v>0.59495838110490895</v>
      </c>
      <c r="L1253" s="493">
        <f t="shared" si="15"/>
        <v>0.85933201601916009</v>
      </c>
      <c r="M1253" s="493">
        <f t="shared" si="15"/>
        <v>1.1457604154905725</v>
      </c>
    </row>
    <row r="1258" spans="1:13">
      <c r="A1258" s="207" t="s">
        <v>2782</v>
      </c>
    </row>
    <row r="1260" spans="1:13">
      <c r="A1260" s="223" t="s">
        <v>14</v>
      </c>
      <c r="B1260" s="3">
        <v>2010</v>
      </c>
      <c r="C1260" s="3">
        <v>2011</v>
      </c>
      <c r="D1260" s="3">
        <v>2012</v>
      </c>
      <c r="E1260" s="222">
        <v>2013</v>
      </c>
      <c r="F1260" s="3">
        <v>2014</v>
      </c>
      <c r="G1260" s="3">
        <v>2015</v>
      </c>
      <c r="H1260" s="3">
        <v>2016</v>
      </c>
      <c r="I1260" s="222">
        <v>2017</v>
      </c>
      <c r="J1260" s="3">
        <v>2018</v>
      </c>
      <c r="K1260" s="222">
        <v>2019</v>
      </c>
      <c r="L1260" s="3">
        <v>2020</v>
      </c>
      <c r="M1260" s="222">
        <v>2021</v>
      </c>
    </row>
    <row r="1261" spans="1:13">
      <c r="A1261" s="93" t="s">
        <v>122</v>
      </c>
      <c r="B1261" s="493" t="e">
        <f>B1191/B1378</f>
        <v>#VALUE!</v>
      </c>
      <c r="C1261" s="493">
        <f t="shared" ref="C1261:M1261" si="16">C1191/C1378</f>
        <v>0.42641239652816076</v>
      </c>
      <c r="D1261" s="493">
        <f t="shared" si="16"/>
        <v>0.41926861449651276</v>
      </c>
      <c r="E1261" s="493">
        <f t="shared" si="16"/>
        <v>0.41447583893756584</v>
      </c>
      <c r="F1261" s="493">
        <f t="shared" si="16"/>
        <v>0.40678524059524213</v>
      </c>
      <c r="G1261" s="493">
        <f t="shared" si="16"/>
        <v>0.62452624535814738</v>
      </c>
      <c r="H1261" s="493">
        <f t="shared" si="16"/>
        <v>0.83296381775584594</v>
      </c>
      <c r="I1261" s="493">
        <f t="shared" si="16"/>
        <v>0.82151668445276682</v>
      </c>
      <c r="J1261" s="493">
        <f t="shared" si="16"/>
        <v>0.53925950723936678</v>
      </c>
      <c r="K1261" s="493">
        <f t="shared" si="16"/>
        <v>0.37025525247528313</v>
      </c>
      <c r="L1261" s="493">
        <f t="shared" si="16"/>
        <v>0.23380537342139163</v>
      </c>
      <c r="M1261" s="493">
        <f t="shared" si="16"/>
        <v>0.20357448160956373</v>
      </c>
    </row>
    <row r="1262" spans="1:13">
      <c r="A1262" s="93" t="s">
        <v>12</v>
      </c>
      <c r="B1262" s="493">
        <f t="shared" ref="B1262:M1262" si="17">B1192/B1379</f>
        <v>0.91605301914580262</v>
      </c>
      <c r="C1262" s="493">
        <f t="shared" si="17"/>
        <v>1.0792263051905784</v>
      </c>
      <c r="D1262" s="493">
        <f t="shared" si="17"/>
        <v>1.1654869083704431</v>
      </c>
      <c r="E1262" s="493">
        <f t="shared" si="17"/>
        <v>1.1668159198731842</v>
      </c>
      <c r="F1262" s="493">
        <f t="shared" si="17"/>
        <v>1.0862194498612587</v>
      </c>
      <c r="G1262" s="493">
        <f t="shared" si="17"/>
        <v>0.80067115115641607</v>
      </c>
      <c r="H1262" s="493">
        <f t="shared" si="17"/>
        <v>0.66323250114625087</v>
      </c>
      <c r="I1262" s="493">
        <f t="shared" si="17"/>
        <v>0.72481901875164445</v>
      </c>
      <c r="J1262" s="493">
        <f t="shared" si="17"/>
        <v>0.83228532483346307</v>
      </c>
      <c r="K1262" s="493">
        <f t="shared" si="17"/>
        <v>0.88555070853402718</v>
      </c>
      <c r="L1262" s="493">
        <f t="shared" si="17"/>
        <v>0.75615030158292751</v>
      </c>
      <c r="M1262" s="493">
        <f t="shared" si="17"/>
        <v>0.87412527394612727</v>
      </c>
    </row>
    <row r="1263" spans="1:13">
      <c r="A1263" s="93" t="s">
        <v>513</v>
      </c>
      <c r="B1263" s="493" t="e">
        <f t="shared" ref="B1263:M1263" si="18">B1193/B1380</f>
        <v>#VALUE!</v>
      </c>
      <c r="C1263" s="493" t="e">
        <f t="shared" si="18"/>
        <v>#VALUE!</v>
      </c>
      <c r="D1263" s="493" t="e">
        <f t="shared" si="18"/>
        <v>#VALUE!</v>
      </c>
      <c r="E1263" s="493" t="e">
        <f t="shared" si="18"/>
        <v>#VALUE!</v>
      </c>
      <c r="F1263" s="493" t="e">
        <f t="shared" si="18"/>
        <v>#VALUE!</v>
      </c>
      <c r="G1263" s="493" t="e">
        <f t="shared" si="18"/>
        <v>#VALUE!</v>
      </c>
      <c r="H1263" s="493" t="e">
        <f t="shared" si="18"/>
        <v>#VALUE!</v>
      </c>
      <c r="I1263" s="493" t="e">
        <f t="shared" si="18"/>
        <v>#VALUE!</v>
      </c>
      <c r="J1263" s="493" t="e">
        <f t="shared" si="18"/>
        <v>#VALUE!</v>
      </c>
      <c r="K1263" s="493" t="e">
        <f t="shared" si="18"/>
        <v>#VALUE!</v>
      </c>
      <c r="L1263" s="493" t="e">
        <f t="shared" si="18"/>
        <v>#VALUE!</v>
      </c>
      <c r="M1263" s="493" t="e">
        <f t="shared" si="18"/>
        <v>#VALUE!</v>
      </c>
    </row>
    <row r="1264" spans="1:13">
      <c r="A1264" s="28" t="s">
        <v>100</v>
      </c>
      <c r="B1264" s="493" t="e">
        <f t="shared" ref="B1264:M1264" si="19">B1194/B1381</f>
        <v>#VALUE!</v>
      </c>
      <c r="C1264" s="493">
        <f t="shared" si="19"/>
        <v>1.5214575055347697</v>
      </c>
      <c r="D1264" s="493">
        <f t="shared" si="19"/>
        <v>1.6442563844076421</v>
      </c>
      <c r="E1264" s="493">
        <f t="shared" si="19"/>
        <v>1.6582026400834744</v>
      </c>
      <c r="F1264" s="493">
        <f t="shared" si="19"/>
        <v>1.6896699559388837</v>
      </c>
      <c r="G1264" s="493">
        <f t="shared" si="19"/>
        <v>1.5635814841154509</v>
      </c>
      <c r="H1264" s="493">
        <f t="shared" si="19"/>
        <v>1.3626299610160004</v>
      </c>
      <c r="I1264" s="493">
        <f t="shared" si="19"/>
        <v>1.0024113260169172</v>
      </c>
      <c r="J1264" s="493">
        <f t="shared" si="19"/>
        <v>1.0703491597684582</v>
      </c>
      <c r="K1264" s="493">
        <f t="shared" si="19"/>
        <v>1.0539559972476595</v>
      </c>
      <c r="L1264" s="493">
        <f t="shared" si="19"/>
        <v>0.97666508683167086</v>
      </c>
      <c r="M1264" s="493">
        <f t="shared" si="19"/>
        <v>1.0648147254926383</v>
      </c>
    </row>
    <row r="1265" spans="1:13">
      <c r="A1265" s="93" t="s">
        <v>512</v>
      </c>
      <c r="B1265" s="493">
        <f t="shared" ref="B1265:M1265" si="20">B1195/B1382</f>
        <v>1.0252559726962456</v>
      </c>
      <c r="C1265" s="493">
        <f t="shared" si="20"/>
        <v>1.3180547330147232</v>
      </c>
      <c r="D1265" s="493">
        <f t="shared" si="20"/>
        <v>1.3777439024390246</v>
      </c>
      <c r="E1265" s="493">
        <f t="shared" si="20"/>
        <v>1.1956597222222223</v>
      </c>
      <c r="F1265" s="493">
        <f t="shared" si="20"/>
        <v>1.162227414330218</v>
      </c>
      <c r="G1265" s="493">
        <f t="shared" si="20"/>
        <v>0.88078431372549026</v>
      </c>
      <c r="H1265" s="493">
        <f t="shared" si="20"/>
        <v>0.74932065217391297</v>
      </c>
      <c r="I1265" s="493">
        <f t="shared" si="20"/>
        <v>0.87563832982877743</v>
      </c>
      <c r="J1265" s="493">
        <f t="shared" si="20"/>
        <v>0.9134412385643913</v>
      </c>
      <c r="K1265" s="493">
        <f t="shared" si="20"/>
        <v>0.89688581314878901</v>
      </c>
      <c r="L1265" s="493">
        <f t="shared" si="20"/>
        <v>0.77730582524271841</v>
      </c>
      <c r="M1265" s="493">
        <f t="shared" si="20"/>
        <v>1.0581473968897905</v>
      </c>
    </row>
    <row r="1266" spans="1:13">
      <c r="A1266" s="93" t="s">
        <v>11</v>
      </c>
      <c r="B1266" s="493">
        <f t="shared" ref="B1266:M1266" si="21">B1196/B1383</f>
        <v>0.9803318852063353</v>
      </c>
      <c r="C1266" s="493">
        <f t="shared" si="21"/>
        <v>1.2988792029887919</v>
      </c>
      <c r="D1266" s="493">
        <f t="shared" si="21"/>
        <v>1.3495657036682933</v>
      </c>
      <c r="E1266" s="493">
        <f t="shared" si="21"/>
        <v>1.2702018087422542</v>
      </c>
      <c r="F1266" s="493">
        <f t="shared" si="21"/>
        <v>1.1713236748500604</v>
      </c>
      <c r="G1266" s="493">
        <f t="shared" si="21"/>
        <v>0.7822412631776815</v>
      </c>
      <c r="H1266" s="493">
        <f t="shared" si="21"/>
        <v>0.6379054041804898</v>
      </c>
      <c r="I1266" s="493">
        <f t="shared" si="21"/>
        <v>0.76102072295508782</v>
      </c>
      <c r="J1266" s="493">
        <f t="shared" si="21"/>
        <v>0.92722168416092965</v>
      </c>
      <c r="K1266" s="493">
        <f t="shared" si="21"/>
        <v>0.9375</v>
      </c>
      <c r="L1266" s="493">
        <f t="shared" si="21"/>
        <v>0.70277575757575761</v>
      </c>
      <c r="M1266" s="493">
        <f t="shared" si="21"/>
        <v>0.90359168241965981</v>
      </c>
    </row>
    <row r="1267" spans="1:13">
      <c r="A1267" s="93" t="s">
        <v>10</v>
      </c>
      <c r="B1267" s="493">
        <f t="shared" ref="B1267:M1267" si="22">B1197/B1384</f>
        <v>1.1821206248953324</v>
      </c>
      <c r="C1267" s="493">
        <f t="shared" si="22"/>
        <v>1.2266125983875213</v>
      </c>
      <c r="D1267" s="493">
        <f t="shared" si="22"/>
        <v>1.2186387877653417</v>
      </c>
      <c r="E1267" s="493">
        <f t="shared" si="22"/>
        <v>1.2411499627313167</v>
      </c>
      <c r="F1267" s="493">
        <f t="shared" si="22"/>
        <v>1.1969910926333334</v>
      </c>
      <c r="G1267" s="493">
        <f t="shared" si="22"/>
        <v>1.0357791444118747</v>
      </c>
      <c r="H1267" s="493">
        <f t="shared" si="22"/>
        <v>1.1132392095319248</v>
      </c>
      <c r="I1267" s="493">
        <f t="shared" si="22"/>
        <v>1.2114544578997182</v>
      </c>
      <c r="J1267" s="493">
        <f t="shared" si="22"/>
        <v>1.2099260836000967</v>
      </c>
      <c r="K1267" s="493">
        <f t="shared" si="22"/>
        <v>1.1459232940224211</v>
      </c>
      <c r="L1267" s="493">
        <f t="shared" si="22"/>
        <v>1.0832505080031234</v>
      </c>
      <c r="M1267" s="493">
        <f t="shared" si="22"/>
        <v>1.0705017525669211</v>
      </c>
    </row>
    <row r="1268" spans="1:13">
      <c r="A1268" s="93" t="s">
        <v>9</v>
      </c>
      <c r="B1268" s="493" t="e">
        <f t="shared" ref="B1268:M1268" si="23">B1198/B1385</f>
        <v>#VALUE!</v>
      </c>
      <c r="C1268" s="493">
        <f t="shared" si="23"/>
        <v>1.7678381256656017</v>
      </c>
      <c r="D1268" s="493">
        <f t="shared" si="23"/>
        <v>1.8563720161081609</v>
      </c>
      <c r="E1268" s="493">
        <f t="shared" si="23"/>
        <v>1.861462106207763</v>
      </c>
      <c r="F1268" s="493">
        <f t="shared" si="23"/>
        <v>1.9805604282710081</v>
      </c>
      <c r="G1268" s="493">
        <f t="shared" si="23"/>
        <v>1.463951595021209</v>
      </c>
      <c r="H1268" s="493">
        <f t="shared" si="23"/>
        <v>1.0490290337622457</v>
      </c>
      <c r="I1268" s="493">
        <f t="shared" si="23"/>
        <v>1.117114639953048</v>
      </c>
      <c r="J1268" s="493">
        <f t="shared" si="23"/>
        <v>1.1899308032894893</v>
      </c>
      <c r="K1268" s="493">
        <f t="shared" si="23"/>
        <v>1.1834825361883208</v>
      </c>
      <c r="L1268" s="493">
        <f t="shared" si="23"/>
        <v>0.99840677404542655</v>
      </c>
      <c r="M1268" s="493">
        <f t="shared" si="23"/>
        <v>1.1912989923882107</v>
      </c>
    </row>
    <row r="1269" spans="1:13">
      <c r="A1269" s="93" t="s">
        <v>8</v>
      </c>
      <c r="B1269" s="493">
        <f t="shared" ref="B1269:M1269" si="24">B1199/B1386</f>
        <v>1.1462054779690376</v>
      </c>
      <c r="C1269" s="493">
        <f t="shared" si="24"/>
        <v>1.4292333122575631</v>
      </c>
      <c r="D1269" s="493">
        <f t="shared" si="24"/>
        <v>1.3710495456373974</v>
      </c>
      <c r="E1269" s="493">
        <f t="shared" si="24"/>
        <v>1.4166039884771657</v>
      </c>
      <c r="F1269" s="493">
        <f t="shared" si="24"/>
        <v>1.3989028447768652</v>
      </c>
      <c r="G1269" s="493">
        <f t="shared" si="24"/>
        <v>1.0461385888194461</v>
      </c>
      <c r="H1269" s="493">
        <f t="shared" si="24"/>
        <v>0.837626781173198</v>
      </c>
      <c r="I1269" s="493">
        <f t="shared" si="24"/>
        <v>0.96692202972181429</v>
      </c>
      <c r="J1269" s="493">
        <f t="shared" si="24"/>
        <v>1.1624126318043562</v>
      </c>
      <c r="K1269" s="493">
        <f t="shared" si="24"/>
        <v>1.0259061807141572</v>
      </c>
      <c r="L1269" s="493">
        <f t="shared" si="24"/>
        <v>0.88952294460898262</v>
      </c>
      <c r="M1269" s="493">
        <f t="shared" si="24"/>
        <v>0.86826931379540817</v>
      </c>
    </row>
    <row r="1270" spans="1:13">
      <c r="A1270" s="93" t="s">
        <v>6</v>
      </c>
      <c r="B1270" s="493">
        <f t="shared" ref="B1270:M1270" si="25">B1200/B1387</f>
        <v>0.95558137588620484</v>
      </c>
      <c r="C1270" s="493">
        <f t="shared" si="25"/>
        <v>1.2824309386646919</v>
      </c>
      <c r="D1270" s="493">
        <f t="shared" si="25"/>
        <v>1.3261674623735999</v>
      </c>
      <c r="E1270" s="493">
        <f t="shared" si="25"/>
        <v>1.2463312940701727</v>
      </c>
      <c r="F1270" s="493">
        <f t="shared" si="25"/>
        <v>1.2138536056253473</v>
      </c>
      <c r="G1270" s="493">
        <f t="shared" si="25"/>
        <v>0.97349283418751731</v>
      </c>
      <c r="H1270" s="493">
        <f t="shared" si="25"/>
        <v>0.74298336026276091</v>
      </c>
      <c r="I1270" s="493">
        <f t="shared" si="25"/>
        <v>0.89103506323992065</v>
      </c>
      <c r="J1270" s="493">
        <f t="shared" si="25"/>
        <v>1.0901493364330863</v>
      </c>
      <c r="K1270" s="493">
        <f t="shared" si="25"/>
        <v>1.0184614682676869</v>
      </c>
      <c r="L1270" s="493">
        <f t="shared" si="25"/>
        <v>0.83310461904725897</v>
      </c>
      <c r="M1270" s="493">
        <f t="shared" si="25"/>
        <v>0.89966567286976029</v>
      </c>
    </row>
    <row r="1271" spans="1:13">
      <c r="A1271" s="93" t="s">
        <v>5</v>
      </c>
      <c r="B1271" s="493" t="e">
        <f t="shared" ref="B1271:M1271" si="26">B1201/B1388</f>
        <v>#VALUE!</v>
      </c>
      <c r="C1271" s="493" t="e">
        <f t="shared" si="26"/>
        <v>#VALUE!</v>
      </c>
      <c r="D1271" s="493" t="e">
        <f t="shared" si="26"/>
        <v>#VALUE!</v>
      </c>
      <c r="E1271" s="493">
        <f t="shared" si="26"/>
        <v>1.2204594538814724</v>
      </c>
      <c r="F1271" s="493">
        <f t="shared" si="26"/>
        <v>1.1604308525067104</v>
      </c>
      <c r="G1271" s="493">
        <f t="shared" si="26"/>
        <v>0.8411657175871311</v>
      </c>
      <c r="H1271" s="493">
        <f t="shared" si="26"/>
        <v>0.71242235356238803</v>
      </c>
      <c r="I1271" s="493">
        <f t="shared" si="26"/>
        <v>0.83845681006141903</v>
      </c>
      <c r="J1271" s="493">
        <f t="shared" si="26"/>
        <v>1.0124298442200075</v>
      </c>
      <c r="K1271" s="493">
        <f t="shared" si="26"/>
        <v>0.95258975448909433</v>
      </c>
      <c r="L1271" s="493">
        <f t="shared" si="26"/>
        <v>0.76514570393573167</v>
      </c>
      <c r="M1271" s="493">
        <f t="shared" si="26"/>
        <v>0.93969858596931066</v>
      </c>
    </row>
    <row r="1272" spans="1:13">
      <c r="A1272" s="93" t="s">
        <v>4</v>
      </c>
      <c r="B1272" s="493" t="e">
        <f t="shared" ref="B1272:M1272" si="27">B1202/B1389</f>
        <v>#VALUE!</v>
      </c>
      <c r="C1272" s="493" t="e">
        <f t="shared" si="27"/>
        <v>#VALUE!</v>
      </c>
      <c r="D1272" s="493" t="e">
        <f t="shared" si="27"/>
        <v>#VALUE!</v>
      </c>
      <c r="E1272" s="493" t="e">
        <f t="shared" si="27"/>
        <v>#VALUE!</v>
      </c>
      <c r="F1272" s="493" t="e">
        <f t="shared" si="27"/>
        <v>#VALUE!</v>
      </c>
      <c r="G1272" s="493" t="e">
        <f t="shared" si="27"/>
        <v>#VALUE!</v>
      </c>
      <c r="H1272" s="493" t="e">
        <f t="shared" si="27"/>
        <v>#VALUE!</v>
      </c>
      <c r="I1272" s="493" t="e">
        <f t="shared" si="27"/>
        <v>#VALUE!</v>
      </c>
      <c r="J1272" s="493" t="e">
        <f t="shared" si="27"/>
        <v>#VALUE!</v>
      </c>
      <c r="K1272" s="493" t="e">
        <f t="shared" si="27"/>
        <v>#VALUE!</v>
      </c>
      <c r="L1272" s="493" t="e">
        <f t="shared" si="27"/>
        <v>#VALUE!</v>
      </c>
      <c r="M1272" s="493">
        <f t="shared" si="27"/>
        <v>1.2266780280840035</v>
      </c>
    </row>
    <row r="1273" spans="1:13">
      <c r="A1273" s="93" t="s">
        <v>3</v>
      </c>
      <c r="B1273" s="493" t="e">
        <f t="shared" ref="B1273:M1273" si="28">B1203/B1390</f>
        <v>#VALUE!</v>
      </c>
      <c r="C1273" s="493" t="e">
        <f t="shared" si="28"/>
        <v>#VALUE!</v>
      </c>
      <c r="D1273" s="493" t="e">
        <f t="shared" si="28"/>
        <v>#VALUE!</v>
      </c>
      <c r="E1273" s="493" t="e">
        <f t="shared" si="28"/>
        <v>#VALUE!</v>
      </c>
      <c r="F1273" s="493" t="e">
        <f t="shared" si="28"/>
        <v>#VALUE!</v>
      </c>
      <c r="G1273" s="493" t="e">
        <f t="shared" si="28"/>
        <v>#VALUE!</v>
      </c>
      <c r="H1273" s="493" t="e">
        <f t="shared" si="28"/>
        <v>#VALUE!</v>
      </c>
      <c r="I1273" s="493" t="e">
        <f t="shared" si="28"/>
        <v>#VALUE!</v>
      </c>
      <c r="J1273" s="493" t="e">
        <f t="shared" si="28"/>
        <v>#VALUE!</v>
      </c>
      <c r="K1273" s="493" t="e">
        <f t="shared" si="28"/>
        <v>#VALUE!</v>
      </c>
      <c r="L1273" s="493" t="e">
        <f t="shared" si="28"/>
        <v>#VALUE!</v>
      </c>
      <c r="M1273" s="493" t="e">
        <f t="shared" si="28"/>
        <v>#VALUE!</v>
      </c>
    </row>
    <row r="1274" spans="1:13">
      <c r="A1274" s="93" t="s">
        <v>33</v>
      </c>
      <c r="B1274" s="493">
        <f t="shared" ref="B1274:M1274" si="29">B1204/B1391</f>
        <v>1.1539812410485946</v>
      </c>
      <c r="C1274" s="493">
        <f t="shared" si="29"/>
        <v>1.3045344539928103</v>
      </c>
      <c r="D1274" s="493">
        <f t="shared" si="29"/>
        <v>1.3572793389971549</v>
      </c>
      <c r="E1274" s="493">
        <f t="shared" si="29"/>
        <v>1.3142117852019781</v>
      </c>
      <c r="F1274" s="493">
        <f t="shared" si="29"/>
        <v>1.3216656854029525</v>
      </c>
      <c r="G1274" s="493">
        <f t="shared" si="29"/>
        <v>0.96530625214470722</v>
      </c>
      <c r="H1274" s="493">
        <f t="shared" si="29"/>
        <v>0.81609390123464642</v>
      </c>
      <c r="I1274" s="493">
        <f t="shared" si="29"/>
        <v>0.88687368022550506</v>
      </c>
      <c r="J1274" s="493">
        <f t="shared" si="29"/>
        <v>1.0199656903041059</v>
      </c>
      <c r="K1274" s="493">
        <f t="shared" si="29"/>
        <v>0.98693094847070029</v>
      </c>
      <c r="L1274" s="493">
        <f t="shared" si="29"/>
        <v>0.85817628169556304</v>
      </c>
      <c r="M1274" s="493">
        <f t="shared" si="29"/>
        <v>0.9484149924507671</v>
      </c>
    </row>
    <row r="1275" spans="1:13">
      <c r="A1275" s="93" t="s">
        <v>1</v>
      </c>
      <c r="B1275" s="493" t="e">
        <f t="shared" ref="B1275:M1275" si="30">B1205/B1392</f>
        <v>#VALUE!</v>
      </c>
      <c r="C1275" s="493" t="e">
        <f t="shared" si="30"/>
        <v>#VALUE!</v>
      </c>
      <c r="D1275" s="493" t="e">
        <f t="shared" si="30"/>
        <v>#VALUE!</v>
      </c>
      <c r="E1275" s="493" t="e">
        <f t="shared" si="30"/>
        <v>#VALUE!</v>
      </c>
      <c r="F1275" s="493" t="e">
        <f t="shared" si="30"/>
        <v>#VALUE!</v>
      </c>
      <c r="G1275" s="493" t="e">
        <f t="shared" si="30"/>
        <v>#VALUE!</v>
      </c>
      <c r="H1275" s="493" t="e">
        <f t="shared" si="30"/>
        <v>#VALUE!</v>
      </c>
      <c r="I1275" s="493" t="e">
        <f t="shared" si="30"/>
        <v>#VALUE!</v>
      </c>
      <c r="J1275" s="493" t="e">
        <f t="shared" si="30"/>
        <v>#VALUE!</v>
      </c>
      <c r="K1275" s="493" t="e">
        <f t="shared" si="30"/>
        <v>#VALUE!</v>
      </c>
      <c r="L1275" s="493" t="e">
        <f t="shared" si="30"/>
        <v>#VALUE!</v>
      </c>
      <c r="M1275" s="493" t="e">
        <f t="shared" si="30"/>
        <v>#VALUE!</v>
      </c>
    </row>
    <row r="1276" spans="1:13">
      <c r="A1276" s="93" t="s">
        <v>0</v>
      </c>
      <c r="B1276" s="493">
        <f t="shared" ref="B1276:M1276" si="31">B1206/B1393</f>
        <v>1.0830322447696983</v>
      </c>
      <c r="C1276" s="493">
        <f t="shared" si="31"/>
        <v>1.3347412510876255</v>
      </c>
      <c r="D1276" s="493">
        <f t="shared" si="31"/>
        <v>1.3572346803715358</v>
      </c>
      <c r="E1276" s="493">
        <f t="shared" si="31"/>
        <v>1.3766223477727102</v>
      </c>
      <c r="F1276" s="493">
        <f t="shared" si="31"/>
        <v>1.3990574298420058</v>
      </c>
      <c r="G1276" s="493">
        <f t="shared" si="31"/>
        <v>1.2788845245148353</v>
      </c>
      <c r="H1276" s="493">
        <f t="shared" si="31"/>
        <v>1.1527450273910631</v>
      </c>
      <c r="I1276" s="493">
        <f t="shared" si="31"/>
        <v>1.2240282788247963</v>
      </c>
      <c r="J1276" s="493">
        <f t="shared" si="31"/>
        <v>1.3001386641708004</v>
      </c>
      <c r="K1276" s="493">
        <f t="shared" si="31"/>
        <v>0.60951736886059815</v>
      </c>
      <c r="L1276" s="493">
        <f t="shared" si="31"/>
        <v>0.81349855974185914</v>
      </c>
      <c r="M1276" s="493">
        <f t="shared" si="31"/>
        <v>4.9210793722479398</v>
      </c>
    </row>
    <row r="1280" spans="1:13">
      <c r="A1280" s="207" t="s">
        <v>2783</v>
      </c>
    </row>
    <row r="1282" spans="1:13">
      <c r="A1282" s="223" t="s">
        <v>14</v>
      </c>
      <c r="B1282" s="3">
        <v>2010</v>
      </c>
      <c r="C1282" s="3">
        <v>2011</v>
      </c>
      <c r="D1282" s="3">
        <v>2012</v>
      </c>
      <c r="E1282" s="222">
        <v>2013</v>
      </c>
      <c r="F1282" s="3">
        <v>2014</v>
      </c>
      <c r="G1282" s="3">
        <v>2015</v>
      </c>
      <c r="H1282" s="3">
        <v>2016</v>
      </c>
      <c r="I1282" s="222">
        <v>2017</v>
      </c>
      <c r="J1282" s="3">
        <v>2018</v>
      </c>
      <c r="K1282" s="222">
        <v>2019</v>
      </c>
      <c r="L1282" s="3">
        <v>2020</v>
      </c>
      <c r="M1282" s="222">
        <v>2021</v>
      </c>
    </row>
    <row r="1283" spans="1:13">
      <c r="A1283" s="93" t="s">
        <v>122</v>
      </c>
      <c r="B1283" s="493" t="e">
        <f>B1213/B1378</f>
        <v>#VALUE!</v>
      </c>
      <c r="C1283" s="493">
        <f t="shared" ref="C1283:M1283" si="32">C1213/C1378</f>
        <v>1.0806890541832477</v>
      </c>
      <c r="D1283" s="493">
        <f t="shared" si="32"/>
        <v>1.1154330751114432</v>
      </c>
      <c r="E1283" s="493">
        <f t="shared" si="32"/>
        <v>1.1242227271005958</v>
      </c>
      <c r="F1283" s="493">
        <f t="shared" si="32"/>
        <v>1.1633972418758618</v>
      </c>
      <c r="G1283" s="493">
        <f t="shared" si="32"/>
        <v>0.72816256549603464</v>
      </c>
      <c r="H1283" s="493">
        <f t="shared" si="32"/>
        <v>0.73833303998068189</v>
      </c>
      <c r="I1283" s="493">
        <f t="shared" si="32"/>
        <v>0.76660911799520848</v>
      </c>
      <c r="J1283" s="493">
        <f t="shared" si="32"/>
        <v>0.56814540419780046</v>
      </c>
      <c r="K1283" s="493">
        <f t="shared" si="32"/>
        <v>0.41694675223942368</v>
      </c>
      <c r="L1283" s="493">
        <f t="shared" si="32"/>
        <v>0.27750797756104129</v>
      </c>
      <c r="M1283" s="493">
        <f t="shared" si="32"/>
        <v>0.12264125314630395</v>
      </c>
    </row>
    <row r="1284" spans="1:13">
      <c r="A1284" s="93" t="s">
        <v>12</v>
      </c>
      <c r="B1284" s="493">
        <f t="shared" ref="B1284:M1284" si="33">B1214/B1379</f>
        <v>0.78203240058910151</v>
      </c>
      <c r="C1284" s="493">
        <f t="shared" si="33"/>
        <v>0.884731591653523</v>
      </c>
      <c r="D1284" s="493">
        <f t="shared" si="33"/>
        <v>0.98305145762326784</v>
      </c>
      <c r="E1284" s="493">
        <f t="shared" si="33"/>
        <v>1.0001279313198721</v>
      </c>
      <c r="F1284" s="493">
        <f t="shared" si="33"/>
        <v>0.93693390495724993</v>
      </c>
      <c r="G1284" s="493">
        <f t="shared" si="33"/>
        <v>0.77401502158647373</v>
      </c>
      <c r="H1284" s="493">
        <f t="shared" si="33"/>
        <v>0.62653914008698386</v>
      </c>
      <c r="I1284" s="493">
        <f t="shared" si="33"/>
        <v>0.73351684697666419</v>
      </c>
      <c r="J1284" s="493">
        <f t="shared" si="33"/>
        <v>0.85875376272569337</v>
      </c>
      <c r="K1284" s="493">
        <f t="shared" si="33"/>
        <v>1.0676786611811095</v>
      </c>
      <c r="L1284" s="493">
        <f t="shared" si="33"/>
        <v>0.85660476663487806</v>
      </c>
      <c r="M1284" s="493">
        <f t="shared" si="33"/>
        <v>0.80819411156161491</v>
      </c>
    </row>
    <row r="1285" spans="1:13">
      <c r="A1285" s="93" t="s">
        <v>513</v>
      </c>
      <c r="B1285" s="493" t="e">
        <f t="shared" ref="B1285:M1285" si="34">B1215/B1380</f>
        <v>#VALUE!</v>
      </c>
      <c r="C1285" s="493" t="e">
        <f t="shared" si="34"/>
        <v>#VALUE!</v>
      </c>
      <c r="D1285" s="493" t="e">
        <f t="shared" si="34"/>
        <v>#VALUE!</v>
      </c>
      <c r="E1285" s="493" t="e">
        <f t="shared" si="34"/>
        <v>#VALUE!</v>
      </c>
      <c r="F1285" s="493" t="e">
        <f t="shared" si="34"/>
        <v>#VALUE!</v>
      </c>
      <c r="G1285" s="493" t="e">
        <f t="shared" si="34"/>
        <v>#VALUE!</v>
      </c>
      <c r="H1285" s="493" t="e">
        <f t="shared" si="34"/>
        <v>#VALUE!</v>
      </c>
      <c r="I1285" s="493" t="e">
        <f t="shared" si="34"/>
        <v>#VALUE!</v>
      </c>
      <c r="J1285" s="493" t="e">
        <f t="shared" si="34"/>
        <v>#VALUE!</v>
      </c>
      <c r="K1285" s="493" t="e">
        <f t="shared" si="34"/>
        <v>#VALUE!</v>
      </c>
      <c r="L1285" s="493" t="e">
        <f t="shared" si="34"/>
        <v>#VALUE!</v>
      </c>
      <c r="M1285" s="493" t="e">
        <f t="shared" si="34"/>
        <v>#VALUE!</v>
      </c>
    </row>
    <row r="1286" spans="1:13">
      <c r="A1286" s="28" t="s">
        <v>100</v>
      </c>
      <c r="B1286" s="493" t="e">
        <f t="shared" ref="B1286:M1286" si="35">B1216/B1381</f>
        <v>#VALUE!</v>
      </c>
      <c r="C1286" s="493">
        <f t="shared" si="35"/>
        <v>1.6207112783626749</v>
      </c>
      <c r="D1286" s="493">
        <f t="shared" si="35"/>
        <v>1.7432163265377902</v>
      </c>
      <c r="E1286" s="493">
        <f t="shared" si="35"/>
        <v>1.7578542759008624</v>
      </c>
      <c r="F1286" s="493">
        <f t="shared" si="35"/>
        <v>1.7898036163980848</v>
      </c>
      <c r="G1286" s="493">
        <f t="shared" si="35"/>
        <v>1.6637155481004851</v>
      </c>
      <c r="H1286" s="493">
        <f t="shared" si="35"/>
        <v>1.4444339495230967</v>
      </c>
      <c r="I1286" s="493">
        <f t="shared" si="35"/>
        <v>1.0587904256401994</v>
      </c>
      <c r="J1286" s="493">
        <f t="shared" si="35"/>
        <v>1.1227243641430016</v>
      </c>
      <c r="K1286" s="493">
        <f t="shared" si="35"/>
        <v>1.1055290379267992</v>
      </c>
      <c r="L1286" s="493">
        <f t="shared" si="35"/>
        <v>1.0014984844496546</v>
      </c>
      <c r="M1286" s="493">
        <f t="shared" si="35"/>
        <v>1.05035636787458</v>
      </c>
    </row>
    <row r="1287" spans="1:13">
      <c r="A1287" s="93" t="s">
        <v>512</v>
      </c>
      <c r="B1287" s="493">
        <f t="shared" ref="B1287:M1287" si="36">B1217/B1382</f>
        <v>0.86143344709897607</v>
      </c>
      <c r="C1287" s="493">
        <f t="shared" si="36"/>
        <v>0.99852631288994176</v>
      </c>
      <c r="D1287" s="493">
        <f t="shared" si="36"/>
        <v>1.0134146341463417</v>
      </c>
      <c r="E1287" s="493">
        <f t="shared" si="36"/>
        <v>0.88854166666666667</v>
      </c>
      <c r="F1287" s="493">
        <f t="shared" si="36"/>
        <v>0.87850467289719636</v>
      </c>
      <c r="G1287" s="493">
        <f t="shared" si="36"/>
        <v>0.61803921568627451</v>
      </c>
      <c r="H1287" s="493">
        <f t="shared" si="36"/>
        <v>0.49184782608695654</v>
      </c>
      <c r="I1287" s="493">
        <f t="shared" si="36"/>
        <v>0.59327125262841696</v>
      </c>
      <c r="J1287" s="493">
        <f t="shared" si="36"/>
        <v>0.65235749472202664</v>
      </c>
      <c r="K1287" s="493">
        <f t="shared" si="36"/>
        <v>0.64152249134948092</v>
      </c>
      <c r="L1287" s="493">
        <f t="shared" si="36"/>
        <v>0.47390776699029125</v>
      </c>
      <c r="M1287" s="493">
        <f t="shared" si="36"/>
        <v>0.70317782285327934</v>
      </c>
    </row>
    <row r="1288" spans="1:13">
      <c r="A1288" s="93" t="s">
        <v>11</v>
      </c>
      <c r="B1288" s="493">
        <f t="shared" ref="B1288:M1288" si="37">B1218/B1383</f>
        <v>0.69332495423372231</v>
      </c>
      <c r="C1288" s="493">
        <f t="shared" si="37"/>
        <v>0.88526665454025588</v>
      </c>
      <c r="D1288" s="493">
        <f t="shared" si="37"/>
        <v>0.95420080794199624</v>
      </c>
      <c r="E1288" s="493">
        <f t="shared" si="37"/>
        <v>0.96585276495074679</v>
      </c>
      <c r="F1288" s="493">
        <f t="shared" si="37"/>
        <v>0.91260842373204398</v>
      </c>
      <c r="G1288" s="493">
        <f t="shared" si="37"/>
        <v>0.55992266257090495</v>
      </c>
      <c r="H1288" s="493">
        <f t="shared" si="37"/>
        <v>0.45399532518539204</v>
      </c>
      <c r="I1288" s="493">
        <f t="shared" si="37"/>
        <v>0.56464774365960735</v>
      </c>
      <c r="J1288" s="493">
        <f t="shared" si="37"/>
        <v>0.68991566879955368</v>
      </c>
      <c r="K1288" s="493">
        <f t="shared" si="37"/>
        <v>0.76426176968484516</v>
      </c>
      <c r="L1288" s="493">
        <f t="shared" si="37"/>
        <v>0.58626490664895137</v>
      </c>
      <c r="M1288" s="493">
        <f t="shared" si="37"/>
        <v>0.6768676184062451</v>
      </c>
    </row>
    <row r="1289" spans="1:13">
      <c r="A1289" s="93" t="s">
        <v>10</v>
      </c>
      <c r="B1289" s="493">
        <f>B1219/B1384</f>
        <v>0.83483193377832021</v>
      </c>
      <c r="C1289" s="493">
        <f t="shared" ref="C1289:M1289" si="38">C1219/C1384</f>
        <v>0.8767008780114357</v>
      </c>
      <c r="D1289" s="493">
        <f t="shared" si="38"/>
        <v>0.91498427160251716</v>
      </c>
      <c r="E1289" s="493">
        <f t="shared" si="38"/>
        <v>0.98148501468773597</v>
      </c>
      <c r="F1289" s="493">
        <f t="shared" si="38"/>
        <v>0.98302730552690454</v>
      </c>
      <c r="G1289" s="493">
        <f t="shared" si="38"/>
        <v>0.80746127227133069</v>
      </c>
      <c r="H1289" s="493">
        <f t="shared" si="38"/>
        <v>0.91125188441051486</v>
      </c>
      <c r="I1289" s="493">
        <f t="shared" si="38"/>
        <v>1.0197990328310949</v>
      </c>
      <c r="J1289" s="493">
        <f t="shared" si="38"/>
        <v>1.0149420404575049</v>
      </c>
      <c r="K1289" s="493">
        <f t="shared" si="38"/>
        <v>0.95898534724875273</v>
      </c>
      <c r="L1289" s="493">
        <f t="shared" si="38"/>
        <v>0.89830573751758414</v>
      </c>
      <c r="M1289" s="493">
        <f t="shared" si="38"/>
        <v>0.88773359370602922</v>
      </c>
    </row>
    <row r="1290" spans="1:13">
      <c r="A1290" s="93" t="s">
        <v>9</v>
      </c>
      <c r="B1290" s="493" t="e">
        <f t="shared" ref="B1290:M1290" si="39">B1220/B1385</f>
        <v>#VALUE!</v>
      </c>
      <c r="C1290" s="493">
        <f t="shared" si="39"/>
        <v>1.007454739084132</v>
      </c>
      <c r="D1290" s="493">
        <f t="shared" si="39"/>
        <v>1.3733780860178848</v>
      </c>
      <c r="E1290" s="493">
        <f t="shared" si="39"/>
        <v>1.5680875882927154</v>
      </c>
      <c r="F1290" s="493">
        <f t="shared" si="39"/>
        <v>1.6934942282737633</v>
      </c>
      <c r="G1290" s="493">
        <f t="shared" si="39"/>
        <v>1.2630435537985478</v>
      </c>
      <c r="H1290" s="493">
        <f t="shared" si="39"/>
        <v>0.83413969858375414</v>
      </c>
      <c r="I1290" s="493">
        <f t="shared" si="39"/>
        <v>0.88829647822694535</v>
      </c>
      <c r="J1290" s="493">
        <f t="shared" si="39"/>
        <v>0.95570204335689979</v>
      </c>
      <c r="K1290" s="493">
        <f t="shared" si="39"/>
        <v>0.95300076535149425</v>
      </c>
      <c r="L1290" s="493">
        <f t="shared" si="39"/>
        <v>0.71652919116821367</v>
      </c>
      <c r="M1290" s="493">
        <f t="shared" si="39"/>
        <v>0.91789831397400101</v>
      </c>
    </row>
    <row r="1291" spans="1:13">
      <c r="A1291" s="93" t="s">
        <v>8</v>
      </c>
      <c r="B1291" s="493" t="e">
        <f>B1221/B1386</f>
        <v>#VALUE!</v>
      </c>
      <c r="C1291" s="493" t="e">
        <f t="shared" ref="C1291:M1291" si="40">C1221/C1386</f>
        <v>#VALUE!</v>
      </c>
      <c r="D1291" s="493" t="e">
        <f t="shared" si="40"/>
        <v>#VALUE!</v>
      </c>
      <c r="E1291" s="493" t="e">
        <f t="shared" si="40"/>
        <v>#VALUE!</v>
      </c>
      <c r="F1291" s="493" t="e">
        <f t="shared" si="40"/>
        <v>#VALUE!</v>
      </c>
      <c r="G1291" s="493" t="e">
        <f t="shared" si="40"/>
        <v>#VALUE!</v>
      </c>
      <c r="H1291" s="493" t="e">
        <f t="shared" si="40"/>
        <v>#VALUE!</v>
      </c>
      <c r="I1291" s="493" t="e">
        <f t="shared" si="40"/>
        <v>#VALUE!</v>
      </c>
      <c r="J1291" s="493" t="e">
        <f t="shared" si="40"/>
        <v>#VALUE!</v>
      </c>
      <c r="K1291" s="493" t="e">
        <f t="shared" si="40"/>
        <v>#VALUE!</v>
      </c>
      <c r="L1291" s="493" t="e">
        <f t="shared" si="40"/>
        <v>#VALUE!</v>
      </c>
      <c r="M1291" s="493" t="e">
        <f t="shared" si="40"/>
        <v>#VALUE!</v>
      </c>
    </row>
    <row r="1292" spans="1:13">
      <c r="A1292" s="93" t="s">
        <v>6</v>
      </c>
      <c r="B1292" s="493">
        <f t="shared" ref="B1292:M1292" si="41">B1222/B1387</f>
        <v>0.74728384995762909</v>
      </c>
      <c r="C1292" s="493">
        <f t="shared" si="41"/>
        <v>1.0019537780333756</v>
      </c>
      <c r="D1292" s="493">
        <f t="shared" si="41"/>
        <v>1.0361247995262097</v>
      </c>
      <c r="E1292" s="493">
        <f t="shared" si="41"/>
        <v>0.9737493935346655</v>
      </c>
      <c r="F1292" s="493">
        <f t="shared" si="41"/>
        <v>0.94837481650444611</v>
      </c>
      <c r="G1292" s="493">
        <f t="shared" si="41"/>
        <v>0.76058272901479873</v>
      </c>
      <c r="H1292" s="493">
        <f t="shared" si="41"/>
        <v>0.53497904299246413</v>
      </c>
      <c r="I1292" s="493">
        <f t="shared" si="41"/>
        <v>0.70725622381171094</v>
      </c>
      <c r="J1292" s="493">
        <f t="shared" si="41"/>
        <v>0.83672769723596285</v>
      </c>
      <c r="K1292" s="493">
        <f t="shared" si="41"/>
        <v>0.77710690651282455</v>
      </c>
      <c r="L1292" s="493">
        <f t="shared" si="41"/>
        <v>0.63014822135628668</v>
      </c>
      <c r="M1292" s="493">
        <f t="shared" si="41"/>
        <v>0.68816505996535515</v>
      </c>
    </row>
    <row r="1293" spans="1:13">
      <c r="A1293" s="93" t="s">
        <v>5</v>
      </c>
      <c r="B1293" s="493" t="e">
        <f t="shared" ref="B1293:M1293" si="42">B1223/B1388</f>
        <v>#VALUE!</v>
      </c>
      <c r="C1293" s="493" t="e">
        <f t="shared" si="42"/>
        <v>#VALUE!</v>
      </c>
      <c r="D1293" s="493" t="e">
        <f t="shared" si="42"/>
        <v>#VALUE!</v>
      </c>
      <c r="E1293" s="493" t="e">
        <f t="shared" si="42"/>
        <v>#VALUE!</v>
      </c>
      <c r="F1293" s="493" t="e">
        <f t="shared" si="42"/>
        <v>#VALUE!</v>
      </c>
      <c r="G1293" s="493" t="e">
        <f t="shared" si="42"/>
        <v>#VALUE!</v>
      </c>
      <c r="H1293" s="493" t="e">
        <f t="shared" si="42"/>
        <v>#VALUE!</v>
      </c>
      <c r="I1293" s="493" t="e">
        <f t="shared" si="42"/>
        <v>#VALUE!</v>
      </c>
      <c r="J1293" s="493" t="e">
        <f t="shared" si="42"/>
        <v>#VALUE!</v>
      </c>
      <c r="K1293" s="493" t="e">
        <f t="shared" si="42"/>
        <v>#VALUE!</v>
      </c>
      <c r="L1293" s="493" t="e">
        <f t="shared" si="42"/>
        <v>#VALUE!</v>
      </c>
      <c r="M1293" s="493" t="e">
        <f t="shared" si="42"/>
        <v>#VALUE!</v>
      </c>
    </row>
    <row r="1294" spans="1:13">
      <c r="A1294" s="93" t="s">
        <v>4</v>
      </c>
      <c r="B1294" s="493" t="e">
        <f t="shared" ref="B1294:M1294" si="43">B1224/B1389</f>
        <v>#VALUE!</v>
      </c>
      <c r="C1294" s="493" t="e">
        <f t="shared" si="43"/>
        <v>#VALUE!</v>
      </c>
      <c r="D1294" s="493" t="e">
        <f t="shared" si="43"/>
        <v>#VALUE!</v>
      </c>
      <c r="E1294" s="493" t="e">
        <f t="shared" si="43"/>
        <v>#VALUE!</v>
      </c>
      <c r="F1294" s="493" t="e">
        <f t="shared" si="43"/>
        <v>#VALUE!</v>
      </c>
      <c r="G1294" s="493" t="e">
        <f t="shared" si="43"/>
        <v>#VALUE!</v>
      </c>
      <c r="H1294" s="493" t="e">
        <f t="shared" si="43"/>
        <v>#VALUE!</v>
      </c>
      <c r="I1294" s="493" t="e">
        <f t="shared" si="43"/>
        <v>#VALUE!</v>
      </c>
      <c r="J1294" s="493" t="e">
        <f t="shared" si="43"/>
        <v>#VALUE!</v>
      </c>
      <c r="K1294" s="493" t="e">
        <f t="shared" si="43"/>
        <v>#VALUE!</v>
      </c>
      <c r="L1294" s="493" t="e">
        <f t="shared" si="43"/>
        <v>#VALUE!</v>
      </c>
      <c r="M1294" s="493">
        <f t="shared" si="43"/>
        <v>1.7752214588769948</v>
      </c>
    </row>
    <row r="1295" spans="1:13">
      <c r="A1295" s="93" t="s">
        <v>3</v>
      </c>
      <c r="B1295" s="493" t="e">
        <f t="shared" ref="B1295:M1295" si="44">B1225/B1390</f>
        <v>#VALUE!</v>
      </c>
      <c r="C1295" s="493" t="e">
        <f t="shared" si="44"/>
        <v>#VALUE!</v>
      </c>
      <c r="D1295" s="493" t="e">
        <f t="shared" si="44"/>
        <v>#VALUE!</v>
      </c>
      <c r="E1295" s="493" t="e">
        <f t="shared" si="44"/>
        <v>#VALUE!</v>
      </c>
      <c r="F1295" s="493" t="e">
        <f t="shared" si="44"/>
        <v>#VALUE!</v>
      </c>
      <c r="G1295" s="493" t="e">
        <f t="shared" si="44"/>
        <v>#VALUE!</v>
      </c>
      <c r="H1295" s="493" t="e">
        <f t="shared" si="44"/>
        <v>#VALUE!</v>
      </c>
      <c r="I1295" s="493" t="e">
        <f t="shared" si="44"/>
        <v>#VALUE!</v>
      </c>
      <c r="J1295" s="493" t="e">
        <f t="shared" si="44"/>
        <v>#VALUE!</v>
      </c>
      <c r="K1295" s="493" t="e">
        <f t="shared" si="44"/>
        <v>#VALUE!</v>
      </c>
      <c r="L1295" s="493" t="e">
        <f t="shared" si="44"/>
        <v>#VALUE!</v>
      </c>
      <c r="M1295" s="493" t="e">
        <f t="shared" si="44"/>
        <v>#VALUE!</v>
      </c>
    </row>
    <row r="1296" spans="1:13">
      <c r="A1296" s="93" t="s">
        <v>33</v>
      </c>
      <c r="B1296" s="493">
        <f t="shared" ref="B1296:M1296" si="45">B1226/B1391</f>
        <v>0.86176737089009359</v>
      </c>
      <c r="C1296" s="493">
        <f t="shared" si="45"/>
        <v>1.1533657933981394</v>
      </c>
      <c r="D1296" s="493">
        <f t="shared" si="45"/>
        <v>1.3490372565691044</v>
      </c>
      <c r="E1296" s="493">
        <f t="shared" si="45"/>
        <v>1.3128911098332154</v>
      </c>
      <c r="F1296" s="493">
        <f t="shared" si="45"/>
        <v>1.3060084957827143</v>
      </c>
      <c r="G1296" s="493">
        <f t="shared" si="45"/>
        <v>0.93080766533910586</v>
      </c>
      <c r="H1296" s="493">
        <f t="shared" si="45"/>
        <v>0.83677682565756795</v>
      </c>
      <c r="I1296" s="493">
        <f t="shared" si="45"/>
        <v>0.87005978514881965</v>
      </c>
      <c r="J1296" s="493">
        <f t="shared" si="45"/>
        <v>0.98692225343561468</v>
      </c>
      <c r="K1296" s="493">
        <f t="shared" si="45"/>
        <v>0.97089153199890998</v>
      </c>
      <c r="L1296" s="493">
        <f t="shared" si="45"/>
        <v>0.85660876362539562</v>
      </c>
      <c r="M1296" s="493">
        <f t="shared" si="45"/>
        <v>0.95796286843895173</v>
      </c>
    </row>
    <row r="1297" spans="1:13">
      <c r="A1297" s="93" t="s">
        <v>1</v>
      </c>
      <c r="B1297" s="493" t="e">
        <f t="shared" ref="B1297:M1297" si="46">B1227/B1392</f>
        <v>#VALUE!</v>
      </c>
      <c r="C1297" s="493" t="e">
        <f t="shared" si="46"/>
        <v>#VALUE!</v>
      </c>
      <c r="D1297" s="493" t="e">
        <f t="shared" si="46"/>
        <v>#VALUE!</v>
      </c>
      <c r="E1297" s="493" t="e">
        <f t="shared" si="46"/>
        <v>#VALUE!</v>
      </c>
      <c r="F1297" s="493" t="e">
        <f t="shared" si="46"/>
        <v>#VALUE!</v>
      </c>
      <c r="G1297" s="493" t="e">
        <f t="shared" si="46"/>
        <v>#VALUE!</v>
      </c>
      <c r="H1297" s="493" t="e">
        <f t="shared" si="46"/>
        <v>#VALUE!</v>
      </c>
      <c r="I1297" s="493" t="e">
        <f t="shared" si="46"/>
        <v>#VALUE!</v>
      </c>
      <c r="J1297" s="493" t="e">
        <f t="shared" si="46"/>
        <v>#VALUE!</v>
      </c>
      <c r="K1297" s="493" t="e">
        <f t="shared" si="46"/>
        <v>#VALUE!</v>
      </c>
      <c r="L1297" s="493" t="e">
        <f t="shared" si="46"/>
        <v>#VALUE!</v>
      </c>
      <c r="M1297" s="493" t="e">
        <f t="shared" si="46"/>
        <v>#VALUE!</v>
      </c>
    </row>
    <row r="1298" spans="1:13">
      <c r="A1298" s="93" t="s">
        <v>0</v>
      </c>
      <c r="B1298" s="493">
        <f t="shared" ref="B1298:M1298" si="47">B1228/B1393</f>
        <v>1.0314573543332581</v>
      </c>
      <c r="C1298" s="493">
        <f t="shared" si="47"/>
        <v>1.2806803298596692</v>
      </c>
      <c r="D1298" s="493">
        <f t="shared" si="47"/>
        <v>1.385752305232306</v>
      </c>
      <c r="E1298" s="493">
        <f t="shared" si="47"/>
        <v>1.3373992004415611</v>
      </c>
      <c r="F1298" s="493">
        <f t="shared" si="47"/>
        <v>1.2907661373887074</v>
      </c>
      <c r="G1298" s="493">
        <f t="shared" si="47"/>
        <v>1.3382884032386677</v>
      </c>
      <c r="H1298" s="493">
        <f t="shared" si="47"/>
        <v>1.8695500944649557</v>
      </c>
      <c r="I1298" s="493">
        <f t="shared" si="47"/>
        <v>1.3144426449436086</v>
      </c>
      <c r="J1298" s="493">
        <f t="shared" si="47"/>
        <v>1.735547914517394</v>
      </c>
      <c r="K1298" s="493">
        <f t="shared" si="47"/>
        <v>0.72437798759837424</v>
      </c>
      <c r="L1298" s="493">
        <f t="shared" si="47"/>
        <v>0.927785993318191</v>
      </c>
      <c r="M1298" s="493">
        <f t="shared" si="47"/>
        <v>16.160099356441233</v>
      </c>
    </row>
    <row r="1303" spans="1:13">
      <c r="A1303" s="505"/>
      <c r="B1303" s="506"/>
      <c r="C1303" s="505"/>
    </row>
    <row r="1305" spans="1:13">
      <c r="A1305" s="207" t="s">
        <v>2784</v>
      </c>
    </row>
    <row r="1307" spans="1:13">
      <c r="A1307" s="223" t="s">
        <v>14</v>
      </c>
      <c r="B1307" s="3">
        <v>2010</v>
      </c>
      <c r="C1307" s="3">
        <v>2011</v>
      </c>
      <c r="D1307" s="3">
        <v>2012</v>
      </c>
      <c r="E1307" s="222">
        <v>2013</v>
      </c>
      <c r="F1307" s="3">
        <v>2014</v>
      </c>
      <c r="G1307" s="3">
        <v>2015</v>
      </c>
      <c r="H1307" s="3">
        <v>2016</v>
      </c>
      <c r="I1307" s="222">
        <v>2017</v>
      </c>
      <c r="J1307" s="3">
        <v>2018</v>
      </c>
      <c r="K1307" s="222">
        <v>2019</v>
      </c>
      <c r="L1307" s="3">
        <v>2020</v>
      </c>
      <c r="M1307" s="222">
        <v>2021</v>
      </c>
    </row>
    <row r="1308" spans="1:13">
      <c r="A1308" s="93" t="s">
        <v>122</v>
      </c>
      <c r="B1308" s="493" t="e">
        <f>B1238*100</f>
        <v>#VALUE!</v>
      </c>
      <c r="C1308" s="493">
        <f t="shared" ref="C1308:M1308" si="48">C1238*100</f>
        <v>63.961859479224117</v>
      </c>
      <c r="D1308" s="493">
        <f t="shared" si="48"/>
        <v>62.890292174476912</v>
      </c>
      <c r="E1308" s="493">
        <f t="shared" si="48"/>
        <v>62.17137584063488</v>
      </c>
      <c r="F1308" s="493">
        <f t="shared" si="48"/>
        <v>61.017786089286318</v>
      </c>
      <c r="G1308" s="493">
        <f t="shared" si="48"/>
        <v>95.814408537102352</v>
      </c>
      <c r="H1308" s="493">
        <f t="shared" si="48"/>
        <v>97.94050811797193</v>
      </c>
      <c r="I1308" s="493">
        <f t="shared" si="48"/>
        <v>96.654609798325055</v>
      </c>
      <c r="J1308" s="493">
        <f t="shared" si="48"/>
        <v>63.693426163550861</v>
      </c>
      <c r="K1308" s="493">
        <f t="shared" si="48"/>
        <v>44.223424869444699</v>
      </c>
      <c r="L1308" s="493">
        <f t="shared" si="48"/>
        <v>27.888278415024104</v>
      </c>
      <c r="M1308" s="493">
        <f t="shared" si="48"/>
        <v>25.63530509157469</v>
      </c>
    </row>
    <row r="1309" spans="1:13">
      <c r="A1309" s="93" t="s">
        <v>12</v>
      </c>
      <c r="B1309" s="493">
        <f t="shared" ref="B1309:M1309" si="49">B1239*100</f>
        <v>86.008836524300435</v>
      </c>
      <c r="C1309" s="493">
        <f t="shared" si="49"/>
        <v>106.31402762514234</v>
      </c>
      <c r="D1309" s="493">
        <f t="shared" si="49"/>
        <v>114.44871442556604</v>
      </c>
      <c r="E1309" s="493">
        <f t="shared" si="49"/>
        <v>114.77658640385199</v>
      </c>
      <c r="F1309" s="493">
        <f t="shared" si="49"/>
        <v>106.83943101712279</v>
      </c>
      <c r="G1309" s="493">
        <f t="shared" si="49"/>
        <v>79.178577463310191</v>
      </c>
      <c r="H1309" s="493">
        <f t="shared" si="49"/>
        <v>69.533919207310944</v>
      </c>
      <c r="I1309" s="493">
        <f t="shared" si="49"/>
        <v>76.057675701005891</v>
      </c>
      <c r="J1309" s="493">
        <f t="shared" si="49"/>
        <v>85.385220015305819</v>
      </c>
      <c r="K1309" s="493">
        <f t="shared" si="49"/>
        <v>88.647993278222657</v>
      </c>
      <c r="L1309" s="493">
        <f t="shared" si="49"/>
        <v>74.984404182358148</v>
      </c>
      <c r="M1309" s="493">
        <f t="shared" si="49"/>
        <v>88.600151921471294</v>
      </c>
    </row>
    <row r="1310" spans="1:13">
      <c r="A1310" s="93" t="s">
        <v>513</v>
      </c>
      <c r="B1310" s="493" t="e">
        <f t="shared" ref="B1310:M1310" si="50">B1240*100</f>
        <v>#VALUE!</v>
      </c>
      <c r="C1310" s="493" t="e">
        <f t="shared" si="50"/>
        <v>#VALUE!</v>
      </c>
      <c r="D1310" s="493" t="e">
        <f t="shared" si="50"/>
        <v>#VALUE!</v>
      </c>
      <c r="E1310" s="493" t="e">
        <f t="shared" si="50"/>
        <v>#VALUE!</v>
      </c>
      <c r="F1310" s="493" t="e">
        <f t="shared" si="50"/>
        <v>#VALUE!</v>
      </c>
      <c r="G1310" s="493" t="e">
        <f t="shared" si="50"/>
        <v>#VALUE!</v>
      </c>
      <c r="H1310" s="493" t="e">
        <f t="shared" si="50"/>
        <v>#VALUE!</v>
      </c>
      <c r="I1310" s="493" t="e">
        <f t="shared" si="50"/>
        <v>#VALUE!</v>
      </c>
      <c r="J1310" s="493" t="e">
        <f t="shared" si="50"/>
        <v>#VALUE!</v>
      </c>
      <c r="K1310" s="493" t="e">
        <f t="shared" si="50"/>
        <v>#VALUE!</v>
      </c>
      <c r="L1310" s="493" t="e">
        <f t="shared" si="50"/>
        <v>#VALUE!</v>
      </c>
      <c r="M1310" s="493" t="e">
        <f t="shared" si="50"/>
        <v>#VALUE!</v>
      </c>
    </row>
    <row r="1311" spans="1:13">
      <c r="A1311" s="28" t="s">
        <v>100</v>
      </c>
      <c r="B1311" s="493" t="e">
        <f t="shared" ref="B1311:M1311" si="51">B1241*100</f>
        <v>#VALUE!</v>
      </c>
      <c r="C1311" s="493">
        <f t="shared" si="51"/>
        <v>153.44486257335382</v>
      </c>
      <c r="D1311" s="493">
        <f t="shared" si="51"/>
        <v>165.69463454780427</v>
      </c>
      <c r="E1311" s="493">
        <f t="shared" si="51"/>
        <v>167.16132406699418</v>
      </c>
      <c r="F1311" s="493">
        <f t="shared" si="51"/>
        <v>170.40807871195989</v>
      </c>
      <c r="G1311" s="493">
        <f t="shared" si="51"/>
        <v>157.79923733699709</v>
      </c>
      <c r="H1311" s="493">
        <f t="shared" si="51"/>
        <v>136.59293071685815</v>
      </c>
      <c r="I1311" s="493">
        <f t="shared" si="51"/>
        <v>100.46852269455002</v>
      </c>
      <c r="J1311" s="493">
        <f t="shared" si="51"/>
        <v>107.38416618252842</v>
      </c>
      <c r="K1311" s="493">
        <f t="shared" si="51"/>
        <v>105.73950091388707</v>
      </c>
      <c r="L1311" s="493">
        <f t="shared" si="51"/>
        <v>95.866204375643278</v>
      </c>
      <c r="M1311" s="493">
        <f t="shared" si="51"/>
        <v>104.63836287492565</v>
      </c>
    </row>
    <row r="1312" spans="1:13">
      <c r="A1312" s="93" t="s">
        <v>512</v>
      </c>
      <c r="B1312" s="493">
        <f t="shared" ref="B1312:M1312" si="52">B1242*100</f>
        <v>99.658703071672349</v>
      </c>
      <c r="C1312" s="493">
        <f t="shared" si="52"/>
        <v>126.0209070750754</v>
      </c>
      <c r="D1312" s="493">
        <f t="shared" si="52"/>
        <v>132.33739837398372</v>
      </c>
      <c r="E1312" s="493">
        <f t="shared" si="52"/>
        <v>116.50173611111114</v>
      </c>
      <c r="F1312" s="493">
        <f t="shared" si="52"/>
        <v>113.4190031152648</v>
      </c>
      <c r="G1312" s="493">
        <f t="shared" si="52"/>
        <v>86.901960784313729</v>
      </c>
      <c r="H1312" s="493">
        <f t="shared" si="52"/>
        <v>75.203804347826093</v>
      </c>
      <c r="I1312" s="493">
        <f t="shared" si="52"/>
        <v>88.465004505857607</v>
      </c>
      <c r="J1312" s="493">
        <f t="shared" si="52"/>
        <v>91.414496833216035</v>
      </c>
      <c r="K1312" s="493">
        <f t="shared" si="52"/>
        <v>89.34256055363322</v>
      </c>
      <c r="L1312" s="493">
        <f t="shared" si="52"/>
        <v>75.849514563106794</v>
      </c>
      <c r="M1312" s="493">
        <f t="shared" si="52"/>
        <v>105.81473968897906</v>
      </c>
    </row>
    <row r="1313" spans="1:13">
      <c r="A1313" s="93" t="s">
        <v>11</v>
      </c>
      <c r="B1313" s="493">
        <f t="shared" ref="B1313:M1313" si="53">B1243*100</f>
        <v>93.331329635600241</v>
      </c>
      <c r="C1313" s="493">
        <f t="shared" si="53"/>
        <v>121.41967621419676</v>
      </c>
      <c r="D1313" s="493">
        <f t="shared" si="53"/>
        <v>126.78250908730122</v>
      </c>
      <c r="E1313" s="493">
        <f t="shared" si="53"/>
        <v>120.11179031987942</v>
      </c>
      <c r="F1313" s="493">
        <f t="shared" si="53"/>
        <v>112.85272237811235</v>
      </c>
      <c r="G1313" s="493">
        <f t="shared" si="53"/>
        <v>76.363978132489549</v>
      </c>
      <c r="H1313" s="493">
        <f t="shared" si="53"/>
        <v>65.702557060241844</v>
      </c>
      <c r="I1313" s="493">
        <f t="shared" si="53"/>
        <v>71.960150794306259</v>
      </c>
      <c r="J1313" s="493">
        <f t="shared" si="53"/>
        <v>88.173420062996797</v>
      </c>
      <c r="K1313" s="493">
        <f t="shared" si="53"/>
        <v>86.255902777777777</v>
      </c>
      <c r="L1313" s="493">
        <f t="shared" si="53"/>
        <v>66.780181818181816</v>
      </c>
      <c r="M1313" s="493">
        <f t="shared" si="53"/>
        <v>90.611216131064907</v>
      </c>
    </row>
    <row r="1314" spans="1:13">
      <c r="A1314" s="93" t="s">
        <v>10</v>
      </c>
      <c r="B1314" s="493">
        <f t="shared" ref="B1314:M1314" si="54">B1244*100</f>
        <v>142.10866288667194</v>
      </c>
      <c r="C1314" s="493">
        <f t="shared" si="54"/>
        <v>146.11000263164192</v>
      </c>
      <c r="D1314" s="493">
        <f t="shared" si="54"/>
        <v>147.64126234927375</v>
      </c>
      <c r="E1314" s="493">
        <f t="shared" si="54"/>
        <v>153.26503772059789</v>
      </c>
      <c r="F1314" s="493">
        <f t="shared" si="54"/>
        <v>148.41270248870174</v>
      </c>
      <c r="G1314" s="493">
        <f t="shared" si="54"/>
        <v>124.50724551348391</v>
      </c>
      <c r="H1314" s="493">
        <f t="shared" si="54"/>
        <v>68.391774764097789</v>
      </c>
      <c r="I1314" s="493">
        <f t="shared" si="54"/>
        <v>74.259159676356973</v>
      </c>
      <c r="J1314" s="493">
        <f t="shared" si="54"/>
        <v>74.516391821812107</v>
      </c>
      <c r="K1314" s="493">
        <f t="shared" si="54"/>
        <v>65.345478653040487</v>
      </c>
      <c r="L1314" s="493">
        <f t="shared" si="54"/>
        <v>56.276212379778059</v>
      </c>
      <c r="M1314" s="493">
        <f t="shared" si="54"/>
        <v>55.613898664524775</v>
      </c>
    </row>
    <row r="1315" spans="1:13">
      <c r="A1315" s="93" t="s">
        <v>9</v>
      </c>
      <c r="B1315" s="493">
        <f t="shared" ref="B1315:M1315" si="55">B1245*100</f>
        <v>0</v>
      </c>
      <c r="C1315" s="493">
        <f t="shared" si="55"/>
        <v>194.88817891373802</v>
      </c>
      <c r="D1315" s="493">
        <f t="shared" si="55"/>
        <v>191.26064527670999</v>
      </c>
      <c r="E1315" s="493">
        <f t="shared" si="55"/>
        <v>189.92935820887834</v>
      </c>
      <c r="F1315" s="493">
        <f t="shared" si="55"/>
        <v>195.15003751933119</v>
      </c>
      <c r="G1315" s="493">
        <f t="shared" si="55"/>
        <v>143.88651945231697</v>
      </c>
      <c r="H1315" s="493">
        <f t="shared" si="55"/>
        <v>107.29494723149261</v>
      </c>
      <c r="I1315" s="493">
        <f t="shared" si="55"/>
        <v>112.93018430611409</v>
      </c>
      <c r="J1315" s="493">
        <f t="shared" si="55"/>
        <v>119.00901116182425</v>
      </c>
      <c r="K1315" s="493">
        <f t="shared" si="55"/>
        <v>117.81172961300435</v>
      </c>
      <c r="L1315" s="493">
        <f t="shared" si="55"/>
        <v>102.71026302125894</v>
      </c>
      <c r="M1315" s="493">
        <f t="shared" si="55"/>
        <v>120.6147834075155</v>
      </c>
    </row>
    <row r="1316" spans="1:13">
      <c r="A1316" s="93" t="s">
        <v>8</v>
      </c>
      <c r="B1316" s="493">
        <f t="shared" ref="B1316:M1316" si="56">B1246*100</f>
        <v>143.20125581898887</v>
      </c>
      <c r="C1316" s="493">
        <f t="shared" si="56"/>
        <v>171.45400169651239</v>
      </c>
      <c r="D1316" s="493">
        <f t="shared" si="56"/>
        <v>164.06005485418376</v>
      </c>
      <c r="E1316" s="493">
        <f t="shared" si="56"/>
        <v>168.58646047962591</v>
      </c>
      <c r="F1316" s="493">
        <f t="shared" si="56"/>
        <v>166.93817058428769</v>
      </c>
      <c r="G1316" s="493">
        <f t="shared" si="56"/>
        <v>129.35948525293784</v>
      </c>
      <c r="H1316" s="493">
        <f t="shared" si="56"/>
        <v>109.89382010801346</v>
      </c>
      <c r="I1316" s="493">
        <f t="shared" si="56"/>
        <v>125.23657072204854</v>
      </c>
      <c r="J1316" s="493">
        <f t="shared" si="56"/>
        <v>144.29289409434952</v>
      </c>
      <c r="K1316" s="493">
        <f t="shared" si="56"/>
        <v>127.94521358891674</v>
      </c>
      <c r="L1316" s="493">
        <f t="shared" si="56"/>
        <v>111.8257416079864</v>
      </c>
      <c r="M1316" s="493">
        <f t="shared" si="56"/>
        <v>116.32889977645662</v>
      </c>
    </row>
    <row r="1317" spans="1:13">
      <c r="A1317" s="93" t="s">
        <v>6</v>
      </c>
      <c r="B1317" s="493">
        <f t="shared" ref="B1317:M1317" si="57">B1247*100</f>
        <v>122.90666593597609</v>
      </c>
      <c r="C1317" s="493">
        <f t="shared" si="57"/>
        <v>165.49003772175701</v>
      </c>
      <c r="D1317" s="493">
        <f t="shared" si="57"/>
        <v>171.13397435817512</v>
      </c>
      <c r="E1317" s="493">
        <f t="shared" si="57"/>
        <v>160.83159463092713</v>
      </c>
      <c r="F1317" s="493">
        <f t="shared" si="57"/>
        <v>156.64054330503978</v>
      </c>
      <c r="G1317" s="493">
        <f t="shared" si="57"/>
        <v>125.623424228441</v>
      </c>
      <c r="H1317" s="493">
        <f t="shared" si="57"/>
        <v>80.875315065224868</v>
      </c>
      <c r="I1317" s="493">
        <f t="shared" si="57"/>
        <v>98.693491470470292</v>
      </c>
      <c r="J1317" s="493">
        <f t="shared" si="57"/>
        <v>115.16758541726149</v>
      </c>
      <c r="K1317" s="493">
        <f t="shared" si="57"/>
        <v>107.42766321394454</v>
      </c>
      <c r="L1317" s="493">
        <f t="shared" si="57"/>
        <v>91.164867062406472</v>
      </c>
      <c r="M1317" s="493">
        <f t="shared" si="57"/>
        <v>98.368632073796761</v>
      </c>
    </row>
    <row r="1318" spans="1:13">
      <c r="A1318" s="93" t="s">
        <v>5</v>
      </c>
      <c r="B1318" s="493" t="e">
        <f t="shared" ref="B1318:M1318" si="58">B1248*100</f>
        <v>#VALUE!</v>
      </c>
      <c r="C1318" s="493" t="e">
        <f t="shared" si="58"/>
        <v>#VALUE!</v>
      </c>
      <c r="D1318" s="493" t="e">
        <f t="shared" si="58"/>
        <v>#VALUE!</v>
      </c>
      <c r="E1318" s="493">
        <f t="shared" si="58"/>
        <v>118.81415545578815</v>
      </c>
      <c r="F1318" s="493">
        <f t="shared" si="58"/>
        <v>111.8742637323286</v>
      </c>
      <c r="G1318" s="493">
        <f t="shared" si="58"/>
        <v>84.632068017403029</v>
      </c>
      <c r="H1318" s="493">
        <f t="shared" si="58"/>
        <v>73.86397114645915</v>
      </c>
      <c r="I1318" s="493">
        <f t="shared" si="58"/>
        <v>84.495896210943258</v>
      </c>
      <c r="J1318" s="493">
        <f t="shared" si="58"/>
        <v>97.592333601792873</v>
      </c>
      <c r="K1318" s="493">
        <f t="shared" si="58"/>
        <v>90.358648827757094</v>
      </c>
      <c r="L1318" s="493">
        <f t="shared" si="58"/>
        <v>74.601513115841939</v>
      </c>
      <c r="M1318" s="493">
        <f t="shared" si="58"/>
        <v>94.230651033781228</v>
      </c>
    </row>
    <row r="1319" spans="1:13">
      <c r="A1319" s="93" t="s">
        <v>4</v>
      </c>
      <c r="B1319" s="493" t="e">
        <f t="shared" ref="B1319:M1319" si="59">B1249*100</f>
        <v>#VALUE!</v>
      </c>
      <c r="C1319" s="493" t="e">
        <f t="shared" si="59"/>
        <v>#VALUE!</v>
      </c>
      <c r="D1319" s="493" t="e">
        <f t="shared" si="59"/>
        <v>#VALUE!</v>
      </c>
      <c r="E1319" s="493" t="e">
        <f t="shared" si="59"/>
        <v>#VALUE!</v>
      </c>
      <c r="F1319" s="493" t="e">
        <f t="shared" si="59"/>
        <v>#VALUE!</v>
      </c>
      <c r="G1319" s="493" t="e">
        <f t="shared" si="59"/>
        <v>#VALUE!</v>
      </c>
      <c r="H1319" s="493" t="e">
        <f t="shared" si="59"/>
        <v>#VALUE!</v>
      </c>
      <c r="I1319" s="493" t="e">
        <f t="shared" si="59"/>
        <v>#VALUE!</v>
      </c>
      <c r="J1319" s="493" t="e">
        <f t="shared" si="59"/>
        <v>#VALUE!</v>
      </c>
      <c r="K1319" s="493" t="e">
        <f t="shared" si="59"/>
        <v>#VALUE!</v>
      </c>
      <c r="L1319" s="493" t="e">
        <f t="shared" si="59"/>
        <v>#VALUE!</v>
      </c>
      <c r="M1319" s="493">
        <f t="shared" si="59"/>
        <v>121.60266993307415</v>
      </c>
    </row>
    <row r="1320" spans="1:13">
      <c r="A1320" s="93" t="s">
        <v>3</v>
      </c>
      <c r="B1320" s="493" t="e">
        <f t="shared" ref="B1320:M1320" si="60">B1250*100</f>
        <v>#VALUE!</v>
      </c>
      <c r="C1320" s="493" t="e">
        <f t="shared" si="60"/>
        <v>#VALUE!</v>
      </c>
      <c r="D1320" s="493" t="e">
        <f t="shared" si="60"/>
        <v>#VALUE!</v>
      </c>
      <c r="E1320" s="493" t="e">
        <f t="shared" si="60"/>
        <v>#VALUE!</v>
      </c>
      <c r="F1320" s="493" t="e">
        <f t="shared" si="60"/>
        <v>#VALUE!</v>
      </c>
      <c r="G1320" s="493" t="e">
        <f t="shared" si="60"/>
        <v>#VALUE!</v>
      </c>
      <c r="H1320" s="493" t="e">
        <f t="shared" si="60"/>
        <v>#VALUE!</v>
      </c>
      <c r="I1320" s="493" t="e">
        <f t="shared" si="60"/>
        <v>#VALUE!</v>
      </c>
      <c r="J1320" s="493" t="e">
        <f t="shared" si="60"/>
        <v>#VALUE!</v>
      </c>
      <c r="K1320" s="493" t="e">
        <f t="shared" si="60"/>
        <v>#VALUE!</v>
      </c>
      <c r="L1320" s="493" t="e">
        <f t="shared" si="60"/>
        <v>#VALUE!</v>
      </c>
      <c r="M1320" s="493" t="e">
        <f t="shared" si="60"/>
        <v>#VALUE!</v>
      </c>
    </row>
    <row r="1321" spans="1:13">
      <c r="A1321" s="93" t="s">
        <v>33</v>
      </c>
      <c r="B1321" s="493">
        <f t="shared" ref="B1321:M1321" si="61">B1251*100</f>
        <v>119.55326516785422</v>
      </c>
      <c r="C1321" s="493">
        <f t="shared" si="61"/>
        <v>132.36432579916391</v>
      </c>
      <c r="D1321" s="493">
        <f t="shared" si="61"/>
        <v>140.6956178964405</v>
      </c>
      <c r="E1321" s="493">
        <f t="shared" si="61"/>
        <v>136.42930744680507</v>
      </c>
      <c r="F1321" s="493">
        <f t="shared" si="61"/>
        <v>137.96208336143332</v>
      </c>
      <c r="G1321" s="493">
        <f t="shared" si="61"/>
        <v>104.22654569100432</v>
      </c>
      <c r="H1321" s="493">
        <f t="shared" si="61"/>
        <v>89.18959589256869</v>
      </c>
      <c r="I1321" s="493">
        <f t="shared" si="61"/>
        <v>94.873038176715539</v>
      </c>
      <c r="J1321" s="493">
        <f t="shared" si="61"/>
        <v>105.62690846228303</v>
      </c>
      <c r="K1321" s="493">
        <f t="shared" si="61"/>
        <v>100.20147000034495</v>
      </c>
      <c r="L1321" s="493">
        <f t="shared" si="61"/>
        <v>88.490960992566798</v>
      </c>
      <c r="M1321" s="493">
        <f t="shared" si="61"/>
        <v>101.10258649517488</v>
      </c>
    </row>
    <row r="1322" spans="1:13">
      <c r="A1322" s="93" t="s">
        <v>1</v>
      </c>
      <c r="B1322" s="493" t="e">
        <f t="shared" ref="B1322:M1322" si="62">B1252*100</f>
        <v>#VALUE!</v>
      </c>
      <c r="C1322" s="493" t="e">
        <f t="shared" si="62"/>
        <v>#VALUE!</v>
      </c>
      <c r="D1322" s="493" t="e">
        <f t="shared" si="62"/>
        <v>#VALUE!</v>
      </c>
      <c r="E1322" s="493" t="e">
        <f t="shared" si="62"/>
        <v>#VALUE!</v>
      </c>
      <c r="F1322" s="493" t="e">
        <f t="shared" si="62"/>
        <v>#VALUE!</v>
      </c>
      <c r="G1322" s="493" t="e">
        <f t="shared" si="62"/>
        <v>#VALUE!</v>
      </c>
      <c r="H1322" s="493" t="e">
        <f t="shared" si="62"/>
        <v>#VALUE!</v>
      </c>
      <c r="I1322" s="493" t="e">
        <f t="shared" si="62"/>
        <v>#VALUE!</v>
      </c>
      <c r="J1322" s="493" t="e">
        <f t="shared" si="62"/>
        <v>#VALUE!</v>
      </c>
      <c r="K1322" s="493" t="e">
        <f t="shared" si="62"/>
        <v>#VALUE!</v>
      </c>
      <c r="L1322" s="493" t="e">
        <f t="shared" si="62"/>
        <v>#VALUE!</v>
      </c>
      <c r="M1322" s="493" t="e">
        <f t="shared" si="62"/>
        <v>#VALUE!</v>
      </c>
    </row>
    <row r="1323" spans="1:13">
      <c r="A1323" s="93" t="s">
        <v>0</v>
      </c>
      <c r="B1323" s="493">
        <f t="shared" ref="B1323:M1323" si="63">B1253*100</f>
        <v>124.81694937401751</v>
      </c>
      <c r="C1323" s="493">
        <f t="shared" si="63"/>
        <v>144.73056375843737</v>
      </c>
      <c r="D1323" s="493">
        <f t="shared" si="63"/>
        <v>147.54307965115916</v>
      </c>
      <c r="E1323" s="493">
        <f t="shared" si="63"/>
        <v>152.56843251876055</v>
      </c>
      <c r="F1323" s="493">
        <f t="shared" si="63"/>
        <v>150.82793183825135</v>
      </c>
      <c r="G1323" s="493">
        <f t="shared" si="63"/>
        <v>142.7885362527619</v>
      </c>
      <c r="H1323" s="493">
        <f t="shared" si="63"/>
        <v>133.70964018408</v>
      </c>
      <c r="I1323" s="493">
        <f t="shared" si="63"/>
        <v>136.1570529811286</v>
      </c>
      <c r="J1323" s="493">
        <f t="shared" si="63"/>
        <v>141.39386188930115</v>
      </c>
      <c r="K1323" s="493">
        <f t="shared" si="63"/>
        <v>59.495838110490894</v>
      </c>
      <c r="L1323" s="493">
        <f t="shared" si="63"/>
        <v>85.933201601916011</v>
      </c>
      <c r="M1323" s="493">
        <f t="shared" si="63"/>
        <v>114.57604154905725</v>
      </c>
    </row>
    <row r="1328" spans="1:13">
      <c r="A1328" s="207" t="s">
        <v>2785</v>
      </c>
    </row>
    <row r="1330" spans="1:13">
      <c r="A1330" s="223" t="s">
        <v>14</v>
      </c>
      <c r="B1330" s="3">
        <v>2010</v>
      </c>
      <c r="C1330" s="3">
        <v>2011</v>
      </c>
      <c r="D1330" s="3">
        <v>2012</v>
      </c>
      <c r="E1330" s="222">
        <v>2013</v>
      </c>
      <c r="F1330" s="3">
        <v>2014</v>
      </c>
      <c r="G1330" s="3">
        <v>2015</v>
      </c>
      <c r="H1330" s="3">
        <v>2016</v>
      </c>
      <c r="I1330" s="222">
        <v>2017</v>
      </c>
      <c r="J1330" s="3">
        <v>2018</v>
      </c>
      <c r="K1330" s="222">
        <v>2019</v>
      </c>
      <c r="L1330" s="3">
        <v>2020</v>
      </c>
      <c r="M1330" s="222">
        <v>2021</v>
      </c>
    </row>
    <row r="1331" spans="1:13">
      <c r="A1331" s="93" t="s">
        <v>122</v>
      </c>
      <c r="B1331" s="493" t="e">
        <f>B1261*100</f>
        <v>#VALUE!</v>
      </c>
      <c r="C1331" s="493">
        <f t="shared" ref="C1331:M1331" si="64">C1261*100</f>
        <v>42.641239652816076</v>
      </c>
      <c r="D1331" s="493">
        <f t="shared" si="64"/>
        <v>41.926861449651277</v>
      </c>
      <c r="E1331" s="493">
        <f t="shared" si="64"/>
        <v>41.447583893756587</v>
      </c>
      <c r="F1331" s="493">
        <f t="shared" si="64"/>
        <v>40.678524059524214</v>
      </c>
      <c r="G1331" s="493">
        <f t="shared" si="64"/>
        <v>62.452624535814735</v>
      </c>
      <c r="H1331" s="493">
        <f t="shared" si="64"/>
        <v>83.296381775584592</v>
      </c>
      <c r="I1331" s="493">
        <f t="shared" si="64"/>
        <v>82.151668445276684</v>
      </c>
      <c r="J1331" s="493">
        <f t="shared" si="64"/>
        <v>53.92595072393668</v>
      </c>
      <c r="K1331" s="493">
        <f t="shared" si="64"/>
        <v>37.025525247528314</v>
      </c>
      <c r="L1331" s="493">
        <f t="shared" si="64"/>
        <v>23.380537342139164</v>
      </c>
      <c r="M1331" s="493">
        <f t="shared" si="64"/>
        <v>20.357448160956373</v>
      </c>
    </row>
    <row r="1332" spans="1:13">
      <c r="A1332" s="93" t="s">
        <v>12</v>
      </c>
      <c r="B1332" s="493">
        <f t="shared" ref="B1332:M1332" si="65">B1262*100</f>
        <v>91.605301914580266</v>
      </c>
      <c r="C1332" s="493">
        <f t="shared" si="65"/>
        <v>107.92263051905783</v>
      </c>
      <c r="D1332" s="493">
        <f t="shared" si="65"/>
        <v>116.5486908370443</v>
      </c>
      <c r="E1332" s="493">
        <f t="shared" si="65"/>
        <v>116.68159198731843</v>
      </c>
      <c r="F1332" s="493">
        <f t="shared" si="65"/>
        <v>108.62194498612587</v>
      </c>
      <c r="G1332" s="493">
        <f t="shared" si="65"/>
        <v>80.067115115641613</v>
      </c>
      <c r="H1332" s="493">
        <f t="shared" si="65"/>
        <v>66.323250114625083</v>
      </c>
      <c r="I1332" s="493">
        <f t="shared" si="65"/>
        <v>72.481901875164439</v>
      </c>
      <c r="J1332" s="493">
        <f t="shared" si="65"/>
        <v>83.228532483346314</v>
      </c>
      <c r="K1332" s="493">
        <f t="shared" si="65"/>
        <v>88.555070853402711</v>
      </c>
      <c r="L1332" s="493">
        <f t="shared" si="65"/>
        <v>75.615030158292754</v>
      </c>
      <c r="M1332" s="493">
        <f t="shared" si="65"/>
        <v>87.412527394612724</v>
      </c>
    </row>
    <row r="1333" spans="1:13">
      <c r="A1333" s="93" t="s">
        <v>513</v>
      </c>
      <c r="B1333" s="493" t="e">
        <f t="shared" ref="B1333:M1333" si="66">B1263*100</f>
        <v>#VALUE!</v>
      </c>
      <c r="C1333" s="493" t="e">
        <f t="shared" si="66"/>
        <v>#VALUE!</v>
      </c>
      <c r="D1333" s="493" t="e">
        <f t="shared" si="66"/>
        <v>#VALUE!</v>
      </c>
      <c r="E1333" s="493" t="e">
        <f t="shared" si="66"/>
        <v>#VALUE!</v>
      </c>
      <c r="F1333" s="493" t="e">
        <f t="shared" si="66"/>
        <v>#VALUE!</v>
      </c>
      <c r="G1333" s="493" t="e">
        <f t="shared" si="66"/>
        <v>#VALUE!</v>
      </c>
      <c r="H1333" s="493" t="e">
        <f t="shared" si="66"/>
        <v>#VALUE!</v>
      </c>
      <c r="I1333" s="493" t="e">
        <f t="shared" si="66"/>
        <v>#VALUE!</v>
      </c>
      <c r="J1333" s="493" t="e">
        <f t="shared" si="66"/>
        <v>#VALUE!</v>
      </c>
      <c r="K1333" s="493" t="e">
        <f t="shared" si="66"/>
        <v>#VALUE!</v>
      </c>
      <c r="L1333" s="493" t="e">
        <f t="shared" si="66"/>
        <v>#VALUE!</v>
      </c>
      <c r="M1333" s="493" t="e">
        <f t="shared" si="66"/>
        <v>#VALUE!</v>
      </c>
    </row>
    <row r="1334" spans="1:13">
      <c r="A1334" s="28" t="s">
        <v>100</v>
      </c>
      <c r="B1334" s="493" t="e">
        <f t="shared" ref="B1334:M1334" si="67">B1264*100</f>
        <v>#VALUE!</v>
      </c>
      <c r="C1334" s="493">
        <f t="shared" si="67"/>
        <v>152.14575055347697</v>
      </c>
      <c r="D1334" s="493">
        <f t="shared" si="67"/>
        <v>164.4256384407642</v>
      </c>
      <c r="E1334" s="493">
        <f t="shared" si="67"/>
        <v>165.82026400834744</v>
      </c>
      <c r="F1334" s="493">
        <f t="shared" si="67"/>
        <v>168.96699559388836</v>
      </c>
      <c r="G1334" s="493">
        <f t="shared" si="67"/>
        <v>156.3581484115451</v>
      </c>
      <c r="H1334" s="493">
        <f t="shared" si="67"/>
        <v>136.26299610160004</v>
      </c>
      <c r="I1334" s="493">
        <f t="shared" si="67"/>
        <v>100.24113260169172</v>
      </c>
      <c r="J1334" s="493">
        <f t="shared" si="67"/>
        <v>107.03491597684582</v>
      </c>
      <c r="K1334" s="493">
        <f t="shared" si="67"/>
        <v>105.39559972476596</v>
      </c>
      <c r="L1334" s="493">
        <f t="shared" si="67"/>
        <v>97.666508683167081</v>
      </c>
      <c r="M1334" s="493">
        <f t="shared" si="67"/>
        <v>106.48147254926383</v>
      </c>
    </row>
    <row r="1335" spans="1:13">
      <c r="A1335" s="93" t="s">
        <v>512</v>
      </c>
      <c r="B1335" s="493">
        <f t="shared" ref="B1335:M1335" si="68">B1265*100</f>
        <v>102.52559726962455</v>
      </c>
      <c r="C1335" s="493">
        <f t="shared" si="68"/>
        <v>131.80547330147232</v>
      </c>
      <c r="D1335" s="493">
        <f t="shared" si="68"/>
        <v>137.77439024390245</v>
      </c>
      <c r="E1335" s="493">
        <f t="shared" si="68"/>
        <v>119.56597222222223</v>
      </c>
      <c r="F1335" s="493">
        <f t="shared" si="68"/>
        <v>116.22274143302181</v>
      </c>
      <c r="G1335" s="493">
        <f t="shared" si="68"/>
        <v>88.078431372549034</v>
      </c>
      <c r="H1335" s="493">
        <f t="shared" si="68"/>
        <v>74.932065217391298</v>
      </c>
      <c r="I1335" s="493">
        <f t="shared" si="68"/>
        <v>87.563832982877742</v>
      </c>
      <c r="J1335" s="493">
        <f t="shared" si="68"/>
        <v>91.344123856439126</v>
      </c>
      <c r="K1335" s="493">
        <f t="shared" si="68"/>
        <v>89.688581314878903</v>
      </c>
      <c r="L1335" s="493">
        <f t="shared" si="68"/>
        <v>77.730582524271838</v>
      </c>
      <c r="M1335" s="493">
        <f t="shared" si="68"/>
        <v>105.81473968897906</v>
      </c>
    </row>
    <row r="1336" spans="1:13">
      <c r="A1336" s="93" t="s">
        <v>11</v>
      </c>
      <c r="B1336" s="493">
        <f t="shared" ref="B1336:M1336" si="69">B1266*100</f>
        <v>98.03318852063353</v>
      </c>
      <c r="C1336" s="493">
        <f t="shared" si="69"/>
        <v>129.88792029887918</v>
      </c>
      <c r="D1336" s="493">
        <f t="shared" si="69"/>
        <v>134.95657036682934</v>
      </c>
      <c r="E1336" s="493">
        <f t="shared" si="69"/>
        <v>127.02018087422542</v>
      </c>
      <c r="F1336" s="493">
        <f t="shared" si="69"/>
        <v>117.13236748500604</v>
      </c>
      <c r="G1336" s="493">
        <f t="shared" si="69"/>
        <v>78.224126317768153</v>
      </c>
      <c r="H1336" s="493">
        <f t="shared" si="69"/>
        <v>63.790540418048977</v>
      </c>
      <c r="I1336" s="493">
        <f t="shared" si="69"/>
        <v>76.102072295508776</v>
      </c>
      <c r="J1336" s="493">
        <f t="shared" si="69"/>
        <v>92.72216841609297</v>
      </c>
      <c r="K1336" s="493">
        <f t="shared" si="69"/>
        <v>93.75</v>
      </c>
      <c r="L1336" s="493">
        <f t="shared" si="69"/>
        <v>70.277575757575761</v>
      </c>
      <c r="M1336" s="493">
        <f t="shared" si="69"/>
        <v>90.359168241965975</v>
      </c>
    </row>
    <row r="1337" spans="1:13">
      <c r="A1337" s="93" t="s">
        <v>10</v>
      </c>
      <c r="B1337" s="493">
        <f t="shared" ref="B1337:M1337" si="70">B1267*100</f>
        <v>118.21206248953324</v>
      </c>
      <c r="C1337" s="493">
        <f t="shared" si="70"/>
        <v>122.66125983875213</v>
      </c>
      <c r="D1337" s="493">
        <f t="shared" si="70"/>
        <v>121.86387877653418</v>
      </c>
      <c r="E1337" s="493">
        <f t="shared" si="70"/>
        <v>124.11499627313167</v>
      </c>
      <c r="F1337" s="493">
        <f t="shared" si="70"/>
        <v>119.69910926333334</v>
      </c>
      <c r="G1337" s="493">
        <f t="shared" si="70"/>
        <v>103.57791444118747</v>
      </c>
      <c r="H1337" s="493">
        <f t="shared" si="70"/>
        <v>111.32392095319248</v>
      </c>
      <c r="I1337" s="493">
        <f t="shared" si="70"/>
        <v>121.14544578997182</v>
      </c>
      <c r="J1337" s="493">
        <f t="shared" si="70"/>
        <v>120.99260836000967</v>
      </c>
      <c r="K1337" s="493">
        <f t="shared" si="70"/>
        <v>114.59232940224211</v>
      </c>
      <c r="L1337" s="493">
        <f t="shared" si="70"/>
        <v>108.32505080031234</v>
      </c>
      <c r="M1337" s="493">
        <f t="shared" si="70"/>
        <v>107.05017525669211</v>
      </c>
    </row>
    <row r="1338" spans="1:13">
      <c r="A1338" s="93" t="s">
        <v>9</v>
      </c>
      <c r="B1338" s="493" t="e">
        <f t="shared" ref="B1338:M1338" si="71">B1268*100</f>
        <v>#VALUE!</v>
      </c>
      <c r="C1338" s="493">
        <f t="shared" si="71"/>
        <v>176.78381256656019</v>
      </c>
      <c r="D1338" s="493">
        <f t="shared" si="71"/>
        <v>185.63720161081611</v>
      </c>
      <c r="E1338" s="493">
        <f t="shared" si="71"/>
        <v>186.14621062077629</v>
      </c>
      <c r="F1338" s="493">
        <f t="shared" si="71"/>
        <v>198.05604282710081</v>
      </c>
      <c r="G1338" s="493">
        <f t="shared" si="71"/>
        <v>146.39515950212089</v>
      </c>
      <c r="H1338" s="493">
        <f t="shared" si="71"/>
        <v>104.90290337622457</v>
      </c>
      <c r="I1338" s="493">
        <f t="shared" si="71"/>
        <v>111.71146399530481</v>
      </c>
      <c r="J1338" s="493">
        <f t="shared" si="71"/>
        <v>118.99308032894893</v>
      </c>
      <c r="K1338" s="493">
        <f t="shared" si="71"/>
        <v>118.34825361883208</v>
      </c>
      <c r="L1338" s="493">
        <f t="shared" si="71"/>
        <v>99.84067740454266</v>
      </c>
      <c r="M1338" s="493">
        <f t="shared" si="71"/>
        <v>119.12989923882107</v>
      </c>
    </row>
    <row r="1339" spans="1:13">
      <c r="A1339" s="93" t="s">
        <v>8</v>
      </c>
      <c r="B1339" s="493">
        <f t="shared" ref="B1339:M1339" si="72">B1269*100</f>
        <v>114.62054779690376</v>
      </c>
      <c r="C1339" s="493">
        <f t="shared" si="72"/>
        <v>142.9233312257563</v>
      </c>
      <c r="D1339" s="493">
        <f t="shared" si="72"/>
        <v>137.10495456373974</v>
      </c>
      <c r="E1339" s="493">
        <f t="shared" si="72"/>
        <v>141.66039884771658</v>
      </c>
      <c r="F1339" s="493">
        <f t="shared" si="72"/>
        <v>139.89028447768652</v>
      </c>
      <c r="G1339" s="493">
        <f t="shared" si="72"/>
        <v>104.61385888194461</v>
      </c>
      <c r="H1339" s="493">
        <f t="shared" si="72"/>
        <v>83.762678117319794</v>
      </c>
      <c r="I1339" s="493">
        <f t="shared" si="72"/>
        <v>96.692202972181434</v>
      </c>
      <c r="J1339" s="493">
        <f t="shared" si="72"/>
        <v>116.24126318043562</v>
      </c>
      <c r="K1339" s="493">
        <f t="shared" si="72"/>
        <v>102.59061807141572</v>
      </c>
      <c r="L1339" s="493">
        <f t="shared" si="72"/>
        <v>88.952294460898258</v>
      </c>
      <c r="M1339" s="493">
        <f t="shared" si="72"/>
        <v>86.826931379540824</v>
      </c>
    </row>
    <row r="1340" spans="1:13">
      <c r="A1340" s="93" t="s">
        <v>6</v>
      </c>
      <c r="B1340" s="493">
        <f t="shared" ref="B1340:M1340" si="73">B1270*100</f>
        <v>95.558137588620482</v>
      </c>
      <c r="C1340" s="493">
        <f t="shared" si="73"/>
        <v>128.2430938664692</v>
      </c>
      <c r="D1340" s="493">
        <f t="shared" si="73"/>
        <v>132.61674623735999</v>
      </c>
      <c r="E1340" s="493">
        <f t="shared" si="73"/>
        <v>124.63312940701728</v>
      </c>
      <c r="F1340" s="493">
        <f t="shared" si="73"/>
        <v>121.38536056253473</v>
      </c>
      <c r="G1340" s="493">
        <f t="shared" si="73"/>
        <v>97.349283418751725</v>
      </c>
      <c r="H1340" s="493">
        <f t="shared" si="73"/>
        <v>74.29833602627609</v>
      </c>
      <c r="I1340" s="493">
        <f t="shared" si="73"/>
        <v>89.103506323992065</v>
      </c>
      <c r="J1340" s="493">
        <f t="shared" si="73"/>
        <v>109.01493364330864</v>
      </c>
      <c r="K1340" s="493">
        <f t="shared" si="73"/>
        <v>101.84614682676869</v>
      </c>
      <c r="L1340" s="493">
        <f t="shared" si="73"/>
        <v>83.310461904725898</v>
      </c>
      <c r="M1340" s="493">
        <f t="shared" si="73"/>
        <v>89.96656728697603</v>
      </c>
    </row>
    <row r="1341" spans="1:13">
      <c r="A1341" s="93" t="s">
        <v>5</v>
      </c>
      <c r="B1341" s="493" t="e">
        <f t="shared" ref="B1341:M1341" si="74">B1271*100</f>
        <v>#VALUE!</v>
      </c>
      <c r="C1341" s="493" t="e">
        <f t="shared" si="74"/>
        <v>#VALUE!</v>
      </c>
      <c r="D1341" s="493" t="e">
        <f t="shared" si="74"/>
        <v>#VALUE!</v>
      </c>
      <c r="E1341" s="493">
        <f t="shared" si="74"/>
        <v>122.04594538814723</v>
      </c>
      <c r="F1341" s="493">
        <f t="shared" si="74"/>
        <v>116.04308525067104</v>
      </c>
      <c r="G1341" s="493">
        <f t="shared" si="74"/>
        <v>84.116571758713107</v>
      </c>
      <c r="H1341" s="493">
        <f t="shared" si="74"/>
        <v>71.242235356238808</v>
      </c>
      <c r="I1341" s="493">
        <f t="shared" si="74"/>
        <v>83.845681006141902</v>
      </c>
      <c r="J1341" s="493">
        <f t="shared" si="74"/>
        <v>101.24298442200075</v>
      </c>
      <c r="K1341" s="493">
        <f t="shared" si="74"/>
        <v>95.258975448909439</v>
      </c>
      <c r="L1341" s="493">
        <f t="shared" si="74"/>
        <v>76.514570393573166</v>
      </c>
      <c r="M1341" s="493">
        <f t="shared" si="74"/>
        <v>93.969858596931061</v>
      </c>
    </row>
    <row r="1342" spans="1:13">
      <c r="A1342" s="93" t="s">
        <v>4</v>
      </c>
      <c r="B1342" s="493" t="e">
        <f t="shared" ref="B1342:M1342" si="75">B1272*100</f>
        <v>#VALUE!</v>
      </c>
      <c r="C1342" s="493" t="e">
        <f t="shared" si="75"/>
        <v>#VALUE!</v>
      </c>
      <c r="D1342" s="493" t="e">
        <f t="shared" si="75"/>
        <v>#VALUE!</v>
      </c>
      <c r="E1342" s="493" t="e">
        <f t="shared" si="75"/>
        <v>#VALUE!</v>
      </c>
      <c r="F1342" s="493" t="e">
        <f t="shared" si="75"/>
        <v>#VALUE!</v>
      </c>
      <c r="G1342" s="493" t="e">
        <f t="shared" si="75"/>
        <v>#VALUE!</v>
      </c>
      <c r="H1342" s="493" t="e">
        <f t="shared" si="75"/>
        <v>#VALUE!</v>
      </c>
      <c r="I1342" s="493" t="e">
        <f t="shared" si="75"/>
        <v>#VALUE!</v>
      </c>
      <c r="J1342" s="493" t="e">
        <f t="shared" si="75"/>
        <v>#VALUE!</v>
      </c>
      <c r="K1342" s="493" t="e">
        <f t="shared" si="75"/>
        <v>#VALUE!</v>
      </c>
      <c r="L1342" s="493" t="e">
        <f t="shared" si="75"/>
        <v>#VALUE!</v>
      </c>
      <c r="M1342" s="493">
        <f t="shared" si="75"/>
        <v>122.66780280840035</v>
      </c>
    </row>
    <row r="1343" spans="1:13">
      <c r="A1343" s="93" t="s">
        <v>3</v>
      </c>
      <c r="B1343" s="493" t="e">
        <f t="shared" ref="B1343:M1343" si="76">B1273*100</f>
        <v>#VALUE!</v>
      </c>
      <c r="C1343" s="493" t="e">
        <f t="shared" si="76"/>
        <v>#VALUE!</v>
      </c>
      <c r="D1343" s="493" t="e">
        <f t="shared" si="76"/>
        <v>#VALUE!</v>
      </c>
      <c r="E1343" s="493" t="e">
        <f t="shared" si="76"/>
        <v>#VALUE!</v>
      </c>
      <c r="F1343" s="493" t="e">
        <f t="shared" si="76"/>
        <v>#VALUE!</v>
      </c>
      <c r="G1343" s="493" t="e">
        <f t="shared" si="76"/>
        <v>#VALUE!</v>
      </c>
      <c r="H1343" s="493" t="e">
        <f t="shared" si="76"/>
        <v>#VALUE!</v>
      </c>
      <c r="I1343" s="493" t="e">
        <f t="shared" si="76"/>
        <v>#VALUE!</v>
      </c>
      <c r="J1343" s="493" t="e">
        <f t="shared" si="76"/>
        <v>#VALUE!</v>
      </c>
      <c r="K1343" s="493" t="e">
        <f t="shared" si="76"/>
        <v>#VALUE!</v>
      </c>
      <c r="L1343" s="493" t="e">
        <f t="shared" si="76"/>
        <v>#VALUE!</v>
      </c>
      <c r="M1343" s="493" t="e">
        <f t="shared" si="76"/>
        <v>#VALUE!</v>
      </c>
    </row>
    <row r="1344" spans="1:13">
      <c r="A1344" s="93" t="s">
        <v>33</v>
      </c>
      <c r="B1344" s="493">
        <f t="shared" ref="B1344:M1344" si="77">B1274*100</f>
        <v>115.39812410485946</v>
      </c>
      <c r="C1344" s="493">
        <f t="shared" si="77"/>
        <v>130.45344539928104</v>
      </c>
      <c r="D1344" s="493">
        <f t="shared" si="77"/>
        <v>135.72793389971548</v>
      </c>
      <c r="E1344" s="493">
        <f t="shared" si="77"/>
        <v>131.4211785201978</v>
      </c>
      <c r="F1344" s="493">
        <f t="shared" si="77"/>
        <v>132.16656854029526</v>
      </c>
      <c r="G1344" s="493">
        <f t="shared" si="77"/>
        <v>96.530625214470717</v>
      </c>
      <c r="H1344" s="493">
        <f t="shared" si="77"/>
        <v>81.609390123464635</v>
      </c>
      <c r="I1344" s="493">
        <f t="shared" si="77"/>
        <v>88.687368022550501</v>
      </c>
      <c r="J1344" s="493">
        <f t="shared" si="77"/>
        <v>101.99656903041058</v>
      </c>
      <c r="K1344" s="493">
        <f t="shared" si="77"/>
        <v>98.693094847070029</v>
      </c>
      <c r="L1344" s="493">
        <f t="shared" si="77"/>
        <v>85.817628169556301</v>
      </c>
      <c r="M1344" s="493">
        <f t="shared" si="77"/>
        <v>94.841499245076704</v>
      </c>
    </row>
    <row r="1345" spans="1:13">
      <c r="A1345" s="93" t="s">
        <v>1</v>
      </c>
      <c r="B1345" s="493" t="e">
        <f t="shared" ref="B1345:M1345" si="78">B1275*100</f>
        <v>#VALUE!</v>
      </c>
      <c r="C1345" s="493" t="e">
        <f t="shared" si="78"/>
        <v>#VALUE!</v>
      </c>
      <c r="D1345" s="493" t="e">
        <f t="shared" si="78"/>
        <v>#VALUE!</v>
      </c>
      <c r="E1345" s="493" t="e">
        <f t="shared" si="78"/>
        <v>#VALUE!</v>
      </c>
      <c r="F1345" s="493" t="e">
        <f t="shared" si="78"/>
        <v>#VALUE!</v>
      </c>
      <c r="G1345" s="493" t="e">
        <f t="shared" si="78"/>
        <v>#VALUE!</v>
      </c>
      <c r="H1345" s="493" t="e">
        <f t="shared" si="78"/>
        <v>#VALUE!</v>
      </c>
      <c r="I1345" s="493" t="e">
        <f t="shared" si="78"/>
        <v>#VALUE!</v>
      </c>
      <c r="J1345" s="493" t="e">
        <f t="shared" si="78"/>
        <v>#VALUE!</v>
      </c>
      <c r="K1345" s="493" t="e">
        <f t="shared" si="78"/>
        <v>#VALUE!</v>
      </c>
      <c r="L1345" s="493" t="e">
        <f t="shared" si="78"/>
        <v>#VALUE!</v>
      </c>
      <c r="M1345" s="493" t="e">
        <f t="shared" si="78"/>
        <v>#VALUE!</v>
      </c>
    </row>
    <row r="1346" spans="1:13">
      <c r="A1346" s="93" t="s">
        <v>0</v>
      </c>
      <c r="B1346" s="493">
        <f t="shared" ref="B1346:M1346" si="79">B1276*100</f>
        <v>108.30322447696983</v>
      </c>
      <c r="C1346" s="493">
        <f t="shared" si="79"/>
        <v>133.47412510876256</v>
      </c>
      <c r="D1346" s="493">
        <f t="shared" si="79"/>
        <v>135.72346803715359</v>
      </c>
      <c r="E1346" s="493">
        <f t="shared" si="79"/>
        <v>137.66223477727101</v>
      </c>
      <c r="F1346" s="493">
        <f t="shared" si="79"/>
        <v>139.90574298420057</v>
      </c>
      <c r="G1346" s="493">
        <f t="shared" si="79"/>
        <v>127.88845245148353</v>
      </c>
      <c r="H1346" s="493">
        <f t="shared" si="79"/>
        <v>115.27450273910631</v>
      </c>
      <c r="I1346" s="493">
        <f t="shared" si="79"/>
        <v>122.40282788247963</v>
      </c>
      <c r="J1346" s="493">
        <f t="shared" si="79"/>
        <v>130.01386641708004</v>
      </c>
      <c r="K1346" s="493">
        <f t="shared" si="79"/>
        <v>60.951736886059813</v>
      </c>
      <c r="L1346" s="493">
        <f t="shared" si="79"/>
        <v>81.349855974185914</v>
      </c>
      <c r="M1346" s="493">
        <f t="shared" si="79"/>
        <v>492.107937224794</v>
      </c>
    </row>
    <row r="1350" spans="1:13">
      <c r="A1350" s="207" t="s">
        <v>2786</v>
      </c>
    </row>
    <row r="1352" spans="1:13">
      <c r="A1352" s="223" t="s">
        <v>14</v>
      </c>
      <c r="B1352" s="3">
        <v>2010</v>
      </c>
      <c r="C1352" s="3">
        <v>2011</v>
      </c>
      <c r="D1352" s="3">
        <v>2012</v>
      </c>
      <c r="E1352" s="222">
        <v>2013</v>
      </c>
      <c r="F1352" s="3">
        <v>2014</v>
      </c>
      <c r="G1352" s="3">
        <v>2015</v>
      </c>
      <c r="H1352" s="3">
        <v>2016</v>
      </c>
      <c r="I1352" s="222">
        <v>2017</v>
      </c>
      <c r="J1352" s="3">
        <v>2018</v>
      </c>
      <c r="K1352" s="222">
        <v>2019</v>
      </c>
      <c r="L1352" s="3">
        <v>2020</v>
      </c>
      <c r="M1352" s="222">
        <v>2021</v>
      </c>
    </row>
    <row r="1353" spans="1:13">
      <c r="A1353" s="93" t="s">
        <v>122</v>
      </c>
      <c r="B1353" s="493" t="e">
        <f>B1283*100</f>
        <v>#VALUE!</v>
      </c>
      <c r="C1353" s="493">
        <f t="shared" ref="C1353:M1353" si="80">C1283*100</f>
        <v>108.06890541832476</v>
      </c>
      <c r="D1353" s="493">
        <f t="shared" si="80"/>
        <v>111.54330751114432</v>
      </c>
      <c r="E1353" s="493">
        <f t="shared" si="80"/>
        <v>112.42227271005957</v>
      </c>
      <c r="F1353" s="493">
        <f t="shared" si="80"/>
        <v>116.33972418758619</v>
      </c>
      <c r="G1353" s="493">
        <f t="shared" si="80"/>
        <v>72.816256549603466</v>
      </c>
      <c r="H1353" s="493">
        <f t="shared" si="80"/>
        <v>73.833303998068189</v>
      </c>
      <c r="I1353" s="493">
        <f t="shared" si="80"/>
        <v>76.660911799520846</v>
      </c>
      <c r="J1353" s="493">
        <f t="shared" si="80"/>
        <v>56.814540419780045</v>
      </c>
      <c r="K1353" s="493">
        <f t="shared" si="80"/>
        <v>41.694675223942369</v>
      </c>
      <c r="L1353" s="493">
        <f t="shared" si="80"/>
        <v>27.750797756104127</v>
      </c>
      <c r="M1353" s="493">
        <f t="shared" si="80"/>
        <v>12.264125314630395</v>
      </c>
    </row>
    <row r="1354" spans="1:13">
      <c r="A1354" s="93" t="s">
        <v>12</v>
      </c>
      <c r="B1354" s="493">
        <f t="shared" ref="B1354:M1354" si="81">B1284*100</f>
        <v>78.203240058910154</v>
      </c>
      <c r="C1354" s="493">
        <f t="shared" si="81"/>
        <v>88.4731591653523</v>
      </c>
      <c r="D1354" s="493">
        <f t="shared" si="81"/>
        <v>98.305145762326788</v>
      </c>
      <c r="E1354" s="493">
        <f t="shared" si="81"/>
        <v>100.01279313198721</v>
      </c>
      <c r="F1354" s="493">
        <f t="shared" si="81"/>
        <v>93.693390495724998</v>
      </c>
      <c r="G1354" s="493">
        <f t="shared" si="81"/>
        <v>77.401502158647375</v>
      </c>
      <c r="H1354" s="493">
        <f t="shared" si="81"/>
        <v>62.653914008698386</v>
      </c>
      <c r="I1354" s="493">
        <f t="shared" si="81"/>
        <v>73.351684697666414</v>
      </c>
      <c r="J1354" s="493">
        <f t="shared" si="81"/>
        <v>85.875376272569341</v>
      </c>
      <c r="K1354" s="493">
        <f t="shared" si="81"/>
        <v>106.76786611811096</v>
      </c>
      <c r="L1354" s="493">
        <f t="shared" si="81"/>
        <v>85.660476663487799</v>
      </c>
      <c r="M1354" s="493">
        <f t="shared" si="81"/>
        <v>80.819411156161493</v>
      </c>
    </row>
    <row r="1355" spans="1:13">
      <c r="A1355" s="93" t="s">
        <v>513</v>
      </c>
      <c r="B1355" s="493" t="e">
        <f t="shared" ref="B1355:M1355" si="82">B1285*100</f>
        <v>#VALUE!</v>
      </c>
      <c r="C1355" s="493" t="e">
        <f t="shared" si="82"/>
        <v>#VALUE!</v>
      </c>
      <c r="D1355" s="493" t="e">
        <f t="shared" si="82"/>
        <v>#VALUE!</v>
      </c>
      <c r="E1355" s="493" t="e">
        <f t="shared" si="82"/>
        <v>#VALUE!</v>
      </c>
      <c r="F1355" s="493" t="e">
        <f t="shared" si="82"/>
        <v>#VALUE!</v>
      </c>
      <c r="G1355" s="493" t="e">
        <f t="shared" si="82"/>
        <v>#VALUE!</v>
      </c>
      <c r="H1355" s="493" t="e">
        <f t="shared" si="82"/>
        <v>#VALUE!</v>
      </c>
      <c r="I1355" s="493" t="e">
        <f t="shared" si="82"/>
        <v>#VALUE!</v>
      </c>
      <c r="J1355" s="493" t="e">
        <f t="shared" si="82"/>
        <v>#VALUE!</v>
      </c>
      <c r="K1355" s="493" t="e">
        <f t="shared" si="82"/>
        <v>#VALUE!</v>
      </c>
      <c r="L1355" s="493" t="e">
        <f t="shared" si="82"/>
        <v>#VALUE!</v>
      </c>
      <c r="M1355" s="493" t="e">
        <f t="shared" si="82"/>
        <v>#VALUE!</v>
      </c>
    </row>
    <row r="1356" spans="1:13">
      <c r="A1356" s="28" t="s">
        <v>100</v>
      </c>
      <c r="B1356" s="493" t="e">
        <f t="shared" ref="B1356:M1356" si="83">B1286*100</f>
        <v>#VALUE!</v>
      </c>
      <c r="C1356" s="493">
        <f t="shared" si="83"/>
        <v>162.07112783626749</v>
      </c>
      <c r="D1356" s="493">
        <f t="shared" si="83"/>
        <v>174.32163265377903</v>
      </c>
      <c r="E1356" s="493">
        <f t="shared" si="83"/>
        <v>175.78542759008624</v>
      </c>
      <c r="F1356" s="493">
        <f t="shared" si="83"/>
        <v>178.98036163980848</v>
      </c>
      <c r="G1356" s="493">
        <f t="shared" si="83"/>
        <v>166.37155481004851</v>
      </c>
      <c r="H1356" s="493">
        <f t="shared" si="83"/>
        <v>144.44339495230966</v>
      </c>
      <c r="I1356" s="493">
        <f t="shared" si="83"/>
        <v>105.87904256401994</v>
      </c>
      <c r="J1356" s="493">
        <f t="shared" si="83"/>
        <v>112.27243641430016</v>
      </c>
      <c r="K1356" s="493">
        <f t="shared" si="83"/>
        <v>110.55290379267993</v>
      </c>
      <c r="L1356" s="493">
        <f t="shared" si="83"/>
        <v>100.14984844496546</v>
      </c>
      <c r="M1356" s="493">
        <f t="shared" si="83"/>
        <v>105.035636787458</v>
      </c>
    </row>
    <row r="1357" spans="1:13">
      <c r="A1357" s="93" t="s">
        <v>512</v>
      </c>
      <c r="B1357" s="493">
        <f t="shared" ref="B1357:M1357" si="84">B1287*100</f>
        <v>86.143344709897605</v>
      </c>
      <c r="C1357" s="493">
        <f t="shared" si="84"/>
        <v>99.852631288994175</v>
      </c>
      <c r="D1357" s="493">
        <f t="shared" si="84"/>
        <v>101.34146341463418</v>
      </c>
      <c r="E1357" s="493">
        <f t="shared" si="84"/>
        <v>88.854166666666671</v>
      </c>
      <c r="F1357" s="493">
        <f t="shared" si="84"/>
        <v>87.850467289719631</v>
      </c>
      <c r="G1357" s="493">
        <f t="shared" si="84"/>
        <v>61.803921568627452</v>
      </c>
      <c r="H1357" s="493">
        <f t="shared" si="84"/>
        <v>49.184782608695656</v>
      </c>
      <c r="I1357" s="493">
        <f t="shared" si="84"/>
        <v>59.327125262841697</v>
      </c>
      <c r="J1357" s="493">
        <f t="shared" si="84"/>
        <v>65.23574947220267</v>
      </c>
      <c r="K1357" s="493">
        <f t="shared" si="84"/>
        <v>64.152249134948093</v>
      </c>
      <c r="L1357" s="493">
        <f t="shared" si="84"/>
        <v>47.390776699029125</v>
      </c>
      <c r="M1357" s="493">
        <f t="shared" si="84"/>
        <v>70.317782285327937</v>
      </c>
    </row>
    <row r="1358" spans="1:13">
      <c r="A1358" s="93" t="s">
        <v>11</v>
      </c>
      <c r="B1358" s="493">
        <f t="shared" ref="B1358:M1358" si="85">B1288*100</f>
        <v>69.332495423372237</v>
      </c>
      <c r="C1358" s="493">
        <f t="shared" si="85"/>
        <v>88.52666545402559</v>
      </c>
      <c r="D1358" s="493">
        <f t="shared" si="85"/>
        <v>95.42008079419962</v>
      </c>
      <c r="E1358" s="493">
        <f t="shared" si="85"/>
        <v>96.58527649507468</v>
      </c>
      <c r="F1358" s="493">
        <f t="shared" si="85"/>
        <v>91.260842373204397</v>
      </c>
      <c r="G1358" s="493">
        <f t="shared" si="85"/>
        <v>55.992266257090492</v>
      </c>
      <c r="H1358" s="493">
        <f t="shared" si="85"/>
        <v>45.399532518539203</v>
      </c>
      <c r="I1358" s="493">
        <f t="shared" si="85"/>
        <v>56.464774365960736</v>
      </c>
      <c r="J1358" s="493">
        <f t="shared" si="85"/>
        <v>68.991566879955371</v>
      </c>
      <c r="K1358" s="493">
        <f t="shared" si="85"/>
        <v>76.426176968484512</v>
      </c>
      <c r="L1358" s="493">
        <f t="shared" si="85"/>
        <v>58.626490664895137</v>
      </c>
      <c r="M1358" s="493">
        <f t="shared" si="85"/>
        <v>67.686761840624513</v>
      </c>
    </row>
    <row r="1359" spans="1:13">
      <c r="A1359" s="93" t="s">
        <v>10</v>
      </c>
      <c r="B1359" s="493">
        <f t="shared" ref="B1359:M1359" si="86">B1289*100</f>
        <v>83.483193377832023</v>
      </c>
      <c r="C1359" s="493">
        <f t="shared" si="86"/>
        <v>87.670087801143566</v>
      </c>
      <c r="D1359" s="493">
        <f t="shared" si="86"/>
        <v>91.498427160251723</v>
      </c>
      <c r="E1359" s="493">
        <f t="shared" si="86"/>
        <v>98.148501468773603</v>
      </c>
      <c r="F1359" s="493">
        <f t="shared" si="86"/>
        <v>98.302730552690448</v>
      </c>
      <c r="G1359" s="493">
        <f t="shared" si="86"/>
        <v>80.746127227133073</v>
      </c>
      <c r="H1359" s="493">
        <f t="shared" si="86"/>
        <v>91.125188441051492</v>
      </c>
      <c r="I1359" s="493">
        <f t="shared" si="86"/>
        <v>101.97990328310948</v>
      </c>
      <c r="J1359" s="493">
        <f t="shared" si="86"/>
        <v>101.49420404575049</v>
      </c>
      <c r="K1359" s="493">
        <f t="shared" si="86"/>
        <v>95.898534724875276</v>
      </c>
      <c r="L1359" s="493">
        <f t="shared" si="86"/>
        <v>89.830573751758408</v>
      </c>
      <c r="M1359" s="493">
        <f t="shared" si="86"/>
        <v>88.773359370602918</v>
      </c>
    </row>
    <row r="1360" spans="1:13">
      <c r="A1360" s="93" t="s">
        <v>9</v>
      </c>
      <c r="B1360" s="493" t="e">
        <f t="shared" ref="B1360:M1360" si="87">B1290*100</f>
        <v>#VALUE!</v>
      </c>
      <c r="C1360" s="493">
        <f t="shared" si="87"/>
        <v>100.7454739084132</v>
      </c>
      <c r="D1360" s="493">
        <f t="shared" si="87"/>
        <v>137.33780860178848</v>
      </c>
      <c r="E1360" s="493">
        <f t="shared" si="87"/>
        <v>156.80875882927154</v>
      </c>
      <c r="F1360" s="493">
        <f t="shared" si="87"/>
        <v>169.34942282737632</v>
      </c>
      <c r="G1360" s="493">
        <f t="shared" si="87"/>
        <v>126.30435537985478</v>
      </c>
      <c r="H1360" s="493">
        <f t="shared" si="87"/>
        <v>83.41396985837541</v>
      </c>
      <c r="I1360" s="493">
        <f t="shared" si="87"/>
        <v>88.82964782269454</v>
      </c>
      <c r="J1360" s="493">
        <f t="shared" si="87"/>
        <v>95.570204335689979</v>
      </c>
      <c r="K1360" s="493">
        <f t="shared" si="87"/>
        <v>95.300076535149429</v>
      </c>
      <c r="L1360" s="493">
        <f t="shared" si="87"/>
        <v>71.652919116821366</v>
      </c>
      <c r="M1360" s="493">
        <f t="shared" si="87"/>
        <v>91.789831397400107</v>
      </c>
    </row>
    <row r="1361" spans="1:13">
      <c r="A1361" s="93" t="s">
        <v>8</v>
      </c>
      <c r="B1361" s="493" t="e">
        <f t="shared" ref="B1361:M1361" si="88">B1291*100</f>
        <v>#VALUE!</v>
      </c>
      <c r="C1361" s="493" t="e">
        <f t="shared" si="88"/>
        <v>#VALUE!</v>
      </c>
      <c r="D1361" s="493" t="e">
        <f t="shared" si="88"/>
        <v>#VALUE!</v>
      </c>
      <c r="E1361" s="493" t="e">
        <f t="shared" si="88"/>
        <v>#VALUE!</v>
      </c>
      <c r="F1361" s="493" t="e">
        <f t="shared" si="88"/>
        <v>#VALUE!</v>
      </c>
      <c r="G1361" s="493" t="e">
        <f t="shared" si="88"/>
        <v>#VALUE!</v>
      </c>
      <c r="H1361" s="493" t="e">
        <f t="shared" si="88"/>
        <v>#VALUE!</v>
      </c>
      <c r="I1361" s="493" t="e">
        <f t="shared" si="88"/>
        <v>#VALUE!</v>
      </c>
      <c r="J1361" s="493" t="e">
        <f t="shared" si="88"/>
        <v>#VALUE!</v>
      </c>
      <c r="K1361" s="493" t="e">
        <f t="shared" si="88"/>
        <v>#VALUE!</v>
      </c>
      <c r="L1361" s="493" t="e">
        <f t="shared" si="88"/>
        <v>#VALUE!</v>
      </c>
      <c r="M1361" s="493" t="e">
        <f t="shared" si="88"/>
        <v>#VALUE!</v>
      </c>
    </row>
    <row r="1362" spans="1:13">
      <c r="A1362" s="93" t="s">
        <v>6</v>
      </c>
      <c r="B1362" s="493">
        <f t="shared" ref="B1362:M1362" si="89">B1292*100</f>
        <v>74.728384995762909</v>
      </c>
      <c r="C1362" s="493">
        <f t="shared" si="89"/>
        <v>100.19537780333756</v>
      </c>
      <c r="D1362" s="493">
        <f t="shared" si="89"/>
        <v>103.61247995262097</v>
      </c>
      <c r="E1362" s="493">
        <f t="shared" si="89"/>
        <v>97.374939353466544</v>
      </c>
      <c r="F1362" s="493">
        <f t="shared" si="89"/>
        <v>94.837481650444616</v>
      </c>
      <c r="G1362" s="493">
        <f t="shared" si="89"/>
        <v>76.058272901479867</v>
      </c>
      <c r="H1362" s="493">
        <f t="shared" si="89"/>
        <v>53.497904299246414</v>
      </c>
      <c r="I1362" s="493">
        <f t="shared" si="89"/>
        <v>70.725622381171092</v>
      </c>
      <c r="J1362" s="493">
        <f t="shared" si="89"/>
        <v>83.672769723596289</v>
      </c>
      <c r="K1362" s="493">
        <f t="shared" si="89"/>
        <v>77.710690651282448</v>
      </c>
      <c r="L1362" s="493">
        <f t="shared" si="89"/>
        <v>63.01482213562867</v>
      </c>
      <c r="M1362" s="493">
        <f t="shared" si="89"/>
        <v>68.816505996535511</v>
      </c>
    </row>
    <row r="1363" spans="1:13">
      <c r="A1363" s="93" t="s">
        <v>5</v>
      </c>
      <c r="B1363" s="493" t="e">
        <f t="shared" ref="B1363:M1363" si="90">B1293*100</f>
        <v>#VALUE!</v>
      </c>
      <c r="C1363" s="493" t="e">
        <f t="shared" si="90"/>
        <v>#VALUE!</v>
      </c>
      <c r="D1363" s="493" t="e">
        <f t="shared" si="90"/>
        <v>#VALUE!</v>
      </c>
      <c r="E1363" s="493" t="e">
        <f t="shared" si="90"/>
        <v>#VALUE!</v>
      </c>
      <c r="F1363" s="493" t="e">
        <f t="shared" si="90"/>
        <v>#VALUE!</v>
      </c>
      <c r="G1363" s="493" t="e">
        <f t="shared" si="90"/>
        <v>#VALUE!</v>
      </c>
      <c r="H1363" s="493" t="e">
        <f t="shared" si="90"/>
        <v>#VALUE!</v>
      </c>
      <c r="I1363" s="493" t="e">
        <f t="shared" si="90"/>
        <v>#VALUE!</v>
      </c>
      <c r="J1363" s="493" t="e">
        <f t="shared" si="90"/>
        <v>#VALUE!</v>
      </c>
      <c r="K1363" s="493" t="e">
        <f t="shared" si="90"/>
        <v>#VALUE!</v>
      </c>
      <c r="L1363" s="493" t="e">
        <f t="shared" si="90"/>
        <v>#VALUE!</v>
      </c>
      <c r="M1363" s="493" t="e">
        <f t="shared" si="90"/>
        <v>#VALUE!</v>
      </c>
    </row>
    <row r="1364" spans="1:13">
      <c r="A1364" s="93" t="s">
        <v>4</v>
      </c>
      <c r="B1364" s="493" t="e">
        <f t="shared" ref="B1364:M1364" si="91">B1294*100</f>
        <v>#VALUE!</v>
      </c>
      <c r="C1364" s="493" t="e">
        <f t="shared" si="91"/>
        <v>#VALUE!</v>
      </c>
      <c r="D1364" s="493" t="e">
        <f t="shared" si="91"/>
        <v>#VALUE!</v>
      </c>
      <c r="E1364" s="493" t="e">
        <f t="shared" si="91"/>
        <v>#VALUE!</v>
      </c>
      <c r="F1364" s="493" t="e">
        <f t="shared" si="91"/>
        <v>#VALUE!</v>
      </c>
      <c r="G1364" s="493" t="e">
        <f t="shared" si="91"/>
        <v>#VALUE!</v>
      </c>
      <c r="H1364" s="493" t="e">
        <f t="shared" si="91"/>
        <v>#VALUE!</v>
      </c>
      <c r="I1364" s="493" t="e">
        <f t="shared" si="91"/>
        <v>#VALUE!</v>
      </c>
      <c r="J1364" s="493" t="e">
        <f t="shared" si="91"/>
        <v>#VALUE!</v>
      </c>
      <c r="K1364" s="493" t="e">
        <f t="shared" si="91"/>
        <v>#VALUE!</v>
      </c>
      <c r="L1364" s="493" t="e">
        <f t="shared" si="91"/>
        <v>#VALUE!</v>
      </c>
      <c r="M1364" s="493">
        <f t="shared" si="91"/>
        <v>177.52214588769948</v>
      </c>
    </row>
    <row r="1365" spans="1:13">
      <c r="A1365" s="93" t="s">
        <v>3</v>
      </c>
      <c r="B1365" s="493" t="e">
        <f t="shared" ref="B1365:M1365" si="92">B1295*100</f>
        <v>#VALUE!</v>
      </c>
      <c r="C1365" s="493" t="e">
        <f t="shared" si="92"/>
        <v>#VALUE!</v>
      </c>
      <c r="D1365" s="493" t="e">
        <f t="shared" si="92"/>
        <v>#VALUE!</v>
      </c>
      <c r="E1365" s="493" t="e">
        <f t="shared" si="92"/>
        <v>#VALUE!</v>
      </c>
      <c r="F1365" s="493" t="e">
        <f t="shared" si="92"/>
        <v>#VALUE!</v>
      </c>
      <c r="G1365" s="493" t="e">
        <f t="shared" si="92"/>
        <v>#VALUE!</v>
      </c>
      <c r="H1365" s="493" t="e">
        <f t="shared" si="92"/>
        <v>#VALUE!</v>
      </c>
      <c r="I1365" s="493" t="e">
        <f t="shared" si="92"/>
        <v>#VALUE!</v>
      </c>
      <c r="J1365" s="493" t="e">
        <f t="shared" si="92"/>
        <v>#VALUE!</v>
      </c>
      <c r="K1365" s="493" t="e">
        <f t="shared" si="92"/>
        <v>#VALUE!</v>
      </c>
      <c r="L1365" s="493" t="e">
        <f t="shared" si="92"/>
        <v>#VALUE!</v>
      </c>
      <c r="M1365" s="493" t="e">
        <f t="shared" si="92"/>
        <v>#VALUE!</v>
      </c>
    </row>
    <row r="1366" spans="1:13">
      <c r="A1366" s="93" t="s">
        <v>33</v>
      </c>
      <c r="B1366" s="493">
        <f t="shared" ref="B1366:M1366" si="93">B1296*100</f>
        <v>86.176737089009364</v>
      </c>
      <c r="C1366" s="493">
        <f t="shared" si="93"/>
        <v>115.33657933981394</v>
      </c>
      <c r="D1366" s="493">
        <f t="shared" si="93"/>
        <v>134.90372565691044</v>
      </c>
      <c r="E1366" s="493">
        <f t="shared" si="93"/>
        <v>131.28911098332154</v>
      </c>
      <c r="F1366" s="493">
        <f t="shared" si="93"/>
        <v>130.60084957827144</v>
      </c>
      <c r="G1366" s="493">
        <f t="shared" si="93"/>
        <v>93.080766533910591</v>
      </c>
      <c r="H1366" s="493">
        <f t="shared" si="93"/>
        <v>83.677682565756797</v>
      </c>
      <c r="I1366" s="493">
        <f t="shared" si="93"/>
        <v>87.00597851488196</v>
      </c>
      <c r="J1366" s="493">
        <f t="shared" si="93"/>
        <v>98.692225343561475</v>
      </c>
      <c r="K1366" s="493">
        <f t="shared" si="93"/>
        <v>97.089153199891001</v>
      </c>
      <c r="L1366" s="493">
        <f t="shared" si="93"/>
        <v>85.660876362539568</v>
      </c>
      <c r="M1366" s="493">
        <f t="shared" si="93"/>
        <v>95.796286843895174</v>
      </c>
    </row>
    <row r="1367" spans="1:13">
      <c r="A1367" s="93" t="s">
        <v>1</v>
      </c>
      <c r="B1367" s="493" t="e">
        <f t="shared" ref="B1367:M1367" si="94">B1297*100</f>
        <v>#VALUE!</v>
      </c>
      <c r="C1367" s="493" t="e">
        <f t="shared" si="94"/>
        <v>#VALUE!</v>
      </c>
      <c r="D1367" s="493" t="e">
        <f t="shared" si="94"/>
        <v>#VALUE!</v>
      </c>
      <c r="E1367" s="493" t="e">
        <f t="shared" si="94"/>
        <v>#VALUE!</v>
      </c>
      <c r="F1367" s="493" t="e">
        <f t="shared" si="94"/>
        <v>#VALUE!</v>
      </c>
      <c r="G1367" s="493" t="e">
        <f t="shared" si="94"/>
        <v>#VALUE!</v>
      </c>
      <c r="H1367" s="493" t="e">
        <f t="shared" si="94"/>
        <v>#VALUE!</v>
      </c>
      <c r="I1367" s="493" t="e">
        <f t="shared" si="94"/>
        <v>#VALUE!</v>
      </c>
      <c r="J1367" s="493" t="e">
        <f t="shared" si="94"/>
        <v>#VALUE!</v>
      </c>
      <c r="K1367" s="493" t="e">
        <f t="shared" si="94"/>
        <v>#VALUE!</v>
      </c>
      <c r="L1367" s="493" t="e">
        <f t="shared" si="94"/>
        <v>#VALUE!</v>
      </c>
      <c r="M1367" s="493" t="e">
        <f t="shared" si="94"/>
        <v>#VALUE!</v>
      </c>
    </row>
    <row r="1368" spans="1:13">
      <c r="A1368" s="93" t="s">
        <v>0</v>
      </c>
      <c r="B1368" s="493">
        <f t="shared" ref="B1368:M1368" si="95">B1298*100</f>
        <v>103.14573543332581</v>
      </c>
      <c r="C1368" s="493">
        <f t="shared" si="95"/>
        <v>128.06803298596691</v>
      </c>
      <c r="D1368" s="493">
        <f t="shared" si="95"/>
        <v>138.5752305232306</v>
      </c>
      <c r="E1368" s="493">
        <f t="shared" si="95"/>
        <v>133.73992004415612</v>
      </c>
      <c r="F1368" s="493">
        <f t="shared" si="95"/>
        <v>129.07661373887075</v>
      </c>
      <c r="G1368" s="493">
        <f t="shared" si="95"/>
        <v>133.82884032386676</v>
      </c>
      <c r="H1368" s="493">
        <f t="shared" si="95"/>
        <v>186.95500944649558</v>
      </c>
      <c r="I1368" s="493">
        <f t="shared" si="95"/>
        <v>131.44426449436085</v>
      </c>
      <c r="J1368" s="493">
        <f t="shared" si="95"/>
        <v>173.55479145173939</v>
      </c>
      <c r="K1368" s="493">
        <f t="shared" si="95"/>
        <v>72.43779875983742</v>
      </c>
      <c r="L1368" s="493">
        <f t="shared" si="95"/>
        <v>92.778599331819095</v>
      </c>
      <c r="M1368" s="493">
        <f t="shared" si="95"/>
        <v>1616.0099356441233</v>
      </c>
    </row>
    <row r="1376" spans="1:13">
      <c r="A1376" s="505" t="s">
        <v>2787</v>
      </c>
      <c r="B1376" s="506"/>
      <c r="C1376" s="505"/>
      <c r="D1376" s="505"/>
      <c r="E1376" s="505"/>
      <c r="F1376" s="505"/>
      <c r="G1376" s="505"/>
      <c r="H1376" s="505"/>
      <c r="I1376" s="505"/>
      <c r="J1376" s="505"/>
      <c r="K1376" s="505"/>
      <c r="L1376" s="505"/>
      <c r="M1376" s="505"/>
    </row>
    <row r="1377" spans="1:13">
      <c r="A1377" s="510" t="s">
        <v>1199</v>
      </c>
      <c r="B1377" s="511">
        <v>2010</v>
      </c>
      <c r="C1377" s="510">
        <v>2011</v>
      </c>
      <c r="D1377" s="510">
        <v>2012</v>
      </c>
      <c r="E1377" s="510">
        <v>2013</v>
      </c>
      <c r="F1377" s="510">
        <v>2014</v>
      </c>
      <c r="G1377" s="510">
        <v>2015</v>
      </c>
      <c r="H1377" s="510">
        <v>2016</v>
      </c>
      <c r="I1377" s="510">
        <v>2017</v>
      </c>
      <c r="J1377" s="510">
        <v>2018</v>
      </c>
      <c r="K1377" s="510">
        <v>2019</v>
      </c>
      <c r="L1377" s="510">
        <v>2020</v>
      </c>
      <c r="M1377" s="510">
        <v>2021</v>
      </c>
    </row>
    <row r="1378" spans="1:13">
      <c r="A1378" s="505" t="s">
        <v>13</v>
      </c>
      <c r="B1378" s="506">
        <v>91.906598303891442</v>
      </c>
      <c r="C1378" s="505">
        <v>93.805903218759624</v>
      </c>
      <c r="D1378" s="505">
        <v>95.404231599913132</v>
      </c>
      <c r="E1378" s="505">
        <v>96.507434794107169</v>
      </c>
      <c r="F1378" s="505">
        <v>98.331984566275466</v>
      </c>
      <c r="G1378" s="505">
        <v>120.09102989257035</v>
      </c>
      <c r="H1378" s="505">
        <v>163.63981854282392</v>
      </c>
      <c r="I1378" s="505">
        <v>165.92</v>
      </c>
      <c r="J1378" s="505">
        <v>252.76522055623116</v>
      </c>
      <c r="K1378" s="505">
        <v>364.61332850102406</v>
      </c>
      <c r="L1378" s="505">
        <v>578.38035784147735</v>
      </c>
      <c r="M1378" s="505">
        <v>624.13924635749959</v>
      </c>
    </row>
    <row r="1379" spans="1:13">
      <c r="A1379" s="505" t="s">
        <v>12</v>
      </c>
      <c r="B1379" s="506">
        <v>6.79</v>
      </c>
      <c r="C1379" s="505">
        <v>6.8382321339885985</v>
      </c>
      <c r="D1379" s="505">
        <v>7.6191332019471689</v>
      </c>
      <c r="E1379" s="505">
        <v>8.3989255143734383</v>
      </c>
      <c r="F1379" s="505">
        <v>8.9760867394202464</v>
      </c>
      <c r="G1379" s="505">
        <v>10.129002385419605</v>
      </c>
      <c r="H1379" s="505">
        <v>10.90115455365131</v>
      </c>
      <c r="I1379" s="505">
        <v>10.347410603156147</v>
      </c>
      <c r="J1379" s="505">
        <v>10.200828666177449</v>
      </c>
      <c r="K1379" s="505">
        <v>10.761664925745819</v>
      </c>
      <c r="L1379" s="505">
        <v>11.46</v>
      </c>
      <c r="M1379" s="505">
        <v>11.087258390351812</v>
      </c>
    </row>
    <row r="1380" spans="1:13">
      <c r="A1380" s="505" t="s">
        <v>513</v>
      </c>
      <c r="B1380" s="506">
        <v>371.5</v>
      </c>
      <c r="C1380" s="505">
        <v>353.9</v>
      </c>
      <c r="D1380" s="505">
        <v>382.9</v>
      </c>
      <c r="E1380" s="505">
        <v>370.5</v>
      </c>
      <c r="F1380" s="505">
        <v>370.8</v>
      </c>
      <c r="G1380" s="505">
        <v>443.6</v>
      </c>
      <c r="H1380" s="505">
        <v>444.8</v>
      </c>
      <c r="I1380" s="505">
        <v>436.6</v>
      </c>
      <c r="J1380" s="505">
        <v>400.34097035040429</v>
      </c>
      <c r="K1380" s="505">
        <v>443.96800000000002</v>
      </c>
      <c r="L1380" s="505">
        <v>431.02454990000001</v>
      </c>
      <c r="M1380" s="505">
        <v>416.39</v>
      </c>
    </row>
    <row r="1381" spans="1:13">
      <c r="A1381" s="505" t="s">
        <v>459</v>
      </c>
      <c r="B1381" s="506">
        <v>905.85</v>
      </c>
      <c r="C1381" s="505">
        <v>919.44</v>
      </c>
      <c r="D1381" s="505">
        <v>919.36189574915841</v>
      </c>
      <c r="E1381" s="505">
        <v>919.67046917934658</v>
      </c>
      <c r="F1381" s="505">
        <v>925.23</v>
      </c>
      <c r="G1381" s="505">
        <v>925.22627145656872</v>
      </c>
      <c r="H1381" s="505">
        <v>1010.30118671411</v>
      </c>
      <c r="I1381" s="505">
        <v>1465.9096583468224</v>
      </c>
      <c r="J1381" s="505">
        <v>1622.5235016229178</v>
      </c>
      <c r="K1381" s="505">
        <v>1647.7601258514242</v>
      </c>
      <c r="L1381" s="505">
        <v>1851.5388311868685</v>
      </c>
      <c r="M1381" s="505">
        <v>1989.3914712282767</v>
      </c>
    </row>
    <row r="1382" spans="1:13">
      <c r="A1382" s="505" t="s">
        <v>512</v>
      </c>
      <c r="B1382" s="506">
        <v>7.3250000000000002</v>
      </c>
      <c r="C1382" s="505">
        <v>7.2606999999999999</v>
      </c>
      <c r="D1382" s="505">
        <v>8.1999999999999993</v>
      </c>
      <c r="E1382" s="505">
        <v>9.6</v>
      </c>
      <c r="F1382" s="505">
        <v>10.7</v>
      </c>
      <c r="G1382" s="505">
        <v>12.75</v>
      </c>
      <c r="H1382" s="505">
        <v>14.72</v>
      </c>
      <c r="I1382" s="505">
        <v>13.316000000000001</v>
      </c>
      <c r="J1382" s="505">
        <v>14.21</v>
      </c>
      <c r="K1382" s="505">
        <v>14.45</v>
      </c>
      <c r="L1382" s="505">
        <v>16.48</v>
      </c>
      <c r="M1382" s="505">
        <v>14.79</v>
      </c>
    </row>
    <row r="1383" spans="1:13">
      <c r="A1383" s="505" t="s">
        <v>11</v>
      </c>
      <c r="B1383" s="506">
        <v>7.3197999999999999</v>
      </c>
      <c r="C1383" s="505">
        <v>7.3</v>
      </c>
      <c r="D1383" s="505">
        <v>8.0632000000000001</v>
      </c>
      <c r="E1383" s="505">
        <v>9.5535999999999994</v>
      </c>
      <c r="F1383" s="505">
        <v>10.8468</v>
      </c>
      <c r="G1383" s="505">
        <v>12.767799999999999</v>
      </c>
      <c r="H1383" s="505">
        <v>14.7096</v>
      </c>
      <c r="I1383" s="505">
        <v>13.319100000000001</v>
      </c>
      <c r="J1383" s="505">
        <v>13.831643736422883</v>
      </c>
      <c r="K1383" s="505">
        <v>14.4</v>
      </c>
      <c r="L1383" s="505">
        <v>16.5</v>
      </c>
      <c r="M1383" s="505">
        <v>15.87</v>
      </c>
    </row>
    <row r="1384" spans="1:13">
      <c r="A1384" s="505" t="s">
        <v>10</v>
      </c>
      <c r="B1384" s="506">
        <v>2089.9499999999998</v>
      </c>
      <c r="C1384" s="505">
        <v>2089.9499999999998</v>
      </c>
      <c r="D1384" s="505">
        <v>2196.3710878661091</v>
      </c>
      <c r="E1384" s="505">
        <v>2206.6898297872331</v>
      </c>
      <c r="F1384" s="505">
        <v>2416.684650205762</v>
      </c>
      <c r="G1384" s="505">
        <v>2939.2530409836058</v>
      </c>
      <c r="H1384" s="505">
        <v>3175.9418548387098</v>
      </c>
      <c r="I1384" s="505">
        <v>3114.0939516129024</v>
      </c>
      <c r="J1384" s="505">
        <v>3333.6061224489808</v>
      </c>
      <c r="K1384" s="505">
        <v>3618.8425714285736</v>
      </c>
      <c r="L1384" s="505">
        <v>3784.9029099999998</v>
      </c>
      <c r="M1384" s="505">
        <v>3829.9778493297636</v>
      </c>
    </row>
    <row r="1385" spans="1:13">
      <c r="A1385" s="505" t="s">
        <v>9</v>
      </c>
      <c r="B1385" s="506">
        <v>150.5</v>
      </c>
      <c r="C1385" s="505">
        <v>156.5</v>
      </c>
      <c r="D1385" s="505">
        <v>249.10596007734136</v>
      </c>
      <c r="E1385" s="505">
        <v>369.18112078396751</v>
      </c>
      <c r="F1385" s="505">
        <v>424.40849300440959</v>
      </c>
      <c r="G1385" s="505">
        <v>499.60668268502695</v>
      </c>
      <c r="H1385" s="505">
        <v>718.00523063887101</v>
      </c>
      <c r="I1385" s="505">
        <v>730.27419999999995</v>
      </c>
      <c r="J1385" s="505">
        <v>732.33249999999998</v>
      </c>
      <c r="K1385" s="505">
        <v>745.53980000000001</v>
      </c>
      <c r="L1385" s="505">
        <v>749.52750000000003</v>
      </c>
      <c r="M1385" s="505">
        <v>805.899</v>
      </c>
    </row>
    <row r="1386" spans="1:13">
      <c r="A1386" s="505" t="s">
        <v>8</v>
      </c>
      <c r="B1386" s="506">
        <v>30.79</v>
      </c>
      <c r="C1386" s="505">
        <v>28.705950000000001</v>
      </c>
      <c r="D1386" s="505">
        <v>30.049971666666664</v>
      </c>
      <c r="E1386" s="505">
        <v>30.701358333333332</v>
      </c>
      <c r="F1386" s="505">
        <v>30.621616666666664</v>
      </c>
      <c r="G1386" s="505">
        <v>35.056699999999999</v>
      </c>
      <c r="H1386" s="505">
        <v>35.541883333333331</v>
      </c>
      <c r="I1386" s="505">
        <v>34.481408333333327</v>
      </c>
      <c r="J1386" s="505">
        <v>33.934449999999998</v>
      </c>
      <c r="K1386" s="505">
        <v>35.473516666666676</v>
      </c>
      <c r="L1386" s="505">
        <v>39.346933333333332</v>
      </c>
      <c r="M1386" s="505">
        <v>41.692133333333338</v>
      </c>
    </row>
    <row r="1387" spans="1:13">
      <c r="A1387" s="505" t="s">
        <v>6</v>
      </c>
      <c r="B1387" s="506">
        <v>32.981666666666669</v>
      </c>
      <c r="C1387" s="505">
        <v>29.058333333333326</v>
      </c>
      <c r="D1387" s="505">
        <v>28.1</v>
      </c>
      <c r="E1387" s="505">
        <v>29.9</v>
      </c>
      <c r="F1387" s="505">
        <v>30.7</v>
      </c>
      <c r="G1387" s="505">
        <v>38.28</v>
      </c>
      <c r="H1387" s="505">
        <v>62.57</v>
      </c>
      <c r="I1387" s="505">
        <v>63.61</v>
      </c>
      <c r="J1387" s="505">
        <v>60.3</v>
      </c>
      <c r="K1387" s="505">
        <v>62.55</v>
      </c>
      <c r="L1387" s="505">
        <v>69.47</v>
      </c>
      <c r="M1387" s="505">
        <v>65.47</v>
      </c>
    </row>
    <row r="1388" spans="1:13">
      <c r="A1388" s="505" t="s">
        <v>5</v>
      </c>
      <c r="B1388" s="506">
        <v>7.3302499999999995</v>
      </c>
      <c r="C1388" s="505">
        <v>7.2530666666666663</v>
      </c>
      <c r="D1388" s="505">
        <v>8.2099333333333337</v>
      </c>
      <c r="E1388" s="505">
        <v>9.6502250000000007</v>
      </c>
      <c r="F1388" s="505">
        <v>10.844391666666667</v>
      </c>
      <c r="G1388" s="505">
        <v>12.750658333333332</v>
      </c>
      <c r="H1388" s="505">
        <v>14.708766666666664</v>
      </c>
      <c r="I1388" s="505">
        <v>13.312900000000001</v>
      </c>
      <c r="J1388" s="505">
        <v>13.233941666666666</v>
      </c>
      <c r="K1388" s="505">
        <v>14.448441666666666</v>
      </c>
      <c r="L1388" s="505">
        <v>16.463266666666666</v>
      </c>
      <c r="M1388" s="505">
        <v>14.778674999999998</v>
      </c>
    </row>
    <row r="1389" spans="1:13">
      <c r="A1389" s="505" t="s">
        <v>4</v>
      </c>
      <c r="B1389" s="506">
        <v>12.070573234109951</v>
      </c>
      <c r="C1389" s="505">
        <v>12.37998517997152</v>
      </c>
      <c r="D1389" s="505">
        <v>13.694599999999999</v>
      </c>
      <c r="E1389" s="505">
        <v>12.057700000000001</v>
      </c>
      <c r="F1389" s="505">
        <v>12.746875000000001</v>
      </c>
      <c r="G1389" s="505">
        <v>13.313924999999999</v>
      </c>
      <c r="H1389" s="505">
        <v>13.319591666666666</v>
      </c>
      <c r="I1389" s="505">
        <v>13.647841666666668</v>
      </c>
      <c r="J1389" s="505">
        <v>13.924984106802288</v>
      </c>
      <c r="K1389" s="505">
        <v>14.034000000000001</v>
      </c>
      <c r="L1389" s="505">
        <v>17.624153413654621</v>
      </c>
      <c r="M1389" s="505">
        <v>16.8993</v>
      </c>
    </row>
    <row r="1390" spans="1:13">
      <c r="A1390" s="505" t="s">
        <v>3</v>
      </c>
      <c r="B1390" s="506">
        <v>7.3222000000000005</v>
      </c>
      <c r="C1390" s="505">
        <v>7.2530999999999999</v>
      </c>
      <c r="D1390" s="505">
        <v>8.2205999999999992</v>
      </c>
      <c r="E1390" s="505">
        <v>9.6587999999999994</v>
      </c>
      <c r="F1390" s="505">
        <v>10.8605</v>
      </c>
      <c r="G1390" s="505">
        <v>12.7721</v>
      </c>
      <c r="H1390" s="505">
        <v>14.712899999999999</v>
      </c>
      <c r="I1390" s="505">
        <v>13.3209</v>
      </c>
      <c r="J1390" s="505">
        <v>13.2471</v>
      </c>
      <c r="K1390" s="505">
        <v>14.4566</v>
      </c>
      <c r="L1390" s="505">
        <v>16.4651</v>
      </c>
      <c r="M1390" s="505">
        <v>14.795500000000001</v>
      </c>
    </row>
    <row r="1391" spans="1:13">
      <c r="A1391" s="505" t="s">
        <v>460</v>
      </c>
      <c r="B1391" s="506">
        <v>1409.3</v>
      </c>
      <c r="C1391" s="505">
        <v>1566.7</v>
      </c>
      <c r="D1391" s="505">
        <v>1572</v>
      </c>
      <c r="E1391" s="505">
        <v>1598</v>
      </c>
      <c r="F1391" s="505">
        <v>1653.1</v>
      </c>
      <c r="G1391" s="505">
        <v>1985.13</v>
      </c>
      <c r="H1391" s="505">
        <v>2177.1</v>
      </c>
      <c r="I1391" s="505">
        <v>2228.9</v>
      </c>
      <c r="J1391" s="505">
        <v>2263.8000000000002</v>
      </c>
      <c r="K1391" s="505">
        <v>2288.1999999999998</v>
      </c>
      <c r="L1391" s="505">
        <v>2294.1999999999998</v>
      </c>
      <c r="M1391" s="505">
        <v>2309.1999999999998</v>
      </c>
    </row>
    <row r="1392" spans="1:13">
      <c r="A1392" s="505" t="s">
        <v>1</v>
      </c>
      <c r="B1392" s="506">
        <v>4.8</v>
      </c>
      <c r="C1392" s="505">
        <v>4.8605208333333305</v>
      </c>
      <c r="D1392" s="505">
        <v>5.1427402767134964</v>
      </c>
      <c r="E1392" s="505">
        <v>5.3972383239843396</v>
      </c>
      <c r="F1392" s="505">
        <v>6.1952469417524334</v>
      </c>
      <c r="G1392" s="505">
        <v>8.8560471824681386</v>
      </c>
      <c r="H1392" s="505">
        <v>10.233585169220945</v>
      </c>
      <c r="I1392" s="505">
        <v>9.5463089749413292</v>
      </c>
      <c r="J1392" s="505">
        <v>10.46676825000001</v>
      </c>
      <c r="K1392" s="505">
        <v>12.9085060467128</v>
      </c>
      <c r="L1392" s="505">
        <v>18.319467881372546</v>
      </c>
      <c r="M1392" s="505">
        <v>19.908577206632643</v>
      </c>
    </row>
    <row r="1393" spans="1:17">
      <c r="A1393" s="505" t="s">
        <v>0</v>
      </c>
      <c r="B1393" s="506">
        <v>1</v>
      </c>
      <c r="C1393" s="505">
        <v>1</v>
      </c>
      <c r="D1393" s="505">
        <v>1</v>
      </c>
      <c r="E1393" s="505">
        <v>1</v>
      </c>
      <c r="F1393" s="505">
        <v>1</v>
      </c>
      <c r="G1393" s="505">
        <v>1</v>
      </c>
      <c r="H1393" s="505">
        <v>1</v>
      </c>
      <c r="I1393" s="505">
        <v>1</v>
      </c>
      <c r="J1393" s="505">
        <v>1</v>
      </c>
      <c r="K1393" s="505">
        <v>11.1</v>
      </c>
      <c r="L1393" s="505">
        <v>58.4</v>
      </c>
      <c r="M1393" s="505">
        <v>88.57</v>
      </c>
    </row>
    <row r="1402" spans="1:17">
      <c r="A1402" s="513"/>
      <c r="B1402" s="514"/>
      <c r="C1402" s="513"/>
    </row>
    <row r="1404" spans="1:17">
      <c r="A1404" t="s">
        <v>2791</v>
      </c>
    </row>
    <row r="1405" spans="1:17">
      <c r="A1405" t="s">
        <v>2792</v>
      </c>
      <c r="B1405" s="342">
        <v>2006</v>
      </c>
      <c r="C1405">
        <v>2007</v>
      </c>
      <c r="D1405">
        <v>2008</v>
      </c>
      <c r="E1405">
        <v>2009</v>
      </c>
      <c r="F1405">
        <v>2010</v>
      </c>
      <c r="G1405">
        <v>2011</v>
      </c>
      <c r="H1405">
        <v>2012</v>
      </c>
      <c r="I1405">
        <v>2013</v>
      </c>
      <c r="J1405">
        <v>2014</v>
      </c>
      <c r="K1405">
        <v>2015</v>
      </c>
      <c r="L1405">
        <v>2016</v>
      </c>
      <c r="M1405">
        <v>2017</v>
      </c>
      <c r="N1405">
        <v>2018</v>
      </c>
      <c r="O1405">
        <v>2019</v>
      </c>
      <c r="P1405">
        <v>2020</v>
      </c>
      <c r="Q1405">
        <v>2021</v>
      </c>
    </row>
    <row r="1406" spans="1:17">
      <c r="A1406" t="s">
        <v>2793</v>
      </c>
      <c r="G1406">
        <v>6.48965626378601</v>
      </c>
      <c r="H1406">
        <v>6.6598808617159708</v>
      </c>
      <c r="I1406">
        <v>6.9588870466820651</v>
      </c>
      <c r="J1406">
        <v>7.4765335260942205</v>
      </c>
      <c r="K1406">
        <v>7.9611375639294355</v>
      </c>
      <c r="L1406">
        <v>8.3044290588192062</v>
      </c>
      <c r="M1406">
        <v>8.1376884266911009</v>
      </c>
      <c r="N1406">
        <v>7.5608971317350182</v>
      </c>
      <c r="O1406">
        <v>6.8652887791893074</v>
      </c>
      <c r="P1406">
        <v>7.946964914554437</v>
      </c>
      <c r="Q1406">
        <v>7.6287424468832992</v>
      </c>
    </row>
    <row r="1407" spans="1:17">
      <c r="A1407" s="417" t="s">
        <v>2263</v>
      </c>
    </row>
    <row r="1408" spans="1:17" s="8" customFormat="1">
      <c r="A1408" s="8" t="s">
        <v>2794</v>
      </c>
      <c r="B1408" s="343"/>
    </row>
    <row r="1409" spans="1:30" s="8" customFormat="1">
      <c r="A1409" s="8" t="s">
        <v>450</v>
      </c>
      <c r="B1409" s="343"/>
    </row>
    <row r="1410" spans="1:30">
      <c r="F1410">
        <v>2010</v>
      </c>
      <c r="G1410">
        <v>2011</v>
      </c>
      <c r="H1410">
        <v>2012</v>
      </c>
      <c r="I1410">
        <v>2013</v>
      </c>
      <c r="J1410">
        <v>2014</v>
      </c>
      <c r="K1410">
        <v>2015</v>
      </c>
      <c r="L1410">
        <v>2016</v>
      </c>
      <c r="M1410">
        <v>2017</v>
      </c>
      <c r="N1410">
        <v>2018</v>
      </c>
      <c r="O1410">
        <v>2019</v>
      </c>
      <c r="P1410">
        <v>2020</v>
      </c>
      <c r="Q1410">
        <v>2021</v>
      </c>
      <c r="S1410" s="417">
        <v>2010</v>
      </c>
      <c r="T1410" s="417">
        <v>2011</v>
      </c>
      <c r="U1410" s="417">
        <v>2012</v>
      </c>
      <c r="V1410" s="417">
        <v>2013</v>
      </c>
      <c r="W1410" s="417">
        <v>2014</v>
      </c>
      <c r="X1410" s="417">
        <v>2015</v>
      </c>
      <c r="Y1410" s="417">
        <v>2016</v>
      </c>
      <c r="Z1410" s="417">
        <v>2017</v>
      </c>
      <c r="AA1410" s="417">
        <v>2018</v>
      </c>
      <c r="AB1410" s="417">
        <v>2019</v>
      </c>
      <c r="AC1410" s="417">
        <v>2020</v>
      </c>
      <c r="AD1410" s="417">
        <v>2021</v>
      </c>
    </row>
    <row r="1411" spans="1:30">
      <c r="A1411" t="s">
        <v>2793</v>
      </c>
      <c r="F1411">
        <v>5100.5236003586424</v>
      </c>
      <c r="G1411">
        <v>6449.9794952023221</v>
      </c>
      <c r="H1411">
        <v>7683.9009362522756</v>
      </c>
      <c r="I1411">
        <v>8784.8087440640265</v>
      </c>
      <c r="J1411">
        <v>10873.760514572396</v>
      </c>
      <c r="K1411">
        <v>10429.010067303494</v>
      </c>
      <c r="L1411">
        <v>9752.1590855925569</v>
      </c>
      <c r="M1411">
        <v>12048.833340073927</v>
      </c>
      <c r="N1411">
        <v>8571.134263601487</v>
      </c>
      <c r="O1411">
        <v>6460.6181249980718</v>
      </c>
      <c r="P1411">
        <v>5361.6615855645096</v>
      </c>
      <c r="Q1411">
        <v>8102.5137673128165</v>
      </c>
      <c r="S1411">
        <f>(F1411/F$1422)*100</f>
        <v>6.1534792873585067</v>
      </c>
      <c r="T1411">
        <f t="shared" ref="T1411:AD1411" si="96">(G1411/G$1422)*100</f>
        <v>5.7907827812751904</v>
      </c>
      <c r="U1411">
        <f t="shared" si="96"/>
        <v>5.916234195695127</v>
      </c>
      <c r="V1411">
        <f t="shared" si="96"/>
        <v>6.339170902971258</v>
      </c>
      <c r="W1411">
        <f t="shared" si="96"/>
        <v>7.5047069761906533</v>
      </c>
      <c r="X1411">
        <f t="shared" si="96"/>
        <v>9.1485606430114341</v>
      </c>
      <c r="Y1411">
        <f t="shared" si="96"/>
        <v>9.8849695610387762</v>
      </c>
      <c r="Z1411">
        <f t="shared" si="96"/>
        <v>10.123538661394067</v>
      </c>
      <c r="AA1411">
        <f t="shared" si="96"/>
        <v>8.6296444205686296</v>
      </c>
      <c r="AB1411">
        <f t="shared" si="96"/>
        <v>7.9010532423620132</v>
      </c>
      <c r="AC1411">
        <f t="shared" si="96"/>
        <v>9.9445185430320944</v>
      </c>
      <c r="AD1411">
        <f t="shared" si="96"/>
        <v>11.565740842481921</v>
      </c>
    </row>
    <row r="1412" spans="1:30">
      <c r="A1412" t="s">
        <v>2795</v>
      </c>
      <c r="F1412">
        <v>31181.672858480335</v>
      </c>
      <c r="G1412">
        <v>47479.490383055891</v>
      </c>
      <c r="H1412">
        <v>52114.123516642081</v>
      </c>
      <c r="I1412">
        <v>48426.392872949444</v>
      </c>
      <c r="J1412">
        <v>40525.319908023426</v>
      </c>
      <c r="K1412">
        <v>25782.171223245401</v>
      </c>
      <c r="L1412">
        <v>21264.956958573126</v>
      </c>
      <c r="M1412">
        <v>25683.758285866104</v>
      </c>
      <c r="N1412">
        <v>30439.836560338212</v>
      </c>
      <c r="O1412">
        <v>26510.049820363591</v>
      </c>
      <c r="P1412">
        <v>15982.711222546077</v>
      </c>
      <c r="Q1412">
        <v>24030.276505049904</v>
      </c>
      <c r="S1412">
        <f t="shared" ref="S1412:S1422" si="97">(F1412/F$1422)*100</f>
        <v>37.618839380795322</v>
      </c>
      <c r="T1412">
        <f t="shared" ref="T1412:T1422" si="98">(G1412/G$1422)*100</f>
        <v>42.627021617422464</v>
      </c>
      <c r="U1412">
        <f t="shared" ref="U1412:U1422" si="99">(H1412/H$1422)*100</f>
        <v>40.12536889605142</v>
      </c>
      <c r="V1412">
        <f t="shared" ref="V1412:V1422" si="100">(I1412/I$1422)*100</f>
        <v>34.944776782247779</v>
      </c>
      <c r="W1412">
        <f t="shared" ref="W1412:W1422" si="101">(J1412/J$1422)*100</f>
        <v>27.969224687128502</v>
      </c>
      <c r="X1412">
        <f t="shared" ref="X1412:X1422" si="102">(K1412/K$1422)*100</f>
        <v>22.616696639679333</v>
      </c>
      <c r="Y1412">
        <f t="shared" ref="Y1412:Y1422" si="103">(L1412/L$1422)*100</f>
        <v>21.554555294615842</v>
      </c>
      <c r="Z1412">
        <f t="shared" ref="Z1412:Z1422" si="104">(M1412/M$1422)*100</f>
        <v>21.57972582391702</v>
      </c>
      <c r="AA1412">
        <f t="shared" ref="AA1412:AA1422" si="105">(N1412/N$1422)*100</f>
        <v>30.647631650278985</v>
      </c>
      <c r="AB1412">
        <f t="shared" ref="AB1412:AB1422" si="106">(O1412/O$1422)*100</f>
        <v>32.420630818266289</v>
      </c>
      <c r="AC1412">
        <f t="shared" ref="AC1412:AC1422" si="107">(P1412/P$1422)*100</f>
        <v>29.643864235754886</v>
      </c>
      <c r="AD1412">
        <f t="shared" ref="AD1412:AD1422" si="108">(Q1412/Q$1422)*100</f>
        <v>34.301447478164995</v>
      </c>
    </row>
    <row r="1413" spans="1:30">
      <c r="A1413" t="s">
        <v>2796</v>
      </c>
      <c r="F1413">
        <v>4130.571607563732</v>
      </c>
      <c r="G1413">
        <v>4979.1635119451485</v>
      </c>
      <c r="H1413">
        <v>6020.6289660259226</v>
      </c>
      <c r="I1413">
        <v>6987.3085261911465</v>
      </c>
      <c r="J1413">
        <v>7349.5641360755562</v>
      </c>
      <c r="K1413">
        <v>6843.7973345005448</v>
      </c>
      <c r="L1413">
        <v>6827.0639454599323</v>
      </c>
      <c r="M1413">
        <v>8073.4369028234332</v>
      </c>
      <c r="N1413">
        <v>6105.1034286539589</v>
      </c>
      <c r="O1413">
        <v>5047.3567646180181</v>
      </c>
      <c r="P1413">
        <v>3817.6515727405204</v>
      </c>
      <c r="Q1413">
        <v>4629.549134227922</v>
      </c>
      <c r="S1413">
        <f t="shared" si="97"/>
        <v>4.9832897215312038</v>
      </c>
      <c r="T1413">
        <f t="shared" si="98"/>
        <v>4.4702862003782586</v>
      </c>
      <c r="U1413">
        <f t="shared" si="99"/>
        <v>4.6355947667602395</v>
      </c>
      <c r="V1413">
        <f t="shared" si="100"/>
        <v>5.0420839189292055</v>
      </c>
      <c r="W1413">
        <f t="shared" si="101"/>
        <v>5.0724241323918706</v>
      </c>
      <c r="X1413">
        <f t="shared" si="102"/>
        <v>6.0035319305571262</v>
      </c>
      <c r="Y1413">
        <f t="shared" si="103"/>
        <v>6.9200388036980227</v>
      </c>
      <c r="Z1413">
        <f t="shared" si="104"/>
        <v>6.7833746479189925</v>
      </c>
      <c r="AA1413">
        <f t="shared" si="105"/>
        <v>6.1467794249603189</v>
      </c>
      <c r="AB1413">
        <f t="shared" si="106"/>
        <v>6.1726964446540373</v>
      </c>
      <c r="AC1413">
        <f t="shared" si="107"/>
        <v>7.0807726765464203</v>
      </c>
      <c r="AD1413">
        <f t="shared" si="108"/>
        <v>6.6083399598806869</v>
      </c>
    </row>
    <row r="1414" spans="1:30">
      <c r="A1414" t="s">
        <v>2797</v>
      </c>
      <c r="F1414">
        <v>453.77340044307124</v>
      </c>
      <c r="G1414">
        <v>458.5085091709937</v>
      </c>
      <c r="H1414">
        <v>494.31864231748909</v>
      </c>
      <c r="I1414">
        <v>607.0319729470466</v>
      </c>
      <c r="J1414">
        <v>613.32330035446012</v>
      </c>
      <c r="K1414">
        <v>580.89993840858983</v>
      </c>
      <c r="L1414">
        <v>550.2248862390926</v>
      </c>
      <c r="M1414">
        <v>543.79731587193498</v>
      </c>
      <c r="N1414">
        <v>518.43576446509587</v>
      </c>
      <c r="O1414">
        <v>477.82903366176953</v>
      </c>
      <c r="P1414">
        <v>386.09854232621962</v>
      </c>
      <c r="Q1414">
        <v>460.16871511877486</v>
      </c>
      <c r="S1414">
        <f t="shared" si="97"/>
        <v>0.54745070105828686</v>
      </c>
      <c r="T1414">
        <f t="shared" si="98"/>
        <v>0.41164831329316687</v>
      </c>
      <c r="U1414">
        <f t="shared" si="99"/>
        <v>0.38060158238774833</v>
      </c>
      <c r="V1414">
        <f t="shared" si="100"/>
        <v>0.43803792799465729</v>
      </c>
      <c r="W1414">
        <f t="shared" si="101"/>
        <v>0.42329529371756591</v>
      </c>
      <c r="X1414">
        <f t="shared" si="102"/>
        <v>0.50957840483000627</v>
      </c>
      <c r="Y1414">
        <f t="shared" si="103"/>
        <v>0.55771816317421907</v>
      </c>
      <c r="Z1414">
        <f t="shared" si="104"/>
        <v>0.45690341926150979</v>
      </c>
      <c r="AA1414">
        <f t="shared" si="105"/>
        <v>0.52197482441017795</v>
      </c>
      <c r="AB1414">
        <f t="shared" si="106"/>
        <v>0.5843639977883941</v>
      </c>
      <c r="AC1414">
        <f t="shared" si="107"/>
        <v>0.71611459476260464</v>
      </c>
      <c r="AD1414">
        <f t="shared" si="108"/>
        <v>0.65685690339119751</v>
      </c>
    </row>
    <row r="1415" spans="1:30">
      <c r="A1415" t="s">
        <v>2798</v>
      </c>
      <c r="F1415">
        <v>7453.0382983314839</v>
      </c>
      <c r="G1415">
        <v>8901.105342192599</v>
      </c>
      <c r="H1415">
        <v>13427.043771482928</v>
      </c>
      <c r="I1415">
        <v>16016.60872268628</v>
      </c>
      <c r="J1415">
        <v>18081.306033337172</v>
      </c>
      <c r="K1415">
        <v>14731.634421287899</v>
      </c>
      <c r="L1415">
        <v>13658.610166219143</v>
      </c>
      <c r="M1415">
        <v>16420.266546277064</v>
      </c>
      <c r="N1415">
        <v>10664.31986362219</v>
      </c>
      <c r="O1415">
        <v>8748.9341402156952</v>
      </c>
      <c r="P1415">
        <v>4436.287104993402</v>
      </c>
      <c r="Q1415">
        <v>4407.3239037867979</v>
      </c>
      <c r="S1415">
        <f t="shared" si="97"/>
        <v>8.9916487776760192</v>
      </c>
      <c r="T1415">
        <f t="shared" si="98"/>
        <v>7.9914002189039017</v>
      </c>
      <c r="U1415">
        <f t="shared" si="99"/>
        <v>10.338177986282995</v>
      </c>
      <c r="V1415">
        <f t="shared" si="100"/>
        <v>11.557681326612217</v>
      </c>
      <c r="W1415">
        <f t="shared" si="101"/>
        <v>12.479114593812604</v>
      </c>
      <c r="X1415">
        <f t="shared" si="102"/>
        <v>12.922918858460141</v>
      </c>
      <c r="Y1415">
        <f t="shared" si="103"/>
        <v>13.844620924881815</v>
      </c>
      <c r="Z1415">
        <f t="shared" si="104"/>
        <v>13.796456347250924</v>
      </c>
      <c r="AA1415">
        <f t="shared" si="105"/>
        <v>10.737118983316082</v>
      </c>
      <c r="AB1415">
        <f t="shared" si="106"/>
        <v>10.699563589479848</v>
      </c>
      <c r="AC1415">
        <f t="shared" si="107"/>
        <v>8.2281842435932404</v>
      </c>
      <c r="AD1415">
        <f t="shared" si="108"/>
        <v>6.291129832535816</v>
      </c>
    </row>
    <row r="1416" spans="1:30">
      <c r="A1416" t="s">
        <v>2799</v>
      </c>
      <c r="F1416">
        <v>16105.008678197555</v>
      </c>
      <c r="G1416">
        <v>20219.032797477295</v>
      </c>
      <c r="H1416">
        <v>23564.959775736399</v>
      </c>
      <c r="I1416">
        <v>27833.085583843149</v>
      </c>
      <c r="J1416">
        <v>34710.562328015039</v>
      </c>
      <c r="K1416">
        <v>27198.255091731637</v>
      </c>
      <c r="L1416">
        <v>22829.39690197372</v>
      </c>
      <c r="M1416">
        <v>29349.741053322254</v>
      </c>
      <c r="N1416">
        <v>22471.981252820136</v>
      </c>
      <c r="O1416">
        <v>18663.946348496731</v>
      </c>
      <c r="P1416">
        <v>14118.42277810451</v>
      </c>
      <c r="Q1416">
        <v>17869.25376948922</v>
      </c>
      <c r="S1416">
        <f t="shared" si="97"/>
        <v>19.429738020827767</v>
      </c>
      <c r="T1416">
        <f t="shared" si="98"/>
        <v>18.152620029995489</v>
      </c>
      <c r="U1416">
        <f t="shared" si="99"/>
        <v>18.143885768703068</v>
      </c>
      <c r="V1416">
        <f t="shared" si="100"/>
        <v>20.084522203426282</v>
      </c>
      <c r="W1416">
        <f t="shared" si="101"/>
        <v>23.956072869313022</v>
      </c>
      <c r="X1416">
        <f t="shared" si="102"/>
        <v>23.858917048215787</v>
      </c>
      <c r="Y1416">
        <f t="shared" si="103"/>
        <v>23.140300675188506</v>
      </c>
      <c r="Z1416">
        <f t="shared" si="104"/>
        <v>24.659917675763072</v>
      </c>
      <c r="AA1416">
        <f t="shared" si="105"/>
        <v>22.625384420945601</v>
      </c>
      <c r="AB1416">
        <f t="shared" si="106"/>
        <v>22.825189627208427</v>
      </c>
      <c r="AC1416">
        <f t="shared" si="107"/>
        <v>26.186083339022353</v>
      </c>
      <c r="AD1416">
        <f t="shared" si="108"/>
        <v>25.507041898553613</v>
      </c>
    </row>
    <row r="1417" spans="1:30">
      <c r="A1417" t="s">
        <v>2800</v>
      </c>
      <c r="F1417">
        <v>1468.0460039555633</v>
      </c>
      <c r="G1417">
        <v>2691.7071502780627</v>
      </c>
      <c r="H1417">
        <v>2912.0889223027762</v>
      </c>
      <c r="I1417">
        <v>3375.0977481370201</v>
      </c>
      <c r="J1417">
        <v>3645.774241988931</v>
      </c>
      <c r="K1417">
        <v>2983.572503254843</v>
      </c>
      <c r="L1417">
        <v>2071.9454785869561</v>
      </c>
      <c r="M1417">
        <v>2117.9250586657199</v>
      </c>
      <c r="N1417">
        <v>1397.75864556186</v>
      </c>
      <c r="O1417">
        <v>955.46531161817882</v>
      </c>
      <c r="P1417">
        <v>542.0809071017145</v>
      </c>
      <c r="Q1417">
        <v>511.7074508813273</v>
      </c>
      <c r="S1417">
        <f t="shared" si="97"/>
        <v>1.7711104557176811</v>
      </c>
      <c r="T1417">
        <f t="shared" si="98"/>
        <v>2.4166110031294887</v>
      </c>
      <c r="U1417">
        <f t="shared" si="99"/>
        <v>2.2421684253826002</v>
      </c>
      <c r="V1417">
        <f t="shared" si="100"/>
        <v>2.4354908641728854</v>
      </c>
      <c r="W1417">
        <f t="shared" si="101"/>
        <v>2.5161918317773853</v>
      </c>
      <c r="X1417">
        <f t="shared" si="102"/>
        <v>2.6172564608431537</v>
      </c>
      <c r="Y1417">
        <f t="shared" si="103"/>
        <v>2.1001624161588945</v>
      </c>
      <c r="Z1417">
        <f t="shared" si="104"/>
        <v>1.7794997746401027</v>
      </c>
      <c r="AA1417">
        <f t="shared" si="105"/>
        <v>1.4073003322556861</v>
      </c>
      <c r="AB1417">
        <f t="shared" si="106"/>
        <v>1.1684922637843569</v>
      </c>
      <c r="AC1417">
        <f t="shared" si="107"/>
        <v>1.005422208482986</v>
      </c>
      <c r="AD1417">
        <f t="shared" si="108"/>
        <v>0.73042464771068982</v>
      </c>
    </row>
    <row r="1418" spans="1:30">
      <c r="A1418" t="s">
        <v>2801</v>
      </c>
      <c r="F1418">
        <v>1656.8149404373446</v>
      </c>
      <c r="G1418">
        <v>1969.615916524609</v>
      </c>
      <c r="H1418">
        <v>2206.5557153067689</v>
      </c>
      <c r="I1418">
        <v>2270.2816330859669</v>
      </c>
      <c r="J1418">
        <v>2167.325464157977</v>
      </c>
      <c r="K1418">
        <v>2220.7948152495032</v>
      </c>
      <c r="L1418">
        <v>2026.7588920459632</v>
      </c>
      <c r="M1418">
        <v>2360.9451626185046</v>
      </c>
      <c r="N1418">
        <v>2322.0805084489352</v>
      </c>
      <c r="O1418">
        <v>1749.0992885650478</v>
      </c>
      <c r="P1418">
        <v>1294.208231021144</v>
      </c>
      <c r="Q1418">
        <v>1238.0674699943979</v>
      </c>
      <c r="S1418">
        <f t="shared" si="97"/>
        <v>1.9988489844945416</v>
      </c>
      <c r="T1418">
        <f t="shared" si="98"/>
        <v>1.7683184797130098</v>
      </c>
      <c r="U1418">
        <f t="shared" si="99"/>
        <v>1.6989417856773663</v>
      </c>
      <c r="V1418">
        <f t="shared" si="100"/>
        <v>1.6382489009488379</v>
      </c>
      <c r="W1418">
        <f t="shared" si="101"/>
        <v>1.4958157767723868</v>
      </c>
      <c r="X1418">
        <f t="shared" si="102"/>
        <v>1.9481308304315981</v>
      </c>
      <c r="Y1418">
        <f t="shared" si="103"/>
        <v>2.0543604528598292</v>
      </c>
      <c r="Z1418">
        <f t="shared" si="104"/>
        <v>1.9836874622296903</v>
      </c>
      <c r="AA1418">
        <f t="shared" si="105"/>
        <v>2.3379320038124667</v>
      </c>
      <c r="AB1418">
        <f t="shared" si="106"/>
        <v>2.1390718872018279</v>
      </c>
      <c r="AC1418">
        <f t="shared" si="107"/>
        <v>2.4004270964407515</v>
      </c>
      <c r="AD1418">
        <f t="shared" si="108"/>
        <v>1.7672500059461662</v>
      </c>
    </row>
    <row r="1419" spans="1:30">
      <c r="A1419" t="s">
        <v>2802</v>
      </c>
      <c r="F1419">
        <v>5575.4049404625548</v>
      </c>
      <c r="G1419">
        <v>6178.4664194121851</v>
      </c>
      <c r="H1419">
        <v>7514.6861616953465</v>
      </c>
      <c r="I1419">
        <v>8251.7625637312794</v>
      </c>
      <c r="J1419">
        <v>9063.3040480709296</v>
      </c>
      <c r="K1419">
        <v>7722.8651347001951</v>
      </c>
      <c r="L1419">
        <v>7604.5146042713695</v>
      </c>
      <c r="M1419">
        <v>9426.4808896954073</v>
      </c>
      <c r="N1419">
        <v>7408.3980514957257</v>
      </c>
      <c r="O1419">
        <v>6019.366932207603</v>
      </c>
      <c r="P1419">
        <v>4312.2440893221328</v>
      </c>
      <c r="Q1419">
        <v>5049.5262505806586</v>
      </c>
      <c r="S1419">
        <f t="shared" si="97"/>
        <v>6.7263954660184782</v>
      </c>
      <c r="T1419">
        <f t="shared" si="98"/>
        <v>5.5470187126690664</v>
      </c>
      <c r="U1419">
        <f t="shared" si="99"/>
        <v>5.7859469569662494</v>
      </c>
      <c r="V1419">
        <f t="shared" si="100"/>
        <v>5.9545215685633135</v>
      </c>
      <c r="W1419">
        <f t="shared" si="101"/>
        <v>6.2551902835952466</v>
      </c>
      <c r="X1419">
        <f t="shared" si="102"/>
        <v>6.7746698456176047</v>
      </c>
      <c r="Y1419">
        <f t="shared" si="103"/>
        <v>7.7080772298670759</v>
      </c>
      <c r="Z1419">
        <f t="shared" si="104"/>
        <v>7.9202144335692388</v>
      </c>
      <c r="AA1419">
        <f t="shared" si="105"/>
        <v>7.4589708834613671</v>
      </c>
      <c r="AB1419">
        <f t="shared" si="106"/>
        <v>7.3614223432683952</v>
      </c>
      <c r="AC1419">
        <f t="shared" si="107"/>
        <v>7.9981159989286201</v>
      </c>
      <c r="AD1419">
        <f t="shared" si="108"/>
        <v>7.2078263201636084</v>
      </c>
    </row>
    <row r="1420" spans="1:30">
      <c r="A1420" t="s">
        <v>2803</v>
      </c>
      <c r="F1420">
        <v>8972.5220997988981</v>
      </c>
      <c r="G1420">
        <v>11055.313114592987</v>
      </c>
      <c r="H1420">
        <v>12871.91245439677</v>
      </c>
      <c r="I1420">
        <v>14870.904465391463</v>
      </c>
      <c r="J1420">
        <v>16592.05663136586</v>
      </c>
      <c r="K1420">
        <v>14382.234401893773</v>
      </c>
      <c r="L1420">
        <v>10871.941664158148</v>
      </c>
      <c r="M1420">
        <v>11293.419622052679</v>
      </c>
      <c r="N1420">
        <v>7860.9031184513406</v>
      </c>
      <c r="O1420">
        <v>5785.2922408320583</v>
      </c>
      <c r="P1420">
        <v>2666.3132184511383</v>
      </c>
      <c r="Q1420">
        <v>2566.8133775755282</v>
      </c>
      <c r="S1420">
        <f t="shared" si="97"/>
        <v>10.824815886078193</v>
      </c>
      <c r="T1420">
        <f t="shared" si="98"/>
        <v>9.9254450147027526</v>
      </c>
      <c r="U1420">
        <f t="shared" si="99"/>
        <v>9.9107535688557356</v>
      </c>
      <c r="V1420">
        <f t="shared" si="100"/>
        <v>10.730934233664843</v>
      </c>
      <c r="W1420">
        <f t="shared" si="101"/>
        <v>11.451284308118533</v>
      </c>
      <c r="X1420">
        <f t="shared" si="102"/>
        <v>12.616417354916862</v>
      </c>
      <c r="Y1420">
        <f t="shared" si="103"/>
        <v>11.020001978675943</v>
      </c>
      <c r="Z1420">
        <f t="shared" si="104"/>
        <v>9.4888332286032906</v>
      </c>
      <c r="AA1420">
        <f t="shared" si="105"/>
        <v>7.914564939771453</v>
      </c>
      <c r="AB1420">
        <f t="shared" si="106"/>
        <v>7.0751592391094267</v>
      </c>
      <c r="AC1420">
        <f t="shared" si="107"/>
        <v>4.9453328635673746</v>
      </c>
      <c r="AD1420">
        <f t="shared" si="108"/>
        <v>3.6639367940129923</v>
      </c>
    </row>
    <row r="1421" spans="1:30">
      <c r="A1421" t="s">
        <v>2804</v>
      </c>
      <c r="F1421">
        <v>791.07353940602979</v>
      </c>
      <c r="G1421">
        <v>1001.1684071441979</v>
      </c>
      <c r="H1421">
        <v>1068.0226355049201</v>
      </c>
      <c r="I1421">
        <v>1156.4916915322679</v>
      </c>
      <c r="J1421">
        <v>1270.242823896943</v>
      </c>
      <c r="K1421">
        <v>1120.9495422100676</v>
      </c>
      <c r="L1421">
        <v>1198.8676352729051</v>
      </c>
      <c r="M1421">
        <v>1699.3967715705078</v>
      </c>
      <c r="N1421">
        <v>1562.0350101679244</v>
      </c>
      <c r="O1421">
        <v>1351.1166585331682</v>
      </c>
      <c r="P1421">
        <v>998.06903029634861</v>
      </c>
      <c r="Q1421">
        <v>1190.9584240540594</v>
      </c>
      <c r="S1421">
        <f t="shared" si="97"/>
        <v>0.9543833184440329</v>
      </c>
      <c r="T1421">
        <f t="shared" si="98"/>
        <v>0.89884762851722422</v>
      </c>
      <c r="U1421">
        <f t="shared" si="99"/>
        <v>0.82232606723746915</v>
      </c>
      <c r="V1421">
        <f t="shared" si="100"/>
        <v>0.83453137046872206</v>
      </c>
      <c r="W1421">
        <f t="shared" si="101"/>
        <v>0.87667924718225942</v>
      </c>
      <c r="X1421">
        <f t="shared" si="102"/>
        <v>0.9833219834369421</v>
      </c>
      <c r="Y1421">
        <f t="shared" si="103"/>
        <v>1.2151944998410709</v>
      </c>
      <c r="Z1421">
        <f t="shared" si="104"/>
        <v>1.4278485254520701</v>
      </c>
      <c r="AA1421">
        <f t="shared" si="105"/>
        <v>1.5726981162192688</v>
      </c>
      <c r="AB1421">
        <f t="shared" si="106"/>
        <v>1.6523565468770072</v>
      </c>
      <c r="AC1421">
        <f t="shared" si="107"/>
        <v>1.8511641998686681</v>
      </c>
      <c r="AD1421">
        <f t="shared" si="108"/>
        <v>1.7000053171582776</v>
      </c>
    </row>
    <row r="1422" spans="1:30">
      <c r="A1422" t="s">
        <v>2805</v>
      </c>
      <c r="F1422">
        <v>82888.449967435183</v>
      </c>
      <c r="G1422">
        <v>111383.55104699628</v>
      </c>
      <c r="H1422">
        <v>129878.24149766365</v>
      </c>
      <c r="I1422">
        <v>138579.77452455909</v>
      </c>
      <c r="J1422">
        <v>144892.53942985865</v>
      </c>
      <c r="K1422">
        <v>113996.18447378596</v>
      </c>
      <c r="L1422">
        <v>98656.44021839292</v>
      </c>
      <c r="M1422">
        <v>119018.00094883757</v>
      </c>
      <c r="N1422">
        <v>99321.986467626833</v>
      </c>
      <c r="O1422">
        <v>81769.07466410991</v>
      </c>
      <c r="P1422">
        <v>53915.748282467714</v>
      </c>
      <c r="Q1422">
        <v>70056.158768071429</v>
      </c>
      <c r="S1422">
        <f t="shared" si="97"/>
        <v>100</v>
      </c>
      <c r="T1422">
        <f t="shared" si="98"/>
        <v>100</v>
      </c>
      <c r="U1422">
        <f t="shared" si="99"/>
        <v>100</v>
      </c>
      <c r="V1422">
        <f t="shared" si="100"/>
        <v>100</v>
      </c>
      <c r="W1422">
        <f t="shared" si="101"/>
        <v>100</v>
      </c>
      <c r="X1422">
        <f t="shared" si="102"/>
        <v>100</v>
      </c>
      <c r="Y1422">
        <f t="shared" si="103"/>
        <v>100</v>
      </c>
      <c r="Z1422">
        <f t="shared" si="104"/>
        <v>100</v>
      </c>
      <c r="AA1422">
        <f t="shared" si="105"/>
        <v>100</v>
      </c>
      <c r="AB1422">
        <f t="shared" si="106"/>
        <v>100</v>
      </c>
      <c r="AC1422">
        <f t="shared" si="107"/>
        <v>100</v>
      </c>
      <c r="AD1422">
        <f t="shared" si="108"/>
        <v>100</v>
      </c>
    </row>
    <row r="1423" spans="1:30">
      <c r="A1423" t="s">
        <v>2806</v>
      </c>
      <c r="F1423">
        <v>910.22757986637941</v>
      </c>
      <c r="G1423">
        <v>559.74334881895174</v>
      </c>
      <c r="H1423">
        <v>-1739.7970427147293</v>
      </c>
      <c r="I1423">
        <v>-1854.5203318462711</v>
      </c>
      <c r="J1423">
        <v>775.82130932441339</v>
      </c>
      <c r="K1423">
        <v>2168.1190709365246</v>
      </c>
      <c r="L1423">
        <v>2477.657649553229</v>
      </c>
      <c r="M1423">
        <v>3102.8772233126806</v>
      </c>
      <c r="N1423">
        <v>2067.5245612149029</v>
      </c>
      <c r="O1423">
        <v>1416.1164104941649</v>
      </c>
      <c r="P1423">
        <v>893.80834441245611</v>
      </c>
      <c r="Q1423">
        <v>1202.0839741165551</v>
      </c>
    </row>
    <row r="1424" spans="1:30">
      <c r="A1424" t="s">
        <v>2807</v>
      </c>
      <c r="F1424">
        <v>83798.677547301646</v>
      </c>
      <c r="G1424">
        <v>111943.29439581523</v>
      </c>
      <c r="H1424">
        <v>128138.44445494896</v>
      </c>
      <c r="I1424">
        <v>136725.25419271283</v>
      </c>
      <c r="J1424">
        <v>145668.36073918312</v>
      </c>
      <c r="K1424">
        <v>116164.30354472263</v>
      </c>
      <c r="L1424">
        <v>101134.09786794614</v>
      </c>
      <c r="M1424">
        <v>122120.8781721502</v>
      </c>
      <c r="N1424">
        <v>101389.51102884179</v>
      </c>
      <c r="O1424">
        <v>83185.191074604081</v>
      </c>
      <c r="P1424">
        <v>54809.556626880178</v>
      </c>
      <c r="Q1424">
        <v>71258.242742187984</v>
      </c>
    </row>
    <row r="1427" spans="1:30">
      <c r="A1427" s="417" t="s">
        <v>12</v>
      </c>
    </row>
    <row r="1428" spans="1:30" ht="13.95" customHeight="1"/>
    <row r="1429" spans="1:30" s="8" customFormat="1">
      <c r="A1429" s="8" t="s">
        <v>2808</v>
      </c>
      <c r="B1429" s="343"/>
    </row>
    <row r="1430" spans="1:30" s="8" customFormat="1">
      <c r="A1430" s="8" t="s">
        <v>450</v>
      </c>
      <c r="B1430" s="343"/>
    </row>
    <row r="1431" spans="1:30">
      <c r="F1431">
        <v>2010</v>
      </c>
      <c r="G1431">
        <v>2011</v>
      </c>
      <c r="H1431">
        <v>2012</v>
      </c>
      <c r="I1431">
        <v>2013</v>
      </c>
      <c r="J1431">
        <v>2014</v>
      </c>
      <c r="K1431">
        <v>2015</v>
      </c>
      <c r="L1431">
        <v>2016</v>
      </c>
      <c r="M1431">
        <v>2017</v>
      </c>
      <c r="N1431">
        <v>2018</v>
      </c>
      <c r="O1431">
        <v>2019</v>
      </c>
      <c r="P1431">
        <v>2020</v>
      </c>
      <c r="Q1431">
        <v>2021</v>
      </c>
      <c r="S1431" s="417">
        <v>2010</v>
      </c>
      <c r="T1431" s="417">
        <v>2011</v>
      </c>
      <c r="U1431" s="417">
        <v>2012</v>
      </c>
      <c r="V1431" s="417">
        <v>2013</v>
      </c>
      <c r="W1431" s="417">
        <v>2014</v>
      </c>
      <c r="X1431" s="417">
        <v>2015</v>
      </c>
      <c r="Y1431" s="417">
        <v>2016</v>
      </c>
      <c r="Z1431" s="417">
        <v>2017</v>
      </c>
      <c r="AA1431" s="417">
        <v>2018</v>
      </c>
      <c r="AB1431" s="417">
        <v>2019</v>
      </c>
      <c r="AC1431" s="417">
        <v>2020</v>
      </c>
      <c r="AD1431" s="417">
        <v>2021</v>
      </c>
    </row>
    <row r="1432" spans="1:30">
      <c r="A1432" t="s">
        <v>2793</v>
      </c>
      <c r="F1432">
        <v>264.39164104110557</v>
      </c>
      <c r="G1432">
        <v>320.18294767175507</v>
      </c>
      <c r="H1432">
        <v>322.835391593324</v>
      </c>
      <c r="I1432">
        <v>284.5126911966567</v>
      </c>
      <c r="J1432">
        <v>281.49335505038681</v>
      </c>
      <c r="K1432">
        <v>263.54690668890873</v>
      </c>
      <c r="L1432">
        <v>298.01604475653204</v>
      </c>
      <c r="M1432">
        <v>296.65617840742181</v>
      </c>
      <c r="N1432">
        <v>360.5889979365362</v>
      </c>
      <c r="O1432">
        <v>348.28475934914889</v>
      </c>
      <c r="P1432">
        <v>330.22435973588682</v>
      </c>
      <c r="Q1432">
        <v>303.28922370248182</v>
      </c>
      <c r="S1432">
        <f>(F1432/F$1443)*100</f>
        <v>2.2219947572317467</v>
      </c>
      <c r="T1432">
        <f t="shared" ref="T1432:AA1432" si="109">(G1432/G$1443)*100</f>
        <v>2.2243794573320637</v>
      </c>
      <c r="U1432">
        <f t="shared" si="109"/>
        <v>2.4246101442360044</v>
      </c>
      <c r="V1432">
        <f t="shared" si="109"/>
        <v>2.0717826889126729</v>
      </c>
      <c r="W1432">
        <f t="shared" si="109"/>
        <v>1.8830272453367953</v>
      </c>
      <c r="X1432">
        <f t="shared" si="109"/>
        <v>2.0211807946267939</v>
      </c>
      <c r="Y1432">
        <f t="shared" si="109"/>
        <v>2.0486995445761695</v>
      </c>
      <c r="Z1432">
        <f t="shared" si="109"/>
        <v>1.9205229229355796</v>
      </c>
      <c r="AA1432">
        <f t="shared" si="109"/>
        <v>2.2204760398829753</v>
      </c>
      <c r="AB1432">
        <f>(O1432/O$1443)*100</f>
        <v>2.1913644720981962</v>
      </c>
      <c r="AC1432">
        <f t="shared" ref="AC1432" si="110">(P1432/P$1443)*100</f>
        <v>2.3337752597351726</v>
      </c>
      <c r="AD1432">
        <f>(Q1432/Q$1443)*100</f>
        <v>1.8116955003344013</v>
      </c>
    </row>
    <row r="1433" spans="1:30">
      <c r="A1433" t="s">
        <v>2795</v>
      </c>
      <c r="F1433">
        <v>2433.6573577320869</v>
      </c>
      <c r="G1433">
        <v>3579.1320194972736</v>
      </c>
      <c r="H1433">
        <v>2546.9484425389169</v>
      </c>
      <c r="I1433">
        <v>2858.4831340043129</v>
      </c>
      <c r="J1433">
        <v>3598.779939879335</v>
      </c>
      <c r="K1433">
        <v>2484.8532838102046</v>
      </c>
      <c r="L1433">
        <v>3452.7756275251058</v>
      </c>
      <c r="M1433">
        <v>3031.447064655893</v>
      </c>
      <c r="N1433">
        <v>2724.6025399013488</v>
      </c>
      <c r="O1433">
        <v>2245.237567626868</v>
      </c>
      <c r="P1433">
        <v>1305.0648673231922</v>
      </c>
      <c r="Q1433">
        <v>2002.521183295104</v>
      </c>
      <c r="S1433">
        <f t="shared" ref="S1433:S1443" si="111">(F1433/F$1443)*100</f>
        <v>20.452892793756803</v>
      </c>
      <c r="T1433">
        <f t="shared" ref="T1433:T1443" si="112">(G1433/G$1443)*100</f>
        <v>24.864996081586977</v>
      </c>
      <c r="U1433">
        <f t="shared" ref="U1433:U1443" si="113">(H1433/H$1443)*100</f>
        <v>19.128500751259182</v>
      </c>
      <c r="V1433">
        <f t="shared" ref="V1433:V1443" si="114">(I1433/I$1443)*100</f>
        <v>20.81508507993253</v>
      </c>
      <c r="W1433">
        <f t="shared" ref="W1433:W1443" si="115">(J1433/J$1443)*100</f>
        <v>24.073750073252359</v>
      </c>
      <c r="X1433">
        <f t="shared" ref="X1433:X1443" si="116">(K1433/K$1443)*100</f>
        <v>19.056712893355584</v>
      </c>
      <c r="Y1433">
        <f t="shared" ref="Y1433:Y1443" si="117">(L1433/L$1443)*100</f>
        <v>23.735969858311925</v>
      </c>
      <c r="Z1433">
        <f t="shared" ref="Z1433:Z1443" si="118">(M1433/M$1443)*100</f>
        <v>19.625290154387574</v>
      </c>
      <c r="AA1433">
        <f t="shared" ref="AA1433:AA1443" si="119">(N1433/N$1443)*100</f>
        <v>16.777868134290745</v>
      </c>
      <c r="AB1433">
        <f t="shared" ref="AB1433:AB1443" si="120">(O1433/O$1443)*100</f>
        <v>14.126756066823321</v>
      </c>
      <c r="AC1433">
        <f t="shared" ref="AC1433:AC1443" si="121">(P1433/P$1443)*100</f>
        <v>9.2232084336370654</v>
      </c>
      <c r="AD1433">
        <f t="shared" ref="AD1433:AD1443" si="122">(Q1433/Q$1443)*100</f>
        <v>11.96204261005655</v>
      </c>
    </row>
    <row r="1434" spans="1:30">
      <c r="A1434" t="s">
        <v>2796</v>
      </c>
      <c r="F1434">
        <v>1074.6714793577826</v>
      </c>
      <c r="G1434">
        <v>1168.2426407060382</v>
      </c>
      <c r="H1434">
        <v>1126.0010217486374</v>
      </c>
      <c r="I1434">
        <v>1140.772286677631</v>
      </c>
      <c r="J1434">
        <v>1214.2137384302771</v>
      </c>
      <c r="K1434">
        <v>979.89906315253108</v>
      </c>
      <c r="L1434">
        <v>980.85984939785465</v>
      </c>
      <c r="M1434">
        <v>994.26919208051299</v>
      </c>
      <c r="N1434">
        <v>1046.9445326437346</v>
      </c>
      <c r="O1434">
        <v>1018.4552026311598</v>
      </c>
      <c r="P1434">
        <v>846.33062916862343</v>
      </c>
      <c r="Q1434">
        <v>980.19477178552643</v>
      </c>
      <c r="S1434">
        <f t="shared" si="111"/>
        <v>9.0317318031556972</v>
      </c>
      <c r="T1434">
        <f t="shared" si="112"/>
        <v>8.1160316314843861</v>
      </c>
      <c r="U1434">
        <f t="shared" si="113"/>
        <v>8.4566734962905752</v>
      </c>
      <c r="V1434">
        <f t="shared" si="114"/>
        <v>8.3069485076025096</v>
      </c>
      <c r="W1434">
        <f t="shared" si="115"/>
        <v>8.1223855203160866</v>
      </c>
      <c r="X1434">
        <f t="shared" si="116"/>
        <v>7.5149930310300803</v>
      </c>
      <c r="Y1434">
        <f t="shared" si="117"/>
        <v>6.7428823451304813</v>
      </c>
      <c r="Z1434">
        <f t="shared" si="118"/>
        <v>6.4368009633589063</v>
      </c>
      <c r="AA1434">
        <f t="shared" si="119"/>
        <v>6.4469943984010376</v>
      </c>
      <c r="AB1434">
        <f t="shared" si="120"/>
        <v>6.4079937107789116</v>
      </c>
      <c r="AC1434">
        <f t="shared" si="121"/>
        <v>5.9812228434315262</v>
      </c>
      <c r="AD1434">
        <f t="shared" si="122"/>
        <v>5.8551848160525726</v>
      </c>
    </row>
    <row r="1435" spans="1:30">
      <c r="A1435" t="s">
        <v>2797</v>
      </c>
      <c r="F1435">
        <v>53.101038008494143</v>
      </c>
      <c r="G1435">
        <v>98.11377853290908</v>
      </c>
      <c r="H1435">
        <v>64.203225081602511</v>
      </c>
      <c r="I1435">
        <v>120.07459773670783</v>
      </c>
      <c r="J1435">
        <v>172.02602999224555</v>
      </c>
      <c r="K1435">
        <v>189.19562616658504</v>
      </c>
      <c r="L1435">
        <v>180.36072756938793</v>
      </c>
      <c r="M1435">
        <v>266.24043985855104</v>
      </c>
      <c r="N1435">
        <v>285.51443161059541</v>
      </c>
      <c r="O1435">
        <v>152.56330465384951</v>
      </c>
      <c r="P1435">
        <v>181.86814644723501</v>
      </c>
      <c r="Q1435">
        <v>196.72054475017842</v>
      </c>
      <c r="S1435">
        <f t="shared" si="111"/>
        <v>0.44627064454013315</v>
      </c>
      <c r="T1435">
        <f t="shared" si="112"/>
        <v>0.68161741603293635</v>
      </c>
      <c r="U1435">
        <f t="shared" si="113"/>
        <v>0.48218935990021738</v>
      </c>
      <c r="V1435">
        <f t="shared" si="114"/>
        <v>0.87436687594759699</v>
      </c>
      <c r="W1435">
        <f t="shared" si="115"/>
        <v>1.1507543448922275</v>
      </c>
      <c r="X1435">
        <f t="shared" si="116"/>
        <v>1.4509696616802876</v>
      </c>
      <c r="Y1435">
        <f t="shared" si="117"/>
        <v>1.2398827074317538</v>
      </c>
      <c r="Z1435">
        <f t="shared" si="118"/>
        <v>1.7236144229518142</v>
      </c>
      <c r="AA1435">
        <f t="shared" si="119"/>
        <v>1.7581733166016169</v>
      </c>
      <c r="AB1435">
        <f t="shared" si="120"/>
        <v>0.95990937469987858</v>
      </c>
      <c r="AC1435">
        <f t="shared" si="121"/>
        <v>1.2853060902348832</v>
      </c>
      <c r="AD1435">
        <f t="shared" si="122"/>
        <v>1.1751084374064229</v>
      </c>
    </row>
    <row r="1436" spans="1:30">
      <c r="A1436" t="s">
        <v>2798</v>
      </c>
      <c r="F1436">
        <v>1152.1265529092568</v>
      </c>
      <c r="G1436">
        <v>1415.1867337582598</v>
      </c>
      <c r="H1436">
        <v>1503.2957084115737</v>
      </c>
      <c r="I1436">
        <v>1461.7973752898681</v>
      </c>
      <c r="J1436">
        <v>1478.0252928146988</v>
      </c>
      <c r="K1436">
        <v>1426.0311109980937</v>
      </c>
      <c r="L1436">
        <v>1471.1201441650323</v>
      </c>
      <c r="M1436">
        <v>1683.2216783218639</v>
      </c>
      <c r="N1436">
        <v>1869.614515779256</v>
      </c>
      <c r="O1436">
        <v>1894.39661615061</v>
      </c>
      <c r="P1436">
        <v>1602.9529720998469</v>
      </c>
      <c r="Q1436">
        <v>2049.8211009883944</v>
      </c>
      <c r="S1436">
        <f t="shared" si="111"/>
        <v>9.6826781291237634</v>
      </c>
      <c r="T1436">
        <f t="shared" si="112"/>
        <v>9.8316050924982683</v>
      </c>
      <c r="U1436">
        <f t="shared" si="113"/>
        <v>11.290292574218885</v>
      </c>
      <c r="V1436">
        <f t="shared" si="114"/>
        <v>10.644609504361959</v>
      </c>
      <c r="W1436">
        <f t="shared" si="115"/>
        <v>9.8871317767653562</v>
      </c>
      <c r="X1436">
        <f t="shared" si="116"/>
        <v>10.936446685340497</v>
      </c>
      <c r="Y1436">
        <f t="shared" si="117"/>
        <v>10.113157403420882</v>
      </c>
      <c r="Z1436">
        <f t="shared" si="118"/>
        <v>10.897011600950234</v>
      </c>
      <c r="AA1436">
        <f t="shared" si="119"/>
        <v>11.512925407768272</v>
      </c>
      <c r="AB1436">
        <f t="shared" si="120"/>
        <v>11.919308351169846</v>
      </c>
      <c r="AC1436">
        <f t="shared" si="121"/>
        <v>11.328455574257399</v>
      </c>
      <c r="AD1436">
        <f t="shared" si="122"/>
        <v>12.244588250831391</v>
      </c>
    </row>
    <row r="1437" spans="1:30">
      <c r="A1437" t="s">
        <v>2799</v>
      </c>
      <c r="F1437">
        <v>1696.5116214217292</v>
      </c>
      <c r="G1437">
        <v>1999.4305827330879</v>
      </c>
      <c r="H1437">
        <v>1936.1003886739138</v>
      </c>
      <c r="I1437">
        <v>2103.2109688496607</v>
      </c>
      <c r="J1437">
        <v>2334.3378118750575</v>
      </c>
      <c r="K1437">
        <v>1944.8480967974426</v>
      </c>
      <c r="L1437">
        <v>2235.4345960322485</v>
      </c>
      <c r="M1437">
        <v>2531.2188535524137</v>
      </c>
      <c r="N1437">
        <v>2707.2027682342828</v>
      </c>
      <c r="O1437">
        <v>2667.8629303392972</v>
      </c>
      <c r="P1437">
        <v>2358.3510200611349</v>
      </c>
      <c r="Q1437">
        <v>2927.7475617721034</v>
      </c>
      <c r="S1437">
        <f t="shared" si="111"/>
        <v>14.257787854177046</v>
      </c>
      <c r="T1437">
        <f t="shared" si="112"/>
        <v>13.890472140797563</v>
      </c>
      <c r="U1437">
        <f t="shared" si="113"/>
        <v>14.540811710481364</v>
      </c>
      <c r="V1437">
        <f t="shared" si="114"/>
        <v>15.315295982287564</v>
      </c>
      <c r="W1437">
        <f t="shared" si="115"/>
        <v>15.615365765184059</v>
      </c>
      <c r="X1437">
        <f t="shared" si="116"/>
        <v>14.915332041265403</v>
      </c>
      <c r="Y1437">
        <f t="shared" si="117"/>
        <v>15.367406954758266</v>
      </c>
      <c r="Z1437">
        <f t="shared" si="118"/>
        <v>16.38686191304522</v>
      </c>
      <c r="AA1437">
        <f t="shared" si="119"/>
        <v>16.67072183668531</v>
      </c>
      <c r="AB1437">
        <f t="shared" si="120"/>
        <v>16.785862387140966</v>
      </c>
      <c r="AC1437">
        <f t="shared" si="121"/>
        <v>16.667035917010693</v>
      </c>
      <c r="AD1437">
        <f t="shared" si="122"/>
        <v>17.488874213944349</v>
      </c>
    </row>
    <row r="1438" spans="1:30">
      <c r="A1438" t="s">
        <v>2800</v>
      </c>
      <c r="F1438">
        <v>311.6403467284814</v>
      </c>
      <c r="G1438">
        <v>348.43197625359318</v>
      </c>
      <c r="H1438">
        <v>344.32633196495931</v>
      </c>
      <c r="I1438">
        <v>345.09285565768414</v>
      </c>
      <c r="J1438">
        <v>369.0446336258205</v>
      </c>
      <c r="K1438">
        <v>354.95047314857015</v>
      </c>
      <c r="L1438">
        <v>361.10375874827741</v>
      </c>
      <c r="M1438">
        <v>409.38107532081085</v>
      </c>
      <c r="N1438">
        <v>443.49127573395293</v>
      </c>
      <c r="O1438">
        <v>450.08216621751308</v>
      </c>
      <c r="P1438">
        <v>441.97265235083631</v>
      </c>
      <c r="Q1438">
        <v>495.96990408369959</v>
      </c>
      <c r="S1438">
        <f t="shared" si="111"/>
        <v>2.6190813516109257</v>
      </c>
      <c r="T1438">
        <f t="shared" si="112"/>
        <v>2.4206315042444611</v>
      </c>
      <c r="U1438">
        <f t="shared" si="113"/>
        <v>2.5860148519945563</v>
      </c>
      <c r="V1438">
        <f t="shared" si="114"/>
        <v>2.5129192002364751</v>
      </c>
      <c r="W1438">
        <f t="shared" si="115"/>
        <v>2.468694508750894</v>
      </c>
      <c r="X1438">
        <f t="shared" si="116"/>
        <v>2.722168468546764</v>
      </c>
      <c r="Y1438">
        <f t="shared" si="117"/>
        <v>2.4823935459472399</v>
      </c>
      <c r="Z1438">
        <f t="shared" si="118"/>
        <v>2.6502928190824573</v>
      </c>
      <c r="AA1438">
        <f t="shared" si="119"/>
        <v>2.7309811372494921</v>
      </c>
      <c r="AB1438">
        <f t="shared" si="120"/>
        <v>2.831861119668782</v>
      </c>
      <c r="AC1438">
        <f t="shared" si="121"/>
        <v>3.1235274174227516</v>
      </c>
      <c r="AD1438">
        <f t="shared" si="122"/>
        <v>2.9626718435969619</v>
      </c>
    </row>
    <row r="1439" spans="1:30">
      <c r="A1439" t="s">
        <v>2801</v>
      </c>
      <c r="F1439">
        <v>532.11862284725885</v>
      </c>
      <c r="G1439">
        <v>571.66190017548422</v>
      </c>
      <c r="H1439">
        <v>574.58317791949025</v>
      </c>
      <c r="I1439">
        <v>581.28469348128351</v>
      </c>
      <c r="J1439">
        <v>574.97602449905821</v>
      </c>
      <c r="K1439">
        <v>612.190138408145</v>
      </c>
      <c r="L1439">
        <v>707.73976052001933</v>
      </c>
      <c r="M1439">
        <v>763.57624452534355</v>
      </c>
      <c r="N1439">
        <v>899.92523209633237</v>
      </c>
      <c r="O1439">
        <v>936.22029453621246</v>
      </c>
      <c r="P1439">
        <v>897.91991854258958</v>
      </c>
      <c r="Q1439">
        <v>1041.0253179006106</v>
      </c>
      <c r="S1439">
        <f t="shared" si="111"/>
        <v>4.4720203162858745</v>
      </c>
      <c r="T1439">
        <f t="shared" si="112"/>
        <v>3.9714575574254831</v>
      </c>
      <c r="U1439">
        <f t="shared" si="113"/>
        <v>4.3153267521731227</v>
      </c>
      <c r="V1439">
        <f t="shared" si="114"/>
        <v>4.2328360124083773</v>
      </c>
      <c r="W1439">
        <f t="shared" si="115"/>
        <v>3.8462560487559743</v>
      </c>
      <c r="X1439">
        <f t="shared" si="116"/>
        <v>4.6949780817235256</v>
      </c>
      <c r="Y1439">
        <f t="shared" si="117"/>
        <v>4.8653290672331515</v>
      </c>
      <c r="Z1439">
        <f t="shared" si="118"/>
        <v>4.9433175094906341</v>
      </c>
      <c r="AA1439">
        <f t="shared" si="119"/>
        <v>5.5416621887829374</v>
      </c>
      <c r="AB1439">
        <f t="shared" si="120"/>
        <v>5.8905818771336893</v>
      </c>
      <c r="AC1439">
        <f t="shared" si="121"/>
        <v>6.3458168040484084</v>
      </c>
      <c r="AD1439">
        <f t="shared" si="122"/>
        <v>6.2185555462559368</v>
      </c>
    </row>
    <row r="1440" spans="1:30">
      <c r="A1440" t="s">
        <v>2802</v>
      </c>
      <c r="F1440">
        <v>1029.5592566212408</v>
      </c>
      <c r="G1440">
        <v>1123.5984669225966</v>
      </c>
      <c r="H1440">
        <v>1130.7047095236903</v>
      </c>
      <c r="I1440">
        <v>1132.6239483561098</v>
      </c>
      <c r="J1440">
        <v>1172.5255001320716</v>
      </c>
      <c r="K1440">
        <v>1140.2587094745111</v>
      </c>
      <c r="L1440">
        <v>1146.6743581548001</v>
      </c>
      <c r="M1440">
        <v>1305.7208129969376</v>
      </c>
      <c r="N1440">
        <v>1420.3903108257396</v>
      </c>
      <c r="O1440">
        <v>1435.0761249455716</v>
      </c>
      <c r="P1440">
        <v>1319.23745137423</v>
      </c>
      <c r="Q1440">
        <v>1502.3766711134276</v>
      </c>
      <c r="S1440">
        <f t="shared" si="111"/>
        <v>8.6526005945707709</v>
      </c>
      <c r="T1440">
        <f t="shared" si="112"/>
        <v>7.8058790022592461</v>
      </c>
      <c r="U1440">
        <f t="shared" si="113"/>
        <v>8.4919998867412172</v>
      </c>
      <c r="V1440">
        <f t="shared" si="114"/>
        <v>8.2476134171117206</v>
      </c>
      <c r="W1440">
        <f t="shared" si="115"/>
        <v>7.8435153902856189</v>
      </c>
      <c r="X1440">
        <f t="shared" si="116"/>
        <v>8.7448152340344141</v>
      </c>
      <c r="Y1440">
        <f t="shared" si="117"/>
        <v>7.8827676451048534</v>
      </c>
      <c r="Z1440">
        <f t="shared" si="118"/>
        <v>8.4531081259690453</v>
      </c>
      <c r="AA1440">
        <f t="shared" si="119"/>
        <v>8.746641385396849</v>
      </c>
      <c r="AB1440">
        <f t="shared" si="120"/>
        <v>9.0293208374630609</v>
      </c>
      <c r="AC1440">
        <f t="shared" si="121"/>
        <v>9.3233695061008994</v>
      </c>
      <c r="AD1440">
        <f t="shared" si="122"/>
        <v>8.9744337818399735</v>
      </c>
    </row>
    <row r="1441" spans="1:30">
      <c r="A1441" t="s">
        <v>2803</v>
      </c>
      <c r="F1441">
        <v>3057.7660691819333</v>
      </c>
      <c r="G1441">
        <v>3443.5806736237737</v>
      </c>
      <c r="H1441">
        <v>3429.4010703275544</v>
      </c>
      <c r="I1441">
        <v>3372.7403247627462</v>
      </c>
      <c r="J1441">
        <v>3404.7562593164721</v>
      </c>
      <c r="K1441">
        <v>3310.7552370755593</v>
      </c>
      <c r="L1441">
        <v>3381.2858082099833</v>
      </c>
      <c r="M1441">
        <v>3790.9710966704065</v>
      </c>
      <c r="N1441">
        <v>4078.9045422803183</v>
      </c>
      <c r="O1441">
        <v>4344.8770370351413</v>
      </c>
      <c r="P1441">
        <v>4504.7716563544855</v>
      </c>
      <c r="Q1441">
        <v>4832.7659894536009</v>
      </c>
      <c r="S1441">
        <f t="shared" si="111"/>
        <v>25.698014308656042</v>
      </c>
      <c r="T1441">
        <f t="shared" si="112"/>
        <v>23.923291873517044</v>
      </c>
      <c r="U1441">
        <f t="shared" si="113"/>
        <v>25.756038031432322</v>
      </c>
      <c r="V1441">
        <f t="shared" si="114"/>
        <v>24.559835941417841</v>
      </c>
      <c r="W1441">
        <f t="shared" si="115"/>
        <v>22.775844207321715</v>
      </c>
      <c r="X1441">
        <f t="shared" si="116"/>
        <v>25.390678968529944</v>
      </c>
      <c r="Y1441">
        <f t="shared" si="117"/>
        <v>23.244515915312387</v>
      </c>
      <c r="Z1441">
        <f t="shared" si="118"/>
        <v>24.542374038617361</v>
      </c>
      <c r="AA1441">
        <f t="shared" si="119"/>
        <v>25.117543399638986</v>
      </c>
      <c r="AB1441">
        <f t="shared" si="120"/>
        <v>27.337426973223522</v>
      </c>
      <c r="AC1441">
        <f t="shared" si="121"/>
        <v>31.836308656226098</v>
      </c>
      <c r="AD1441">
        <f t="shared" si="122"/>
        <v>28.868484974102206</v>
      </c>
    </row>
    <row r="1442" spans="1:30">
      <c r="A1442" t="s">
        <v>2804</v>
      </c>
      <c r="F1442">
        <v>293.22533136966126</v>
      </c>
      <c r="G1442">
        <v>326.69262409156534</v>
      </c>
      <c r="H1442">
        <v>336.52121993939369</v>
      </c>
      <c r="I1442">
        <v>332.18534861695753</v>
      </c>
      <c r="J1442">
        <v>348.80081696562513</v>
      </c>
      <c r="K1442">
        <v>332.72580343781613</v>
      </c>
      <c r="L1442">
        <v>331.22526406248352</v>
      </c>
      <c r="M1442">
        <v>373.93300980007996</v>
      </c>
      <c r="N1442">
        <v>402.0862834256983</v>
      </c>
      <c r="O1442">
        <v>400.45526694568747</v>
      </c>
      <c r="P1442">
        <v>361.09895796092582</v>
      </c>
      <c r="Q1442">
        <v>408.21633632517739</v>
      </c>
      <c r="S1442">
        <f t="shared" si="111"/>
        <v>2.4643182606882483</v>
      </c>
      <c r="T1442">
        <f t="shared" si="112"/>
        <v>2.2696035725055843</v>
      </c>
      <c r="U1442">
        <f t="shared" si="113"/>
        <v>2.5273956476356862</v>
      </c>
      <c r="V1442">
        <f t="shared" si="114"/>
        <v>2.4189284909590745</v>
      </c>
      <c r="W1442">
        <f t="shared" si="115"/>
        <v>2.3332751191389169</v>
      </c>
      <c r="X1442">
        <f t="shared" si="116"/>
        <v>2.5517241398666948</v>
      </c>
      <c r="Y1442">
        <f t="shared" si="117"/>
        <v>2.2769950127729093</v>
      </c>
      <c r="Z1442">
        <f t="shared" si="118"/>
        <v>2.4208055292111914</v>
      </c>
      <c r="AA1442">
        <f t="shared" si="119"/>
        <v>2.4760127553018001</v>
      </c>
      <c r="AB1442">
        <f t="shared" si="120"/>
        <v>2.5196148297998247</v>
      </c>
      <c r="AC1442">
        <f t="shared" si="121"/>
        <v>2.551973497895097</v>
      </c>
      <c r="AD1442">
        <f t="shared" si="122"/>
        <v>2.4384766812842966</v>
      </c>
    </row>
    <row r="1443" spans="1:30">
      <c r="A1443" t="s">
        <v>2805</v>
      </c>
      <c r="F1443">
        <v>11898.841803321608</v>
      </c>
      <c r="G1443">
        <v>14394.259334501532</v>
      </c>
      <c r="H1443">
        <v>13314.940233208072</v>
      </c>
      <c r="I1443">
        <v>13732.747778965977</v>
      </c>
      <c r="J1443">
        <v>14948.979402581048</v>
      </c>
      <c r="K1443">
        <v>13039.254449158369</v>
      </c>
      <c r="L1443">
        <v>14546.595939141722</v>
      </c>
      <c r="M1443">
        <v>15446.635646190232</v>
      </c>
      <c r="N1443">
        <v>16239.265430467793</v>
      </c>
      <c r="O1443">
        <v>15893.51127043106</v>
      </c>
      <c r="P1443">
        <v>14149.792631418988</v>
      </c>
      <c r="Q1443">
        <v>16740.629076271423</v>
      </c>
      <c r="S1443">
        <f t="shared" si="111"/>
        <v>100</v>
      </c>
      <c r="T1443">
        <f t="shared" si="112"/>
        <v>100</v>
      </c>
      <c r="U1443">
        <f t="shared" si="113"/>
        <v>100</v>
      </c>
      <c r="V1443">
        <f t="shared" si="114"/>
        <v>100</v>
      </c>
      <c r="W1443">
        <f t="shared" si="115"/>
        <v>100</v>
      </c>
      <c r="X1443">
        <f t="shared" si="116"/>
        <v>100</v>
      </c>
      <c r="Y1443">
        <f t="shared" si="117"/>
        <v>100</v>
      </c>
      <c r="Z1443">
        <f t="shared" si="118"/>
        <v>100</v>
      </c>
      <c r="AA1443">
        <f t="shared" si="119"/>
        <v>100</v>
      </c>
      <c r="AB1443">
        <f t="shared" si="120"/>
        <v>100</v>
      </c>
      <c r="AC1443">
        <f t="shared" si="121"/>
        <v>100</v>
      </c>
      <c r="AD1443">
        <f t="shared" si="122"/>
        <v>100</v>
      </c>
    </row>
    <row r="1444" spans="1:30">
      <c r="A1444" t="s">
        <v>2806</v>
      </c>
      <c r="F1444">
        <v>745.17833171435439</v>
      </c>
      <c r="G1444">
        <v>716.3861902641969</v>
      </c>
      <c r="H1444">
        <v>631.57144759520031</v>
      </c>
      <c r="I1444">
        <v>538.96138761047189</v>
      </c>
      <c r="J1444">
        <v>521.10265330875006</v>
      </c>
      <c r="K1444">
        <v>491.48051831115799</v>
      </c>
      <c r="L1444">
        <v>536.04601604157756</v>
      </c>
      <c r="M1444">
        <v>658.53016698230363</v>
      </c>
      <c r="N1444">
        <v>791.25242578693599</v>
      </c>
      <c r="O1444">
        <v>793.47366939855272</v>
      </c>
      <c r="P1444">
        <v>775.32919152791931</v>
      </c>
      <c r="Q1444">
        <v>874.22829877781555</v>
      </c>
    </row>
    <row r="1445" spans="1:30">
      <c r="A1445" t="s">
        <v>2807</v>
      </c>
      <c r="F1445">
        <v>12644.02013503596</v>
      </c>
      <c r="G1445">
        <v>15110.645524765732</v>
      </c>
      <c r="H1445">
        <v>13946.511680803269</v>
      </c>
      <c r="I1445">
        <v>14271.709166576449</v>
      </c>
      <c r="J1445">
        <v>15470.082055889798</v>
      </c>
      <c r="K1445">
        <v>13530.734967469525</v>
      </c>
      <c r="L1445">
        <v>15082.641955183304</v>
      </c>
      <c r="M1445">
        <v>16105.16581317254</v>
      </c>
      <c r="N1445">
        <v>17030.51785625473</v>
      </c>
      <c r="O1445">
        <v>16686.98493982961</v>
      </c>
      <c r="P1445">
        <v>14925.121822946905</v>
      </c>
      <c r="Q1445">
        <v>17614.85737504924</v>
      </c>
    </row>
    <row r="1448" spans="1:30" s="207" customFormat="1">
      <c r="A1448" s="207" t="s">
        <v>2809</v>
      </c>
      <c r="B1448" s="515"/>
    </row>
    <row r="1449" spans="1:30" s="207" customFormat="1">
      <c r="A1449" s="207" t="s">
        <v>450</v>
      </c>
      <c r="B1449" s="515"/>
    </row>
    <row r="1450" spans="1:30">
      <c r="F1450">
        <v>2010</v>
      </c>
      <c r="G1450">
        <v>2011</v>
      </c>
      <c r="H1450">
        <v>2012</v>
      </c>
      <c r="I1450">
        <v>2013</v>
      </c>
      <c r="J1450">
        <v>2014</v>
      </c>
      <c r="K1450">
        <v>2015</v>
      </c>
      <c r="L1450">
        <v>2016</v>
      </c>
      <c r="M1450">
        <v>2017</v>
      </c>
      <c r="N1450">
        <v>2018</v>
      </c>
      <c r="O1450">
        <v>2019</v>
      </c>
      <c r="P1450">
        <v>2020</v>
      </c>
      <c r="Q1450">
        <v>2021</v>
      </c>
      <c r="S1450" s="417">
        <v>2010</v>
      </c>
      <c r="T1450" s="417">
        <v>2011</v>
      </c>
      <c r="U1450" s="417">
        <v>2012</v>
      </c>
      <c r="V1450" s="417">
        <v>2013</v>
      </c>
      <c r="W1450" s="417">
        <v>2014</v>
      </c>
      <c r="X1450" s="417">
        <v>2015</v>
      </c>
      <c r="Y1450" s="417">
        <v>2016</v>
      </c>
      <c r="Z1450" s="417">
        <v>2017</v>
      </c>
      <c r="AA1450" s="417">
        <v>2018</v>
      </c>
      <c r="AB1450" s="417">
        <v>2019</v>
      </c>
      <c r="AC1450" s="417">
        <v>2020</v>
      </c>
      <c r="AD1450" s="417">
        <v>2021</v>
      </c>
    </row>
    <row r="1451" spans="1:30">
      <c r="A1451" t="s">
        <v>2793</v>
      </c>
      <c r="F1451">
        <v>273.53195390761738</v>
      </c>
      <c r="G1451">
        <v>309.73593732937729</v>
      </c>
      <c r="H1451">
        <v>303.30728829181623</v>
      </c>
      <c r="I1451">
        <v>340.10998437344153</v>
      </c>
      <c r="J1451">
        <v>342.65620656110292</v>
      </c>
      <c r="K1451">
        <v>293.82009637187423</v>
      </c>
      <c r="L1451">
        <v>315.90816431368478</v>
      </c>
      <c r="M1451">
        <v>340.75983534471783</v>
      </c>
      <c r="N1451">
        <v>414.80258413167661</v>
      </c>
      <c r="O1451">
        <v>419.06062975793424</v>
      </c>
      <c r="P1451">
        <v>435.83714848550562</v>
      </c>
      <c r="Q1451">
        <v>457.06794766533147</v>
      </c>
      <c r="S1451">
        <f>(F1451/F$1462)*100</f>
        <v>31.618599829699008</v>
      </c>
      <c r="T1451">
        <f t="shared" ref="T1451:AD1462" si="123">(G1451/G$1462)*100</f>
        <v>31.622393389337788</v>
      </c>
      <c r="U1451">
        <f t="shared" si="123"/>
        <v>31.283701119217</v>
      </c>
      <c r="V1451">
        <f t="shared" si="123"/>
        <v>31.913736225170215</v>
      </c>
      <c r="W1451">
        <f t="shared" si="123"/>
        <v>31.283943604033322</v>
      </c>
      <c r="X1451">
        <f t="shared" si="123"/>
        <v>31.727066091195834</v>
      </c>
      <c r="Y1451">
        <f t="shared" si="123"/>
        <v>32.720969894705625</v>
      </c>
      <c r="Z1451">
        <f t="shared" si="123"/>
        <v>33.293442743286256</v>
      </c>
      <c r="AA1451">
        <f t="shared" si="123"/>
        <v>35.205251884708147</v>
      </c>
      <c r="AB1451">
        <f t="shared" si="123"/>
        <v>36.96724891261173</v>
      </c>
      <c r="AC1451">
        <f t="shared" si="123"/>
        <v>37.345288465340673</v>
      </c>
      <c r="AD1451">
        <f t="shared" si="123"/>
        <v>36.883434637280502</v>
      </c>
    </row>
    <row r="1452" spans="1:30">
      <c r="A1452" t="s">
        <v>2795</v>
      </c>
      <c r="F1452">
        <v>10.449013519391157</v>
      </c>
      <c r="G1452">
        <v>12.737627332513142</v>
      </c>
      <c r="H1452">
        <v>11.443022566254534</v>
      </c>
      <c r="I1452">
        <v>12.243628167556752</v>
      </c>
      <c r="J1452">
        <v>12.661568303616594</v>
      </c>
      <c r="K1452">
        <v>9.9645247380976354</v>
      </c>
      <c r="L1452">
        <v>10.827966654001431</v>
      </c>
      <c r="M1452">
        <v>9.7509562370564673</v>
      </c>
      <c r="N1452">
        <v>10.738059877607807</v>
      </c>
      <c r="O1452">
        <v>9.8814660030590851</v>
      </c>
      <c r="P1452">
        <v>8.6389828939816979</v>
      </c>
      <c r="Q1452">
        <v>9.3801480622885833</v>
      </c>
      <c r="S1452">
        <f t="shared" ref="S1452:S1462" si="124">(F1452/F$1462)*100</f>
        <v>1.2078412498611677</v>
      </c>
      <c r="T1452">
        <f t="shared" si="123"/>
        <v>1.3004440680293912</v>
      </c>
      <c r="U1452">
        <f t="shared" si="123"/>
        <v>1.1802555087919437</v>
      </c>
      <c r="V1452">
        <f t="shared" si="123"/>
        <v>1.1488634198678418</v>
      </c>
      <c r="W1452">
        <f t="shared" si="123"/>
        <v>1.1559801957894014</v>
      </c>
      <c r="X1452">
        <f t="shared" si="123"/>
        <v>1.0759819999951588</v>
      </c>
      <c r="Y1452">
        <f t="shared" si="123"/>
        <v>1.1215334420880911</v>
      </c>
      <c r="Z1452">
        <f t="shared" si="123"/>
        <v>0.9527029582060802</v>
      </c>
      <c r="AA1452">
        <f t="shared" si="123"/>
        <v>0.91136390467677475</v>
      </c>
      <c r="AB1452">
        <f t="shared" si="123"/>
        <v>0.8716891719644525</v>
      </c>
      <c r="AC1452">
        <f t="shared" si="123"/>
        <v>0.74024279330934406</v>
      </c>
      <c r="AD1452">
        <f t="shared" si="123"/>
        <v>0.75693795574735334</v>
      </c>
    </row>
    <row r="1453" spans="1:30">
      <c r="A1453" t="s">
        <v>2796</v>
      </c>
      <c r="F1453">
        <v>64.258096933042538</v>
      </c>
      <c r="G1453">
        <v>74.699388101387299</v>
      </c>
      <c r="H1453">
        <v>70.343061032847444</v>
      </c>
      <c r="I1453">
        <v>82.363311456638584</v>
      </c>
      <c r="J1453">
        <v>87.877345273522835</v>
      </c>
      <c r="K1453">
        <v>69.641828012090244</v>
      </c>
      <c r="L1453">
        <v>72.560799680967449</v>
      </c>
      <c r="M1453">
        <v>74.10772273463111</v>
      </c>
      <c r="N1453">
        <v>83.793132526306209</v>
      </c>
      <c r="O1453">
        <v>76.323179942013851</v>
      </c>
      <c r="P1453">
        <v>78.150029817378766</v>
      </c>
      <c r="Q1453">
        <v>90.485363122626538</v>
      </c>
      <c r="S1453">
        <f t="shared" si="124"/>
        <v>7.4278380412918201</v>
      </c>
      <c r="T1453">
        <f t="shared" si="123"/>
        <v>7.6264106026964544</v>
      </c>
      <c r="U1453">
        <f t="shared" si="123"/>
        <v>7.2553195459161515</v>
      </c>
      <c r="V1453">
        <f t="shared" si="123"/>
        <v>7.7284440834661936</v>
      </c>
      <c r="W1453">
        <f t="shared" si="123"/>
        <v>8.0230559405286002</v>
      </c>
      <c r="X1453">
        <f t="shared" si="123"/>
        <v>7.5200127810685258</v>
      </c>
      <c r="Y1453">
        <f t="shared" si="123"/>
        <v>7.5156643927035445</v>
      </c>
      <c r="Z1453">
        <f t="shared" si="123"/>
        <v>7.2405869700131023</v>
      </c>
      <c r="AA1453">
        <f t="shared" si="123"/>
        <v>7.1117163914796011</v>
      </c>
      <c r="AB1453">
        <f t="shared" si="123"/>
        <v>6.7328157081906372</v>
      </c>
      <c r="AC1453">
        <f t="shared" si="123"/>
        <v>6.6963897346672461</v>
      </c>
      <c r="AD1453">
        <f t="shared" si="123"/>
        <v>7.301783013688075</v>
      </c>
    </row>
    <row r="1454" spans="1:30">
      <c r="A1454" t="s">
        <v>2797</v>
      </c>
      <c r="F1454">
        <v>11.703428935512189</v>
      </c>
      <c r="G1454">
        <v>10.773033985958309</v>
      </c>
      <c r="H1454">
        <v>10.119890779009204</v>
      </c>
      <c r="I1454">
        <v>10.050300930907374</v>
      </c>
      <c r="J1454">
        <v>9.3573844124800463</v>
      </c>
      <c r="K1454">
        <v>2.5466141962832203</v>
      </c>
      <c r="L1454">
        <v>2.8143764567631822</v>
      </c>
      <c r="M1454">
        <v>3.5220007701906031</v>
      </c>
      <c r="N1454">
        <v>3.8575542424068754</v>
      </c>
      <c r="O1454">
        <v>3.8083183416913275</v>
      </c>
      <c r="P1454">
        <v>2.4643252486037532</v>
      </c>
      <c r="Q1454">
        <v>3.8628352162847874</v>
      </c>
      <c r="S1454">
        <f t="shared" si="124"/>
        <v>1.3528439031012056</v>
      </c>
      <c r="T1454">
        <f t="shared" si="123"/>
        <v>1.0998695264037355</v>
      </c>
      <c r="U1454">
        <f t="shared" si="123"/>
        <v>1.0437851337916106</v>
      </c>
      <c r="V1454">
        <f t="shared" si="123"/>
        <v>0.94305568089522607</v>
      </c>
      <c r="W1454">
        <f t="shared" si="123"/>
        <v>0.85431368420021636</v>
      </c>
      <c r="X1454">
        <f t="shared" si="123"/>
        <v>0.27498662587052874</v>
      </c>
      <c r="Y1454">
        <f t="shared" si="123"/>
        <v>0.29150600622868161</v>
      </c>
      <c r="Z1454">
        <f t="shared" si="123"/>
        <v>0.34411194871464063</v>
      </c>
      <c r="AA1454">
        <f t="shared" si="123"/>
        <v>0.32739952439579717</v>
      </c>
      <c r="AB1454">
        <f t="shared" si="123"/>
        <v>0.33594912544537958</v>
      </c>
      <c r="AC1454">
        <f t="shared" si="123"/>
        <v>0.21115900193760134</v>
      </c>
      <c r="AD1454">
        <f t="shared" si="123"/>
        <v>0.31171433250170982</v>
      </c>
    </row>
    <row r="1455" spans="1:30">
      <c r="A1455" t="s">
        <v>2798</v>
      </c>
      <c r="F1455">
        <v>19.486142453403538</v>
      </c>
      <c r="G1455">
        <v>20.326955124910409</v>
      </c>
      <c r="H1455">
        <v>20.906515935185002</v>
      </c>
      <c r="I1455">
        <v>24.011723755182214</v>
      </c>
      <c r="J1455">
        <v>22.673352772458099</v>
      </c>
      <c r="K1455">
        <v>17.792673306249927</v>
      </c>
      <c r="L1455">
        <v>13.040540831854205</v>
      </c>
      <c r="M1455">
        <v>10.229055889118541</v>
      </c>
      <c r="N1455">
        <v>10.807610115075542</v>
      </c>
      <c r="O1455">
        <v>10.351905327620955</v>
      </c>
      <c r="P1455">
        <v>9.2366048409745556</v>
      </c>
      <c r="Q1455">
        <v>15.55399965024437</v>
      </c>
      <c r="S1455">
        <f t="shared" si="124"/>
        <v>2.2524773857564204</v>
      </c>
      <c r="T1455">
        <f t="shared" si="123"/>
        <v>2.0752741090026778</v>
      </c>
      <c r="U1455">
        <f t="shared" si="123"/>
        <v>2.1563385424857335</v>
      </c>
      <c r="V1455">
        <f t="shared" si="123"/>
        <v>2.2531059170351657</v>
      </c>
      <c r="W1455">
        <f t="shared" si="123"/>
        <v>2.0700395202718913</v>
      </c>
      <c r="X1455">
        <f t="shared" si="123"/>
        <v>1.9212753957168895</v>
      </c>
      <c r="Y1455">
        <f t="shared" si="123"/>
        <v>1.350706288002373</v>
      </c>
      <c r="Z1455">
        <f t="shared" si="123"/>
        <v>0.99941498744336188</v>
      </c>
      <c r="AA1455">
        <f t="shared" si="123"/>
        <v>0.91726679371932629</v>
      </c>
      <c r="AB1455">
        <f t="shared" si="123"/>
        <v>0.91318876981358754</v>
      </c>
      <c r="AC1455">
        <f t="shared" si="123"/>
        <v>0.79145082842342529</v>
      </c>
      <c r="AD1455">
        <f t="shared" si="123"/>
        <v>1.255141456272336</v>
      </c>
    </row>
    <row r="1456" spans="1:30">
      <c r="A1456" t="s">
        <v>2799</v>
      </c>
      <c r="F1456">
        <v>200.13530721968462</v>
      </c>
      <c r="G1456">
        <v>229.80417293980477</v>
      </c>
      <c r="H1456">
        <v>232.56883826785838</v>
      </c>
      <c r="I1456">
        <v>254.29505441527917</v>
      </c>
      <c r="J1456">
        <v>259.78609450572293</v>
      </c>
      <c r="K1456">
        <v>218.80706447396128</v>
      </c>
      <c r="L1456">
        <v>223.90176831937424</v>
      </c>
      <c r="M1456">
        <v>243.27076295924158</v>
      </c>
      <c r="N1456">
        <v>278.99829366476672</v>
      </c>
      <c r="O1456">
        <v>260.16414741901315</v>
      </c>
      <c r="P1456">
        <v>256.22752549738181</v>
      </c>
      <c r="Q1456">
        <v>278.42972451421326</v>
      </c>
      <c r="S1456">
        <f t="shared" si="124"/>
        <v>23.134402033739342</v>
      </c>
      <c r="T1456">
        <f t="shared" si="123"/>
        <v>23.461784970357318</v>
      </c>
      <c r="U1456">
        <f t="shared" si="123"/>
        <v>23.987600387021455</v>
      </c>
      <c r="V1456">
        <f t="shared" si="123"/>
        <v>23.861414433113737</v>
      </c>
      <c r="W1456">
        <f t="shared" si="123"/>
        <v>23.718039755336708</v>
      </c>
      <c r="X1456">
        <f t="shared" si="123"/>
        <v>23.627063912604605</v>
      </c>
      <c r="Y1456">
        <f t="shared" si="123"/>
        <v>23.19117974195462</v>
      </c>
      <c r="Z1456">
        <f t="shared" si="123"/>
        <v>23.768415105335624</v>
      </c>
      <c r="AA1456">
        <f t="shared" si="123"/>
        <v>23.67922857672913</v>
      </c>
      <c r="AB1456">
        <f t="shared" si="123"/>
        <v>22.950265696234801</v>
      </c>
      <c r="AC1456">
        <f t="shared" si="123"/>
        <v>21.955197912135709</v>
      </c>
      <c r="AD1456">
        <f t="shared" si="123"/>
        <v>22.468091664820399</v>
      </c>
    </row>
    <row r="1457" spans="1:30">
      <c r="A1457" t="s">
        <v>2800</v>
      </c>
      <c r="F1457">
        <v>33.813167886888017</v>
      </c>
      <c r="G1457">
        <v>46.410364934305306</v>
      </c>
      <c r="H1457">
        <v>51.250682821580831</v>
      </c>
      <c r="I1457">
        <v>58.220682665407864</v>
      </c>
      <c r="J1457">
        <v>63.0181890341197</v>
      </c>
      <c r="K1457">
        <v>52.591169933806647</v>
      </c>
      <c r="L1457">
        <v>53.097305902080571</v>
      </c>
      <c r="M1457">
        <v>49.758790454612686</v>
      </c>
      <c r="N1457">
        <v>52.960021894627808</v>
      </c>
      <c r="O1457">
        <v>49.322202899422329</v>
      </c>
      <c r="P1457">
        <v>52.461515779264921</v>
      </c>
      <c r="Q1457">
        <v>48.903780327798259</v>
      </c>
      <c r="S1457">
        <f t="shared" si="124"/>
        <v>3.9085927955277482</v>
      </c>
      <c r="T1457">
        <f t="shared" si="123"/>
        <v>4.7382516538100576</v>
      </c>
      <c r="U1457">
        <f t="shared" si="123"/>
        <v>5.2860946816535304</v>
      </c>
      <c r="V1457">
        <f t="shared" si="123"/>
        <v>5.4630548787213336</v>
      </c>
      <c r="W1457">
        <f t="shared" si="123"/>
        <v>5.7534561873466572</v>
      </c>
      <c r="X1457">
        <f t="shared" si="123"/>
        <v>5.6788611293332796</v>
      </c>
      <c r="Y1457">
        <f t="shared" si="123"/>
        <v>5.4996848583716442</v>
      </c>
      <c r="Z1457">
        <f t="shared" si="123"/>
        <v>4.8616100524286923</v>
      </c>
      <c r="AA1457">
        <f t="shared" si="123"/>
        <v>4.4948391884370835</v>
      </c>
      <c r="AB1457">
        <f t="shared" si="123"/>
        <v>4.3509364087828954</v>
      </c>
      <c r="AC1457">
        <f t="shared" si="123"/>
        <v>4.4952350824469143</v>
      </c>
      <c r="AD1457">
        <f t="shared" si="123"/>
        <v>3.94632656796355</v>
      </c>
    </row>
    <row r="1458" spans="1:30">
      <c r="A1458" t="s">
        <v>2801</v>
      </c>
      <c r="F1458">
        <v>16.52892483412246</v>
      </c>
      <c r="G1458">
        <v>18.407202710659252</v>
      </c>
      <c r="H1458">
        <v>21.353589761734693</v>
      </c>
      <c r="I1458">
        <v>22.804191585918488</v>
      </c>
      <c r="J1458">
        <v>25.205130039692598</v>
      </c>
      <c r="K1458">
        <v>26.048993803530827</v>
      </c>
      <c r="L1458">
        <v>28.96033643306788</v>
      </c>
      <c r="M1458">
        <v>30.905727508298281</v>
      </c>
      <c r="N1458">
        <v>31.883816004851678</v>
      </c>
      <c r="O1458">
        <v>31.438788004291816</v>
      </c>
      <c r="P1458">
        <v>29.200408259438671</v>
      </c>
      <c r="Q1458">
        <v>31.972243026258262</v>
      </c>
      <c r="S1458">
        <f t="shared" si="124"/>
        <v>1.9106413436501177</v>
      </c>
      <c r="T1458">
        <f t="shared" si="123"/>
        <v>1.8792775882985784</v>
      </c>
      <c r="U1458">
        <f t="shared" si="123"/>
        <v>2.2024506027885802</v>
      </c>
      <c r="V1458">
        <f t="shared" si="123"/>
        <v>2.1397988548967706</v>
      </c>
      <c r="W1458">
        <f t="shared" si="123"/>
        <v>2.3011865875934752</v>
      </c>
      <c r="X1458">
        <f t="shared" si="123"/>
        <v>2.8128033385700211</v>
      </c>
      <c r="Y1458">
        <f t="shared" si="123"/>
        <v>2.9996385140145336</v>
      </c>
      <c r="Z1458">
        <f t="shared" si="123"/>
        <v>3.0195990328385562</v>
      </c>
      <c r="AA1458">
        <f t="shared" si="123"/>
        <v>2.706052991078205</v>
      </c>
      <c r="AB1458">
        <f t="shared" si="123"/>
        <v>2.773358839117916</v>
      </c>
      <c r="AC1458">
        <f t="shared" si="123"/>
        <v>2.5020760014235441</v>
      </c>
      <c r="AD1458">
        <f t="shared" si="123"/>
        <v>2.5800236964542012</v>
      </c>
    </row>
    <row r="1459" spans="1:30">
      <c r="A1459" t="s">
        <v>2802</v>
      </c>
      <c r="F1459">
        <v>146.03530618825201</v>
      </c>
      <c r="G1459">
        <v>160.53614276370027</v>
      </c>
      <c r="H1459">
        <v>157.827397739129</v>
      </c>
      <c r="I1459">
        <v>168.25571582389082</v>
      </c>
      <c r="J1459">
        <v>170.37734582161647</v>
      </c>
      <c r="K1459">
        <v>147.25751755250744</v>
      </c>
      <c r="L1459">
        <v>153.60947239608393</v>
      </c>
      <c r="M1459">
        <v>164.99446659163115</v>
      </c>
      <c r="N1459">
        <v>188.10110116854185</v>
      </c>
      <c r="O1459">
        <v>178.84983026212382</v>
      </c>
      <c r="P1459">
        <v>193.04573340256164</v>
      </c>
      <c r="Q1459">
        <v>202.37866406010207</v>
      </c>
      <c r="S1459">
        <f t="shared" si="124"/>
        <v>16.880776967408341</v>
      </c>
      <c r="T1459">
        <f t="shared" si="123"/>
        <v>16.389887151784283</v>
      </c>
      <c r="U1459">
        <f t="shared" si="123"/>
        <v>16.278623461709664</v>
      </c>
      <c r="V1459">
        <f t="shared" si="123"/>
        <v>15.788035576412074</v>
      </c>
      <c r="W1459">
        <f t="shared" si="123"/>
        <v>15.555169222180323</v>
      </c>
      <c r="X1459">
        <f t="shared" si="123"/>
        <v>15.901053227824969</v>
      </c>
      <c r="Y1459">
        <f t="shared" si="123"/>
        <v>15.910481239804239</v>
      </c>
      <c r="Z1459">
        <f t="shared" si="123"/>
        <v>16.120543728020319</v>
      </c>
      <c r="AA1459">
        <f t="shared" si="123"/>
        <v>15.964574233046061</v>
      </c>
      <c r="AB1459">
        <f t="shared" si="123"/>
        <v>15.777159016578098</v>
      </c>
      <c r="AC1459">
        <f t="shared" si="123"/>
        <v>16.541381628375976</v>
      </c>
      <c r="AD1459">
        <f t="shared" si="123"/>
        <v>16.331095334880988</v>
      </c>
    </row>
    <row r="1460" spans="1:30">
      <c r="A1460" t="s">
        <v>2803</v>
      </c>
      <c r="F1460">
        <v>84.274750348706462</v>
      </c>
      <c r="G1460">
        <v>89.445356715034052</v>
      </c>
      <c r="H1460">
        <v>83.739201845516575</v>
      </c>
      <c r="I1460">
        <v>86.103134759976882</v>
      </c>
      <c r="J1460">
        <v>94.413092860108762</v>
      </c>
      <c r="K1460">
        <v>81.180052720074158</v>
      </c>
      <c r="L1460">
        <v>84.203101017211964</v>
      </c>
      <c r="M1460">
        <v>89.393251610558522</v>
      </c>
      <c r="N1460">
        <v>94.568451459700299</v>
      </c>
      <c r="O1460">
        <v>87.080559163661931</v>
      </c>
      <c r="P1460">
        <v>93.930479606892888</v>
      </c>
      <c r="Q1460">
        <v>92.930074656295034</v>
      </c>
      <c r="S1460">
        <f t="shared" si="124"/>
        <v>9.741639208717439</v>
      </c>
      <c r="T1460">
        <f t="shared" si="123"/>
        <v>9.1318956440130936</v>
      </c>
      <c r="U1460">
        <f t="shared" si="123"/>
        <v>8.6370234531802659</v>
      </c>
      <c r="V1460">
        <f t="shared" si="123"/>
        <v>8.0793650793650809</v>
      </c>
      <c r="W1460">
        <f t="shared" si="123"/>
        <v>8.6197588602303945</v>
      </c>
      <c r="X1460">
        <f t="shared" si="123"/>
        <v>8.7659248966984649</v>
      </c>
      <c r="Y1460">
        <f t="shared" si="123"/>
        <v>8.721544564733799</v>
      </c>
      <c r="Z1460">
        <f t="shared" si="123"/>
        <v>8.7340372761993308</v>
      </c>
      <c r="AA1460">
        <f t="shared" si="123"/>
        <v>8.0262425581434584</v>
      </c>
      <c r="AB1460">
        <f t="shared" si="123"/>
        <v>7.6817731790075268</v>
      </c>
      <c r="AC1460">
        <f t="shared" si="123"/>
        <v>8.0485586618687996</v>
      </c>
      <c r="AD1460">
        <f t="shared" si="123"/>
        <v>7.4990608112664132</v>
      </c>
    </row>
    <row r="1461" spans="1:30">
      <c r="A1461" t="s">
        <v>2804</v>
      </c>
      <c r="F1461">
        <v>4.8848270788238262</v>
      </c>
      <c r="G1461">
        <v>6.6067228377102651</v>
      </c>
      <c r="H1461">
        <v>6.6730807883996794</v>
      </c>
      <c r="I1461">
        <v>7.2588712560837445</v>
      </c>
      <c r="J1461">
        <v>7.2897945877719552</v>
      </c>
      <c r="K1461">
        <v>6.4360293640221169</v>
      </c>
      <c r="L1461">
        <v>6.5370492898744175</v>
      </c>
      <c r="M1461">
        <v>6.8117817093796287</v>
      </c>
      <c r="N1461">
        <v>7.7300121071282657</v>
      </c>
      <c r="O1461">
        <v>7.3186917778268041</v>
      </c>
      <c r="P1461">
        <v>7.8544598747632737</v>
      </c>
      <c r="Q1461">
        <v>8.2580636669524594</v>
      </c>
      <c r="S1461">
        <f t="shared" si="124"/>
        <v>0.5646557575308826</v>
      </c>
      <c r="T1461">
        <f t="shared" si="123"/>
        <v>0.67451129626662398</v>
      </c>
      <c r="U1461">
        <f t="shared" si="123"/>
        <v>0.68827447604171932</v>
      </c>
      <c r="V1461">
        <f t="shared" si="123"/>
        <v>0.68112585105636281</v>
      </c>
      <c r="W1461">
        <f t="shared" si="123"/>
        <v>0.66554616085198015</v>
      </c>
      <c r="X1461">
        <f t="shared" si="123"/>
        <v>0.69497060112173237</v>
      </c>
      <c r="Y1461">
        <f t="shared" si="123"/>
        <v>0.6770910573928518</v>
      </c>
      <c r="Z1461">
        <f t="shared" si="123"/>
        <v>0.66553519751403034</v>
      </c>
      <c r="AA1461">
        <f t="shared" si="123"/>
        <v>0.65606395358642677</v>
      </c>
      <c r="AB1461">
        <f t="shared" si="123"/>
        <v>0.6456151722529736</v>
      </c>
      <c r="AC1461">
        <f t="shared" si="123"/>
        <v>0.67301989007078178</v>
      </c>
      <c r="AD1461">
        <f t="shared" si="123"/>
        <v>0.66639052912448349</v>
      </c>
    </row>
    <row r="1462" spans="1:30">
      <c r="A1462" t="s">
        <v>2805</v>
      </c>
      <c r="F1462">
        <v>865.09825033647371</v>
      </c>
      <c r="G1462">
        <v>979.48290477536034</v>
      </c>
      <c r="H1462">
        <v>969.53773831287549</v>
      </c>
      <c r="I1462">
        <v>1065.7165991902834</v>
      </c>
      <c r="J1462">
        <v>1095.3101402373247</v>
      </c>
      <c r="K1462">
        <v>926.08656447249768</v>
      </c>
      <c r="L1462">
        <v>965.460881294964</v>
      </c>
      <c r="M1462">
        <v>1023.5043518094365</v>
      </c>
      <c r="N1462">
        <v>1178.2406371926895</v>
      </c>
      <c r="O1462">
        <v>1133.5997188986594</v>
      </c>
      <c r="P1462">
        <v>1167.0472137067475</v>
      </c>
      <c r="Q1462">
        <v>1239.222843968395</v>
      </c>
      <c r="S1462">
        <f t="shared" si="124"/>
        <v>100</v>
      </c>
      <c r="T1462">
        <f t="shared" si="123"/>
        <v>100</v>
      </c>
      <c r="U1462">
        <f t="shared" si="123"/>
        <v>100</v>
      </c>
      <c r="V1462">
        <f t="shared" si="123"/>
        <v>100</v>
      </c>
      <c r="W1462">
        <f t="shared" si="123"/>
        <v>100</v>
      </c>
      <c r="X1462">
        <f t="shared" si="123"/>
        <v>100</v>
      </c>
      <c r="Y1462">
        <f t="shared" si="123"/>
        <v>100</v>
      </c>
      <c r="Z1462">
        <f t="shared" si="123"/>
        <v>100</v>
      </c>
      <c r="AA1462">
        <f t="shared" si="123"/>
        <v>100</v>
      </c>
      <c r="AB1462">
        <f t="shared" si="123"/>
        <v>100</v>
      </c>
      <c r="AC1462">
        <f t="shared" si="123"/>
        <v>100</v>
      </c>
      <c r="AD1462">
        <f t="shared" si="123"/>
        <v>100</v>
      </c>
    </row>
    <row r="1463" spans="1:30">
      <c r="A1463" t="s">
        <v>2806</v>
      </c>
      <c r="F1463">
        <v>41.892328398384926</v>
      </c>
      <c r="G1463">
        <v>42.263351229160783</v>
      </c>
      <c r="H1463">
        <v>46.351527814050669</v>
      </c>
      <c r="I1463">
        <v>50.280701754385966</v>
      </c>
      <c r="J1463">
        <v>52.783171521035598</v>
      </c>
      <c r="K1463">
        <v>39.526600541027953</v>
      </c>
      <c r="L1463">
        <v>46.58723021582734</v>
      </c>
      <c r="M1463">
        <v>51.202473660100779</v>
      </c>
      <c r="N1463">
        <v>58.792383850693312</v>
      </c>
      <c r="O1463">
        <v>46.859233097880924</v>
      </c>
      <c r="P1463">
        <v>57.128996493849129</v>
      </c>
      <c r="Q1463">
        <v>55.515262134057018</v>
      </c>
    </row>
    <row r="1464" spans="1:30">
      <c r="A1464" t="s">
        <v>2807</v>
      </c>
      <c r="F1464">
        <v>906.99057873485867</v>
      </c>
      <c r="G1464">
        <v>1021.7462560045211</v>
      </c>
      <c r="H1464">
        <v>1015.8892661269261</v>
      </c>
      <c r="I1464">
        <v>1115.9973009446694</v>
      </c>
      <c r="J1464">
        <v>1148.0933117583602</v>
      </c>
      <c r="K1464">
        <v>965.61316501352565</v>
      </c>
      <c r="L1464">
        <v>1012.0481115107914</v>
      </c>
      <c r="M1464">
        <v>1074.7068254695373</v>
      </c>
      <c r="N1464">
        <v>1237.0330210433829</v>
      </c>
      <c r="O1464">
        <v>1180.4589519965402</v>
      </c>
      <c r="P1464">
        <v>1224.1762102005966</v>
      </c>
      <c r="Q1464">
        <v>1294.7381061024521</v>
      </c>
    </row>
    <row r="1468" spans="1:30">
      <c r="A1468" s="8" t="s">
        <v>2810</v>
      </c>
    </row>
    <row r="1469" spans="1:30">
      <c r="A1469" s="8" t="s">
        <v>450</v>
      </c>
    </row>
    <row r="1470" spans="1:30">
      <c r="F1470">
        <v>2010</v>
      </c>
      <c r="G1470">
        <v>2011</v>
      </c>
      <c r="H1470">
        <v>2012</v>
      </c>
      <c r="I1470">
        <v>2013</v>
      </c>
      <c r="J1470">
        <v>2014</v>
      </c>
      <c r="K1470">
        <v>2015</v>
      </c>
      <c r="L1470">
        <v>2016</v>
      </c>
      <c r="M1470">
        <v>2017</v>
      </c>
      <c r="N1470">
        <v>2018</v>
      </c>
      <c r="O1470">
        <v>2019</v>
      </c>
      <c r="P1470">
        <v>2020</v>
      </c>
      <c r="Q1470">
        <v>2021</v>
      </c>
      <c r="S1470" s="417">
        <v>2010</v>
      </c>
      <c r="T1470" s="417">
        <v>2011</v>
      </c>
      <c r="U1470" s="417">
        <v>2012</v>
      </c>
      <c r="V1470" s="417">
        <v>2013</v>
      </c>
      <c r="W1470" s="417">
        <v>2014</v>
      </c>
      <c r="X1470" s="417">
        <v>2015</v>
      </c>
      <c r="Y1470" s="417">
        <v>2016</v>
      </c>
      <c r="Z1470" s="417">
        <v>2017</v>
      </c>
      <c r="AA1470" s="417">
        <v>2018</v>
      </c>
      <c r="AB1470" s="417">
        <v>2019</v>
      </c>
      <c r="AC1470" s="417">
        <v>2020</v>
      </c>
      <c r="AD1470" s="417">
        <v>2021</v>
      </c>
    </row>
    <row r="1471" spans="1:30">
      <c r="A1471" t="s">
        <v>2793</v>
      </c>
      <c r="F1471">
        <v>4579.2057910044305</v>
      </c>
      <c r="G1471">
        <v>4137.3870413962431</v>
      </c>
      <c r="H1471">
        <v>4584.5972407474201</v>
      </c>
      <c r="I1471">
        <v>4751.057275777961</v>
      </c>
      <c r="J1471">
        <v>4771.442951677348</v>
      </c>
      <c r="K1471">
        <v>4958.1523964486496</v>
      </c>
      <c r="L1471">
        <v>4723.518819662153</v>
      </c>
      <c r="M1471">
        <v>4053.0378550904356</v>
      </c>
      <c r="N1471">
        <v>3935.6712408529584</v>
      </c>
      <c r="O1471">
        <v>629.6933507657086</v>
      </c>
      <c r="P1471">
        <v>627.3771541306121</v>
      </c>
      <c r="Q1471">
        <v>615.84169856485892</v>
      </c>
      <c r="S1471">
        <f>(F1471/F$1482)*100</f>
        <v>22.439364296625843</v>
      </c>
      <c r="T1471">
        <f t="shared" ref="T1471:AD1482" si="125">(G1471/G$1482)*100</f>
        <v>16.633143666127818</v>
      </c>
      <c r="U1471">
        <f t="shared" si="125"/>
        <v>16.293601064226262</v>
      </c>
      <c r="V1471">
        <f t="shared" si="125"/>
        <v>14.449314498766078</v>
      </c>
      <c r="W1471">
        <f t="shared" si="125"/>
        <v>13.07485230273023</v>
      </c>
      <c r="X1471">
        <f t="shared" si="125"/>
        <v>12.9861822957629</v>
      </c>
      <c r="Y1471">
        <f t="shared" si="125"/>
        <v>12.882372042305922</v>
      </c>
      <c r="Z1471">
        <f t="shared" si="125"/>
        <v>10.639269233706676</v>
      </c>
      <c r="AA1471">
        <f t="shared" si="125"/>
        <v>8.4716870021992996</v>
      </c>
      <c r="AB1471">
        <f t="shared" si="125"/>
        <v>1.2506664121497302</v>
      </c>
      <c r="AC1471">
        <f t="shared" si="125"/>
        <v>1.197254816251563</v>
      </c>
      <c r="AD1471">
        <f t="shared" si="125"/>
        <v>0.92506185142903297</v>
      </c>
    </row>
    <row r="1472" spans="1:30">
      <c r="A1472" t="s">
        <v>2795</v>
      </c>
      <c r="F1472">
        <v>3706.8771510450297</v>
      </c>
      <c r="G1472">
        <v>5349.7838197927385</v>
      </c>
      <c r="H1472">
        <v>5231.5495109574313</v>
      </c>
      <c r="I1472">
        <v>6814.2469502419635</v>
      </c>
      <c r="J1472">
        <v>7824.7713958534268</v>
      </c>
      <c r="K1472">
        <v>6920.9177648590312</v>
      </c>
      <c r="L1472">
        <v>6233.7189891488879</v>
      </c>
      <c r="M1472">
        <v>11069.294868245852</v>
      </c>
      <c r="N1472">
        <v>14697.163443251829</v>
      </c>
      <c r="O1472">
        <v>15507.265209266232</v>
      </c>
      <c r="P1472">
        <v>16610.039812206054</v>
      </c>
      <c r="Q1472">
        <v>27618.508501592783</v>
      </c>
      <c r="S1472">
        <f t="shared" ref="S1472:S1482" si="126">(F1472/F$1482)*100</f>
        <v>18.164714710690642</v>
      </c>
      <c r="T1472">
        <f t="shared" si="125"/>
        <v>21.507227138051206</v>
      </c>
      <c r="U1472">
        <f t="shared" si="125"/>
        <v>18.592861314332534</v>
      </c>
      <c r="V1472">
        <f t="shared" si="125"/>
        <v>20.724060254605373</v>
      </c>
      <c r="W1472">
        <f t="shared" si="125"/>
        <v>21.441675262500343</v>
      </c>
      <c r="X1472">
        <f t="shared" si="125"/>
        <v>18.126974034283119</v>
      </c>
      <c r="Y1472">
        <f t="shared" si="125"/>
        <v>17.001115120177914</v>
      </c>
      <c r="Z1472">
        <f t="shared" si="125"/>
        <v>29.057021557951252</v>
      </c>
      <c r="AA1472">
        <f t="shared" si="125"/>
        <v>31.636221851805601</v>
      </c>
      <c r="AB1472">
        <f t="shared" si="125"/>
        <v>30.799778523853998</v>
      </c>
      <c r="AC1472">
        <f t="shared" si="125"/>
        <v>31.697759525291534</v>
      </c>
      <c r="AD1472">
        <f t="shared" si="125"/>
        <v>41.4860323159835</v>
      </c>
    </row>
    <row r="1473" spans="1:30">
      <c r="A1473" t="s">
        <v>2796</v>
      </c>
      <c r="F1473">
        <v>3466.5629163126409</v>
      </c>
      <c r="G1473">
        <v>3759.3265644169755</v>
      </c>
      <c r="H1473">
        <v>4844.5513935408462</v>
      </c>
      <c r="I1473">
        <v>5000.6351977115601</v>
      </c>
      <c r="J1473">
        <v>5762.0782151429721</v>
      </c>
      <c r="K1473">
        <v>6760.763766888831</v>
      </c>
      <c r="L1473">
        <v>6291.8579489263284</v>
      </c>
      <c r="M1473">
        <v>5065.317624730963</v>
      </c>
      <c r="N1473">
        <v>5827.2948887309167</v>
      </c>
      <c r="O1473">
        <v>7560.6089546858657</v>
      </c>
      <c r="P1473">
        <v>7203.8517487423132</v>
      </c>
      <c r="Q1473">
        <v>7465.160413099421</v>
      </c>
      <c r="S1473">
        <f t="shared" si="126"/>
        <v>16.987109050464984</v>
      </c>
      <c r="T1473">
        <f t="shared" si="125"/>
        <v>15.113263083246975</v>
      </c>
      <c r="U1473">
        <f t="shared" si="125"/>
        <v>17.217474861243705</v>
      </c>
      <c r="V1473">
        <f t="shared" si="125"/>
        <v>15.208351840696785</v>
      </c>
      <c r="W1473">
        <f t="shared" si="125"/>
        <v>15.789421016401217</v>
      </c>
      <c r="X1473">
        <f t="shared" si="125"/>
        <v>17.707505480931278</v>
      </c>
      <c r="Y1473">
        <f t="shared" si="125"/>
        <v>17.159676510234835</v>
      </c>
      <c r="Z1473">
        <f t="shared" si="125"/>
        <v>13.296514834192152</v>
      </c>
      <c r="AA1473">
        <f t="shared" si="125"/>
        <v>12.543481237560142</v>
      </c>
      <c r="AB1473">
        <f t="shared" si="125"/>
        <v>15.016515044228781</v>
      </c>
      <c r="AC1473">
        <f t="shared" si="125"/>
        <v>13.747466169207037</v>
      </c>
      <c r="AD1473">
        <f t="shared" si="125"/>
        <v>11.213490624375414</v>
      </c>
    </row>
    <row r="1474" spans="1:30">
      <c r="A1474" t="s">
        <v>2797</v>
      </c>
      <c r="F1474">
        <v>862.92171042504174</v>
      </c>
      <c r="G1474">
        <v>91.666667682903594</v>
      </c>
      <c r="H1474">
        <v>126.12482952865686</v>
      </c>
      <c r="I1474">
        <v>178.07468332430571</v>
      </c>
      <c r="J1474">
        <v>244.530616406928</v>
      </c>
      <c r="K1474">
        <v>340.72632120290484</v>
      </c>
      <c r="L1474">
        <v>312.99678210560199</v>
      </c>
      <c r="M1474">
        <v>328.50577157100133</v>
      </c>
      <c r="N1474">
        <v>409.45751784175803</v>
      </c>
      <c r="O1474">
        <v>473.45105776591498</v>
      </c>
      <c r="P1474">
        <v>512.71723847237422</v>
      </c>
      <c r="Q1474">
        <v>519.19284437663225</v>
      </c>
      <c r="S1474">
        <f t="shared" si="126"/>
        <v>4.2285530512153935</v>
      </c>
      <c r="T1474">
        <f t="shared" si="125"/>
        <v>0.36851878678732214</v>
      </c>
      <c r="U1474">
        <f t="shared" si="125"/>
        <v>0.44824606147920892</v>
      </c>
      <c r="V1474">
        <f t="shared" si="125"/>
        <v>0.54157568605605655</v>
      </c>
      <c r="W1474">
        <f t="shared" si="125"/>
        <v>0.6700701916371492</v>
      </c>
      <c r="X1474">
        <f t="shared" si="125"/>
        <v>0.89241591752501748</v>
      </c>
      <c r="Y1474">
        <f t="shared" si="125"/>
        <v>0.85363076745766464</v>
      </c>
      <c r="Z1474">
        <f t="shared" si="125"/>
        <v>0.86233128668679626</v>
      </c>
      <c r="AA1474">
        <f t="shared" si="125"/>
        <v>0.88137339721013763</v>
      </c>
      <c r="AB1474">
        <f t="shared" si="125"/>
        <v>0.94034554283376326</v>
      </c>
      <c r="AC1474">
        <f t="shared" si="125"/>
        <v>0.97844363489279151</v>
      </c>
      <c r="AD1474">
        <f t="shared" si="125"/>
        <v>0.77988466027389458</v>
      </c>
    </row>
    <row r="1475" spans="1:30">
      <c r="A1475" t="s">
        <v>2798</v>
      </c>
      <c r="F1475">
        <v>231.45421970584209</v>
      </c>
      <c r="G1475">
        <v>954.12502132150223</v>
      </c>
      <c r="H1475">
        <v>1517.9131958337716</v>
      </c>
      <c r="I1475">
        <v>1898.8533419873363</v>
      </c>
      <c r="J1475">
        <v>2069.9400206821006</v>
      </c>
      <c r="K1475">
        <v>2237.1342943775385</v>
      </c>
      <c r="L1475">
        <v>2018.5898344859299</v>
      </c>
      <c r="M1475">
        <v>1316.9280158586653</v>
      </c>
      <c r="N1475">
        <v>1445.1932779737033</v>
      </c>
      <c r="O1475">
        <v>1693.303368910375</v>
      </c>
      <c r="P1475">
        <v>1608.0103435853021</v>
      </c>
      <c r="Q1475">
        <v>1620.2821340247967</v>
      </c>
      <c r="S1475">
        <f t="shared" si="126"/>
        <v>1.1341891565942164</v>
      </c>
      <c r="T1475">
        <f t="shared" si="125"/>
        <v>3.8357780880302021</v>
      </c>
      <c r="U1475">
        <f t="shared" si="125"/>
        <v>5.3946444506013282</v>
      </c>
      <c r="V1475">
        <f t="shared" si="125"/>
        <v>5.774952296468653</v>
      </c>
      <c r="W1475">
        <f t="shared" si="125"/>
        <v>5.672112256191749</v>
      </c>
      <c r="X1475">
        <f t="shared" si="125"/>
        <v>5.8594071831471792</v>
      </c>
      <c r="Y1475">
        <f t="shared" si="125"/>
        <v>5.505265511046364</v>
      </c>
      <c r="Z1475">
        <f t="shared" si="125"/>
        <v>3.4569506190360624</v>
      </c>
      <c r="AA1475">
        <f t="shared" si="125"/>
        <v>3.1108353211997986</v>
      </c>
      <c r="AB1475">
        <f t="shared" si="125"/>
        <v>3.3631570771725503</v>
      </c>
      <c r="AC1475">
        <f t="shared" si="125"/>
        <v>3.0686455758939402</v>
      </c>
      <c r="AD1475">
        <f t="shared" si="125"/>
        <v>2.4338416742992059</v>
      </c>
    </row>
    <row r="1476" spans="1:30">
      <c r="A1476" t="s">
        <v>2799</v>
      </c>
      <c r="F1476">
        <v>4053.4569212872357</v>
      </c>
      <c r="G1476">
        <v>5890.714544461197</v>
      </c>
      <c r="H1476">
        <v>6519.9068420482417</v>
      </c>
      <c r="I1476">
        <v>7414.2480927272472</v>
      </c>
      <c r="J1476">
        <v>8031.473188291171</v>
      </c>
      <c r="K1476">
        <v>7872.4982225979074</v>
      </c>
      <c r="L1476">
        <v>8195.4609587375398</v>
      </c>
      <c r="M1476">
        <v>8373.7307245375814</v>
      </c>
      <c r="N1476">
        <v>10315.372539505917</v>
      </c>
      <c r="O1476">
        <v>11849.56704728126</v>
      </c>
      <c r="P1476">
        <v>11910.635824778285</v>
      </c>
      <c r="Q1476">
        <v>13614.002663960786</v>
      </c>
      <c r="S1476">
        <f t="shared" si="126"/>
        <v>19.863050639943538</v>
      </c>
      <c r="T1476">
        <f t="shared" si="125"/>
        <v>23.681879489114973</v>
      </c>
      <c r="U1476">
        <f t="shared" si="125"/>
        <v>23.171667102197695</v>
      </c>
      <c r="V1476">
        <f t="shared" si="125"/>
        <v>22.548834132114401</v>
      </c>
      <c r="W1476">
        <f t="shared" si="125"/>
        <v>22.008085766451359</v>
      </c>
      <c r="X1476">
        <f t="shared" si="125"/>
        <v>20.619313177011712</v>
      </c>
      <c r="Y1476">
        <f t="shared" si="125"/>
        <v>22.351340422139256</v>
      </c>
      <c r="Z1476">
        <f t="shared" si="125"/>
        <v>21.981135842840317</v>
      </c>
      <c r="AA1476">
        <f t="shared" si="125"/>
        <v>22.204244744496638</v>
      </c>
      <c r="AB1476">
        <f t="shared" si="125"/>
        <v>23.535035722594095</v>
      </c>
      <c r="AC1476">
        <f t="shared" si="125"/>
        <v>22.729654741086478</v>
      </c>
      <c r="AD1476">
        <f t="shared" si="125"/>
        <v>20.44972683569754</v>
      </c>
    </row>
    <row r="1477" spans="1:30">
      <c r="A1477" t="s">
        <v>2800</v>
      </c>
      <c r="F1477">
        <v>509.99782517629518</v>
      </c>
      <c r="G1477">
        <v>512.84343010503301</v>
      </c>
      <c r="H1477">
        <v>591.57293808495945</v>
      </c>
      <c r="I1477">
        <v>609.32480513065627</v>
      </c>
      <c r="J1477">
        <v>642.69429651389737</v>
      </c>
      <c r="K1477">
        <v>763.44207678532803</v>
      </c>
      <c r="L1477">
        <v>710.50232052265096</v>
      </c>
      <c r="M1477">
        <v>783.4091529197882</v>
      </c>
      <c r="N1477">
        <v>862.22200922316165</v>
      </c>
      <c r="O1477">
        <v>1103.8898634891943</v>
      </c>
      <c r="P1477">
        <v>1346.5193224249833</v>
      </c>
      <c r="Q1477">
        <v>1437.5913076993663</v>
      </c>
      <c r="S1477">
        <f t="shared" si="126"/>
        <v>2.4991292184550598</v>
      </c>
      <c r="T1477">
        <f t="shared" si="125"/>
        <v>2.0617356717702946</v>
      </c>
      <c r="U1477">
        <f t="shared" si="125"/>
        <v>2.1024427986562118</v>
      </c>
      <c r="V1477">
        <f t="shared" si="125"/>
        <v>1.8531297835786547</v>
      </c>
      <c r="W1477">
        <f t="shared" si="125"/>
        <v>1.7611303515160517</v>
      </c>
      <c r="X1477">
        <f t="shared" si="125"/>
        <v>1.9995750813329736</v>
      </c>
      <c r="Y1477">
        <f t="shared" si="125"/>
        <v>1.9377408197876387</v>
      </c>
      <c r="Z1477">
        <f t="shared" si="125"/>
        <v>2.0564576981671778</v>
      </c>
      <c r="AA1477">
        <f t="shared" si="125"/>
        <v>1.8559667567565834</v>
      </c>
      <c r="AB1477">
        <f t="shared" si="125"/>
        <v>2.1924925414881322</v>
      </c>
      <c r="AC1477">
        <f t="shared" si="125"/>
        <v>2.5696293423102206</v>
      </c>
      <c r="AD1477">
        <f t="shared" si="125"/>
        <v>2.15941999347841</v>
      </c>
    </row>
    <row r="1478" spans="1:30">
      <c r="A1478" t="s">
        <v>2801</v>
      </c>
      <c r="F1478">
        <v>102.16363005919496</v>
      </c>
      <c r="G1478">
        <v>459.05345753851702</v>
      </c>
      <c r="H1478">
        <v>508.47431080891187</v>
      </c>
      <c r="I1478">
        <v>586.4372114368598</v>
      </c>
      <c r="J1478">
        <v>613.98540176732865</v>
      </c>
      <c r="K1478">
        <v>628.55350696184303</v>
      </c>
      <c r="L1478">
        <v>679.62491185945225</v>
      </c>
      <c r="M1478">
        <v>595.29581291018656</v>
      </c>
      <c r="N1478">
        <v>722.84966769426273</v>
      </c>
      <c r="O1478">
        <v>897.54248838696469</v>
      </c>
      <c r="P1478">
        <v>980.97961651719856</v>
      </c>
      <c r="Q1478">
        <v>975.79764843645705</v>
      </c>
      <c r="S1478">
        <f t="shared" si="126"/>
        <v>0.50062980730576478</v>
      </c>
      <c r="T1478">
        <f t="shared" si="125"/>
        <v>1.8454889603690807</v>
      </c>
      <c r="U1478">
        <f t="shared" si="125"/>
        <v>1.8071113200724982</v>
      </c>
      <c r="V1478">
        <f t="shared" si="125"/>
        <v>1.7835221109690904</v>
      </c>
      <c r="W1478">
        <f t="shared" si="125"/>
        <v>1.6824613697452317</v>
      </c>
      <c r="X1478">
        <f t="shared" si="125"/>
        <v>1.6462806649295589</v>
      </c>
      <c r="Y1478">
        <f t="shared" si="125"/>
        <v>1.853529391552005</v>
      </c>
      <c r="Z1478">
        <f t="shared" si="125"/>
        <v>1.5626580983681519</v>
      </c>
      <c r="AA1478">
        <f t="shared" si="125"/>
        <v>1.5559623148356259</v>
      </c>
      <c r="AB1478">
        <f t="shared" si="125"/>
        <v>1.7826553866860297</v>
      </c>
      <c r="AC1478">
        <f t="shared" si="125"/>
        <v>1.8720518635195866</v>
      </c>
      <c r="AD1478">
        <f t="shared" si="125"/>
        <v>1.4657552117472576</v>
      </c>
    </row>
    <row r="1479" spans="1:30">
      <c r="A1479" t="s">
        <v>2802</v>
      </c>
      <c r="F1479">
        <v>1524.5788819754382</v>
      </c>
      <c r="G1479">
        <v>1444.0591796427607</v>
      </c>
      <c r="H1479">
        <v>1622.8799194107969</v>
      </c>
      <c r="I1479">
        <v>1673.5857748082938</v>
      </c>
      <c r="J1479">
        <v>1732.4043915917234</v>
      </c>
      <c r="K1479">
        <v>1821.8520205581237</v>
      </c>
      <c r="L1479">
        <v>1714.0522744255913</v>
      </c>
      <c r="M1479">
        <v>1637.1523985332767</v>
      </c>
      <c r="N1479">
        <v>1964.5093127963873</v>
      </c>
      <c r="O1479">
        <v>2398.4788889793726</v>
      </c>
      <c r="P1479">
        <v>2524.0012658377364</v>
      </c>
      <c r="Q1479">
        <v>2458.6993259600854</v>
      </c>
      <c r="S1479">
        <f t="shared" si="126"/>
        <v>7.4708546619140783</v>
      </c>
      <c r="T1479">
        <f t="shared" si="125"/>
        <v>5.8054137930694898</v>
      </c>
      <c r="U1479">
        <f t="shared" si="125"/>
        <v>5.7676948690289542</v>
      </c>
      <c r="V1479">
        <f t="shared" si="125"/>
        <v>5.0898496476042654</v>
      </c>
      <c r="W1479">
        <f t="shared" si="125"/>
        <v>4.7471869155850062</v>
      </c>
      <c r="X1479">
        <f t="shared" si="125"/>
        <v>4.7717174792404151</v>
      </c>
      <c r="Y1479">
        <f t="shared" si="125"/>
        <v>4.674705435108323</v>
      </c>
      <c r="Z1479">
        <f t="shared" si="125"/>
        <v>4.2975431682010612</v>
      </c>
      <c r="AA1479">
        <f t="shared" si="125"/>
        <v>4.2286834932151862</v>
      </c>
      <c r="AB1479">
        <f t="shared" si="125"/>
        <v>4.7637425153831856</v>
      </c>
      <c r="AC1479">
        <f t="shared" si="125"/>
        <v>4.8166763036451847</v>
      </c>
      <c r="AD1479">
        <f t="shared" si="125"/>
        <v>3.6932363558366821</v>
      </c>
    </row>
    <row r="1480" spans="1:30">
      <c r="A1480" t="s">
        <v>2803</v>
      </c>
      <c r="F1480">
        <v>1369.8020762647734</v>
      </c>
      <c r="G1480">
        <v>2108.4393912145579</v>
      </c>
      <c r="H1480">
        <v>2403.257482818171</v>
      </c>
      <c r="I1480">
        <v>3735.484925105553</v>
      </c>
      <c r="J1480">
        <v>4565.5546350377854</v>
      </c>
      <c r="K1480">
        <v>5619.2643744489205</v>
      </c>
      <c r="L1480">
        <v>5543.3210832882705</v>
      </c>
      <c r="M1480">
        <v>4552.9158742203781</v>
      </c>
      <c r="N1480">
        <v>5850.8945047106854</v>
      </c>
      <c r="O1480">
        <v>7731.4604788705046</v>
      </c>
      <c r="P1480">
        <v>8543.4815309383412</v>
      </c>
      <c r="Q1480">
        <v>9709.9366139918002</v>
      </c>
      <c r="S1480">
        <f t="shared" si="126"/>
        <v>6.7124058639080202</v>
      </c>
      <c r="T1480">
        <f t="shared" si="125"/>
        <v>8.4763583765563677</v>
      </c>
      <c r="U1480">
        <f t="shared" si="125"/>
        <v>8.5411469368838304</v>
      </c>
      <c r="V1480">
        <f t="shared" si="125"/>
        <v>11.360670552937425</v>
      </c>
      <c r="W1480">
        <f t="shared" si="125"/>
        <v>12.510670909767393</v>
      </c>
      <c r="X1480">
        <f t="shared" si="125"/>
        <v>14.71773872601165</v>
      </c>
      <c r="Y1480">
        <f t="shared" si="125"/>
        <v>15.118204726447019</v>
      </c>
      <c r="Z1480">
        <f t="shared" si="125"/>
        <v>11.951454567198157</v>
      </c>
      <c r="AA1480">
        <f t="shared" si="125"/>
        <v>12.594280338327859</v>
      </c>
      <c r="AB1480">
        <f t="shared" si="125"/>
        <v>15.355852060416872</v>
      </c>
      <c r="AC1480">
        <f t="shared" si="125"/>
        <v>16.303947861548547</v>
      </c>
      <c r="AD1480">
        <f t="shared" si="125"/>
        <v>14.585390957335145</v>
      </c>
    </row>
    <row r="1481" spans="1:30">
      <c r="A1481" t="s">
        <v>2804</v>
      </c>
      <c r="F1481">
        <v>0</v>
      </c>
      <c r="G1481">
        <v>166.95490981284524</v>
      </c>
      <c r="H1481">
        <v>186.58175649451874</v>
      </c>
      <c r="I1481">
        <v>218.90069955650137</v>
      </c>
      <c r="J1481">
        <v>234.40864429044285</v>
      </c>
      <c r="K1481">
        <v>256.91083729334696</v>
      </c>
      <c r="L1481">
        <v>242.88615491668426</v>
      </c>
      <c r="M1481">
        <v>319.48935510257888</v>
      </c>
      <c r="N1481">
        <v>426.13091620857534</v>
      </c>
      <c r="O1481">
        <v>503.36500413763025</v>
      </c>
      <c r="P1481">
        <v>533.69166351241449</v>
      </c>
      <c r="Q1481">
        <v>538.01627475874204</v>
      </c>
      <c r="S1481">
        <f t="shared" si="126"/>
        <v>0</v>
      </c>
      <c r="T1481">
        <f t="shared" si="125"/>
        <v>0.67119294687627762</v>
      </c>
      <c r="U1481">
        <f t="shared" si="125"/>
        <v>0.66310922127778338</v>
      </c>
      <c r="V1481">
        <f t="shared" si="125"/>
        <v>0.66573919620320154</v>
      </c>
      <c r="W1481">
        <f t="shared" si="125"/>
        <v>0.6423336574742764</v>
      </c>
      <c r="X1481">
        <f t="shared" si="125"/>
        <v>0.67288995982417821</v>
      </c>
      <c r="Y1481">
        <f t="shared" si="125"/>
        <v>0.66241925374305477</v>
      </c>
      <c r="Z1481">
        <f t="shared" si="125"/>
        <v>0.83866309365220815</v>
      </c>
      <c r="AA1481">
        <f t="shared" si="125"/>
        <v>0.91726354239310881</v>
      </c>
      <c r="AB1481">
        <f t="shared" si="125"/>
        <v>0.9997591731928247</v>
      </c>
      <c r="AC1481">
        <f t="shared" si="125"/>
        <v>1.0184701663531126</v>
      </c>
      <c r="AD1481">
        <f t="shared" si="125"/>
        <v>0.80815951954389609</v>
      </c>
    </row>
    <row r="1482" spans="1:30">
      <c r="A1482" t="s">
        <v>2805</v>
      </c>
      <c r="F1482">
        <v>20407.021029971849</v>
      </c>
      <c r="G1482">
        <v>24874.35402738527</v>
      </c>
      <c r="H1482">
        <v>28137.409420273721</v>
      </c>
      <c r="I1482">
        <v>32880.848957808244</v>
      </c>
      <c r="J1482">
        <v>36493.283757255122</v>
      </c>
      <c r="K1482">
        <v>38180.215582422432</v>
      </c>
      <c r="L1482">
        <v>36666.530078079093</v>
      </c>
      <c r="M1482">
        <v>38095.077453720703</v>
      </c>
      <c r="N1482">
        <v>46456.759318790166</v>
      </c>
      <c r="O1482">
        <v>50348.62571253904</v>
      </c>
      <c r="P1482">
        <v>52401.305521145616</v>
      </c>
      <c r="Q1482">
        <v>66573.029426465742</v>
      </c>
      <c r="S1482">
        <f t="shared" si="126"/>
        <v>100</v>
      </c>
      <c r="T1482">
        <f t="shared" si="125"/>
        <v>100</v>
      </c>
      <c r="U1482">
        <f t="shared" si="125"/>
        <v>100</v>
      </c>
      <c r="V1482">
        <f t="shared" si="125"/>
        <v>100</v>
      </c>
      <c r="W1482">
        <f t="shared" si="125"/>
        <v>100</v>
      </c>
      <c r="X1482">
        <f t="shared" si="125"/>
        <v>100</v>
      </c>
      <c r="Y1482">
        <f t="shared" si="125"/>
        <v>100</v>
      </c>
      <c r="Z1482">
        <f t="shared" si="125"/>
        <v>100</v>
      </c>
      <c r="AA1482">
        <f t="shared" si="125"/>
        <v>100</v>
      </c>
      <c r="AB1482">
        <f t="shared" si="125"/>
        <v>100</v>
      </c>
      <c r="AC1482">
        <f t="shared" si="125"/>
        <v>100</v>
      </c>
      <c r="AD1482">
        <f t="shared" si="125"/>
        <v>100</v>
      </c>
    </row>
    <row r="1483" spans="1:30">
      <c r="A1483" t="s">
        <v>2806</v>
      </c>
      <c r="F1483">
        <v>1160.2362422034553</v>
      </c>
      <c r="G1483">
        <v>1519.4981728008354</v>
      </c>
      <c r="H1483">
        <v>1904.8011357311632</v>
      </c>
      <c r="I1483">
        <v>2006.3732394029321</v>
      </c>
      <c r="J1483">
        <v>1859.5427170866058</v>
      </c>
      <c r="K1483">
        <v>2009.9544636536345</v>
      </c>
      <c r="L1483">
        <v>1933.7541317618598</v>
      </c>
      <c r="M1483">
        <v>1365.4680070804027</v>
      </c>
      <c r="N1483">
        <v>1579.7355316608846</v>
      </c>
      <c r="O1483">
        <v>1574.5725417721533</v>
      </c>
      <c r="P1483">
        <v>1668.4499623272006</v>
      </c>
      <c r="Q1483">
        <v>2015.3359489066672</v>
      </c>
    </row>
    <row r="1484" spans="1:30">
      <c r="A1484" t="s">
        <v>2807</v>
      </c>
      <c r="F1484">
        <v>21567.257272175306</v>
      </c>
      <c r="G1484">
        <v>26393.852200186109</v>
      </c>
      <c r="H1484">
        <v>30042.210556004888</v>
      </c>
      <c r="I1484">
        <v>34887.222197211173</v>
      </c>
      <c r="J1484">
        <v>38352.826474341724</v>
      </c>
      <c r="K1484">
        <v>40190.170046076062</v>
      </c>
      <c r="L1484">
        <v>38600.284299776285</v>
      </c>
      <c r="M1484">
        <v>39460.545460801106</v>
      </c>
      <c r="N1484">
        <v>48036.494850451047</v>
      </c>
      <c r="O1484">
        <v>51923.198254311195</v>
      </c>
      <c r="P1484">
        <v>54069.755483472814</v>
      </c>
      <c r="Q1484">
        <v>68588.374362132206</v>
      </c>
    </row>
    <row r="1490" spans="1:30">
      <c r="A1490" s="8" t="s">
        <v>2811</v>
      </c>
    </row>
    <row r="1491" spans="1:30">
      <c r="A1491" s="8" t="s">
        <v>450</v>
      </c>
    </row>
    <row r="1492" spans="1:30">
      <c r="F1492">
        <v>2010</v>
      </c>
      <c r="G1492">
        <v>2011</v>
      </c>
      <c r="H1492">
        <v>2012</v>
      </c>
      <c r="I1492">
        <v>2013</v>
      </c>
      <c r="J1492">
        <v>2014</v>
      </c>
      <c r="K1492">
        <v>2015</v>
      </c>
      <c r="L1492">
        <v>2016</v>
      </c>
      <c r="M1492">
        <v>2017</v>
      </c>
      <c r="N1492">
        <v>2018</v>
      </c>
      <c r="O1492">
        <v>2019</v>
      </c>
      <c r="P1492">
        <v>2020</v>
      </c>
      <c r="S1492" s="417">
        <v>2010</v>
      </c>
      <c r="T1492" s="417">
        <v>2011</v>
      </c>
      <c r="U1492" s="417">
        <v>2012</v>
      </c>
      <c r="V1492" s="417">
        <v>2013</v>
      </c>
      <c r="W1492" s="417">
        <v>2014</v>
      </c>
      <c r="X1492" s="417">
        <v>2015</v>
      </c>
      <c r="Y1492" s="417">
        <v>2016</v>
      </c>
      <c r="Z1492" s="417">
        <v>2017</v>
      </c>
      <c r="AA1492" s="417">
        <v>2018</v>
      </c>
      <c r="AB1492" s="417">
        <v>2019</v>
      </c>
      <c r="AC1492" s="417">
        <v>2020</v>
      </c>
      <c r="AD1492" s="417">
        <v>2021</v>
      </c>
    </row>
    <row r="1493" spans="1:30">
      <c r="A1493" t="s">
        <v>2793</v>
      </c>
      <c r="F1493">
        <v>441.96262035912696</v>
      </c>
      <c r="G1493">
        <v>461.86056781847071</v>
      </c>
      <c r="H1493">
        <v>492.32844510338674</v>
      </c>
      <c r="I1493">
        <v>461.32538540631299</v>
      </c>
      <c r="J1493">
        <v>408.45353626933468</v>
      </c>
      <c r="K1493">
        <v>374.55491707278992</v>
      </c>
      <c r="L1493">
        <v>336.58156486559096</v>
      </c>
      <c r="M1493">
        <v>365.32434243828283</v>
      </c>
      <c r="N1493">
        <v>363.54000035300481</v>
      </c>
      <c r="O1493">
        <v>377.31322519692583</v>
      </c>
      <c r="P1493">
        <v>318.05827925641705</v>
      </c>
      <c r="Q1493">
        <v>379.88040718955074</v>
      </c>
      <c r="S1493">
        <f>(F1493/F$1504)*100</f>
        <v>10.425786751149245</v>
      </c>
      <c r="T1493">
        <f t="shared" ref="T1493:AD1493" si="127">(G1493/G$1504)*100</f>
        <v>10.056574115237774</v>
      </c>
      <c r="U1493">
        <f t="shared" si="127"/>
        <v>10.696381875435362</v>
      </c>
      <c r="V1493">
        <f t="shared" si="127"/>
        <v>10.626899315810055</v>
      </c>
      <c r="W1493">
        <f t="shared" si="127"/>
        <v>9.7094361505426221</v>
      </c>
      <c r="X1493">
        <f t="shared" si="127"/>
        <v>9.8294519446627557</v>
      </c>
      <c r="Y1493">
        <f t="shared" si="127"/>
        <v>9.3672216937695119</v>
      </c>
      <c r="Z1493">
        <f t="shared" si="127"/>
        <v>8.8364671696915256</v>
      </c>
      <c r="AA1493">
        <f t="shared" si="127"/>
        <v>8.9604790915458921</v>
      </c>
      <c r="AB1493">
        <f t="shared" si="127"/>
        <v>9.0001039857962155</v>
      </c>
      <c r="AC1493">
        <f t="shared" si="127"/>
        <v>8.7030696944089474</v>
      </c>
      <c r="AD1493">
        <f t="shared" si="127"/>
        <v>8.6176427323900935</v>
      </c>
    </row>
    <row r="1494" spans="1:30">
      <c r="A1494" t="s">
        <v>2795</v>
      </c>
      <c r="F1494">
        <v>5.402029199730717</v>
      </c>
      <c r="G1494">
        <v>11.194602474138218</v>
      </c>
      <c r="H1494">
        <v>69.175888220777551</v>
      </c>
      <c r="I1494">
        <v>76.520302935830031</v>
      </c>
      <c r="J1494">
        <v>35.092262411770001</v>
      </c>
      <c r="K1494">
        <v>1.7363302748541924</v>
      </c>
      <c r="L1494">
        <v>2.4714489439393077</v>
      </c>
      <c r="M1494">
        <v>7.3500476035463347</v>
      </c>
      <c r="N1494">
        <v>6.8810468548651542</v>
      </c>
      <c r="O1494">
        <v>5.8916098778384818</v>
      </c>
      <c r="P1494">
        <v>8.1663851998841555</v>
      </c>
      <c r="Q1494">
        <v>8.6466525633774811</v>
      </c>
      <c r="S1494">
        <f t="shared" ref="S1494:S1504" si="128">(F1494/F$1504)*100</f>
        <v>0.12743250642805362</v>
      </c>
      <c r="T1494">
        <f t="shared" ref="T1494:T1504" si="129">(G1494/G$1504)*100</f>
        <v>0.24375181021308417</v>
      </c>
      <c r="U1494">
        <f t="shared" ref="U1494:U1504" si="130">(H1494/H$1504)*100</f>
        <v>1.5029229457308428</v>
      </c>
      <c r="V1494">
        <f t="shared" ref="V1494:V1504" si="131">(I1494/I$1504)*100</f>
        <v>1.7626898077549895</v>
      </c>
      <c r="W1494">
        <f t="shared" ref="W1494:W1504" si="132">(J1494/J$1504)*100</f>
        <v>0.83418565640840125</v>
      </c>
      <c r="X1494">
        <f t="shared" ref="X1494:X1504" si="133">(K1494/K$1504)*100</f>
        <v>4.5566549039391127E-2</v>
      </c>
      <c r="Y1494">
        <f t="shared" ref="Y1494:Y1504" si="134">(L1494/L$1504)*100</f>
        <v>6.8781575045433335E-2</v>
      </c>
      <c r="Z1494">
        <f t="shared" ref="Z1494:Z1504" si="135">(M1494/M$1504)*100</f>
        <v>0.17778299116593721</v>
      </c>
      <c r="AA1494">
        <f t="shared" ref="AA1494:AA1504" si="136">(N1494/N$1504)*100</f>
        <v>0.16960300492682004</v>
      </c>
      <c r="AB1494">
        <f t="shared" ref="AB1494:AB1504" si="137">(O1494/O$1504)*100</f>
        <v>0.1405333765245462</v>
      </c>
      <c r="AC1494">
        <f t="shared" ref="AC1494:AC1504" si="138">(P1494/P$1504)*100</f>
        <v>0.22345785090751605</v>
      </c>
      <c r="AD1494">
        <f t="shared" ref="AD1494:AD1504" si="139">(Q1494/Q$1504)*100</f>
        <v>0.19615058110936381</v>
      </c>
    </row>
    <row r="1495" spans="1:30">
      <c r="A1495" t="s">
        <v>2796</v>
      </c>
      <c r="F1495">
        <v>1415.5252695875267</v>
      </c>
      <c r="G1495">
        <v>1505.7775127933262</v>
      </c>
      <c r="H1495">
        <v>1496.7205704860755</v>
      </c>
      <c r="I1495">
        <v>1351.8175399825695</v>
      </c>
      <c r="J1495">
        <v>1355.3537071158974</v>
      </c>
      <c r="K1495">
        <v>1269.8557066132346</v>
      </c>
      <c r="L1495">
        <v>1173.2248421261513</v>
      </c>
      <c r="M1495">
        <v>1292.2139345775836</v>
      </c>
      <c r="N1495">
        <v>1238.9521409073827</v>
      </c>
      <c r="O1495">
        <v>1305.6633751416928</v>
      </c>
      <c r="P1495">
        <v>1039.1587959051515</v>
      </c>
      <c r="Q1495">
        <v>1244.5025933582774</v>
      </c>
      <c r="S1495">
        <f t="shared" si="128"/>
        <v>33.391884113617287</v>
      </c>
      <c r="T1495">
        <f t="shared" si="129"/>
        <v>32.786871652607196</v>
      </c>
      <c r="U1495">
        <f t="shared" si="130"/>
        <v>32.517915513446745</v>
      </c>
      <c r="V1495">
        <f t="shared" si="131"/>
        <v>31.139905466264885</v>
      </c>
      <c r="W1495">
        <f t="shared" si="132"/>
        <v>32.218402124361873</v>
      </c>
      <c r="X1495">
        <f t="shared" si="133"/>
        <v>33.324847908443942</v>
      </c>
      <c r="Y1495">
        <f t="shared" si="134"/>
        <v>32.651393718553891</v>
      </c>
      <c r="Z1495">
        <f t="shared" si="135"/>
        <v>31.256077634743889</v>
      </c>
      <c r="AA1495">
        <f t="shared" si="136"/>
        <v>30.537505482881489</v>
      </c>
      <c r="AB1495">
        <f t="shared" si="137"/>
        <v>31.144167132195793</v>
      </c>
      <c r="AC1495">
        <f t="shared" si="138"/>
        <v>28.434636084506671</v>
      </c>
      <c r="AD1495">
        <f t="shared" si="139"/>
        <v>28.231723790227587</v>
      </c>
    </row>
    <row r="1496" spans="1:30">
      <c r="A1496" t="s">
        <v>2797</v>
      </c>
      <c r="F1496">
        <v>70.707706091491161</v>
      </c>
      <c r="G1496">
        <v>80.502529956348681</v>
      </c>
      <c r="H1496">
        <v>64.235433166880938</v>
      </c>
      <c r="I1496">
        <v>62.205531280802866</v>
      </c>
      <c r="J1496">
        <v>62.697227887208669</v>
      </c>
      <c r="K1496">
        <v>41.528124016292189</v>
      </c>
      <c r="L1496">
        <v>32.314722330716549</v>
      </c>
      <c r="M1496">
        <v>43.835724198380262</v>
      </c>
      <c r="N1496">
        <v>49.208957913066783</v>
      </c>
      <c r="O1496">
        <v>97.820985043583462</v>
      </c>
      <c r="P1496">
        <v>90.496029531485235</v>
      </c>
      <c r="Q1496">
        <v>118.85272305216176</v>
      </c>
      <c r="S1496">
        <f t="shared" si="128"/>
        <v>1.6679769541908493</v>
      </c>
      <c r="T1496">
        <f t="shared" si="129"/>
        <v>1.7528659413253185</v>
      </c>
      <c r="U1496">
        <f t="shared" si="130"/>
        <v>1.3955860765726824</v>
      </c>
      <c r="V1496">
        <f t="shared" si="131"/>
        <v>1.4329406937477385</v>
      </c>
      <c r="W1496">
        <f t="shared" si="132"/>
        <v>1.4903891799958844</v>
      </c>
      <c r="X1496">
        <f t="shared" si="133"/>
        <v>1.0898233630472169</v>
      </c>
      <c r="Y1496">
        <f t="shared" si="134"/>
        <v>0.89933377119244406</v>
      </c>
      <c r="Z1496">
        <f t="shared" si="135"/>
        <v>1.0602987338684615</v>
      </c>
      <c r="AA1496">
        <f t="shared" si="136"/>
        <v>1.2128949718562991</v>
      </c>
      <c r="AB1496">
        <f t="shared" si="137"/>
        <v>2.3333373404172968</v>
      </c>
      <c r="AC1496">
        <f t="shared" si="138"/>
        <v>2.4762545214075447</v>
      </c>
      <c r="AD1496">
        <f t="shared" si="139"/>
        <v>2.6961914477578444</v>
      </c>
    </row>
    <row r="1497" spans="1:30">
      <c r="A1497" t="s">
        <v>2798</v>
      </c>
      <c r="F1497">
        <v>149.17838813925627</v>
      </c>
      <c r="G1497">
        <v>150.08434410180121</v>
      </c>
      <c r="H1497">
        <v>145.48108906280063</v>
      </c>
      <c r="I1497">
        <v>134.75572573963592</v>
      </c>
      <c r="J1497">
        <v>122.11352941385577</v>
      </c>
      <c r="K1497">
        <v>117.64912370092706</v>
      </c>
      <c r="L1497">
        <v>119.60328222401223</v>
      </c>
      <c r="M1497">
        <v>125.17695239072147</v>
      </c>
      <c r="N1497">
        <v>123.19292612522077</v>
      </c>
      <c r="O1497">
        <v>119.26818623888724</v>
      </c>
      <c r="P1497">
        <v>91.437487958636368</v>
      </c>
      <c r="Q1497">
        <v>137.58451393012939</v>
      </c>
      <c r="S1497">
        <f t="shared" si="128"/>
        <v>3.5190805533650358</v>
      </c>
      <c r="T1497">
        <f t="shared" si="129"/>
        <v>3.2679436937552993</v>
      </c>
      <c r="U1497">
        <f t="shared" si="130"/>
        <v>3.1607381205511293</v>
      </c>
      <c r="V1497">
        <f t="shared" si="131"/>
        <v>3.1041767372128395</v>
      </c>
      <c r="W1497">
        <f t="shared" si="132"/>
        <v>2.9027867595187615</v>
      </c>
      <c r="X1497">
        <f t="shared" si="133"/>
        <v>3.0874682323959726</v>
      </c>
      <c r="Y1497">
        <f t="shared" si="134"/>
        <v>3.3286150426634356</v>
      </c>
      <c r="Z1497">
        <f t="shared" si="135"/>
        <v>3.0277808010823022</v>
      </c>
      <c r="AA1497">
        <f t="shared" si="136"/>
        <v>3.0364406604486995</v>
      </c>
      <c r="AB1497">
        <f t="shared" si="137"/>
        <v>2.8449203650019315</v>
      </c>
      <c r="AC1497">
        <f t="shared" si="138"/>
        <v>2.5020157697078269</v>
      </c>
      <c r="AD1497">
        <f t="shared" si="139"/>
        <v>3.1211248701431225</v>
      </c>
    </row>
    <row r="1498" spans="1:30">
      <c r="A1498" t="s">
        <v>2799</v>
      </c>
      <c r="F1498">
        <v>751.20651440709105</v>
      </c>
      <c r="G1498">
        <v>843.04237462721574</v>
      </c>
      <c r="H1498">
        <v>812.76214927369506</v>
      </c>
      <c r="I1498">
        <v>804.35127792000378</v>
      </c>
      <c r="J1498">
        <v>810.1036077494972</v>
      </c>
      <c r="K1498">
        <v>677.26926721393943</v>
      </c>
      <c r="L1498">
        <v>656.11112461904077</v>
      </c>
      <c r="M1498">
        <v>759.08450103427469</v>
      </c>
      <c r="N1498">
        <v>768.3093231779751</v>
      </c>
      <c r="O1498">
        <v>771.72824135141411</v>
      </c>
      <c r="P1498">
        <v>672.23414331888318</v>
      </c>
      <c r="Q1498">
        <v>803.0365399847235</v>
      </c>
      <c r="S1498">
        <f t="shared" si="128"/>
        <v>17.720772220325891</v>
      </c>
      <c r="T1498">
        <f t="shared" si="129"/>
        <v>18.356445025756944</v>
      </c>
      <c r="U1498">
        <f t="shared" si="130"/>
        <v>17.658159728523145</v>
      </c>
      <c r="V1498">
        <f t="shared" si="131"/>
        <v>18.528700815955705</v>
      </c>
      <c r="W1498">
        <f t="shared" si="132"/>
        <v>19.257145688123877</v>
      </c>
      <c r="X1498">
        <f t="shared" si="133"/>
        <v>17.773590499634633</v>
      </c>
      <c r="Y1498">
        <f t="shared" si="134"/>
        <v>18.259878144274726</v>
      </c>
      <c r="Z1498">
        <f t="shared" si="135"/>
        <v>18.360740014318136</v>
      </c>
      <c r="AA1498">
        <f t="shared" si="136"/>
        <v>18.937172304261178</v>
      </c>
      <c r="AB1498">
        <f t="shared" si="137"/>
        <v>18.408139331223619</v>
      </c>
      <c r="AC1498">
        <f t="shared" si="138"/>
        <v>18.394429517581866</v>
      </c>
      <c r="AD1498">
        <f t="shared" si="139"/>
        <v>18.217001644915033</v>
      </c>
    </row>
    <row r="1499" spans="1:30">
      <c r="A1499" t="s">
        <v>2800</v>
      </c>
      <c r="F1499">
        <v>122.58624735943226</v>
      </c>
      <c r="G1499">
        <v>121.36990968412312</v>
      </c>
      <c r="H1499">
        <v>118.76370779409754</v>
      </c>
      <c r="I1499">
        <v>86.749603787495943</v>
      </c>
      <c r="J1499">
        <v>85.502522400681855</v>
      </c>
      <c r="K1499">
        <v>82.931899659139049</v>
      </c>
      <c r="L1499">
        <v>81.654465403330718</v>
      </c>
      <c r="M1499">
        <v>93.233715239837792</v>
      </c>
      <c r="N1499">
        <v>90.417984153727957</v>
      </c>
      <c r="O1499">
        <v>92.800409100184496</v>
      </c>
      <c r="P1499">
        <v>156.42870545165141</v>
      </c>
      <c r="Q1499">
        <v>189.00250949224451</v>
      </c>
      <c r="S1499">
        <f t="shared" si="128"/>
        <v>2.8917786589158996</v>
      </c>
      <c r="T1499">
        <f t="shared" si="129"/>
        <v>2.6427142240422419</v>
      </c>
      <c r="U1499">
        <f t="shared" si="130"/>
        <v>2.5802733604830008</v>
      </c>
      <c r="V1499">
        <f t="shared" si="131"/>
        <v>1.9983277190007385</v>
      </c>
      <c r="W1499">
        <f t="shared" si="132"/>
        <v>2.0324987011799021</v>
      </c>
      <c r="X1499">
        <f t="shared" si="133"/>
        <v>2.1763834493212171</v>
      </c>
      <c r="Y1499">
        <f t="shared" si="134"/>
        <v>2.2724817980588856</v>
      </c>
      <c r="Z1499">
        <f t="shared" si="135"/>
        <v>2.2551376082046208</v>
      </c>
      <c r="AA1499">
        <f t="shared" si="136"/>
        <v>2.2286088345780315</v>
      </c>
      <c r="AB1499">
        <f t="shared" si="137"/>
        <v>2.2135808555085195</v>
      </c>
      <c r="AC1499">
        <f t="shared" si="138"/>
        <v>4.280378831623902</v>
      </c>
      <c r="AD1499">
        <f t="shared" si="139"/>
        <v>4.2875496380012628</v>
      </c>
    </row>
    <row r="1500" spans="1:30">
      <c r="A1500" t="s">
        <v>2801</v>
      </c>
      <c r="F1500">
        <v>210.87444784090954</v>
      </c>
      <c r="G1500">
        <v>237.38464680935775</v>
      </c>
      <c r="H1500">
        <v>232.16557958052823</v>
      </c>
      <c r="I1500">
        <v>247.41884800326841</v>
      </c>
      <c r="J1500">
        <v>232.21153154368619</v>
      </c>
      <c r="K1500">
        <v>218.03960553702871</v>
      </c>
      <c r="L1500">
        <v>186.53865952297016</v>
      </c>
      <c r="M1500">
        <v>241.05707696890931</v>
      </c>
      <c r="N1500">
        <v>245.08701359289287</v>
      </c>
      <c r="O1500">
        <v>246.73991529461941</v>
      </c>
      <c r="P1500">
        <v>209.09756686055985</v>
      </c>
      <c r="Q1500">
        <v>324.36311776778462</v>
      </c>
      <c r="S1500">
        <f t="shared" si="128"/>
        <v>4.9744750419598818</v>
      </c>
      <c r="T1500">
        <f t="shared" si="129"/>
        <v>5.1688246644085476</v>
      </c>
      <c r="U1500">
        <f t="shared" si="130"/>
        <v>5.0440548829219489</v>
      </c>
      <c r="V1500">
        <f t="shared" si="131"/>
        <v>5.699437468087063</v>
      </c>
      <c r="W1500">
        <f t="shared" si="132"/>
        <v>5.5199498565643985</v>
      </c>
      <c r="X1500">
        <f t="shared" si="133"/>
        <v>5.7220175919969085</v>
      </c>
      <c r="Y1500">
        <f t="shared" si="134"/>
        <v>5.1914577642065147</v>
      </c>
      <c r="Z1500">
        <f t="shared" si="135"/>
        <v>5.8306898807801835</v>
      </c>
      <c r="AA1500">
        <f t="shared" si="136"/>
        <v>6.0408677415857541</v>
      </c>
      <c r="AB1500">
        <f t="shared" si="137"/>
        <v>5.8855209592484155</v>
      </c>
      <c r="AC1500">
        <f t="shared" si="138"/>
        <v>5.7215636756044974</v>
      </c>
      <c r="AD1500">
        <f t="shared" si="139"/>
        <v>7.3582248823171978</v>
      </c>
    </row>
    <row r="1501" spans="1:30">
      <c r="A1501" t="s">
        <v>2802</v>
      </c>
      <c r="F1501">
        <v>376.31691802212373</v>
      </c>
      <c r="G1501">
        <v>435.90305690109938</v>
      </c>
      <c r="H1501">
        <v>436.47779874345196</v>
      </c>
      <c r="I1501">
        <v>409.15936756851164</v>
      </c>
      <c r="J1501">
        <v>401.41335678302391</v>
      </c>
      <c r="K1501">
        <v>382.37458921593577</v>
      </c>
      <c r="L1501">
        <v>331.81641662412392</v>
      </c>
      <c r="M1501">
        <v>402.48184523637684</v>
      </c>
      <c r="N1501">
        <v>397.93567195962157</v>
      </c>
      <c r="O1501">
        <v>410.15476686930435</v>
      </c>
      <c r="P1501">
        <v>377.90058033375038</v>
      </c>
      <c r="Q1501">
        <v>418.01738781333478</v>
      </c>
      <c r="S1501">
        <f t="shared" si="128"/>
        <v>8.8772211888877042</v>
      </c>
      <c r="T1501">
        <f t="shared" si="129"/>
        <v>9.4913740298080107</v>
      </c>
      <c r="U1501">
        <f t="shared" si="130"/>
        <v>9.4829645980113337</v>
      </c>
      <c r="V1501">
        <f t="shared" si="131"/>
        <v>9.4252246696580535</v>
      </c>
      <c r="W1501">
        <f t="shared" si="132"/>
        <v>9.5420825420146258</v>
      </c>
      <c r="X1501">
        <f t="shared" si="133"/>
        <v>10.034663752198934</v>
      </c>
      <c r="Y1501">
        <f t="shared" si="134"/>
        <v>9.234605399114983</v>
      </c>
      <c r="Z1501">
        <f t="shared" si="135"/>
        <v>9.735233048230123</v>
      </c>
      <c r="AA1501">
        <f t="shared" si="136"/>
        <v>9.8082584169887532</v>
      </c>
      <c r="AB1501">
        <f t="shared" si="137"/>
        <v>9.7834777727897659</v>
      </c>
      <c r="AC1501">
        <f t="shared" si="138"/>
        <v>10.340542292724678</v>
      </c>
      <c r="AD1501">
        <f t="shared" si="139"/>
        <v>9.4827857292066309</v>
      </c>
    </row>
    <row r="1502" spans="1:30">
      <c r="A1502" t="s">
        <v>2803</v>
      </c>
      <c r="F1502">
        <v>652.87682329553991</v>
      </c>
      <c r="G1502">
        <v>701.19616733393173</v>
      </c>
      <c r="H1502">
        <v>697.20762244546256</v>
      </c>
      <c r="I1502">
        <v>674.80118505894609</v>
      </c>
      <c r="J1502">
        <v>661.92903470063084</v>
      </c>
      <c r="K1502">
        <v>615.7365184009642</v>
      </c>
      <c r="L1502">
        <v>646.31856660771416</v>
      </c>
      <c r="M1502">
        <v>771.30510758447599</v>
      </c>
      <c r="N1502">
        <v>742.18492229327069</v>
      </c>
      <c r="O1502">
        <v>735.52441422052459</v>
      </c>
      <c r="P1502">
        <v>668.20004438837714</v>
      </c>
      <c r="Q1502">
        <v>755.80356929880452</v>
      </c>
      <c r="S1502">
        <f t="shared" si="128"/>
        <v>15.401199605785804</v>
      </c>
      <c r="T1502">
        <f t="shared" si="129"/>
        <v>15.267878917270808</v>
      </c>
      <c r="U1502">
        <f t="shared" si="130"/>
        <v>15.14760938619942</v>
      </c>
      <c r="V1502">
        <f t="shared" si="131"/>
        <v>15.544438868229246</v>
      </c>
      <c r="W1502">
        <f t="shared" si="132"/>
        <v>15.734856300468273</v>
      </c>
      <c r="X1502">
        <f t="shared" si="133"/>
        <v>16.158785380516139</v>
      </c>
      <c r="Y1502">
        <f t="shared" si="134"/>
        <v>17.987346694497237</v>
      </c>
      <c r="Z1502">
        <f t="shared" si="135"/>
        <v>18.65633211161402</v>
      </c>
      <c r="AA1502">
        <f t="shared" si="136"/>
        <v>18.293262011915758</v>
      </c>
      <c r="AB1502">
        <f t="shared" si="137"/>
        <v>17.54456448914981</v>
      </c>
      <c r="AC1502">
        <f t="shared" si="138"/>
        <v>18.284043948533274</v>
      </c>
      <c r="AD1502">
        <f t="shared" si="139"/>
        <v>17.145514779951231</v>
      </c>
    </row>
    <row r="1503" spans="1:30">
      <c r="A1503" t="s">
        <v>2804</v>
      </c>
      <c r="F1503">
        <v>42.492713948758222</v>
      </c>
      <c r="G1503">
        <v>44.307605600704065</v>
      </c>
      <c r="H1503">
        <v>37.438525264421507</v>
      </c>
      <c r="I1503">
        <v>32.005199548373341</v>
      </c>
      <c r="J1503">
        <v>31.898541733823247</v>
      </c>
      <c r="K1503">
        <v>28.861058935452842</v>
      </c>
      <c r="L1503">
        <v>26.549480227279616</v>
      </c>
      <c r="M1503">
        <v>33.217290670649923</v>
      </c>
      <c r="N1503">
        <v>31.43915211622042</v>
      </c>
      <c r="O1503">
        <v>29.415602540958158</v>
      </c>
      <c r="P1503">
        <v>23.374805389676556</v>
      </c>
      <c r="Q1503">
        <v>28.480746235014593</v>
      </c>
      <c r="S1503">
        <f t="shared" si="128"/>
        <v>1.0023924053743551</v>
      </c>
      <c r="T1503">
        <f t="shared" si="129"/>
        <v>0.96475592557478551</v>
      </c>
      <c r="U1503">
        <f t="shared" si="130"/>
        <v>0.81339351212439703</v>
      </c>
      <c r="V1503">
        <f t="shared" si="131"/>
        <v>0.73725843827868964</v>
      </c>
      <c r="W1503">
        <f t="shared" si="132"/>
        <v>0.75826704082137841</v>
      </c>
      <c r="X1503">
        <f t="shared" si="133"/>
        <v>0.75740132874288812</v>
      </c>
      <c r="Y1503">
        <f t="shared" si="134"/>
        <v>0.73888439862293442</v>
      </c>
      <c r="Z1503">
        <f t="shared" si="135"/>
        <v>0.80346000630080083</v>
      </c>
      <c r="AA1503">
        <f t="shared" si="136"/>
        <v>0.77490747901132695</v>
      </c>
      <c r="AB1503">
        <f t="shared" si="137"/>
        <v>0.70165439214408909</v>
      </c>
      <c r="AC1503">
        <f t="shared" si="138"/>
        <v>0.63960781299327407</v>
      </c>
      <c r="AD1503">
        <f t="shared" si="139"/>
        <v>0.64608990398063149</v>
      </c>
    </row>
    <row r="1504" spans="1:30">
      <c r="A1504" t="s">
        <v>2805</v>
      </c>
      <c r="F1504">
        <v>4239.1296782509862</v>
      </c>
      <c r="G1504">
        <v>4592.6233181005164</v>
      </c>
      <c r="H1504">
        <v>4602.7568091415778</v>
      </c>
      <c r="I1504">
        <v>4341.1099672317505</v>
      </c>
      <c r="J1504">
        <v>4206.76885800941</v>
      </c>
      <c r="K1504">
        <v>3810.5371406405579</v>
      </c>
      <c r="L1504">
        <v>3593.1845734948697</v>
      </c>
      <c r="M1504">
        <v>4134.2805379430392</v>
      </c>
      <c r="N1504">
        <v>4057.1491394472487</v>
      </c>
      <c r="O1504">
        <v>4192.3207308759329</v>
      </c>
      <c r="P1504">
        <v>3654.552823594473</v>
      </c>
      <c r="Q1504">
        <v>4408.1707606854034</v>
      </c>
      <c r="S1504">
        <f t="shared" si="128"/>
        <v>100</v>
      </c>
      <c r="T1504">
        <f t="shared" si="129"/>
        <v>100</v>
      </c>
      <c r="U1504">
        <f t="shared" si="130"/>
        <v>100</v>
      </c>
      <c r="V1504">
        <f t="shared" si="131"/>
        <v>100</v>
      </c>
      <c r="W1504">
        <f t="shared" si="132"/>
        <v>100</v>
      </c>
      <c r="X1504">
        <f t="shared" si="133"/>
        <v>100</v>
      </c>
      <c r="Y1504">
        <f t="shared" si="134"/>
        <v>100</v>
      </c>
      <c r="Z1504">
        <f t="shared" si="135"/>
        <v>100</v>
      </c>
      <c r="AA1504">
        <f t="shared" si="136"/>
        <v>100</v>
      </c>
      <c r="AB1504">
        <f t="shared" si="137"/>
        <v>100</v>
      </c>
      <c r="AC1504">
        <f t="shared" si="138"/>
        <v>100</v>
      </c>
      <c r="AD1504">
        <f t="shared" si="139"/>
        <v>100</v>
      </c>
    </row>
    <row r="1505" spans="1:30">
      <c r="A1505" t="s">
        <v>2806</v>
      </c>
      <c r="F1505">
        <v>197.34603308980374</v>
      </c>
      <c r="G1505">
        <v>228.14217965597325</v>
      </c>
      <c r="H1505">
        <v>289.73540515434456</v>
      </c>
      <c r="I1505">
        <v>282.80998229980469</v>
      </c>
      <c r="J1505">
        <v>279.31978314836448</v>
      </c>
      <c r="K1505">
        <v>251.52939261642157</v>
      </c>
      <c r="L1505">
        <v>220.141369363536</v>
      </c>
      <c r="M1505">
        <v>273.11943514850554</v>
      </c>
      <c r="N1505">
        <v>290.92188599577759</v>
      </c>
      <c r="O1505">
        <v>303.50339262543253</v>
      </c>
      <c r="P1505">
        <v>325.32932318530038</v>
      </c>
      <c r="Q1505">
        <v>333.04769375422586</v>
      </c>
    </row>
    <row r="1506" spans="1:30">
      <c r="A1506" t="s">
        <v>2807</v>
      </c>
      <c r="F1506">
        <v>4436.4757113407904</v>
      </c>
      <c r="G1506">
        <v>4820.7654977564898</v>
      </c>
      <c r="H1506">
        <v>4892.4922142959231</v>
      </c>
      <c r="I1506">
        <v>4623.9199495315552</v>
      </c>
      <c r="J1506">
        <v>4486.0886411577749</v>
      </c>
      <c r="K1506">
        <v>4062.0665332569797</v>
      </c>
      <c r="L1506">
        <v>3813.3259428584056</v>
      </c>
      <c r="M1506">
        <v>4407.3999730915448</v>
      </c>
      <c r="N1506">
        <v>4348.0804121217452</v>
      </c>
      <c r="O1506">
        <v>4495.8241235013656</v>
      </c>
      <c r="P1506">
        <v>3979.8821467797734</v>
      </c>
      <c r="Q1506">
        <v>4741.2184544396287</v>
      </c>
    </row>
    <row r="1514" spans="1:30">
      <c r="A1514" s="8" t="s">
        <v>2812</v>
      </c>
    </row>
    <row r="1515" spans="1:30">
      <c r="A1515" s="8" t="s">
        <v>450</v>
      </c>
    </row>
    <row r="1516" spans="1:30">
      <c r="F1516">
        <v>2010</v>
      </c>
      <c r="G1516">
        <v>2011</v>
      </c>
      <c r="H1516">
        <v>2012</v>
      </c>
      <c r="I1516">
        <v>2013</v>
      </c>
      <c r="J1516">
        <v>2014</v>
      </c>
      <c r="K1516">
        <v>2015</v>
      </c>
      <c r="L1516">
        <v>2016</v>
      </c>
      <c r="M1516">
        <v>2017</v>
      </c>
      <c r="N1516">
        <v>2018</v>
      </c>
      <c r="O1516">
        <v>2019</v>
      </c>
      <c r="P1516">
        <v>2020</v>
      </c>
      <c r="Q1516">
        <v>2021</v>
      </c>
      <c r="S1516" s="417">
        <v>2010</v>
      </c>
      <c r="T1516" s="417">
        <v>2011</v>
      </c>
      <c r="U1516" s="417">
        <v>2012</v>
      </c>
      <c r="V1516" s="417">
        <v>2013</v>
      </c>
      <c r="W1516" s="417">
        <v>2014</v>
      </c>
      <c r="X1516" s="417">
        <v>2015</v>
      </c>
      <c r="Y1516" s="417">
        <v>2016</v>
      </c>
      <c r="Z1516" s="417">
        <v>2017</v>
      </c>
      <c r="AA1516" s="417">
        <v>2018</v>
      </c>
      <c r="AB1516" s="417">
        <v>2019</v>
      </c>
      <c r="AC1516" s="417">
        <v>2020</v>
      </c>
      <c r="AD1516" s="417">
        <v>2021</v>
      </c>
    </row>
    <row r="1517" spans="1:30">
      <c r="A1517" t="s">
        <v>2793</v>
      </c>
      <c r="F1517">
        <v>108.65766847911118</v>
      </c>
      <c r="G1517">
        <v>116.56328410318453</v>
      </c>
      <c r="H1517">
        <v>123.52950788937528</v>
      </c>
      <c r="I1517">
        <v>121.078800763782</v>
      </c>
      <c r="J1517">
        <v>96.735738699479356</v>
      </c>
      <c r="K1517">
        <v>89.179085027727297</v>
      </c>
      <c r="L1517">
        <v>104.11692565537889</v>
      </c>
      <c r="M1517">
        <v>114.5383957980002</v>
      </c>
      <c r="N1517">
        <v>103.94024937882352</v>
      </c>
      <c r="O1517">
        <v>106.82292474640739</v>
      </c>
      <c r="P1517">
        <v>106.23320978338069</v>
      </c>
      <c r="Q1517">
        <v>93.355309955714716</v>
      </c>
      <c r="S1517">
        <f>(F1517/F$1528)*100</f>
        <v>5.3922400895011293</v>
      </c>
      <c r="T1517">
        <f t="shared" ref="T1517:AD1517" si="140">(G1517/G$1528)*100</f>
        <v>5.0693660764061379</v>
      </c>
      <c r="U1517">
        <f t="shared" si="140"/>
        <v>5.5273410067235256</v>
      </c>
      <c r="V1517">
        <f t="shared" si="140"/>
        <v>5.6920745605518297</v>
      </c>
      <c r="W1517">
        <f t="shared" si="140"/>
        <v>4.4407674030844859</v>
      </c>
      <c r="X1517">
        <f t="shared" si="140"/>
        <v>4.2468839080591358</v>
      </c>
      <c r="Y1517">
        <f t="shared" si="140"/>
        <v>5.5416955450291194</v>
      </c>
      <c r="Z1517">
        <f t="shared" si="140"/>
        <v>5.637251657398668</v>
      </c>
      <c r="AA1517">
        <f t="shared" si="140"/>
        <v>4.8392722243296582</v>
      </c>
      <c r="AB1517">
        <f t="shared" si="140"/>
        <v>4.9753515822892078</v>
      </c>
      <c r="AC1517">
        <f t="shared" si="140"/>
        <v>5.6786082260226243</v>
      </c>
      <c r="AD1517">
        <f t="shared" si="140"/>
        <v>4.8112056365958198</v>
      </c>
    </row>
    <row r="1518" spans="1:30">
      <c r="A1518" t="s">
        <v>2795</v>
      </c>
      <c r="F1518">
        <v>119.64345721619492</v>
      </c>
      <c r="G1518">
        <v>222.78484658019184</v>
      </c>
      <c r="H1518">
        <v>145.92514327622936</v>
      </c>
      <c r="I1518">
        <v>145.03772405299526</v>
      </c>
      <c r="J1518">
        <v>225.65106364017822</v>
      </c>
      <c r="K1518">
        <v>197.93467398497557</v>
      </c>
      <c r="L1518">
        <v>98.100494079374073</v>
      </c>
      <c r="M1518">
        <v>87.122162454318413</v>
      </c>
      <c r="N1518">
        <v>144.26162738858463</v>
      </c>
      <c r="O1518">
        <v>127.1483458413018</v>
      </c>
      <c r="P1518">
        <v>179.390693433357</v>
      </c>
      <c r="Q1518">
        <v>112.69839538593449</v>
      </c>
      <c r="S1518">
        <f t="shared" ref="S1518:S1528" si="141">(F1518/F$1528)*100</f>
        <v>5.9374202987956171</v>
      </c>
      <c r="T1518">
        <f t="shared" ref="T1518:T1528" si="142">(G1518/G$1528)*100</f>
        <v>9.6889681195943211</v>
      </c>
      <c r="U1518">
        <f t="shared" ref="U1518:U1528" si="143">(H1518/H$1528)*100</f>
        <v>6.5294361009276045</v>
      </c>
      <c r="V1518">
        <f t="shared" ref="V1518:V1528" si="144">(I1518/I$1528)*100</f>
        <v>6.8184152320192117</v>
      </c>
      <c r="W1518">
        <f t="shared" ref="W1518:W1528" si="145">(J1518/J$1528)*100</f>
        <v>10.358776408351751</v>
      </c>
      <c r="X1518">
        <f t="shared" ref="X1518:X1528" si="146">(K1518/K$1528)*100</f>
        <v>9.4260395420334877</v>
      </c>
      <c r="Y1518">
        <f t="shared" ref="Y1518:Y1528" si="147">(L1518/L$1528)*100</f>
        <v>5.2214668036227891</v>
      </c>
      <c r="Z1518">
        <f t="shared" ref="Z1518:Z1528" si="148">(M1518/M$1528)*100</f>
        <v>4.2879032072172381</v>
      </c>
      <c r="AA1518">
        <f t="shared" ref="AA1518:AA1528" si="149">(N1518/N$1528)*100</f>
        <v>6.7165635125020735</v>
      </c>
      <c r="AB1518">
        <f t="shared" ref="AB1518:AB1528" si="150">(O1518/O$1528)*100</f>
        <v>5.9220221237038526</v>
      </c>
      <c r="AC1518">
        <f t="shared" ref="AC1518:AC1528" si="151">(P1518/P$1528)*100</f>
        <v>9.5891809113154505</v>
      </c>
      <c r="AD1518">
        <f t="shared" ref="AD1518:AD1528" si="152">(Q1518/Q$1528)*100</f>
        <v>5.808080497759847</v>
      </c>
    </row>
    <row r="1519" spans="1:30">
      <c r="A1519" t="s">
        <v>2796</v>
      </c>
      <c r="F1519">
        <v>292.41134238251573</v>
      </c>
      <c r="G1519">
        <v>327.90563533567405</v>
      </c>
      <c r="H1519">
        <v>288.97044193160383</v>
      </c>
      <c r="I1519">
        <v>261.54318919554765</v>
      </c>
      <c r="J1519">
        <v>299.20481428106694</v>
      </c>
      <c r="K1519">
        <v>356.77671776553007</v>
      </c>
      <c r="L1519">
        <v>352.32876378086775</v>
      </c>
      <c r="M1519">
        <v>351.59559188873016</v>
      </c>
      <c r="N1519">
        <v>406.76555910923776</v>
      </c>
      <c r="O1519">
        <v>413.22003779105012</v>
      </c>
      <c r="P1519">
        <v>335.0420296530832</v>
      </c>
      <c r="Q1519">
        <v>366.75765108183339</v>
      </c>
      <c r="S1519">
        <f t="shared" si="141"/>
        <v>14.511190835306426</v>
      </c>
      <c r="T1519">
        <f t="shared" si="142"/>
        <v>14.260697241179173</v>
      </c>
      <c r="U1519">
        <f t="shared" si="143"/>
        <v>12.930013247117866</v>
      </c>
      <c r="V1519">
        <f t="shared" si="144"/>
        <v>12.295491236405514</v>
      </c>
      <c r="W1519">
        <f t="shared" si="145"/>
        <v>13.735347493784742</v>
      </c>
      <c r="X1519">
        <f t="shared" si="146"/>
        <v>16.990410935226432</v>
      </c>
      <c r="Y1519">
        <f t="shared" si="147"/>
        <v>18.752942697258572</v>
      </c>
      <c r="Z1519">
        <f t="shared" si="148"/>
        <v>17.304527615388647</v>
      </c>
      <c r="AA1519">
        <f t="shared" si="149"/>
        <v>18.938277363920815</v>
      </c>
      <c r="AB1519">
        <f t="shared" si="150"/>
        <v>19.246008979233185</v>
      </c>
      <c r="AC1519">
        <f t="shared" si="151"/>
        <v>17.909394148316096</v>
      </c>
      <c r="AD1519">
        <f t="shared" si="152"/>
        <v>18.901404526283656</v>
      </c>
    </row>
    <row r="1520" spans="1:30">
      <c r="A1520" t="s">
        <v>2797</v>
      </c>
      <c r="F1520">
        <v>128.47941665526423</v>
      </c>
      <c r="G1520">
        <v>143.63192623608734</v>
      </c>
      <c r="H1520">
        <v>144.80175628041403</v>
      </c>
      <c r="I1520">
        <v>132.99668579919319</v>
      </c>
      <c r="J1520">
        <v>128.09145981202406</v>
      </c>
      <c r="K1520">
        <v>120.17631671185889</v>
      </c>
      <c r="L1520">
        <v>105.051970205682</v>
      </c>
      <c r="M1520">
        <v>121.51347341485277</v>
      </c>
      <c r="N1520">
        <v>116.75198020043368</v>
      </c>
      <c r="O1520">
        <v>118.35348976982964</v>
      </c>
      <c r="P1520">
        <v>102.31345806699811</v>
      </c>
      <c r="Q1520">
        <v>103.37103475319491</v>
      </c>
      <c r="S1520">
        <f t="shared" si="141"/>
        <v>6.3759131855237641</v>
      </c>
      <c r="T1520">
        <f t="shared" si="142"/>
        <v>6.2465880225675408</v>
      </c>
      <c r="U1520">
        <f t="shared" si="143"/>
        <v>6.4791700299743331</v>
      </c>
      <c r="V1520">
        <f t="shared" si="144"/>
        <v>6.2523500984471267</v>
      </c>
      <c r="W1520">
        <f t="shared" si="145"/>
        <v>5.8801885114441603</v>
      </c>
      <c r="X1520">
        <f t="shared" si="146"/>
        <v>5.7230332136142401</v>
      </c>
      <c r="Y1520">
        <f t="shared" si="147"/>
        <v>5.5914639394203407</v>
      </c>
      <c r="Z1520">
        <f t="shared" si="148"/>
        <v>5.9805449921982197</v>
      </c>
      <c r="AA1520">
        <f t="shared" si="149"/>
        <v>5.4357635112096938</v>
      </c>
      <c r="AB1520">
        <f t="shared" si="150"/>
        <v>5.5123956210118212</v>
      </c>
      <c r="AC1520">
        <f t="shared" si="151"/>
        <v>5.4690811451219901</v>
      </c>
      <c r="AD1520">
        <f t="shared" si="152"/>
        <v>5.3273810059785385</v>
      </c>
    </row>
    <row r="1521" spans="1:30">
      <c r="A1521" t="s">
        <v>2798</v>
      </c>
      <c r="F1521">
        <v>162.59439428203299</v>
      </c>
      <c r="G1521">
        <v>157.32846612799659</v>
      </c>
      <c r="H1521">
        <v>197.97063888639124</v>
      </c>
      <c r="I1521">
        <v>154.30996673946865</v>
      </c>
      <c r="J1521">
        <v>132.54370402589933</v>
      </c>
      <c r="K1521">
        <v>120.61642159622254</v>
      </c>
      <c r="L1521">
        <v>91.251417481504419</v>
      </c>
      <c r="M1521">
        <v>99.108123361141139</v>
      </c>
      <c r="N1521">
        <v>93.813980986440853</v>
      </c>
      <c r="O1521">
        <v>74.119601779513886</v>
      </c>
      <c r="P1521">
        <v>39.500048088304922</v>
      </c>
      <c r="Q1521">
        <v>46.522884453026549</v>
      </c>
      <c r="S1521">
        <f t="shared" si="141"/>
        <v>8.0689013803409679</v>
      </c>
      <c r="T1521">
        <f t="shared" si="142"/>
        <v>6.8422539325184353</v>
      </c>
      <c r="U1521">
        <f t="shared" si="143"/>
        <v>8.8582173534111632</v>
      </c>
      <c r="V1521">
        <f t="shared" si="144"/>
        <v>7.2543156240119062</v>
      </c>
      <c r="W1521">
        <f t="shared" si="145"/>
        <v>6.0845739975256894</v>
      </c>
      <c r="X1521">
        <f t="shared" si="146"/>
        <v>5.743991876182724</v>
      </c>
      <c r="Y1521">
        <f t="shared" si="147"/>
        <v>4.8569199537128327</v>
      </c>
      <c r="Z1521">
        <f t="shared" si="148"/>
        <v>4.8778178600002633</v>
      </c>
      <c r="AA1521">
        <f t="shared" si="149"/>
        <v>4.3678112680569416</v>
      </c>
      <c r="AB1521">
        <f t="shared" si="150"/>
        <v>3.4521717025422736</v>
      </c>
      <c r="AC1521">
        <f t="shared" si="151"/>
        <v>2.1114423489595842</v>
      </c>
      <c r="AD1521">
        <f t="shared" si="152"/>
        <v>2.3976264876339326</v>
      </c>
    </row>
    <row r="1522" spans="1:30">
      <c r="A1522" t="s">
        <v>2799</v>
      </c>
      <c r="F1522">
        <v>343.45894700995791</v>
      </c>
      <c r="G1522">
        <v>387.28890817459319</v>
      </c>
      <c r="H1522">
        <v>416.58710803301022</v>
      </c>
      <c r="I1522">
        <v>408.65521043853494</v>
      </c>
      <c r="J1522">
        <v>378.39786977231972</v>
      </c>
      <c r="K1522">
        <v>317.71442748211848</v>
      </c>
      <c r="L1522">
        <v>302.7502017399288</v>
      </c>
      <c r="M1522">
        <v>340.65694137547922</v>
      </c>
      <c r="N1522">
        <v>314.60178623122573</v>
      </c>
      <c r="O1522">
        <v>266.1094920668337</v>
      </c>
      <c r="P1522">
        <v>182.57858501781118</v>
      </c>
      <c r="Q1522">
        <v>202.26157955501392</v>
      </c>
      <c r="S1522">
        <f t="shared" si="141"/>
        <v>17.044476741381377</v>
      </c>
      <c r="T1522">
        <f t="shared" si="142"/>
        <v>16.843290474989427</v>
      </c>
      <c r="U1522">
        <f t="shared" si="143"/>
        <v>18.640234583993418</v>
      </c>
      <c r="V1522">
        <f t="shared" si="144"/>
        <v>19.211421922754447</v>
      </c>
      <c r="W1522">
        <f t="shared" si="145"/>
        <v>17.370797474362696</v>
      </c>
      <c r="X1522">
        <f t="shared" si="146"/>
        <v>15.130187633260771</v>
      </c>
      <c r="Y1522">
        <f t="shared" si="147"/>
        <v>16.11408936326151</v>
      </c>
      <c r="Z1522">
        <f t="shared" si="148"/>
        <v>16.766158579346978</v>
      </c>
      <c r="AA1522">
        <f t="shared" si="149"/>
        <v>14.647296835747689</v>
      </c>
      <c r="AB1522">
        <f t="shared" si="150"/>
        <v>12.3942335932103</v>
      </c>
      <c r="AC1522">
        <f t="shared" si="151"/>
        <v>9.7595870151323556</v>
      </c>
      <c r="AD1522">
        <f t="shared" si="152"/>
        <v>10.423853255733178</v>
      </c>
    </row>
    <row r="1523" spans="1:30">
      <c r="A1523" t="s">
        <v>2800</v>
      </c>
      <c r="F1523">
        <v>71.450691834972005</v>
      </c>
      <c r="G1523">
        <v>79.65600601614338</v>
      </c>
      <c r="H1523">
        <v>77.17242422102936</v>
      </c>
      <c r="I1523">
        <v>74.767361851597812</v>
      </c>
      <c r="J1523">
        <v>78.319390315892051</v>
      </c>
      <c r="K1523">
        <v>74.310933149264841</v>
      </c>
      <c r="L1523">
        <v>72.455010186169076</v>
      </c>
      <c r="M1523">
        <v>70.747761108060246</v>
      </c>
      <c r="N1523">
        <v>72.015485354300878</v>
      </c>
      <c r="O1523">
        <v>69.41804077890184</v>
      </c>
      <c r="P1523">
        <v>58.848093148433804</v>
      </c>
      <c r="Q1523">
        <v>61.036537004553757</v>
      </c>
      <c r="S1523">
        <f t="shared" si="141"/>
        <v>3.5458085041572081</v>
      </c>
      <c r="T1523">
        <f t="shared" si="142"/>
        <v>3.4642594174232642</v>
      </c>
      <c r="U1523">
        <f t="shared" si="143"/>
        <v>3.4530883533281487</v>
      </c>
      <c r="V1523">
        <f t="shared" si="144"/>
        <v>3.514912566613035</v>
      </c>
      <c r="W1523">
        <f t="shared" si="145"/>
        <v>3.5953433572750089</v>
      </c>
      <c r="X1523">
        <f t="shared" si="146"/>
        <v>3.5388331926297383</v>
      </c>
      <c r="Y1523">
        <f t="shared" si="147"/>
        <v>3.8564681451770189</v>
      </c>
      <c r="Z1523">
        <f t="shared" si="148"/>
        <v>3.4820020900853317</v>
      </c>
      <c r="AA1523">
        <f t="shared" si="149"/>
        <v>3.3529122748832894</v>
      </c>
      <c r="AB1523">
        <f t="shared" si="150"/>
        <v>3.2331932480658057</v>
      </c>
      <c r="AC1523">
        <f t="shared" si="151"/>
        <v>3.1456760698453525</v>
      </c>
      <c r="AD1523">
        <f t="shared" si="152"/>
        <v>3.1456092965028186</v>
      </c>
    </row>
    <row r="1524" spans="1:30">
      <c r="A1524" t="s">
        <v>2801</v>
      </c>
      <c r="F1524">
        <v>97.422028484264729</v>
      </c>
      <c r="G1524">
        <v>111.41948908975679</v>
      </c>
      <c r="H1524">
        <v>110.62187244405064</v>
      </c>
      <c r="I1524">
        <v>143.30243768853333</v>
      </c>
      <c r="J1524">
        <v>184.74354620690622</v>
      </c>
      <c r="K1524">
        <v>203.52917529898059</v>
      </c>
      <c r="L1524">
        <v>178.62180424675361</v>
      </c>
      <c r="M1524">
        <v>194.4091375511498</v>
      </c>
      <c r="N1524">
        <v>192.84704793065271</v>
      </c>
      <c r="O1524">
        <v>283.4796667098999</v>
      </c>
      <c r="P1524">
        <v>267.07899983723956</v>
      </c>
      <c r="Q1524">
        <v>272.61553922387588</v>
      </c>
      <c r="S1524">
        <f t="shared" si="141"/>
        <v>4.8346607740286967</v>
      </c>
      <c r="T1524">
        <f t="shared" si="142"/>
        <v>4.8456611581235096</v>
      </c>
      <c r="U1524">
        <f t="shared" si="143"/>
        <v>4.9497874819359691</v>
      </c>
      <c r="V1524">
        <f t="shared" si="144"/>
        <v>6.7368371249672894</v>
      </c>
      <c r="W1524">
        <f t="shared" si="145"/>
        <v>8.480868900733137</v>
      </c>
      <c r="X1524">
        <f t="shared" si="146"/>
        <v>9.692460728084864</v>
      </c>
      <c r="Y1524">
        <f t="shared" si="147"/>
        <v>9.5072693571043718</v>
      </c>
      <c r="Z1524">
        <f t="shared" si="148"/>
        <v>9.5682607150047012</v>
      </c>
      <c r="AA1524">
        <f t="shared" si="149"/>
        <v>8.9786138495152912</v>
      </c>
      <c r="AB1524">
        <f t="shared" si="150"/>
        <v>13.203261487739335</v>
      </c>
      <c r="AC1524">
        <f t="shared" si="151"/>
        <v>14.276486689672716</v>
      </c>
      <c r="AD1524">
        <f t="shared" si="152"/>
        <v>14.049649875938638</v>
      </c>
    </row>
    <row r="1525" spans="1:30">
      <c r="A1525" t="s">
        <v>2802</v>
      </c>
      <c r="F1525">
        <v>213.02139649297015</v>
      </c>
      <c r="G1525">
        <v>233.0180110670116</v>
      </c>
      <c r="H1525">
        <v>224.07313668901739</v>
      </c>
      <c r="I1525">
        <v>200.91475029523559</v>
      </c>
      <c r="J1525">
        <v>184.81791390910914</v>
      </c>
      <c r="K1525">
        <v>170.87844561719345</v>
      </c>
      <c r="L1525">
        <v>151.20924428423848</v>
      </c>
      <c r="M1525">
        <v>166.91745912187125</v>
      </c>
      <c r="N1525">
        <v>157.3832012004566</v>
      </c>
      <c r="O1525">
        <v>145.97929580344095</v>
      </c>
      <c r="P1525">
        <v>118.02104051365997</v>
      </c>
      <c r="Q1525">
        <v>124.89446956140858</v>
      </c>
      <c r="S1525">
        <f t="shared" si="141"/>
        <v>10.571389301545087</v>
      </c>
      <c r="T1525">
        <f t="shared" si="142"/>
        <v>10.134010975952474</v>
      </c>
      <c r="U1525">
        <f t="shared" si="143"/>
        <v>10.026176401799598</v>
      </c>
      <c r="V1525">
        <f t="shared" si="144"/>
        <v>9.4452681376178802</v>
      </c>
      <c r="W1525">
        <f t="shared" si="145"/>
        <v>8.4842828372185046</v>
      </c>
      <c r="X1525">
        <f t="shared" si="146"/>
        <v>8.1375685868517742</v>
      </c>
      <c r="Y1525">
        <f t="shared" si="147"/>
        <v>8.0482168498786599</v>
      </c>
      <c r="Z1525">
        <f t="shared" si="148"/>
        <v>8.215199073880969</v>
      </c>
      <c r="AA1525">
        <f t="shared" si="149"/>
        <v>7.3274805351835726</v>
      </c>
      <c r="AB1525">
        <f t="shared" si="150"/>
        <v>6.7990866387651563</v>
      </c>
      <c r="AC1525">
        <f t="shared" si="151"/>
        <v>6.3087169527420741</v>
      </c>
      <c r="AD1525">
        <f t="shared" si="152"/>
        <v>6.4366234359731838</v>
      </c>
    </row>
    <row r="1526" spans="1:30">
      <c r="A1526" t="s">
        <v>2803</v>
      </c>
      <c r="F1526">
        <v>451.41845001034761</v>
      </c>
      <c r="G1526">
        <v>493.51983057309502</v>
      </c>
      <c r="H1526">
        <v>478.79904387358908</v>
      </c>
      <c r="I1526">
        <v>462.25754944368975</v>
      </c>
      <c r="J1526">
        <v>447.98778881826036</v>
      </c>
      <c r="K1526">
        <v>429.92059097573281</v>
      </c>
      <c r="L1526">
        <v>405.11241814709865</v>
      </c>
      <c r="M1526">
        <v>465.1792983223458</v>
      </c>
      <c r="N1526">
        <v>523.17296330877559</v>
      </c>
      <c r="O1526">
        <v>521.69723510742188</v>
      </c>
      <c r="P1526">
        <v>463.66532944187975</v>
      </c>
      <c r="Q1526">
        <v>537.99050805248703</v>
      </c>
      <c r="S1526">
        <f t="shared" si="141"/>
        <v>22.402069705316848</v>
      </c>
      <c r="T1526">
        <f t="shared" si="142"/>
        <v>21.463299583480097</v>
      </c>
      <c r="U1526">
        <f t="shared" si="143"/>
        <v>21.423914288985269</v>
      </c>
      <c r="V1526">
        <f t="shared" si="144"/>
        <v>21.731338772877255</v>
      </c>
      <c r="W1526">
        <f t="shared" si="145"/>
        <v>20.565404227121846</v>
      </c>
      <c r="X1526">
        <f t="shared" si="146"/>
        <v>20.473666431881803</v>
      </c>
      <c r="Y1526">
        <f t="shared" si="147"/>
        <v>21.562389292136849</v>
      </c>
      <c r="Z1526">
        <f t="shared" si="148"/>
        <v>22.894792197718019</v>
      </c>
      <c r="AA1526">
        <f t="shared" si="149"/>
        <v>24.357998032437028</v>
      </c>
      <c r="AB1526">
        <f t="shared" si="150"/>
        <v>24.298409450307723</v>
      </c>
      <c r="AC1526">
        <f t="shared" si="151"/>
        <v>24.784846087763185</v>
      </c>
      <c r="AD1526">
        <f t="shared" si="152"/>
        <v>27.726146118576807</v>
      </c>
    </row>
    <row r="1527" spans="1:30">
      <c r="A1527" t="s">
        <v>2804</v>
      </c>
      <c r="F1527">
        <v>26.516956710930081</v>
      </c>
      <c r="G1527">
        <v>26.249678102258134</v>
      </c>
      <c r="H1527">
        <v>26.430178402979134</v>
      </c>
      <c r="I1527">
        <v>22.283455691052492</v>
      </c>
      <c r="J1527">
        <v>21.863060195911036</v>
      </c>
      <c r="K1527">
        <v>18.83424626763026</v>
      </c>
      <c r="L1527">
        <v>17.79362552024778</v>
      </c>
      <c r="M1527">
        <v>20.024367879777092</v>
      </c>
      <c r="N1527">
        <v>22.29489782991557</v>
      </c>
      <c r="O1527">
        <v>20.694605774349636</v>
      </c>
      <c r="P1527">
        <v>18.089895999792851</v>
      </c>
      <c r="Q1527">
        <v>18.868567377197419</v>
      </c>
      <c r="S1527">
        <f t="shared" si="141"/>
        <v>1.3159291841029277</v>
      </c>
      <c r="T1527">
        <f t="shared" si="142"/>
        <v>1.1416049977656126</v>
      </c>
      <c r="U1527">
        <f t="shared" si="143"/>
        <v>1.1826211518031158</v>
      </c>
      <c r="V1527">
        <f t="shared" si="144"/>
        <v>1.0475747237345023</v>
      </c>
      <c r="W1527">
        <f t="shared" si="145"/>
        <v>1.0036493890979941</v>
      </c>
      <c r="X1527">
        <f t="shared" si="146"/>
        <v>0.8969239521750253</v>
      </c>
      <c r="Y1527">
        <f t="shared" si="147"/>
        <v>0.94707805339793305</v>
      </c>
      <c r="Z1527">
        <f t="shared" si="148"/>
        <v>0.98554201176095868</v>
      </c>
      <c r="AA1527">
        <f t="shared" si="149"/>
        <v>1.0380105922139475</v>
      </c>
      <c r="AB1527">
        <f t="shared" si="150"/>
        <v>0.9638655731313388</v>
      </c>
      <c r="AC1527">
        <f t="shared" si="151"/>
        <v>0.96698040510857286</v>
      </c>
      <c r="AD1527">
        <f t="shared" si="152"/>
        <v>0.97241986302358285</v>
      </c>
    </row>
    <row r="1528" spans="1:30">
      <c r="A1528" t="s">
        <v>2805</v>
      </c>
      <c r="F1528">
        <v>2015.0747495585606</v>
      </c>
      <c r="G1528">
        <v>2299.3660814059926</v>
      </c>
      <c r="H1528">
        <v>2234.8812519276894</v>
      </c>
      <c r="I1528">
        <v>2127.1471319596308</v>
      </c>
      <c r="J1528">
        <v>2178.3563496770462</v>
      </c>
      <c r="K1528">
        <v>2099.8710338772348</v>
      </c>
      <c r="L1528">
        <v>1878.7918753272436</v>
      </c>
      <c r="M1528">
        <v>2031.8127122757262</v>
      </c>
      <c r="N1528">
        <v>2147.8487789188475</v>
      </c>
      <c r="O1528">
        <v>2147.0427361689508</v>
      </c>
      <c r="P1528">
        <v>1870.7613829839411</v>
      </c>
      <c r="Q1528">
        <v>1940.3724764042406</v>
      </c>
      <c r="S1528">
        <f t="shared" si="141"/>
        <v>100</v>
      </c>
      <c r="T1528">
        <f t="shared" si="142"/>
        <v>100</v>
      </c>
      <c r="U1528">
        <f t="shared" si="143"/>
        <v>100</v>
      </c>
      <c r="V1528">
        <f t="shared" si="144"/>
        <v>100</v>
      </c>
      <c r="W1528">
        <f t="shared" si="145"/>
        <v>100</v>
      </c>
      <c r="X1528">
        <f t="shared" si="146"/>
        <v>100</v>
      </c>
      <c r="Y1528">
        <f t="shared" si="147"/>
        <v>100</v>
      </c>
      <c r="Z1528">
        <f t="shared" si="148"/>
        <v>100</v>
      </c>
      <c r="AA1528">
        <f t="shared" si="149"/>
        <v>100</v>
      </c>
      <c r="AB1528">
        <f t="shared" si="150"/>
        <v>100</v>
      </c>
      <c r="AC1528">
        <f t="shared" si="151"/>
        <v>100</v>
      </c>
      <c r="AD1528">
        <f t="shared" si="152"/>
        <v>100</v>
      </c>
    </row>
    <row r="1529" spans="1:30">
      <c r="A1529" t="s">
        <v>2806</v>
      </c>
      <c r="F1529">
        <v>219.67948826646776</v>
      </c>
      <c r="G1529">
        <v>265.87440804259421</v>
      </c>
      <c r="H1529">
        <v>288.54504855973744</v>
      </c>
      <c r="I1529">
        <v>263.65288776122355</v>
      </c>
      <c r="J1529">
        <v>264.02459909691106</v>
      </c>
      <c r="K1529">
        <v>258.17652151555086</v>
      </c>
      <c r="L1529">
        <v>235.63616750497974</v>
      </c>
      <c r="M1529">
        <v>275.7431350935874</v>
      </c>
      <c r="N1529">
        <v>297.93333268063861</v>
      </c>
      <c r="O1529">
        <v>297.17919243706598</v>
      </c>
      <c r="P1529">
        <v>241.72641453598484</v>
      </c>
      <c r="Q1529">
        <v>269.83264906269693</v>
      </c>
    </row>
    <row r="1530" spans="1:30">
      <c r="A1530" t="s">
        <v>2807</v>
      </c>
      <c r="F1530">
        <v>2234.7542378250287</v>
      </c>
      <c r="G1530">
        <v>2565.2404894485867</v>
      </c>
      <c r="H1530">
        <v>2523.4263004874269</v>
      </c>
      <c r="I1530">
        <v>2390.8000197208544</v>
      </c>
      <c r="J1530">
        <v>2442.3809487739572</v>
      </c>
      <c r="K1530">
        <v>2358.0475553927859</v>
      </c>
      <c r="L1530">
        <v>2114.4280428322231</v>
      </c>
      <c r="M1530">
        <v>2307.5558473693136</v>
      </c>
      <c r="N1530">
        <v>2445.7821115994861</v>
      </c>
      <c r="O1530">
        <v>2444.2219286060167</v>
      </c>
      <c r="P1530">
        <v>2112.4877975199261</v>
      </c>
      <c r="Q1530">
        <v>2210.2051254669377</v>
      </c>
    </row>
    <row r="1535" spans="1:30">
      <c r="A1535" s="8" t="s">
        <v>2813</v>
      </c>
    </row>
    <row r="1536" spans="1:30">
      <c r="A1536" s="8" t="s">
        <v>450</v>
      </c>
    </row>
    <row r="1537" spans="1:30">
      <c r="F1537">
        <v>2010</v>
      </c>
      <c r="G1537">
        <v>2011</v>
      </c>
      <c r="H1537">
        <v>2012</v>
      </c>
      <c r="I1537">
        <v>2013</v>
      </c>
      <c r="J1537">
        <v>2014</v>
      </c>
      <c r="K1537">
        <v>2015</v>
      </c>
      <c r="L1537">
        <v>2016</v>
      </c>
      <c r="M1537">
        <v>2017</v>
      </c>
      <c r="N1537">
        <v>2018</v>
      </c>
      <c r="O1537">
        <v>2019</v>
      </c>
      <c r="P1537">
        <v>2020</v>
      </c>
      <c r="Q1537">
        <v>2021</v>
      </c>
      <c r="S1537" s="417">
        <v>2010</v>
      </c>
      <c r="T1537" s="417">
        <v>2011</v>
      </c>
      <c r="U1537" s="417">
        <v>2012</v>
      </c>
      <c r="V1537" s="417">
        <v>2013</v>
      </c>
      <c r="W1537" s="417">
        <v>2014</v>
      </c>
      <c r="X1537" s="417">
        <v>2015</v>
      </c>
      <c r="Y1537" s="417">
        <v>2016</v>
      </c>
      <c r="Z1537" s="417">
        <v>2017</v>
      </c>
      <c r="AA1537" s="417">
        <v>2018</v>
      </c>
      <c r="AB1537" s="417">
        <v>2019</v>
      </c>
      <c r="AC1537" s="417">
        <v>2020</v>
      </c>
      <c r="AD1537" s="417">
        <v>2021</v>
      </c>
    </row>
    <row r="1538" spans="1:30">
      <c r="A1538" t="s">
        <v>2793</v>
      </c>
      <c r="F1538">
        <v>2838.6719942312056</v>
      </c>
      <c r="G1538">
        <v>3174.9596436617317</v>
      </c>
      <c r="H1538">
        <v>3160.9437291675422</v>
      </c>
      <c r="I1538">
        <v>3212.3288390867647</v>
      </c>
      <c r="J1538">
        <v>3158.6731346871743</v>
      </c>
      <c r="K1538">
        <v>2848.293769717453</v>
      </c>
      <c r="L1538">
        <v>2910.7973552956182</v>
      </c>
      <c r="M1538">
        <v>3163.7799049649952</v>
      </c>
      <c r="N1538">
        <v>3240.6773755182653</v>
      </c>
      <c r="O1538">
        <v>3174.1479479293266</v>
      </c>
      <c r="P1538">
        <v>3208.1293268112427</v>
      </c>
      <c r="Q1538">
        <v>3292.2602949159027</v>
      </c>
      <c r="S1538">
        <f>(F1538/F$1549)*100</f>
        <v>30.340334604828577</v>
      </c>
      <c r="T1538">
        <f t="shared" ref="T1538:AD1549" si="153">(G1538/G$1549)*100</f>
        <v>30.248573602845447</v>
      </c>
      <c r="U1538">
        <f t="shared" si="153"/>
        <v>29.097120122522124</v>
      </c>
      <c r="V1538">
        <f t="shared" si="153"/>
        <v>27.624678694261089</v>
      </c>
      <c r="W1538">
        <f t="shared" si="153"/>
        <v>26.948209631573384</v>
      </c>
      <c r="X1538">
        <f t="shared" si="153"/>
        <v>26.967039258461263</v>
      </c>
      <c r="Y1538">
        <f t="shared" si="153"/>
        <v>26.302844166166274</v>
      </c>
      <c r="Z1538">
        <f t="shared" si="153"/>
        <v>25.650060945686015</v>
      </c>
      <c r="AA1538">
        <f t="shared" si="153"/>
        <v>25.450873073711328</v>
      </c>
      <c r="AB1538">
        <f t="shared" si="153"/>
        <v>24.112406128784674</v>
      </c>
      <c r="AC1538">
        <f t="shared" si="153"/>
        <v>26.664867179961792</v>
      </c>
      <c r="AD1538">
        <f t="shared" si="153"/>
        <v>24.549276475882895</v>
      </c>
    </row>
    <row r="1539" spans="1:30">
      <c r="A1539" t="s">
        <v>2795</v>
      </c>
      <c r="F1539">
        <v>114.30824670884768</v>
      </c>
      <c r="G1539">
        <v>132.32212372597007</v>
      </c>
      <c r="H1539">
        <v>172.39260209368607</v>
      </c>
      <c r="I1539">
        <v>357.22316135300088</v>
      </c>
      <c r="J1539">
        <v>452.18265485875776</v>
      </c>
      <c r="K1539">
        <v>350.15268148116712</v>
      </c>
      <c r="L1539">
        <v>262.11731797440592</v>
      </c>
      <c r="M1539">
        <v>443.61118406769361</v>
      </c>
      <c r="N1539">
        <v>624.08885987143196</v>
      </c>
      <c r="O1539">
        <v>573.27768120104622</v>
      </c>
      <c r="P1539">
        <v>252.98061222637975</v>
      </c>
      <c r="Q1539">
        <v>624.00413771876083</v>
      </c>
      <c r="S1539">
        <f t="shared" ref="S1539:S1549" si="154">(F1539/F$1549)*100</f>
        <v>1.2217510372053426</v>
      </c>
      <c r="T1539">
        <f t="shared" si="153"/>
        <v>1.2606634250612447</v>
      </c>
      <c r="U1539">
        <f t="shared" si="153"/>
        <v>1.5869084302475629</v>
      </c>
      <c r="V1539">
        <f t="shared" si="153"/>
        <v>3.0719691379199729</v>
      </c>
      <c r="W1539">
        <f t="shared" si="153"/>
        <v>3.8577948573023253</v>
      </c>
      <c r="X1539">
        <f t="shared" si="153"/>
        <v>3.3151710713094062</v>
      </c>
      <c r="Y1539">
        <f t="shared" si="153"/>
        <v>2.3685712629191462</v>
      </c>
      <c r="Z1539">
        <f t="shared" si="153"/>
        <v>3.5965377647375174</v>
      </c>
      <c r="AA1539">
        <f t="shared" si="153"/>
        <v>4.9013229392403943</v>
      </c>
      <c r="AB1539">
        <f t="shared" si="153"/>
        <v>4.354902323536983</v>
      </c>
      <c r="AC1539">
        <f t="shared" si="153"/>
        <v>2.102687808669732</v>
      </c>
      <c r="AD1539">
        <f t="shared" si="153"/>
        <v>4.6529887453337189</v>
      </c>
    </row>
    <row r="1540" spans="1:30">
      <c r="A1540" t="s">
        <v>2796</v>
      </c>
      <c r="F1540">
        <v>874.60143464705493</v>
      </c>
      <c r="G1540">
        <v>953.50526437247674</v>
      </c>
      <c r="H1540">
        <v>978.20079499948565</v>
      </c>
      <c r="I1540">
        <v>1046.3873867236771</v>
      </c>
      <c r="J1540">
        <v>1104.6863584941957</v>
      </c>
      <c r="K1540">
        <v>941.30937551379304</v>
      </c>
      <c r="L1540">
        <v>1180.7562514145261</v>
      </c>
      <c r="M1540">
        <v>1184.0792000331201</v>
      </c>
      <c r="N1540">
        <v>1266.5644861866472</v>
      </c>
      <c r="O1540">
        <v>1395.1456787897814</v>
      </c>
      <c r="P1540">
        <v>1241.4934185694997</v>
      </c>
      <c r="Q1540">
        <v>1348.3433432501622</v>
      </c>
      <c r="S1540">
        <f t="shared" si="154"/>
        <v>9.3479275615432265</v>
      </c>
      <c r="T1540">
        <f t="shared" si="153"/>
        <v>9.0842648118850828</v>
      </c>
      <c r="U1540">
        <f t="shared" si="153"/>
        <v>9.0045342387485565</v>
      </c>
      <c r="V1540">
        <f t="shared" si="153"/>
        <v>8.9984919962885375</v>
      </c>
      <c r="W1540">
        <f t="shared" si="153"/>
        <v>9.4246280942865823</v>
      </c>
      <c r="X1540">
        <f t="shared" si="153"/>
        <v>8.9121168447298906</v>
      </c>
      <c r="Y1540">
        <f t="shared" si="153"/>
        <v>10.669670158480947</v>
      </c>
      <c r="Z1540">
        <f t="shared" si="153"/>
        <v>9.5998155869520616</v>
      </c>
      <c r="AA1540">
        <f t="shared" si="153"/>
        <v>9.9470475589849645</v>
      </c>
      <c r="AB1540">
        <f t="shared" si="153"/>
        <v>10.598220299637775</v>
      </c>
      <c r="AC1540">
        <f t="shared" si="153"/>
        <v>10.318866148658906</v>
      </c>
      <c r="AD1540">
        <f t="shared" si="153"/>
        <v>10.054142307332363</v>
      </c>
    </row>
    <row r="1541" spans="1:30">
      <c r="A1541" t="s">
        <v>2797</v>
      </c>
      <c r="F1541">
        <v>118.36029773217527</v>
      </c>
      <c r="G1541">
        <v>113.65085595340881</v>
      </c>
      <c r="H1541">
        <v>115.85267819810146</v>
      </c>
      <c r="I1541">
        <v>105.74428148162043</v>
      </c>
      <c r="J1541">
        <v>92.140993456779256</v>
      </c>
      <c r="K1541">
        <v>101.88555567876395</v>
      </c>
      <c r="L1541">
        <v>105.23106531505225</v>
      </c>
      <c r="M1541">
        <v>113.84989775184555</v>
      </c>
      <c r="N1541">
        <v>105.61822008279606</v>
      </c>
      <c r="O1541">
        <v>107.4433390470075</v>
      </c>
      <c r="P1541">
        <v>104.20508032037044</v>
      </c>
      <c r="Q1541">
        <v>107.79380166445736</v>
      </c>
      <c r="S1541">
        <f t="shared" si="154"/>
        <v>1.2650602269015945</v>
      </c>
      <c r="T1541">
        <f t="shared" si="153"/>
        <v>1.0827779459168905</v>
      </c>
      <c r="U1541">
        <f t="shared" si="153"/>
        <v>1.0664471065841563</v>
      </c>
      <c r="V1541">
        <f t="shared" si="153"/>
        <v>0.90935640341096713</v>
      </c>
      <c r="W1541">
        <f t="shared" si="153"/>
        <v>0.78610058763824298</v>
      </c>
      <c r="X1541">
        <f t="shared" si="153"/>
        <v>0.9646307586214754</v>
      </c>
      <c r="Y1541">
        <f t="shared" si="153"/>
        <v>0.95089969330427004</v>
      </c>
      <c r="Z1541">
        <f t="shared" si="153"/>
        <v>0.92302780336019297</v>
      </c>
      <c r="AA1541">
        <f t="shared" si="153"/>
        <v>0.82947964333187008</v>
      </c>
      <c r="AB1541">
        <f t="shared" si="153"/>
        <v>0.81619302862811494</v>
      </c>
      <c r="AC1541">
        <f t="shared" si="153"/>
        <v>0.86611677496859651</v>
      </c>
      <c r="AD1541">
        <f t="shared" si="153"/>
        <v>0.80378208355328284</v>
      </c>
    </row>
    <row r="1542" spans="1:30">
      <c r="A1542" t="s">
        <v>2798</v>
      </c>
      <c r="F1542">
        <v>650.6664304355013</v>
      </c>
      <c r="G1542">
        <v>751.74444767185673</v>
      </c>
      <c r="H1542">
        <v>683.82307282345687</v>
      </c>
      <c r="I1542">
        <v>662.21861222402811</v>
      </c>
      <c r="J1542">
        <v>703.5870571181182</v>
      </c>
      <c r="K1542">
        <v>703.41437924529077</v>
      </c>
      <c r="L1542">
        <v>699.8320878477673</v>
      </c>
      <c r="M1542">
        <v>850.34224102743849</v>
      </c>
      <c r="N1542">
        <v>907.61949861505002</v>
      </c>
      <c r="O1542">
        <v>1027.6594919292013</v>
      </c>
      <c r="P1542">
        <v>886.37815662356434</v>
      </c>
      <c r="Q1542">
        <v>1004.4934319618061</v>
      </c>
      <c r="S1542">
        <f t="shared" si="154"/>
        <v>6.9544622470159956</v>
      </c>
      <c r="T1542">
        <f t="shared" si="153"/>
        <v>7.1620429259085254</v>
      </c>
      <c r="U1542">
        <f t="shared" si="153"/>
        <v>6.2947283461247867</v>
      </c>
      <c r="V1542">
        <f t="shared" si="153"/>
        <v>5.6948019036709052</v>
      </c>
      <c r="W1542">
        <f t="shared" si="153"/>
        <v>6.0026507019880757</v>
      </c>
      <c r="X1542">
        <f t="shared" si="153"/>
        <v>6.6597776471475463</v>
      </c>
      <c r="Y1542">
        <f t="shared" si="153"/>
        <v>6.3238941438687508</v>
      </c>
      <c r="Z1542">
        <f t="shared" si="153"/>
        <v>6.8940732169187822</v>
      </c>
      <c r="AA1542">
        <f t="shared" si="153"/>
        <v>7.1280494729232133</v>
      </c>
      <c r="AB1542">
        <f t="shared" si="153"/>
        <v>7.8066124950673332</v>
      </c>
      <c r="AC1542">
        <f t="shared" si="153"/>
        <v>7.3672702718250926</v>
      </c>
      <c r="AD1542">
        <f t="shared" si="153"/>
        <v>7.490169297220997</v>
      </c>
    </row>
    <row r="1543" spans="1:30">
      <c r="A1543" t="s">
        <v>2799</v>
      </c>
      <c r="F1543">
        <v>2214.0634195351818</v>
      </c>
      <c r="G1543">
        <v>2434.5371767835222</v>
      </c>
      <c r="H1543">
        <v>2610.9068440127189</v>
      </c>
      <c r="I1543">
        <v>2653.0797362537396</v>
      </c>
      <c r="J1543">
        <v>2633.8461234676656</v>
      </c>
      <c r="K1543">
        <v>2399.3988782063216</v>
      </c>
      <c r="L1543">
        <v>2574.9984666309315</v>
      </c>
      <c r="M1543">
        <v>2847.3765953491265</v>
      </c>
      <c r="N1543">
        <v>2564.248495322212</v>
      </c>
      <c r="O1543">
        <v>2647.0185159976932</v>
      </c>
      <c r="P1543">
        <v>2309.7353602330727</v>
      </c>
      <c r="Q1543">
        <v>2732.6234082995888</v>
      </c>
      <c r="S1543">
        <f t="shared" si="154"/>
        <v>23.66438430418285</v>
      </c>
      <c r="T1543">
        <f t="shared" si="153"/>
        <v>23.194397802130258</v>
      </c>
      <c r="U1543">
        <f t="shared" si="153"/>
        <v>24.033920429504274</v>
      </c>
      <c r="V1543">
        <f t="shared" si="153"/>
        <v>22.815371319550312</v>
      </c>
      <c r="W1543">
        <f t="shared" si="153"/>
        <v>22.470649682953965</v>
      </c>
      <c r="X1543">
        <f t="shared" si="153"/>
        <v>22.716997956189193</v>
      </c>
      <c r="Y1543">
        <f t="shared" si="153"/>
        <v>23.268463973519005</v>
      </c>
      <c r="Z1543">
        <f t="shared" si="153"/>
        <v>23.084849578634998</v>
      </c>
      <c r="AA1543">
        <f t="shared" si="153"/>
        <v>20.138494339771722</v>
      </c>
      <c r="AB1543">
        <f t="shared" si="153"/>
        <v>20.108068853497056</v>
      </c>
      <c r="AC1543">
        <f t="shared" si="153"/>
        <v>19.197725629936798</v>
      </c>
      <c r="AD1543">
        <f t="shared" si="153"/>
        <v>20.376252648799028</v>
      </c>
    </row>
    <row r="1544" spans="1:30">
      <c r="A1544" t="s">
        <v>2800</v>
      </c>
      <c r="F1544">
        <v>207.57023574515995</v>
      </c>
      <c r="G1544">
        <v>250.03379470075981</v>
      </c>
      <c r="H1544">
        <v>216.35983631091057</v>
      </c>
      <c r="I1544">
        <v>291.03147505801712</v>
      </c>
      <c r="J1544">
        <v>292.06431727063153</v>
      </c>
      <c r="K1544">
        <v>245.87686072282168</v>
      </c>
      <c r="L1544">
        <v>236.6223569127267</v>
      </c>
      <c r="M1544">
        <v>306.60595856053692</v>
      </c>
      <c r="N1544">
        <v>257.45458128954118</v>
      </c>
      <c r="O1544">
        <v>272.87582692876038</v>
      </c>
      <c r="P1544">
        <v>324.4724580901638</v>
      </c>
      <c r="Q1544">
        <v>347.54867930817386</v>
      </c>
      <c r="S1544">
        <f t="shared" si="154"/>
        <v>2.2185551621707935</v>
      </c>
      <c r="T1544">
        <f t="shared" si="153"/>
        <v>2.3821296933027982</v>
      </c>
      <c r="U1544">
        <f t="shared" si="153"/>
        <v>1.9916356272769657</v>
      </c>
      <c r="V1544">
        <f t="shared" si="153"/>
        <v>2.5027484392538661</v>
      </c>
      <c r="W1544">
        <f t="shared" si="153"/>
        <v>2.4917457780862842</v>
      </c>
      <c r="X1544">
        <f t="shared" si="153"/>
        <v>2.3279097915933327</v>
      </c>
      <c r="Y1544">
        <f t="shared" si="153"/>
        <v>2.1381910935102999</v>
      </c>
      <c r="Z1544">
        <f t="shared" si="153"/>
        <v>2.4857802248021001</v>
      </c>
      <c r="AA1544">
        <f t="shared" si="153"/>
        <v>2.0219365001114027</v>
      </c>
      <c r="AB1544">
        <f t="shared" si="153"/>
        <v>2.0729004663839081</v>
      </c>
      <c r="AC1544">
        <f t="shared" si="153"/>
        <v>2.6969034341049172</v>
      </c>
      <c r="AD1544">
        <f t="shared" si="153"/>
        <v>2.5915534778158431</v>
      </c>
    </row>
    <row r="1545" spans="1:30">
      <c r="A1545" t="s">
        <v>2801</v>
      </c>
      <c r="F1545">
        <v>253.05077097601082</v>
      </c>
      <c r="G1545">
        <v>314.53322870982777</v>
      </c>
      <c r="H1545">
        <v>326.40116769973343</v>
      </c>
      <c r="I1545">
        <v>364.57563880787802</v>
      </c>
      <c r="J1545">
        <v>375.48975900729556</v>
      </c>
      <c r="K1545">
        <v>346.77135329173836</v>
      </c>
      <c r="L1545">
        <v>358.11776877640438</v>
      </c>
      <c r="M1545">
        <v>373.2568886693665</v>
      </c>
      <c r="N1545">
        <v>354.26422552903972</v>
      </c>
      <c r="O1545">
        <v>336.3069741717668</v>
      </c>
      <c r="P1545">
        <v>284.05860645126688</v>
      </c>
      <c r="Q1545">
        <v>350.63684655678452</v>
      </c>
      <c r="S1545">
        <f t="shared" si="154"/>
        <v>2.704660869246128</v>
      </c>
      <c r="T1545">
        <f t="shared" si="153"/>
        <v>2.9966306936100104</v>
      </c>
      <c r="U1545">
        <f t="shared" si="153"/>
        <v>3.0045881225452327</v>
      </c>
      <c r="V1545">
        <f t="shared" si="153"/>
        <v>3.1351973556623141</v>
      </c>
      <c r="W1545">
        <f t="shared" si="153"/>
        <v>3.2034896644155944</v>
      </c>
      <c r="X1545">
        <f t="shared" si="153"/>
        <v>3.2831573756016379</v>
      </c>
      <c r="Y1545">
        <f t="shared" si="153"/>
        <v>3.2360603351944066</v>
      </c>
      <c r="Z1545">
        <f t="shared" si="153"/>
        <v>3.0261466443166882</v>
      </c>
      <c r="AA1545">
        <f t="shared" si="153"/>
        <v>2.7822374132674339</v>
      </c>
      <c r="AB1545">
        <f t="shared" si="153"/>
        <v>2.554755001405149</v>
      </c>
      <c r="AC1545">
        <f t="shared" si="153"/>
        <v>2.3609974040157278</v>
      </c>
      <c r="AD1545">
        <f t="shared" si="153"/>
        <v>2.6145809011659904</v>
      </c>
    </row>
    <row r="1546" spans="1:30">
      <c r="A1546" t="s">
        <v>2802</v>
      </c>
      <c r="F1546">
        <v>745.12878209020289</v>
      </c>
      <c r="G1546">
        <v>842.9918466929787</v>
      </c>
      <c r="H1546">
        <v>891.68349382254348</v>
      </c>
      <c r="I1546">
        <v>1078.1959454148764</v>
      </c>
      <c r="J1546">
        <v>1063.5466499755164</v>
      </c>
      <c r="K1546">
        <v>1026.7502889814925</v>
      </c>
      <c r="L1546">
        <v>1104.7788601134748</v>
      </c>
      <c r="M1546">
        <v>1203.6084464355072</v>
      </c>
      <c r="N1546">
        <v>1202.760593368442</v>
      </c>
      <c r="O1546">
        <v>1236.1554819926412</v>
      </c>
      <c r="P1546">
        <v>1036.919291031169</v>
      </c>
      <c r="Q1546">
        <v>1071.5887545633182</v>
      </c>
      <c r="S1546">
        <f t="shared" si="154"/>
        <v>7.964096104885801</v>
      </c>
      <c r="T1546">
        <f t="shared" si="153"/>
        <v>8.0313779648179793</v>
      </c>
      <c r="U1546">
        <f t="shared" si="153"/>
        <v>8.2081251531350983</v>
      </c>
      <c r="V1546">
        <f t="shared" si="153"/>
        <v>9.2720322400145623</v>
      </c>
      <c r="W1546">
        <f t="shared" si="153"/>
        <v>9.073644804129529</v>
      </c>
      <c r="X1546">
        <f t="shared" si="153"/>
        <v>9.7210532305265023</v>
      </c>
      <c r="Y1546">
        <f t="shared" si="153"/>
        <v>9.9831155002160372</v>
      </c>
      <c r="Z1546">
        <f t="shared" si="153"/>
        <v>9.7581471951838576</v>
      </c>
      <c r="AA1546">
        <f t="shared" si="153"/>
        <v>9.4459594870922405</v>
      </c>
      <c r="AB1546">
        <f t="shared" si="153"/>
        <v>9.3904517083315824</v>
      </c>
      <c r="AC1546">
        <f t="shared" si="153"/>
        <v>8.618516386048757</v>
      </c>
      <c r="AD1546">
        <f t="shared" si="153"/>
        <v>7.9904765260651693</v>
      </c>
    </row>
    <row r="1547" spans="1:30">
      <c r="A1547" t="s">
        <v>2803</v>
      </c>
      <c r="F1547">
        <v>1195.7546831509317</v>
      </c>
      <c r="G1547">
        <v>1384.7553304888663</v>
      </c>
      <c r="H1547">
        <v>1551.6366047344613</v>
      </c>
      <c r="I1547">
        <v>1673.3780146322836</v>
      </c>
      <c r="J1547">
        <v>1661.3623091511704</v>
      </c>
      <c r="K1547">
        <v>1429.725290801978</v>
      </c>
      <c r="L1547">
        <v>1463.9361091875944</v>
      </c>
      <c r="M1547">
        <v>1667.2581747659417</v>
      </c>
      <c r="N1547">
        <v>1981.8926258721824</v>
      </c>
      <c r="O1547">
        <v>2202.6796733101569</v>
      </c>
      <c r="P1547">
        <v>2211.6461056652597</v>
      </c>
      <c r="Q1547">
        <v>2366.8549232151945</v>
      </c>
      <c r="S1547">
        <f t="shared" si="154"/>
        <v>12.780482305041943</v>
      </c>
      <c r="T1547">
        <f t="shared" si="153"/>
        <v>13.192883764631491</v>
      </c>
      <c r="U1547">
        <f t="shared" si="153"/>
        <v>14.283125719024142</v>
      </c>
      <c r="V1547">
        <f t="shared" si="153"/>
        <v>14.390348032176913</v>
      </c>
      <c r="W1547">
        <f t="shared" si="153"/>
        <v>14.173907166698502</v>
      </c>
      <c r="X1547">
        <f t="shared" si="153"/>
        <v>13.536334789545441</v>
      </c>
      <c r="Y1547">
        <f t="shared" si="153"/>
        <v>13.22856889337611</v>
      </c>
      <c r="Z1547">
        <f t="shared" si="153"/>
        <v>13.517145654736307</v>
      </c>
      <c r="AA1547">
        <f t="shared" si="153"/>
        <v>15.564924187718812</v>
      </c>
      <c r="AB1547">
        <f t="shared" si="153"/>
        <v>16.732650060978127</v>
      </c>
      <c r="AC1547">
        <f t="shared" si="153"/>
        <v>18.382441494420998</v>
      </c>
      <c r="AD1547">
        <f t="shared" si="153"/>
        <v>17.648840214135806</v>
      </c>
    </row>
    <row r="1548" spans="1:30">
      <c r="A1548" t="s">
        <v>2804</v>
      </c>
      <c r="F1548">
        <v>143.9235342447918</v>
      </c>
      <c r="G1548">
        <v>143.19558171041282</v>
      </c>
      <c r="H1548">
        <v>155.22385822771201</v>
      </c>
      <c r="I1548">
        <v>184.31184849023771</v>
      </c>
      <c r="J1548">
        <v>183.69332767976306</v>
      </c>
      <c r="K1548">
        <v>168.55166309852515</v>
      </c>
      <c r="L1548">
        <v>169.28614909548335</v>
      </c>
      <c r="M1548">
        <v>180.62678199303897</v>
      </c>
      <c r="N1548">
        <v>227.88061176356217</v>
      </c>
      <c r="O1548">
        <v>191.25125537057926</v>
      </c>
      <c r="P1548">
        <v>171.27844047274957</v>
      </c>
      <c r="Q1548">
        <v>164.67651485066483</v>
      </c>
      <c r="S1548">
        <f t="shared" si="154"/>
        <v>1.5382855769777348</v>
      </c>
      <c r="T1548">
        <f t="shared" si="153"/>
        <v>1.3642573698902667</v>
      </c>
      <c r="U1548">
        <f t="shared" si="153"/>
        <v>1.4288667042872516</v>
      </c>
      <c r="V1548">
        <f t="shared" si="153"/>
        <v>1.585004477790521</v>
      </c>
      <c r="W1548">
        <f t="shared" si="153"/>
        <v>1.5671790309274309</v>
      </c>
      <c r="X1548">
        <f t="shared" si="153"/>
        <v>1.5958112762742716</v>
      </c>
      <c r="Y1548">
        <f t="shared" si="153"/>
        <v>1.5297207794448728</v>
      </c>
      <c r="Z1548">
        <f t="shared" si="153"/>
        <v>1.4644153846712837</v>
      </c>
      <c r="AA1548">
        <f t="shared" si="153"/>
        <v>1.7896753838467436</v>
      </c>
      <c r="AB1548">
        <f t="shared" si="153"/>
        <v>1.4528396337491685</v>
      </c>
      <c r="AC1548">
        <f t="shared" si="153"/>
        <v>1.4236074673886037</v>
      </c>
      <c r="AD1548">
        <f t="shared" si="153"/>
        <v>1.2279373226949153</v>
      </c>
    </row>
    <row r="1549" spans="1:30">
      <c r="A1549" t="s">
        <v>2805</v>
      </c>
      <c r="F1549">
        <v>9356.099829497065</v>
      </c>
      <c r="G1549">
        <v>10496.229294471812</v>
      </c>
      <c r="H1549">
        <v>10863.424682090335</v>
      </c>
      <c r="I1549">
        <v>11628.474939526128</v>
      </c>
      <c r="J1549">
        <v>11721.272685167078</v>
      </c>
      <c r="K1549">
        <v>10562.130096739349</v>
      </c>
      <c r="L1549">
        <v>11066.473788563972</v>
      </c>
      <c r="M1549">
        <v>12334.395273618635</v>
      </c>
      <c r="N1549">
        <v>12733.069573419154</v>
      </c>
      <c r="O1549">
        <v>13163.961866667978</v>
      </c>
      <c r="P1549">
        <v>12031.296856494748</v>
      </c>
      <c r="Q1549">
        <v>13410.824136304813</v>
      </c>
      <c r="S1549">
        <f t="shared" si="154"/>
        <v>100</v>
      </c>
      <c r="T1549">
        <f t="shared" si="153"/>
        <v>100</v>
      </c>
      <c r="U1549">
        <f t="shared" si="153"/>
        <v>100</v>
      </c>
      <c r="V1549">
        <f t="shared" si="153"/>
        <v>100</v>
      </c>
      <c r="W1549">
        <f t="shared" si="153"/>
        <v>100</v>
      </c>
      <c r="X1549">
        <f t="shared" si="153"/>
        <v>100</v>
      </c>
      <c r="Y1549">
        <f t="shared" si="153"/>
        <v>100</v>
      </c>
      <c r="Z1549">
        <f t="shared" si="153"/>
        <v>100</v>
      </c>
      <c r="AA1549">
        <f t="shared" si="153"/>
        <v>100</v>
      </c>
      <c r="AB1549">
        <f t="shared" si="153"/>
        <v>100</v>
      </c>
      <c r="AC1549">
        <f t="shared" si="153"/>
        <v>100</v>
      </c>
      <c r="AD1549">
        <f t="shared" si="153"/>
        <v>100</v>
      </c>
    </row>
    <row r="1550" spans="1:30">
      <c r="A1550" t="s">
        <v>2806</v>
      </c>
      <c r="F1550">
        <v>626.61150861418218</v>
      </c>
      <c r="G1550">
        <v>697.24043663630709</v>
      </c>
      <c r="H1550">
        <v>708.14646070583967</v>
      </c>
      <c r="I1550">
        <v>796.34352313737975</v>
      </c>
      <c r="J1550">
        <v>791.97914956854663</v>
      </c>
      <c r="K1550">
        <v>738.75999968103508</v>
      </c>
      <c r="L1550">
        <v>784.36848619280556</v>
      </c>
      <c r="M1550">
        <v>850.44859748734928</v>
      </c>
      <c r="N1550">
        <v>1031.6945682306671</v>
      </c>
      <c r="O1550">
        <v>938.67329885138281</v>
      </c>
      <c r="P1550">
        <v>1034.6183490344804</v>
      </c>
      <c r="Q1550">
        <v>1143.9299789056568</v>
      </c>
    </row>
    <row r="1551" spans="1:30">
      <c r="A1551" t="s">
        <v>2807</v>
      </c>
      <c r="F1551">
        <v>9982.7113381112486</v>
      </c>
      <c r="G1551">
        <v>11193.469731108113</v>
      </c>
      <c r="H1551">
        <v>11571.571142796171</v>
      </c>
      <c r="I1551">
        <v>12424.818462663505</v>
      </c>
      <c r="J1551">
        <v>12513.251834735596</v>
      </c>
      <c r="K1551">
        <v>11300.890096420375</v>
      </c>
      <c r="L1551">
        <v>11850.842274756798</v>
      </c>
      <c r="M1551">
        <v>13184.843871105986</v>
      </c>
      <c r="N1551">
        <v>13764.764141649841</v>
      </c>
      <c r="O1551">
        <v>14102.635165519359</v>
      </c>
      <c r="P1551">
        <v>13065.915205529223</v>
      </c>
      <c r="Q1551">
        <v>14554.754115210468</v>
      </c>
    </row>
    <row r="1554" spans="1:30">
      <c r="A1554" s="8" t="s">
        <v>2814</v>
      </c>
    </row>
    <row r="1555" spans="1:30">
      <c r="A1555" s="8" t="s">
        <v>450</v>
      </c>
    </row>
    <row r="1556" spans="1:30">
      <c r="F1556">
        <v>2010</v>
      </c>
      <c r="G1556">
        <v>2011</v>
      </c>
      <c r="H1556">
        <v>2012</v>
      </c>
      <c r="I1556">
        <v>2013</v>
      </c>
      <c r="J1556">
        <v>2014</v>
      </c>
      <c r="K1556">
        <v>2015</v>
      </c>
      <c r="L1556">
        <v>2016</v>
      </c>
      <c r="M1556">
        <v>2017</v>
      </c>
      <c r="N1556">
        <v>2018</v>
      </c>
      <c r="O1556">
        <v>2019</v>
      </c>
      <c r="P1556">
        <v>2020</v>
      </c>
      <c r="Q1556">
        <v>2021</v>
      </c>
      <c r="S1556" s="417">
        <v>2010</v>
      </c>
      <c r="T1556" s="417">
        <v>2011</v>
      </c>
      <c r="U1556" s="417">
        <v>2012</v>
      </c>
      <c r="V1556" s="417">
        <v>2013</v>
      </c>
      <c r="W1556" s="417">
        <v>2014</v>
      </c>
      <c r="X1556" s="417">
        <v>2015</v>
      </c>
      <c r="Y1556" s="417">
        <v>2016</v>
      </c>
      <c r="Z1556" s="417">
        <v>2017</v>
      </c>
      <c r="AA1556" s="417">
        <v>2018</v>
      </c>
      <c r="AB1556" s="417">
        <v>2019</v>
      </c>
      <c r="AC1556" s="417">
        <v>2020</v>
      </c>
      <c r="AD1556" s="417">
        <v>2021</v>
      </c>
    </row>
    <row r="1557" spans="1:30">
      <c r="A1557" t="s">
        <v>2793</v>
      </c>
      <c r="F1557">
        <v>2219.4055715730274</v>
      </c>
      <c r="G1557">
        <v>2643.5345245990625</v>
      </c>
      <c r="H1557">
        <v>1862.7227758030244</v>
      </c>
      <c r="I1557">
        <v>1505.2316283443749</v>
      </c>
      <c r="J1557">
        <v>1793.9638896408185</v>
      </c>
      <c r="K1557">
        <v>2023.9718842390325</v>
      </c>
      <c r="L1557">
        <v>1684.3949873061601</v>
      </c>
      <c r="M1557">
        <v>2050.4128243884284</v>
      </c>
      <c r="N1557">
        <v>2137.1340117445752</v>
      </c>
      <c r="O1557">
        <v>2536.1157113796271</v>
      </c>
      <c r="P1557">
        <v>2943.9851122823025</v>
      </c>
      <c r="Q1557">
        <v>3160.7154873401291</v>
      </c>
      <c r="S1557">
        <f>(F1557/F$1568)*100</f>
        <v>24.940237485063594</v>
      </c>
      <c r="T1557">
        <f t="shared" ref="T1557:AD1557" si="155">(G1557/G$1568)*100</f>
        <v>25.308926482140748</v>
      </c>
      <c r="U1557">
        <f t="shared" si="155"/>
        <v>23.747596818051029</v>
      </c>
      <c r="V1557">
        <f t="shared" si="155"/>
        <v>24.583640995235548</v>
      </c>
      <c r="W1557">
        <f t="shared" si="155"/>
        <v>25.002486149692139</v>
      </c>
      <c r="X1557">
        <f t="shared" si="155"/>
        <v>25.316610272244439</v>
      </c>
      <c r="Y1557">
        <f t="shared" si="155"/>
        <v>24.000742419973129</v>
      </c>
      <c r="Z1557">
        <f t="shared" si="155"/>
        <v>24.442545955746322</v>
      </c>
      <c r="AA1557">
        <f t="shared" si="155"/>
        <v>23.12836088856638</v>
      </c>
      <c r="AB1557">
        <f t="shared" si="155"/>
        <v>24.422764572660785</v>
      </c>
      <c r="AC1557">
        <f t="shared" si="155"/>
        <v>26.48846778918341</v>
      </c>
      <c r="AD1557">
        <f t="shared" si="155"/>
        <v>27.281424342018294</v>
      </c>
    </row>
    <row r="1558" spans="1:30">
      <c r="A1558" t="s">
        <v>2795</v>
      </c>
      <c r="F1558">
        <v>62.381308457610686</v>
      </c>
      <c r="G1558">
        <v>88.260427628971925</v>
      </c>
      <c r="H1558">
        <v>65.272805847777818</v>
      </c>
      <c r="I1558">
        <v>52.157628623051799</v>
      </c>
      <c r="J1558">
        <v>61.769112930289751</v>
      </c>
      <c r="K1558">
        <v>61.958203271477466</v>
      </c>
      <c r="L1558">
        <v>53.521028213389037</v>
      </c>
      <c r="M1558">
        <v>61.79719891514722</v>
      </c>
      <c r="N1558">
        <v>73.006732179251713</v>
      </c>
      <c r="O1558">
        <v>80.798790923612103</v>
      </c>
      <c r="P1558">
        <v>84.163315222252891</v>
      </c>
      <c r="Q1558">
        <v>78.534779833531019</v>
      </c>
      <c r="S1558">
        <f t="shared" ref="S1558:S1568" si="156">(F1558/F$1568)*100</f>
        <v>0.70100060461645297</v>
      </c>
      <c r="T1558">
        <f t="shared" ref="T1558:T1568" si="157">(G1558/G$1568)*100</f>
        <v>0.84499621751024623</v>
      </c>
      <c r="U1558">
        <f t="shared" ref="U1558:U1568" si="158">(H1558/H$1568)*100</f>
        <v>0.83215403633410301</v>
      </c>
      <c r="V1558">
        <f t="shared" ref="V1558:V1568" si="159">(I1558/I$1568)*100</f>
        <v>0.85184525297429714</v>
      </c>
      <c r="W1558">
        <f t="shared" ref="W1558:W1568" si="160">(J1558/J$1568)*100</f>
        <v>0.86087652011075311</v>
      </c>
      <c r="X1558">
        <f t="shared" ref="X1558:X1568" si="161">(K1558/K$1568)*100</f>
        <v>0.77499677619397511</v>
      </c>
      <c r="Y1558">
        <f t="shared" ref="Y1558:Y1568" si="162">(L1558/L$1568)*100</f>
        <v>0.76261472034895261</v>
      </c>
      <c r="Z1558">
        <f t="shared" ref="Z1558:Z1568" si="163">(M1558/M$1568)*100</f>
        <v>0.73667158947389544</v>
      </c>
      <c r="AA1558">
        <f t="shared" ref="AA1558:AA1568" si="164">(N1558/N$1568)*100</f>
        <v>0.79008898826998497</v>
      </c>
      <c r="AB1558">
        <f t="shared" ref="AB1558:AB1568" si="165">(O1558/O$1568)*100</f>
        <v>0.77809140948444477</v>
      </c>
      <c r="AC1558">
        <f t="shared" ref="AC1558:AC1568" si="166">(P1558/P$1568)*100</f>
        <v>0.75725833496734052</v>
      </c>
      <c r="AD1558">
        <f t="shared" ref="AD1558:AD1568" si="167">(Q1558/Q$1568)*100</f>
        <v>0.67786571199693013</v>
      </c>
    </row>
    <row r="1559" spans="1:30">
      <c r="A1559" t="s">
        <v>2796</v>
      </c>
      <c r="F1559">
        <v>1229.9670486639916</v>
      </c>
      <c r="G1559">
        <v>1353.3917457902062</v>
      </c>
      <c r="H1559">
        <v>1033.4124571570503</v>
      </c>
      <c r="I1559">
        <v>752.80827320124615</v>
      </c>
      <c r="J1559">
        <v>879.91630503617773</v>
      </c>
      <c r="K1559">
        <v>983.28646022579278</v>
      </c>
      <c r="L1559">
        <v>872.10306998338717</v>
      </c>
      <c r="M1559">
        <v>1010.3552884656204</v>
      </c>
      <c r="N1559">
        <v>1128.1758713162537</v>
      </c>
      <c r="O1559">
        <v>1274.2158852469906</v>
      </c>
      <c r="P1559">
        <v>1419.2014465146331</v>
      </c>
      <c r="Q1559">
        <v>1476.1560006968014</v>
      </c>
      <c r="S1559">
        <f t="shared" si="156"/>
        <v>13.821570372440315</v>
      </c>
      <c r="T1559">
        <f t="shared" si="157"/>
        <v>12.957232779449132</v>
      </c>
      <c r="U1559">
        <f t="shared" si="158"/>
        <v>13.174833473938358</v>
      </c>
      <c r="V1559">
        <f t="shared" si="159"/>
        <v>12.294963763801912</v>
      </c>
      <c r="W1559">
        <f t="shared" si="160"/>
        <v>12.263399144539138</v>
      </c>
      <c r="X1559">
        <f t="shared" si="161"/>
        <v>12.299321098954181</v>
      </c>
      <c r="Y1559">
        <f t="shared" si="162"/>
        <v>12.426492185074746</v>
      </c>
      <c r="Z1559">
        <f t="shared" si="163"/>
        <v>12.0442358125214</v>
      </c>
      <c r="AA1559">
        <f t="shared" si="164"/>
        <v>12.209275859249995</v>
      </c>
      <c r="AB1559">
        <f t="shared" si="165"/>
        <v>12.270684038782614</v>
      </c>
      <c r="AC1559">
        <f t="shared" si="166"/>
        <v>12.769246571774298</v>
      </c>
      <c r="AD1559">
        <f t="shared" si="167"/>
        <v>12.7413044329138</v>
      </c>
    </row>
    <row r="1560" spans="1:30">
      <c r="A1560" t="s">
        <v>2797</v>
      </c>
      <c r="F1560">
        <v>288.7629342195097</v>
      </c>
      <c r="G1560">
        <v>322.7025292351629</v>
      </c>
      <c r="H1560">
        <v>258.23882804037044</v>
      </c>
      <c r="I1560">
        <v>187.66724740022934</v>
      </c>
      <c r="J1560">
        <v>219.21705808521546</v>
      </c>
      <c r="K1560">
        <v>237.47821640082586</v>
      </c>
      <c r="L1560">
        <v>207.7874397766241</v>
      </c>
      <c r="M1560">
        <v>242.23901104544021</v>
      </c>
      <c r="N1560">
        <v>297.98088744616956</v>
      </c>
      <c r="O1560">
        <v>336.58321129094986</v>
      </c>
      <c r="P1560">
        <v>372.66998645077001</v>
      </c>
      <c r="Q1560">
        <v>347.77184654603343</v>
      </c>
      <c r="S1560">
        <f t="shared" si="156"/>
        <v>3.2449301959776569</v>
      </c>
      <c r="T1560">
        <f t="shared" si="157"/>
        <v>3.0895206822586583</v>
      </c>
      <c r="U1560">
        <f t="shared" si="158"/>
        <v>3.2922513487950291</v>
      </c>
      <c r="V1560">
        <f t="shared" si="159"/>
        <v>3.0650061756447351</v>
      </c>
      <c r="W1560">
        <f t="shared" si="160"/>
        <v>3.0552295339953792</v>
      </c>
      <c r="X1560">
        <f t="shared" si="161"/>
        <v>2.9704678704209697</v>
      </c>
      <c r="Y1560">
        <f t="shared" si="162"/>
        <v>2.9607383409280912</v>
      </c>
      <c r="Z1560">
        <f t="shared" si="163"/>
        <v>2.8876810022482848</v>
      </c>
      <c r="AA1560">
        <f t="shared" si="164"/>
        <v>3.224790520798646</v>
      </c>
      <c r="AB1560">
        <f t="shared" si="165"/>
        <v>3.2412923793596291</v>
      </c>
      <c r="AC1560">
        <f t="shared" si="166"/>
        <v>3.353093360055706</v>
      </c>
      <c r="AD1560">
        <f t="shared" si="167"/>
        <v>3.0017606323098391</v>
      </c>
    </row>
    <row r="1561" spans="1:30">
      <c r="A1561" t="s">
        <v>2798</v>
      </c>
      <c r="F1561">
        <v>296.24730829873823</v>
      </c>
      <c r="G1561">
        <v>366.76093331634678</v>
      </c>
      <c r="H1561">
        <v>272.91300980277282</v>
      </c>
      <c r="I1561">
        <v>209.15137478742909</v>
      </c>
      <c r="J1561">
        <v>236.15600539632811</v>
      </c>
      <c r="K1561">
        <v>260.22539661304887</v>
      </c>
      <c r="L1561">
        <v>230.11920530211614</v>
      </c>
      <c r="M1561">
        <v>272.90160326080263</v>
      </c>
      <c r="N1561">
        <v>317.70564122994966</v>
      </c>
      <c r="O1561">
        <v>352.88749112680676</v>
      </c>
      <c r="P1561">
        <v>369.75508929020674</v>
      </c>
      <c r="Q1561">
        <v>377.17483316423534</v>
      </c>
      <c r="S1561">
        <f t="shared" si="156"/>
        <v>3.329034727999137</v>
      </c>
      <c r="T1561">
        <f t="shared" si="157"/>
        <v>3.5113312920445292</v>
      </c>
      <c r="U1561">
        <f t="shared" si="158"/>
        <v>3.4793304765402189</v>
      </c>
      <c r="V1561">
        <f t="shared" si="159"/>
        <v>3.415887770767577</v>
      </c>
      <c r="W1561">
        <f t="shared" si="160"/>
        <v>3.2913077504979724</v>
      </c>
      <c r="X1561">
        <f t="shared" si="161"/>
        <v>3.2549982538269027</v>
      </c>
      <c r="Y1561">
        <f t="shared" si="162"/>
        <v>3.278940993037474</v>
      </c>
      <c r="Z1561">
        <f t="shared" si="163"/>
        <v>3.253203403606582</v>
      </c>
      <c r="AA1561">
        <f t="shared" si="164"/>
        <v>3.4382545438511722</v>
      </c>
      <c r="AB1561">
        <f t="shared" si="165"/>
        <v>3.3983024030628841</v>
      </c>
      <c r="AC1561">
        <f t="shared" si="166"/>
        <v>3.3268666107341018</v>
      </c>
      <c r="AD1561">
        <f t="shared" si="167"/>
        <v>3.2555498006379566</v>
      </c>
    </row>
    <row r="1562" spans="1:30">
      <c r="A1562" t="s">
        <v>2799</v>
      </c>
      <c r="F1562">
        <v>1794.2867002176606</v>
      </c>
      <c r="G1562">
        <v>2034.3080292728264</v>
      </c>
      <c r="H1562">
        <v>1577.6502034487185</v>
      </c>
      <c r="I1562">
        <v>1187.0713190396314</v>
      </c>
      <c r="J1562">
        <v>1406.552499086677</v>
      </c>
      <c r="K1562">
        <v>1565.0883293089867</v>
      </c>
      <c r="L1562">
        <v>1400.9029619549963</v>
      </c>
      <c r="M1562">
        <v>1673.8189573176762</v>
      </c>
      <c r="N1562">
        <v>1868.5981165099242</v>
      </c>
      <c r="O1562">
        <v>2057.5801415921683</v>
      </c>
      <c r="P1562">
        <v>2029.4872759447596</v>
      </c>
      <c r="Q1562">
        <v>2092.68628421528</v>
      </c>
      <c r="S1562">
        <f t="shared" si="156"/>
        <v>20.163027881381122</v>
      </c>
      <c r="T1562">
        <f t="shared" si="157"/>
        <v>19.476254944203294</v>
      </c>
      <c r="U1562">
        <f t="shared" si="158"/>
        <v>20.113245748694361</v>
      </c>
      <c r="V1562">
        <f t="shared" si="159"/>
        <v>19.387404963785734</v>
      </c>
      <c r="W1562">
        <f t="shared" si="160"/>
        <v>19.60313113340904</v>
      </c>
      <c r="X1562">
        <f t="shared" si="161"/>
        <v>19.576720202144031</v>
      </c>
      <c r="Y1562">
        <f t="shared" si="162"/>
        <v>19.961298506968266</v>
      </c>
      <c r="Z1562">
        <f t="shared" si="163"/>
        <v>19.953248584484218</v>
      </c>
      <c r="AA1562">
        <f t="shared" si="164"/>
        <v>20.222228160160032</v>
      </c>
      <c r="AB1562">
        <f t="shared" si="165"/>
        <v>19.814472644921626</v>
      </c>
      <c r="AC1562">
        <f t="shared" si="166"/>
        <v>18.26028539109862</v>
      </c>
      <c r="AD1562">
        <f t="shared" si="167"/>
        <v>18.062828737060212</v>
      </c>
    </row>
    <row r="1563" spans="1:30">
      <c r="A1563" t="s">
        <v>2800</v>
      </c>
      <c r="F1563">
        <v>362.39506537390088</v>
      </c>
      <c r="G1563">
        <v>480.44875463274286</v>
      </c>
      <c r="H1563">
        <v>346.44829440278505</v>
      </c>
      <c r="I1563">
        <v>296.27217605224826</v>
      </c>
      <c r="J1563">
        <v>352.5274026437545</v>
      </c>
      <c r="K1563">
        <v>415.83773389446469</v>
      </c>
      <c r="L1563">
        <v>385.84470111541833</v>
      </c>
      <c r="M1563">
        <v>466.96843459621061</v>
      </c>
      <c r="N1563">
        <v>555.06461358169065</v>
      </c>
      <c r="O1563">
        <v>624.69286678963124</v>
      </c>
      <c r="P1563">
        <v>668.35177795302752</v>
      </c>
      <c r="Q1563">
        <v>711.10557394308671</v>
      </c>
      <c r="S1563">
        <f t="shared" si="156"/>
        <v>4.0723602344722876</v>
      </c>
      <c r="T1563">
        <f t="shared" si="157"/>
        <v>4.5997667502679533</v>
      </c>
      <c r="U1563">
        <f t="shared" si="158"/>
        <v>4.4168217196098691</v>
      </c>
      <c r="V1563">
        <f t="shared" si="159"/>
        <v>4.8387561593805071</v>
      </c>
      <c r="W1563">
        <f t="shared" si="160"/>
        <v>4.913176654716354</v>
      </c>
      <c r="X1563">
        <f t="shared" si="161"/>
        <v>5.2014565654194325</v>
      </c>
      <c r="Y1563">
        <f t="shared" si="162"/>
        <v>5.4978549303290283</v>
      </c>
      <c r="Z1563">
        <f t="shared" si="163"/>
        <v>5.5666338440431842</v>
      </c>
      <c r="AA1563">
        <f t="shared" si="164"/>
        <v>6.0069862857642438</v>
      </c>
      <c r="AB1563">
        <f t="shared" si="165"/>
        <v>6.0157849846386418</v>
      </c>
      <c r="AC1563">
        <f t="shared" si="166"/>
        <v>6.0134864365627303</v>
      </c>
      <c r="AD1563">
        <f t="shared" si="167"/>
        <v>6.1378422045325198</v>
      </c>
    </row>
    <row r="1564" spans="1:30">
      <c r="A1564" t="s">
        <v>2801</v>
      </c>
      <c r="F1564">
        <v>459.43958552753338</v>
      </c>
      <c r="G1564">
        <v>593.24176091221852</v>
      </c>
      <c r="H1564">
        <v>441.08377545822651</v>
      </c>
      <c r="I1564">
        <v>380.41719624695963</v>
      </c>
      <c r="J1564">
        <v>437.11481659830804</v>
      </c>
      <c r="K1564">
        <v>484.70767428616881</v>
      </c>
      <c r="L1564">
        <v>438.32729673230529</v>
      </c>
      <c r="M1564">
        <v>525.24914614264071</v>
      </c>
      <c r="N1564">
        <v>609.41795781877465</v>
      </c>
      <c r="O1564">
        <v>659.73309183988022</v>
      </c>
      <c r="P1564">
        <v>698.24911549117951</v>
      </c>
      <c r="Q1564">
        <v>732.67815765956459</v>
      </c>
      <c r="S1564">
        <f t="shared" si="156"/>
        <v>5.1628834854976562</v>
      </c>
      <c r="T1564">
        <f t="shared" si="157"/>
        <v>5.6796353417552723</v>
      </c>
      <c r="U1564">
        <f t="shared" si="158"/>
        <v>5.6233164691133677</v>
      </c>
      <c r="V1564">
        <f t="shared" si="159"/>
        <v>6.2130237000372901</v>
      </c>
      <c r="W1564">
        <f t="shared" si="160"/>
        <v>6.0920719814558666</v>
      </c>
      <c r="X1564">
        <f t="shared" si="161"/>
        <v>6.0629079788243248</v>
      </c>
      <c r="Y1564">
        <f t="shared" si="162"/>
        <v>6.2456731489922275</v>
      </c>
      <c r="Z1564">
        <f t="shared" si="163"/>
        <v>6.2613861170309928</v>
      </c>
      <c r="AA1564">
        <f t="shared" si="164"/>
        <v>6.5952057208148176</v>
      </c>
      <c r="AB1564">
        <f t="shared" si="165"/>
        <v>6.3532219411368702</v>
      </c>
      <c r="AC1564">
        <f t="shared" si="166"/>
        <v>6.2824873425312191</v>
      </c>
      <c r="AD1564">
        <f t="shared" si="167"/>
        <v>6.3240439721007293</v>
      </c>
    </row>
    <row r="1565" spans="1:30">
      <c r="A1565" t="s">
        <v>2802</v>
      </c>
      <c r="F1565">
        <v>807.06863142701116</v>
      </c>
      <c r="G1565">
        <v>959.08221172940819</v>
      </c>
      <c r="H1565">
        <v>690.18879523111684</v>
      </c>
      <c r="I1565">
        <v>574.9616643758568</v>
      </c>
      <c r="J1565">
        <v>654.85821900903659</v>
      </c>
      <c r="K1565">
        <v>717.67532109396871</v>
      </c>
      <c r="L1565">
        <v>627.48562758343201</v>
      </c>
      <c r="M1565">
        <v>743.63163863655598</v>
      </c>
      <c r="N1565">
        <v>780.14154471063694</v>
      </c>
      <c r="O1565">
        <v>826.821726966558</v>
      </c>
      <c r="P1565">
        <v>857.43352370422383</v>
      </c>
      <c r="Q1565">
        <v>893.46737042243944</v>
      </c>
      <c r="S1565">
        <f t="shared" si="156"/>
        <v>9.0693127891305778</v>
      </c>
      <c r="T1565">
        <f t="shared" si="157"/>
        <v>9.1821540294314907</v>
      </c>
      <c r="U1565">
        <f t="shared" si="158"/>
        <v>8.7991221508627504</v>
      </c>
      <c r="V1565">
        <f t="shared" si="159"/>
        <v>9.3903495494484623</v>
      </c>
      <c r="W1565">
        <f t="shared" si="160"/>
        <v>9.1267631669351292</v>
      </c>
      <c r="X1565">
        <f t="shared" si="161"/>
        <v>8.97695592889872</v>
      </c>
      <c r="Y1565">
        <f t="shared" si="162"/>
        <v>8.9409675482059416</v>
      </c>
      <c r="Z1565">
        <f t="shared" si="163"/>
        <v>8.8646785102616334</v>
      </c>
      <c r="AA1565">
        <f t="shared" si="164"/>
        <v>8.4428000729360697</v>
      </c>
      <c r="AB1565">
        <f t="shared" si="165"/>
        <v>7.9622835388216879</v>
      </c>
      <c r="AC1565">
        <f t="shared" si="166"/>
        <v>7.7147469867461309</v>
      </c>
      <c r="AD1565">
        <f t="shared" si="167"/>
        <v>7.7118812388755762</v>
      </c>
    </row>
    <row r="1566" spans="1:30">
      <c r="A1566" t="s">
        <v>2803</v>
      </c>
      <c r="F1566">
        <v>1220.7416274196676</v>
      </c>
      <c r="G1566">
        <v>1425.9308050883051</v>
      </c>
      <c r="H1566">
        <v>1204.3009525381785</v>
      </c>
      <c r="I1566">
        <v>867.585741340342</v>
      </c>
      <c r="J1566">
        <v>1005.0815138660229</v>
      </c>
      <c r="K1566">
        <v>1102.5095662300125</v>
      </c>
      <c r="L1566">
        <v>989.25888638619369</v>
      </c>
      <c r="M1566">
        <v>1189.2883522381046</v>
      </c>
      <c r="N1566">
        <v>1298.2733548385936</v>
      </c>
      <c r="O1566">
        <v>1438.1828997474036</v>
      </c>
      <c r="P1566">
        <v>1472.9786688981483</v>
      </c>
      <c r="Q1566">
        <v>1505.6479495943131</v>
      </c>
      <c r="S1566">
        <f t="shared" si="156"/>
        <v>13.717901083834306</v>
      </c>
      <c r="T1566">
        <f t="shared" si="157"/>
        <v>13.651714240453572</v>
      </c>
      <c r="U1566">
        <f t="shared" si="158"/>
        <v>15.353467429495653</v>
      </c>
      <c r="V1566">
        <f t="shared" si="159"/>
        <v>14.169524474552581</v>
      </c>
      <c r="W1566">
        <f t="shared" si="160"/>
        <v>14.007827456760122</v>
      </c>
      <c r="X1566">
        <f t="shared" si="161"/>
        <v>13.790609062813491</v>
      </c>
      <c r="Y1566">
        <f t="shared" si="162"/>
        <v>14.095831380260998</v>
      </c>
      <c r="Z1566">
        <f t="shared" si="163"/>
        <v>14.17725974908692</v>
      </c>
      <c r="AA1566">
        <f t="shared" si="164"/>
        <v>14.050094433809205</v>
      </c>
      <c r="AB1566">
        <f t="shared" si="165"/>
        <v>13.849684466427615</v>
      </c>
      <c r="AC1566">
        <f t="shared" si="166"/>
        <v>13.253106431307751</v>
      </c>
      <c r="AD1566">
        <f t="shared" si="167"/>
        <v>12.995861470954331</v>
      </c>
    </row>
    <row r="1567" spans="1:30">
      <c r="A1567" t="s">
        <v>2804</v>
      </c>
      <c r="F1567">
        <v>158.19931916753549</v>
      </c>
      <c r="G1567">
        <v>177.40605443266026</v>
      </c>
      <c r="H1567">
        <v>91.605060067457032</v>
      </c>
      <c r="I1567">
        <v>109.57523743070458</v>
      </c>
      <c r="J1567">
        <v>127.98519718573137</v>
      </c>
      <c r="K1567">
        <v>141.90134387720482</v>
      </c>
      <c r="L1567">
        <v>128.35014383165193</v>
      </c>
      <c r="M1567">
        <v>152.04152084244521</v>
      </c>
      <c r="N1567">
        <v>174.81891171785199</v>
      </c>
      <c r="O1567">
        <v>196.61681468459986</v>
      </c>
      <c r="P1567">
        <v>197.93912946461435</v>
      </c>
      <c r="Q1567">
        <v>209.65727682833631</v>
      </c>
      <c r="S1567">
        <f t="shared" si="156"/>
        <v>1.7777411395868816</v>
      </c>
      <c r="T1567">
        <f t="shared" si="157"/>
        <v>1.6984672404850993</v>
      </c>
      <c r="U1567">
        <f t="shared" si="158"/>
        <v>1.1678603285652613</v>
      </c>
      <c r="V1567">
        <f t="shared" si="159"/>
        <v>1.7895971943713669</v>
      </c>
      <c r="W1567">
        <f t="shared" si="160"/>
        <v>1.783730507888065</v>
      </c>
      <c r="X1567">
        <f t="shared" si="161"/>
        <v>1.7749559902595278</v>
      </c>
      <c r="Y1567">
        <f t="shared" si="162"/>
        <v>1.8288458258811364</v>
      </c>
      <c r="Z1567">
        <f t="shared" si="163"/>
        <v>1.81245543149657</v>
      </c>
      <c r="AA1567">
        <f t="shared" si="164"/>
        <v>1.8919145257794663</v>
      </c>
      <c r="AB1567">
        <f t="shared" si="165"/>
        <v>1.8934176207032152</v>
      </c>
      <c r="AC1567">
        <f t="shared" si="166"/>
        <v>1.7809547450386951</v>
      </c>
      <c r="AD1567">
        <f t="shared" si="167"/>
        <v>1.809637456599817</v>
      </c>
    </row>
    <row r="1568" spans="1:30">
      <c r="A1568" t="s">
        <v>2805</v>
      </c>
      <c r="F1568">
        <v>8898.895100346188</v>
      </c>
      <c r="G1568">
        <v>10445.067776637912</v>
      </c>
      <c r="H1568">
        <v>7843.8369577974781</v>
      </c>
      <c r="I1568">
        <v>6122.8994868420732</v>
      </c>
      <c r="J1568">
        <v>7175.1420194783632</v>
      </c>
      <c r="K1568">
        <v>7994.6401294409843</v>
      </c>
      <c r="L1568">
        <v>7018.095348185675</v>
      </c>
      <c r="M1568">
        <v>8388.7039758490719</v>
      </c>
      <c r="N1568">
        <v>9240.317643093671</v>
      </c>
      <c r="O1568">
        <v>10384.228631588227</v>
      </c>
      <c r="P1568">
        <v>11114.214441216118</v>
      </c>
      <c r="Q1568">
        <v>11585.59556024375</v>
      </c>
      <c r="S1568">
        <f t="shared" si="156"/>
        <v>100</v>
      </c>
      <c r="T1568">
        <f t="shared" si="157"/>
        <v>100</v>
      </c>
      <c r="U1568">
        <f t="shared" si="158"/>
        <v>100</v>
      </c>
      <c r="V1568">
        <f t="shared" si="159"/>
        <v>100</v>
      </c>
      <c r="W1568">
        <f t="shared" si="160"/>
        <v>100</v>
      </c>
      <c r="X1568">
        <f t="shared" si="161"/>
        <v>100</v>
      </c>
      <c r="Y1568">
        <f t="shared" si="162"/>
        <v>100</v>
      </c>
      <c r="Z1568">
        <f t="shared" si="163"/>
        <v>100</v>
      </c>
      <c r="AA1568">
        <f t="shared" si="164"/>
        <v>100</v>
      </c>
      <c r="AB1568">
        <f t="shared" si="165"/>
        <v>100</v>
      </c>
      <c r="AC1568">
        <f t="shared" si="166"/>
        <v>100</v>
      </c>
      <c r="AD1568">
        <f t="shared" si="167"/>
        <v>100</v>
      </c>
    </row>
    <row r="1569" spans="1:30">
      <c r="A1569" t="s">
        <v>2806</v>
      </c>
      <c r="F1569">
        <v>653.96447688657349</v>
      </c>
      <c r="G1569">
        <v>749.94955719509676</v>
      </c>
      <c r="H1569">
        <v>617.50836987724347</v>
      </c>
      <c r="I1569">
        <v>313.16558559739548</v>
      </c>
      <c r="J1569">
        <v>405.74670622340523</v>
      </c>
      <c r="K1569">
        <v>481.73663651923414</v>
      </c>
      <c r="L1569">
        <v>453.47609247694095</v>
      </c>
      <c r="M1569">
        <v>554.81899812426627</v>
      </c>
      <c r="N1569">
        <v>638.9139484899863</v>
      </c>
      <c r="O1569">
        <v>667.63694823502249</v>
      </c>
      <c r="P1569">
        <v>654.91067664099592</v>
      </c>
      <c r="Q1569">
        <v>753.36909257999287</v>
      </c>
    </row>
    <row r="1570" spans="1:30">
      <c r="A1570" t="s">
        <v>2807</v>
      </c>
      <c r="F1570">
        <v>9552.8595772327608</v>
      </c>
      <c r="G1570">
        <v>11195.017333833008</v>
      </c>
      <c r="H1570">
        <v>8461.3453276747223</v>
      </c>
      <c r="I1570">
        <v>6436.0650724394691</v>
      </c>
      <c r="J1570">
        <v>7580.8887257017677</v>
      </c>
      <c r="K1570">
        <v>8476.3767659602181</v>
      </c>
      <c r="L1570">
        <v>7471.5714406626157</v>
      </c>
      <c r="M1570">
        <v>8943.5229739733386</v>
      </c>
      <c r="N1570">
        <v>9879.2315915836571</v>
      </c>
      <c r="O1570">
        <v>11051.865579823248</v>
      </c>
      <c r="P1570">
        <v>11769.125117857113</v>
      </c>
      <c r="Q1570">
        <v>12338.964652823743</v>
      </c>
    </row>
    <row r="1575" spans="1:30">
      <c r="A1575" s="8" t="s">
        <v>2815</v>
      </c>
    </row>
    <row r="1576" spans="1:30">
      <c r="A1576" s="8" t="s">
        <v>450</v>
      </c>
    </row>
    <row r="1577" spans="1:30">
      <c r="F1577">
        <v>2010</v>
      </c>
      <c r="G1577">
        <v>2011</v>
      </c>
      <c r="H1577">
        <v>2012</v>
      </c>
      <c r="I1577">
        <v>2013</v>
      </c>
      <c r="J1577">
        <v>2014</v>
      </c>
      <c r="K1577">
        <v>2015</v>
      </c>
      <c r="L1577">
        <v>2016</v>
      </c>
      <c r="M1577">
        <v>2017</v>
      </c>
      <c r="N1577">
        <v>2018</v>
      </c>
      <c r="O1577">
        <v>2019</v>
      </c>
      <c r="P1577">
        <v>2020</v>
      </c>
      <c r="Q1577">
        <v>2021</v>
      </c>
      <c r="S1577" s="417">
        <v>2010</v>
      </c>
      <c r="T1577" s="417">
        <v>2011</v>
      </c>
      <c r="U1577" s="417">
        <v>2012</v>
      </c>
      <c r="V1577" s="417">
        <v>2013</v>
      </c>
      <c r="W1577" s="417">
        <v>2014</v>
      </c>
      <c r="X1577" s="417">
        <v>2015</v>
      </c>
      <c r="Y1577" s="417">
        <v>2016</v>
      </c>
      <c r="Z1577" s="417">
        <v>2017</v>
      </c>
      <c r="AA1577" s="417">
        <v>2018</v>
      </c>
      <c r="AB1577" s="417">
        <v>2019</v>
      </c>
      <c r="AC1577" s="417">
        <v>2020</v>
      </c>
      <c r="AD1577" s="417">
        <v>2021</v>
      </c>
    </row>
    <row r="1578" spans="1:30">
      <c r="A1578" t="s">
        <v>2793</v>
      </c>
      <c r="F1578">
        <v>364.24163689509584</v>
      </c>
      <c r="G1578">
        <v>426.60145370559064</v>
      </c>
      <c r="H1578">
        <v>426.75581003043658</v>
      </c>
      <c r="I1578">
        <v>409.42813876584722</v>
      </c>
      <c r="J1578">
        <v>417.32438807934989</v>
      </c>
      <c r="K1578">
        <v>368.84265837054346</v>
      </c>
      <c r="L1578">
        <v>390.07941036467486</v>
      </c>
      <c r="M1578">
        <v>410.68147527563292</v>
      </c>
      <c r="N1578">
        <v>377.80162242080388</v>
      </c>
      <c r="O1578">
        <v>390.81968164197758</v>
      </c>
      <c r="P1578">
        <v>358.42555733147145</v>
      </c>
      <c r="Q1578">
        <v>376.4355344943113</v>
      </c>
      <c r="S1578">
        <f>(F1578/F$1589)*100</f>
        <v>4.0930656934306571</v>
      </c>
      <c r="T1578">
        <f t="shared" ref="T1578:AD1578" si="168">(G1578/G$1589)*100</f>
        <v>4.1849926695988273</v>
      </c>
      <c r="U1578">
        <f t="shared" si="168"/>
        <v>4.1458817596073958</v>
      </c>
      <c r="V1578">
        <f t="shared" si="168"/>
        <v>3.8047607758990827</v>
      </c>
      <c r="W1578">
        <f t="shared" si="168"/>
        <v>3.6332501774295407</v>
      </c>
      <c r="X1578">
        <f t="shared" si="168"/>
        <v>3.4987968551498523</v>
      </c>
      <c r="Y1578">
        <f t="shared" si="168"/>
        <v>3.5247230491210741</v>
      </c>
      <c r="Z1578">
        <f t="shared" si="168"/>
        <v>3.4283660919131034</v>
      </c>
      <c r="AA1578">
        <f t="shared" si="168"/>
        <v>2.9446929621176809</v>
      </c>
      <c r="AB1578">
        <f t="shared" si="168"/>
        <v>3.1104204060813769</v>
      </c>
      <c r="AC1578">
        <f t="shared" si="168"/>
        <v>3.5796991035361914</v>
      </c>
      <c r="AD1578">
        <f t="shared" si="168"/>
        <v>3.6923986042883863</v>
      </c>
    </row>
    <row r="1579" spans="1:30">
      <c r="A1579" t="s">
        <v>2795</v>
      </c>
      <c r="F1579">
        <v>38.096784670347517</v>
      </c>
      <c r="G1579">
        <v>36.264258803488474</v>
      </c>
      <c r="H1579">
        <v>33.277901593140719</v>
      </c>
      <c r="I1579">
        <v>32.246130260794651</v>
      </c>
      <c r="J1579">
        <v>35.359227372658722</v>
      </c>
      <c r="K1579">
        <v>29.87446238337499</v>
      </c>
      <c r="L1579">
        <v>32.450026593174719</v>
      </c>
      <c r="M1579">
        <v>38.298560410221263</v>
      </c>
      <c r="N1579">
        <v>45.989433485504939</v>
      </c>
      <c r="O1579">
        <v>45.525103648686738</v>
      </c>
      <c r="P1579">
        <v>37.411510456329516</v>
      </c>
      <c r="Q1579">
        <v>39.759471427796754</v>
      </c>
      <c r="S1579">
        <f t="shared" ref="S1579:S1589" si="169">(F1579/F$1589)*100</f>
        <v>0.42810218978102199</v>
      </c>
      <c r="T1579">
        <f t="shared" ref="T1579:T1589" si="170">(G1579/G$1589)*100</f>
        <v>0.35575513384389834</v>
      </c>
      <c r="U1579">
        <f t="shared" ref="U1579:U1589" si="171">(H1579/H$1589)*100</f>
        <v>0.32329084214031467</v>
      </c>
      <c r="V1579">
        <f t="shared" ref="V1579:V1589" si="172">(I1579/I$1589)*100</f>
        <v>0.29965896325696834</v>
      </c>
      <c r="W1579">
        <f t="shared" ref="W1579:W1589" si="173">(J1579/J$1589)*100</f>
        <v>0.30783947163197367</v>
      </c>
      <c r="X1579">
        <f t="shared" ref="X1579:X1589" si="174">(K1579/K$1589)*100</f>
        <v>0.28338553761110336</v>
      </c>
      <c r="Y1579">
        <f t="shared" ref="Y1579:Y1589" si="175">(L1579/L$1589)*100</f>
        <v>0.29321557005694404</v>
      </c>
      <c r="Z1579">
        <f t="shared" ref="Z1579:Z1589" si="176">(M1579/M$1589)*100</f>
        <v>0.31971611524811022</v>
      </c>
      <c r="AA1579">
        <f t="shared" ref="AA1579:AA1589" si="177">(N1579/N$1589)*100</f>
        <v>0.35845468383326973</v>
      </c>
      <c r="AB1579">
        <f t="shared" ref="AB1579:AB1589" si="178">(O1579/O$1589)*100</f>
        <v>0.36232108573171617</v>
      </c>
      <c r="AC1579">
        <f t="shared" ref="AC1579:AC1589" si="179">(P1579/P$1589)*100</f>
        <v>0.37363951231470582</v>
      </c>
      <c r="AD1579">
        <f t="shared" ref="AD1579:AD1589" si="180">(Q1579/Q$1589)*100</f>
        <v>0.38999457637403057</v>
      </c>
    </row>
    <row r="1580" spans="1:30">
      <c r="A1580" t="s">
        <v>2796</v>
      </c>
      <c r="F1580">
        <v>1416.6937317310815</v>
      </c>
      <c r="G1580">
        <v>1597.1497198316026</v>
      </c>
      <c r="H1580">
        <v>1592.4973417889526</v>
      </c>
      <c r="I1580">
        <v>1686.817874236292</v>
      </c>
      <c r="J1580">
        <v>1768.1596648512702</v>
      </c>
      <c r="K1580">
        <v>1561.9969395501066</v>
      </c>
      <c r="L1580">
        <v>1559.5483084980783</v>
      </c>
      <c r="M1580">
        <v>1623.6168635780775</v>
      </c>
      <c r="N1580">
        <v>1668.8120401138624</v>
      </c>
      <c r="O1580">
        <v>1518.7024696896046</v>
      </c>
      <c r="P1580">
        <v>1233.9377057096629</v>
      </c>
      <c r="Q1580">
        <v>1343.4679647897847</v>
      </c>
      <c r="S1580">
        <f t="shared" si="169"/>
        <v>15.91970802919708</v>
      </c>
      <c r="T1580">
        <f t="shared" si="170"/>
        <v>15.66816008639279</v>
      </c>
      <c r="U1580">
        <f t="shared" si="171"/>
        <v>15.470921605203692</v>
      </c>
      <c r="V1580">
        <f t="shared" si="172"/>
        <v>15.675372248047045</v>
      </c>
      <c r="W1580">
        <f t="shared" si="173"/>
        <v>15.393699959905401</v>
      </c>
      <c r="X1580">
        <f t="shared" si="174"/>
        <v>14.816914084707895</v>
      </c>
      <c r="Y1580">
        <f t="shared" si="175"/>
        <v>14.091940571900432</v>
      </c>
      <c r="Z1580">
        <f t="shared" si="176"/>
        <v>13.553942255645868</v>
      </c>
      <c r="AA1580">
        <f t="shared" si="177"/>
        <v>13.007194193959975</v>
      </c>
      <c r="AB1580">
        <f t="shared" si="178"/>
        <v>12.086912134625081</v>
      </c>
      <c r="AC1580">
        <f t="shared" si="179"/>
        <v>12.32369067606257</v>
      </c>
      <c r="AD1580">
        <f t="shared" si="180"/>
        <v>13.177871862601547</v>
      </c>
    </row>
    <row r="1581" spans="1:30">
      <c r="A1581" t="s">
        <v>2797</v>
      </c>
      <c r="F1581">
        <v>190.32153296524845</v>
      </c>
      <c r="G1581">
        <v>195.19646623783569</v>
      </c>
      <c r="H1581">
        <v>183.89368420369561</v>
      </c>
      <c r="I1581">
        <v>195.9392133301377</v>
      </c>
      <c r="J1581">
        <v>223.11261352879308</v>
      </c>
      <c r="K1581">
        <v>241.90676571406681</v>
      </c>
      <c r="L1581">
        <v>276.91325380587182</v>
      </c>
      <c r="M1581">
        <v>238.86644209080006</v>
      </c>
      <c r="N1581">
        <v>254.30512786593025</v>
      </c>
      <c r="O1581">
        <v>233.8707955636792</v>
      </c>
      <c r="P1581">
        <v>194.23253681101627</v>
      </c>
      <c r="Q1581">
        <v>187.47338867252421</v>
      </c>
      <c r="S1581">
        <f t="shared" si="169"/>
        <v>2.1386861313868613</v>
      </c>
      <c r="T1581">
        <f t="shared" si="170"/>
        <v>1.9148921627930022</v>
      </c>
      <c r="U1581">
        <f t="shared" si="171"/>
        <v>1.786505193667379</v>
      </c>
      <c r="V1581">
        <f t="shared" si="172"/>
        <v>1.8208368276450697</v>
      </c>
      <c r="W1581">
        <f t="shared" si="173"/>
        <v>1.9424312737172802</v>
      </c>
      <c r="X1581">
        <f t="shared" si="174"/>
        <v>2.2946983270833159</v>
      </c>
      <c r="Y1581">
        <f t="shared" si="175"/>
        <v>2.5021636681213044</v>
      </c>
      <c r="Z1581">
        <f t="shared" si="176"/>
        <v>1.9940553929548359</v>
      </c>
      <c r="AA1581">
        <f t="shared" si="177"/>
        <v>1.9821262689633325</v>
      </c>
      <c r="AB1581">
        <f t="shared" si="178"/>
        <v>1.8613097780836543</v>
      </c>
      <c r="AC1581">
        <f t="shared" si="179"/>
        <v>1.9398561951790405</v>
      </c>
      <c r="AD1581">
        <f t="shared" si="180"/>
        <v>1.8388978065143409</v>
      </c>
    </row>
    <row r="1582" spans="1:30">
      <c r="A1582" t="s">
        <v>2798</v>
      </c>
      <c r="F1582">
        <v>602.50081195193241</v>
      </c>
      <c r="G1582">
        <v>659.34065934065927</v>
      </c>
      <c r="H1582">
        <v>633.71108003817869</v>
      </c>
      <c r="I1582">
        <v>583.78524511537626</v>
      </c>
      <c r="J1582">
        <v>551.31088972261136</v>
      </c>
      <c r="K1582">
        <v>470.81436279735073</v>
      </c>
      <c r="L1582">
        <v>471.67291764354275</v>
      </c>
      <c r="M1582">
        <v>535.09737692405645</v>
      </c>
      <c r="N1582">
        <v>624.29624737384609</v>
      </c>
      <c r="O1582">
        <v>643.21027545706238</v>
      </c>
      <c r="P1582">
        <v>432.89285105253646</v>
      </c>
      <c r="Q1582">
        <v>537.73263876150304</v>
      </c>
      <c r="S1582">
        <f t="shared" si="169"/>
        <v>6.7704379562043799</v>
      </c>
      <c r="T1582">
        <f t="shared" si="170"/>
        <v>6.4681819579860358</v>
      </c>
      <c r="U1582">
        <f t="shared" si="171"/>
        <v>6.1564275068780132</v>
      </c>
      <c r="V1582">
        <f t="shared" si="172"/>
        <v>5.4250379782370137</v>
      </c>
      <c r="W1582">
        <f t="shared" si="173"/>
        <v>4.7997443837925351</v>
      </c>
      <c r="X1582">
        <f t="shared" si="174"/>
        <v>4.4660881124543703</v>
      </c>
      <c r="Y1582">
        <f t="shared" si="175"/>
        <v>4.2619947638613862</v>
      </c>
      <c r="Z1582">
        <f t="shared" si="176"/>
        <v>4.4669891713202574</v>
      </c>
      <c r="AA1582">
        <f t="shared" si="177"/>
        <v>4.8659419568893112</v>
      </c>
      <c r="AB1582">
        <f t="shared" si="178"/>
        <v>5.1191238828540664</v>
      </c>
      <c r="AC1582">
        <f t="shared" si="179"/>
        <v>4.323425378416581</v>
      </c>
      <c r="AD1582">
        <f t="shared" si="180"/>
        <v>5.274537239186408</v>
      </c>
    </row>
    <row r="1583" spans="1:30">
      <c r="A1583" t="s">
        <v>2799</v>
      </c>
      <c r="F1583">
        <v>2141.9616758687885</v>
      </c>
      <c r="G1583">
        <v>2492.0965862477988</v>
      </c>
      <c r="H1583">
        <v>2531.5165299934006</v>
      </c>
      <c r="I1583">
        <v>2560.6813305556693</v>
      </c>
      <c r="J1583">
        <v>2777.4040821072826</v>
      </c>
      <c r="K1583">
        <v>2603.4777910616813</v>
      </c>
      <c r="L1583">
        <v>2779.806803508583</v>
      </c>
      <c r="M1583">
        <v>3077.9458868201086</v>
      </c>
      <c r="N1583">
        <v>3330.9582677725443</v>
      </c>
      <c r="O1583">
        <v>3244.9063339510762</v>
      </c>
      <c r="P1583">
        <v>2102.9360656746881</v>
      </c>
      <c r="Q1583">
        <v>2026.8531118373501</v>
      </c>
      <c r="S1583">
        <f t="shared" si="169"/>
        <v>24.069708029197081</v>
      </c>
      <c r="T1583">
        <f t="shared" si="170"/>
        <v>24.447656834702016</v>
      </c>
      <c r="U1583">
        <f t="shared" si="171"/>
        <v>24.593380943298019</v>
      </c>
      <c r="V1583">
        <f t="shared" si="172"/>
        <v>23.796068134064424</v>
      </c>
      <c r="W1583">
        <f t="shared" si="173"/>
        <v>24.180240029947917</v>
      </c>
      <c r="X1583">
        <f t="shared" si="174"/>
        <v>24.696275501485111</v>
      </c>
      <c r="Y1583">
        <f t="shared" si="175"/>
        <v>25.118088399668014</v>
      </c>
      <c r="Z1583">
        <f t="shared" si="176"/>
        <v>25.694670800612982</v>
      </c>
      <c r="AA1583">
        <f t="shared" si="177"/>
        <v>25.962433155706304</v>
      </c>
      <c r="AB1583">
        <f t="shared" si="178"/>
        <v>25.825267638875371</v>
      </c>
      <c r="AC1583">
        <f t="shared" si="179"/>
        <v>21.002627170717727</v>
      </c>
      <c r="AD1583">
        <f t="shared" si="180"/>
        <v>19.881092286623385</v>
      </c>
    </row>
    <row r="1584" spans="1:30">
      <c r="A1584" t="s">
        <v>2800</v>
      </c>
      <c r="F1584">
        <v>433.64728808054565</v>
      </c>
      <c r="G1584">
        <v>474.15257115685074</v>
      </c>
      <c r="H1584">
        <v>458.40309444551337</v>
      </c>
      <c r="I1584">
        <v>468.98062188332779</v>
      </c>
      <c r="J1584">
        <v>489.8521626312176</v>
      </c>
      <c r="K1584">
        <v>454.97512677993046</v>
      </c>
      <c r="L1584">
        <v>465.85698005877282</v>
      </c>
      <c r="M1584">
        <v>499.52009728957518</v>
      </c>
      <c r="N1584">
        <v>534.9710904540517</v>
      </c>
      <c r="O1584">
        <v>546.55218219646508</v>
      </c>
      <c r="P1584">
        <v>510.62747130291569</v>
      </c>
      <c r="Q1584">
        <v>517.57936291680767</v>
      </c>
      <c r="S1584">
        <f t="shared" si="169"/>
        <v>4.8729927007299274</v>
      </c>
      <c r="T1584">
        <f t="shared" si="170"/>
        <v>4.6514727442356394</v>
      </c>
      <c r="U1584">
        <f t="shared" si="171"/>
        <v>4.4533313504828342</v>
      </c>
      <c r="V1584">
        <f t="shared" si="172"/>
        <v>4.3581740135817171</v>
      </c>
      <c r="W1584">
        <f t="shared" si="173"/>
        <v>4.2646811632195183</v>
      </c>
      <c r="X1584">
        <f t="shared" si="174"/>
        <v>4.3158390349464959</v>
      </c>
      <c r="Y1584">
        <f t="shared" si="175"/>
        <v>4.2094424662712013</v>
      </c>
      <c r="Z1584">
        <f t="shared" si="176"/>
        <v>4.1699902890124942</v>
      </c>
      <c r="AA1584">
        <f t="shared" si="177"/>
        <v>4.1697163577604615</v>
      </c>
      <c r="AB1584">
        <f t="shared" si="178"/>
        <v>4.3498501747655984</v>
      </c>
      <c r="AC1584">
        <f t="shared" si="179"/>
        <v>5.0997833828394308</v>
      </c>
      <c r="AD1584">
        <f t="shared" si="180"/>
        <v>5.0768568376782017</v>
      </c>
    </row>
    <row r="1585" spans="1:30">
      <c r="A1585" t="s">
        <v>2801</v>
      </c>
      <c r="F1585">
        <v>1032.0558622929523</v>
      </c>
      <c r="G1585">
        <v>1191.4254710260416</v>
      </c>
      <c r="H1585">
        <v>1222.4969929256174</v>
      </c>
      <c r="I1585">
        <v>1283.534721016915</v>
      </c>
      <c r="J1585">
        <v>1393.933653866244</v>
      </c>
      <c r="K1585">
        <v>1287.3198749679427</v>
      </c>
      <c r="L1585">
        <v>1360.4096884639803</v>
      </c>
      <c r="M1585">
        <v>1465.0504213808028</v>
      </c>
      <c r="N1585">
        <v>1575.9293784944375</v>
      </c>
      <c r="O1585">
        <v>1555.4968000294984</v>
      </c>
      <c r="P1585">
        <v>1412.0989692179451</v>
      </c>
      <c r="Q1585">
        <v>1416.6865533447351</v>
      </c>
      <c r="S1585">
        <f t="shared" si="169"/>
        <v>11.597445255474453</v>
      </c>
      <c r="T1585">
        <f t="shared" si="170"/>
        <v>11.687974382896414</v>
      </c>
      <c r="U1585">
        <f t="shared" si="171"/>
        <v>11.8764123768666</v>
      </c>
      <c r="V1585">
        <f t="shared" si="172"/>
        <v>11.927715998588553</v>
      </c>
      <c r="W1585">
        <f t="shared" si="173"/>
        <v>12.135666737673562</v>
      </c>
      <c r="X1585">
        <f t="shared" si="174"/>
        <v>12.211360665297287</v>
      </c>
      <c r="Y1585">
        <f t="shared" si="175"/>
        <v>12.292541615292718</v>
      </c>
      <c r="Z1585">
        <f t="shared" si="176"/>
        <v>12.230230701869118</v>
      </c>
      <c r="AA1585">
        <f t="shared" si="177"/>
        <v>12.283240394553484</v>
      </c>
      <c r="AB1585">
        <f t="shared" si="178"/>
        <v>12.379747529803941</v>
      </c>
      <c r="AC1585">
        <f t="shared" si="179"/>
        <v>14.103038443598217</v>
      </c>
      <c r="AD1585">
        <f t="shared" si="180"/>
        <v>13.896061803281418</v>
      </c>
    </row>
    <row r="1586" spans="1:30">
      <c r="A1586" t="s">
        <v>2802</v>
      </c>
      <c r="F1586">
        <v>1110.1006820396233</v>
      </c>
      <c r="G1586">
        <v>1290.4990080453704</v>
      </c>
      <c r="H1586">
        <v>1325.4255425532017</v>
      </c>
      <c r="I1586">
        <v>1414.259570153637</v>
      </c>
      <c r="J1586">
        <v>1538.7699205127244</v>
      </c>
      <c r="K1586">
        <v>1417.263564728471</v>
      </c>
      <c r="L1586">
        <v>1485.9178920909344</v>
      </c>
      <c r="M1586">
        <v>1655.5068615249959</v>
      </c>
      <c r="N1586">
        <v>1809.2571606672723</v>
      </c>
      <c r="O1586">
        <v>1812.1756752522963</v>
      </c>
      <c r="P1586">
        <v>1484.0933215024102</v>
      </c>
      <c r="Q1586">
        <v>1485.3561052735179</v>
      </c>
      <c r="S1586">
        <f t="shared" si="169"/>
        <v>12.474452554744527</v>
      </c>
      <c r="T1586">
        <f t="shared" si="170"/>
        <v>12.659893307634212</v>
      </c>
      <c r="U1586">
        <f t="shared" si="171"/>
        <v>12.876350951606593</v>
      </c>
      <c r="V1586">
        <f t="shared" si="172"/>
        <v>13.142524487155033</v>
      </c>
      <c r="W1586">
        <f t="shared" si="173"/>
        <v>13.396619623541092</v>
      </c>
      <c r="X1586">
        <f t="shared" si="174"/>
        <v>13.443990792976177</v>
      </c>
      <c r="Y1586">
        <f t="shared" si="175"/>
        <v>13.426622641933255</v>
      </c>
      <c r="Z1586">
        <f t="shared" si="176"/>
        <v>13.820159736137324</v>
      </c>
      <c r="AA1586">
        <f t="shared" si="177"/>
        <v>14.101863283540419</v>
      </c>
      <c r="AB1586">
        <f t="shared" si="178"/>
        <v>14.422580193575429</v>
      </c>
      <c r="AC1586">
        <f t="shared" si="179"/>
        <v>14.822066741276304</v>
      </c>
      <c r="AD1586">
        <f t="shared" si="180"/>
        <v>14.569630939201497</v>
      </c>
    </row>
    <row r="1587" spans="1:30">
      <c r="A1587" t="s">
        <v>2803</v>
      </c>
      <c r="F1587">
        <v>1197.7265345891524</v>
      </c>
      <c r="G1587">
        <v>1379.1217500204662</v>
      </c>
      <c r="H1587">
        <v>1407.9880164057838</v>
      </c>
      <c r="I1587">
        <v>1605.5577265545405</v>
      </c>
      <c r="J1587">
        <v>1725.1915707164039</v>
      </c>
      <c r="K1587">
        <v>1593.1251316352102</v>
      </c>
      <c r="L1587">
        <v>1711.609190226188</v>
      </c>
      <c r="M1587">
        <v>1842.3498309140343</v>
      </c>
      <c r="N1587">
        <v>1962.5121770180242</v>
      </c>
      <c r="O1587">
        <v>1934.4949852643429</v>
      </c>
      <c r="P1587">
        <v>1780.2777651690785</v>
      </c>
      <c r="Q1587">
        <v>1807.2850613593528</v>
      </c>
      <c r="S1587">
        <f t="shared" si="169"/>
        <v>13.459124087591242</v>
      </c>
      <c r="T1587">
        <f t="shared" si="170"/>
        <v>13.529289139045236</v>
      </c>
      <c r="U1587">
        <f t="shared" si="171"/>
        <v>13.678435530956715</v>
      </c>
      <c r="V1587">
        <f t="shared" si="172"/>
        <v>14.92023259527366</v>
      </c>
      <c r="W1587">
        <f t="shared" si="173"/>
        <v>15.019617255662322</v>
      </c>
      <c r="X1587">
        <f t="shared" si="174"/>
        <v>15.112192350662824</v>
      </c>
      <c r="Y1587">
        <f t="shared" si="175"/>
        <v>15.465949249250707</v>
      </c>
      <c r="Z1587">
        <f t="shared" si="176"/>
        <v>15.379923541738282</v>
      </c>
      <c r="AA1587">
        <f t="shared" si="177"/>
        <v>15.296376332916987</v>
      </c>
      <c r="AB1587">
        <f t="shared" si="178"/>
        <v>15.396084077312278</v>
      </c>
      <c r="AC1587">
        <f t="shared" si="179"/>
        <v>17.780145945696486</v>
      </c>
      <c r="AD1587">
        <f t="shared" si="180"/>
        <v>17.727382849440772</v>
      </c>
    </row>
    <row r="1588" spans="1:30">
      <c r="A1588" t="s">
        <v>2804</v>
      </c>
      <c r="F1588">
        <v>371.67911659629749</v>
      </c>
      <c r="G1588">
        <v>451.71819779523059</v>
      </c>
      <c r="H1588">
        <v>477.57116576316241</v>
      </c>
      <c r="I1588">
        <v>519.68356067919194</v>
      </c>
      <c r="J1588">
        <v>565.83704437350127</v>
      </c>
      <c r="K1588">
        <v>512.38885705736993</v>
      </c>
      <c r="L1588">
        <v>532.68759642553664</v>
      </c>
      <c r="M1588">
        <v>591.99329558282909</v>
      </c>
      <c r="N1588">
        <v>645.08307817204457</v>
      </c>
      <c r="O1588">
        <v>639.09644474323397</v>
      </c>
      <c r="P1588">
        <v>465.79488481879378</v>
      </c>
      <c r="Q1588">
        <v>456.2488481094291</v>
      </c>
      <c r="S1588">
        <f t="shared" si="169"/>
        <v>4.1766423357664237</v>
      </c>
      <c r="T1588">
        <f t="shared" si="170"/>
        <v>4.4313898372275018</v>
      </c>
      <c r="U1588">
        <f t="shared" si="171"/>
        <v>4.6395468755556557</v>
      </c>
      <c r="V1588">
        <f t="shared" si="172"/>
        <v>4.8293496228957675</v>
      </c>
      <c r="W1588">
        <f t="shared" si="173"/>
        <v>4.9262099234788463</v>
      </c>
      <c r="X1588">
        <f t="shared" si="174"/>
        <v>4.8604587376255761</v>
      </c>
      <c r="Y1588">
        <f t="shared" si="175"/>
        <v>4.8133180045229711</v>
      </c>
      <c r="Z1588">
        <f t="shared" si="176"/>
        <v>4.9419559035476261</v>
      </c>
      <c r="AA1588">
        <f t="shared" si="177"/>
        <v>5.0279604097587605</v>
      </c>
      <c r="AB1588">
        <f t="shared" si="178"/>
        <v>5.0863830982914857</v>
      </c>
      <c r="AC1588">
        <f t="shared" si="179"/>
        <v>4.6520274503627697</v>
      </c>
      <c r="AD1588">
        <f t="shared" si="180"/>
        <v>4.4752751948100116</v>
      </c>
    </row>
    <row r="1589" spans="1:30">
      <c r="A1589" t="s">
        <v>2805</v>
      </c>
      <c r="F1589">
        <v>8898.9931796037672</v>
      </c>
      <c r="G1589">
        <v>10193.600978194416</v>
      </c>
      <c r="H1589">
        <v>10293.487242888694</v>
      </c>
      <c r="I1589">
        <v>10760.943010118617</v>
      </c>
      <c r="J1589">
        <v>11486.255217762058</v>
      </c>
      <c r="K1589">
        <v>10541.985535046048</v>
      </c>
      <c r="L1589">
        <v>11066.952067679336</v>
      </c>
      <c r="M1589">
        <v>11978.927111791134</v>
      </c>
      <c r="N1589">
        <v>12829.915623838324</v>
      </c>
      <c r="O1589">
        <v>12564.850747437924</v>
      </c>
      <c r="P1589">
        <v>10012.728639046845</v>
      </c>
      <c r="Q1589">
        <v>10194.878040987112</v>
      </c>
      <c r="S1589">
        <f t="shared" si="169"/>
        <v>100</v>
      </c>
      <c r="T1589">
        <f t="shared" si="170"/>
        <v>100</v>
      </c>
      <c r="U1589">
        <f t="shared" si="171"/>
        <v>100</v>
      </c>
      <c r="V1589">
        <f t="shared" si="172"/>
        <v>100</v>
      </c>
      <c r="W1589">
        <f t="shared" si="173"/>
        <v>100</v>
      </c>
      <c r="X1589">
        <f t="shared" si="174"/>
        <v>100</v>
      </c>
      <c r="Y1589">
        <f t="shared" si="175"/>
        <v>100</v>
      </c>
      <c r="Z1589">
        <f t="shared" si="176"/>
        <v>100</v>
      </c>
      <c r="AA1589">
        <f t="shared" si="177"/>
        <v>100</v>
      </c>
      <c r="AB1589">
        <f t="shared" si="178"/>
        <v>100</v>
      </c>
      <c r="AC1589">
        <f t="shared" si="179"/>
        <v>100</v>
      </c>
      <c r="AD1589">
        <f t="shared" si="180"/>
        <v>100</v>
      </c>
    </row>
    <row r="1590" spans="1:30">
      <c r="A1590" t="s">
        <v>2806</v>
      </c>
      <c r="F1590">
        <v>1102.8580708022084</v>
      </c>
      <c r="G1590">
        <v>1324.8124517739352</v>
      </c>
      <c r="H1590">
        <v>1375.2092833365402</v>
      </c>
      <c r="I1590">
        <v>1532.0227688080038</v>
      </c>
      <c r="J1590">
        <v>1587.8596655848235</v>
      </c>
      <c r="K1590">
        <v>1465.3142195357805</v>
      </c>
      <c r="L1590">
        <v>1527.2171283363805</v>
      </c>
      <c r="M1590">
        <v>1734.5875571787599</v>
      </c>
      <c r="N1590">
        <v>1905.7504694197196</v>
      </c>
      <c r="O1590">
        <v>1871.4891304076129</v>
      </c>
      <c r="P1590">
        <v>1388.3088549171132</v>
      </c>
      <c r="Q1590">
        <v>1334.1501322631605</v>
      </c>
    </row>
    <row r="1591" spans="1:30">
      <c r="A1591" t="s">
        <v>2807</v>
      </c>
      <c r="F1591">
        <v>10001.851250405976</v>
      </c>
      <c r="G1591">
        <v>11518.41342996835</v>
      </c>
      <c r="H1591">
        <v>11668.696526225234</v>
      </c>
      <c r="I1591">
        <v>12292.965778926622</v>
      </c>
      <c r="J1591">
        <v>13074.11488334688</v>
      </c>
      <c r="K1591">
        <v>12007.299754581829</v>
      </c>
      <c r="L1591">
        <v>12594.169196015719</v>
      </c>
      <c r="M1591">
        <v>13713.514668969894</v>
      </c>
      <c r="N1591">
        <v>14735.666093258043</v>
      </c>
      <c r="O1591">
        <v>14436.339877845538</v>
      </c>
      <c r="P1591">
        <v>11401.037493963959</v>
      </c>
      <c r="Q1591">
        <v>11529.028173250272</v>
      </c>
    </row>
    <row r="1593" spans="1:30">
      <c r="A1593" s="8" t="s">
        <v>2816</v>
      </c>
    </row>
    <row r="1594" spans="1:30">
      <c r="A1594" s="8" t="s">
        <v>450</v>
      </c>
    </row>
    <row r="1595" spans="1:30">
      <c r="F1595">
        <v>2010</v>
      </c>
      <c r="G1595">
        <v>2011</v>
      </c>
      <c r="H1595">
        <v>2012</v>
      </c>
      <c r="I1595">
        <v>2013</v>
      </c>
      <c r="J1595">
        <v>2014</v>
      </c>
      <c r="K1595">
        <v>2015</v>
      </c>
      <c r="L1595">
        <v>2016</v>
      </c>
      <c r="M1595">
        <v>2017</v>
      </c>
      <c r="N1595">
        <v>2018</v>
      </c>
      <c r="O1595">
        <v>2019</v>
      </c>
      <c r="P1595">
        <v>2020</v>
      </c>
      <c r="Q1595">
        <v>2021</v>
      </c>
      <c r="S1595" s="417">
        <v>2010</v>
      </c>
      <c r="T1595" s="417">
        <v>2011</v>
      </c>
      <c r="U1595" s="417">
        <v>2012</v>
      </c>
      <c r="V1595" s="417">
        <v>2013</v>
      </c>
      <c r="W1595" s="417">
        <v>2014</v>
      </c>
      <c r="X1595" s="417">
        <v>2015</v>
      </c>
      <c r="Y1595" s="417">
        <v>2016</v>
      </c>
      <c r="Z1595" s="417">
        <v>2017</v>
      </c>
      <c r="AA1595" s="417">
        <v>2018</v>
      </c>
      <c r="AB1595" s="417">
        <v>2019</v>
      </c>
      <c r="AC1595" s="417">
        <v>2020</v>
      </c>
      <c r="AD1595" s="417">
        <v>2021</v>
      </c>
    </row>
    <row r="1596" spans="1:30">
      <c r="A1596" t="s">
        <v>2793</v>
      </c>
      <c r="F1596">
        <v>3069.5660651467056</v>
      </c>
      <c r="G1596">
        <v>3704.6507168541307</v>
      </c>
      <c r="H1596">
        <v>4113.3004629031093</v>
      </c>
      <c r="I1596">
        <v>4016.8695399578337</v>
      </c>
      <c r="J1596">
        <v>4330.4851229215001</v>
      </c>
      <c r="K1596">
        <v>3817.9255655947941</v>
      </c>
      <c r="L1596">
        <v>2749.3494736904036</v>
      </c>
      <c r="M1596">
        <v>3309.2077724370192</v>
      </c>
      <c r="N1596">
        <v>3648.7545924872084</v>
      </c>
      <c r="O1596">
        <v>3726.0478208019008</v>
      </c>
      <c r="P1596">
        <v>3679.7730553329793</v>
      </c>
      <c r="Q1596">
        <v>4337.5480517808182</v>
      </c>
      <c r="S1596">
        <f>(F1596/F$1607)*100</f>
        <v>29.750117483095185</v>
      </c>
      <c r="T1596">
        <f t="shared" ref="T1596:AD1596" si="181">(G1596/G$1607)*100</f>
        <v>28.712280524047895</v>
      </c>
      <c r="U1596">
        <f t="shared" si="181"/>
        <v>27.801525160594785</v>
      </c>
      <c r="V1596">
        <f t="shared" si="181"/>
        <v>26.555377131684192</v>
      </c>
      <c r="W1596">
        <f t="shared" si="181"/>
        <v>26.828106080344298</v>
      </c>
      <c r="X1596">
        <f t="shared" si="181"/>
        <v>25.907484520716935</v>
      </c>
      <c r="Y1596">
        <f t="shared" si="181"/>
        <v>25.79324099526773</v>
      </c>
      <c r="Z1596">
        <f t="shared" si="181"/>
        <v>27.824347922371896</v>
      </c>
      <c r="AA1596">
        <f t="shared" si="181"/>
        <v>27.323684613923092</v>
      </c>
      <c r="AB1596">
        <f t="shared" si="181"/>
        <v>27.250041171934896</v>
      </c>
      <c r="AC1596">
        <f t="shared" si="181"/>
        <v>29.226675425021902</v>
      </c>
      <c r="AD1596">
        <f t="shared" si="181"/>
        <v>30.727603273044313</v>
      </c>
    </row>
    <row r="1597" spans="1:30">
      <c r="A1597" t="s">
        <v>2795</v>
      </c>
      <c r="F1597">
        <v>139.42694105450417</v>
      </c>
      <c r="G1597">
        <v>261.94647756772963</v>
      </c>
      <c r="H1597">
        <v>465.51422555556633</v>
      </c>
      <c r="I1597">
        <v>553.68352208021099</v>
      </c>
      <c r="J1597">
        <v>795.45997428582643</v>
      </c>
      <c r="K1597">
        <v>838.20822291289005</v>
      </c>
      <c r="L1597">
        <v>934.68669769980374</v>
      </c>
      <c r="M1597">
        <v>1504.1604279452126</v>
      </c>
      <c r="N1597">
        <v>1812.9775172767472</v>
      </c>
      <c r="O1597">
        <v>1654.0137603127425</v>
      </c>
      <c r="P1597">
        <v>1345.9990548870232</v>
      </c>
      <c r="Q1597">
        <v>1579.6283274223922</v>
      </c>
      <c r="S1597">
        <f t="shared" ref="S1597:S1606" si="182">(F1597/F$1607)*100</f>
        <v>1.3513206064459928</v>
      </c>
      <c r="T1597">
        <f t="shared" ref="T1597:T1607" si="183">(G1597/G$1607)*100</f>
        <v>2.0301726994110609</v>
      </c>
      <c r="U1597">
        <f t="shared" ref="U1597:U1607" si="184">(H1597/H$1607)*100</f>
        <v>3.1463797918772971</v>
      </c>
      <c r="V1597">
        <f t="shared" ref="V1597:V1607" si="185">(I1597/I$1607)*100</f>
        <v>3.6603814473381036</v>
      </c>
      <c r="W1597">
        <f t="shared" ref="W1597:W1607" si="186">(J1597/J$1607)*100</f>
        <v>4.9280124436522517</v>
      </c>
      <c r="X1597">
        <f t="shared" ref="X1597:X1607" si="187">(K1597/K$1607)*100</f>
        <v>5.6878705954735489</v>
      </c>
      <c r="Y1597">
        <f t="shared" ref="Y1597:Y1607" si="188">(L1597/L$1607)*100</f>
        <v>8.7688376758017039</v>
      </c>
      <c r="Z1597">
        <f t="shared" ref="Z1597:Z1607" si="189">(M1597/M$1607)*100</f>
        <v>12.647221315870979</v>
      </c>
      <c r="AA1597">
        <f t="shared" ref="AA1597:AA1607" si="190">(N1597/N$1607)*100</f>
        <v>13.576475106382976</v>
      </c>
      <c r="AB1597">
        <f t="shared" ref="AB1597:AB1607" si="191">(O1597/O$1607)*100</f>
        <v>12.096447827598986</v>
      </c>
      <c r="AC1597">
        <f t="shared" ref="AC1597:AC1607" si="192">(P1597/P$1607)*100</f>
        <v>10.690626000034536</v>
      </c>
      <c r="AD1597">
        <f t="shared" ref="AD1597:AD1607" si="193">(Q1597/Q$1607)*100</f>
        <v>11.190237430100638</v>
      </c>
    </row>
    <row r="1598" spans="1:30">
      <c r="A1598" t="s">
        <v>2796</v>
      </c>
      <c r="F1598">
        <v>1141.035614494687</v>
      </c>
      <c r="G1598">
        <v>1411.1025177203592</v>
      </c>
      <c r="H1598">
        <v>1428.0661293061178</v>
      </c>
      <c r="I1598">
        <v>1399.2380482822448</v>
      </c>
      <c r="J1598">
        <v>1452.1064919652349</v>
      </c>
      <c r="K1598">
        <v>1364.8622304824889</v>
      </c>
      <c r="L1598">
        <v>1020.0191268239406</v>
      </c>
      <c r="M1598">
        <v>1083.6636755169968</v>
      </c>
      <c r="N1598">
        <v>1294.5095139958714</v>
      </c>
      <c r="O1598">
        <v>1359.2360784897701</v>
      </c>
      <c r="P1598">
        <v>1111.0131907583291</v>
      </c>
      <c r="Q1598">
        <v>1231.5523077293451</v>
      </c>
      <c r="S1598">
        <f t="shared" si="182"/>
        <v>11.058873750609518</v>
      </c>
      <c r="T1598">
        <f t="shared" si="183"/>
        <v>10.936515864411117</v>
      </c>
      <c r="U1598">
        <f t="shared" si="184"/>
        <v>9.6522043023513628</v>
      </c>
      <c r="V1598">
        <f t="shared" si="185"/>
        <v>9.25031139286809</v>
      </c>
      <c r="W1598">
        <f t="shared" si="186"/>
        <v>8.9960514585760745</v>
      </c>
      <c r="X1598">
        <f t="shared" si="187"/>
        <v>9.2616124912921176</v>
      </c>
      <c r="Y1598">
        <f t="shared" si="188"/>
        <v>9.5693906539416922</v>
      </c>
      <c r="Z1598">
        <f t="shared" si="189"/>
        <v>9.1116174057019261</v>
      </c>
      <c r="AA1598">
        <f t="shared" si="190"/>
        <v>9.6939294747239302</v>
      </c>
      <c r="AB1598">
        <f t="shared" si="191"/>
        <v>9.940623653416818</v>
      </c>
      <c r="AC1598">
        <f t="shared" si="192"/>
        <v>8.8242457974825665</v>
      </c>
      <c r="AD1598">
        <f t="shared" si="193"/>
        <v>8.7244337746005769</v>
      </c>
    </row>
    <row r="1599" spans="1:30">
      <c r="A1599" t="s">
        <v>2797</v>
      </c>
      <c r="F1599">
        <v>378.40576166895016</v>
      </c>
      <c r="G1599">
        <v>425.93337308006596</v>
      </c>
      <c r="H1599">
        <v>533.05645652099656</v>
      </c>
      <c r="I1599">
        <v>543.77078829140157</v>
      </c>
      <c r="J1599">
        <v>545.70418013921972</v>
      </c>
      <c r="K1599">
        <v>497.18110316578191</v>
      </c>
      <c r="L1599">
        <v>304.00062932124467</v>
      </c>
      <c r="M1599">
        <v>387.71968729537554</v>
      </c>
      <c r="N1599">
        <v>448.63796659802574</v>
      </c>
      <c r="O1599">
        <v>430.0910267433556</v>
      </c>
      <c r="P1599">
        <v>409.72193148979051</v>
      </c>
      <c r="Q1599">
        <v>439.43076335232132</v>
      </c>
      <c r="S1599">
        <f t="shared" si="182"/>
        <v>3.6674942408816809</v>
      </c>
      <c r="T1599">
        <f t="shared" si="183"/>
        <v>3.3011259163491977</v>
      </c>
      <c r="U1599">
        <f t="shared" si="184"/>
        <v>3.6028932536395346</v>
      </c>
      <c r="V1599">
        <f t="shared" si="185"/>
        <v>3.5948487280029897</v>
      </c>
      <c r="W1599">
        <f t="shared" si="186"/>
        <v>3.3807320006183263</v>
      </c>
      <c r="X1599">
        <f t="shared" si="187"/>
        <v>3.3737461647589195</v>
      </c>
      <c r="Y1599">
        <f t="shared" si="188"/>
        <v>2.8520061090199871</v>
      </c>
      <c r="Z1599">
        <f t="shared" si="189"/>
        <v>3.2600091071691937</v>
      </c>
      <c r="AA1599">
        <f t="shared" si="190"/>
        <v>3.3596236727995823</v>
      </c>
      <c r="AB1599">
        <f t="shared" si="191"/>
        <v>3.1454234486754054</v>
      </c>
      <c r="AC1599">
        <f t="shared" si="192"/>
        <v>3.2542251182611523</v>
      </c>
      <c r="AD1599">
        <f t="shared" si="193"/>
        <v>3.112969355282996</v>
      </c>
    </row>
    <row r="1600" spans="1:30">
      <c r="A1600" t="s">
        <v>2798</v>
      </c>
      <c r="F1600">
        <v>220.08583516031899</v>
      </c>
      <c r="G1600">
        <v>278.55602566724201</v>
      </c>
      <c r="H1600">
        <v>323.40583000517495</v>
      </c>
      <c r="I1600">
        <v>297.34009882641436</v>
      </c>
      <c r="J1600">
        <v>341.31805288043682</v>
      </c>
      <c r="K1600">
        <v>315.27024911906688</v>
      </c>
      <c r="L1600">
        <v>197.94300622131755</v>
      </c>
      <c r="M1600">
        <v>197.78214422826838</v>
      </c>
      <c r="N1600">
        <v>208.0295157269401</v>
      </c>
      <c r="O1600">
        <v>196.56756105995143</v>
      </c>
      <c r="P1600">
        <v>166.45400665971331</v>
      </c>
      <c r="Q1600">
        <v>204.89631473950303</v>
      </c>
      <c r="S1600">
        <f t="shared" si="182"/>
        <v>2.1330635384359056</v>
      </c>
      <c r="T1600">
        <f t="shared" si="183"/>
        <v>2.1589022452873405</v>
      </c>
      <c r="U1600">
        <f t="shared" si="184"/>
        <v>2.1858785666306684</v>
      </c>
      <c r="V1600">
        <f t="shared" si="185"/>
        <v>1.9657044825982997</v>
      </c>
      <c r="W1600">
        <f t="shared" si="186"/>
        <v>2.1145245093545872</v>
      </c>
      <c r="X1600">
        <f t="shared" si="187"/>
        <v>2.1393447720666412</v>
      </c>
      <c r="Y1600">
        <f t="shared" si="188"/>
        <v>1.8570180734212289</v>
      </c>
      <c r="Z1600">
        <f t="shared" si="189"/>
        <v>1.6629838838397728</v>
      </c>
      <c r="AA1600">
        <f t="shared" si="190"/>
        <v>1.5578282216660184</v>
      </c>
      <c r="AB1600">
        <f t="shared" si="191"/>
        <v>1.4375752511940949</v>
      </c>
      <c r="AC1600">
        <f t="shared" si="192"/>
        <v>1.3220644731846527</v>
      </c>
      <c r="AD1600">
        <f t="shared" si="193"/>
        <v>1.4515049968932112</v>
      </c>
    </row>
    <row r="1601" spans="1:30">
      <c r="A1601" t="s">
        <v>2799</v>
      </c>
      <c r="F1601">
        <v>2362.9518357831116</v>
      </c>
      <c r="G1601">
        <v>2865.5801014479184</v>
      </c>
      <c r="H1601">
        <v>3405.9169698876312</v>
      </c>
      <c r="I1601">
        <v>3320.7510416096875</v>
      </c>
      <c r="J1601">
        <v>3633.260728178228</v>
      </c>
      <c r="K1601">
        <v>3225.234336549724</v>
      </c>
      <c r="L1601">
        <v>2173.0391849989537</v>
      </c>
      <c r="M1601">
        <v>2300.4693640939845</v>
      </c>
      <c r="N1601">
        <v>2541.9210511438137</v>
      </c>
      <c r="O1601">
        <v>2675.080913832332</v>
      </c>
      <c r="P1601">
        <v>2470.3753486697969</v>
      </c>
      <c r="Q1601">
        <v>2518.1073026671161</v>
      </c>
      <c r="S1601">
        <f t="shared" si="182"/>
        <v>22.901639264142442</v>
      </c>
      <c r="T1601">
        <f t="shared" si="183"/>
        <v>22.209202978997574</v>
      </c>
      <c r="U1601">
        <f t="shared" si="184"/>
        <v>23.020367023321487</v>
      </c>
      <c r="V1601">
        <f t="shared" si="185"/>
        <v>21.953363282817509</v>
      </c>
      <c r="W1601">
        <f t="shared" si="186"/>
        <v>22.508680082326521</v>
      </c>
      <c r="X1601">
        <f t="shared" si="187"/>
        <v>21.885630616486175</v>
      </c>
      <c r="Y1601">
        <f t="shared" si="188"/>
        <v>20.3865401351119</v>
      </c>
      <c r="Z1601">
        <f t="shared" si="189"/>
        <v>19.3427141397562</v>
      </c>
      <c r="AA1601">
        <f t="shared" si="190"/>
        <v>19.035165932494522</v>
      </c>
      <c r="AB1601">
        <f t="shared" si="191"/>
        <v>19.563910219622453</v>
      </c>
      <c r="AC1601">
        <f t="shared" si="192"/>
        <v>19.621008526302738</v>
      </c>
      <c r="AD1601">
        <f t="shared" si="193"/>
        <v>17.838511820876246</v>
      </c>
    </row>
    <row r="1602" spans="1:30">
      <c r="A1602" t="s">
        <v>2800</v>
      </c>
      <c r="F1602">
        <v>381.07006601591689</v>
      </c>
      <c r="G1602">
        <v>472.0734971103609</v>
      </c>
      <c r="H1602">
        <v>575.60503637239174</v>
      </c>
      <c r="I1602">
        <v>596.32655472261058</v>
      </c>
      <c r="J1602">
        <v>627.27576936106732</v>
      </c>
      <c r="K1602">
        <v>595.17207449631007</v>
      </c>
      <c r="L1602">
        <v>355.91150265218579</v>
      </c>
      <c r="M1602">
        <v>390.9096470607787</v>
      </c>
      <c r="N1602">
        <v>440.40034583551972</v>
      </c>
      <c r="O1602">
        <v>486.43673342575943</v>
      </c>
      <c r="P1602">
        <v>464.60199868128217</v>
      </c>
      <c r="Q1602">
        <v>494.1712577124124</v>
      </c>
      <c r="S1602">
        <f t="shared" si="182"/>
        <v>3.6933165772154624</v>
      </c>
      <c r="T1602">
        <f t="shared" si="183"/>
        <v>3.6587272898188021</v>
      </c>
      <c r="U1602">
        <f t="shared" si="184"/>
        <v>3.8904762843358274</v>
      </c>
      <c r="V1602">
        <f t="shared" si="185"/>
        <v>3.9422929713726949</v>
      </c>
      <c r="W1602">
        <f t="shared" si="186"/>
        <v>3.8860821373045402</v>
      </c>
      <c r="X1602">
        <f t="shared" si="187"/>
        <v>4.0386882987264183</v>
      </c>
      <c r="Y1602">
        <f t="shared" si="188"/>
        <v>3.3390121004054807</v>
      </c>
      <c r="Z1602">
        <f t="shared" si="189"/>
        <v>3.2868307987868164</v>
      </c>
      <c r="AA1602">
        <f t="shared" si="190"/>
        <v>3.2979362816696707</v>
      </c>
      <c r="AB1602">
        <f t="shared" si="191"/>
        <v>3.5575015810024415</v>
      </c>
      <c r="AC1602">
        <f t="shared" si="192"/>
        <v>3.6901112142214858</v>
      </c>
      <c r="AD1602">
        <f t="shared" si="193"/>
        <v>3.5007562278633748</v>
      </c>
    </row>
    <row r="1603" spans="1:30">
      <c r="A1603" t="s">
        <v>2801</v>
      </c>
      <c r="F1603">
        <v>356.65214440811326</v>
      </c>
      <c r="G1603">
        <v>611.71285551288111</v>
      </c>
      <c r="H1603">
        <v>708.38787671176931</v>
      </c>
      <c r="I1603">
        <v>856.63733575922652</v>
      </c>
      <c r="J1603">
        <v>845.18968046444479</v>
      </c>
      <c r="K1603">
        <v>753.6855547089026</v>
      </c>
      <c r="L1603">
        <v>691.95852111322381</v>
      </c>
      <c r="M1603">
        <v>645.87580353652731</v>
      </c>
      <c r="N1603">
        <v>628.87139688839238</v>
      </c>
      <c r="O1603">
        <v>648.26726162004547</v>
      </c>
      <c r="P1603">
        <v>620.82143605415274</v>
      </c>
      <c r="Q1603">
        <v>756.58434230907642</v>
      </c>
      <c r="S1603">
        <f t="shared" si="182"/>
        <v>3.4566590102800374</v>
      </c>
      <c r="T1603">
        <f t="shared" si="183"/>
        <v>4.7409789613220861</v>
      </c>
      <c r="U1603">
        <f t="shared" si="184"/>
        <v>4.7879467000965548</v>
      </c>
      <c r="V1603">
        <f t="shared" si="185"/>
        <v>5.6631979928345482</v>
      </c>
      <c r="W1603">
        <f t="shared" si="186"/>
        <v>5.23609659469634</v>
      </c>
      <c r="X1603">
        <f t="shared" si="187"/>
        <v>5.1143209857384635</v>
      </c>
      <c r="Y1603">
        <f t="shared" si="188"/>
        <v>6.4916639607279807</v>
      </c>
      <c r="Z1603">
        <f t="shared" si="189"/>
        <v>5.4306269983789228</v>
      </c>
      <c r="AA1603">
        <f t="shared" si="190"/>
        <v>4.7093010164826339</v>
      </c>
      <c r="AB1603">
        <f t="shared" si="191"/>
        <v>4.7410313606125136</v>
      </c>
      <c r="AC1603">
        <f t="shared" si="192"/>
        <v>4.9308874040898782</v>
      </c>
      <c r="AD1603">
        <f t="shared" si="193"/>
        <v>5.3597154972210106</v>
      </c>
    </row>
    <row r="1604" spans="1:30">
      <c r="A1604" t="s">
        <v>2802</v>
      </c>
      <c r="F1604">
        <v>774.31059839929435</v>
      </c>
      <c r="G1604">
        <v>939.27287315080491</v>
      </c>
      <c r="H1604">
        <v>996.2259894383202</v>
      </c>
      <c r="I1604">
        <v>955.40758426997991</v>
      </c>
      <c r="J1604">
        <v>946.76477336361324</v>
      </c>
      <c r="K1604">
        <v>823.53964773982364</v>
      </c>
      <c r="L1604">
        <v>490.07582963177583</v>
      </c>
      <c r="M1604">
        <v>508.0250152004337</v>
      </c>
      <c r="N1604">
        <v>557.60511716475537</v>
      </c>
      <c r="O1604">
        <v>574.51159726081755</v>
      </c>
      <c r="P1604">
        <v>481.27265362572018</v>
      </c>
      <c r="Q1604">
        <v>433.15278583572763</v>
      </c>
      <c r="S1604">
        <f t="shared" si="182"/>
        <v>7.5045888512856536</v>
      </c>
      <c r="T1604">
        <f t="shared" si="183"/>
        <v>7.2796785132378901</v>
      </c>
      <c r="U1604">
        <f t="shared" si="184"/>
        <v>6.7334254234031876</v>
      </c>
      <c r="V1604">
        <f t="shared" si="185"/>
        <v>6.3161644814152957</v>
      </c>
      <c r="W1604">
        <f t="shared" si="186"/>
        <v>5.8653719045215098</v>
      </c>
      <c r="X1604">
        <f t="shared" si="187"/>
        <v>5.5883333264231014</v>
      </c>
      <c r="Y1604">
        <f t="shared" si="188"/>
        <v>4.5976854163544552</v>
      </c>
      <c r="Z1604">
        <f t="shared" si="189"/>
        <v>4.2715555348146887</v>
      </c>
      <c r="AA1604">
        <f t="shared" si="190"/>
        <v>4.1756237571827937</v>
      </c>
      <c r="AB1604">
        <f t="shared" si="191"/>
        <v>4.2016274165107381</v>
      </c>
      <c r="AC1604">
        <f t="shared" si="192"/>
        <v>3.8225182441815275</v>
      </c>
      <c r="AD1604">
        <f t="shared" si="193"/>
        <v>3.0684955649793282</v>
      </c>
    </row>
    <row r="1605" spans="1:30">
      <c r="A1605" t="s">
        <v>2803</v>
      </c>
      <c r="F1605">
        <v>1378.9042936353251</v>
      </c>
      <c r="G1605">
        <v>1791.2025441595574</v>
      </c>
      <c r="H1605">
        <v>2098.2030945910251</v>
      </c>
      <c r="I1605">
        <v>2437.8059678093646</v>
      </c>
      <c r="J1605">
        <v>2479.6442226944218</v>
      </c>
      <c r="K1605">
        <v>2382.1256089484555</v>
      </c>
      <c r="L1605">
        <v>1663.1053415487154</v>
      </c>
      <c r="M1605">
        <v>1478.1830299352255</v>
      </c>
      <c r="N1605">
        <v>1680.3792661853495</v>
      </c>
      <c r="O1605">
        <v>1819.8599870103917</v>
      </c>
      <c r="P1605">
        <v>1743.9617209148284</v>
      </c>
      <c r="Q1605">
        <v>2013.2288513136982</v>
      </c>
      <c r="S1605">
        <f t="shared" si="182"/>
        <v>13.364287936130376</v>
      </c>
      <c r="T1605">
        <f t="shared" si="183"/>
        <v>13.882418034531948</v>
      </c>
      <c r="U1605">
        <f t="shared" si="184"/>
        <v>14.181615627743238</v>
      </c>
      <c r="V1605">
        <f t="shared" si="185"/>
        <v>16.116245799142291</v>
      </c>
      <c r="W1605">
        <f t="shared" si="186"/>
        <v>15.361825836981344</v>
      </c>
      <c r="X1605">
        <f t="shared" si="187"/>
        <v>16.164506426311366</v>
      </c>
      <c r="Y1605">
        <f t="shared" si="188"/>
        <v>15.602555180990993</v>
      </c>
      <c r="Z1605">
        <f t="shared" si="189"/>
        <v>12.428799200956293</v>
      </c>
      <c r="AA1605">
        <f t="shared" si="190"/>
        <v>12.583513617375452</v>
      </c>
      <c r="AB1605">
        <f t="shared" si="191"/>
        <v>13.309345976809633</v>
      </c>
      <c r="AC1605">
        <f t="shared" si="192"/>
        <v>13.851452903317179</v>
      </c>
      <c r="AD1605">
        <f t="shared" si="193"/>
        <v>14.261904814084117</v>
      </c>
    </row>
    <row r="1606" spans="1:30">
      <c r="A1606" t="s">
        <v>2804</v>
      </c>
      <c r="F1606">
        <v>115.4192255526266</v>
      </c>
      <c r="G1606">
        <v>140.63870901770196</v>
      </c>
      <c r="H1606">
        <v>147.55106481368855</v>
      </c>
      <c r="I1606">
        <v>148.55812149303017</v>
      </c>
      <c r="J1606">
        <v>144.38933332113956</v>
      </c>
      <c r="K1606">
        <v>123.5621600813751</v>
      </c>
      <c r="L1606">
        <v>79.09645591468805</v>
      </c>
      <c r="M1606">
        <v>87.212149337147267</v>
      </c>
      <c r="N1606">
        <v>91.729807181540224</v>
      </c>
      <c r="O1606">
        <v>103.43658471660173</v>
      </c>
      <c r="P1606">
        <v>96.466207222851367</v>
      </c>
      <c r="Q1606">
        <v>107.82848408846013</v>
      </c>
      <c r="S1606">
        <f t="shared" si="182"/>
        <v>1.1186387414777446</v>
      </c>
      <c r="T1606">
        <f t="shared" si="183"/>
        <v>1.0899969725850946</v>
      </c>
      <c r="U1606">
        <f t="shared" si="184"/>
        <v>0.99728786600604391</v>
      </c>
      <c r="V1606">
        <f t="shared" si="185"/>
        <v>0.98211228992599731</v>
      </c>
      <c r="W1606">
        <f t="shared" si="186"/>
        <v>0.89451695162420819</v>
      </c>
      <c r="X1606">
        <f t="shared" si="187"/>
        <v>0.83846180200631037</v>
      </c>
      <c r="Y1606">
        <f t="shared" si="188"/>
        <v>0.74204969895684292</v>
      </c>
      <c r="Z1606">
        <f t="shared" si="189"/>
        <v>0.73329369235331809</v>
      </c>
      <c r="AA1606">
        <f t="shared" si="190"/>
        <v>0.68691830529930864</v>
      </c>
      <c r="AB1606">
        <f t="shared" si="191"/>
        <v>0.75647209262201942</v>
      </c>
      <c r="AC1606">
        <f t="shared" si="192"/>
        <v>0.76618489390239219</v>
      </c>
      <c r="AD1606">
        <f t="shared" si="193"/>
        <v>0.76386724505418802</v>
      </c>
    </row>
    <row r="1607" spans="1:30">
      <c r="A1607" t="s">
        <v>2805</v>
      </c>
      <c r="F1607">
        <v>10317.828381319554</v>
      </c>
      <c r="G1607">
        <v>12902.669691288751</v>
      </c>
      <c r="H1607">
        <v>14795.233136105793</v>
      </c>
      <c r="I1607">
        <v>15126.388603102003</v>
      </c>
      <c r="J1607">
        <v>16141.598329575132</v>
      </c>
      <c r="K1607">
        <v>14736.766753799613</v>
      </c>
      <c r="L1607">
        <v>10659.185769616253</v>
      </c>
      <c r="M1607">
        <v>11893.208716586969</v>
      </c>
      <c r="N1607">
        <v>13353.816090484166</v>
      </c>
      <c r="O1607">
        <v>13673.549325273669</v>
      </c>
      <c r="P1607">
        <v>12590.460604296466</v>
      </c>
      <c r="Q1607">
        <v>14116.128788950871</v>
      </c>
      <c r="S1607">
        <f>(F1607/F$1607)*100</f>
        <v>100</v>
      </c>
      <c r="T1607">
        <f t="shared" si="183"/>
        <v>100</v>
      </c>
      <c r="U1607">
        <f t="shared" si="184"/>
        <v>100</v>
      </c>
      <c r="V1607">
        <f t="shared" si="185"/>
        <v>100</v>
      </c>
      <c r="W1607">
        <f t="shared" si="186"/>
        <v>100</v>
      </c>
      <c r="X1607">
        <f t="shared" si="187"/>
        <v>100</v>
      </c>
      <c r="Y1607">
        <f t="shared" si="188"/>
        <v>100</v>
      </c>
      <c r="Z1607">
        <f t="shared" si="189"/>
        <v>100</v>
      </c>
      <c r="AA1607">
        <f t="shared" si="190"/>
        <v>100</v>
      </c>
      <c r="AB1607">
        <f t="shared" si="191"/>
        <v>100</v>
      </c>
      <c r="AC1607">
        <f t="shared" si="192"/>
        <v>100</v>
      </c>
      <c r="AD1607">
        <f t="shared" si="193"/>
        <v>100</v>
      </c>
    </row>
    <row r="1608" spans="1:30">
      <c r="A1608" t="s">
        <v>2806</v>
      </c>
      <c r="F1608">
        <v>1116.2505319678364</v>
      </c>
      <c r="G1608">
        <v>1483.4690009320336</v>
      </c>
      <c r="H1608">
        <v>1714.4244189279359</v>
      </c>
      <c r="I1608">
        <v>1963.8001345631271</v>
      </c>
      <c r="J1608">
        <v>1951.14011286136</v>
      </c>
      <c r="K1608">
        <v>1923.6203631138976</v>
      </c>
      <c r="L1608">
        <v>1370.5699304279208</v>
      </c>
      <c r="M1608">
        <v>1320.5347098038831</v>
      </c>
      <c r="N1608">
        <v>1498.0366235230101</v>
      </c>
      <c r="O1608">
        <v>1716.0716426858514</v>
      </c>
      <c r="P1608">
        <v>1565.3853928629264</v>
      </c>
      <c r="Q1608">
        <v>1659.4237460859936</v>
      </c>
    </row>
    <row r="1609" spans="1:30">
      <c r="A1609" t="s">
        <v>2807</v>
      </c>
      <c r="F1609">
        <v>11434.078913287391</v>
      </c>
      <c r="G1609">
        <v>14386.138692220784</v>
      </c>
      <c r="H1609">
        <v>16509.657555033729</v>
      </c>
      <c r="I1609">
        <v>17090.188737665132</v>
      </c>
      <c r="J1609">
        <v>18092.738442436494</v>
      </c>
      <c r="K1609">
        <v>16660.387116913513</v>
      </c>
      <c r="L1609">
        <v>12029.755700044174</v>
      </c>
      <c r="M1609">
        <v>13213.743426390851</v>
      </c>
      <c r="N1609">
        <v>14851.852714007176</v>
      </c>
      <c r="O1609">
        <v>15389.620967959519</v>
      </c>
      <c r="P1609">
        <v>14155.845997159393</v>
      </c>
      <c r="Q1609">
        <v>15775.552535036864</v>
      </c>
    </row>
    <row r="1614" spans="1:30">
      <c r="A1614" s="8" t="s">
        <v>2817</v>
      </c>
    </row>
    <row r="1615" spans="1:30">
      <c r="A1615" s="8" t="s">
        <v>450</v>
      </c>
    </row>
    <row r="1616" spans="1:30">
      <c r="F1616">
        <v>2010</v>
      </c>
      <c r="G1616">
        <v>2011</v>
      </c>
      <c r="H1616">
        <v>2012</v>
      </c>
      <c r="I1616">
        <v>2013</v>
      </c>
      <c r="J1616">
        <v>2014</v>
      </c>
      <c r="K1616">
        <v>2015</v>
      </c>
      <c r="L1616">
        <v>2016</v>
      </c>
      <c r="M1616">
        <v>2017</v>
      </c>
      <c r="N1616">
        <v>2018</v>
      </c>
      <c r="O1616">
        <v>2019</v>
      </c>
      <c r="P1616">
        <v>2020</v>
      </c>
      <c r="Q1616">
        <v>2021</v>
      </c>
      <c r="S1616" s="417">
        <v>2010</v>
      </c>
      <c r="T1616" s="417">
        <v>2011</v>
      </c>
      <c r="U1616" s="417">
        <v>2012</v>
      </c>
      <c r="V1616" s="417">
        <v>2013</v>
      </c>
      <c r="W1616" s="417">
        <v>2014</v>
      </c>
      <c r="X1616" s="417">
        <v>2015</v>
      </c>
      <c r="Y1616" s="417">
        <v>2016</v>
      </c>
      <c r="Z1616" s="417">
        <v>2017</v>
      </c>
      <c r="AA1616" s="417">
        <v>2018</v>
      </c>
      <c r="AB1616" s="417">
        <v>2019</v>
      </c>
      <c r="AC1616" s="417">
        <v>2020</v>
      </c>
      <c r="AD1616" s="417">
        <v>2021</v>
      </c>
    </row>
    <row r="1617" spans="1:30">
      <c r="A1617" t="s">
        <v>2793</v>
      </c>
      <c r="F1617">
        <v>967.51194086910175</v>
      </c>
      <c r="G1617">
        <v>1001.8979134295573</v>
      </c>
      <c r="H1617">
        <v>1032.9108433923973</v>
      </c>
      <c r="I1617">
        <v>951.70945948940789</v>
      </c>
      <c r="J1617">
        <v>1011.9713030114524</v>
      </c>
      <c r="K1617">
        <v>761.59702106782561</v>
      </c>
      <c r="L1617">
        <v>720.53228775492539</v>
      </c>
      <c r="M1617">
        <v>989.26471379278382</v>
      </c>
      <c r="N1617">
        <v>1062.859979257782</v>
      </c>
      <c r="O1617">
        <v>888.46472102216876</v>
      </c>
      <c r="P1617">
        <v>969.27855732511921</v>
      </c>
      <c r="Q1617">
        <v>1167.492212669554</v>
      </c>
      <c r="S1617">
        <f>(F1617/F$1628)*100</f>
        <v>9.1400682685623895</v>
      </c>
      <c r="T1617">
        <f t="shared" ref="T1617:AD1617" si="194">(G1617/G$1628)*100</f>
        <v>8.5880303159525369</v>
      </c>
      <c r="U1617">
        <f t="shared" si="194"/>
        <v>8.5555303908091105</v>
      </c>
      <c r="V1617">
        <f t="shared" si="194"/>
        <v>8.4915803370412135</v>
      </c>
      <c r="W1617">
        <f t="shared" si="194"/>
        <v>8.8015722105212948</v>
      </c>
      <c r="X1617">
        <f t="shared" si="194"/>
        <v>7.216408799212366</v>
      </c>
      <c r="Y1617">
        <f t="shared" si="194"/>
        <v>7.306014763518907</v>
      </c>
      <c r="Z1617">
        <f t="shared" si="194"/>
        <v>8.3100912143091339</v>
      </c>
      <c r="AA1617">
        <f t="shared" si="194"/>
        <v>8.3996451944932957</v>
      </c>
      <c r="AB1617">
        <f t="shared" si="194"/>
        <v>7.6529745987128024</v>
      </c>
      <c r="AC1617">
        <f t="shared" si="194"/>
        <v>9.7569355432507407</v>
      </c>
      <c r="AD1617">
        <f t="shared" si="194"/>
        <v>10.185571177361776</v>
      </c>
    </row>
    <row r="1618" spans="1:30">
      <c r="A1618" t="s">
        <v>2795</v>
      </c>
      <c r="F1618">
        <v>1163.7301818613246</v>
      </c>
      <c r="G1618">
        <v>1295.1064754545644</v>
      </c>
      <c r="H1618">
        <v>1619.9950025468747</v>
      </c>
      <c r="I1618">
        <v>1235.9456033507213</v>
      </c>
      <c r="J1618">
        <v>1182.8123889167257</v>
      </c>
      <c r="K1618">
        <v>1016.9096551423756</v>
      </c>
      <c r="L1618">
        <v>1009.209380399886</v>
      </c>
      <c r="M1618">
        <v>1052.1619656190035</v>
      </c>
      <c r="N1618">
        <v>1210.0217914424381</v>
      </c>
      <c r="O1618">
        <v>1140.5499225243179</v>
      </c>
      <c r="P1618">
        <v>981.29918923054049</v>
      </c>
      <c r="Q1618">
        <v>1124.2820156481312</v>
      </c>
      <c r="S1618">
        <f t="shared" ref="S1618:S1628" si="195">(F1618/F$1628)*100</f>
        <v>10.993738536027116</v>
      </c>
      <c r="T1618">
        <f t="shared" ref="T1618:T1628" si="196">(G1618/G$1628)*100</f>
        <v>11.101344283189036</v>
      </c>
      <c r="U1618">
        <f t="shared" ref="U1618:U1628" si="197">(H1618/H$1628)*100</f>
        <v>13.418308623548219</v>
      </c>
      <c r="V1618">
        <f t="shared" ref="V1618:V1628" si="198">(I1618/I$1628)*100</f>
        <v>11.027663199540081</v>
      </c>
      <c r="W1618">
        <f t="shared" ref="W1618:W1628" si="199">(J1618/J$1628)*100</f>
        <v>10.287454418489517</v>
      </c>
      <c r="X1618">
        <f t="shared" ref="X1618:X1628" si="200">(K1618/K$1628)*100</f>
        <v>9.6355888749201295</v>
      </c>
      <c r="Y1618">
        <f t="shared" ref="Y1618:Y1628" si="201">(L1618/L$1628)*100</f>
        <v>10.23312731155667</v>
      </c>
      <c r="Z1618">
        <f t="shared" ref="Z1618:Z1628" si="202">(M1618/M$1628)*100</f>
        <v>8.8384451447766672</v>
      </c>
      <c r="AA1618">
        <f t="shared" ref="AA1618:AA1628" si="203">(N1618/N$1628)*100</f>
        <v>9.5626459967184125</v>
      </c>
      <c r="AB1618">
        <f t="shared" ref="AB1618:AB1628" si="204">(O1618/O$1628)*100</f>
        <v>9.8243626101442754</v>
      </c>
      <c r="AC1618">
        <f t="shared" ref="AC1618:AC1628" si="205">(P1618/P$1628)*100</f>
        <v>9.8779374263564641</v>
      </c>
      <c r="AD1618">
        <f t="shared" ref="AD1618:AD1628" si="206">(Q1618/Q$1628)*100</f>
        <v>9.8085917572222936</v>
      </c>
    </row>
    <row r="1619" spans="1:30">
      <c r="A1619" t="s">
        <v>2796</v>
      </c>
      <c r="F1619">
        <v>1407.3664736394012</v>
      </c>
      <c r="G1619">
        <v>1661.7479222964014</v>
      </c>
      <c r="H1619">
        <v>1563.2538438540275</v>
      </c>
      <c r="I1619">
        <v>1255.5172917566213</v>
      </c>
      <c r="J1619">
        <v>1232.0018281075381</v>
      </c>
      <c r="K1619">
        <v>1307.4790831024966</v>
      </c>
      <c r="L1619">
        <v>1252.2019207542003</v>
      </c>
      <c r="M1619">
        <v>1574.8582258508807</v>
      </c>
      <c r="N1619">
        <v>1682.7290553836172</v>
      </c>
      <c r="O1619">
        <v>1563.0205836499438</v>
      </c>
      <c r="P1619">
        <v>1165.0998763388063</v>
      </c>
      <c r="Q1619">
        <v>1386.5405159285947</v>
      </c>
      <c r="S1619">
        <f t="shared" si="195"/>
        <v>13.295366294285746</v>
      </c>
      <c r="T1619">
        <f t="shared" si="196"/>
        <v>14.244107451328702</v>
      </c>
      <c r="U1619">
        <f t="shared" si="197"/>
        <v>12.948325458290697</v>
      </c>
      <c r="V1619">
        <f t="shared" si="198"/>
        <v>11.202290616314317</v>
      </c>
      <c r="W1619">
        <f t="shared" si="199"/>
        <v>10.715277223093377</v>
      </c>
      <c r="X1619">
        <f t="shared" si="200"/>
        <v>12.388839897059803</v>
      </c>
      <c r="Y1619">
        <f t="shared" si="201"/>
        <v>12.697010079093966</v>
      </c>
      <c r="Z1619">
        <f t="shared" si="202"/>
        <v>13.229235131869046</v>
      </c>
      <c r="AA1619">
        <f t="shared" si="203"/>
        <v>13.298390474310215</v>
      </c>
      <c r="AB1619">
        <f t="shared" si="204"/>
        <v>13.463401011777274</v>
      </c>
      <c r="AC1619">
        <f t="shared" si="205"/>
        <v>11.728108817612179</v>
      </c>
      <c r="AD1619">
        <f t="shared" si="206"/>
        <v>12.09661782924791</v>
      </c>
    </row>
    <row r="1620" spans="1:30">
      <c r="A1620" t="s">
        <v>2797</v>
      </c>
      <c r="F1620">
        <v>210.04115027341285</v>
      </c>
      <c r="G1620">
        <v>242.48714170312047</v>
      </c>
      <c r="H1620">
        <v>239.6759644189161</v>
      </c>
      <c r="I1620">
        <v>261.30830099047233</v>
      </c>
      <c r="J1620">
        <v>268.24598068332364</v>
      </c>
      <c r="K1620">
        <v>199.97766838142019</v>
      </c>
      <c r="L1620">
        <v>352.22349438040641</v>
      </c>
      <c r="M1620">
        <v>433.61028412761306</v>
      </c>
      <c r="N1620">
        <v>501.04418757434325</v>
      </c>
      <c r="O1620">
        <v>428.47970435140644</v>
      </c>
      <c r="P1620">
        <v>386.37894283713439</v>
      </c>
      <c r="Q1620">
        <v>382.74221820037997</v>
      </c>
      <c r="S1620">
        <f t="shared" si="195"/>
        <v>1.984255048037801</v>
      </c>
      <c r="T1620">
        <f t="shared" si="196"/>
        <v>2.0785420313398979</v>
      </c>
      <c r="U1620">
        <f t="shared" si="197"/>
        <v>1.985219741519864</v>
      </c>
      <c r="V1620">
        <f t="shared" si="198"/>
        <v>2.3315103243660023</v>
      </c>
      <c r="W1620">
        <f t="shared" si="199"/>
        <v>2.3330566411720222</v>
      </c>
      <c r="X1620">
        <f t="shared" si="200"/>
        <v>1.8948611481309001</v>
      </c>
      <c r="Y1620">
        <f t="shared" si="201"/>
        <v>3.5714569544408006</v>
      </c>
      <c r="Z1620">
        <f t="shared" si="202"/>
        <v>3.6424436880478259</v>
      </c>
      <c r="AA1620">
        <f t="shared" si="203"/>
        <v>3.9596875265983584</v>
      </c>
      <c r="AB1620">
        <f t="shared" si="204"/>
        <v>3.6907985380586252</v>
      </c>
      <c r="AC1620">
        <f t="shared" si="205"/>
        <v>3.8893612285562784</v>
      </c>
      <c r="AD1620">
        <f t="shared" si="206"/>
        <v>3.3391641192597104</v>
      </c>
    </row>
    <row r="1621" spans="1:30">
      <c r="A1621" t="s">
        <v>2798</v>
      </c>
      <c r="F1621">
        <v>357.45373392950904</v>
      </c>
      <c r="G1621">
        <v>422.28837463833798</v>
      </c>
      <c r="H1621">
        <v>421.825572775669</v>
      </c>
      <c r="I1621">
        <v>477.60954286363784</v>
      </c>
      <c r="J1621">
        <v>628.04839070041578</v>
      </c>
      <c r="K1621">
        <v>632.18235484082857</v>
      </c>
      <c r="L1621">
        <v>336.35752126566251</v>
      </c>
      <c r="M1621">
        <v>300.04556201128224</v>
      </c>
      <c r="N1621">
        <v>282.55321194499561</v>
      </c>
      <c r="O1621">
        <v>260.6044959235079</v>
      </c>
      <c r="P1621">
        <v>197.25006202254818</v>
      </c>
      <c r="Q1621">
        <v>220.17133309798581</v>
      </c>
      <c r="S1621">
        <f t="shared" si="195"/>
        <v>3.3768591300624311</v>
      </c>
      <c r="T1621">
        <f t="shared" si="196"/>
        <v>3.6197553811188312</v>
      </c>
      <c r="U1621">
        <f t="shared" si="197"/>
        <v>3.4939525812797365</v>
      </c>
      <c r="V1621">
        <f t="shared" si="198"/>
        <v>4.2614474013318855</v>
      </c>
      <c r="W1621">
        <f t="shared" si="199"/>
        <v>5.4624209658925897</v>
      </c>
      <c r="X1621">
        <f t="shared" si="200"/>
        <v>5.990157763200946</v>
      </c>
      <c r="Y1621">
        <f t="shared" si="201"/>
        <v>3.4105800086274578</v>
      </c>
      <c r="Z1621">
        <f t="shared" si="202"/>
        <v>2.5204638899964684</v>
      </c>
      <c r="AA1621">
        <f t="shared" si="203"/>
        <v>2.2329815546915097</v>
      </c>
      <c r="AB1621">
        <f t="shared" si="204"/>
        <v>2.2447707156210162</v>
      </c>
      <c r="AC1621">
        <f t="shared" si="205"/>
        <v>1.9855552632540816</v>
      </c>
      <c r="AD1621">
        <f t="shared" si="206"/>
        <v>1.9208443192579121</v>
      </c>
    </row>
    <row r="1622" spans="1:30">
      <c r="A1622" t="s">
        <v>2799</v>
      </c>
      <c r="F1622">
        <v>1813.5678827899528</v>
      </c>
      <c r="G1622">
        <v>1969.4068708658385</v>
      </c>
      <c r="H1622">
        <v>1935.9076477103315</v>
      </c>
      <c r="I1622">
        <v>1899.8736084636139</v>
      </c>
      <c r="J1622">
        <v>2067.7440748227937</v>
      </c>
      <c r="K1622">
        <v>1858.6391665206916</v>
      </c>
      <c r="L1622">
        <v>1691.9739153764772</v>
      </c>
      <c r="M1622">
        <v>2029.8024645265664</v>
      </c>
      <c r="N1622">
        <v>2048.1235329496694</v>
      </c>
      <c r="O1622">
        <v>1909.5809130210996</v>
      </c>
      <c r="P1622">
        <v>1489.4102230555291</v>
      </c>
      <c r="Q1622">
        <v>1816.949347169488</v>
      </c>
      <c r="S1622">
        <f t="shared" si="195"/>
        <v>17.132743853768073</v>
      </c>
      <c r="T1622">
        <f t="shared" si="196"/>
        <v>16.881286690722515</v>
      </c>
      <c r="U1622">
        <f t="shared" si="197"/>
        <v>16.034991615915711</v>
      </c>
      <c r="V1622">
        <f t="shared" si="198"/>
        <v>16.951527817269444</v>
      </c>
      <c r="W1622">
        <f t="shared" si="199"/>
        <v>17.984105609785662</v>
      </c>
      <c r="X1622">
        <f t="shared" si="200"/>
        <v>17.611282167352595</v>
      </c>
      <c r="Y1622">
        <f t="shared" si="201"/>
        <v>17.156186634947829</v>
      </c>
      <c r="Z1622">
        <f t="shared" si="202"/>
        <v>17.050889809437262</v>
      </c>
      <c r="AA1622">
        <f t="shared" si="203"/>
        <v>16.186055855902019</v>
      </c>
      <c r="AB1622">
        <f t="shared" si="204"/>
        <v>16.448570073467927</v>
      </c>
      <c r="AC1622">
        <f t="shared" si="205"/>
        <v>14.992676185796503</v>
      </c>
      <c r="AD1622">
        <f t="shared" si="206"/>
        <v>15.851640550936969</v>
      </c>
    </row>
    <row r="1623" spans="1:30">
      <c r="A1623" t="s">
        <v>2800</v>
      </c>
      <c r="F1623">
        <v>252.09660669603556</v>
      </c>
      <c r="G1623">
        <v>288.17301824614037</v>
      </c>
      <c r="H1623">
        <v>280.70411293800925</v>
      </c>
      <c r="I1623">
        <v>181.0343000827053</v>
      </c>
      <c r="J1623">
        <v>233.06946666268357</v>
      </c>
      <c r="K1623">
        <v>165.27545437400619</v>
      </c>
      <c r="L1623">
        <v>159.60369346590076</v>
      </c>
      <c r="M1623">
        <v>196.98217914461725</v>
      </c>
      <c r="N1623">
        <v>185.81731134407863</v>
      </c>
      <c r="O1623">
        <v>178.33107961505942</v>
      </c>
      <c r="P1623">
        <v>180.78685994818264</v>
      </c>
      <c r="Q1623">
        <v>210.51723320827986</v>
      </c>
      <c r="S1623">
        <f t="shared" si="195"/>
        <v>2.3815522043116868</v>
      </c>
      <c r="T1623">
        <f t="shared" si="196"/>
        <v>2.4701504851585869</v>
      </c>
      <c r="U1623">
        <f t="shared" si="197"/>
        <v>2.3250531102749847</v>
      </c>
      <c r="V1623">
        <f t="shared" si="198"/>
        <v>1.6152695421742085</v>
      </c>
      <c r="W1623">
        <f t="shared" si="199"/>
        <v>2.0271105858384995</v>
      </c>
      <c r="X1623">
        <f t="shared" si="200"/>
        <v>1.5660450477683556</v>
      </c>
      <c r="Y1623">
        <f t="shared" si="201"/>
        <v>1.6183409967751943</v>
      </c>
      <c r="Z1623">
        <f t="shared" si="202"/>
        <v>1.6547035929435092</v>
      </c>
      <c r="AA1623">
        <f t="shared" si="203"/>
        <v>1.4684902214258686</v>
      </c>
      <c r="AB1623">
        <f t="shared" si="204"/>
        <v>1.5360916310609782</v>
      </c>
      <c r="AC1623">
        <f t="shared" si="205"/>
        <v>1.8198336548875642</v>
      </c>
      <c r="AD1623">
        <f t="shared" si="206"/>
        <v>1.8366188995824213</v>
      </c>
    </row>
    <row r="1624" spans="1:30">
      <c r="A1624" t="s">
        <v>2801</v>
      </c>
      <c r="F1624">
        <v>628.42113532363237</v>
      </c>
      <c r="G1624">
        <v>633.78954556944541</v>
      </c>
      <c r="H1624">
        <v>655.53317998749571</v>
      </c>
      <c r="I1624">
        <v>788.2117922201943</v>
      </c>
      <c r="J1624">
        <v>725.43097924032543</v>
      </c>
      <c r="K1624">
        <v>797.9180910552659</v>
      </c>
      <c r="L1624">
        <v>740.12740665714114</v>
      </c>
      <c r="M1624">
        <v>922.80534909983919</v>
      </c>
      <c r="N1624">
        <v>1056.0788531131755</v>
      </c>
      <c r="O1624">
        <v>874.25136327057771</v>
      </c>
      <c r="P1624">
        <v>740.6003570701846</v>
      </c>
      <c r="Q1624">
        <v>889.03985334865956</v>
      </c>
      <c r="S1624">
        <f t="shared" si="195"/>
        <v>5.9366833995928792</v>
      </c>
      <c r="T1624">
        <f t="shared" si="196"/>
        <v>5.432693050185569</v>
      </c>
      <c r="U1624">
        <f t="shared" si="197"/>
        <v>5.4297368252490541</v>
      </c>
      <c r="V1624">
        <f t="shared" si="198"/>
        <v>7.0327805292929408</v>
      </c>
      <c r="W1624">
        <f t="shared" si="199"/>
        <v>6.3094013916525471</v>
      </c>
      <c r="X1624">
        <f t="shared" si="200"/>
        <v>7.5605641488310855</v>
      </c>
      <c r="Y1624">
        <f t="shared" si="201"/>
        <v>7.5047043023854716</v>
      </c>
      <c r="Z1624">
        <f t="shared" si="202"/>
        <v>7.7518145721291214</v>
      </c>
      <c r="AA1624">
        <f t="shared" si="203"/>
        <v>8.346054830056417</v>
      </c>
      <c r="AB1624">
        <f t="shared" si="204"/>
        <v>7.5305449025621209</v>
      </c>
      <c r="AC1624">
        <f t="shared" si="205"/>
        <v>7.4550188824805543</v>
      </c>
      <c r="AD1624">
        <f t="shared" si="206"/>
        <v>7.7562647592212013</v>
      </c>
    </row>
    <row r="1625" spans="1:30">
      <c r="A1625" t="s">
        <v>2802</v>
      </c>
      <c r="F1625">
        <v>973.28942585326649</v>
      </c>
      <c r="G1625">
        <v>1086.0145282493752</v>
      </c>
      <c r="H1625">
        <v>1052.0839282111585</v>
      </c>
      <c r="I1625">
        <v>968.91358653301711</v>
      </c>
      <c r="J1625">
        <v>909.73883379576648</v>
      </c>
      <c r="K1625">
        <v>826.52480088558116</v>
      </c>
      <c r="L1625">
        <v>751.96724436715556</v>
      </c>
      <c r="M1625">
        <v>909.30401799390984</v>
      </c>
      <c r="N1625">
        <v>954.92881696406789</v>
      </c>
      <c r="O1625">
        <v>909.96558984156354</v>
      </c>
      <c r="P1625">
        <v>791.86990662524454</v>
      </c>
      <c r="Q1625">
        <v>904.82368603009888</v>
      </c>
      <c r="S1625">
        <f t="shared" si="195"/>
        <v>9.1946480674725972</v>
      </c>
      <c r="T1625">
        <f t="shared" si="196"/>
        <v>9.3090579061539103</v>
      </c>
      <c r="U1625">
        <f t="shared" si="197"/>
        <v>8.7143397506893194</v>
      </c>
      <c r="V1625">
        <f t="shared" si="198"/>
        <v>8.6450833052662528</v>
      </c>
      <c r="W1625">
        <f t="shared" si="199"/>
        <v>7.9124101785703047</v>
      </c>
      <c r="X1625">
        <f t="shared" si="200"/>
        <v>7.8316231299265713</v>
      </c>
      <c r="Y1625">
        <f t="shared" si="201"/>
        <v>7.6247572557049699</v>
      </c>
      <c r="Z1625">
        <f t="shared" si="202"/>
        <v>7.6383997384242956</v>
      </c>
      <c r="AA1625">
        <f t="shared" si="203"/>
        <v>7.5466791534447282</v>
      </c>
      <c r="AB1625">
        <f t="shared" si="204"/>
        <v>7.8381767784186849</v>
      </c>
      <c r="AC1625">
        <f t="shared" si="205"/>
        <v>7.9711075615912268</v>
      </c>
      <c r="AD1625">
        <f t="shared" si="206"/>
        <v>7.8939679057464911</v>
      </c>
    </row>
    <row r="1626" spans="1:30">
      <c r="A1626" t="s">
        <v>2803</v>
      </c>
      <c r="F1626">
        <v>2390.1374095855072</v>
      </c>
      <c r="G1626">
        <v>2579.3245431383721</v>
      </c>
      <c r="H1626">
        <v>2855.6905356174402</v>
      </c>
      <c r="I1626">
        <v>2907.6970649081368</v>
      </c>
      <c r="J1626">
        <v>2949.6026017156428</v>
      </c>
      <c r="K1626">
        <v>2721.2635861295807</v>
      </c>
      <c r="L1626">
        <v>2594.6180239572973</v>
      </c>
      <c r="M1626">
        <v>3193.3819865565069</v>
      </c>
      <c r="N1626">
        <v>3347.3809839523278</v>
      </c>
      <c r="O1626">
        <v>3144.6798679774001</v>
      </c>
      <c r="P1626">
        <v>2762.7031780220818</v>
      </c>
      <c r="Q1626">
        <v>3042.717563271065</v>
      </c>
      <c r="S1626">
        <f t="shared" si="195"/>
        <v>22.579586020646364</v>
      </c>
      <c r="T1626">
        <f t="shared" si="196"/>
        <v>22.109355727997741</v>
      </c>
      <c r="U1626">
        <f t="shared" si="197"/>
        <v>23.65349083177297</v>
      </c>
      <c r="V1626">
        <f t="shared" si="198"/>
        <v>25.943782502375335</v>
      </c>
      <c r="W1626">
        <f t="shared" si="199"/>
        <v>25.654028146930479</v>
      </c>
      <c r="X1626">
        <f t="shared" si="200"/>
        <v>25.784962315619175</v>
      </c>
      <c r="Y1626">
        <f t="shared" si="201"/>
        <v>26.30876910150608</v>
      </c>
      <c r="Z1626">
        <f t="shared" si="202"/>
        <v>26.825272569031416</v>
      </c>
      <c r="AA1626">
        <f t="shared" si="203"/>
        <v>26.453919749267428</v>
      </c>
      <c r="AB1626">
        <f t="shared" si="204"/>
        <v>27.087350326107185</v>
      </c>
      <c r="AC1626">
        <f t="shared" si="205"/>
        <v>27.809876355341579</v>
      </c>
      <c r="AD1626">
        <f t="shared" si="206"/>
        <v>26.545630006765712</v>
      </c>
    </row>
    <row r="1627" spans="1:30">
      <c r="A1627" t="s">
        <v>2804</v>
      </c>
      <c r="F1627">
        <v>421.8046038753422</v>
      </c>
      <c r="G1627">
        <v>485.96753464971613</v>
      </c>
      <c r="H1627">
        <v>415.49418823539139</v>
      </c>
      <c r="I1627">
        <v>279.86308083166455</v>
      </c>
      <c r="J1627">
        <v>288.95388216562276</v>
      </c>
      <c r="K1627">
        <v>265.91767626708076</v>
      </c>
      <c r="L1627">
        <v>253.36457713142207</v>
      </c>
      <c r="M1627">
        <v>302.16177469645572</v>
      </c>
      <c r="N1627">
        <v>322.09442176202157</v>
      </c>
      <c r="O1627">
        <v>311.4755215124855</v>
      </c>
      <c r="P1627">
        <v>269.57477558627937</v>
      </c>
      <c r="Q1627">
        <v>316.9404483709709</v>
      </c>
      <c r="S1627">
        <f t="shared" si="195"/>
        <v>3.9847806652922175</v>
      </c>
      <c r="T1627">
        <f t="shared" si="196"/>
        <v>4.1655979758000692</v>
      </c>
      <c r="U1627">
        <f t="shared" si="197"/>
        <v>3.4415101529745611</v>
      </c>
      <c r="V1627">
        <f t="shared" si="198"/>
        <v>2.4970644250283276</v>
      </c>
      <c r="W1627">
        <f t="shared" si="199"/>
        <v>2.5131626280537014</v>
      </c>
      <c r="X1627">
        <f t="shared" si="200"/>
        <v>2.5196667079780624</v>
      </c>
      <c r="Y1627">
        <f t="shared" si="201"/>
        <v>2.5690525914426532</v>
      </c>
      <c r="Z1627">
        <f t="shared" si="202"/>
        <v>2.5382406490352563</v>
      </c>
      <c r="AA1627">
        <f t="shared" si="203"/>
        <v>2.5454706308687576</v>
      </c>
      <c r="AB1627">
        <f t="shared" si="204"/>
        <v>2.6829588140691034</v>
      </c>
      <c r="AC1627">
        <f t="shared" si="205"/>
        <v>2.7135890808728282</v>
      </c>
      <c r="AD1627">
        <f t="shared" si="206"/>
        <v>2.7650886753976076</v>
      </c>
    </row>
    <row r="1628" spans="1:30">
      <c r="A1628" t="s">
        <v>2805</v>
      </c>
      <c r="F1628">
        <v>10585.3907480855</v>
      </c>
      <c r="G1628">
        <v>11666.213049673339</v>
      </c>
      <c r="H1628">
        <v>12073.01939458967</v>
      </c>
      <c r="I1628">
        <v>11207.683631490192</v>
      </c>
      <c r="J1628">
        <v>11497.619729822291</v>
      </c>
      <c r="K1628">
        <v>10553.684557767154</v>
      </c>
      <c r="L1628">
        <v>9862.179465510475</v>
      </c>
      <c r="M1628">
        <v>11904.378523419458</v>
      </c>
      <c r="N1628">
        <v>12653.629464665722</v>
      </c>
      <c r="O1628">
        <v>11609.403762709531</v>
      </c>
      <c r="P1628">
        <v>9934.2519280616507</v>
      </c>
      <c r="Q1628">
        <v>11462.216426943207</v>
      </c>
      <c r="S1628">
        <f t="shared" si="195"/>
        <v>100</v>
      </c>
      <c r="T1628">
        <f t="shared" si="196"/>
        <v>100</v>
      </c>
      <c r="U1628">
        <f t="shared" si="197"/>
        <v>100</v>
      </c>
      <c r="V1628">
        <f t="shared" si="198"/>
        <v>100</v>
      </c>
      <c r="W1628">
        <f t="shared" si="199"/>
        <v>100</v>
      </c>
      <c r="X1628">
        <f t="shared" si="200"/>
        <v>100</v>
      </c>
      <c r="Y1628">
        <f t="shared" si="201"/>
        <v>100</v>
      </c>
      <c r="Z1628">
        <f t="shared" si="202"/>
        <v>100</v>
      </c>
      <c r="AA1628">
        <f t="shared" si="203"/>
        <v>100</v>
      </c>
      <c r="AB1628">
        <f t="shared" si="204"/>
        <v>100</v>
      </c>
      <c r="AC1628">
        <f t="shared" si="205"/>
        <v>100</v>
      </c>
      <c r="AD1628">
        <f t="shared" si="206"/>
        <v>100</v>
      </c>
    </row>
    <row r="1629" spans="1:30">
      <c r="A1629" t="s">
        <v>2806</v>
      </c>
      <c r="F1629">
        <v>846.02167242317807</v>
      </c>
      <c r="G1629">
        <v>938.22603629912862</v>
      </c>
      <c r="H1629">
        <v>943.359199544641</v>
      </c>
      <c r="I1629">
        <v>960.23465450287426</v>
      </c>
      <c r="J1629">
        <v>936.08581855290788</v>
      </c>
      <c r="K1629">
        <v>898.16724230415559</v>
      </c>
      <c r="L1629">
        <v>859.8395091546879</v>
      </c>
      <c r="M1629">
        <v>983.12252883011956</v>
      </c>
      <c r="N1629">
        <v>1028.3897085886481</v>
      </c>
      <c r="O1629">
        <v>932.48817328483528</v>
      </c>
      <c r="P1629">
        <v>647.35512665317538</v>
      </c>
      <c r="Q1629">
        <v>848.40024192375176</v>
      </c>
    </row>
    <row r="1630" spans="1:30">
      <c r="A1630" t="s">
        <v>2807</v>
      </c>
      <c r="F1630">
        <v>11431.412420508677</v>
      </c>
      <c r="G1630">
        <v>12604.439085972466</v>
      </c>
      <c r="H1630">
        <v>13016.378594134309</v>
      </c>
      <c r="I1630">
        <v>12167.918285993066</v>
      </c>
      <c r="J1630">
        <v>12433.705548375197</v>
      </c>
      <c r="K1630">
        <v>11451.851800071308</v>
      </c>
      <c r="L1630">
        <v>10722.018974665163</v>
      </c>
      <c r="M1630">
        <v>12887.501052249578</v>
      </c>
      <c r="N1630">
        <v>13682.01917325437</v>
      </c>
      <c r="O1630">
        <v>12541.891935994367</v>
      </c>
      <c r="P1630">
        <v>10581.607054714827</v>
      </c>
      <c r="Q1630">
        <v>12310.61666886696</v>
      </c>
    </row>
    <row r="1633" spans="1:30">
      <c r="A1633" s="8" t="s">
        <v>2818</v>
      </c>
    </row>
    <row r="1634" spans="1:30">
      <c r="A1634" s="8" t="s">
        <v>450</v>
      </c>
    </row>
    <row r="1635" spans="1:30">
      <c r="F1635">
        <v>2010</v>
      </c>
      <c r="G1635">
        <v>2011</v>
      </c>
      <c r="H1635">
        <v>2012</v>
      </c>
      <c r="I1635">
        <v>2013</v>
      </c>
      <c r="J1635">
        <v>2014</v>
      </c>
      <c r="K1635">
        <v>2015</v>
      </c>
      <c r="L1635">
        <v>2016</v>
      </c>
      <c r="M1635">
        <v>2017</v>
      </c>
      <c r="N1635">
        <v>2018</v>
      </c>
      <c r="O1635">
        <v>2019</v>
      </c>
      <c r="P1635">
        <v>2020</v>
      </c>
      <c r="Q1635">
        <v>2021</v>
      </c>
      <c r="S1635" s="417">
        <v>2010</v>
      </c>
      <c r="T1635" s="417">
        <v>2011</v>
      </c>
      <c r="U1635" s="417">
        <v>2012</v>
      </c>
      <c r="V1635" s="417">
        <v>2013</v>
      </c>
      <c r="W1635" s="417">
        <v>2014</v>
      </c>
      <c r="X1635" s="417">
        <v>2015</v>
      </c>
      <c r="Y1635" s="417">
        <v>2016</v>
      </c>
      <c r="Z1635" s="417">
        <v>2017</v>
      </c>
      <c r="AA1635" s="417">
        <v>2018</v>
      </c>
      <c r="AB1635" s="417">
        <v>2019</v>
      </c>
      <c r="AC1635" s="417">
        <v>2020</v>
      </c>
      <c r="AD1635" s="417">
        <v>2021</v>
      </c>
    </row>
    <row r="1636" spans="1:30">
      <c r="A1636" t="s">
        <v>2793</v>
      </c>
      <c r="F1636">
        <v>21.522205382105593</v>
      </c>
      <c r="G1636">
        <v>22.642795375733041</v>
      </c>
      <c r="H1636">
        <v>21.190270946503357</v>
      </c>
      <c r="I1636">
        <v>34.844485805676975</v>
      </c>
      <c r="J1636">
        <v>32.341443357561751</v>
      </c>
      <c r="K1636">
        <v>32.137401605818383</v>
      </c>
      <c r="L1636">
        <v>33.291058451081319</v>
      </c>
      <c r="M1636">
        <v>43.239358870749911</v>
      </c>
      <c r="N1636">
        <v>42.586447560440625</v>
      </c>
      <c r="O1636">
        <v>44.584817957890678</v>
      </c>
      <c r="P1636">
        <v>29.833924439880299</v>
      </c>
      <c r="Q1636">
        <v>29.953214557018011</v>
      </c>
      <c r="S1636">
        <f>(F1636/F$1647)*100</f>
        <v>2.667255277846651</v>
      </c>
      <c r="T1636">
        <f t="shared" ref="T1636:AD1647" si="207">(G1636/G$1647)*100</f>
        <v>2.7143345422782592</v>
      </c>
      <c r="U1636">
        <f t="shared" si="207"/>
        <v>2.4393558458631173</v>
      </c>
      <c r="V1636">
        <f t="shared" si="207"/>
        <v>3.1373444775768617</v>
      </c>
      <c r="W1636">
        <f t="shared" si="207"/>
        <v>2.8102611219843929</v>
      </c>
      <c r="X1636">
        <f t="shared" si="207"/>
        <v>2.7242340075185725</v>
      </c>
      <c r="Y1636">
        <f t="shared" si="207"/>
        <v>2.683465572270225</v>
      </c>
      <c r="Z1636">
        <f t="shared" si="207"/>
        <v>3.347661244819629</v>
      </c>
      <c r="AA1636">
        <f t="shared" si="207"/>
        <v>3.1626275651171709</v>
      </c>
      <c r="AB1636">
        <f t="shared" si="207"/>
        <v>3.1636420979478115</v>
      </c>
      <c r="AC1636">
        <f t="shared" si="207"/>
        <v>2.9789903477810422</v>
      </c>
      <c r="AD1636">
        <f t="shared" si="207"/>
        <v>2.6976805229124921</v>
      </c>
    </row>
    <row r="1637" spans="1:30">
      <c r="A1637" t="s">
        <v>2795</v>
      </c>
      <c r="F1637">
        <v>0</v>
      </c>
      <c r="G1637">
        <v>0</v>
      </c>
      <c r="H1637">
        <v>0</v>
      </c>
      <c r="I1637">
        <v>0</v>
      </c>
      <c r="J1637">
        <v>0</v>
      </c>
      <c r="K1637">
        <v>0</v>
      </c>
      <c r="L1637">
        <v>0</v>
      </c>
      <c r="M1637">
        <v>0</v>
      </c>
      <c r="N1637">
        <v>0</v>
      </c>
      <c r="O1637">
        <v>0</v>
      </c>
      <c r="P1637">
        <v>0</v>
      </c>
      <c r="Q1637">
        <v>0</v>
      </c>
      <c r="S1637">
        <f t="shared" ref="S1637:S1647" si="208">(F1637/F$1647)*100</f>
        <v>0</v>
      </c>
      <c r="T1637">
        <f t="shared" si="207"/>
        <v>0</v>
      </c>
      <c r="U1637">
        <f t="shared" si="207"/>
        <v>0</v>
      </c>
      <c r="V1637">
        <f t="shared" si="207"/>
        <v>0</v>
      </c>
      <c r="W1637">
        <f t="shared" si="207"/>
        <v>0</v>
      </c>
      <c r="X1637">
        <f t="shared" si="207"/>
        <v>0</v>
      </c>
      <c r="Y1637">
        <f t="shared" si="207"/>
        <v>0</v>
      </c>
      <c r="Z1637">
        <f t="shared" si="207"/>
        <v>0</v>
      </c>
      <c r="AA1637">
        <f t="shared" si="207"/>
        <v>0</v>
      </c>
      <c r="AB1637">
        <f t="shared" si="207"/>
        <v>0</v>
      </c>
      <c r="AC1637">
        <f t="shared" si="207"/>
        <v>0</v>
      </c>
      <c r="AD1637">
        <f t="shared" si="207"/>
        <v>0</v>
      </c>
    </row>
    <row r="1638" spans="1:30">
      <c r="A1638" t="s">
        <v>2796</v>
      </c>
      <c r="F1638">
        <v>76.464190436129925</v>
      </c>
      <c r="G1638">
        <v>76.861712997026871</v>
      </c>
      <c r="H1638">
        <v>87.327949079081151</v>
      </c>
      <c r="I1638">
        <v>94.256519419938442</v>
      </c>
      <c r="J1638">
        <v>100.85946978577319</v>
      </c>
      <c r="K1638">
        <v>89.224912782650236</v>
      </c>
      <c r="L1638">
        <v>92.007293332312415</v>
      </c>
      <c r="M1638">
        <v>91.09673676504049</v>
      </c>
      <c r="N1638">
        <v>95.032649655659526</v>
      </c>
      <c r="O1638">
        <v>88.102858474534699</v>
      </c>
      <c r="P1638">
        <v>78.193291403372911</v>
      </c>
      <c r="Q1638">
        <v>91.488410376058852</v>
      </c>
      <c r="S1638">
        <f t="shared" si="208"/>
        <v>9.4762368393998599</v>
      </c>
      <c r="T1638">
        <f t="shared" si="207"/>
        <v>9.2138978030115997</v>
      </c>
      <c r="U1638">
        <f t="shared" si="207"/>
        <v>10.052912661243941</v>
      </c>
      <c r="V1638">
        <f t="shared" si="207"/>
        <v>8.486713574334944</v>
      </c>
      <c r="W1638">
        <f t="shared" si="207"/>
        <v>8.7640320683661308</v>
      </c>
      <c r="X1638">
        <f t="shared" si="207"/>
        <v>7.5634472475947572</v>
      </c>
      <c r="Y1638">
        <f t="shared" si="207"/>
        <v>7.4163578913487127</v>
      </c>
      <c r="Z1638">
        <f t="shared" si="207"/>
        <v>7.0528570071874537</v>
      </c>
      <c r="AA1638">
        <f t="shared" si="207"/>
        <v>7.0574770755544556</v>
      </c>
      <c r="AB1638">
        <f t="shared" si="207"/>
        <v>6.2515879796307834</v>
      </c>
      <c r="AC1638">
        <f t="shared" si="207"/>
        <v>7.8077914563764592</v>
      </c>
      <c r="AD1638">
        <f t="shared" si="207"/>
        <v>8.2397334107130931</v>
      </c>
    </row>
    <row r="1639" spans="1:30">
      <c r="A1639" t="s">
        <v>2797</v>
      </c>
      <c r="F1639">
        <v>13.549174778408043</v>
      </c>
      <c r="G1639">
        <v>4.5045833256760366</v>
      </c>
      <c r="H1639">
        <v>14.9698050795655</v>
      </c>
      <c r="I1639">
        <v>33.377926146918647</v>
      </c>
      <c r="J1639">
        <v>33.521111423638047</v>
      </c>
      <c r="K1639">
        <v>38.74957633085171</v>
      </c>
      <c r="L1639">
        <v>40.571364547985354</v>
      </c>
      <c r="M1639">
        <v>38.296279351498427</v>
      </c>
      <c r="N1639">
        <v>36.859796777142897</v>
      </c>
      <c r="O1639">
        <v>46.816236853976562</v>
      </c>
      <c r="P1639">
        <v>34.186311592993249</v>
      </c>
      <c r="Q1639">
        <v>38.75154321753817</v>
      </c>
      <c r="S1639">
        <f t="shared" si="208"/>
        <v>1.6791544963242038</v>
      </c>
      <c r="T1639">
        <f t="shared" si="207"/>
        <v>0.53999278430776831</v>
      </c>
      <c r="U1639">
        <f t="shared" si="207"/>
        <v>1.7232758195711115</v>
      </c>
      <c r="V1639">
        <f t="shared" si="207"/>
        <v>3.0052976776297426</v>
      </c>
      <c r="W1639">
        <f t="shared" si="207"/>
        <v>2.9127666059323012</v>
      </c>
      <c r="X1639">
        <f t="shared" si="207"/>
        <v>3.2847370460196488</v>
      </c>
      <c r="Y1639">
        <f t="shared" si="207"/>
        <v>3.2703033502080552</v>
      </c>
      <c r="Z1639">
        <f t="shared" si="207"/>
        <v>2.9649600168452732</v>
      </c>
      <c r="AA1639">
        <f t="shared" si="207"/>
        <v>2.7373452356307095</v>
      </c>
      <c r="AB1639">
        <f t="shared" si="207"/>
        <v>3.3219787488786503</v>
      </c>
      <c r="AC1639">
        <f t="shared" si="207"/>
        <v>3.4135868536834924</v>
      </c>
      <c r="AD1639">
        <f t="shared" si="207"/>
        <v>3.4900856190829423</v>
      </c>
    </row>
    <row r="1640" spans="1:30">
      <c r="A1640" t="s">
        <v>2798</v>
      </c>
      <c r="F1640">
        <v>43.432180664231886</v>
      </c>
      <c r="G1640">
        <v>62.378766791169134</v>
      </c>
      <c r="H1640">
        <v>45.285858838274613</v>
      </c>
      <c r="I1640">
        <v>37.253308841999591</v>
      </c>
      <c r="J1640">
        <v>84.443810488736446</v>
      </c>
      <c r="K1640">
        <v>94.379538887745795</v>
      </c>
      <c r="L1640">
        <v>98.947479505408879</v>
      </c>
      <c r="M1640">
        <v>99.495022209370504</v>
      </c>
      <c r="N1640">
        <v>113.10441436742178</v>
      </c>
      <c r="O1640">
        <v>118.18190434404309</v>
      </c>
      <c r="P1640">
        <v>74.558786288635758</v>
      </c>
      <c r="Q1640">
        <v>65.462055499107564</v>
      </c>
      <c r="S1640">
        <f t="shared" si="208"/>
        <v>5.382567030113913</v>
      </c>
      <c r="T1640">
        <f t="shared" si="207"/>
        <v>7.4777357917323348</v>
      </c>
      <c r="U1640">
        <f t="shared" si="207"/>
        <v>5.2131624352970185</v>
      </c>
      <c r="V1640">
        <f t="shared" si="207"/>
        <v>3.3542312381567934</v>
      </c>
      <c r="W1640">
        <f t="shared" si="207"/>
        <v>7.3376180210964117</v>
      </c>
      <c r="X1640">
        <f t="shared" si="207"/>
        <v>8.0003963172109511</v>
      </c>
      <c r="Y1640">
        <f t="shared" si="207"/>
        <v>7.9757798961496835</v>
      </c>
      <c r="Z1640">
        <f t="shared" si="207"/>
        <v>7.703065877974737</v>
      </c>
      <c r="AA1640">
        <f t="shared" si="207"/>
        <v>8.3995533580763801</v>
      </c>
      <c r="AB1640">
        <f t="shared" si="207"/>
        <v>8.3859319141233684</v>
      </c>
      <c r="AC1640">
        <f t="shared" si="207"/>
        <v>7.4448772283947831</v>
      </c>
      <c r="AD1640">
        <f t="shared" si="207"/>
        <v>5.8957181965760945</v>
      </c>
    </row>
    <row r="1641" spans="1:30">
      <c r="A1641" t="s">
        <v>2799</v>
      </c>
      <c r="F1641">
        <v>299.21229848283934</v>
      </c>
      <c r="G1641">
        <v>281.55190206440727</v>
      </c>
      <c r="H1641">
        <v>288.2427564234448</v>
      </c>
      <c r="I1641">
        <v>384.6343040460867</v>
      </c>
      <c r="J1641">
        <v>341.74917155233993</v>
      </c>
      <c r="K1641">
        <v>335.79120213442047</v>
      </c>
      <c r="L1641">
        <v>357.64369745508634</v>
      </c>
      <c r="M1641">
        <v>380.25066098494023</v>
      </c>
      <c r="N1641">
        <v>376.47688688186111</v>
      </c>
      <c r="O1641">
        <v>366.24098559445105</v>
      </c>
      <c r="P1641">
        <v>195.373770229938</v>
      </c>
      <c r="Q1641">
        <v>235.82248054408316</v>
      </c>
      <c r="S1641">
        <f t="shared" si="208"/>
        <v>37.081496443135521</v>
      </c>
      <c r="T1641">
        <f t="shared" si="207"/>
        <v>33.751400413952872</v>
      </c>
      <c r="U1641">
        <f t="shared" si="207"/>
        <v>33.181579163585582</v>
      </c>
      <c r="V1641">
        <f t="shared" si="207"/>
        <v>34.631887421596133</v>
      </c>
      <c r="W1641">
        <f t="shared" si="207"/>
        <v>29.695780725239757</v>
      </c>
      <c r="X1641">
        <f t="shared" si="207"/>
        <v>28.46446092625342</v>
      </c>
      <c r="Y1641">
        <f t="shared" si="207"/>
        <v>28.828297864737308</v>
      </c>
      <c r="Z1641">
        <f t="shared" si="207"/>
        <v>29.439622472234277</v>
      </c>
      <c r="AA1641">
        <f t="shared" si="207"/>
        <v>27.958570115345722</v>
      </c>
      <c r="AB1641">
        <f t="shared" si="207"/>
        <v>25.987666947857146</v>
      </c>
      <c r="AC1641">
        <f t="shared" si="207"/>
        <v>19.508548964030012</v>
      </c>
      <c r="AD1641">
        <f t="shared" si="207"/>
        <v>21.238912819112706</v>
      </c>
    </row>
    <row r="1642" spans="1:30">
      <c r="A1642" t="s">
        <v>2800</v>
      </c>
      <c r="F1642">
        <v>30.725559611539975</v>
      </c>
      <c r="G1642">
        <v>38.540272783838482</v>
      </c>
      <c r="H1642">
        <v>38.989387664624822</v>
      </c>
      <c r="I1642">
        <v>60.149281924531827</v>
      </c>
      <c r="J1642">
        <v>46.777661665991985</v>
      </c>
      <c r="K1642">
        <v>47.867119657622752</v>
      </c>
      <c r="L1642">
        <v>49.587314343081495</v>
      </c>
      <c r="M1642">
        <v>54.28435383334471</v>
      </c>
      <c r="N1642">
        <v>54.544195734677338</v>
      </c>
      <c r="O1642">
        <v>57.279266081541955</v>
      </c>
      <c r="P1642">
        <v>48.273225546970806</v>
      </c>
      <c r="Q1642">
        <v>63.76687448564973</v>
      </c>
      <c r="S1642">
        <f t="shared" si="208"/>
        <v>3.8078305444854998</v>
      </c>
      <c r="T1642">
        <f t="shared" si="207"/>
        <v>4.6200653210033611</v>
      </c>
      <c r="U1642">
        <f t="shared" si="207"/>
        <v>4.4883329225207458</v>
      </c>
      <c r="V1642">
        <f t="shared" si="207"/>
        <v>5.4157498127120762</v>
      </c>
      <c r="W1642">
        <f t="shared" si="207"/>
        <v>4.0646746189990592</v>
      </c>
      <c r="X1642">
        <f t="shared" si="207"/>
        <v>4.0576160080610846</v>
      </c>
      <c r="Y1642">
        <f t="shared" si="207"/>
        <v>3.9970447637323057</v>
      </c>
      <c r="Z1642">
        <f t="shared" si="207"/>
        <v>4.2027826562177752</v>
      </c>
      <c r="AA1642">
        <f t="shared" si="207"/>
        <v>4.0506543003572411</v>
      </c>
      <c r="AB1642">
        <f t="shared" si="207"/>
        <v>4.0644126367471092</v>
      </c>
      <c r="AC1642">
        <f t="shared" si="207"/>
        <v>4.8201996773998745</v>
      </c>
      <c r="AD1642">
        <f t="shared" si="207"/>
        <v>5.7430448735138526</v>
      </c>
    </row>
    <row r="1643" spans="1:30">
      <c r="A1643" t="s">
        <v>2801</v>
      </c>
      <c r="F1643">
        <v>42.794572439365623</v>
      </c>
      <c r="G1643">
        <v>46.343321110145702</v>
      </c>
      <c r="H1643">
        <v>49.955735082856073</v>
      </c>
      <c r="I1643">
        <v>50.691653733630488</v>
      </c>
      <c r="J1643">
        <v>57.526365669374883</v>
      </c>
      <c r="K1643">
        <v>69.242238082065569</v>
      </c>
      <c r="L1643">
        <v>74.554742725334464</v>
      </c>
      <c r="M1643">
        <v>74.395027986366202</v>
      </c>
      <c r="N1643">
        <v>75.649190770213039</v>
      </c>
      <c r="O1643">
        <v>107.07736795613012</v>
      </c>
      <c r="P1643">
        <v>80.072085512648641</v>
      </c>
      <c r="Q1643">
        <v>76.964103109962309</v>
      </c>
      <c r="S1643">
        <f t="shared" si="208"/>
        <v>5.3035479949927726</v>
      </c>
      <c r="T1643">
        <f t="shared" si="207"/>
        <v>5.5554658868655409</v>
      </c>
      <c r="U1643">
        <f t="shared" si="207"/>
        <v>5.7507435707830092</v>
      </c>
      <c r="V1643">
        <f t="shared" si="207"/>
        <v>4.5641993624865966</v>
      </c>
      <c r="W1643">
        <f t="shared" si="207"/>
        <v>4.9986671015999429</v>
      </c>
      <c r="X1643">
        <f t="shared" si="207"/>
        <v>5.8695491954679166</v>
      </c>
      <c r="Y1643">
        <f t="shared" si="207"/>
        <v>6.0095741818145996</v>
      </c>
      <c r="Z1643">
        <f t="shared" si="207"/>
        <v>5.7597836439176247</v>
      </c>
      <c r="AA1643">
        <f t="shared" si="207"/>
        <v>5.6179895181237747</v>
      </c>
      <c r="AB1643">
        <f t="shared" si="207"/>
        <v>7.5979780678572455</v>
      </c>
      <c r="AC1643">
        <f t="shared" si="207"/>
        <v>7.9953936448943956</v>
      </c>
      <c r="AD1643">
        <f t="shared" si="207"/>
        <v>6.9316287080956327</v>
      </c>
    </row>
    <row r="1644" spans="1:30">
      <c r="A1644" t="s">
        <v>2802</v>
      </c>
      <c r="F1644">
        <v>184.74283544843428</v>
      </c>
      <c r="G1644">
        <v>191.3506687835187</v>
      </c>
      <c r="H1644">
        <v>207.98846114998469</v>
      </c>
      <c r="I1644">
        <v>266.5359018948115</v>
      </c>
      <c r="J1644">
        <v>225.99533544224101</v>
      </c>
      <c r="K1644">
        <v>248.51323090090196</v>
      </c>
      <c r="L1644">
        <v>252.69765742099972</v>
      </c>
      <c r="M1644">
        <v>259.68915059397233</v>
      </c>
      <c r="N1644">
        <v>285.39871107319271</v>
      </c>
      <c r="O1644">
        <v>298.74407296301189</v>
      </c>
      <c r="P1644">
        <v>223.01554175639012</v>
      </c>
      <c r="Q1644">
        <v>265.4710357792041</v>
      </c>
      <c r="S1644">
        <f t="shared" si="208"/>
        <v>22.895251399463394</v>
      </c>
      <c r="T1644">
        <f t="shared" si="207"/>
        <v>22.938410269069362</v>
      </c>
      <c r="U1644">
        <f t="shared" si="207"/>
        <v>23.942962780379595</v>
      </c>
      <c r="V1644">
        <f t="shared" si="207"/>
        <v>23.998487007359319</v>
      </c>
      <c r="W1644">
        <f t="shared" si="207"/>
        <v>19.637525076463767</v>
      </c>
      <c r="X1644">
        <f t="shared" si="207"/>
        <v>21.066052671040531</v>
      </c>
      <c r="Y1644">
        <f t="shared" si="207"/>
        <v>20.368996824748383</v>
      </c>
      <c r="Z1644">
        <f t="shared" si="207"/>
        <v>20.105554935312853</v>
      </c>
      <c r="AA1644">
        <f t="shared" si="207"/>
        <v>21.194766936311499</v>
      </c>
      <c r="AB1644">
        <f t="shared" si="207"/>
        <v>21.198232246475026</v>
      </c>
      <c r="AC1644">
        <f t="shared" si="207"/>
        <v>22.268647480026658</v>
      </c>
      <c r="AD1644">
        <f t="shared" si="207"/>
        <v>23.909154767202423</v>
      </c>
    </row>
    <row r="1645" spans="1:30">
      <c r="A1645" t="s">
        <v>2803</v>
      </c>
      <c r="F1645">
        <v>84.230161021905332</v>
      </c>
      <c r="G1645">
        <v>98.524553469881397</v>
      </c>
      <c r="H1645">
        <v>102.15001879911709</v>
      </c>
      <c r="I1645">
        <v>134.26435370354122</v>
      </c>
      <c r="J1645">
        <v>202.23535859580807</v>
      </c>
      <c r="K1645">
        <v>200.25982036006209</v>
      </c>
      <c r="L1645">
        <v>215.1926618785549</v>
      </c>
      <c r="M1645">
        <v>224.4071616737719</v>
      </c>
      <c r="N1645">
        <v>242.7098698022107</v>
      </c>
      <c r="O1645">
        <v>253.6511287363781</v>
      </c>
      <c r="P1645">
        <v>216.87724174504817</v>
      </c>
      <c r="Q1645">
        <v>219.37352930525788</v>
      </c>
      <c r="S1645">
        <f t="shared" si="208"/>
        <v>10.438676592425059</v>
      </c>
      <c r="T1645">
        <f t="shared" si="207"/>
        <v>11.810758976890796</v>
      </c>
      <c r="U1645">
        <f t="shared" si="207"/>
        <v>11.759181661326103</v>
      </c>
      <c r="V1645">
        <f t="shared" si="207"/>
        <v>12.088958091572778</v>
      </c>
      <c r="W1645">
        <f t="shared" si="207"/>
        <v>17.572937591837238</v>
      </c>
      <c r="X1645">
        <f t="shared" si="207"/>
        <v>16.975691428197802</v>
      </c>
      <c r="Y1645">
        <f t="shared" si="207"/>
        <v>17.345861814661916</v>
      </c>
      <c r="Z1645">
        <f t="shared" si="207"/>
        <v>17.37396616912951</v>
      </c>
      <c r="AA1645">
        <f t="shared" si="207"/>
        <v>18.024535234432435</v>
      </c>
      <c r="AB1645">
        <f t="shared" si="207"/>
        <v>17.998534609254023</v>
      </c>
      <c r="AC1645">
        <f t="shared" si="207"/>
        <v>21.655723205768982</v>
      </c>
      <c r="AD1645">
        <f t="shared" si="207"/>
        <v>19.757468639061607</v>
      </c>
    </row>
    <row r="1646" spans="1:30">
      <c r="A1646" t="s">
        <v>2804</v>
      </c>
      <c r="F1646">
        <v>10.231009526553013</v>
      </c>
      <c r="G1646">
        <v>11.496828069332288</v>
      </c>
      <c r="H1646">
        <v>12.580023800473713</v>
      </c>
      <c r="I1646">
        <v>14.628562870736323</v>
      </c>
      <c r="J1646">
        <v>25.384374392789436</v>
      </c>
      <c r="K1646">
        <v>23.52075413168048</v>
      </c>
      <c r="L1646">
        <v>26.106155020566618</v>
      </c>
      <c r="M1646">
        <v>26.47511064714066</v>
      </c>
      <c r="N1646">
        <v>24.190559239100089</v>
      </c>
      <c r="O1646">
        <v>28.609029412790068</v>
      </c>
      <c r="P1646">
        <v>21.093535639948843</v>
      </c>
      <c r="Q1646">
        <v>23.278918206946027</v>
      </c>
      <c r="S1646">
        <f t="shared" si="208"/>
        <v>1.2679329870203171</v>
      </c>
      <c r="T1646">
        <f t="shared" si="207"/>
        <v>1.3781972162618914</v>
      </c>
      <c r="U1646">
        <f t="shared" si="207"/>
        <v>1.4481718839865254</v>
      </c>
      <c r="V1646">
        <f t="shared" si="207"/>
        <v>1.3171335399621018</v>
      </c>
      <c r="W1646">
        <f t="shared" si="207"/>
        <v>2.2057370684809929</v>
      </c>
      <c r="X1646">
        <f t="shared" si="207"/>
        <v>1.993815152635307</v>
      </c>
      <c r="Y1646">
        <f t="shared" si="207"/>
        <v>2.1043178403288216</v>
      </c>
      <c r="Z1646">
        <f t="shared" si="207"/>
        <v>2.0497459763608927</v>
      </c>
      <c r="AA1646">
        <f t="shared" si="207"/>
        <v>1.796480661050617</v>
      </c>
      <c r="AB1646">
        <f t="shared" si="207"/>
        <v>2.0300347512288419</v>
      </c>
      <c r="AC1646">
        <f t="shared" si="207"/>
        <v>2.1062411416442917</v>
      </c>
      <c r="AD1646">
        <f t="shared" si="207"/>
        <v>2.0965724437291664</v>
      </c>
    </row>
    <row r="1647" spans="1:30">
      <c r="A1647" t="s">
        <v>2805</v>
      </c>
      <c r="F1647">
        <v>806.90459442941153</v>
      </c>
      <c r="G1647">
        <v>834.19324416539882</v>
      </c>
      <c r="H1647">
        <v>868.68305755553286</v>
      </c>
      <c r="I1647">
        <v>1110.6362739162525</v>
      </c>
      <c r="J1647">
        <v>1150.8341023742548</v>
      </c>
      <c r="K1647">
        <v>1179.6857948738195</v>
      </c>
      <c r="L1647">
        <v>1240.5994246804114</v>
      </c>
      <c r="M1647">
        <v>1291.628862916195</v>
      </c>
      <c r="N1647">
        <v>1346.5527218619197</v>
      </c>
      <c r="O1647">
        <v>1409.2876683747481</v>
      </c>
      <c r="P1647">
        <v>1001.4777141558269</v>
      </c>
      <c r="Q1647">
        <v>1110.3321650808257</v>
      </c>
      <c r="S1647">
        <f t="shared" si="208"/>
        <v>100</v>
      </c>
      <c r="T1647">
        <f t="shared" si="207"/>
        <v>100</v>
      </c>
      <c r="U1647">
        <f t="shared" si="207"/>
        <v>100</v>
      </c>
      <c r="V1647">
        <f t="shared" si="207"/>
        <v>100</v>
      </c>
      <c r="W1647">
        <f t="shared" si="207"/>
        <v>100</v>
      </c>
      <c r="X1647">
        <f t="shared" si="207"/>
        <v>100</v>
      </c>
      <c r="Y1647">
        <f t="shared" si="207"/>
        <v>100</v>
      </c>
      <c r="Z1647">
        <f t="shared" si="207"/>
        <v>100</v>
      </c>
      <c r="AA1647">
        <f t="shared" si="207"/>
        <v>100</v>
      </c>
      <c r="AB1647">
        <f t="shared" si="207"/>
        <v>100</v>
      </c>
      <c r="AC1647">
        <f t="shared" si="207"/>
        <v>100</v>
      </c>
      <c r="AD1647">
        <f t="shared" si="207"/>
        <v>100</v>
      </c>
    </row>
    <row r="1648" spans="1:30">
      <c r="A1648" t="s">
        <v>2806</v>
      </c>
      <c r="F1648">
        <v>162.83402303096423</v>
      </c>
      <c r="G1648">
        <v>184.37097999864093</v>
      </c>
      <c r="H1648">
        <v>191.54630292231977</v>
      </c>
      <c r="I1648">
        <v>217.5207543727245</v>
      </c>
      <c r="J1648">
        <v>236.76096952241241</v>
      </c>
      <c r="K1648">
        <v>236.31181182215602</v>
      </c>
      <c r="L1648">
        <v>249.57310033816418</v>
      </c>
      <c r="M1648">
        <v>281.80015744836021</v>
      </c>
      <c r="N1648">
        <v>288.12917620543544</v>
      </c>
      <c r="O1648">
        <v>274.8493505751436</v>
      </c>
      <c r="P1648">
        <v>199.82467830416127</v>
      </c>
      <c r="Q1648">
        <v>208.59563916950816</v>
      </c>
    </row>
    <row r="1649" spans="1:30">
      <c r="A1649" t="s">
        <v>2807</v>
      </c>
      <c r="F1649">
        <v>969.73853461426881</v>
      </c>
      <c r="G1649">
        <v>1018.56341640863</v>
      </c>
      <c r="H1649">
        <v>1060.2281191126428</v>
      </c>
      <c r="I1649">
        <v>1328.1554525324066</v>
      </c>
      <c r="J1649">
        <v>1387.5950718966674</v>
      </c>
      <c r="K1649">
        <v>1415.9976066959755</v>
      </c>
      <c r="L1649">
        <v>1490.1725250185757</v>
      </c>
      <c r="M1649">
        <v>1573.4290203645551</v>
      </c>
      <c r="N1649">
        <v>1634.6818980673552</v>
      </c>
      <c r="O1649">
        <v>1684.1370189498916</v>
      </c>
      <c r="P1649">
        <v>1201.3023924599881</v>
      </c>
      <c r="Q1649">
        <v>1318.927804250334</v>
      </c>
    </row>
    <row r="1652" spans="1:30">
      <c r="A1652" s="8" t="s">
        <v>2819</v>
      </c>
    </row>
    <row r="1653" spans="1:30">
      <c r="A1653" s="8" t="s">
        <v>450</v>
      </c>
    </row>
    <row r="1654" spans="1:30">
      <c r="F1654">
        <v>2010</v>
      </c>
      <c r="G1654">
        <v>2011</v>
      </c>
      <c r="H1654">
        <v>2012</v>
      </c>
      <c r="I1654">
        <v>2013</v>
      </c>
      <c r="J1654">
        <v>2014</v>
      </c>
      <c r="K1654">
        <v>2015</v>
      </c>
      <c r="L1654">
        <v>2016</v>
      </c>
      <c r="M1654">
        <v>2017</v>
      </c>
      <c r="N1654">
        <v>2018</v>
      </c>
      <c r="O1654">
        <v>2019</v>
      </c>
      <c r="P1654">
        <v>2020</v>
      </c>
      <c r="Q1654">
        <v>2021</v>
      </c>
      <c r="S1654" s="417">
        <v>2010</v>
      </c>
      <c r="T1654" s="417">
        <v>2011</v>
      </c>
      <c r="U1654" s="417">
        <v>2012</v>
      </c>
      <c r="V1654" s="417">
        <v>2013</v>
      </c>
      <c r="W1654" s="417">
        <v>2014</v>
      </c>
      <c r="X1654" s="417">
        <v>2015</v>
      </c>
      <c r="Y1654" s="417">
        <v>2016</v>
      </c>
      <c r="Z1654" s="417">
        <v>2017</v>
      </c>
      <c r="AA1654" s="417">
        <v>2018</v>
      </c>
      <c r="AB1654" s="417">
        <v>2019</v>
      </c>
      <c r="AC1654" s="417">
        <v>2020</v>
      </c>
      <c r="AD1654" s="417">
        <v>2021</v>
      </c>
    </row>
    <row r="1655" spans="1:30">
      <c r="A1655" t="s">
        <v>2793</v>
      </c>
      <c r="F1655">
        <v>8795.9674618737008</v>
      </c>
      <c r="G1655">
        <v>9375.4786034025728</v>
      </c>
      <c r="H1655">
        <v>8575.6605622720217</v>
      </c>
      <c r="I1655">
        <v>7717.5914227112689</v>
      </c>
      <c r="J1655">
        <v>8091.3167688136818</v>
      </c>
      <c r="K1655">
        <v>7732.4441328327894</v>
      </c>
      <c r="L1655">
        <v>7809.779376940347</v>
      </c>
      <c r="M1655">
        <v>9506.8524830852457</v>
      </c>
      <c r="N1655">
        <v>9149.4911033760054</v>
      </c>
      <c r="O1655">
        <v>7619.2088853357363</v>
      </c>
      <c r="P1655">
        <v>8507.0741330321944</v>
      </c>
      <c r="Q1655">
        <v>10327.936296663898</v>
      </c>
      <c r="S1655">
        <f>(F1655/F$1666)*100</f>
        <v>2.2989068086863367</v>
      </c>
      <c r="T1655">
        <f t="shared" ref="T1655:AD1666" si="209">(G1655/G$1666)*100</f>
        <v>2.2404823647304664</v>
      </c>
      <c r="U1655">
        <f t="shared" si="209"/>
        <v>2.1781966889596194</v>
      </c>
      <c r="V1655">
        <f t="shared" si="209"/>
        <v>2.1283547755130319</v>
      </c>
      <c r="W1655">
        <f t="shared" si="209"/>
        <v>2.3503786442762227</v>
      </c>
      <c r="X1655">
        <f t="shared" si="209"/>
        <v>2.4803004473324184</v>
      </c>
      <c r="Y1655">
        <f t="shared" si="209"/>
        <v>2.6791507354148565</v>
      </c>
      <c r="Z1655">
        <f t="shared" si="209"/>
        <v>2.757565859632825</v>
      </c>
      <c r="AA1655">
        <f t="shared" si="209"/>
        <v>2.5162350728178717</v>
      </c>
      <c r="AB1655">
        <f t="shared" si="209"/>
        <v>2.1833393254739182</v>
      </c>
      <c r="AC1655">
        <f t="shared" si="209"/>
        <v>2.7849236554180963</v>
      </c>
      <c r="AD1655">
        <f t="shared" si="209"/>
        <v>2.7421086428093364</v>
      </c>
    </row>
    <row r="1656" spans="1:30">
      <c r="A1656" t="s">
        <v>2795</v>
      </c>
      <c r="F1656">
        <v>26200.34726854353</v>
      </c>
      <c r="G1656">
        <v>29841.250477622241</v>
      </c>
      <c r="H1656">
        <v>26638.552787908844</v>
      </c>
      <c r="I1656">
        <v>24670.052438720952</v>
      </c>
      <c r="J1656">
        <v>22025.572891300049</v>
      </c>
      <c r="K1656">
        <v>17841.628372411727</v>
      </c>
      <c r="L1656">
        <v>17102.746757924109</v>
      </c>
      <c r="M1656">
        <v>20141.72479926435</v>
      </c>
      <c r="N1656">
        <v>21709.50625783244</v>
      </c>
      <c r="O1656">
        <v>21746.58291356367</v>
      </c>
      <c r="P1656">
        <v>21365.800712422628</v>
      </c>
      <c r="Q1656">
        <v>32100.736039471129</v>
      </c>
      <c r="S1656">
        <f t="shared" ref="S1656:S1666" si="210">(F1656/F$1666)*100</f>
        <v>6.8477011751895054</v>
      </c>
      <c r="T1656">
        <f t="shared" si="209"/>
        <v>7.1312407893878271</v>
      </c>
      <c r="U1656">
        <f t="shared" si="209"/>
        <v>6.7661268843325448</v>
      </c>
      <c r="V1656">
        <f t="shared" si="209"/>
        <v>6.803498791811208</v>
      </c>
      <c r="W1656">
        <f t="shared" si="209"/>
        <v>6.3980236629953406</v>
      </c>
      <c r="X1656">
        <f t="shared" si="209"/>
        <v>5.7229768586791696</v>
      </c>
      <c r="Y1656">
        <f t="shared" si="209"/>
        <v>5.8671102399383983</v>
      </c>
      <c r="Z1656">
        <f t="shared" si="209"/>
        <v>5.8423261283787351</v>
      </c>
      <c r="AA1656">
        <f t="shared" si="209"/>
        <v>5.9704108613604649</v>
      </c>
      <c r="AB1656">
        <f t="shared" si="209"/>
        <v>6.2316403690211395</v>
      </c>
      <c r="AC1656">
        <f t="shared" si="209"/>
        <v>6.9944287413616468</v>
      </c>
      <c r="AD1656">
        <f t="shared" si="209"/>
        <v>8.5228745807435029</v>
      </c>
    </row>
    <row r="1657" spans="1:30">
      <c r="A1657" t="s">
        <v>2796</v>
      </c>
      <c r="F1657">
        <v>57837.120125121037</v>
      </c>
      <c r="G1657">
        <v>58997.826482625853</v>
      </c>
      <c r="H1657">
        <v>54153.868041119735</v>
      </c>
      <c r="I1657">
        <v>49532.532349814137</v>
      </c>
      <c r="J1657">
        <v>47505.801863185508</v>
      </c>
      <c r="K1657">
        <v>43328.219595097471</v>
      </c>
      <c r="L1657">
        <v>40384.00737769447</v>
      </c>
      <c r="M1657">
        <v>47700.898531781044</v>
      </c>
      <c r="N1657">
        <v>50437.103690711047</v>
      </c>
      <c r="O1657">
        <v>48147.052555185255</v>
      </c>
      <c r="P1657">
        <v>39360.263828904164</v>
      </c>
      <c r="Q1657">
        <v>49326.057245060314</v>
      </c>
      <c r="S1657">
        <f t="shared" si="210"/>
        <v>15.116262062902965</v>
      </c>
      <c r="T1657">
        <f t="shared" si="209"/>
        <v>14.098863149640051</v>
      </c>
      <c r="U1657">
        <f t="shared" si="209"/>
        <v>13.754949278247972</v>
      </c>
      <c r="V1657">
        <f t="shared" si="209"/>
        <v>13.660065167448906</v>
      </c>
      <c r="W1657">
        <f t="shared" si="209"/>
        <v>13.799561353079923</v>
      </c>
      <c r="X1657">
        <f t="shared" si="209"/>
        <v>13.89819319709289</v>
      </c>
      <c r="Y1657">
        <f t="shared" si="209"/>
        <v>13.85376434376778</v>
      </c>
      <c r="Z1657">
        <f t="shared" si="209"/>
        <v>13.836163914301213</v>
      </c>
      <c r="AA1657">
        <f t="shared" si="209"/>
        <v>13.870892691626382</v>
      </c>
      <c r="AB1657">
        <f t="shared" si="209"/>
        <v>13.796885586339105</v>
      </c>
      <c r="AC1657">
        <f t="shared" si="209"/>
        <v>12.885197437622661</v>
      </c>
      <c r="AD1657">
        <f t="shared" si="209"/>
        <v>13.096266669564805</v>
      </c>
    </row>
    <row r="1658" spans="1:30">
      <c r="A1658" t="s">
        <v>2797</v>
      </c>
      <c r="F1658">
        <v>7614.3880840170896</v>
      </c>
      <c r="G1658">
        <v>9791.0493493860267</v>
      </c>
      <c r="H1658">
        <v>10553.507009289628</v>
      </c>
      <c r="I1658">
        <v>9894.5748978945358</v>
      </c>
      <c r="J1658">
        <v>9591.4942387201627</v>
      </c>
      <c r="K1658">
        <v>8930.2257333720063</v>
      </c>
      <c r="L1658">
        <v>8545.0527787471765</v>
      </c>
      <c r="M1658">
        <v>10174.528235981194</v>
      </c>
      <c r="N1658">
        <v>10815.186942842327</v>
      </c>
      <c r="O1658">
        <v>10454.441856839378</v>
      </c>
      <c r="P1658">
        <v>9544.4718919158786</v>
      </c>
      <c r="Q1658">
        <v>11601.546696467451</v>
      </c>
      <c r="S1658">
        <f t="shared" si="210"/>
        <v>1.9900901960133179</v>
      </c>
      <c r="T1658">
        <f t="shared" si="209"/>
        <v>2.3397923804704526</v>
      </c>
      <c r="U1658">
        <f t="shared" si="209"/>
        <v>2.6805648215227977</v>
      </c>
      <c r="V1658">
        <f t="shared" si="209"/>
        <v>2.7287225485444142</v>
      </c>
      <c r="W1658">
        <f t="shared" si="209"/>
        <v>2.786152596605306</v>
      </c>
      <c r="X1658">
        <f t="shared" si="209"/>
        <v>2.8645073279239477</v>
      </c>
      <c r="Y1658">
        <f t="shared" si="209"/>
        <v>2.9313868332741926</v>
      </c>
      <c r="Z1658">
        <f t="shared" si="209"/>
        <v>2.9512324664058167</v>
      </c>
      <c r="AA1658">
        <f t="shared" si="209"/>
        <v>2.9743241888743324</v>
      </c>
      <c r="AB1658">
        <f t="shared" si="209"/>
        <v>2.9957958070750785</v>
      </c>
      <c r="AC1658">
        <f t="shared" si="209"/>
        <v>3.1245320229501106</v>
      </c>
      <c r="AD1658">
        <f t="shared" si="209"/>
        <v>3.0802573285251142</v>
      </c>
    </row>
    <row r="1659" spans="1:30">
      <c r="A1659" t="s">
        <v>2798</v>
      </c>
      <c r="F1659">
        <v>13941.539806294666</v>
      </c>
      <c r="G1659">
        <v>15310.333456688812</v>
      </c>
      <c r="H1659">
        <v>14807.454775221664</v>
      </c>
      <c r="I1659">
        <v>14239.703974936776</v>
      </c>
      <c r="J1659">
        <v>13391.241411486973</v>
      </c>
      <c r="K1659">
        <v>12044.295429670869</v>
      </c>
      <c r="L1659">
        <v>10903.592281731551</v>
      </c>
      <c r="M1659">
        <v>11990.948565122679</v>
      </c>
      <c r="N1659">
        <v>12331.413444283202</v>
      </c>
      <c r="O1659">
        <v>11440.267595945534</v>
      </c>
      <c r="P1659">
        <v>8274.3408504497584</v>
      </c>
      <c r="Q1659">
        <v>9530.0477360845325</v>
      </c>
      <c r="S1659">
        <f t="shared" si="210"/>
        <v>3.6437493570985886</v>
      </c>
      <c r="T1659">
        <f t="shared" si="209"/>
        <v>3.6587499752177948</v>
      </c>
      <c r="U1659">
        <f t="shared" si="209"/>
        <v>3.7610570904828262</v>
      </c>
      <c r="V1659">
        <f t="shared" si="209"/>
        <v>3.9270207888643811</v>
      </c>
      <c r="W1659">
        <f t="shared" si="209"/>
        <v>3.8899092364321111</v>
      </c>
      <c r="X1659">
        <f t="shared" si="209"/>
        <v>3.8633931042799885</v>
      </c>
      <c r="Y1659">
        <f t="shared" si="209"/>
        <v>3.7404855976494211</v>
      </c>
      <c r="Z1659">
        <f t="shared" si="209"/>
        <v>3.4781049192281879</v>
      </c>
      <c r="AA1659">
        <f t="shared" si="209"/>
        <v>3.3913071946126214</v>
      </c>
      <c r="AB1659">
        <f t="shared" si="209"/>
        <v>3.2782912914025193</v>
      </c>
      <c r="AC1659">
        <f t="shared" si="209"/>
        <v>2.7087347784985631</v>
      </c>
      <c r="AD1659">
        <f t="shared" si="209"/>
        <v>2.5302660195477942</v>
      </c>
    </row>
    <row r="1660" spans="1:30">
      <c r="A1660" t="s">
        <v>2799</v>
      </c>
      <c r="F1660">
        <v>69965.562080818811</v>
      </c>
      <c r="G1660">
        <v>78579.854993272005</v>
      </c>
      <c r="H1660">
        <v>76631.975480104593</v>
      </c>
      <c r="I1660">
        <v>71674.342769182447</v>
      </c>
      <c r="J1660">
        <v>68963.609396011816</v>
      </c>
      <c r="K1660">
        <v>62501.741590015779</v>
      </c>
      <c r="L1660">
        <v>57852.199567110816</v>
      </c>
      <c r="M1660">
        <v>68227.051378319433</v>
      </c>
      <c r="N1660">
        <v>72050.233560085733</v>
      </c>
      <c r="O1660">
        <v>68404.868833822838</v>
      </c>
      <c r="P1660">
        <v>55380.967833826042</v>
      </c>
      <c r="Q1660">
        <v>69483.573002218938</v>
      </c>
      <c r="S1660">
        <f t="shared" si="210"/>
        <v>18.286141659612074</v>
      </c>
      <c r="T1660">
        <f t="shared" si="209"/>
        <v>18.77843113754302</v>
      </c>
      <c r="U1660">
        <f t="shared" si="209"/>
        <v>19.464333277549308</v>
      </c>
      <c r="V1660">
        <f t="shared" si="209"/>
        <v>19.766326222664375</v>
      </c>
      <c r="W1660">
        <f t="shared" si="209"/>
        <v>20.032659626099196</v>
      </c>
      <c r="X1660">
        <f t="shared" si="209"/>
        <v>20.048395431209983</v>
      </c>
      <c r="Y1660">
        <f t="shared" si="209"/>
        <v>19.846240916003264</v>
      </c>
      <c r="Z1660">
        <f t="shared" si="209"/>
        <v>19.789997574803152</v>
      </c>
      <c r="AA1660">
        <f t="shared" si="209"/>
        <v>19.814798729266165</v>
      </c>
      <c r="AB1660">
        <f t="shared" si="209"/>
        <v>19.601909125528525</v>
      </c>
      <c r="AC1660">
        <f t="shared" si="209"/>
        <v>18.129825245262985</v>
      </c>
      <c r="AD1660">
        <f t="shared" si="209"/>
        <v>18.448168209964948</v>
      </c>
    </row>
    <row r="1661" spans="1:30">
      <c r="A1661" t="s">
        <v>2800</v>
      </c>
      <c r="F1661">
        <v>14863.967607831675</v>
      </c>
      <c r="G1661">
        <v>14880.404664956421</v>
      </c>
      <c r="H1661">
        <v>13321.490145478561</v>
      </c>
      <c r="I1661">
        <v>12217.476191824475</v>
      </c>
      <c r="J1661">
        <v>10756.875445810112</v>
      </c>
      <c r="K1661">
        <v>9206.267957836928</v>
      </c>
      <c r="L1661">
        <v>8107.0316146017212</v>
      </c>
      <c r="M1661">
        <v>9062.6401674642111</v>
      </c>
      <c r="N1661">
        <v>9149.6892292721568</v>
      </c>
      <c r="O1661">
        <v>8782.3683660278602</v>
      </c>
      <c r="P1661">
        <v>6833.3529600568809</v>
      </c>
      <c r="Q1661">
        <v>8178.9712974061322</v>
      </c>
      <c r="S1661">
        <f t="shared" si="210"/>
        <v>3.8848343273041603</v>
      </c>
      <c r="T1661">
        <f t="shared" si="209"/>
        <v>3.5560087801585136</v>
      </c>
      <c r="U1661">
        <f t="shared" si="209"/>
        <v>3.3836257296081604</v>
      </c>
      <c r="V1661">
        <f t="shared" si="209"/>
        <v>3.3693314887161034</v>
      </c>
      <c r="W1661">
        <f t="shared" si="209"/>
        <v>3.1246743947064894</v>
      </c>
      <c r="X1661">
        <f t="shared" si="209"/>
        <v>2.9530521193328902</v>
      </c>
      <c r="Y1661">
        <f t="shared" si="209"/>
        <v>2.7811233408748306</v>
      </c>
      <c r="Z1661">
        <f t="shared" si="209"/>
        <v>2.6287172508882959</v>
      </c>
      <c r="AA1661">
        <f t="shared" si="209"/>
        <v>2.5162895601465216</v>
      </c>
      <c r="AB1661">
        <f t="shared" si="209"/>
        <v>2.5166510740047539</v>
      </c>
      <c r="AC1661">
        <f t="shared" si="209"/>
        <v>2.2370048746125883</v>
      </c>
      <c r="AD1661">
        <f t="shared" si="209"/>
        <v>2.1715497888141853</v>
      </c>
    </row>
    <row r="1662" spans="1:30">
      <c r="A1662" t="s">
        <v>2801</v>
      </c>
      <c r="F1662">
        <v>27321.745157151887</v>
      </c>
      <c r="G1662">
        <v>30469.894259301353</v>
      </c>
      <c r="H1662">
        <v>27592.215838755259</v>
      </c>
      <c r="I1662">
        <v>25764.698064416421</v>
      </c>
      <c r="J1662">
        <v>24065.690791008728</v>
      </c>
      <c r="K1662">
        <v>22513.857711467761</v>
      </c>
      <c r="L1662">
        <v>21338.556887006718</v>
      </c>
      <c r="M1662">
        <v>24937.409554825772</v>
      </c>
      <c r="N1662">
        <v>26544.961814845043</v>
      </c>
      <c r="O1662">
        <v>25586.905074523853</v>
      </c>
      <c r="P1662">
        <v>22879.516390686858</v>
      </c>
      <c r="Q1662">
        <v>27352.820477098812</v>
      </c>
      <c r="S1662">
        <f t="shared" si="210"/>
        <v>7.1407888034171654</v>
      </c>
      <c r="T1662">
        <f t="shared" si="209"/>
        <v>7.2814694194268688</v>
      </c>
      <c r="U1662">
        <f t="shared" si="209"/>
        <v>7.0083549534885892</v>
      </c>
      <c r="V1662">
        <f t="shared" si="209"/>
        <v>7.1053797955253071</v>
      </c>
      <c r="W1662">
        <f t="shared" si="209"/>
        <v>6.9906403754892166</v>
      </c>
      <c r="X1662">
        <f t="shared" si="209"/>
        <v>7.2216663183927121</v>
      </c>
      <c r="Y1662">
        <f t="shared" si="209"/>
        <v>7.3202081156501366</v>
      </c>
      <c r="Z1662">
        <f t="shared" si="209"/>
        <v>7.2333665993471099</v>
      </c>
      <c r="AA1662">
        <f t="shared" si="209"/>
        <v>7.3002272115963507</v>
      </c>
      <c r="AB1662">
        <f t="shared" si="209"/>
        <v>7.332112415751733</v>
      </c>
      <c r="AC1662">
        <f t="shared" si="209"/>
        <v>7.4899672231066887</v>
      </c>
      <c r="AD1662">
        <f t="shared" si="209"/>
        <v>7.2622838949628843</v>
      </c>
    </row>
    <row r="1663" spans="1:30">
      <c r="A1663" t="s">
        <v>2802</v>
      </c>
      <c r="F1663">
        <v>66182.592500218976</v>
      </c>
      <c r="G1663">
        <v>70422.522343599194</v>
      </c>
      <c r="H1663">
        <v>65233.156155101751</v>
      </c>
      <c r="I1663">
        <v>58347.743122090054</v>
      </c>
      <c r="J1663">
        <v>55230.934588271186</v>
      </c>
      <c r="K1663">
        <v>49664.423771458816</v>
      </c>
      <c r="L1663">
        <v>46105.596429833844</v>
      </c>
      <c r="M1663">
        <v>55253.905521465</v>
      </c>
      <c r="N1663">
        <v>59377.654025064912</v>
      </c>
      <c r="O1663">
        <v>57899.339377409822</v>
      </c>
      <c r="P1663">
        <v>51772.923705976609</v>
      </c>
      <c r="Q1663">
        <v>61895.341821147551</v>
      </c>
      <c r="S1663">
        <f t="shared" si="210"/>
        <v>17.297427846880247</v>
      </c>
      <c r="T1663">
        <f t="shared" si="209"/>
        <v>16.829052261226341</v>
      </c>
      <c r="U1663">
        <f t="shared" si="209"/>
        <v>16.569061207080139</v>
      </c>
      <c r="V1663">
        <f t="shared" si="209"/>
        <v>16.091121039247845</v>
      </c>
      <c r="W1663">
        <f t="shared" si="209"/>
        <v>16.043570270296357</v>
      </c>
      <c r="X1663">
        <f t="shared" si="209"/>
        <v>15.930628192166191</v>
      </c>
      <c r="Y1663">
        <f t="shared" si="209"/>
        <v>15.816559805319763</v>
      </c>
      <c r="Z1663">
        <f t="shared" si="209"/>
        <v>16.026995659021974</v>
      </c>
      <c r="AA1663">
        <f t="shared" si="209"/>
        <v>16.329666197979531</v>
      </c>
      <c r="AB1663">
        <f t="shared" si="209"/>
        <v>16.591473797884866</v>
      </c>
      <c r="AC1663">
        <f t="shared" si="209"/>
        <v>16.948675617986993</v>
      </c>
      <c r="AD1663">
        <f t="shared" si="209"/>
        <v>16.433462298971634</v>
      </c>
    </row>
    <row r="1664" spans="1:30">
      <c r="A1664" t="s">
        <v>2803</v>
      </c>
      <c r="F1664">
        <v>85637.620597989517</v>
      </c>
      <c r="G1664">
        <v>96168.107421658613</v>
      </c>
      <c r="H1664">
        <v>91829.796337781314</v>
      </c>
      <c r="I1664">
        <v>84656.107040173563</v>
      </c>
      <c r="J1664">
        <v>80917.78034049549</v>
      </c>
      <c r="K1664">
        <v>74566.48641782011</v>
      </c>
      <c r="L1664">
        <v>70038.675813760638</v>
      </c>
      <c r="M1664">
        <v>83611.260306069904</v>
      </c>
      <c r="N1664">
        <v>87574.077764991103</v>
      </c>
      <c r="O1664">
        <v>84571.52110526475</v>
      </c>
      <c r="P1664">
        <v>77828.811145385102</v>
      </c>
      <c r="Q1664">
        <v>92585.561564719072</v>
      </c>
      <c r="S1664">
        <f t="shared" si="210"/>
        <v>22.382177961181078</v>
      </c>
      <c r="T1664">
        <f t="shared" si="209"/>
        <v>22.98154129961268</v>
      </c>
      <c r="U1664">
        <f t="shared" si="209"/>
        <v>23.324542392778376</v>
      </c>
      <c r="V1664">
        <f t="shared" si="209"/>
        <v>23.346432821653231</v>
      </c>
      <c r="W1664">
        <f t="shared" si="209"/>
        <v>23.505126333401421</v>
      </c>
      <c r="X1664">
        <f t="shared" si="209"/>
        <v>23.918347994629514</v>
      </c>
      <c r="Y1664">
        <f t="shared" si="209"/>
        <v>24.026820830300235</v>
      </c>
      <c r="Z1664">
        <f t="shared" si="209"/>
        <v>24.25235453175635</v>
      </c>
      <c r="AA1664">
        <f t="shared" si="209"/>
        <v>24.084068004683058</v>
      </c>
      <c r="AB1664">
        <f t="shared" si="209"/>
        <v>24.234580075584255</v>
      </c>
      <c r="AC1664">
        <f t="shared" si="209"/>
        <v>25.478477540267402</v>
      </c>
      <c r="AD1664">
        <f t="shared" si="209"/>
        <v>24.58183912772386</v>
      </c>
    </row>
    <row r="1665" spans="1:30">
      <c r="A1665" t="s">
        <v>2804</v>
      </c>
      <c r="F1665">
        <v>4254.3744527352792</v>
      </c>
      <c r="G1665">
        <v>4621.3185458317766</v>
      </c>
      <c r="H1665">
        <v>4366.9229032493131</v>
      </c>
      <c r="I1665">
        <v>3893.4943257806663</v>
      </c>
      <c r="J1665">
        <v>3715.5658229825781</v>
      </c>
      <c r="K1665">
        <v>3424.7429675944363</v>
      </c>
      <c r="L1665">
        <v>3314.8133771553157</v>
      </c>
      <c r="M1665">
        <v>4148.0090534497067</v>
      </c>
      <c r="N1665">
        <v>4478.9784942212082</v>
      </c>
      <c r="O1665">
        <v>4317.885017895499</v>
      </c>
      <c r="P1665">
        <v>3721.3218595519056</v>
      </c>
      <c r="Q1665">
        <v>4259.5340846681811</v>
      </c>
      <c r="S1665">
        <f t="shared" si="210"/>
        <v>1.1119198017145617</v>
      </c>
      <c r="T1665">
        <f t="shared" si="209"/>
        <v>1.1043684425859865</v>
      </c>
      <c r="U1665">
        <f t="shared" si="209"/>
        <v>1.1091876759496511</v>
      </c>
      <c r="V1665">
        <f t="shared" si="209"/>
        <v>1.0737465600112006</v>
      </c>
      <c r="W1665">
        <f t="shared" si="209"/>
        <v>1.0793035066183989</v>
      </c>
      <c r="X1665">
        <f t="shared" si="209"/>
        <v>1.098539008960302</v>
      </c>
      <c r="Y1665">
        <f t="shared" si="209"/>
        <v>1.137149241807129</v>
      </c>
      <c r="Z1665">
        <f t="shared" si="209"/>
        <v>1.2031750962363403</v>
      </c>
      <c r="AA1665">
        <f t="shared" si="209"/>
        <v>1.2317802870367167</v>
      </c>
      <c r="AB1665">
        <f t="shared" si="209"/>
        <v>1.2373211319340907</v>
      </c>
      <c r="AC1665">
        <f t="shared" si="209"/>
        <v>1.2182328629122503</v>
      </c>
      <c r="AD1665">
        <f t="shared" si="209"/>
        <v>1.1309234383719475</v>
      </c>
    </row>
    <row r="1666" spans="1:30">
      <c r="A1666" t="s">
        <v>2805</v>
      </c>
      <c r="F1666">
        <v>382615.22514259617</v>
      </c>
      <c r="G1666">
        <v>418458.04059834487</v>
      </c>
      <c r="H1666">
        <v>393704.60003628273</v>
      </c>
      <c r="I1666">
        <v>362608.31659754529</v>
      </c>
      <c r="J1666">
        <v>344255.88355808635</v>
      </c>
      <c r="K1666">
        <v>311754.33367957867</v>
      </c>
      <c r="L1666">
        <v>291502.05226250668</v>
      </c>
      <c r="M1666">
        <v>344755.22859682853</v>
      </c>
      <c r="N1666">
        <v>363618.29632752511</v>
      </c>
      <c r="O1666">
        <v>348970.44158181426</v>
      </c>
      <c r="P1666">
        <v>305468.84531220805</v>
      </c>
      <c r="Q1666">
        <v>376642.12626100599</v>
      </c>
      <c r="S1666">
        <f t="shared" si="210"/>
        <v>100</v>
      </c>
      <c r="T1666">
        <f t="shared" si="209"/>
        <v>100</v>
      </c>
      <c r="U1666">
        <f t="shared" si="209"/>
        <v>100</v>
      </c>
      <c r="V1666">
        <f t="shared" si="209"/>
        <v>100</v>
      </c>
      <c r="W1666">
        <f t="shared" si="209"/>
        <v>100</v>
      </c>
      <c r="X1666">
        <f t="shared" si="209"/>
        <v>100</v>
      </c>
      <c r="Y1666">
        <f t="shared" si="209"/>
        <v>100</v>
      </c>
      <c r="Z1666">
        <f t="shared" si="209"/>
        <v>100</v>
      </c>
      <c r="AA1666">
        <f t="shared" si="209"/>
        <v>100</v>
      </c>
      <c r="AB1666">
        <f t="shared" si="209"/>
        <v>100</v>
      </c>
      <c r="AC1666">
        <f t="shared" si="209"/>
        <v>100</v>
      </c>
      <c r="AD1666">
        <f t="shared" si="209"/>
        <v>100</v>
      </c>
    </row>
    <row r="1667" spans="1:30">
      <c r="A1667" t="s">
        <v>2806</v>
      </c>
      <c r="F1667">
        <v>34692.851875119501</v>
      </c>
      <c r="G1667">
        <v>40248.859108519115</v>
      </c>
      <c r="H1667">
        <v>40130.525752378177</v>
      </c>
      <c r="I1667">
        <v>37920.756201598546</v>
      </c>
      <c r="J1667">
        <v>36377.883154550895</v>
      </c>
      <c r="K1667">
        <v>34374.535119518325</v>
      </c>
      <c r="L1667">
        <v>31993.284804491297</v>
      </c>
      <c r="M1667">
        <v>36464.503149186618</v>
      </c>
      <c r="N1667">
        <v>40138.67186025621</v>
      </c>
      <c r="O1667">
        <v>39341.131386356406</v>
      </c>
      <c r="P1667">
        <v>32027.804264778228</v>
      </c>
      <c r="Q1667">
        <v>41897.130884390521</v>
      </c>
    </row>
    <row r="1668" spans="1:30">
      <c r="A1668" t="s">
        <v>2807</v>
      </c>
      <c r="F1668">
        <v>417308.07701771567</v>
      </c>
      <c r="G1668">
        <v>458706.89970686403</v>
      </c>
      <c r="H1668">
        <v>433835.12578866089</v>
      </c>
      <c r="I1668">
        <v>400529.07279914385</v>
      </c>
      <c r="J1668">
        <v>380633.76671263721</v>
      </c>
      <c r="K1668">
        <v>346128.86879909702</v>
      </c>
      <c r="L1668">
        <v>323495.33706699801</v>
      </c>
      <c r="M1668">
        <v>381219.73174601514</v>
      </c>
      <c r="N1668">
        <v>403756.96818778134</v>
      </c>
      <c r="O1668">
        <v>388311.57296817063</v>
      </c>
      <c r="P1668">
        <v>337496.64957698627</v>
      </c>
      <c r="Q1668">
        <v>418539.25714539655</v>
      </c>
    </row>
    <row r="1672" spans="1:30">
      <c r="A1672" s="8" t="s">
        <v>2820</v>
      </c>
    </row>
    <row r="1673" spans="1:30">
      <c r="A1673" s="8" t="s">
        <v>450</v>
      </c>
    </row>
    <row r="1674" spans="1:30">
      <c r="F1674">
        <v>2010</v>
      </c>
      <c r="G1674">
        <v>2011</v>
      </c>
      <c r="H1674">
        <v>2012</v>
      </c>
      <c r="I1674">
        <v>2013</v>
      </c>
      <c r="J1674">
        <v>2014</v>
      </c>
      <c r="K1674">
        <v>2015</v>
      </c>
      <c r="L1674">
        <v>2016</v>
      </c>
      <c r="M1674">
        <v>2017</v>
      </c>
      <c r="N1674">
        <v>2018</v>
      </c>
      <c r="O1674">
        <v>2019</v>
      </c>
      <c r="P1674">
        <v>2020</v>
      </c>
      <c r="Q1674">
        <v>2021</v>
      </c>
      <c r="S1674" s="417">
        <v>2010</v>
      </c>
      <c r="T1674" s="417">
        <v>2011</v>
      </c>
      <c r="U1674" s="417">
        <v>2012</v>
      </c>
      <c r="V1674" s="417">
        <v>2013</v>
      </c>
      <c r="W1674" s="417">
        <v>2014</v>
      </c>
      <c r="X1674" s="417">
        <v>2015</v>
      </c>
      <c r="Y1674" s="417">
        <v>2016</v>
      </c>
      <c r="Z1674" s="417">
        <v>2017</v>
      </c>
      <c r="AA1674" s="417">
        <v>2018</v>
      </c>
      <c r="AB1674" s="417">
        <v>2019</v>
      </c>
      <c r="AC1674" s="417">
        <v>2020</v>
      </c>
      <c r="AD1674" s="417">
        <v>2021</v>
      </c>
    </row>
    <row r="1675" spans="1:30">
      <c r="A1675" t="s">
        <v>2793</v>
      </c>
      <c r="F1675">
        <v>9218.0397395933978</v>
      </c>
      <c r="G1675">
        <v>9775.7144901808897</v>
      </c>
      <c r="H1675">
        <v>10525.560667652735</v>
      </c>
      <c r="I1675">
        <v>12234.809270737986</v>
      </c>
      <c r="J1675">
        <v>12893.232772411713</v>
      </c>
      <c r="K1675">
        <v>12711.792256189921</v>
      </c>
      <c r="L1675">
        <v>13659.965445802627</v>
      </c>
      <c r="M1675">
        <v>15323.520021632419</v>
      </c>
      <c r="N1675">
        <v>15886.000532896103</v>
      </c>
      <c r="O1675">
        <v>16254.058834604393</v>
      </c>
      <c r="P1675">
        <v>17420.270395324413</v>
      </c>
      <c r="Q1675">
        <v>18289.087436332986</v>
      </c>
      <c r="S1675">
        <f>(F1675/F$1686)*100</f>
        <v>31.669172516696264</v>
      </c>
      <c r="T1675">
        <f t="shared" ref="T1675:AD1686" si="211">(G1675/G$1686)*100</f>
        <v>30.93993881893778</v>
      </c>
      <c r="U1675">
        <f t="shared" si="211"/>
        <v>28.684508397699261</v>
      </c>
      <c r="V1675">
        <f t="shared" si="211"/>
        <v>28.96210988808015</v>
      </c>
      <c r="W1675">
        <f t="shared" si="211"/>
        <v>27.973373798886218</v>
      </c>
      <c r="X1675">
        <f t="shared" si="211"/>
        <v>29.178050656948539</v>
      </c>
      <c r="Y1675">
        <f t="shared" si="211"/>
        <v>29.911503469958124</v>
      </c>
      <c r="Z1675">
        <f t="shared" si="211"/>
        <v>31.346920845903188</v>
      </c>
      <c r="AA1675">
        <f t="shared" si="211"/>
        <v>30.252770769119103</v>
      </c>
      <c r="AB1675">
        <f t="shared" si="211"/>
        <v>28.931393561026226</v>
      </c>
      <c r="AC1675">
        <f t="shared" si="211"/>
        <v>28.519256118833518</v>
      </c>
      <c r="AD1675">
        <f t="shared" si="211"/>
        <v>28.325982631631106</v>
      </c>
    </row>
    <row r="1676" spans="1:30">
      <c r="A1676" t="s">
        <v>2795</v>
      </c>
      <c r="F1676">
        <v>1251.3571867072419</v>
      </c>
      <c r="G1676">
        <v>1696.9544667864068</v>
      </c>
      <c r="H1676">
        <v>1953.9172413294782</v>
      </c>
      <c r="I1676">
        <v>1955.8701088884166</v>
      </c>
      <c r="J1676">
        <v>1874.0145098146877</v>
      </c>
      <c r="K1676">
        <v>2042.9994099405678</v>
      </c>
      <c r="L1676">
        <v>2434.138248698443</v>
      </c>
      <c r="M1676">
        <v>2335.7786729255959</v>
      </c>
      <c r="N1676">
        <v>2903.5510664030921</v>
      </c>
      <c r="O1676">
        <v>3152.4354817325466</v>
      </c>
      <c r="P1676">
        <v>4336.139595229105</v>
      </c>
      <c r="Q1676">
        <v>5017.9721359863506</v>
      </c>
      <c r="S1676">
        <f t="shared" ref="S1676:S1686" si="212">(F1676/F$1686)*100</f>
        <v>4.2991186570418689</v>
      </c>
      <c r="T1676">
        <f t="shared" si="211"/>
        <v>5.370826596217734</v>
      </c>
      <c r="U1676">
        <f t="shared" si="211"/>
        <v>5.3248617614802702</v>
      </c>
      <c r="V1676">
        <f t="shared" si="211"/>
        <v>4.6299148410852826</v>
      </c>
      <c r="W1676">
        <f t="shared" si="211"/>
        <v>4.0658932723028025</v>
      </c>
      <c r="X1676">
        <f t="shared" si="211"/>
        <v>4.689404851336743</v>
      </c>
      <c r="Y1676">
        <f t="shared" si="211"/>
        <v>5.3300819069548675</v>
      </c>
      <c r="Z1676">
        <f t="shared" si="211"/>
        <v>4.778240839597073</v>
      </c>
      <c r="AA1676">
        <f t="shared" si="211"/>
        <v>5.5294260280570615</v>
      </c>
      <c r="AB1676">
        <f t="shared" si="211"/>
        <v>5.6111739551216795</v>
      </c>
      <c r="AC1676">
        <f t="shared" si="211"/>
        <v>7.0988264175592324</v>
      </c>
      <c r="AD1676">
        <f t="shared" si="211"/>
        <v>7.7717924453456213</v>
      </c>
    </row>
    <row r="1677" spans="1:30">
      <c r="A1677" t="s">
        <v>2796</v>
      </c>
      <c r="F1677">
        <v>2124.5137277326858</v>
      </c>
      <c r="G1677">
        <v>2544.5896045859104</v>
      </c>
      <c r="H1677">
        <v>3741.590589658073</v>
      </c>
      <c r="I1677">
        <v>4160.7485427521651</v>
      </c>
      <c r="J1677">
        <v>4557.207065393939</v>
      </c>
      <c r="K1677">
        <v>3733.5951723224321</v>
      </c>
      <c r="L1677">
        <v>3889.1765479280189</v>
      </c>
      <c r="M1677">
        <v>4083.7550725033116</v>
      </c>
      <c r="N1677">
        <v>4602.3395967270508</v>
      </c>
      <c r="O1677">
        <v>5183.2895507001431</v>
      </c>
      <c r="P1677">
        <v>5462.0387839094337</v>
      </c>
      <c r="Q1677">
        <v>5471.6629349299283</v>
      </c>
      <c r="S1677">
        <f t="shared" si="212"/>
        <v>7.2989045022953727</v>
      </c>
      <c r="T1677">
        <f t="shared" si="211"/>
        <v>8.0535746787891647</v>
      </c>
      <c r="U1677">
        <f t="shared" si="211"/>
        <v>10.196671709815321</v>
      </c>
      <c r="V1677">
        <f t="shared" si="211"/>
        <v>9.8492795306639813</v>
      </c>
      <c r="W1677">
        <f t="shared" si="211"/>
        <v>9.887392787320664</v>
      </c>
      <c r="X1677">
        <f t="shared" si="211"/>
        <v>8.5699189284276827</v>
      </c>
      <c r="Y1677">
        <f t="shared" si="211"/>
        <v>8.5162087905847805</v>
      </c>
      <c r="Z1677">
        <f t="shared" si="211"/>
        <v>8.3540300682283881</v>
      </c>
      <c r="AA1677">
        <f t="shared" si="211"/>
        <v>8.7645423738406798</v>
      </c>
      <c r="AB1677">
        <f t="shared" si="211"/>
        <v>9.2259903485030375</v>
      </c>
      <c r="AC1677">
        <f t="shared" si="211"/>
        <v>8.9420703280888532</v>
      </c>
      <c r="AD1677">
        <f t="shared" si="211"/>
        <v>8.4744648851676576</v>
      </c>
    </row>
    <row r="1678" spans="1:30">
      <c r="A1678" t="s">
        <v>2797</v>
      </c>
      <c r="F1678">
        <v>469.38172833487442</v>
      </c>
      <c r="G1678">
        <v>347.94462501039715</v>
      </c>
      <c r="H1678">
        <v>510.27648678037406</v>
      </c>
      <c r="I1678">
        <v>547.13898753137801</v>
      </c>
      <c r="J1678">
        <v>720.02531604408989</v>
      </c>
      <c r="K1678">
        <v>599.23495121491089</v>
      </c>
      <c r="L1678">
        <v>416.15006021929361</v>
      </c>
      <c r="M1678">
        <v>418.70869736058233</v>
      </c>
      <c r="N1678">
        <v>404.22690366641086</v>
      </c>
      <c r="O1678">
        <v>436.19625562959709</v>
      </c>
      <c r="P1678">
        <v>498.3464398889048</v>
      </c>
      <c r="Q1678">
        <v>544.34254038479401</v>
      </c>
      <c r="S1678">
        <f t="shared" si="212"/>
        <v>1.6125913264372498</v>
      </c>
      <c r="T1678">
        <f t="shared" si="211"/>
        <v>1.1012377070763586</v>
      </c>
      <c r="U1678">
        <f t="shared" si="211"/>
        <v>1.3906176243117188</v>
      </c>
      <c r="V1678">
        <f t="shared" si="211"/>
        <v>1.2951815700826907</v>
      </c>
      <c r="W1678">
        <f t="shared" si="211"/>
        <v>1.5621789869070197</v>
      </c>
      <c r="X1678">
        <f t="shared" si="211"/>
        <v>1.3754557508166321</v>
      </c>
      <c r="Y1678">
        <f t="shared" si="211"/>
        <v>0.91125222971171937</v>
      </c>
      <c r="Z1678">
        <f t="shared" si="211"/>
        <v>0.85654134135788296</v>
      </c>
      <c r="AA1678">
        <f t="shared" si="211"/>
        <v>0.76979626369818011</v>
      </c>
      <c r="AB1678">
        <f t="shared" si="211"/>
        <v>0.77640702976900644</v>
      </c>
      <c r="AC1678">
        <f t="shared" si="211"/>
        <v>0.81585816021059954</v>
      </c>
      <c r="AD1678">
        <f t="shared" si="211"/>
        <v>0.84307308378690715</v>
      </c>
    </row>
    <row r="1679" spans="1:30">
      <c r="A1679" t="s">
        <v>2798</v>
      </c>
      <c r="F1679">
        <v>2412.6386457083063</v>
      </c>
      <c r="G1679">
        <v>3001.360940072082</v>
      </c>
      <c r="H1679">
        <v>3863.3168304895744</v>
      </c>
      <c r="I1679">
        <v>4957.2198145594375</v>
      </c>
      <c r="J1679">
        <v>5411.6552925302103</v>
      </c>
      <c r="K1679">
        <v>5262.5252641346906</v>
      </c>
      <c r="L1679">
        <v>5633.4805000683937</v>
      </c>
      <c r="M1679">
        <v>6502.6810727171242</v>
      </c>
      <c r="N1679">
        <v>7485.1798413053266</v>
      </c>
      <c r="O1679">
        <v>8684.687426686347</v>
      </c>
      <c r="P1679">
        <v>9296.5106901577055</v>
      </c>
      <c r="Q1679">
        <v>9685.0685256747383</v>
      </c>
      <c r="S1679">
        <f t="shared" si="212"/>
        <v>8.2887763179414353</v>
      </c>
      <c r="T1679">
        <f t="shared" si="211"/>
        <v>9.4992467254085575</v>
      </c>
      <c r="U1679">
        <f t="shared" si="211"/>
        <v>10.528402957926614</v>
      </c>
      <c r="V1679">
        <f t="shared" si="211"/>
        <v>11.734677822237821</v>
      </c>
      <c r="W1679">
        <f t="shared" si="211"/>
        <v>11.741217973865222</v>
      </c>
      <c r="X1679">
        <f t="shared" si="211"/>
        <v>12.079353221464366</v>
      </c>
      <c r="Y1679">
        <f t="shared" si="211"/>
        <v>12.335746543013029</v>
      </c>
      <c r="Z1679">
        <f t="shared" si="211"/>
        <v>13.302363202766351</v>
      </c>
      <c r="AA1679">
        <f t="shared" si="211"/>
        <v>14.254527402018081</v>
      </c>
      <c r="AB1679">
        <f t="shared" si="211"/>
        <v>15.458299520919274</v>
      </c>
      <c r="AC1679">
        <f t="shared" si="211"/>
        <v>15.219601267224988</v>
      </c>
      <c r="AD1679">
        <f t="shared" si="211"/>
        <v>15.000151527485153</v>
      </c>
    </row>
    <row r="1680" spans="1:30">
      <c r="A1680" t="s">
        <v>2799</v>
      </c>
      <c r="F1680">
        <v>5403.2576528022764</v>
      </c>
      <c r="G1680">
        <v>5702.1834368786867</v>
      </c>
      <c r="H1680">
        <v>7283.7994689707375</v>
      </c>
      <c r="I1680">
        <v>8527.657046698936</v>
      </c>
      <c r="J1680">
        <v>9402.5999957194363</v>
      </c>
      <c r="K1680">
        <v>8613.8807457572057</v>
      </c>
      <c r="L1680">
        <v>8696.9806875647901</v>
      </c>
      <c r="M1680">
        <v>9127.3878999680546</v>
      </c>
      <c r="N1680">
        <v>9642.3133017648634</v>
      </c>
      <c r="O1680">
        <v>10336.596709572023</v>
      </c>
      <c r="P1680">
        <v>11164.952628563982</v>
      </c>
      <c r="Q1680">
        <v>11822.129314594074</v>
      </c>
      <c r="S1680">
        <f t="shared" si="212"/>
        <v>18.563241599379619</v>
      </c>
      <c r="T1680">
        <f t="shared" si="211"/>
        <v>18.047295351004301</v>
      </c>
      <c r="U1680">
        <f t="shared" si="211"/>
        <v>19.849983638110718</v>
      </c>
      <c r="V1680">
        <f t="shared" si="211"/>
        <v>20.18657872052453</v>
      </c>
      <c r="W1680">
        <f t="shared" si="211"/>
        <v>20.400038454627754</v>
      </c>
      <c r="X1680">
        <f t="shared" si="211"/>
        <v>19.771897124123541</v>
      </c>
      <c r="Y1680">
        <f t="shared" si="211"/>
        <v>19.043955055844421</v>
      </c>
      <c r="Z1680">
        <f t="shared" si="211"/>
        <v>18.671656748987182</v>
      </c>
      <c r="AA1680">
        <f t="shared" si="211"/>
        <v>18.362500580197366</v>
      </c>
      <c r="AB1680">
        <f t="shared" si="211"/>
        <v>18.39861357272585</v>
      </c>
      <c r="AC1680">
        <f t="shared" si="211"/>
        <v>18.278484566698943</v>
      </c>
      <c r="AD1680">
        <f t="shared" si="211"/>
        <v>18.310013050122517</v>
      </c>
    </row>
    <row r="1681" spans="1:30">
      <c r="A1681" t="s">
        <v>2800</v>
      </c>
      <c r="F1681">
        <v>809.82167933783705</v>
      </c>
      <c r="G1681">
        <v>785.74030546461267</v>
      </c>
      <c r="H1681">
        <v>815.68388711694024</v>
      </c>
      <c r="I1681">
        <v>896.85776620136426</v>
      </c>
      <c r="J1681">
        <v>967.02975009330351</v>
      </c>
      <c r="K1681">
        <v>846.84529970945982</v>
      </c>
      <c r="L1681">
        <v>799.02429899660103</v>
      </c>
      <c r="M1681">
        <v>820.74568999956034</v>
      </c>
      <c r="N1681">
        <v>860.5795208663618</v>
      </c>
      <c r="O1681">
        <v>896.88070992663211</v>
      </c>
      <c r="P1681">
        <v>957.52662076657998</v>
      </c>
      <c r="Q1681">
        <v>1028.5650237315788</v>
      </c>
      <c r="S1681">
        <f t="shared" si="212"/>
        <v>2.7821948261466156</v>
      </c>
      <c r="T1681">
        <f t="shared" si="211"/>
        <v>2.4868521889696424</v>
      </c>
      <c r="U1681">
        <f t="shared" si="211"/>
        <v>2.2229211391825676</v>
      </c>
      <c r="V1681">
        <f t="shared" si="211"/>
        <v>2.1230321293872723</v>
      </c>
      <c r="W1681">
        <f t="shared" si="211"/>
        <v>2.0980839446167487</v>
      </c>
      <c r="X1681">
        <f t="shared" si="211"/>
        <v>1.9438089103044744</v>
      </c>
      <c r="Y1681">
        <f t="shared" si="211"/>
        <v>1.7496397181122871</v>
      </c>
      <c r="Z1681">
        <f t="shared" si="211"/>
        <v>1.6789778159791002</v>
      </c>
      <c r="AA1681">
        <f t="shared" si="211"/>
        <v>1.6388590016383493</v>
      </c>
      <c r="AB1681">
        <f t="shared" si="211"/>
        <v>1.5964018009420193</v>
      </c>
      <c r="AC1681">
        <f t="shared" si="211"/>
        <v>1.5675960429163429</v>
      </c>
      <c r="AD1681">
        <f t="shared" si="211"/>
        <v>1.593032736004329</v>
      </c>
    </row>
    <row r="1682" spans="1:30">
      <c r="A1682" t="s">
        <v>2801</v>
      </c>
      <c r="F1682">
        <v>990.33340664426555</v>
      </c>
      <c r="G1682">
        <v>1118.9284692165149</v>
      </c>
      <c r="H1682">
        <v>1629.7688210751273</v>
      </c>
      <c r="I1682">
        <v>1590.236373761915</v>
      </c>
      <c r="J1682">
        <v>2186.7948184947072</v>
      </c>
      <c r="K1682">
        <v>2110.2000665517321</v>
      </c>
      <c r="L1682">
        <v>2420.1304725249229</v>
      </c>
      <c r="M1682">
        <v>2148.8769189603436</v>
      </c>
      <c r="N1682">
        <v>2185.396835431995</v>
      </c>
      <c r="O1682">
        <v>2153.4889010579009</v>
      </c>
      <c r="P1682">
        <v>2292.6321558118889</v>
      </c>
      <c r="Q1682">
        <v>2344.8744095380371</v>
      </c>
      <c r="S1682">
        <f t="shared" si="212"/>
        <v>3.4023545558557302</v>
      </c>
      <c r="T1682">
        <f t="shared" si="211"/>
        <v>3.5413859943536545</v>
      </c>
      <c r="U1682">
        <f t="shared" si="211"/>
        <v>4.4414847731682165</v>
      </c>
      <c r="V1682">
        <f t="shared" si="211"/>
        <v>3.7643905667633355</v>
      </c>
      <c r="W1682">
        <f t="shared" si="211"/>
        <v>4.7445066694299358</v>
      </c>
      <c r="X1682">
        <f t="shared" si="211"/>
        <v>4.8436540809704294</v>
      </c>
      <c r="Y1682">
        <f t="shared" si="211"/>
        <v>5.2994087952780458</v>
      </c>
      <c r="Z1682">
        <f t="shared" si="211"/>
        <v>4.3959008498794168</v>
      </c>
      <c r="AA1682">
        <f t="shared" si="211"/>
        <v>4.1617970089435374</v>
      </c>
      <c r="AB1682">
        <f t="shared" si="211"/>
        <v>3.8331001234698312</v>
      </c>
      <c r="AC1682">
        <f t="shared" si="211"/>
        <v>3.7533380455117249</v>
      </c>
      <c r="AD1682">
        <f t="shared" si="211"/>
        <v>3.6317214857849827</v>
      </c>
    </row>
    <row r="1683" spans="1:30">
      <c r="A1683" t="s">
        <v>2802</v>
      </c>
      <c r="F1683">
        <v>2632.4677518843396</v>
      </c>
      <c r="G1683">
        <v>2644.5408222651049</v>
      </c>
      <c r="H1683">
        <v>2439.1407321339188</v>
      </c>
      <c r="I1683">
        <v>2770.3068412775033</v>
      </c>
      <c r="J1683">
        <v>3066.6358012379046</v>
      </c>
      <c r="K1683">
        <v>2846.9860103520323</v>
      </c>
      <c r="L1683">
        <v>2959.0660869919666</v>
      </c>
      <c r="M1683">
        <v>3180.1610612762033</v>
      </c>
      <c r="N1683">
        <v>3391.476661578602</v>
      </c>
      <c r="O1683">
        <v>3661.4000018360584</v>
      </c>
      <c r="P1683">
        <v>4023.8977112807797</v>
      </c>
      <c r="Q1683">
        <v>4339.6738941788954</v>
      </c>
      <c r="S1683">
        <f t="shared" si="212"/>
        <v>9.044013449083053</v>
      </c>
      <c r="T1683">
        <f t="shared" si="211"/>
        <v>8.3699182629823028</v>
      </c>
      <c r="U1683">
        <f t="shared" si="211"/>
        <v>6.6472043649973527</v>
      </c>
      <c r="V1683">
        <f t="shared" si="211"/>
        <v>6.5578407791509186</v>
      </c>
      <c r="W1683">
        <f t="shared" si="211"/>
        <v>6.6534244038959285</v>
      </c>
      <c r="X1683">
        <f t="shared" si="211"/>
        <v>6.5348379170706865</v>
      </c>
      <c r="Y1683">
        <f t="shared" si="211"/>
        <v>6.4795270441985355</v>
      </c>
      <c r="Z1683">
        <f t="shared" si="211"/>
        <v>6.5055716261222862</v>
      </c>
      <c r="AA1683">
        <f t="shared" si="211"/>
        <v>6.4586152945854112</v>
      </c>
      <c r="AB1683">
        <f t="shared" si="211"/>
        <v>6.5171047745896367</v>
      </c>
      <c r="AC1683">
        <f t="shared" si="211"/>
        <v>6.5876457035251121</v>
      </c>
      <c r="AD1683">
        <f t="shared" si="211"/>
        <v>6.7212499137191086</v>
      </c>
    </row>
    <row r="1684" spans="1:30">
      <c r="A1684" t="s">
        <v>2803</v>
      </c>
      <c r="F1684">
        <v>3364.1599222931336</v>
      </c>
      <c r="G1684">
        <v>3548.9784075470598</v>
      </c>
      <c r="H1684">
        <v>3430.1083119014952</v>
      </c>
      <c r="I1684">
        <v>4040.8201868734236</v>
      </c>
      <c r="J1684">
        <v>4376.0746299819493</v>
      </c>
      <c r="K1684">
        <v>4221.8898510025383</v>
      </c>
      <c r="L1684">
        <v>4161.6205658557164</v>
      </c>
      <c r="M1684">
        <v>4276.5178914648877</v>
      </c>
      <c r="N1684">
        <v>4430.6414401896373</v>
      </c>
      <c r="O1684">
        <v>4631.5371844753809</v>
      </c>
      <c r="P1684">
        <v>4808.5878221957728</v>
      </c>
      <c r="Q1684">
        <v>5084.125902467993</v>
      </c>
      <c r="S1684">
        <f t="shared" si="212"/>
        <v>11.557789287373605</v>
      </c>
      <c r="T1684">
        <f t="shared" si="211"/>
        <v>11.232444944001779</v>
      </c>
      <c r="U1684">
        <f t="shared" si="211"/>
        <v>9.3478127944416922</v>
      </c>
      <c r="V1684">
        <f t="shared" si="211"/>
        <v>9.5653864069710632</v>
      </c>
      <c r="W1684">
        <f t="shared" si="211"/>
        <v>9.4944048212828474</v>
      </c>
      <c r="X1684">
        <f t="shared" si="211"/>
        <v>9.6907275904091463</v>
      </c>
      <c r="Y1684">
        <f t="shared" si="211"/>
        <v>9.1127849839834045</v>
      </c>
      <c r="Z1684">
        <f t="shared" si="211"/>
        <v>8.7483598840599583</v>
      </c>
      <c r="AA1684">
        <f t="shared" si="211"/>
        <v>8.4375661182091601</v>
      </c>
      <c r="AB1684">
        <f t="shared" si="211"/>
        <v>8.2438993509307004</v>
      </c>
      <c r="AC1684">
        <f t="shared" si="211"/>
        <v>7.8722858232965596</v>
      </c>
      <c r="AD1684">
        <f t="shared" si="211"/>
        <v>7.8742508346391933</v>
      </c>
    </row>
    <row r="1685" spans="1:30">
      <c r="A1685" t="s">
        <v>2804</v>
      </c>
      <c r="F1685">
        <v>431.32441499818941</v>
      </c>
      <c r="G1685">
        <v>428.84277980649273</v>
      </c>
      <c r="H1685">
        <v>501.07108299579966</v>
      </c>
      <c r="I1685">
        <v>562.52693077676599</v>
      </c>
      <c r="J1685">
        <v>635.81961476100059</v>
      </c>
      <c r="K1685">
        <v>576.33442899053966</v>
      </c>
      <c r="L1685">
        <v>598.200358988007</v>
      </c>
      <c r="M1685">
        <v>665.52003033824747</v>
      </c>
      <c r="N1685">
        <v>719.18876941176336</v>
      </c>
      <c r="O1685">
        <v>790.8182028860748</v>
      </c>
      <c r="P1685">
        <v>821.58237530335225</v>
      </c>
      <c r="Q1685">
        <v>938.9691470111544</v>
      </c>
      <c r="S1685">
        <f t="shared" si="212"/>
        <v>1.4818429617491837</v>
      </c>
      <c r="T1685">
        <f t="shared" si="211"/>
        <v>1.3572787322587379</v>
      </c>
      <c r="U1685">
        <f t="shared" si="211"/>
        <v>1.3655308388662339</v>
      </c>
      <c r="V1685">
        <f t="shared" si="211"/>
        <v>1.3316077450530168</v>
      </c>
      <c r="W1685">
        <f t="shared" si="211"/>
        <v>1.3794848868649088</v>
      </c>
      <c r="X1685">
        <f t="shared" si="211"/>
        <v>1.3228909681277152</v>
      </c>
      <c r="Y1685">
        <f t="shared" si="211"/>
        <v>1.3098914623607683</v>
      </c>
      <c r="Z1685">
        <f t="shared" si="211"/>
        <v>1.3614367771194191</v>
      </c>
      <c r="AA1685">
        <f t="shared" si="211"/>
        <v>1.3695991596931183</v>
      </c>
      <c r="AB1685">
        <f t="shared" si="211"/>
        <v>1.4076159620027227</v>
      </c>
      <c r="AC1685">
        <f t="shared" si="211"/>
        <v>1.3450375713045617</v>
      </c>
      <c r="AD1685">
        <f t="shared" si="211"/>
        <v>1.454267406313426</v>
      </c>
    </row>
    <row r="1686" spans="1:30">
      <c r="A1686" t="s">
        <v>2805</v>
      </c>
      <c r="F1686">
        <v>29107.295856036548</v>
      </c>
      <c r="G1686">
        <v>31595.778347814154</v>
      </c>
      <c r="H1686">
        <v>36694.234120104265</v>
      </c>
      <c r="I1686">
        <v>42244.191870059265</v>
      </c>
      <c r="J1686">
        <v>46091.089566482915</v>
      </c>
      <c r="K1686">
        <v>43566.283456166049</v>
      </c>
      <c r="L1686">
        <v>45667.933273638788</v>
      </c>
      <c r="M1686">
        <v>48883.653029146211</v>
      </c>
      <c r="N1686">
        <v>52510.894470241183</v>
      </c>
      <c r="O1686">
        <v>56181.389259107105</v>
      </c>
      <c r="P1686">
        <v>61082.485190840693</v>
      </c>
      <c r="Q1686">
        <v>64566.471264830529</v>
      </c>
      <c r="S1686">
        <f t="shared" si="212"/>
        <v>100</v>
      </c>
      <c r="T1686">
        <f t="shared" si="211"/>
        <v>100</v>
      </c>
      <c r="U1686">
        <f t="shared" si="211"/>
        <v>100</v>
      </c>
      <c r="V1686">
        <f t="shared" si="211"/>
        <v>100</v>
      </c>
      <c r="W1686">
        <f t="shared" si="211"/>
        <v>100</v>
      </c>
      <c r="X1686">
        <f t="shared" si="211"/>
        <v>100</v>
      </c>
      <c r="Y1686">
        <f t="shared" si="211"/>
        <v>100</v>
      </c>
      <c r="Z1686">
        <f t="shared" si="211"/>
        <v>100</v>
      </c>
      <c r="AA1686">
        <f t="shared" si="211"/>
        <v>100</v>
      </c>
      <c r="AB1686">
        <f t="shared" si="211"/>
        <v>100</v>
      </c>
      <c r="AC1686">
        <f t="shared" si="211"/>
        <v>100</v>
      </c>
      <c r="AD1686">
        <f t="shared" si="211"/>
        <v>100</v>
      </c>
    </row>
    <row r="1687" spans="1:30">
      <c r="A1687" t="s">
        <v>2806</v>
      </c>
      <c r="F1687">
        <v>1997.5207549847444</v>
      </c>
      <c r="G1687">
        <v>2081.7482563823291</v>
      </c>
      <c r="H1687">
        <v>2948.6787531806617</v>
      </c>
      <c r="I1687">
        <v>3423.6428134159387</v>
      </c>
      <c r="J1687">
        <v>3877.6889349403241</v>
      </c>
      <c r="K1687">
        <v>3961.7452832969375</v>
      </c>
      <c r="L1687">
        <v>4105.7676539786698</v>
      </c>
      <c r="M1687">
        <v>4391.2800935663327</v>
      </c>
      <c r="N1687">
        <v>4492.330775437671</v>
      </c>
      <c r="O1687">
        <v>4845.5552815628262</v>
      </c>
      <c r="P1687">
        <v>4808.2147068584691</v>
      </c>
      <c r="Q1687">
        <v>5382.3242548683065</v>
      </c>
    </row>
    <row r="1688" spans="1:30">
      <c r="A1688" t="s">
        <v>2807</v>
      </c>
      <c r="F1688">
        <v>31104.816611021291</v>
      </c>
      <c r="G1688">
        <v>33677.526604196486</v>
      </c>
      <c r="H1688">
        <v>39642.912873284928</v>
      </c>
      <c r="I1688">
        <v>45667.834683475223</v>
      </c>
      <c r="J1688">
        <v>49968.778501423265</v>
      </c>
      <c r="K1688">
        <v>47528.028739462949</v>
      </c>
      <c r="L1688">
        <v>49773.700927617472</v>
      </c>
      <c r="M1688">
        <v>53274.933122712544</v>
      </c>
      <c r="N1688">
        <v>57003.225245678943</v>
      </c>
      <c r="O1688">
        <v>61026.944540669931</v>
      </c>
      <c r="P1688">
        <v>65890.69989769916</v>
      </c>
      <c r="Q1688">
        <v>69948.795519698833</v>
      </c>
    </row>
    <row r="1693" spans="1:30">
      <c r="A1693" s="8" t="s">
        <v>2821</v>
      </c>
    </row>
    <row r="1694" spans="1:30">
      <c r="A1694" s="8" t="s">
        <v>450</v>
      </c>
    </row>
    <row r="1695" spans="1:30">
      <c r="F1695">
        <v>2010</v>
      </c>
      <c r="G1695">
        <v>2011</v>
      </c>
      <c r="H1695">
        <v>2012</v>
      </c>
      <c r="I1695">
        <v>2013</v>
      </c>
      <c r="J1695">
        <v>2014</v>
      </c>
      <c r="K1695">
        <v>2015</v>
      </c>
      <c r="L1695">
        <v>2016</v>
      </c>
      <c r="M1695">
        <v>2017</v>
      </c>
      <c r="N1695">
        <v>2018</v>
      </c>
      <c r="O1695">
        <v>2019</v>
      </c>
      <c r="P1695">
        <v>2020</v>
      </c>
      <c r="Q1695">
        <v>2021</v>
      </c>
      <c r="S1695" s="417">
        <v>2010</v>
      </c>
      <c r="T1695" s="417">
        <v>2011</v>
      </c>
      <c r="U1695" s="417">
        <v>2012</v>
      </c>
      <c r="V1695" s="417">
        <v>2013</v>
      </c>
      <c r="W1695" s="417">
        <v>2014</v>
      </c>
      <c r="X1695" s="417">
        <v>2015</v>
      </c>
      <c r="Y1695" s="417">
        <v>2016</v>
      </c>
      <c r="Z1695" s="417">
        <v>2017</v>
      </c>
      <c r="AA1695" s="417">
        <v>2018</v>
      </c>
      <c r="AB1695" s="417">
        <v>2019</v>
      </c>
      <c r="AC1695" s="417">
        <v>2020</v>
      </c>
      <c r="AD1695" s="417">
        <v>2021</v>
      </c>
    </row>
    <row r="1696" spans="1:30">
      <c r="A1696" t="s">
        <v>2793</v>
      </c>
      <c r="F1696">
        <v>1908.0541666666668</v>
      </c>
      <c r="G1696">
        <v>2263.4611345663416</v>
      </c>
      <c r="H1696">
        <v>2379.4124030350504</v>
      </c>
      <c r="I1696">
        <v>2306.6055735722448</v>
      </c>
      <c r="J1696">
        <v>1828.0950067821486</v>
      </c>
      <c r="K1696">
        <v>1031.3743605704713</v>
      </c>
      <c r="L1696">
        <v>1315.237991127663</v>
      </c>
      <c r="M1696">
        <v>1038.0818414753755</v>
      </c>
      <c r="N1696">
        <v>878.39160646072298</v>
      </c>
      <c r="O1696">
        <v>665.85256609216924</v>
      </c>
      <c r="P1696">
        <v>539.8955943505805</v>
      </c>
      <c r="Q1696">
        <v>755.6542008932721</v>
      </c>
      <c r="S1696">
        <f>(F1696/F$1707)*100</f>
        <v>9.9728103157466066</v>
      </c>
      <c r="T1696">
        <f t="shared" ref="T1696:AD1707" si="213">(G1696/G$1707)*100</f>
        <v>10.211628425038983</v>
      </c>
      <c r="U1696">
        <f t="shared" si="213"/>
        <v>9.8613081039262465</v>
      </c>
      <c r="V1696">
        <f t="shared" si="213"/>
        <v>8.7590937873777523</v>
      </c>
      <c r="W1696">
        <f t="shared" si="213"/>
        <v>7.2714023395867837</v>
      </c>
      <c r="X1696">
        <f t="shared" si="213"/>
        <v>5.2507861318861986</v>
      </c>
      <c r="Y1696">
        <f t="shared" si="213"/>
        <v>6.5364517570271365</v>
      </c>
      <c r="Z1696">
        <f t="shared" si="213"/>
        <v>4.3076190807375658</v>
      </c>
      <c r="AA1696">
        <f t="shared" si="213"/>
        <v>3.6288564307027884</v>
      </c>
      <c r="AB1696">
        <f t="shared" si="213"/>
        <v>3.095858468925583</v>
      </c>
      <c r="AC1696">
        <f t="shared" si="213"/>
        <v>3.073880222909616</v>
      </c>
      <c r="AD1696">
        <f t="shared" si="213"/>
        <v>3.5426822088778995</v>
      </c>
    </row>
    <row r="1697" spans="1:30">
      <c r="A1697" t="s">
        <v>2795</v>
      </c>
      <c r="F1697">
        <v>2589.3125000000005</v>
      </c>
      <c r="G1697">
        <v>3603.5232849703198</v>
      </c>
      <c r="H1697">
        <v>3705.6119840021374</v>
      </c>
      <c r="I1697">
        <v>4759.2487968990663</v>
      </c>
      <c r="J1697">
        <v>3946.5093530370241</v>
      </c>
      <c r="K1697">
        <v>2624.6698466123066</v>
      </c>
      <c r="L1697">
        <v>2784.3712177918169</v>
      </c>
      <c r="M1697">
        <v>4085.9037877767546</v>
      </c>
      <c r="N1697">
        <v>3911.6766585376022</v>
      </c>
      <c r="O1697">
        <v>3303.4955830871577</v>
      </c>
      <c r="P1697">
        <v>2770.3970622206466</v>
      </c>
      <c r="Q1697">
        <v>3886.3651177555334</v>
      </c>
      <c r="S1697">
        <f t="shared" ref="S1697:S1707" si="214">(F1697/F$1707)*100</f>
        <v>13.533537392076992</v>
      </c>
      <c r="T1697">
        <f t="shared" si="213"/>
        <v>16.257332739288628</v>
      </c>
      <c r="U1697">
        <f t="shared" si="213"/>
        <v>15.357649410096061</v>
      </c>
      <c r="V1697">
        <f t="shared" si="213"/>
        <v>18.072750299022022</v>
      </c>
      <c r="W1697">
        <f t="shared" si="213"/>
        <v>15.697574380112226</v>
      </c>
      <c r="X1697">
        <f t="shared" si="213"/>
        <v>13.362345001235965</v>
      </c>
      <c r="Y1697">
        <f t="shared" si="213"/>
        <v>13.837729948134189</v>
      </c>
      <c r="Z1697">
        <f t="shared" si="213"/>
        <v>16.954845384127207</v>
      </c>
      <c r="AA1697">
        <f t="shared" si="213"/>
        <v>16.160119123131551</v>
      </c>
      <c r="AB1697">
        <f t="shared" si="213"/>
        <v>15.359488419457351</v>
      </c>
      <c r="AC1697">
        <f t="shared" si="213"/>
        <v>15.773176940646009</v>
      </c>
      <c r="AD1697">
        <f t="shared" si="213"/>
        <v>18.220181325797714</v>
      </c>
    </row>
    <row r="1698" spans="1:30">
      <c r="A1698" t="s">
        <v>2796</v>
      </c>
      <c r="F1698">
        <v>1534.8541666666667</v>
      </c>
      <c r="G1698">
        <v>1763.319260195882</v>
      </c>
      <c r="H1698">
        <v>1806.1479873014141</v>
      </c>
      <c r="I1698">
        <v>1734.7019786757089</v>
      </c>
      <c r="J1698">
        <v>1838.9904562508516</v>
      </c>
      <c r="K1698">
        <v>1557.636236097326</v>
      </c>
      <c r="L1698">
        <v>1623.0480056936335</v>
      </c>
      <c r="M1698">
        <v>2096.4647229138109</v>
      </c>
      <c r="N1698">
        <v>1800.2985350620886</v>
      </c>
      <c r="O1698">
        <v>1580.1405666477679</v>
      </c>
      <c r="P1698">
        <v>1399.1836534762688</v>
      </c>
      <c r="Q1698">
        <v>2098.6934207473209</v>
      </c>
      <c r="S1698">
        <f t="shared" si="214"/>
        <v>8.0222090829007708</v>
      </c>
      <c r="T1698">
        <f t="shared" si="213"/>
        <v>7.9552331625454817</v>
      </c>
      <c r="U1698">
        <f t="shared" si="213"/>
        <v>7.4854538714460697</v>
      </c>
      <c r="V1698">
        <f t="shared" si="213"/>
        <v>6.5873496095124189</v>
      </c>
      <c r="W1698">
        <f t="shared" si="213"/>
        <v>7.3147399103714834</v>
      </c>
      <c r="X1698">
        <f t="shared" si="213"/>
        <v>7.9300155789207416</v>
      </c>
      <c r="Y1698">
        <f t="shared" si="213"/>
        <v>8.0662017521707874</v>
      </c>
      <c r="Z1698">
        <f t="shared" si="213"/>
        <v>8.6994792526971931</v>
      </c>
      <c r="AA1698">
        <f t="shared" si="213"/>
        <v>7.4374855908154585</v>
      </c>
      <c r="AB1698">
        <f t="shared" si="213"/>
        <v>7.3468088950373014</v>
      </c>
      <c r="AC1698">
        <f t="shared" si="213"/>
        <v>7.9662123670642986</v>
      </c>
      <c r="AD1698">
        <f t="shared" si="213"/>
        <v>9.839161662545628</v>
      </c>
    </row>
    <row r="1699" spans="1:30">
      <c r="A1699" t="s">
        <v>2797</v>
      </c>
      <c r="F1699">
        <v>371.671875</v>
      </c>
      <c r="G1699">
        <v>572.66990420265347</v>
      </c>
      <c r="H1699">
        <v>526.98422517497534</v>
      </c>
      <c r="I1699">
        <v>500.68235601001061</v>
      </c>
      <c r="J1699">
        <v>692.96672761612672</v>
      </c>
      <c r="K1699">
        <v>681.74885201067195</v>
      </c>
      <c r="L1699">
        <v>784.9571647832903</v>
      </c>
      <c r="M1699">
        <v>991.58229896473449</v>
      </c>
      <c r="N1699">
        <v>839.5054096687544</v>
      </c>
      <c r="O1699">
        <v>692.52653178920525</v>
      </c>
      <c r="P1699">
        <v>466.24716696520414</v>
      </c>
      <c r="Q1699">
        <v>458.94791502006291</v>
      </c>
      <c r="S1699">
        <f t="shared" si="214"/>
        <v>1.9426141950405231</v>
      </c>
      <c r="T1699">
        <f t="shared" si="213"/>
        <v>2.5836062226182519</v>
      </c>
      <c r="U1699">
        <f t="shared" si="213"/>
        <v>2.184049223131971</v>
      </c>
      <c r="V1699">
        <f t="shared" si="213"/>
        <v>1.9012889608105259</v>
      </c>
      <c r="W1699">
        <f t="shared" si="213"/>
        <v>2.7563337057154231</v>
      </c>
      <c r="X1699">
        <f t="shared" si="213"/>
        <v>3.4708225785125864</v>
      </c>
      <c r="Y1699">
        <f t="shared" si="213"/>
        <v>3.9010693680918433</v>
      </c>
      <c r="Z1699">
        <f t="shared" si="213"/>
        <v>4.1146648178253811</v>
      </c>
      <c r="AA1699">
        <f t="shared" si="213"/>
        <v>3.4682077812209369</v>
      </c>
      <c r="AB1699">
        <f t="shared" si="213"/>
        <v>3.2198781495699742</v>
      </c>
      <c r="AC1699">
        <f t="shared" si="213"/>
        <v>2.6545649946373522</v>
      </c>
      <c r="AD1699">
        <f t="shared" si="213"/>
        <v>2.1516543035440949</v>
      </c>
    </row>
    <row r="1700" spans="1:30">
      <c r="A1700" t="s">
        <v>2798</v>
      </c>
      <c r="F1700">
        <v>2033.6145833333335</v>
      </c>
      <c r="G1700">
        <v>2141.2520091725437</v>
      </c>
      <c r="H1700">
        <v>2132.1901184960188</v>
      </c>
      <c r="I1700">
        <v>2147.0610160948722</v>
      </c>
      <c r="J1700">
        <v>2404.8436067321109</v>
      </c>
      <c r="K1700">
        <v>2072.4144329688402</v>
      </c>
      <c r="L1700">
        <v>2172.4742240741502</v>
      </c>
      <c r="M1700">
        <v>2448.8208019836979</v>
      </c>
      <c r="N1700">
        <v>2514.8148035192694</v>
      </c>
      <c r="O1700">
        <v>2556.6714078782643</v>
      </c>
      <c r="P1700">
        <v>2664.9409423971897</v>
      </c>
      <c r="Q1700">
        <v>3021.260604196319</v>
      </c>
      <c r="S1700">
        <f t="shared" si="214"/>
        <v>10.629075866514658</v>
      </c>
      <c r="T1700">
        <f t="shared" si="213"/>
        <v>9.6602806861216308</v>
      </c>
      <c r="U1700">
        <f t="shared" si="213"/>
        <v>8.8367126555347806</v>
      </c>
      <c r="V1700">
        <f t="shared" si="213"/>
        <v>8.1532399915570259</v>
      </c>
      <c r="W1700">
        <f t="shared" si="213"/>
        <v>9.5654686235987523</v>
      </c>
      <c r="X1700">
        <f t="shared" si="213"/>
        <v>10.550780958074883</v>
      </c>
      <c r="Y1700">
        <f t="shared" si="213"/>
        <v>10.796732648264342</v>
      </c>
      <c r="Z1700">
        <f t="shared" si="213"/>
        <v>10.161614229702591</v>
      </c>
      <c r="AA1700">
        <f t="shared" si="213"/>
        <v>10.389331824956974</v>
      </c>
      <c r="AB1700">
        <f t="shared" si="213"/>
        <v>11.88715525539356</v>
      </c>
      <c r="AC1700">
        <f t="shared" si="213"/>
        <v>15.172765519434043</v>
      </c>
      <c r="AD1700">
        <f t="shared" si="213"/>
        <v>14.1643706581891</v>
      </c>
    </row>
    <row r="1701" spans="1:30">
      <c r="A1701" t="s">
        <v>2799</v>
      </c>
      <c r="F1701">
        <v>5186.625</v>
      </c>
      <c r="G1701">
        <v>5983.041940807102</v>
      </c>
      <c r="H1701">
        <v>6600.2166498074903</v>
      </c>
      <c r="I1701">
        <v>7581.9516470399121</v>
      </c>
      <c r="J1701">
        <v>7290.7666836640119</v>
      </c>
      <c r="K1701">
        <v>5814.6935014012115</v>
      </c>
      <c r="L1701">
        <v>5690.9088102535952</v>
      </c>
      <c r="M1701">
        <v>6772.984215126703</v>
      </c>
      <c r="N1701">
        <v>7993.2397155372782</v>
      </c>
      <c r="O1701">
        <v>6892.9553752936827</v>
      </c>
      <c r="P1701">
        <v>5026.6470945716519</v>
      </c>
      <c r="Q1701">
        <v>5871.5396277066038</v>
      </c>
      <c r="S1701">
        <f t="shared" si="214"/>
        <v>27.108888315404695</v>
      </c>
      <c r="T1701">
        <f t="shared" si="213"/>
        <v>26.992555877329771</v>
      </c>
      <c r="U1701">
        <f t="shared" si="213"/>
        <v>27.354135774611564</v>
      </c>
      <c r="V1701">
        <f t="shared" si="213"/>
        <v>28.791669598255119</v>
      </c>
      <c r="W1701">
        <f t="shared" si="213"/>
        <v>28.999640458672012</v>
      </c>
      <c r="X1701">
        <f t="shared" si="213"/>
        <v>29.602938724827965</v>
      </c>
      <c r="Y1701">
        <f t="shared" si="213"/>
        <v>28.282600672118729</v>
      </c>
      <c r="Z1701">
        <f t="shared" si="213"/>
        <v>28.105140532222865</v>
      </c>
      <c r="AA1701">
        <f t="shared" si="213"/>
        <v>33.022081643915833</v>
      </c>
      <c r="AB1701">
        <f t="shared" si="213"/>
        <v>32.048557535445731</v>
      </c>
      <c r="AC1701">
        <f t="shared" si="213"/>
        <v>28.61907237849508</v>
      </c>
      <c r="AD1701">
        <f t="shared" si="213"/>
        <v>27.527139997645122</v>
      </c>
    </row>
    <row r="1702" spans="1:30">
      <c r="A1702" t="s">
        <v>2800</v>
      </c>
      <c r="F1702">
        <v>330.72916666666669</v>
      </c>
      <c r="G1702">
        <v>686.28447740082765</v>
      </c>
      <c r="H1702">
        <v>805.5821949164324</v>
      </c>
      <c r="I1702">
        <v>760.79649508023363</v>
      </c>
      <c r="J1702">
        <v>619.18435795473238</v>
      </c>
      <c r="K1702">
        <v>601.82606191971638</v>
      </c>
      <c r="L1702">
        <v>484.24378339123678</v>
      </c>
      <c r="M1702">
        <v>495.16205817432717</v>
      </c>
      <c r="N1702">
        <v>481.21175105867894</v>
      </c>
      <c r="O1702">
        <v>592.87895344058904</v>
      </c>
      <c r="P1702">
        <v>473.57270725212788</v>
      </c>
      <c r="Q1702">
        <v>511.38762425514511</v>
      </c>
      <c r="S1702">
        <f t="shared" si="214"/>
        <v>1.7286192932424325</v>
      </c>
      <c r="T1702">
        <f t="shared" si="213"/>
        <v>3.0961795500111382</v>
      </c>
      <c r="U1702">
        <f t="shared" si="213"/>
        <v>3.3386790019985813</v>
      </c>
      <c r="V1702">
        <f t="shared" si="213"/>
        <v>2.8890452402729894</v>
      </c>
      <c r="W1702">
        <f t="shared" si="213"/>
        <v>2.4628580967422984</v>
      </c>
      <c r="X1702">
        <f t="shared" si="213"/>
        <v>3.063931061838542</v>
      </c>
      <c r="Y1702">
        <f t="shared" si="213"/>
        <v>2.4065881233124182</v>
      </c>
      <c r="Z1702">
        <f t="shared" si="213"/>
        <v>2.0547219348500785</v>
      </c>
      <c r="AA1702">
        <f t="shared" si="213"/>
        <v>1.9880066527447171</v>
      </c>
      <c r="AB1702">
        <f t="shared" si="213"/>
        <v>2.7565701816379469</v>
      </c>
      <c r="AC1702">
        <f t="shared" si="213"/>
        <v>2.6962727500732679</v>
      </c>
      <c r="AD1702">
        <f t="shared" si="213"/>
        <v>2.3975038266807962</v>
      </c>
    </row>
    <row r="1703" spans="1:30">
      <c r="A1703" t="s">
        <v>2801</v>
      </c>
      <c r="F1703">
        <v>828.72916666666674</v>
      </c>
      <c r="G1703">
        <v>768.78592400505818</v>
      </c>
      <c r="H1703">
        <v>797.1625591444174</v>
      </c>
      <c r="I1703">
        <v>818.21474889772048</v>
      </c>
      <c r="J1703">
        <v>848.4407561828624</v>
      </c>
      <c r="K1703">
        <v>801.56528683055478</v>
      </c>
      <c r="L1703">
        <v>943.89696672992545</v>
      </c>
      <c r="M1703">
        <v>1334.1072485115403</v>
      </c>
      <c r="N1703">
        <v>1474.2621627291965</v>
      </c>
      <c r="O1703">
        <v>1651.942516319072</v>
      </c>
      <c r="P1703">
        <v>1418.4800654839255</v>
      </c>
      <c r="Q1703">
        <v>1628.6949922869148</v>
      </c>
      <c r="S1703">
        <f t="shared" si="214"/>
        <v>4.3315116135994165</v>
      </c>
      <c r="T1703">
        <f t="shared" si="213"/>
        <v>3.4683856835226843</v>
      </c>
      <c r="U1703">
        <f t="shared" si="213"/>
        <v>3.3037844110631163</v>
      </c>
      <c r="V1703">
        <f t="shared" si="213"/>
        <v>3.10708506297052</v>
      </c>
      <c r="W1703">
        <f t="shared" si="213"/>
        <v>3.3747447898609346</v>
      </c>
      <c r="X1703">
        <f t="shared" si="213"/>
        <v>4.0808149327691963</v>
      </c>
      <c r="Y1703">
        <f t="shared" si="213"/>
        <v>4.6909662192350279</v>
      </c>
      <c r="Z1703">
        <f t="shared" si="213"/>
        <v>5.5360045902266428</v>
      </c>
      <c r="AA1703">
        <f t="shared" si="213"/>
        <v>6.0905474169064302</v>
      </c>
      <c r="AB1703">
        <f t="shared" si="213"/>
        <v>7.6806495758352566</v>
      </c>
      <c r="AC1703">
        <f t="shared" si="213"/>
        <v>8.0760759404368478</v>
      </c>
      <c r="AD1703">
        <f t="shared" si="213"/>
        <v>7.6356999882255971</v>
      </c>
    </row>
    <row r="1704" spans="1:30">
      <c r="A1704" t="s">
        <v>2802</v>
      </c>
      <c r="F1704">
        <v>1478.1875</v>
      </c>
      <c r="G1704">
        <v>1474.3275969224842</v>
      </c>
      <c r="H1704">
        <v>1652.9514505119889</v>
      </c>
      <c r="I1704">
        <v>1776.2973255038012</v>
      </c>
      <c r="J1704">
        <v>1778.1857775121789</v>
      </c>
      <c r="K1704">
        <v>1481.5526306109091</v>
      </c>
      <c r="L1704">
        <v>1446.6113053444192</v>
      </c>
      <c r="M1704">
        <v>1704.2859227275317</v>
      </c>
      <c r="N1704">
        <v>1263.1554871695146</v>
      </c>
      <c r="O1704">
        <v>1132.1912005804552</v>
      </c>
      <c r="P1704">
        <v>855.42877672415693</v>
      </c>
      <c r="Q1704">
        <v>1070.7445227626881</v>
      </c>
      <c r="S1704">
        <f t="shared" si="214"/>
        <v>7.7260299032082091</v>
      </c>
      <c r="T1704">
        <f t="shared" si="213"/>
        <v>6.6514442711814059</v>
      </c>
      <c r="U1704">
        <f t="shared" si="213"/>
        <v>6.8505415511572441</v>
      </c>
      <c r="V1704">
        <f t="shared" si="213"/>
        <v>6.7453035953000784</v>
      </c>
      <c r="W1704">
        <f t="shared" si="213"/>
        <v>7.0728841634885766</v>
      </c>
      <c r="X1704">
        <f t="shared" si="213"/>
        <v>7.5426695716659093</v>
      </c>
      <c r="Y1704">
        <f t="shared" si="213"/>
        <v>7.1893490549544472</v>
      </c>
      <c r="Z1704">
        <f t="shared" si="213"/>
        <v>7.0720961165639373</v>
      </c>
      <c r="AA1704">
        <f t="shared" si="213"/>
        <v>5.2184126975689296</v>
      </c>
      <c r="AB1704">
        <f t="shared" si="213"/>
        <v>5.2640838156277958</v>
      </c>
      <c r="AC1704">
        <f t="shared" si="213"/>
        <v>4.8703594294801729</v>
      </c>
      <c r="AD1704">
        <f t="shared" si="213"/>
        <v>5.0198987401389381</v>
      </c>
    </row>
    <row r="1705" spans="1:30">
      <c r="A1705" t="s">
        <v>2803</v>
      </c>
      <c r="F1705">
        <v>2630.0208333333335</v>
      </c>
      <c r="G1705">
        <v>2676.7913246608532</v>
      </c>
      <c r="H1705">
        <v>3495.2960936785444</v>
      </c>
      <c r="I1705">
        <v>3676.4172357969742</v>
      </c>
      <c r="J1705">
        <v>3650.007854828722</v>
      </c>
      <c r="K1705">
        <v>2810.5089649108299</v>
      </c>
      <c r="L1705">
        <v>2707.2916814459004</v>
      </c>
      <c r="M1705">
        <v>2960.3064466257424</v>
      </c>
      <c r="N1705">
        <v>2692.7704207019365</v>
      </c>
      <c r="O1705">
        <v>2275.0778573404423</v>
      </c>
      <c r="P1705">
        <v>1805.849395529571</v>
      </c>
      <c r="Q1705">
        <v>1836.9469410308329</v>
      </c>
      <c r="S1705">
        <f t="shared" si="214"/>
        <v>13.74630728807672</v>
      </c>
      <c r="T1705">
        <f t="shared" si="213"/>
        <v>12.076371871983365</v>
      </c>
      <c r="U1705">
        <f t="shared" si="213"/>
        <v>14.486009928437882</v>
      </c>
      <c r="V1705">
        <f t="shared" si="213"/>
        <v>13.960810525575178</v>
      </c>
      <c r="W1705">
        <f t="shared" si="213"/>
        <v>14.518214620491287</v>
      </c>
      <c r="X1705">
        <f t="shared" si="213"/>
        <v>14.308462630710594</v>
      </c>
      <c r="Y1705">
        <f t="shared" si="213"/>
        <v>13.454661123953457</v>
      </c>
      <c r="Z1705">
        <f t="shared" si="213"/>
        <v>12.284072435167396</v>
      </c>
      <c r="AA1705">
        <f t="shared" si="213"/>
        <v>11.124511192613967</v>
      </c>
      <c r="AB1705">
        <f t="shared" si="213"/>
        <v>10.57789578472169</v>
      </c>
      <c r="AC1705">
        <f t="shared" si="213"/>
        <v>10.281552212235912</v>
      </c>
      <c r="AD1705">
        <f t="shared" si="213"/>
        <v>8.6120334393029552</v>
      </c>
    </row>
    <row r="1706" spans="1:30">
      <c r="A1706" t="s">
        <v>2804</v>
      </c>
      <c r="F1706">
        <v>241.68125000000001</v>
      </c>
      <c r="G1706">
        <v>232.95240136302277</v>
      </c>
      <c r="H1706">
        <v>228.10407231952703</v>
      </c>
      <c r="I1706">
        <v>272.72836803570266</v>
      </c>
      <c r="J1706">
        <v>243.69650059065088</v>
      </c>
      <c r="K1706">
        <v>165.27012219373594</v>
      </c>
      <c r="L1706">
        <v>168.51865416499831</v>
      </c>
      <c r="M1706">
        <v>171.04830822952027</v>
      </c>
      <c r="N1706">
        <v>356.41493408667441</v>
      </c>
      <c r="O1706">
        <v>164.11648487754658</v>
      </c>
      <c r="P1706">
        <v>143.33931624018658</v>
      </c>
      <c r="Q1706">
        <v>189.76745353461723</v>
      </c>
      <c r="S1706">
        <f t="shared" si="214"/>
        <v>1.2631933124483457</v>
      </c>
      <c r="T1706">
        <f t="shared" si="213"/>
        <v>1.050967179030222</v>
      </c>
      <c r="U1706">
        <f t="shared" si="213"/>
        <v>0.94536135645670805</v>
      </c>
      <c r="V1706">
        <f t="shared" si="213"/>
        <v>1.035657496657989</v>
      </c>
      <c r="W1706">
        <f t="shared" si="213"/>
        <v>0.96932342026529017</v>
      </c>
      <c r="X1706">
        <f t="shared" si="213"/>
        <v>0.84139968842158519</v>
      </c>
      <c r="Y1706">
        <f t="shared" si="213"/>
        <v>0.83750169972221689</v>
      </c>
      <c r="Z1706">
        <f t="shared" si="213"/>
        <v>0.70978118180948824</v>
      </c>
      <c r="AA1706">
        <f t="shared" si="213"/>
        <v>1.4724396454222859</v>
      </c>
      <c r="AB1706">
        <f t="shared" si="213"/>
        <v>0.76305391834762393</v>
      </c>
      <c r="AC1706">
        <f t="shared" si="213"/>
        <v>0.81609832339174182</v>
      </c>
      <c r="AD1706">
        <f t="shared" si="213"/>
        <v>0.88967384905216051</v>
      </c>
    </row>
    <row r="1707" spans="1:30">
      <c r="A1707" t="s">
        <v>2805</v>
      </c>
      <c r="F1707">
        <v>19132.5625</v>
      </c>
      <c r="G1707">
        <v>22165.525813848839</v>
      </c>
      <c r="H1707">
        <v>24128.770523737065</v>
      </c>
      <c r="I1707">
        <v>26333.838060920949</v>
      </c>
      <c r="J1707">
        <v>25140.886467383054</v>
      </c>
      <c r="K1707">
        <v>19642.284691568246</v>
      </c>
      <c r="L1707">
        <v>20121.589510909973</v>
      </c>
      <c r="M1707">
        <v>24098.738120029673</v>
      </c>
      <c r="N1707">
        <v>24205.741484531747</v>
      </c>
      <c r="O1707">
        <v>21507.849043346392</v>
      </c>
      <c r="P1707">
        <v>17563.976316537675</v>
      </c>
      <c r="Q1707">
        <v>21330.00242018931</v>
      </c>
      <c r="S1707">
        <f t="shared" si="214"/>
        <v>100</v>
      </c>
      <c r="T1707">
        <f t="shared" si="213"/>
        <v>100</v>
      </c>
      <c r="U1707">
        <f t="shared" si="213"/>
        <v>100</v>
      </c>
      <c r="V1707">
        <f t="shared" si="213"/>
        <v>100</v>
      </c>
      <c r="W1707">
        <f t="shared" si="213"/>
        <v>100</v>
      </c>
      <c r="X1707">
        <f t="shared" si="213"/>
        <v>100</v>
      </c>
      <c r="Y1707">
        <f t="shared" si="213"/>
        <v>100</v>
      </c>
      <c r="Z1707">
        <f t="shared" si="213"/>
        <v>100</v>
      </c>
      <c r="AA1707">
        <f t="shared" si="213"/>
        <v>100</v>
      </c>
      <c r="AB1707">
        <f t="shared" si="213"/>
        <v>100</v>
      </c>
      <c r="AC1707">
        <f t="shared" si="213"/>
        <v>100</v>
      </c>
      <c r="AD1707">
        <f t="shared" si="213"/>
        <v>100</v>
      </c>
    </row>
    <row r="1708" spans="1:30">
      <c r="A1708" t="s">
        <v>2806</v>
      </c>
      <c r="F1708">
        <v>1120.7500000000002</v>
      </c>
      <c r="G1708">
        <v>1295.4990248815936</v>
      </c>
      <c r="H1708">
        <v>1397.2900853146327</v>
      </c>
      <c r="I1708">
        <v>1704.7422121630027</v>
      </c>
      <c r="J1708">
        <v>1823.7691098079081</v>
      </c>
      <c r="K1708">
        <v>1064.5494322414556</v>
      </c>
      <c r="L1708">
        <v>994.98854327462936</v>
      </c>
      <c r="M1708">
        <v>1696.7500258496034</v>
      </c>
      <c r="N1708">
        <v>2084.5611439973154</v>
      </c>
      <c r="O1708">
        <v>1767.4026879152145</v>
      </c>
      <c r="P1708">
        <v>571.00457653774765</v>
      </c>
      <c r="Q1708">
        <v>939.89639770771782</v>
      </c>
    </row>
    <row r="1709" spans="1:30">
      <c r="A1709" t="s">
        <v>2807</v>
      </c>
      <c r="F1709">
        <v>20253.3125</v>
      </c>
      <c r="G1709">
        <v>23461.065986584097</v>
      </c>
      <c r="H1709">
        <v>25526.080053938007</v>
      </c>
      <c r="I1709">
        <v>28038.598801078086</v>
      </c>
      <c r="J1709">
        <v>26964.704001410821</v>
      </c>
      <c r="K1709">
        <v>20706.867998967977</v>
      </c>
      <c r="L1709">
        <v>21116.548738945119</v>
      </c>
      <c r="M1709">
        <v>25795.519571637731</v>
      </c>
      <c r="N1709">
        <v>26290.302628528989</v>
      </c>
      <c r="O1709">
        <v>23275.251731261604</v>
      </c>
      <c r="P1709">
        <v>18134.986351749256</v>
      </c>
      <c r="Q1709">
        <v>22269.898817897028</v>
      </c>
    </row>
    <row r="1713" spans="1:30">
      <c r="A1713" s="8" t="s">
        <v>2822</v>
      </c>
    </row>
    <row r="1714" spans="1:30">
      <c r="A1714" s="8" t="s">
        <v>450</v>
      </c>
    </row>
    <row r="1715" spans="1:30">
      <c r="F1715" s="417">
        <v>2010</v>
      </c>
      <c r="G1715" s="417">
        <v>2011</v>
      </c>
      <c r="H1715" s="417">
        <v>2012</v>
      </c>
      <c r="I1715" s="417">
        <v>2013</v>
      </c>
      <c r="J1715" s="417">
        <v>2014</v>
      </c>
      <c r="K1715" s="417">
        <v>2015</v>
      </c>
      <c r="L1715" s="417">
        <v>2016</v>
      </c>
      <c r="M1715" s="417">
        <v>2017</v>
      </c>
      <c r="N1715" s="417">
        <v>2018</v>
      </c>
      <c r="O1715" s="417">
        <v>2019</v>
      </c>
      <c r="P1715" s="417">
        <v>2020</v>
      </c>
      <c r="Q1715" s="417">
        <v>2021</v>
      </c>
      <c r="S1715" s="417">
        <v>2010</v>
      </c>
      <c r="T1715" s="417">
        <v>2011</v>
      </c>
      <c r="U1715" s="417">
        <v>2012</v>
      </c>
      <c r="V1715" s="417">
        <v>2013</v>
      </c>
      <c r="W1715" s="417">
        <v>2014</v>
      </c>
      <c r="X1715" s="417">
        <v>2015</v>
      </c>
      <c r="Y1715" s="417">
        <v>2016</v>
      </c>
      <c r="Z1715" s="417">
        <v>2017</v>
      </c>
      <c r="AA1715" s="417">
        <v>2018</v>
      </c>
      <c r="AB1715" s="417">
        <v>2019</v>
      </c>
      <c r="AC1715" s="417">
        <v>2020</v>
      </c>
      <c r="AD1715" s="417">
        <v>2021</v>
      </c>
    </row>
    <row r="1716" spans="1:30">
      <c r="A1716" t="s">
        <v>2793</v>
      </c>
      <c r="F1716">
        <v>1213.8885406397364</v>
      </c>
      <c r="G1716">
        <v>1232.0697514456006</v>
      </c>
      <c r="H1716">
        <v>1386.3496336401413</v>
      </c>
      <c r="I1716">
        <v>1372.7238842860934</v>
      </c>
      <c r="J1716">
        <v>1714.5641402654612</v>
      </c>
      <c r="K1716">
        <v>1662.5132861522111</v>
      </c>
      <c r="L1716">
        <v>1626.3513352570667</v>
      </c>
      <c r="M1716">
        <v>1898.9512856190145</v>
      </c>
      <c r="N1716">
        <v>2294.8255235640004</v>
      </c>
      <c r="O1716">
        <v>1876.9332049271688</v>
      </c>
      <c r="P1716">
        <v>2071.2288811958615</v>
      </c>
      <c r="Q1716">
        <v>3187.3798355460954</v>
      </c>
      <c r="S1716">
        <f>(F1716/F$1727)*100</f>
        <v>11.33667979134705</v>
      </c>
      <c r="T1716">
        <f t="shared" ref="T1716:AD1727" si="215">(G1716/G$1727)*100</f>
        <v>9.8161214492829565</v>
      </c>
      <c r="U1716">
        <f t="shared" si="215"/>
        <v>9.0939230812336866</v>
      </c>
      <c r="V1716">
        <f t="shared" si="215"/>
        <v>8.0032102714558153</v>
      </c>
      <c r="W1716">
        <f t="shared" si="215"/>
        <v>9.7110801296300533</v>
      </c>
      <c r="X1716">
        <f t="shared" si="215"/>
        <v>9.2775268919626335</v>
      </c>
      <c r="Y1716">
        <f t="shared" si="215"/>
        <v>8.7102628190029936</v>
      </c>
      <c r="Z1716">
        <f t="shared" si="215"/>
        <v>9.4882979678990083</v>
      </c>
      <c r="AA1716">
        <f t="shared" si="215"/>
        <v>10.408325828571813</v>
      </c>
      <c r="AB1716">
        <f t="shared" si="215"/>
        <v>10.388278806901464</v>
      </c>
      <c r="AC1716">
        <f t="shared" si="215"/>
        <v>9.2900400131092429</v>
      </c>
      <c r="AD1716">
        <f t="shared" si="215"/>
        <v>9.3852970729611371</v>
      </c>
    </row>
    <row r="1717" spans="1:30">
      <c r="A1717" t="s">
        <v>2795</v>
      </c>
      <c r="F1717">
        <v>841.73101523466539</v>
      </c>
      <c r="G1717">
        <v>1014.5442308306906</v>
      </c>
      <c r="H1717">
        <v>1071.0155810449128</v>
      </c>
      <c r="I1717">
        <v>1194.1720896420607</v>
      </c>
      <c r="J1717">
        <v>1163.4885646471296</v>
      </c>
      <c r="K1717">
        <v>1095.1608523338871</v>
      </c>
      <c r="L1717">
        <v>1225.291889788853</v>
      </c>
      <c r="M1717">
        <v>1308.9195384517805</v>
      </c>
      <c r="N1717">
        <v>1537.8399868162915</v>
      </c>
      <c r="O1717">
        <v>2299.7547450325824</v>
      </c>
      <c r="P1717">
        <v>2817.4655454882131</v>
      </c>
      <c r="Q1717">
        <v>3833.1295278485341</v>
      </c>
      <c r="S1717">
        <f t="shared" ref="S1717:S1727" si="216">(F1717/F$1727)*100</f>
        <v>7.8610470983867007</v>
      </c>
      <c r="T1717">
        <f t="shared" si="215"/>
        <v>8.0830564777834617</v>
      </c>
      <c r="U1717">
        <f t="shared" si="215"/>
        <v>7.0254523653254779</v>
      </c>
      <c r="V1717">
        <f t="shared" si="215"/>
        <v>6.9622233889225091</v>
      </c>
      <c r="W1717">
        <f t="shared" si="215"/>
        <v>6.5898559382253152</v>
      </c>
      <c r="X1717">
        <f t="shared" si="215"/>
        <v>6.1114604876740364</v>
      </c>
      <c r="Y1717">
        <f t="shared" si="215"/>
        <v>6.5623055478149865</v>
      </c>
      <c r="Z1717">
        <f t="shared" si="215"/>
        <v>6.5401459694564474</v>
      </c>
      <c r="AA1717">
        <f t="shared" si="215"/>
        <v>6.9749702060711556</v>
      </c>
      <c r="AB1717">
        <f t="shared" si="215"/>
        <v>12.728472923904658</v>
      </c>
      <c r="AC1717">
        <f t="shared" si="215"/>
        <v>12.63711987157591</v>
      </c>
      <c r="AD1717">
        <f t="shared" si="215"/>
        <v>11.286718619726139</v>
      </c>
    </row>
    <row r="1718" spans="1:30">
      <c r="A1718" t="s">
        <v>2796</v>
      </c>
      <c r="F1718">
        <v>1163.1406321580644</v>
      </c>
      <c r="G1718">
        <v>1304.0865620917482</v>
      </c>
      <c r="H1718">
        <v>2420.1656367482228</v>
      </c>
      <c r="I1718">
        <v>2482.2379187646297</v>
      </c>
      <c r="J1718">
        <v>2468.487487617188</v>
      </c>
      <c r="K1718">
        <v>2385.8480639347363</v>
      </c>
      <c r="L1718">
        <v>2395.1277997279271</v>
      </c>
      <c r="M1718">
        <v>2508.1934103792878</v>
      </c>
      <c r="N1718">
        <v>2926.7834191071324</v>
      </c>
      <c r="O1718">
        <v>2718.5770549558579</v>
      </c>
      <c r="P1718">
        <v>3705.8822750656336</v>
      </c>
      <c r="Q1718">
        <v>4481.4472322665706</v>
      </c>
      <c r="S1718">
        <f t="shared" si="216"/>
        <v>10.862737770085277</v>
      </c>
      <c r="T1718">
        <f t="shared" si="215"/>
        <v>10.389892340795516</v>
      </c>
      <c r="U1718">
        <f t="shared" si="215"/>
        <v>15.875360450483713</v>
      </c>
      <c r="V1718">
        <f t="shared" si="215"/>
        <v>14.471863012703206</v>
      </c>
      <c r="W1718">
        <f t="shared" si="215"/>
        <v>13.98120911797923</v>
      </c>
      <c r="X1718">
        <f t="shared" si="215"/>
        <v>13.314040710327868</v>
      </c>
      <c r="Y1718">
        <f t="shared" si="215"/>
        <v>12.827605061997913</v>
      </c>
      <c r="Z1718">
        <f t="shared" si="215"/>
        <v>12.532436518529078</v>
      </c>
      <c r="AA1718">
        <f t="shared" si="215"/>
        <v>13.274610702611401</v>
      </c>
      <c r="AB1718">
        <f t="shared" si="215"/>
        <v>15.046532466253851</v>
      </c>
      <c r="AC1718">
        <f t="shared" si="215"/>
        <v>16.621917032826687</v>
      </c>
      <c r="AD1718">
        <f t="shared" si="215"/>
        <v>13.195701724207943</v>
      </c>
    </row>
    <row r="1719" spans="1:30">
      <c r="A1719" t="s">
        <v>2797</v>
      </c>
      <c r="F1719">
        <v>417.95277874534287</v>
      </c>
      <c r="G1719">
        <v>478.54396720295398</v>
      </c>
      <c r="H1719">
        <v>495.38076773603109</v>
      </c>
      <c r="I1719">
        <v>495.24009996820843</v>
      </c>
      <c r="J1719">
        <v>589.76251735375354</v>
      </c>
      <c r="K1719">
        <v>577.41441283916731</v>
      </c>
      <c r="L1719">
        <v>503.38186355925677</v>
      </c>
      <c r="M1719">
        <v>542.71099834828362</v>
      </c>
      <c r="N1719">
        <v>599.61436678975497</v>
      </c>
      <c r="O1719">
        <v>585.06546573193691</v>
      </c>
      <c r="P1719">
        <v>686.58331668099834</v>
      </c>
      <c r="Q1719">
        <v>903.2033633809217</v>
      </c>
      <c r="S1719">
        <f t="shared" si="216"/>
        <v>3.9033211550399649</v>
      </c>
      <c r="T1719">
        <f t="shared" si="215"/>
        <v>3.8126459117873104</v>
      </c>
      <c r="U1719">
        <f t="shared" si="215"/>
        <v>3.2495082686214505</v>
      </c>
      <c r="V1719">
        <f t="shared" si="215"/>
        <v>2.8873327697388005</v>
      </c>
      <c r="W1719">
        <f t="shared" si="215"/>
        <v>3.34034226482067</v>
      </c>
      <c r="X1719">
        <f t="shared" si="215"/>
        <v>3.2222165004892069</v>
      </c>
      <c r="Y1719">
        <f t="shared" si="215"/>
        <v>2.6959662619440028</v>
      </c>
      <c r="Z1719">
        <f t="shared" si="215"/>
        <v>2.7117091953761592</v>
      </c>
      <c r="AA1719">
        <f t="shared" si="215"/>
        <v>2.7195887604334832</v>
      </c>
      <c r="AB1719">
        <f t="shared" si="215"/>
        <v>3.23816700688017</v>
      </c>
      <c r="AC1719">
        <f t="shared" si="215"/>
        <v>3.0795179336322565</v>
      </c>
      <c r="AD1719">
        <f t="shared" si="215"/>
        <v>2.6594984971959827</v>
      </c>
    </row>
    <row r="1720" spans="1:30">
      <c r="A1720" t="s">
        <v>2798</v>
      </c>
      <c r="F1720">
        <v>191.14294305618532</v>
      </c>
      <c r="G1720">
        <v>290.90885056279899</v>
      </c>
      <c r="H1720">
        <v>378.78166973312636</v>
      </c>
      <c r="I1720">
        <v>401.15335445016029</v>
      </c>
      <c r="J1720">
        <v>428.41091439325135</v>
      </c>
      <c r="K1720">
        <v>428.541350017078</v>
      </c>
      <c r="L1720">
        <v>444.00652891336364</v>
      </c>
      <c r="M1720">
        <v>513.35699945965769</v>
      </c>
      <c r="N1720">
        <v>639.99244624812218</v>
      </c>
      <c r="O1720">
        <v>518.30164147957476</v>
      </c>
      <c r="P1720">
        <v>526.31869514797427</v>
      </c>
      <c r="Q1720">
        <v>1156.8402362784841</v>
      </c>
      <c r="S1720">
        <f t="shared" si="216"/>
        <v>1.785111455670926</v>
      </c>
      <c r="T1720">
        <f t="shared" si="215"/>
        <v>2.3177231682258568</v>
      </c>
      <c r="U1720">
        <f t="shared" si="215"/>
        <v>2.4846628047859682</v>
      </c>
      <c r="V1720">
        <f t="shared" si="215"/>
        <v>2.3387912773399124</v>
      </c>
      <c r="W1720">
        <f t="shared" si="215"/>
        <v>2.4264666572560021</v>
      </c>
      <c r="X1720">
        <f t="shared" si="215"/>
        <v>2.3914418803251651</v>
      </c>
      <c r="Y1720">
        <f t="shared" si="215"/>
        <v>2.3779693085672364</v>
      </c>
      <c r="Z1720">
        <f t="shared" si="215"/>
        <v>2.5650390358444639</v>
      </c>
      <c r="AA1720">
        <f t="shared" si="215"/>
        <v>2.9027260852624086</v>
      </c>
      <c r="AB1720">
        <f t="shared" si="215"/>
        <v>2.8686486784027214</v>
      </c>
      <c r="AC1720">
        <f t="shared" si="215"/>
        <v>2.3606863451754658</v>
      </c>
      <c r="AD1720">
        <f t="shared" si="215"/>
        <v>3.4063368169510748</v>
      </c>
    </row>
    <row r="1721" spans="1:30">
      <c r="A1721" t="s">
        <v>2799</v>
      </c>
      <c r="F1721">
        <v>3867.1377714573482</v>
      </c>
      <c r="G1721">
        <v>3294.5002397022909</v>
      </c>
      <c r="H1721">
        <v>3684.1209517974585</v>
      </c>
      <c r="I1721">
        <v>4274.2973513021243</v>
      </c>
      <c r="J1721">
        <v>4337.7473907112962</v>
      </c>
      <c r="K1721">
        <v>4458.9427693069874</v>
      </c>
      <c r="L1721">
        <v>4832.2528622789414</v>
      </c>
      <c r="M1721">
        <v>6183.7601373923717</v>
      </c>
      <c r="N1721">
        <v>5273.0686440629652</v>
      </c>
      <c r="O1721">
        <v>4726.645031572386</v>
      </c>
      <c r="P1721">
        <v>6028.2176433314553</v>
      </c>
      <c r="Q1721">
        <v>10335.806343458749</v>
      </c>
      <c r="S1721">
        <f t="shared" si="216"/>
        <v>36.115756229917793</v>
      </c>
      <c r="T1721">
        <f t="shared" si="215"/>
        <v>26.24787633140539</v>
      </c>
      <c r="U1721">
        <f t="shared" si="215"/>
        <v>24.166423638486005</v>
      </c>
      <c r="V1721">
        <f t="shared" si="215"/>
        <v>24.919869798133519</v>
      </c>
      <c r="W1721">
        <f t="shared" si="215"/>
        <v>24.568466996381428</v>
      </c>
      <c r="X1721">
        <f t="shared" si="215"/>
        <v>24.882785476988051</v>
      </c>
      <c r="Y1721">
        <f t="shared" si="215"/>
        <v>25.880135199493125</v>
      </c>
      <c r="Z1721">
        <f t="shared" si="215"/>
        <v>30.897769305582141</v>
      </c>
      <c r="AA1721">
        <f t="shared" si="215"/>
        <v>23.916335250879936</v>
      </c>
      <c r="AB1721">
        <f t="shared" si="215"/>
        <v>26.160604053640167</v>
      </c>
      <c r="AC1721">
        <f t="shared" si="215"/>
        <v>27.038239772876448</v>
      </c>
      <c r="AD1721">
        <f t="shared" si="215"/>
        <v>30.433967091134811</v>
      </c>
    </row>
    <row r="1722" spans="1:30">
      <c r="A1722" t="s">
        <v>2800</v>
      </c>
      <c r="F1722">
        <v>605.29771324524359</v>
      </c>
      <c r="G1722">
        <v>1330.9440077606353</v>
      </c>
      <c r="H1722">
        <v>738.3831265977376</v>
      </c>
      <c r="I1722">
        <v>1382.8809255615856</v>
      </c>
      <c r="J1722">
        <v>1382.75966271881</v>
      </c>
      <c r="K1722">
        <v>1419.5699573808399</v>
      </c>
      <c r="L1722">
        <v>1420.2932241769067</v>
      </c>
      <c r="M1722">
        <v>815.82122976845858</v>
      </c>
      <c r="N1722">
        <v>326.63063595464678</v>
      </c>
      <c r="O1722">
        <v>931.79932159167197</v>
      </c>
      <c r="P1722">
        <v>1120.5765166470537</v>
      </c>
      <c r="Q1722">
        <v>1418.4850099560165</v>
      </c>
      <c r="S1722">
        <f t="shared" si="216"/>
        <v>5.6529624621709731</v>
      </c>
      <c r="T1722">
        <f t="shared" si="215"/>
        <v>10.603870444059545</v>
      </c>
      <c r="U1722">
        <f t="shared" si="215"/>
        <v>4.8435107528608041</v>
      </c>
      <c r="V1722">
        <f t="shared" si="215"/>
        <v>8.0624275240979202</v>
      </c>
      <c r="W1722">
        <f t="shared" si="215"/>
        <v>7.8317804328997322</v>
      </c>
      <c r="X1722">
        <f t="shared" si="215"/>
        <v>7.9218004236852799</v>
      </c>
      <c r="Y1722">
        <f t="shared" si="215"/>
        <v>7.6066757498462483</v>
      </c>
      <c r="Z1722">
        <f t="shared" si="215"/>
        <v>4.0763314863327977</v>
      </c>
      <c r="AA1722">
        <f t="shared" si="215"/>
        <v>1.4814538402595789</v>
      </c>
      <c r="AB1722">
        <f t="shared" si="215"/>
        <v>5.1572379450506531</v>
      </c>
      <c r="AC1722">
        <f t="shared" si="215"/>
        <v>5.0260986469980029</v>
      </c>
      <c r="AD1722">
        <f t="shared" si="215"/>
        <v>4.1767545441281069</v>
      </c>
    </row>
    <row r="1723" spans="1:30">
      <c r="A1723" t="s">
        <v>2801</v>
      </c>
      <c r="F1723">
        <v>743.33859902815232</v>
      </c>
      <c r="G1723">
        <v>736.28964206473881</v>
      </c>
      <c r="H1723">
        <v>1145.0192423706972</v>
      </c>
      <c r="I1723">
        <v>1309.1162941504135</v>
      </c>
      <c r="J1723">
        <v>955.70806875183848</v>
      </c>
      <c r="K1723">
        <v>988.78374684367782</v>
      </c>
      <c r="L1723">
        <v>1088.0790579057334</v>
      </c>
      <c r="M1723">
        <v>1173.1130314091713</v>
      </c>
      <c r="N1723">
        <v>1383.9293488517956</v>
      </c>
      <c r="O1723">
        <v>1249.6954967414038</v>
      </c>
      <c r="P1723">
        <v>1635.4241921781709</v>
      </c>
      <c r="Q1723">
        <v>2378.5285605175745</v>
      </c>
      <c r="S1723">
        <f t="shared" si="216"/>
        <v>6.942146162191742</v>
      </c>
      <c r="T1723">
        <f t="shared" si="215"/>
        <v>5.8661520907208704</v>
      </c>
      <c r="U1723">
        <f t="shared" si="215"/>
        <v>7.5108880645864904</v>
      </c>
      <c r="V1723">
        <f t="shared" si="215"/>
        <v>7.6323673622999282</v>
      </c>
      <c r="W1723">
        <f t="shared" si="215"/>
        <v>5.4130127991281487</v>
      </c>
      <c r="X1723">
        <f t="shared" si="215"/>
        <v>5.5178312727408301</v>
      </c>
      <c r="Y1723">
        <f t="shared" si="215"/>
        <v>5.8274336896056207</v>
      </c>
      <c r="Z1723">
        <f t="shared" si="215"/>
        <v>5.8615753212474244</v>
      </c>
      <c r="AA1723">
        <f t="shared" si="215"/>
        <v>6.2768988050132215</v>
      </c>
      <c r="AB1723">
        <f t="shared" si="215"/>
        <v>6.9167007167858561</v>
      </c>
      <c r="AC1723">
        <f t="shared" si="215"/>
        <v>7.3353342654096378</v>
      </c>
      <c r="AD1723">
        <f t="shared" si="215"/>
        <v>7.003619991577005</v>
      </c>
    </row>
    <row r="1724" spans="1:30">
      <c r="A1724" t="s">
        <v>2802</v>
      </c>
      <c r="F1724">
        <v>132.47798520324585</v>
      </c>
      <c r="G1724">
        <v>627.70023831319475</v>
      </c>
      <c r="H1724">
        <v>789.50211263061965</v>
      </c>
      <c r="I1724">
        <v>848.88522916347756</v>
      </c>
      <c r="J1724">
        <v>877.41066187223635</v>
      </c>
      <c r="K1724">
        <v>912.42074395281782</v>
      </c>
      <c r="L1724">
        <v>946.33581708565407</v>
      </c>
      <c r="M1724">
        <v>441.08820400780087</v>
      </c>
      <c r="N1724">
        <v>520.35472679512679</v>
      </c>
      <c r="O1724">
        <v>1091.4510999458382</v>
      </c>
      <c r="P1724">
        <v>1206.3927904171896</v>
      </c>
      <c r="Q1724">
        <v>1320.1724199377563</v>
      </c>
      <c r="S1724">
        <f t="shared" si="216"/>
        <v>1.2372309708603961</v>
      </c>
      <c r="T1724">
        <f t="shared" si="215"/>
        <v>5.0010007678515969</v>
      </c>
      <c r="U1724">
        <f t="shared" si="215"/>
        <v>5.178831739496097</v>
      </c>
      <c r="V1724">
        <f t="shared" si="215"/>
        <v>4.9491431329334628</v>
      </c>
      <c r="W1724">
        <f t="shared" si="215"/>
        <v>4.9695459294475892</v>
      </c>
      <c r="X1724">
        <f t="shared" si="215"/>
        <v>5.0916934374693525</v>
      </c>
      <c r="Y1724">
        <f t="shared" si="215"/>
        <v>5.0682982841152828</v>
      </c>
      <c r="Z1724">
        <f t="shared" si="215"/>
        <v>2.2039408495869703</v>
      </c>
      <c r="AA1724">
        <f t="shared" si="215"/>
        <v>2.3601016666878203</v>
      </c>
      <c r="AB1724">
        <f t="shared" si="215"/>
        <v>6.0408640544971375</v>
      </c>
      <c r="AC1724">
        <f t="shared" si="215"/>
        <v>5.4110086027920721</v>
      </c>
      <c r="AD1724">
        <f t="shared" si="215"/>
        <v>3.8872713601524764</v>
      </c>
    </row>
    <row r="1725" spans="1:30">
      <c r="A1725" t="s">
        <v>2803</v>
      </c>
      <c r="F1725">
        <v>1392.5526329653178</v>
      </c>
      <c r="G1725">
        <v>2081.3522403096458</v>
      </c>
      <c r="H1725">
        <v>2898.0487019324455</v>
      </c>
      <c r="I1725">
        <v>3158.0788976206309</v>
      </c>
      <c r="J1725">
        <v>3499.5128992393652</v>
      </c>
      <c r="K1725">
        <v>3744.6375235077012</v>
      </c>
      <c r="L1725">
        <v>3940.2159861487817</v>
      </c>
      <c r="M1725">
        <v>4363.9820807579681</v>
      </c>
      <c r="N1725">
        <v>5552.9334308697235</v>
      </c>
      <c r="O1725">
        <v>1509.76314399078</v>
      </c>
      <c r="P1725">
        <v>1969.234467355672</v>
      </c>
      <c r="Q1725">
        <v>3913.2996510871662</v>
      </c>
      <c r="S1725">
        <f t="shared" si="216"/>
        <v>13.005249464011836</v>
      </c>
      <c r="T1725">
        <f t="shared" si="215"/>
        <v>16.582507886136288</v>
      </c>
      <c r="U1725">
        <f t="shared" si="215"/>
        <v>19.010090486224154</v>
      </c>
      <c r="V1725">
        <f t="shared" si="215"/>
        <v>18.412129169479581</v>
      </c>
      <c r="W1725">
        <f t="shared" si="215"/>
        <v>19.820810071255661</v>
      </c>
      <c r="X1725">
        <f t="shared" si="215"/>
        <v>20.896660263931484</v>
      </c>
      <c r="Y1725">
        <f t="shared" si="215"/>
        <v>21.102646186574539</v>
      </c>
      <c r="Z1725">
        <f t="shared" si="215"/>
        <v>21.805068209164649</v>
      </c>
      <c r="AA1725">
        <f t="shared" si="215"/>
        <v>25.185679634196966</v>
      </c>
      <c r="AB1725">
        <f t="shared" si="215"/>
        <v>8.3560994237772732</v>
      </c>
      <c r="AC1725">
        <f t="shared" si="215"/>
        <v>8.8325665806501963</v>
      </c>
      <c r="AD1725">
        <f t="shared" si="215"/>
        <v>11.522780984989096</v>
      </c>
    </row>
    <row r="1726" spans="1:30">
      <c r="A1726" t="s">
        <v>2804</v>
      </c>
      <c r="F1726">
        <v>138.95892927430216</v>
      </c>
      <c r="G1726">
        <v>160.55280993483393</v>
      </c>
      <c r="H1726">
        <v>238.02430378560075</v>
      </c>
      <c r="I1726">
        <v>233.37962018677428</v>
      </c>
      <c r="J1726">
        <v>237.89882802222283</v>
      </c>
      <c r="K1726">
        <v>245.95675392087497</v>
      </c>
      <c r="L1726">
        <v>250.33140284979305</v>
      </c>
      <c r="M1726">
        <v>263.71661175940073</v>
      </c>
      <c r="N1726">
        <v>992.00676521361629</v>
      </c>
      <c r="O1726">
        <v>559.81154778598398</v>
      </c>
      <c r="P1726">
        <v>527.83132999957627</v>
      </c>
      <c r="Q1726">
        <v>1033.1243925536553</v>
      </c>
      <c r="S1726">
        <f t="shared" si="216"/>
        <v>1.2977574403173642</v>
      </c>
      <c r="T1726">
        <f t="shared" si="215"/>
        <v>1.2791531319511973</v>
      </c>
      <c r="U1726">
        <f t="shared" si="215"/>
        <v>1.5613483478961399</v>
      </c>
      <c r="V1726">
        <f t="shared" si="215"/>
        <v>1.3606422928953557</v>
      </c>
      <c r="W1726">
        <f t="shared" si="215"/>
        <v>1.3474296629761515</v>
      </c>
      <c r="X1726">
        <f t="shared" si="215"/>
        <v>1.3725426544060939</v>
      </c>
      <c r="Y1726">
        <f t="shared" si="215"/>
        <v>1.3407018910380535</v>
      </c>
      <c r="Z1726">
        <f t="shared" si="215"/>
        <v>1.3176861409808451</v>
      </c>
      <c r="AA1726">
        <f t="shared" si="215"/>
        <v>4.4993092200122113</v>
      </c>
      <c r="AB1726">
        <f t="shared" si="215"/>
        <v>3.0983939239060474</v>
      </c>
      <c r="AC1726">
        <f t="shared" si="215"/>
        <v>2.3674709349541154</v>
      </c>
      <c r="AD1726">
        <f t="shared" si="215"/>
        <v>3.0420532969762366</v>
      </c>
    </row>
    <row r="1727" spans="1:30">
      <c r="A1727" t="s">
        <v>2805</v>
      </c>
      <c r="F1727">
        <v>10707.619541007602</v>
      </c>
      <c r="G1727">
        <v>12551.492540219133</v>
      </c>
      <c r="H1727">
        <v>15244.791728016995</v>
      </c>
      <c r="I1727">
        <v>17152.165665096156</v>
      </c>
      <c r="J1727">
        <v>17655.751135592556</v>
      </c>
      <c r="K1727">
        <v>17919.789460189979</v>
      </c>
      <c r="L1727">
        <v>18671.667767692277</v>
      </c>
      <c r="M1727">
        <v>20013.613527353198</v>
      </c>
      <c r="N1727">
        <v>22047.979294273176</v>
      </c>
      <c r="O1727">
        <v>18067.797753755185</v>
      </c>
      <c r="P1727">
        <v>22295.155653507791</v>
      </c>
      <c r="Q1727">
        <v>33961.41657283152</v>
      </c>
      <c r="S1727">
        <f t="shared" si="216"/>
        <v>100</v>
      </c>
      <c r="T1727">
        <f t="shared" si="215"/>
        <v>100</v>
      </c>
      <c r="U1727">
        <f t="shared" si="215"/>
        <v>100</v>
      </c>
      <c r="V1727">
        <f t="shared" si="215"/>
        <v>100</v>
      </c>
      <c r="W1727">
        <f t="shared" si="215"/>
        <v>100</v>
      </c>
      <c r="X1727">
        <f t="shared" si="215"/>
        <v>100</v>
      </c>
      <c r="Y1727">
        <f t="shared" si="215"/>
        <v>100</v>
      </c>
      <c r="Z1727">
        <f t="shared" si="215"/>
        <v>100</v>
      </c>
      <c r="AA1727">
        <f t="shared" si="215"/>
        <v>100</v>
      </c>
      <c r="AB1727">
        <f t="shared" si="215"/>
        <v>100</v>
      </c>
      <c r="AC1727">
        <f t="shared" si="215"/>
        <v>100</v>
      </c>
      <c r="AD1727">
        <f t="shared" si="215"/>
        <v>100</v>
      </c>
    </row>
    <row r="1728" spans="1:30">
      <c r="A1728" t="s">
        <v>2806</v>
      </c>
      <c r="F1728">
        <v>1334.0356363271599</v>
      </c>
      <c r="G1728">
        <v>1551.1423221999999</v>
      </c>
      <c r="H1728">
        <v>1870.9914490000001</v>
      </c>
      <c r="I1728">
        <v>1939.8394212400001</v>
      </c>
      <c r="J1728">
        <v>1840.73876346</v>
      </c>
      <c r="K1728">
        <v>2044.31177736</v>
      </c>
      <c r="L1728">
        <v>1878.0426084499998</v>
      </c>
      <c r="M1728">
        <v>2027.28877369112</v>
      </c>
      <c r="N1728">
        <v>2153.203855146563</v>
      </c>
      <c r="O1728">
        <v>1047.0123235384306</v>
      </c>
      <c r="P1728">
        <v>1314.3533967536264</v>
      </c>
      <c r="Q1728">
        <v>2054.584806187197</v>
      </c>
    </row>
    <row r="1729" spans="1:30">
      <c r="A1729" t="s">
        <v>2807</v>
      </c>
      <c r="F1729">
        <v>12041.6551773347</v>
      </c>
      <c r="G1729">
        <v>14102.634862419132</v>
      </c>
      <c r="H1729">
        <v>17115.783177016994</v>
      </c>
      <c r="I1729">
        <v>19092.005086336158</v>
      </c>
      <c r="J1729">
        <v>19496.489899052554</v>
      </c>
      <c r="K1729">
        <v>19964.101237549978</v>
      </c>
      <c r="L1729">
        <v>20549.710376142277</v>
      </c>
      <c r="M1729">
        <v>22040.902301044302</v>
      </c>
      <c r="N1729">
        <v>24201.183149419739</v>
      </c>
      <c r="O1729">
        <v>19114.810077293616</v>
      </c>
      <c r="P1729">
        <v>23609.509050261426</v>
      </c>
      <c r="Q1729">
        <v>36016.001379018715</v>
      </c>
    </row>
    <row r="1731" spans="1:30">
      <c r="A1731" s="207" t="s">
        <v>2823</v>
      </c>
    </row>
    <row r="1732" spans="1:30">
      <c r="S1732" s="417">
        <v>2010</v>
      </c>
      <c r="T1732" s="417">
        <v>2011</v>
      </c>
      <c r="U1732" s="417">
        <v>2012</v>
      </c>
      <c r="V1732" s="417">
        <v>2013</v>
      </c>
      <c r="W1732" s="417">
        <v>2014</v>
      </c>
      <c r="X1732" s="417">
        <v>2015</v>
      </c>
      <c r="Y1732" s="417">
        <v>2016</v>
      </c>
      <c r="Z1732" s="417">
        <v>2017</v>
      </c>
      <c r="AA1732" s="417">
        <v>2018</v>
      </c>
      <c r="AB1732" s="417">
        <v>2019</v>
      </c>
      <c r="AC1732" s="417">
        <v>2020</v>
      </c>
      <c r="AD1732" s="417">
        <v>2021</v>
      </c>
    </row>
    <row r="1733" spans="1:30">
      <c r="A1733" s="93" t="s">
        <v>13</v>
      </c>
      <c r="S1733">
        <v>6.1534792873585067</v>
      </c>
      <c r="T1733">
        <v>5.7907827812751904</v>
      </c>
      <c r="U1733">
        <v>5.916234195695127</v>
      </c>
      <c r="V1733">
        <v>6.339170902971258</v>
      </c>
      <c r="W1733">
        <v>7.5047069761906533</v>
      </c>
      <c r="X1733">
        <v>9.1485606430114341</v>
      </c>
      <c r="Y1733">
        <v>9.8849695610387762</v>
      </c>
      <c r="Z1733">
        <v>10.123538661394067</v>
      </c>
      <c r="AA1733">
        <v>8.6296444205686296</v>
      </c>
      <c r="AB1733">
        <v>7.9010532423620132</v>
      </c>
      <c r="AC1733">
        <v>9.9445185430320944</v>
      </c>
      <c r="AD1733">
        <v>11.565740842481921</v>
      </c>
    </row>
    <row r="1734" spans="1:30">
      <c r="A1734" s="93" t="s">
        <v>12</v>
      </c>
      <c r="S1734">
        <v>2.2219947572317467</v>
      </c>
      <c r="T1734">
        <v>2.2243794573320637</v>
      </c>
      <c r="U1734">
        <v>2.4246101442360044</v>
      </c>
      <c r="V1734">
        <v>2.0717826889126729</v>
      </c>
      <c r="W1734">
        <v>1.8830272453367953</v>
      </c>
      <c r="X1734">
        <v>2.0211807946267939</v>
      </c>
      <c r="Y1734">
        <v>2.0486995445761695</v>
      </c>
      <c r="Z1734">
        <v>1.9205229229355796</v>
      </c>
      <c r="AA1734">
        <v>2.2204760398829753</v>
      </c>
      <c r="AB1734">
        <v>2.1913644720981962</v>
      </c>
      <c r="AC1734">
        <v>2.3337752597351726</v>
      </c>
      <c r="AD1734">
        <v>1.8116955003344013</v>
      </c>
    </row>
    <row r="1735" spans="1:30">
      <c r="A1735" s="93" t="s">
        <v>513</v>
      </c>
      <c r="S1735">
        <v>31.618599829699008</v>
      </c>
      <c r="T1735">
        <v>31.622393389337788</v>
      </c>
      <c r="U1735">
        <v>31.283701119217</v>
      </c>
      <c r="V1735">
        <v>31.913736225170215</v>
      </c>
      <c r="W1735">
        <v>31.283943604033322</v>
      </c>
      <c r="X1735">
        <v>31.727066091195834</v>
      </c>
      <c r="Y1735">
        <v>32.720969894705625</v>
      </c>
      <c r="Z1735">
        <v>33.293442743286256</v>
      </c>
      <c r="AA1735">
        <v>35.205251884708147</v>
      </c>
      <c r="AB1735">
        <v>36.96724891261173</v>
      </c>
      <c r="AC1735">
        <v>37.345288465340673</v>
      </c>
      <c r="AD1735">
        <v>36.883434637280502</v>
      </c>
    </row>
    <row r="1736" spans="1:30">
      <c r="A1736" s="93" t="s">
        <v>100</v>
      </c>
      <c r="S1736">
        <v>22.439364296625843</v>
      </c>
      <c r="T1736">
        <v>16.633143666127818</v>
      </c>
      <c r="U1736">
        <v>16.293601064226262</v>
      </c>
      <c r="V1736">
        <v>14.449314498766078</v>
      </c>
      <c r="W1736">
        <v>13.07485230273023</v>
      </c>
      <c r="X1736">
        <v>12.9861822957629</v>
      </c>
      <c r="Y1736">
        <v>12.882372042305922</v>
      </c>
      <c r="Z1736">
        <v>10.639269233706676</v>
      </c>
      <c r="AA1736">
        <v>8.4716870021992996</v>
      </c>
      <c r="AB1736">
        <v>1.2506664121497302</v>
      </c>
      <c r="AC1736">
        <v>1.197254816251563</v>
      </c>
      <c r="AD1736">
        <v>0.92506185142903297</v>
      </c>
    </row>
    <row r="1737" spans="1:30">
      <c r="A1737" s="93" t="s">
        <v>512</v>
      </c>
      <c r="S1737">
        <v>10.425786751149245</v>
      </c>
      <c r="T1737">
        <v>10.056574115237774</v>
      </c>
      <c r="U1737">
        <v>10.696381875435362</v>
      </c>
      <c r="V1737">
        <v>10.626899315810055</v>
      </c>
      <c r="W1737">
        <v>9.7094361505426221</v>
      </c>
      <c r="X1737">
        <v>9.8294519446627557</v>
      </c>
      <c r="Y1737">
        <v>9.3672216937695119</v>
      </c>
      <c r="Z1737">
        <v>8.8364671696915256</v>
      </c>
      <c r="AA1737">
        <v>8.9604790915458921</v>
      </c>
      <c r="AB1737">
        <v>9.0001039857962155</v>
      </c>
      <c r="AC1737">
        <v>8.7030696944089474</v>
      </c>
      <c r="AD1737">
        <v>8.6176427323900935</v>
      </c>
    </row>
    <row r="1738" spans="1:30">
      <c r="A1738" s="93" t="s">
        <v>11</v>
      </c>
      <c r="S1738">
        <v>5.3922400895011293</v>
      </c>
      <c r="T1738">
        <v>5.0693660764061379</v>
      </c>
      <c r="U1738">
        <v>5.5273410067235256</v>
      </c>
      <c r="V1738">
        <v>5.6920745605518297</v>
      </c>
      <c r="W1738">
        <v>4.4407674030844859</v>
      </c>
      <c r="X1738">
        <v>4.2468839080591358</v>
      </c>
      <c r="Y1738">
        <v>5.5416955450291194</v>
      </c>
      <c r="Z1738">
        <v>5.637251657398668</v>
      </c>
      <c r="AA1738">
        <v>4.8392722243296582</v>
      </c>
      <c r="AB1738">
        <v>4.9753515822892078</v>
      </c>
      <c r="AC1738">
        <v>5.6786082260226243</v>
      </c>
      <c r="AD1738">
        <v>4.8112056365958198</v>
      </c>
    </row>
    <row r="1739" spans="1:30">
      <c r="A1739" s="93" t="s">
        <v>10</v>
      </c>
      <c r="S1739">
        <v>30.340334604828577</v>
      </c>
      <c r="T1739">
        <v>30.248573602845447</v>
      </c>
      <c r="U1739">
        <v>29.097120122522124</v>
      </c>
      <c r="V1739">
        <v>27.624678694261089</v>
      </c>
      <c r="W1739">
        <v>26.948209631573384</v>
      </c>
      <c r="X1739">
        <v>26.967039258461263</v>
      </c>
      <c r="Y1739">
        <v>26.302844166166274</v>
      </c>
      <c r="Z1739">
        <v>25.650060945686015</v>
      </c>
      <c r="AA1739">
        <v>25.450873073711328</v>
      </c>
      <c r="AB1739">
        <v>24.112406128784674</v>
      </c>
      <c r="AC1739">
        <v>26.664867179961792</v>
      </c>
      <c r="AD1739">
        <v>24.549276475882895</v>
      </c>
    </row>
    <row r="1740" spans="1:30">
      <c r="A1740" s="93" t="s">
        <v>9</v>
      </c>
      <c r="S1740">
        <v>24.940237485063594</v>
      </c>
      <c r="T1740">
        <v>25.308926482140748</v>
      </c>
      <c r="U1740">
        <v>23.747596818051029</v>
      </c>
      <c r="V1740">
        <v>24.583640995235548</v>
      </c>
      <c r="W1740">
        <v>25.002486149692139</v>
      </c>
      <c r="X1740">
        <v>25.316610272244439</v>
      </c>
      <c r="Y1740">
        <v>24.000742419973129</v>
      </c>
      <c r="Z1740">
        <v>24.442545955746322</v>
      </c>
      <c r="AA1740">
        <v>23.12836088856638</v>
      </c>
      <c r="AB1740">
        <v>24.422764572660785</v>
      </c>
      <c r="AC1740">
        <v>26.48846778918341</v>
      </c>
      <c r="AD1740">
        <v>27.281424342018294</v>
      </c>
    </row>
    <row r="1741" spans="1:30">
      <c r="A1741" s="93" t="s">
        <v>8</v>
      </c>
      <c r="S1741">
        <v>4.0930656934306571</v>
      </c>
      <c r="T1741">
        <v>4.1849926695988273</v>
      </c>
      <c r="U1741">
        <v>4.1458817596073958</v>
      </c>
      <c r="V1741">
        <v>3.8047607758990827</v>
      </c>
      <c r="W1741">
        <v>3.6332501774295407</v>
      </c>
      <c r="X1741">
        <v>3.4987968551498523</v>
      </c>
      <c r="Y1741">
        <v>3.5247230491210741</v>
      </c>
      <c r="Z1741">
        <v>3.4283660919131034</v>
      </c>
      <c r="AA1741">
        <v>2.9446929621176809</v>
      </c>
      <c r="AB1741">
        <v>3.1104204060813769</v>
      </c>
      <c r="AC1741">
        <v>3.5796991035361914</v>
      </c>
      <c r="AD1741">
        <v>3.6923986042883863</v>
      </c>
    </row>
    <row r="1742" spans="1:30">
      <c r="A1742" s="93" t="s">
        <v>6</v>
      </c>
      <c r="S1742">
        <v>29.750117483095185</v>
      </c>
      <c r="T1742">
        <v>28.712280524047895</v>
      </c>
      <c r="U1742">
        <v>27.801525160594785</v>
      </c>
      <c r="V1742">
        <v>26.555377131684192</v>
      </c>
      <c r="W1742">
        <v>26.828106080344298</v>
      </c>
      <c r="X1742">
        <v>25.907484520716935</v>
      </c>
      <c r="Y1742">
        <v>25.79324099526773</v>
      </c>
      <c r="Z1742">
        <v>27.824347922371896</v>
      </c>
      <c r="AA1742">
        <v>27.323684613923092</v>
      </c>
      <c r="AB1742">
        <v>27.250041171934896</v>
      </c>
      <c r="AC1742">
        <v>29.226675425021902</v>
      </c>
      <c r="AD1742">
        <v>30.727603273044313</v>
      </c>
    </row>
    <row r="1743" spans="1:30">
      <c r="A1743" s="93" t="s">
        <v>5</v>
      </c>
      <c r="S1743">
        <v>9.1400682685623895</v>
      </c>
      <c r="T1743">
        <v>8.5880303159525369</v>
      </c>
      <c r="U1743">
        <v>8.5555303908091105</v>
      </c>
      <c r="V1743">
        <v>8.4915803370412135</v>
      </c>
      <c r="W1743">
        <v>8.8015722105212948</v>
      </c>
      <c r="X1743">
        <v>7.216408799212366</v>
      </c>
      <c r="Y1743">
        <v>7.306014763518907</v>
      </c>
      <c r="Z1743">
        <v>8.3100912143091339</v>
      </c>
      <c r="AA1743">
        <v>8.3996451944932957</v>
      </c>
      <c r="AB1743">
        <v>7.6529745987128024</v>
      </c>
      <c r="AC1743">
        <v>9.7569355432507407</v>
      </c>
      <c r="AD1743">
        <v>10.185571177361776</v>
      </c>
    </row>
    <row r="1744" spans="1:30">
      <c r="A1744" s="93" t="s">
        <v>4</v>
      </c>
      <c r="S1744">
        <v>2.667255277846651</v>
      </c>
      <c r="T1744">
        <v>2.7143345422782592</v>
      </c>
      <c r="U1744">
        <v>2.4393558458631173</v>
      </c>
      <c r="V1744">
        <v>3.1373444775768617</v>
      </c>
      <c r="W1744">
        <v>2.8102611219843929</v>
      </c>
      <c r="X1744">
        <v>2.7242340075185725</v>
      </c>
      <c r="Y1744">
        <v>2.683465572270225</v>
      </c>
      <c r="Z1744">
        <v>3.347661244819629</v>
      </c>
      <c r="AA1744">
        <v>3.1626275651171709</v>
      </c>
      <c r="AB1744">
        <v>3.1636420979478115</v>
      </c>
      <c r="AC1744">
        <v>2.9789903477810422</v>
      </c>
      <c r="AD1744">
        <v>2.6976805229124921</v>
      </c>
    </row>
    <row r="1745" spans="1:30">
      <c r="A1745" s="93" t="s">
        <v>3</v>
      </c>
      <c r="S1745">
        <v>2.2989068086863367</v>
      </c>
      <c r="T1745">
        <v>2.2404823647304664</v>
      </c>
      <c r="U1745">
        <v>2.1781966889596194</v>
      </c>
      <c r="V1745">
        <v>2.1283547755130319</v>
      </c>
      <c r="W1745">
        <v>2.3503786442762227</v>
      </c>
      <c r="X1745">
        <v>2.4803004473324184</v>
      </c>
      <c r="Y1745">
        <v>2.6791507354148565</v>
      </c>
      <c r="Z1745">
        <v>2.757565859632825</v>
      </c>
      <c r="AA1745">
        <v>2.5162350728178717</v>
      </c>
      <c r="AB1745">
        <v>2.1833393254739182</v>
      </c>
      <c r="AC1745">
        <v>2.7849236554180963</v>
      </c>
      <c r="AD1745">
        <v>2.7421086428093364</v>
      </c>
    </row>
    <row r="1746" spans="1:30">
      <c r="A1746" s="93" t="s">
        <v>33</v>
      </c>
      <c r="S1746">
        <v>31.669172516696264</v>
      </c>
      <c r="T1746">
        <v>30.93993881893778</v>
      </c>
      <c r="U1746">
        <v>28.684508397699261</v>
      </c>
      <c r="V1746">
        <v>28.96210988808015</v>
      </c>
      <c r="W1746">
        <v>27.973373798886218</v>
      </c>
      <c r="X1746">
        <v>29.178050656948539</v>
      </c>
      <c r="Y1746">
        <v>29.911503469958124</v>
      </c>
      <c r="Z1746">
        <v>31.346920845903188</v>
      </c>
      <c r="AA1746">
        <v>30.252770769119103</v>
      </c>
      <c r="AB1746">
        <v>28.931393561026226</v>
      </c>
      <c r="AC1746">
        <v>28.519256118833518</v>
      </c>
      <c r="AD1746">
        <v>28.325982631631106</v>
      </c>
    </row>
    <row r="1747" spans="1:30">
      <c r="A1747" s="93" t="s">
        <v>1</v>
      </c>
      <c r="S1747">
        <v>9.9728103157466066</v>
      </c>
      <c r="T1747">
        <v>10.211628425038983</v>
      </c>
      <c r="U1747">
        <v>9.8613081039262465</v>
      </c>
      <c r="V1747">
        <v>8.7590937873777523</v>
      </c>
      <c r="W1747">
        <v>7.2714023395867837</v>
      </c>
      <c r="X1747">
        <v>5.2507861318861986</v>
      </c>
      <c r="Y1747">
        <v>6.5364517570271365</v>
      </c>
      <c r="Z1747">
        <v>4.3076190807375658</v>
      </c>
      <c r="AA1747">
        <v>3.6288564307027884</v>
      </c>
      <c r="AB1747">
        <v>3.095858468925583</v>
      </c>
      <c r="AC1747">
        <v>3.073880222909616</v>
      </c>
      <c r="AD1747">
        <v>3.5426822088778995</v>
      </c>
    </row>
    <row r="1748" spans="1:30">
      <c r="A1748" s="93" t="s">
        <v>0</v>
      </c>
      <c r="S1748">
        <v>11.33667979134705</v>
      </c>
      <c r="T1748">
        <v>9.8161214492829565</v>
      </c>
      <c r="U1748">
        <v>9.0939230812336866</v>
      </c>
      <c r="V1748">
        <v>8.0032102714558153</v>
      </c>
      <c r="W1748">
        <v>9.7110801296300533</v>
      </c>
      <c r="X1748">
        <v>9.2775268919626335</v>
      </c>
      <c r="Y1748">
        <v>8.7102628190029936</v>
      </c>
      <c r="Z1748">
        <v>9.4882979678990083</v>
      </c>
      <c r="AA1748">
        <v>10.408325828571813</v>
      </c>
      <c r="AB1748">
        <v>10.388278806901464</v>
      </c>
      <c r="AC1748">
        <v>9.2900400131092429</v>
      </c>
      <c r="AD1748">
        <v>9.3852970729611371</v>
      </c>
    </row>
    <row r="1751" spans="1:30">
      <c r="A1751" s="527" t="s">
        <v>370</v>
      </c>
    </row>
    <row r="1752" spans="1:30">
      <c r="A1752" t="s">
        <v>2829</v>
      </c>
    </row>
  </sheetData>
  <sheetProtection algorithmName="SHA-512" hashValue="lAPVnKTUNh2gdz0BZPQk1pYoPVsL25G1Cf3yOB8TU+qOgzC+H1PR89oV3D5KeL/T0fDi5n9YPkUN5QktPlxgIg==" saltValue="3bvm75E3VcMUJ4KDNt+Hrg==" spinCount="100000" sheet="1" objects="1" scenarios="1"/>
  <hyperlinks>
    <hyperlink ref="C76" r:id="rId1" xr:uid="{00000000-0004-0000-6001-000000000000}"/>
    <hyperlink ref="C85" r:id="rId2" location="data/RL" xr:uid="{00000000-0004-0000-6001-000001000000}"/>
    <hyperlink ref="B37" r:id="rId3" xr:uid="{00000000-0004-0000-6001-000002000000}"/>
    <hyperlink ref="B24" r:id="rId4" xr:uid="{00000000-0004-0000-6001-000003000000}"/>
    <hyperlink ref="B6" r:id="rId5" xr:uid="{00000000-0004-0000-6001-000004000000}"/>
    <hyperlink ref="A219" r:id="rId6" xr:uid="{00000000-0004-0000-6001-000005000000}"/>
    <hyperlink ref="A823" r:id="rId7" xr:uid="{00000000-0004-0000-6001-000006000000}"/>
  </hyperlinks>
  <pageMargins left="0.7" right="0.7" top="0.75" bottom="0.75" header="0.3" footer="0.3"/>
  <pageSetup paperSize="9" orientation="portrait" r:id="rId8"/>
  <drawing r:id="rId9"/>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sheetPr codeName="Sheet366">
    <tabColor rgb="FFC00000"/>
  </sheetPr>
  <dimension ref="A1:K48"/>
  <sheetViews>
    <sheetView topLeftCell="A38" workbookViewId="0">
      <selection activeCell="D126" sqref="A1:XFD1048576"/>
    </sheetView>
  </sheetViews>
  <sheetFormatPr defaultRowHeight="14.4"/>
  <cols>
    <col min="1" max="1" width="28.5546875" customWidth="1"/>
  </cols>
  <sheetData>
    <row r="1" spans="1:11">
      <c r="B1" s="880" t="s">
        <v>2366</v>
      </c>
      <c r="C1" s="880"/>
      <c r="D1" s="880" t="s">
        <v>2367</v>
      </c>
      <c r="E1" s="880"/>
    </row>
    <row r="2" spans="1:11">
      <c r="A2" s="407" t="s">
        <v>12</v>
      </c>
      <c r="B2">
        <v>2020</v>
      </c>
      <c r="C2">
        <v>2021</v>
      </c>
      <c r="D2">
        <v>2020</v>
      </c>
      <c r="E2">
        <v>2021</v>
      </c>
    </row>
    <row r="3" spans="1:11">
      <c r="A3" s="253" t="s">
        <v>452</v>
      </c>
      <c r="B3">
        <v>49115.5</v>
      </c>
      <c r="C3">
        <v>82262.399999999994</v>
      </c>
      <c r="D3">
        <f>B3/J16</f>
        <v>4285.820244328097</v>
      </c>
      <c r="E3">
        <f>C3/K16</f>
        <v>7377.6479657943473</v>
      </c>
    </row>
    <row r="4" spans="1:11">
      <c r="A4" s="253" t="s">
        <v>453</v>
      </c>
      <c r="B4">
        <v>74564.399999999994</v>
      </c>
      <c r="C4">
        <v>93143.3</v>
      </c>
      <c r="D4">
        <f>B4/J16</f>
        <v>6506.4921465968573</v>
      </c>
      <c r="E4">
        <f>C4/K16</f>
        <v>8353.4941573838441</v>
      </c>
    </row>
    <row r="5" spans="1:11">
      <c r="A5" s="253" t="s">
        <v>454</v>
      </c>
    </row>
    <row r="6" spans="1:11">
      <c r="A6" s="253" t="s">
        <v>455</v>
      </c>
    </row>
    <row r="9" spans="1:11">
      <c r="A9" t="s">
        <v>2365</v>
      </c>
    </row>
    <row r="14" spans="1:11" s="409" customFormat="1" ht="18" customHeight="1">
      <c r="A14" s="879" t="s">
        <v>2368</v>
      </c>
      <c r="B14" s="879"/>
      <c r="C14" s="879"/>
      <c r="D14" s="879"/>
      <c r="E14" s="879"/>
      <c r="F14" s="879"/>
      <c r="G14" s="879"/>
      <c r="H14" s="879"/>
      <c r="I14" s="879"/>
      <c r="J14" s="879"/>
      <c r="K14" s="879"/>
    </row>
    <row r="15" spans="1:11" s="409" customFormat="1" ht="30.75" customHeight="1">
      <c r="A15" s="410" t="s">
        <v>1199</v>
      </c>
      <c r="B15" s="408">
        <v>2012</v>
      </c>
      <c r="C15" s="408">
        <v>2013</v>
      </c>
      <c r="D15" s="408">
        <v>2014</v>
      </c>
      <c r="E15" s="408">
        <v>2015</v>
      </c>
      <c r="F15" s="408">
        <v>2016</v>
      </c>
      <c r="G15" s="408">
        <v>2017</v>
      </c>
      <c r="H15" s="408">
        <v>2018</v>
      </c>
      <c r="I15" s="408">
        <v>2019</v>
      </c>
      <c r="J15" s="408">
        <v>2020</v>
      </c>
      <c r="K15" s="408">
        <v>2021</v>
      </c>
    </row>
    <row r="16" spans="1:11" s="409" customFormat="1" ht="25.05" customHeight="1">
      <c r="A16" s="406" t="s">
        <v>12</v>
      </c>
      <c r="B16" s="413">
        <v>7.6191332019471689</v>
      </c>
      <c r="C16" s="413">
        <v>8.3989255143734383</v>
      </c>
      <c r="D16" s="413">
        <v>8.9760867394202464</v>
      </c>
      <c r="E16" s="413">
        <v>10.129002385419605</v>
      </c>
      <c r="F16" s="413">
        <v>10.89</v>
      </c>
      <c r="G16" s="413">
        <v>10.3</v>
      </c>
      <c r="H16" s="413">
        <v>10.210000000000001</v>
      </c>
      <c r="I16" s="413">
        <v>10.761664925745819</v>
      </c>
      <c r="J16" s="413">
        <v>11.46</v>
      </c>
      <c r="K16" s="413">
        <v>11.150220284486405</v>
      </c>
    </row>
    <row r="19" spans="1:11">
      <c r="A19" s="407" t="s">
        <v>513</v>
      </c>
    </row>
    <row r="21" spans="1:11">
      <c r="B21" s="880" t="s">
        <v>2371</v>
      </c>
      <c r="C21" s="880"/>
      <c r="D21" s="880" t="s">
        <v>2367</v>
      </c>
      <c r="E21" s="880"/>
    </row>
    <row r="22" spans="1:11">
      <c r="A22" s="407"/>
      <c r="B22">
        <v>2020</v>
      </c>
      <c r="C22">
        <v>2021</v>
      </c>
      <c r="D22">
        <v>2020</v>
      </c>
      <c r="E22">
        <v>2021</v>
      </c>
    </row>
    <row r="23" spans="1:11">
      <c r="A23" s="253" t="s">
        <v>452</v>
      </c>
      <c r="B23" s="19">
        <v>8924</v>
      </c>
      <c r="C23" s="19">
        <v>14492</v>
      </c>
      <c r="D23">
        <f>B23/J31</f>
        <v>20.704157111399837</v>
      </c>
      <c r="E23">
        <f>C23/K31</f>
        <v>34.803909796104612</v>
      </c>
      <c r="F23" s="1" t="s">
        <v>2369</v>
      </c>
    </row>
    <row r="24" spans="1:11">
      <c r="A24" s="253" t="s">
        <v>453</v>
      </c>
      <c r="B24" s="19">
        <v>103035</v>
      </c>
      <c r="C24" s="19">
        <v>107789</v>
      </c>
      <c r="D24">
        <f>B24/J31</f>
        <v>239.04670864781292</v>
      </c>
      <c r="E24">
        <f>C24/K31</f>
        <v>258.8654866831576</v>
      </c>
      <c r="F24" t="s">
        <v>2372</v>
      </c>
    </row>
    <row r="25" spans="1:11">
      <c r="A25" s="253" t="s">
        <v>454</v>
      </c>
    </row>
    <row r="26" spans="1:11">
      <c r="A26" s="253" t="s">
        <v>455</v>
      </c>
    </row>
    <row r="27" spans="1:11">
      <c r="B27" s="19">
        <v>17276</v>
      </c>
      <c r="D27">
        <f>B27/I31</f>
        <v>38.912714429868821</v>
      </c>
    </row>
    <row r="29" spans="1:11" s="409" customFormat="1" ht="18" customHeight="1">
      <c r="A29" s="879" t="s">
        <v>2368</v>
      </c>
      <c r="B29" s="879"/>
      <c r="C29" s="879"/>
      <c r="D29" s="879"/>
      <c r="E29" s="879"/>
      <c r="F29" s="879"/>
      <c r="G29" s="879"/>
      <c r="H29" s="879"/>
      <c r="I29" s="879"/>
      <c r="J29" s="879"/>
      <c r="K29" s="879"/>
    </row>
    <row r="30" spans="1:11" s="409" customFormat="1" ht="30.75" customHeight="1">
      <c r="A30" s="410" t="s">
        <v>1199</v>
      </c>
      <c r="B30" s="408">
        <v>2012</v>
      </c>
      <c r="C30" s="408">
        <v>2013</v>
      </c>
      <c r="D30" s="408">
        <v>2014</v>
      </c>
      <c r="E30" s="408">
        <v>2015</v>
      </c>
      <c r="F30" s="408">
        <v>2016</v>
      </c>
      <c r="G30" s="408">
        <v>2017</v>
      </c>
      <c r="H30" s="408">
        <v>2018</v>
      </c>
      <c r="I30" s="408">
        <v>2019</v>
      </c>
      <c r="J30" s="408">
        <v>2020</v>
      </c>
      <c r="K30" s="408">
        <v>2021</v>
      </c>
    </row>
    <row r="31" spans="1:11" s="409" customFormat="1" ht="25.05" customHeight="1">
      <c r="A31" s="406" t="s">
        <v>804</v>
      </c>
      <c r="B31" s="405">
        <v>382.9</v>
      </c>
      <c r="C31" s="405">
        <v>370.5</v>
      </c>
      <c r="D31" s="405">
        <v>370.8</v>
      </c>
      <c r="E31" s="405">
        <v>443.6</v>
      </c>
      <c r="F31" s="405">
        <v>444.8</v>
      </c>
      <c r="G31" s="405">
        <v>436.6</v>
      </c>
      <c r="H31" s="405">
        <v>400.34097035040429</v>
      </c>
      <c r="I31" s="405">
        <v>443.96800000000002</v>
      </c>
      <c r="J31" s="405">
        <v>431.02454990000001</v>
      </c>
      <c r="K31" s="412">
        <v>416.39</v>
      </c>
    </row>
    <row r="34" spans="1:11">
      <c r="A34" t="s">
        <v>2369</v>
      </c>
    </row>
    <row r="36" spans="1:11">
      <c r="A36" t="s">
        <v>2370</v>
      </c>
    </row>
    <row r="39" spans="1:11">
      <c r="A39" s="407" t="s">
        <v>512</v>
      </c>
    </row>
    <row r="41" spans="1:11">
      <c r="A41" t="s">
        <v>2373</v>
      </c>
    </row>
    <row r="42" spans="1:11">
      <c r="A42" t="s">
        <v>1199</v>
      </c>
      <c r="B42">
        <v>2012</v>
      </c>
      <c r="C42">
        <v>2013</v>
      </c>
      <c r="D42">
        <v>2014</v>
      </c>
      <c r="E42">
        <v>2015</v>
      </c>
      <c r="F42">
        <v>2016</v>
      </c>
      <c r="G42">
        <v>2017</v>
      </c>
      <c r="H42">
        <v>2018</v>
      </c>
      <c r="I42">
        <v>2019</v>
      </c>
      <c r="J42">
        <v>2020</v>
      </c>
      <c r="K42">
        <v>2021</v>
      </c>
    </row>
    <row r="43" spans="1:11">
      <c r="A43" t="s">
        <v>512</v>
      </c>
      <c r="B43">
        <v>4892.6183086488309</v>
      </c>
      <c r="C43">
        <v>4624.0918445587158</v>
      </c>
      <c r="D43">
        <v>4485.4156572573656</v>
      </c>
      <c r="E43">
        <v>4061.4820677813364</v>
      </c>
      <c r="F43">
        <v>3813.3224557275357</v>
      </c>
      <c r="G43">
        <v>4407.4036628858357</v>
      </c>
      <c r="H43">
        <v>4346.9868825742005</v>
      </c>
      <c r="I43">
        <v>4495.6794796847971</v>
      </c>
      <c r="J43">
        <v>3970.3906313886919</v>
      </c>
      <c r="K43">
        <v>4939.1681057605874</v>
      </c>
    </row>
    <row r="46" spans="1:11">
      <c r="B46">
        <f>'1.1.19'!N4/Estimates2022!B43</f>
        <v>0.43640014463740873</v>
      </c>
      <c r="C46">
        <f>'1.1.19'!O4/Estimates2022!C43</f>
        <v>0.44547764219994135</v>
      </c>
      <c r="D46">
        <f>'1.1.19'!P4/Estimates2022!D43</f>
        <v>0.44943574101728517</v>
      </c>
      <c r="E46">
        <f>'1.1.19'!Q4/Estimates2022!E43</f>
        <v>0.44882730346407723</v>
      </c>
      <c r="F46">
        <f>'1.1.19'!R4/Estimates2022!F43</f>
        <v>0.44544833484739216</v>
      </c>
      <c r="G46">
        <f>'1.1.19'!S4/Estimates2022!G43</f>
        <v>0.44095251888670689</v>
      </c>
      <c r="H46">
        <f>'1.1.19'!T4/Estimates2022!H43</f>
        <v>0.45948431722600364</v>
      </c>
      <c r="I46">
        <f>'1.1.19'!U4/Estimates2022!I43</f>
        <v>0.46608280849392636</v>
      </c>
      <c r="J46">
        <f>'1.1.19'!V4/Estimates2022!J43</f>
        <v>0.45523325648635765</v>
      </c>
      <c r="K46">
        <f>'1.1.19'!W4/Estimates2022!K43</f>
        <v>0.42157834285928852</v>
      </c>
    </row>
    <row r="48" spans="1:11">
      <c r="B48">
        <f>'1.1.19'!N5/Estimates2022!B43</f>
        <v>0.4058804847170745</v>
      </c>
      <c r="C48">
        <f>'1.1.19'!O5/Estimates2022!C43</f>
        <v>0.4199865108551582</v>
      </c>
      <c r="D48">
        <f>'1.1.19'!P5/Estimates2022!D43</f>
        <v>0.38921081244619138</v>
      </c>
      <c r="E48">
        <f>'1.1.19'!Q5/Estimates2022!E43</f>
        <v>0.37403244500100763</v>
      </c>
      <c r="F48">
        <f>'1.1.19'!R5/Estimates2022!F43</f>
        <v>0.39946149824861188</v>
      </c>
      <c r="G48">
        <f>'1.1.19'!S5/Estimates2022!G43</f>
        <v>0.4466296153529789</v>
      </c>
      <c r="H48">
        <f>'1.1.19'!T5/Estimates2022!H43</f>
        <v>0.52460332613876659</v>
      </c>
      <c r="I48">
        <f>'1.1.19'!U5/Estimates2022!I43</f>
        <v>0.49078284605037714</v>
      </c>
      <c r="J48">
        <f>'1.1.19'!V5/Estimates2022!J43</f>
        <v>0.47652092813050678</v>
      </c>
      <c r="K48">
        <f>'1.1.19'!W5/Estimates2022!K43</f>
        <v>0.48354115717878415</v>
      </c>
    </row>
  </sheetData>
  <sheetProtection algorithmName="SHA-512" hashValue="JpHbEX7jwoCH3NjKmZiDTP4w10xV1ESVpmrfPKObJgZRASjukUO4/8RmZG0DRojyKM3wuJKINN8LhollgpPKAw==" saltValue="udTId2ZqwHhIYuB7HhcOqg==" spinCount="100000" sheet="1" objects="1" scenarios="1"/>
  <mergeCells count="6">
    <mergeCell ref="A29:K29"/>
    <mergeCell ref="B1:C1"/>
    <mergeCell ref="D1:E1"/>
    <mergeCell ref="A14:K14"/>
    <mergeCell ref="B21:C21"/>
    <mergeCell ref="D21:E21"/>
  </mergeCells>
  <hyperlinks>
    <hyperlink ref="F23" r:id="rId1" xr:uid="{00000000-0004-0000-6101-000000000000}"/>
  </hyperlinks>
  <pageMargins left="0.7" right="0.7" top="0.75" bottom="0.75" header="0.3" footer="0.3"/>
</worksheet>
</file>

<file path=xl/worksheets/sheet3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sheetPr codeName="Sheet367">
    <tabColor rgb="FFC00000"/>
  </sheetPr>
  <dimension ref="A2:P59"/>
  <sheetViews>
    <sheetView topLeftCell="A39" workbookViewId="0">
      <selection activeCell="Q45" sqref="Q45"/>
    </sheetView>
  </sheetViews>
  <sheetFormatPr defaultRowHeight="14.4"/>
  <cols>
    <col min="1" max="1" width="19.21875" customWidth="1"/>
  </cols>
  <sheetData>
    <row r="2" spans="1:16">
      <c r="A2" s="879" t="s">
        <v>1198</v>
      </c>
      <c r="B2" s="879"/>
      <c r="C2" s="879"/>
      <c r="D2" s="879"/>
      <c r="E2" s="879"/>
      <c r="F2" s="879"/>
      <c r="G2" s="879"/>
      <c r="H2" s="879"/>
      <c r="I2" s="879"/>
      <c r="J2" s="879"/>
      <c r="K2" s="879"/>
      <c r="L2" s="879"/>
      <c r="M2" s="879"/>
      <c r="N2" s="879"/>
      <c r="O2" s="879"/>
      <c r="P2" s="879"/>
    </row>
    <row r="3" spans="1:16" ht="27.6">
      <c r="A3" s="376" t="s">
        <v>1199</v>
      </c>
      <c r="B3" s="377">
        <v>2007</v>
      </c>
      <c r="C3" s="408">
        <v>2008</v>
      </c>
      <c r="D3" s="408">
        <v>2009</v>
      </c>
      <c r="E3" s="408">
        <v>2010</v>
      </c>
      <c r="F3" s="408">
        <v>2011</v>
      </c>
      <c r="G3" s="377">
        <v>2012</v>
      </c>
      <c r="H3" s="377">
        <v>2013</v>
      </c>
      <c r="I3" s="377">
        <v>2014</v>
      </c>
      <c r="J3" s="377">
        <v>2015</v>
      </c>
      <c r="K3" s="377">
        <v>2016</v>
      </c>
      <c r="L3" s="377">
        <v>2017</v>
      </c>
      <c r="M3" s="377">
        <v>2018</v>
      </c>
      <c r="N3" s="377">
        <v>2019</v>
      </c>
      <c r="O3" s="377">
        <v>2020</v>
      </c>
      <c r="P3" s="377">
        <v>2021</v>
      </c>
    </row>
    <row r="4" spans="1:16">
      <c r="A4" s="378" t="s">
        <v>13</v>
      </c>
      <c r="B4" s="444">
        <v>20805.58851125939</v>
      </c>
      <c r="C4" s="442">
        <v>21452.303429941621</v>
      </c>
      <c r="D4" s="442">
        <v>22099.018348623857</v>
      </c>
      <c r="E4" s="442">
        <v>22802.438959549625</v>
      </c>
      <c r="F4" s="442">
        <v>23532.862281067559</v>
      </c>
      <c r="G4" s="379">
        <v>24292</v>
      </c>
      <c r="H4" s="379">
        <v>25080</v>
      </c>
      <c r="I4" s="379">
        <v>25901</v>
      </c>
      <c r="J4" s="379">
        <v>26681</v>
      </c>
      <c r="K4" s="379">
        <v>27503</v>
      </c>
      <c r="L4" s="379">
        <v>28359</v>
      </c>
      <c r="M4" s="379">
        <v>29250</v>
      </c>
      <c r="N4" s="379">
        <v>30175</v>
      </c>
      <c r="O4" s="379">
        <v>31127</v>
      </c>
      <c r="P4" s="379">
        <v>32097</v>
      </c>
    </row>
    <row r="5" spans="1:16">
      <c r="A5" s="378" t="s">
        <v>12</v>
      </c>
      <c r="B5" s="444">
        <v>1879.5573829948355</v>
      </c>
      <c r="C5" s="442">
        <v>1914.8854589855243</v>
      </c>
      <c r="D5" s="442">
        <v>1950.8775599027706</v>
      </c>
      <c r="E5" s="442">
        <v>1987.5461667292132</v>
      </c>
      <c r="F5" s="442">
        <v>2025</v>
      </c>
      <c r="G5" s="379">
        <v>2068.5</v>
      </c>
      <c r="H5" s="379">
        <v>2110.1</v>
      </c>
      <c r="I5" s="379">
        <v>2149.3000000000002</v>
      </c>
      <c r="J5" s="379">
        <v>2185.9</v>
      </c>
      <c r="K5" s="379">
        <v>2219.6999999999998</v>
      </c>
      <c r="L5" s="379">
        <v>2254</v>
      </c>
      <c r="M5" s="379">
        <v>2288.6999999999998</v>
      </c>
      <c r="N5" s="379">
        <v>2323.5</v>
      </c>
      <c r="O5" s="379">
        <v>2374.6970000000001</v>
      </c>
      <c r="P5" s="379">
        <v>2410.3000000000002</v>
      </c>
    </row>
    <row r="6" spans="1:16">
      <c r="A6" s="378" t="s">
        <v>804</v>
      </c>
      <c r="B6" s="447">
        <v>641.62400000000002</v>
      </c>
      <c r="C6" s="442">
        <v>652.202</v>
      </c>
      <c r="D6" s="442">
        <v>669.327</v>
      </c>
      <c r="E6" s="442">
        <v>687.05200000000002</v>
      </c>
      <c r="F6" s="442">
        <v>705.37599999999998</v>
      </c>
      <c r="G6" s="379">
        <v>724</v>
      </c>
      <c r="H6" s="379">
        <v>744</v>
      </c>
      <c r="I6" s="379">
        <v>764</v>
      </c>
      <c r="J6" s="379">
        <v>785</v>
      </c>
      <c r="K6" s="379">
        <v>806</v>
      </c>
      <c r="L6" s="379">
        <v>758.31600000000003</v>
      </c>
      <c r="M6" s="379">
        <v>776.11</v>
      </c>
      <c r="N6" s="379">
        <v>794.28</v>
      </c>
      <c r="O6" s="379">
        <v>812.76900000000001</v>
      </c>
      <c r="P6" s="380">
        <v>831.6</v>
      </c>
    </row>
    <row r="7" spans="1:16">
      <c r="A7" s="378" t="s">
        <v>1200</v>
      </c>
      <c r="B7" s="444">
        <v>65837</v>
      </c>
      <c r="C7" s="442">
        <v>68076</v>
      </c>
      <c r="D7" s="442">
        <v>70391</v>
      </c>
      <c r="E7" s="442">
        <v>72884</v>
      </c>
      <c r="F7" s="442">
        <v>75259</v>
      </c>
      <c r="G7" s="379">
        <v>77817</v>
      </c>
      <c r="H7" s="379">
        <v>80462</v>
      </c>
      <c r="I7" s="379">
        <v>83197</v>
      </c>
      <c r="J7" s="379">
        <v>86025.626847758875</v>
      </c>
      <c r="K7" s="379">
        <v>89216</v>
      </c>
      <c r="L7" s="379">
        <v>91984.000000000015</v>
      </c>
      <c r="M7" s="379">
        <v>95132</v>
      </c>
      <c r="N7" s="379">
        <v>98387</v>
      </c>
      <c r="O7" s="379">
        <v>101757</v>
      </c>
      <c r="P7" s="379">
        <v>105247.00000000001</v>
      </c>
    </row>
    <row r="8" spans="1:16">
      <c r="A8" s="378" t="s">
        <v>512</v>
      </c>
      <c r="B8" s="445">
        <v>1018</v>
      </c>
      <c r="C8" s="443">
        <v>1032</v>
      </c>
      <c r="D8" s="443">
        <v>1044</v>
      </c>
      <c r="E8" s="443">
        <v>1055</v>
      </c>
      <c r="F8" s="443">
        <v>1067</v>
      </c>
      <c r="G8" s="380">
        <v>1080</v>
      </c>
      <c r="H8" s="380">
        <v>1093</v>
      </c>
      <c r="I8" s="380">
        <v>1106</v>
      </c>
      <c r="J8" s="380">
        <v>1119</v>
      </c>
      <c r="K8" s="379">
        <v>1132</v>
      </c>
      <c r="L8" s="379">
        <v>1093</v>
      </c>
      <c r="M8" s="379">
        <v>1120</v>
      </c>
      <c r="N8" s="379">
        <v>1134</v>
      </c>
      <c r="O8" s="381">
        <v>1146.903</v>
      </c>
      <c r="P8" s="381">
        <v>1160.3620000000001</v>
      </c>
    </row>
    <row r="9" spans="1:16">
      <c r="A9" s="378" t="s">
        <v>11</v>
      </c>
      <c r="B9" s="445">
        <v>1880</v>
      </c>
      <c r="C9" s="443">
        <v>1884</v>
      </c>
      <c r="D9" s="443">
        <v>1887</v>
      </c>
      <c r="E9" s="443">
        <v>1892</v>
      </c>
      <c r="F9" s="443">
        <v>1897</v>
      </c>
      <c r="G9" s="380">
        <v>1901</v>
      </c>
      <c r="H9" s="380">
        <v>1908</v>
      </c>
      <c r="I9" s="380">
        <v>1916</v>
      </c>
      <c r="J9" s="380">
        <v>1924</v>
      </c>
      <c r="K9" s="380">
        <v>1942</v>
      </c>
      <c r="L9" s="380">
        <v>1953</v>
      </c>
      <c r="M9" s="380">
        <v>2183</v>
      </c>
      <c r="N9" s="380">
        <v>2125</v>
      </c>
      <c r="O9" s="380">
        <v>2050</v>
      </c>
      <c r="P9" s="380">
        <v>2077</v>
      </c>
    </row>
    <row r="10" spans="1:16">
      <c r="A10" s="378" t="s">
        <v>10</v>
      </c>
      <c r="B10" s="445">
        <v>18556</v>
      </c>
      <c r="C10" s="443">
        <v>19072</v>
      </c>
      <c r="D10" s="443">
        <v>19601.026000000002</v>
      </c>
      <c r="E10" s="443">
        <v>20142.014999999999</v>
      </c>
      <c r="F10" s="443">
        <v>20696.07</v>
      </c>
      <c r="G10" s="380">
        <v>21263</v>
      </c>
      <c r="H10" s="380">
        <v>21842</v>
      </c>
      <c r="I10" s="380">
        <v>22434</v>
      </c>
      <c r="J10" s="380">
        <v>23040</v>
      </c>
      <c r="K10" s="380">
        <v>23658</v>
      </c>
      <c r="L10" s="380">
        <v>24290</v>
      </c>
      <c r="M10" s="380">
        <v>25729.337</v>
      </c>
      <c r="N10" s="380">
        <v>26525.313999999998</v>
      </c>
      <c r="O10" s="380">
        <v>27340.456999999999</v>
      </c>
      <c r="P10" s="382">
        <v>28177.761999999999</v>
      </c>
    </row>
    <row r="11" spans="1:16">
      <c r="A11" s="378" t="s">
        <v>9</v>
      </c>
      <c r="B11" s="445">
        <v>12900</v>
      </c>
      <c r="C11" s="443">
        <v>13077</v>
      </c>
      <c r="D11" s="443">
        <v>13520</v>
      </c>
      <c r="E11" s="443">
        <v>13948</v>
      </c>
      <c r="F11" s="443">
        <v>14389</v>
      </c>
      <c r="G11" s="380">
        <v>14845</v>
      </c>
      <c r="H11" s="380">
        <v>15317</v>
      </c>
      <c r="I11" s="380">
        <v>15805</v>
      </c>
      <c r="J11" s="380">
        <v>16311</v>
      </c>
      <c r="K11" s="379">
        <v>16833</v>
      </c>
      <c r="L11" s="379">
        <v>17373</v>
      </c>
      <c r="M11" s="379">
        <v>17564</v>
      </c>
      <c r="N11" s="379">
        <v>18005</v>
      </c>
      <c r="O11" s="379">
        <v>18450</v>
      </c>
      <c r="P11" s="379">
        <v>18898</v>
      </c>
    </row>
    <row r="12" spans="1:16">
      <c r="A12" s="378" t="s">
        <v>8</v>
      </c>
      <c r="B12" s="445">
        <v>1240</v>
      </c>
      <c r="C12" s="443">
        <v>1244</v>
      </c>
      <c r="D12" s="443">
        <v>1247</v>
      </c>
      <c r="E12" s="443">
        <v>1250</v>
      </c>
      <c r="F12" s="443">
        <v>1252</v>
      </c>
      <c r="G12" s="380">
        <v>1256</v>
      </c>
      <c r="H12" s="380">
        <v>1259</v>
      </c>
      <c r="I12" s="380">
        <v>1261</v>
      </c>
      <c r="J12" s="380">
        <v>1263</v>
      </c>
      <c r="K12" s="379">
        <v>1263</v>
      </c>
      <c r="L12" s="379">
        <v>1265</v>
      </c>
      <c r="M12" s="379">
        <v>1265</v>
      </c>
      <c r="N12" s="379">
        <v>1266</v>
      </c>
      <c r="O12" s="379">
        <v>1266</v>
      </c>
      <c r="P12" s="379">
        <v>1266</v>
      </c>
    </row>
    <row r="13" spans="1:16">
      <c r="A13" s="378" t="s">
        <v>6</v>
      </c>
      <c r="B13" s="444">
        <v>20632.434000000001</v>
      </c>
      <c r="C13" s="442">
        <v>21207.929</v>
      </c>
      <c r="D13" s="442">
        <v>21802.866000000002</v>
      </c>
      <c r="E13" s="442">
        <v>22416.881000000001</v>
      </c>
      <c r="F13" s="442">
        <v>23049.620999999999</v>
      </c>
      <c r="G13" s="379">
        <v>23700.715</v>
      </c>
      <c r="H13" s="379">
        <v>24366.112000000001</v>
      </c>
      <c r="I13" s="379">
        <v>25041.921999999999</v>
      </c>
      <c r="J13" s="379">
        <v>25727.911</v>
      </c>
      <c r="K13" s="379">
        <v>26423.623</v>
      </c>
      <c r="L13" s="379">
        <v>27864.264999999999</v>
      </c>
      <c r="M13" s="379">
        <v>28585.72</v>
      </c>
      <c r="N13" s="379">
        <v>29318.300999999999</v>
      </c>
      <c r="O13" s="379">
        <v>30066.648000000001</v>
      </c>
      <c r="P13" s="379">
        <v>30832.243999999999</v>
      </c>
    </row>
    <row r="14" spans="1:16">
      <c r="A14" s="378" t="s">
        <v>5</v>
      </c>
      <c r="B14" s="445">
        <v>2028</v>
      </c>
      <c r="C14" s="443">
        <v>2116</v>
      </c>
      <c r="D14" s="443">
        <v>2103</v>
      </c>
      <c r="E14" s="443">
        <v>2143</v>
      </c>
      <c r="F14" s="443">
        <v>2116.0770000000002</v>
      </c>
      <c r="G14" s="380">
        <v>2155</v>
      </c>
      <c r="H14" s="380">
        <v>2196</v>
      </c>
      <c r="I14" s="380">
        <v>2238</v>
      </c>
      <c r="J14" s="380">
        <v>2281</v>
      </c>
      <c r="K14" s="380">
        <v>2459</v>
      </c>
      <c r="L14" s="380">
        <v>2369</v>
      </c>
      <c r="M14" s="380">
        <v>2414</v>
      </c>
      <c r="N14" s="380">
        <v>2459</v>
      </c>
      <c r="O14" s="380">
        <v>2504</v>
      </c>
      <c r="P14" s="380">
        <v>2550</v>
      </c>
    </row>
    <row r="15" spans="1:16">
      <c r="A15" s="378" t="s">
        <v>4</v>
      </c>
      <c r="B15" s="445">
        <v>84</v>
      </c>
      <c r="C15" s="443">
        <v>85</v>
      </c>
      <c r="D15" s="443">
        <v>87</v>
      </c>
      <c r="E15" s="443">
        <v>88</v>
      </c>
      <c r="F15" s="443">
        <v>86.78369075428013</v>
      </c>
      <c r="G15" s="380">
        <v>88.302999999999997</v>
      </c>
      <c r="H15" s="380">
        <v>89.948999999999998</v>
      </c>
      <c r="I15" s="380">
        <v>91.358999999999995</v>
      </c>
      <c r="J15" s="380">
        <v>93.418999999999997</v>
      </c>
      <c r="K15" s="380">
        <v>94.677000000000007</v>
      </c>
      <c r="L15" s="380">
        <v>95.843000000000004</v>
      </c>
      <c r="M15" s="380">
        <v>96.762</v>
      </c>
      <c r="N15" s="380">
        <v>97.625</v>
      </c>
      <c r="O15" s="380">
        <v>98.462000000000003</v>
      </c>
      <c r="P15" s="380">
        <v>99.257999999999996</v>
      </c>
    </row>
    <row r="16" spans="1:16">
      <c r="A16" s="378" t="s">
        <v>3</v>
      </c>
      <c r="B16" s="444">
        <v>48883.844990928817</v>
      </c>
      <c r="C16" s="442">
        <v>49177</v>
      </c>
      <c r="D16" s="442">
        <v>50545</v>
      </c>
      <c r="E16" s="442">
        <v>51329</v>
      </c>
      <c r="F16" s="442">
        <v>52129</v>
      </c>
      <c r="G16" s="379">
        <v>52827.909</v>
      </c>
      <c r="H16" s="379">
        <v>53649.095999999998</v>
      </c>
      <c r="I16" s="379">
        <v>54488.423999999999</v>
      </c>
      <c r="J16" s="379">
        <v>55319.826000000001</v>
      </c>
      <c r="K16" s="379">
        <v>56140.764000000003</v>
      </c>
      <c r="L16" s="379">
        <v>56990.964</v>
      </c>
      <c r="M16" s="379">
        <v>57859.351000000002</v>
      </c>
      <c r="N16" s="379">
        <v>58726.826000000001</v>
      </c>
      <c r="O16" s="379">
        <v>59538.697</v>
      </c>
      <c r="P16" s="379">
        <v>60143</v>
      </c>
    </row>
    <row r="17" spans="1:16">
      <c r="A17" s="378" t="s">
        <v>460</v>
      </c>
      <c r="B17" s="444">
        <v>39446</v>
      </c>
      <c r="C17" s="442">
        <v>40668</v>
      </c>
      <c r="D17" s="442">
        <v>41916</v>
      </c>
      <c r="E17" s="442">
        <v>43187</v>
      </c>
      <c r="F17" s="442">
        <v>44485</v>
      </c>
      <c r="G17" s="379">
        <v>44929</v>
      </c>
      <c r="H17" s="379">
        <v>46356</v>
      </c>
      <c r="I17" s="379">
        <v>47831</v>
      </c>
      <c r="J17" s="379">
        <v>49359</v>
      </c>
      <c r="K17" s="379">
        <v>50942</v>
      </c>
      <c r="L17" s="379">
        <v>52555</v>
      </c>
      <c r="M17" s="379">
        <v>54199</v>
      </c>
      <c r="N17" s="379">
        <v>55891</v>
      </c>
      <c r="O17" s="379">
        <v>57638</v>
      </c>
      <c r="P17" s="379">
        <v>59442</v>
      </c>
    </row>
    <row r="18" spans="1:16">
      <c r="A18" s="378" t="s">
        <v>1</v>
      </c>
      <c r="B18" s="444">
        <v>11970</v>
      </c>
      <c r="C18" s="442">
        <v>12292</v>
      </c>
      <c r="D18" s="442">
        <v>12626</v>
      </c>
      <c r="E18" s="442">
        <v>13093</v>
      </c>
      <c r="F18" s="442">
        <v>13719</v>
      </c>
      <c r="G18" s="379">
        <v>14145.326999999999</v>
      </c>
      <c r="H18" s="379">
        <v>14580.29</v>
      </c>
      <c r="I18" s="379">
        <v>15023.315000000001</v>
      </c>
      <c r="J18" s="379">
        <v>15473.905000000001</v>
      </c>
      <c r="K18" s="379">
        <v>15933.883</v>
      </c>
      <c r="L18" s="379">
        <v>16405.228999999999</v>
      </c>
      <c r="M18" s="379">
        <v>16887.72</v>
      </c>
      <c r="N18" s="379">
        <v>17381.168000000001</v>
      </c>
      <c r="O18" s="379">
        <v>17885.421999999999</v>
      </c>
      <c r="P18" s="379">
        <v>18400.556</v>
      </c>
    </row>
    <row r="19" spans="1:16">
      <c r="A19" s="378" t="s">
        <v>0</v>
      </c>
      <c r="B19" s="444">
        <v>12040</v>
      </c>
      <c r="C19" s="442">
        <v>12122</v>
      </c>
      <c r="D19" s="442">
        <v>12231</v>
      </c>
      <c r="E19" s="442">
        <v>12336</v>
      </c>
      <c r="F19" s="442">
        <v>12754</v>
      </c>
      <c r="G19" s="379">
        <v>13061</v>
      </c>
      <c r="H19" s="379">
        <v>13668</v>
      </c>
      <c r="I19" s="379">
        <v>13993</v>
      </c>
      <c r="J19" s="379">
        <v>14327</v>
      </c>
      <c r="K19" s="379">
        <v>14670</v>
      </c>
      <c r="L19" s="379">
        <v>15022</v>
      </c>
      <c r="M19" s="379">
        <v>15384</v>
      </c>
      <c r="N19" s="379">
        <v>15761</v>
      </c>
      <c r="O19" s="379">
        <v>16153</v>
      </c>
      <c r="P19" s="379">
        <v>16559</v>
      </c>
    </row>
    <row r="22" spans="1:16">
      <c r="A22" s="446" t="s">
        <v>2607</v>
      </c>
    </row>
    <row r="24" spans="1:16">
      <c r="D24">
        <f>D6/C6-1</f>
        <v>2.6257202523144674E-2</v>
      </c>
      <c r="E24">
        <f>E6/D6-1</f>
        <v>2.6481824280209842E-2</v>
      </c>
    </row>
    <row r="26" spans="1:16">
      <c r="B26" s="442">
        <v>22802.438959549625</v>
      </c>
      <c r="C26" s="442">
        <v>23532.862281067559</v>
      </c>
      <c r="E26">
        <v>22802</v>
      </c>
      <c r="F26">
        <v>23533</v>
      </c>
      <c r="G26">
        <v>24292</v>
      </c>
      <c r="H26">
        <v>25080</v>
      </c>
      <c r="I26">
        <v>25901</v>
      </c>
      <c r="J26">
        <v>26681</v>
      </c>
      <c r="K26">
        <v>27503</v>
      </c>
      <c r="L26">
        <v>28359</v>
      </c>
      <c r="M26">
        <v>29250</v>
      </c>
      <c r="N26">
        <v>30175</v>
      </c>
      <c r="O26">
        <v>31127</v>
      </c>
      <c r="P26">
        <v>32097</v>
      </c>
    </row>
    <row r="27" spans="1:16">
      <c r="B27" s="442">
        <v>1987.5461667292132</v>
      </c>
      <c r="C27" s="442">
        <v>2025</v>
      </c>
      <c r="E27">
        <v>1988</v>
      </c>
      <c r="F27">
        <v>2025</v>
      </c>
      <c r="G27">
        <v>2068.5</v>
      </c>
      <c r="H27">
        <v>2110.1</v>
      </c>
      <c r="I27">
        <v>2149.3000000000002</v>
      </c>
      <c r="J27">
        <v>2185.9</v>
      </c>
      <c r="K27">
        <v>2219.6999999999998</v>
      </c>
      <c r="L27">
        <v>2254</v>
      </c>
      <c r="M27">
        <v>2288.6999999999998</v>
      </c>
      <c r="N27">
        <v>2323.5</v>
      </c>
      <c r="O27">
        <v>2374.6970000000001</v>
      </c>
      <c r="P27">
        <v>2410.3000000000002</v>
      </c>
    </row>
    <row r="28" spans="1:16">
      <c r="B28" s="442">
        <v>687.05200000000002</v>
      </c>
      <c r="C28" s="442">
        <v>705.37599999999998</v>
      </c>
      <c r="E28">
        <v>687</v>
      </c>
      <c r="F28">
        <v>705</v>
      </c>
      <c r="G28">
        <v>687.96698805311951</v>
      </c>
      <c r="H28">
        <v>701.7263278141819</v>
      </c>
      <c r="I28">
        <v>715.76085437046538</v>
      </c>
      <c r="J28">
        <v>730.07607145787483</v>
      </c>
      <c r="K28">
        <v>744.67759288703235</v>
      </c>
      <c r="L28">
        <v>758.31600000000003</v>
      </c>
      <c r="M28">
        <v>776.11</v>
      </c>
      <c r="N28">
        <v>794.28</v>
      </c>
      <c r="O28">
        <v>812.76900000000001</v>
      </c>
      <c r="P28">
        <v>831.6</v>
      </c>
    </row>
    <row r="29" spans="1:16">
      <c r="B29" s="442">
        <v>72884</v>
      </c>
      <c r="C29" s="442">
        <v>75259</v>
      </c>
      <c r="E29">
        <v>72884</v>
      </c>
      <c r="F29">
        <v>75259</v>
      </c>
      <c r="G29">
        <v>77817</v>
      </c>
      <c r="H29">
        <v>80462</v>
      </c>
      <c r="I29">
        <v>83197</v>
      </c>
      <c r="J29">
        <v>86025.626847758875</v>
      </c>
      <c r="K29">
        <v>89216</v>
      </c>
      <c r="L29">
        <v>91984.000000000015</v>
      </c>
      <c r="M29">
        <v>95132</v>
      </c>
      <c r="N29">
        <v>98387</v>
      </c>
      <c r="O29">
        <v>101757</v>
      </c>
      <c r="P29">
        <v>105247.00000000001</v>
      </c>
    </row>
    <row r="30" spans="1:16">
      <c r="B30" s="443">
        <v>1055</v>
      </c>
      <c r="C30" s="443">
        <v>1067</v>
      </c>
      <c r="E30">
        <v>1055</v>
      </c>
      <c r="F30">
        <v>1067</v>
      </c>
      <c r="G30">
        <v>1080</v>
      </c>
      <c r="H30">
        <v>1093</v>
      </c>
      <c r="I30">
        <v>1106</v>
      </c>
      <c r="J30">
        <v>1119</v>
      </c>
      <c r="K30">
        <v>1132</v>
      </c>
      <c r="L30">
        <v>1093</v>
      </c>
      <c r="M30">
        <v>1120</v>
      </c>
      <c r="N30">
        <v>1134</v>
      </c>
      <c r="O30">
        <v>1160</v>
      </c>
      <c r="P30">
        <v>1183.2</v>
      </c>
    </row>
    <row r="31" spans="1:16">
      <c r="B31" s="443">
        <v>1892</v>
      </c>
      <c r="C31" s="443">
        <v>1897</v>
      </c>
      <c r="E31">
        <v>1892</v>
      </c>
      <c r="F31">
        <v>1897</v>
      </c>
      <c r="G31">
        <v>1901</v>
      </c>
      <c r="H31">
        <v>1908</v>
      </c>
      <c r="I31">
        <v>1916</v>
      </c>
      <c r="J31">
        <v>1924</v>
      </c>
      <c r="K31">
        <v>1942</v>
      </c>
      <c r="L31">
        <v>1953</v>
      </c>
      <c r="M31">
        <v>2183</v>
      </c>
      <c r="N31">
        <v>2125</v>
      </c>
      <c r="O31">
        <v>2050</v>
      </c>
      <c r="P31">
        <v>2077</v>
      </c>
    </row>
    <row r="32" spans="1:16">
      <c r="B32" s="443">
        <v>20142.014999999999</v>
      </c>
      <c r="C32" s="443">
        <v>20696.07</v>
      </c>
      <c r="E32">
        <v>20142</v>
      </c>
      <c r="F32">
        <v>20696</v>
      </c>
      <c r="G32">
        <v>21263</v>
      </c>
      <c r="H32">
        <v>21842</v>
      </c>
      <c r="I32">
        <v>22434</v>
      </c>
      <c r="J32">
        <v>23040</v>
      </c>
      <c r="K32">
        <v>23658</v>
      </c>
      <c r="L32">
        <v>24290</v>
      </c>
      <c r="M32">
        <v>25729.337</v>
      </c>
      <c r="N32">
        <v>26525.313999999998</v>
      </c>
      <c r="O32">
        <v>27340.456999999999</v>
      </c>
      <c r="P32">
        <v>28177.761999999999</v>
      </c>
    </row>
    <row r="33" spans="2:16">
      <c r="B33" s="443">
        <v>13948</v>
      </c>
      <c r="C33" s="443">
        <v>14389</v>
      </c>
      <c r="E33">
        <v>13948</v>
      </c>
      <c r="F33">
        <v>14389</v>
      </c>
      <c r="G33">
        <v>14845</v>
      </c>
      <c r="H33">
        <v>15317</v>
      </c>
      <c r="I33">
        <v>15805</v>
      </c>
      <c r="J33">
        <v>16311</v>
      </c>
      <c r="K33">
        <v>16833</v>
      </c>
      <c r="L33">
        <v>17373</v>
      </c>
      <c r="M33">
        <v>17564</v>
      </c>
      <c r="N33">
        <v>18005</v>
      </c>
      <c r="O33">
        <v>18450</v>
      </c>
      <c r="P33">
        <v>18898</v>
      </c>
    </row>
    <row r="34" spans="2:16">
      <c r="B34" s="443">
        <v>1250</v>
      </c>
      <c r="C34" s="443">
        <v>1252</v>
      </c>
      <c r="E34">
        <v>1250</v>
      </c>
      <c r="F34">
        <v>1252</v>
      </c>
      <c r="G34">
        <v>1256</v>
      </c>
      <c r="H34">
        <v>1259</v>
      </c>
      <c r="I34">
        <v>1261</v>
      </c>
      <c r="J34">
        <v>1263</v>
      </c>
      <c r="K34">
        <v>1263</v>
      </c>
      <c r="L34">
        <v>1265</v>
      </c>
      <c r="M34">
        <v>1265</v>
      </c>
      <c r="N34">
        <v>1266</v>
      </c>
      <c r="O34">
        <v>1266</v>
      </c>
      <c r="P34">
        <v>1266</v>
      </c>
    </row>
    <row r="35" spans="2:16">
      <c r="B35" s="442">
        <v>22416.881000000001</v>
      </c>
      <c r="C35" s="442">
        <v>23049.620999999999</v>
      </c>
      <c r="E35">
        <v>22417</v>
      </c>
      <c r="F35">
        <v>23050</v>
      </c>
      <c r="G35">
        <v>23700.715</v>
      </c>
      <c r="H35">
        <v>24366.112000000001</v>
      </c>
      <c r="I35">
        <v>25041.921999999999</v>
      </c>
      <c r="J35">
        <v>25727.911</v>
      </c>
      <c r="K35">
        <v>26423.623</v>
      </c>
      <c r="L35">
        <v>27864.264999999999</v>
      </c>
      <c r="M35">
        <v>28585.72</v>
      </c>
      <c r="N35">
        <v>29318.300999999999</v>
      </c>
      <c r="O35">
        <v>30066.648000000001</v>
      </c>
      <c r="P35">
        <v>30832.243999999999</v>
      </c>
    </row>
    <row r="36" spans="2:16">
      <c r="B36" s="443">
        <v>2143</v>
      </c>
      <c r="C36" s="443">
        <v>2116.0770000000002</v>
      </c>
      <c r="E36">
        <v>2143</v>
      </c>
      <c r="F36">
        <v>2116</v>
      </c>
      <c r="G36">
        <v>2155</v>
      </c>
      <c r="H36">
        <v>2196</v>
      </c>
      <c r="I36">
        <v>2238</v>
      </c>
      <c r="J36">
        <v>2281</v>
      </c>
      <c r="K36">
        <v>2459</v>
      </c>
      <c r="L36">
        <v>2369</v>
      </c>
      <c r="M36">
        <v>2414</v>
      </c>
      <c r="N36">
        <v>2459</v>
      </c>
      <c r="O36">
        <v>2504</v>
      </c>
      <c r="P36">
        <v>2550</v>
      </c>
    </row>
    <row r="37" spans="2:16">
      <c r="B37" s="443">
        <v>88</v>
      </c>
      <c r="C37" s="443">
        <v>86.78369075428013</v>
      </c>
      <c r="E37">
        <v>88</v>
      </c>
      <c r="F37">
        <v>87</v>
      </c>
      <c r="G37">
        <v>88.302999999999997</v>
      </c>
      <c r="H37">
        <v>89.948999999999998</v>
      </c>
      <c r="I37">
        <v>91.358999999999995</v>
      </c>
      <c r="J37">
        <v>93.418999999999997</v>
      </c>
      <c r="K37">
        <v>94.677000000000007</v>
      </c>
      <c r="L37">
        <v>95.843000000000004</v>
      </c>
      <c r="M37">
        <v>96.762</v>
      </c>
      <c r="N37">
        <v>97.625</v>
      </c>
      <c r="O37">
        <v>98.462000000000003</v>
      </c>
      <c r="P37">
        <v>99.257999999999996</v>
      </c>
    </row>
    <row r="38" spans="2:16">
      <c r="B38" s="442">
        <v>51329</v>
      </c>
      <c r="C38" s="442">
        <v>52129</v>
      </c>
      <c r="E38">
        <v>51329</v>
      </c>
      <c r="F38">
        <v>52129</v>
      </c>
      <c r="G38">
        <v>52827.909</v>
      </c>
      <c r="H38">
        <v>53649.095999999998</v>
      </c>
      <c r="I38">
        <v>54488.423999999999</v>
      </c>
      <c r="J38">
        <v>55319.826000000001</v>
      </c>
      <c r="K38">
        <v>56140.764000000003</v>
      </c>
      <c r="L38">
        <v>56990.964</v>
      </c>
      <c r="M38">
        <v>57859.351000000002</v>
      </c>
      <c r="N38">
        <v>58726.826000000001</v>
      </c>
      <c r="O38">
        <v>59538.697</v>
      </c>
      <c r="P38">
        <v>60143</v>
      </c>
    </row>
    <row r="39" spans="2:16">
      <c r="B39" s="442">
        <v>43187</v>
      </c>
      <c r="C39" s="442">
        <v>44485</v>
      </c>
      <c r="E39">
        <v>43187</v>
      </c>
      <c r="F39">
        <v>44485</v>
      </c>
      <c r="G39">
        <v>44929</v>
      </c>
      <c r="H39">
        <v>46356</v>
      </c>
      <c r="I39">
        <v>47831</v>
      </c>
      <c r="J39">
        <v>49359</v>
      </c>
      <c r="K39">
        <v>50942</v>
      </c>
      <c r="L39">
        <v>52555</v>
      </c>
      <c r="M39">
        <v>54199</v>
      </c>
      <c r="N39">
        <v>55891</v>
      </c>
      <c r="O39">
        <v>57638</v>
      </c>
      <c r="P39">
        <v>59442</v>
      </c>
    </row>
    <row r="40" spans="2:16">
      <c r="B40" s="442">
        <v>13093</v>
      </c>
      <c r="C40" s="442">
        <v>13719</v>
      </c>
      <c r="E40">
        <v>13093</v>
      </c>
      <c r="F40">
        <v>13719</v>
      </c>
      <c r="G40">
        <v>14145.326999999999</v>
      </c>
      <c r="H40">
        <v>14580.29</v>
      </c>
      <c r="I40">
        <v>15023.315000000001</v>
      </c>
      <c r="J40">
        <v>15473.905000000001</v>
      </c>
      <c r="K40">
        <v>15933.883</v>
      </c>
      <c r="L40">
        <v>16405.228999999999</v>
      </c>
      <c r="M40">
        <v>16887.72</v>
      </c>
      <c r="N40">
        <v>17381.168000000001</v>
      </c>
      <c r="O40">
        <v>17885.421999999999</v>
      </c>
      <c r="P40">
        <v>18400.556</v>
      </c>
    </row>
    <row r="41" spans="2:16">
      <c r="B41" s="442">
        <v>12336</v>
      </c>
      <c r="C41" s="442">
        <v>12754</v>
      </c>
      <c r="E41">
        <v>12336</v>
      </c>
      <c r="F41">
        <v>12754</v>
      </c>
      <c r="G41">
        <v>13061</v>
      </c>
      <c r="H41">
        <v>13668</v>
      </c>
      <c r="I41">
        <v>13993</v>
      </c>
      <c r="J41">
        <v>14327</v>
      </c>
      <c r="K41">
        <v>14670</v>
      </c>
      <c r="L41">
        <v>15022</v>
      </c>
      <c r="M41">
        <v>15384</v>
      </c>
      <c r="N41">
        <v>15761</v>
      </c>
      <c r="O41">
        <v>16153</v>
      </c>
      <c r="P41">
        <v>16559</v>
      </c>
    </row>
    <row r="44" spans="2:16">
      <c r="E44" t="b">
        <f>E26=E4</f>
        <v>0</v>
      </c>
      <c r="F44" t="b">
        <f t="shared" ref="F44:P44" si="0">F26=F4</f>
        <v>0</v>
      </c>
      <c r="G44" t="b">
        <f t="shared" si="0"/>
        <v>1</v>
      </c>
      <c r="H44" t="b">
        <f t="shared" si="0"/>
        <v>1</v>
      </c>
      <c r="I44" t="b">
        <f t="shared" si="0"/>
        <v>1</v>
      </c>
      <c r="J44" t="b">
        <f t="shared" si="0"/>
        <v>1</v>
      </c>
      <c r="K44" t="b">
        <f t="shared" si="0"/>
        <v>1</v>
      </c>
      <c r="L44" t="b">
        <f t="shared" si="0"/>
        <v>1</v>
      </c>
      <c r="M44" t="b">
        <f t="shared" si="0"/>
        <v>1</v>
      </c>
      <c r="N44" t="b">
        <f t="shared" si="0"/>
        <v>1</v>
      </c>
      <c r="O44" t="b">
        <f t="shared" si="0"/>
        <v>1</v>
      </c>
      <c r="P44" t="b">
        <f t="shared" si="0"/>
        <v>1</v>
      </c>
    </row>
    <row r="45" spans="2:16">
      <c r="E45" t="b">
        <f t="shared" ref="E45:P45" si="1">E27=E5</f>
        <v>0</v>
      </c>
      <c r="F45" t="b">
        <f t="shared" si="1"/>
        <v>1</v>
      </c>
      <c r="G45" t="b">
        <f t="shared" si="1"/>
        <v>1</v>
      </c>
      <c r="H45" t="b">
        <f t="shared" si="1"/>
        <v>1</v>
      </c>
      <c r="I45" t="b">
        <f t="shared" si="1"/>
        <v>1</v>
      </c>
      <c r="J45" t="b">
        <f t="shared" si="1"/>
        <v>1</v>
      </c>
      <c r="K45" t="b">
        <f t="shared" si="1"/>
        <v>1</v>
      </c>
      <c r="L45" t="b">
        <f t="shared" si="1"/>
        <v>1</v>
      </c>
      <c r="M45" t="b">
        <f t="shared" si="1"/>
        <v>1</v>
      </c>
      <c r="N45" t="b">
        <f t="shared" si="1"/>
        <v>1</v>
      </c>
      <c r="O45" t="b">
        <f t="shared" si="1"/>
        <v>1</v>
      </c>
      <c r="P45" t="b">
        <f t="shared" si="1"/>
        <v>1</v>
      </c>
    </row>
    <row r="46" spans="2:16">
      <c r="E46" t="b">
        <f t="shared" ref="E46:P46" si="2">E28=E6</f>
        <v>0</v>
      </c>
      <c r="F46" t="b">
        <f t="shared" si="2"/>
        <v>0</v>
      </c>
      <c r="G46" t="b">
        <f t="shared" si="2"/>
        <v>0</v>
      </c>
      <c r="H46" t="b">
        <f t="shared" si="2"/>
        <v>0</v>
      </c>
      <c r="I46" t="b">
        <f t="shared" si="2"/>
        <v>0</v>
      </c>
      <c r="J46" t="b">
        <f t="shared" si="2"/>
        <v>0</v>
      </c>
      <c r="K46" t="b">
        <f t="shared" si="2"/>
        <v>0</v>
      </c>
      <c r="L46" t="b">
        <f t="shared" si="2"/>
        <v>1</v>
      </c>
      <c r="M46" t="b">
        <f t="shared" si="2"/>
        <v>1</v>
      </c>
      <c r="N46" t="b">
        <f t="shared" si="2"/>
        <v>1</v>
      </c>
      <c r="O46" t="b">
        <f t="shared" si="2"/>
        <v>1</v>
      </c>
      <c r="P46" t="b">
        <f t="shared" si="2"/>
        <v>1</v>
      </c>
    </row>
    <row r="47" spans="2:16">
      <c r="E47" t="b">
        <f t="shared" ref="E47:P47" si="3">E29=E7</f>
        <v>1</v>
      </c>
      <c r="F47" t="b">
        <f t="shared" si="3"/>
        <v>1</v>
      </c>
      <c r="G47" t="b">
        <f t="shared" si="3"/>
        <v>1</v>
      </c>
      <c r="H47" t="b">
        <f t="shared" si="3"/>
        <v>1</v>
      </c>
      <c r="I47" t="b">
        <f t="shared" si="3"/>
        <v>1</v>
      </c>
      <c r="J47" t="b">
        <f t="shared" si="3"/>
        <v>1</v>
      </c>
      <c r="K47" t="b">
        <f t="shared" si="3"/>
        <v>1</v>
      </c>
      <c r="L47" t="b">
        <f t="shared" si="3"/>
        <v>1</v>
      </c>
      <c r="M47" t="b">
        <f t="shared" si="3"/>
        <v>1</v>
      </c>
      <c r="N47" t="b">
        <f t="shared" si="3"/>
        <v>1</v>
      </c>
      <c r="O47" t="b">
        <f t="shared" si="3"/>
        <v>1</v>
      </c>
      <c r="P47" t="b">
        <f t="shared" si="3"/>
        <v>1</v>
      </c>
    </row>
    <row r="48" spans="2:16">
      <c r="E48" t="b">
        <f t="shared" ref="E48:P48" si="4">E30=E8</f>
        <v>1</v>
      </c>
      <c r="F48" t="b">
        <f t="shared" si="4"/>
        <v>1</v>
      </c>
      <c r="G48" t="b">
        <f t="shared" si="4"/>
        <v>1</v>
      </c>
      <c r="H48" t="b">
        <f t="shared" si="4"/>
        <v>1</v>
      </c>
      <c r="I48" t="b">
        <f t="shared" si="4"/>
        <v>1</v>
      </c>
      <c r="J48" t="b">
        <f t="shared" si="4"/>
        <v>1</v>
      </c>
      <c r="K48" t="b">
        <f t="shared" si="4"/>
        <v>1</v>
      </c>
      <c r="L48" t="b">
        <f t="shared" si="4"/>
        <v>1</v>
      </c>
      <c r="M48" t="b">
        <f t="shared" si="4"/>
        <v>1</v>
      </c>
      <c r="N48" t="b">
        <f t="shared" si="4"/>
        <v>1</v>
      </c>
      <c r="O48" t="b">
        <f t="shared" si="4"/>
        <v>0</v>
      </c>
      <c r="P48" t="b">
        <f t="shared" si="4"/>
        <v>0</v>
      </c>
    </row>
    <row r="49" spans="5:16">
      <c r="E49" t="b">
        <f t="shared" ref="E49:P49" si="5">E31=E9</f>
        <v>1</v>
      </c>
      <c r="F49" t="b">
        <f t="shared" si="5"/>
        <v>1</v>
      </c>
      <c r="G49" t="b">
        <f t="shared" si="5"/>
        <v>1</v>
      </c>
      <c r="H49" t="b">
        <f t="shared" si="5"/>
        <v>1</v>
      </c>
      <c r="I49" t="b">
        <f t="shared" si="5"/>
        <v>1</v>
      </c>
      <c r="J49" t="b">
        <f t="shared" si="5"/>
        <v>1</v>
      </c>
      <c r="K49" t="b">
        <f t="shared" si="5"/>
        <v>1</v>
      </c>
      <c r="L49" t="b">
        <f t="shared" si="5"/>
        <v>1</v>
      </c>
      <c r="M49" t="b">
        <f t="shared" si="5"/>
        <v>1</v>
      </c>
      <c r="N49" t="b">
        <f t="shared" si="5"/>
        <v>1</v>
      </c>
      <c r="O49" t="b">
        <f t="shared" si="5"/>
        <v>1</v>
      </c>
      <c r="P49" t="b">
        <f t="shared" si="5"/>
        <v>1</v>
      </c>
    </row>
    <row r="50" spans="5:16">
      <c r="E50" t="b">
        <f t="shared" ref="E50:P50" si="6">E32=E10</f>
        <v>0</v>
      </c>
      <c r="F50" t="b">
        <f t="shared" si="6"/>
        <v>0</v>
      </c>
      <c r="G50" t="b">
        <f t="shared" si="6"/>
        <v>1</v>
      </c>
      <c r="H50" t="b">
        <f t="shared" si="6"/>
        <v>1</v>
      </c>
      <c r="I50" t="b">
        <f t="shared" si="6"/>
        <v>1</v>
      </c>
      <c r="J50" t="b">
        <f t="shared" si="6"/>
        <v>1</v>
      </c>
      <c r="K50" t="b">
        <f t="shared" si="6"/>
        <v>1</v>
      </c>
      <c r="L50" t="b">
        <f t="shared" si="6"/>
        <v>1</v>
      </c>
      <c r="M50" t="b">
        <f t="shared" si="6"/>
        <v>1</v>
      </c>
      <c r="N50" t="b">
        <f t="shared" si="6"/>
        <v>1</v>
      </c>
      <c r="O50" t="b">
        <f t="shared" si="6"/>
        <v>1</v>
      </c>
      <c r="P50" t="b">
        <f t="shared" si="6"/>
        <v>1</v>
      </c>
    </row>
    <row r="51" spans="5:16">
      <c r="E51" t="b">
        <f t="shared" ref="E51:P51" si="7">E33=E11</f>
        <v>1</v>
      </c>
      <c r="F51" t="b">
        <f t="shared" si="7"/>
        <v>1</v>
      </c>
      <c r="G51" t="b">
        <f t="shared" si="7"/>
        <v>1</v>
      </c>
      <c r="H51" t="b">
        <f t="shared" si="7"/>
        <v>1</v>
      </c>
      <c r="I51" t="b">
        <f t="shared" si="7"/>
        <v>1</v>
      </c>
      <c r="J51" t="b">
        <f t="shared" si="7"/>
        <v>1</v>
      </c>
      <c r="K51" t="b">
        <f t="shared" si="7"/>
        <v>1</v>
      </c>
      <c r="L51" t="b">
        <f t="shared" si="7"/>
        <v>1</v>
      </c>
      <c r="M51" t="b">
        <f t="shared" si="7"/>
        <v>1</v>
      </c>
      <c r="N51" t="b">
        <f t="shared" si="7"/>
        <v>1</v>
      </c>
      <c r="O51" t="b">
        <f t="shared" si="7"/>
        <v>1</v>
      </c>
      <c r="P51" t="b">
        <f t="shared" si="7"/>
        <v>1</v>
      </c>
    </row>
    <row r="52" spans="5:16">
      <c r="E52" t="b">
        <f t="shared" ref="E52:P52" si="8">E34=E12</f>
        <v>1</v>
      </c>
      <c r="F52" t="b">
        <f t="shared" si="8"/>
        <v>1</v>
      </c>
      <c r="G52" t="b">
        <f t="shared" si="8"/>
        <v>1</v>
      </c>
      <c r="H52" t="b">
        <f t="shared" si="8"/>
        <v>1</v>
      </c>
      <c r="I52" t="b">
        <f t="shared" si="8"/>
        <v>1</v>
      </c>
      <c r="J52" t="b">
        <f t="shared" si="8"/>
        <v>1</v>
      </c>
      <c r="K52" t="b">
        <f t="shared" si="8"/>
        <v>1</v>
      </c>
      <c r="L52" t="b">
        <f t="shared" si="8"/>
        <v>1</v>
      </c>
      <c r="M52" t="b">
        <f t="shared" si="8"/>
        <v>1</v>
      </c>
      <c r="N52" t="b">
        <f t="shared" si="8"/>
        <v>1</v>
      </c>
      <c r="O52" t="b">
        <f t="shared" si="8"/>
        <v>1</v>
      </c>
      <c r="P52" t="b">
        <f t="shared" si="8"/>
        <v>1</v>
      </c>
    </row>
    <row r="53" spans="5:16">
      <c r="E53" t="b">
        <f t="shared" ref="E53:P53" si="9">E35=E13</f>
        <v>0</v>
      </c>
      <c r="F53" t="b">
        <f t="shared" si="9"/>
        <v>0</v>
      </c>
      <c r="G53" t="b">
        <f t="shared" si="9"/>
        <v>1</v>
      </c>
      <c r="H53" t="b">
        <f t="shared" si="9"/>
        <v>1</v>
      </c>
      <c r="I53" t="b">
        <f t="shared" si="9"/>
        <v>1</v>
      </c>
      <c r="J53" t="b">
        <f t="shared" si="9"/>
        <v>1</v>
      </c>
      <c r="K53" t="b">
        <f t="shared" si="9"/>
        <v>1</v>
      </c>
      <c r="L53" t="b">
        <f t="shared" si="9"/>
        <v>1</v>
      </c>
      <c r="M53" t="b">
        <f t="shared" si="9"/>
        <v>1</v>
      </c>
      <c r="N53" t="b">
        <f t="shared" si="9"/>
        <v>1</v>
      </c>
      <c r="O53" t="b">
        <f t="shared" si="9"/>
        <v>1</v>
      </c>
      <c r="P53" t="b">
        <f t="shared" si="9"/>
        <v>1</v>
      </c>
    </row>
    <row r="54" spans="5:16">
      <c r="E54" t="b">
        <f t="shared" ref="E54:P54" si="10">E36=E14</f>
        <v>1</v>
      </c>
      <c r="F54" t="b">
        <f t="shared" si="10"/>
        <v>0</v>
      </c>
      <c r="G54" t="b">
        <f t="shared" si="10"/>
        <v>1</v>
      </c>
      <c r="H54" t="b">
        <f t="shared" si="10"/>
        <v>1</v>
      </c>
      <c r="I54" t="b">
        <f t="shared" si="10"/>
        <v>1</v>
      </c>
      <c r="J54" t="b">
        <f t="shared" si="10"/>
        <v>1</v>
      </c>
      <c r="K54" t="b">
        <f t="shared" si="10"/>
        <v>1</v>
      </c>
      <c r="L54" t="b">
        <f t="shared" si="10"/>
        <v>1</v>
      </c>
      <c r="M54" t="b">
        <f t="shared" si="10"/>
        <v>1</v>
      </c>
      <c r="N54" t="b">
        <f t="shared" si="10"/>
        <v>1</v>
      </c>
      <c r="O54" t="b">
        <f t="shared" si="10"/>
        <v>1</v>
      </c>
      <c r="P54" t="b">
        <f t="shared" si="10"/>
        <v>1</v>
      </c>
    </row>
    <row r="55" spans="5:16">
      <c r="E55" t="b">
        <f t="shared" ref="E55:P55" si="11">E37=E15</f>
        <v>1</v>
      </c>
      <c r="F55" t="b">
        <f t="shared" si="11"/>
        <v>0</v>
      </c>
      <c r="G55" t="b">
        <f t="shared" si="11"/>
        <v>1</v>
      </c>
      <c r="H55" t="b">
        <f t="shared" si="11"/>
        <v>1</v>
      </c>
      <c r="I55" t="b">
        <f t="shared" si="11"/>
        <v>1</v>
      </c>
      <c r="J55" t="b">
        <f t="shared" si="11"/>
        <v>1</v>
      </c>
      <c r="K55" t="b">
        <f t="shared" si="11"/>
        <v>1</v>
      </c>
      <c r="L55" t="b">
        <f t="shared" si="11"/>
        <v>1</v>
      </c>
      <c r="M55" t="b">
        <f t="shared" si="11"/>
        <v>1</v>
      </c>
      <c r="N55" t="b">
        <f t="shared" si="11"/>
        <v>1</v>
      </c>
      <c r="O55" t="b">
        <f t="shared" si="11"/>
        <v>1</v>
      </c>
      <c r="P55" t="b">
        <f t="shared" si="11"/>
        <v>1</v>
      </c>
    </row>
    <row r="56" spans="5:16">
      <c r="E56" t="b">
        <f t="shared" ref="E56:P56" si="12">E38=E16</f>
        <v>1</v>
      </c>
      <c r="F56" t="b">
        <f t="shared" si="12"/>
        <v>1</v>
      </c>
      <c r="G56" t="b">
        <f t="shared" si="12"/>
        <v>1</v>
      </c>
      <c r="H56" t="b">
        <f t="shared" si="12"/>
        <v>1</v>
      </c>
      <c r="I56" t="b">
        <f t="shared" si="12"/>
        <v>1</v>
      </c>
      <c r="J56" t="b">
        <f t="shared" si="12"/>
        <v>1</v>
      </c>
      <c r="K56" t="b">
        <f t="shared" si="12"/>
        <v>1</v>
      </c>
      <c r="L56" t="b">
        <f t="shared" si="12"/>
        <v>1</v>
      </c>
      <c r="M56" t="b">
        <f t="shared" si="12"/>
        <v>1</v>
      </c>
      <c r="N56" t="b">
        <f t="shared" si="12"/>
        <v>1</v>
      </c>
      <c r="O56" t="b">
        <f t="shared" si="12"/>
        <v>1</v>
      </c>
      <c r="P56" t="b">
        <f t="shared" si="12"/>
        <v>1</v>
      </c>
    </row>
    <row r="57" spans="5:16">
      <c r="E57" t="b">
        <f t="shared" ref="E57:P57" si="13">E39=E17</f>
        <v>1</v>
      </c>
      <c r="F57" t="b">
        <f t="shared" si="13"/>
        <v>1</v>
      </c>
      <c r="G57" t="b">
        <f t="shared" si="13"/>
        <v>1</v>
      </c>
      <c r="H57" t="b">
        <f t="shared" si="13"/>
        <v>1</v>
      </c>
      <c r="I57" t="b">
        <f t="shared" si="13"/>
        <v>1</v>
      </c>
      <c r="J57" t="b">
        <f t="shared" si="13"/>
        <v>1</v>
      </c>
      <c r="K57" t="b">
        <f t="shared" si="13"/>
        <v>1</v>
      </c>
      <c r="L57" t="b">
        <f t="shared" si="13"/>
        <v>1</v>
      </c>
      <c r="M57" t="b">
        <f t="shared" si="13"/>
        <v>1</v>
      </c>
      <c r="N57" t="b">
        <f t="shared" si="13"/>
        <v>1</v>
      </c>
      <c r="O57" t="b">
        <f t="shared" si="13"/>
        <v>1</v>
      </c>
      <c r="P57" t="b">
        <f t="shared" si="13"/>
        <v>1</v>
      </c>
    </row>
    <row r="58" spans="5:16">
      <c r="E58" t="b">
        <f t="shared" ref="E58:P58" si="14">E40=E18</f>
        <v>1</v>
      </c>
      <c r="F58" t="b">
        <f t="shared" si="14"/>
        <v>1</v>
      </c>
      <c r="G58" t="b">
        <f t="shared" si="14"/>
        <v>1</v>
      </c>
      <c r="H58" t="b">
        <f t="shared" si="14"/>
        <v>1</v>
      </c>
      <c r="I58" t="b">
        <f t="shared" si="14"/>
        <v>1</v>
      </c>
      <c r="J58" t="b">
        <f t="shared" si="14"/>
        <v>1</v>
      </c>
      <c r="K58" t="b">
        <f t="shared" si="14"/>
        <v>1</v>
      </c>
      <c r="L58" t="b">
        <f t="shared" si="14"/>
        <v>1</v>
      </c>
      <c r="M58" t="b">
        <f t="shared" si="14"/>
        <v>1</v>
      </c>
      <c r="N58" t="b">
        <f t="shared" si="14"/>
        <v>1</v>
      </c>
      <c r="O58" t="b">
        <f t="shared" si="14"/>
        <v>1</v>
      </c>
      <c r="P58" t="b">
        <f t="shared" si="14"/>
        <v>1</v>
      </c>
    </row>
    <row r="59" spans="5:16">
      <c r="E59" t="b">
        <f t="shared" ref="E59:P59" si="15">E41=E19</f>
        <v>1</v>
      </c>
      <c r="F59" t="b">
        <f t="shared" si="15"/>
        <v>1</v>
      </c>
      <c r="G59" t="b">
        <f t="shared" si="15"/>
        <v>1</v>
      </c>
      <c r="H59" t="b">
        <f t="shared" si="15"/>
        <v>1</v>
      </c>
      <c r="I59" t="b">
        <f t="shared" si="15"/>
        <v>1</v>
      </c>
      <c r="J59" t="b">
        <f t="shared" si="15"/>
        <v>1</v>
      </c>
      <c r="K59" t="b">
        <f t="shared" si="15"/>
        <v>1</v>
      </c>
      <c r="L59" t="b">
        <f t="shared" si="15"/>
        <v>1</v>
      </c>
      <c r="M59" t="b">
        <f t="shared" si="15"/>
        <v>1</v>
      </c>
      <c r="N59" t="b">
        <f t="shared" si="15"/>
        <v>1</v>
      </c>
      <c r="O59" t="b">
        <f t="shared" si="15"/>
        <v>1</v>
      </c>
      <c r="P59" t="b">
        <f t="shared" si="15"/>
        <v>1</v>
      </c>
    </row>
  </sheetData>
  <sheetProtection algorithmName="SHA-512" hashValue="+VjNOMj72YcI6w12/8SdjfFdgGzhTtpIbgdsWn+yW46O3ghm2/+x0Az6TfHGCnCMkEP/i7kZqC3uKtI1hoYXZA==" saltValue="EWZdmQ8jlAyUF+ZWQPqROQ==" spinCount="100000" sheet="1" objects="1" scenarios="1"/>
  <mergeCells count="1">
    <mergeCell ref="A2:P2"/>
  </mergeCells>
  <pageMargins left="0.7" right="0.7" top="0.75" bottom="0.75" header="0.3" footer="0.3"/>
  <legacyDrawing r:id="rId1"/>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sheetPr codeName="Sheet368">
    <tabColor rgb="FFFF0000"/>
  </sheetPr>
  <dimension ref="A1:B59"/>
  <sheetViews>
    <sheetView topLeftCell="A43" workbookViewId="0">
      <selection activeCell="C51" sqref="C51"/>
    </sheetView>
  </sheetViews>
  <sheetFormatPr defaultRowHeight="14.4"/>
  <cols>
    <col min="1" max="1" width="49.21875" customWidth="1"/>
    <col min="2" max="2" width="58.5546875" customWidth="1"/>
  </cols>
  <sheetData>
    <row r="1" spans="1:2">
      <c r="A1" s="207" t="s">
        <v>13</v>
      </c>
    </row>
    <row r="2" spans="1:2">
      <c r="A2" t="s">
        <v>931</v>
      </c>
    </row>
    <row r="3" spans="1:2">
      <c r="A3" t="s">
        <v>932</v>
      </c>
    </row>
    <row r="4" spans="1:2">
      <c r="A4" t="s">
        <v>933</v>
      </c>
    </row>
    <row r="6" spans="1:2">
      <c r="A6" s="207" t="s">
        <v>12</v>
      </c>
    </row>
    <row r="7" spans="1:2" ht="28.8">
      <c r="A7" t="s">
        <v>901</v>
      </c>
      <c r="B7" s="351" t="s">
        <v>815</v>
      </c>
    </row>
    <row r="8" spans="1:2">
      <c r="A8" t="s">
        <v>930</v>
      </c>
    </row>
    <row r="13" spans="1:2">
      <c r="A13" s="207" t="s">
        <v>10</v>
      </c>
    </row>
    <row r="14" spans="1:2">
      <c r="A14" t="s">
        <v>931</v>
      </c>
    </row>
    <row r="15" spans="1:2">
      <c r="A15" t="s">
        <v>936</v>
      </c>
    </row>
    <row r="16" spans="1:2">
      <c r="A16" t="s">
        <v>937</v>
      </c>
    </row>
    <row r="20" spans="1:1">
      <c r="A20" s="207" t="s">
        <v>8</v>
      </c>
    </row>
    <row r="21" spans="1:1">
      <c r="A21" t="s">
        <v>980</v>
      </c>
    </row>
    <row r="22" spans="1:1">
      <c r="A22" t="s">
        <v>982</v>
      </c>
    </row>
    <row r="23" spans="1:1">
      <c r="A23" s="355" t="s">
        <v>983</v>
      </c>
    </row>
    <row r="24" spans="1:1">
      <c r="A24" s="355" t="s">
        <v>1005</v>
      </c>
    </row>
    <row r="25" spans="1:1">
      <c r="A25" t="s">
        <v>1006</v>
      </c>
    </row>
    <row r="26" spans="1:1">
      <c r="A26" t="s">
        <v>1007</v>
      </c>
    </row>
    <row r="27" spans="1:1">
      <c r="A27" t="s">
        <v>1038</v>
      </c>
    </row>
    <row r="29" spans="1:1">
      <c r="A29" s="207" t="s">
        <v>460</v>
      </c>
    </row>
    <row r="30" spans="1:1">
      <c r="A30" t="s">
        <v>1067</v>
      </c>
    </row>
    <row r="31" spans="1:1">
      <c r="A31" t="s">
        <v>1068</v>
      </c>
    </row>
    <row r="32" spans="1:1">
      <c r="A32" t="s">
        <v>1069</v>
      </c>
    </row>
    <row r="36" spans="1:1">
      <c r="A36" s="207" t="s">
        <v>11</v>
      </c>
    </row>
    <row r="37" spans="1:1">
      <c r="A37" s="8" t="s">
        <v>2261</v>
      </c>
    </row>
    <row r="41" spans="1:1">
      <c r="A41" s="207" t="s">
        <v>3</v>
      </c>
    </row>
    <row r="42" spans="1:1">
      <c r="A42" t="s">
        <v>2271</v>
      </c>
    </row>
    <row r="46" spans="1:1">
      <c r="A46" s="207" t="s">
        <v>2269</v>
      </c>
    </row>
    <row r="49" spans="1:1">
      <c r="A49" s="207" t="s">
        <v>1</v>
      </c>
    </row>
    <row r="50" spans="1:1">
      <c r="A50" t="s">
        <v>2272</v>
      </c>
    </row>
    <row r="54" spans="1:1">
      <c r="A54" s="207" t="s">
        <v>24</v>
      </c>
    </row>
    <row r="55" spans="1:1">
      <c r="A55" t="s">
        <v>2356</v>
      </c>
    </row>
    <row r="57" spans="1:1">
      <c r="A57" t="s">
        <v>2357</v>
      </c>
    </row>
    <row r="59" spans="1:1">
      <c r="A59" t="s">
        <v>2574</v>
      </c>
    </row>
  </sheetData>
  <sheetProtection algorithmName="SHA-512" hashValue="aWH443oxUOPfaMXp84TfR85SPmoLs9TEX7DguEuWpyrZR0ri59dgYS1jJP6M4PYiZTMGwq1R7Jw2Sc7RQ2JMKA==" saltValue="khS/EkuofkjYDitPf/+IyA==" spinCount="100000" sheet="1" objects="1" scenarios="1"/>
  <hyperlinks>
    <hyperlink ref="B7" r:id="rId1" xr:uid="{00000000-0004-0000-6301-000000000000}"/>
  </hyperlinks>
  <pageMargins left="0.7" right="0.7"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AA45"/>
  <sheetViews>
    <sheetView topLeftCell="L46" zoomScale="86" zoomScaleNormal="86" workbookViewId="0">
      <selection activeCell="G20" sqref="G20"/>
    </sheetView>
  </sheetViews>
  <sheetFormatPr defaultColWidth="9.21875" defaultRowHeight="18" customHeight="1"/>
  <cols>
    <col min="1" max="1" width="36.5546875" style="17" customWidth="1"/>
    <col min="2" max="24" width="11.77734375" style="17" customWidth="1"/>
    <col min="25" max="25" width="8.5546875" style="17" customWidth="1"/>
    <col min="26" max="26" width="15.21875" style="17" customWidth="1"/>
    <col min="27" max="27" width="21.21875" style="17" customWidth="1"/>
    <col min="28" max="16384" width="9.21875" style="17"/>
  </cols>
  <sheetData>
    <row r="1" spans="1:27" ht="18" customHeight="1">
      <c r="A1" s="44" t="s">
        <v>2926</v>
      </c>
      <c r="B1" s="43"/>
      <c r="C1" s="43"/>
      <c r="D1" s="43"/>
      <c r="E1" s="43"/>
      <c r="F1" s="43"/>
      <c r="G1" s="43"/>
      <c r="H1" s="43"/>
      <c r="I1" s="43"/>
      <c r="J1" s="43"/>
      <c r="K1" s="283"/>
      <c r="L1" s="283"/>
      <c r="M1" s="283"/>
      <c r="N1" s="283"/>
      <c r="O1" s="411"/>
      <c r="P1" s="411"/>
      <c r="Q1" s="411"/>
      <c r="R1" s="411"/>
      <c r="S1" s="411"/>
      <c r="T1" s="411"/>
      <c r="U1" s="411"/>
      <c r="V1" s="559"/>
      <c r="W1" s="559"/>
      <c r="X1" s="559"/>
    </row>
    <row r="2" spans="1:27" ht="18" customHeight="1">
      <c r="A2" s="44"/>
      <c r="B2" s="43"/>
      <c r="C2" s="43"/>
      <c r="D2" s="43"/>
      <c r="E2" s="43"/>
      <c r="F2" s="43"/>
      <c r="G2" s="43"/>
      <c r="H2" s="43"/>
      <c r="I2" s="43"/>
      <c r="J2" s="43"/>
      <c r="K2" s="283"/>
      <c r="L2" s="283"/>
      <c r="M2" s="283"/>
      <c r="N2" s="283"/>
      <c r="O2" s="283"/>
      <c r="P2" s="283"/>
      <c r="Q2" s="283"/>
      <c r="R2" s="283"/>
      <c r="S2" s="283"/>
      <c r="T2" s="283"/>
      <c r="U2" s="283"/>
      <c r="V2" s="283"/>
      <c r="W2" s="283"/>
      <c r="X2" s="283"/>
    </row>
    <row r="3" spans="1:27" ht="18" customHeight="1">
      <c r="A3" s="393" t="s">
        <v>451</v>
      </c>
      <c r="B3" s="225">
        <v>2000</v>
      </c>
      <c r="C3" s="225">
        <v>2001</v>
      </c>
      <c r="D3" s="225">
        <v>2002</v>
      </c>
      <c r="E3" s="225">
        <v>2003</v>
      </c>
      <c r="F3" s="225">
        <v>2004</v>
      </c>
      <c r="G3" s="225">
        <v>2005</v>
      </c>
      <c r="H3" s="225">
        <v>2006</v>
      </c>
      <c r="I3" s="225">
        <v>2007</v>
      </c>
      <c r="J3" s="225">
        <v>2008</v>
      </c>
      <c r="K3" s="225">
        <v>2009</v>
      </c>
      <c r="L3" s="225">
        <v>2010</v>
      </c>
      <c r="M3" s="225">
        <v>2011</v>
      </c>
      <c r="N3" s="225">
        <v>2012</v>
      </c>
      <c r="O3" s="225">
        <v>2013</v>
      </c>
      <c r="P3" s="225">
        <v>2014</v>
      </c>
      <c r="Q3" s="225">
        <v>2015</v>
      </c>
      <c r="R3" s="225">
        <v>2016</v>
      </c>
      <c r="S3" s="225">
        <v>2017</v>
      </c>
      <c r="T3" s="225">
        <v>2018</v>
      </c>
      <c r="U3" s="225">
        <v>2019</v>
      </c>
      <c r="V3" s="225">
        <v>2020</v>
      </c>
      <c r="W3" s="225">
        <v>2021</v>
      </c>
      <c r="X3" s="225">
        <v>2022</v>
      </c>
      <c r="Z3" s="1" t="s">
        <v>559</v>
      </c>
    </row>
    <row r="4" spans="1:27" ht="18" customHeight="1">
      <c r="A4" s="253" t="s">
        <v>452</v>
      </c>
      <c r="B4" s="567">
        <v>1607.0584573029037</v>
      </c>
      <c r="C4" s="567">
        <v>1120.0509195646196</v>
      </c>
      <c r="D4" s="567">
        <v>2158.1873070977526</v>
      </c>
      <c r="E4" s="567">
        <v>1757.280528675966</v>
      </c>
      <c r="F4" s="567">
        <v>2895.5797522142975</v>
      </c>
      <c r="G4" s="567">
        <v>1878.3514382799999</v>
      </c>
      <c r="H4" s="567">
        <v>5775.9703370749994</v>
      </c>
      <c r="I4" s="567">
        <v>2800.6687101919997</v>
      </c>
      <c r="J4" s="567">
        <v>1166.270626128</v>
      </c>
      <c r="K4" s="567">
        <v>1795.149447513</v>
      </c>
      <c r="L4" s="567">
        <v>2640.5778306329998</v>
      </c>
      <c r="M4" s="567">
        <v>3121.2025774159997</v>
      </c>
      <c r="N4" s="567">
        <v>3980.9872640100002</v>
      </c>
      <c r="O4" s="567">
        <v>3907.0742008669999</v>
      </c>
      <c r="P4" s="567">
        <v>3871.5447167729999</v>
      </c>
      <c r="Q4" s="567">
        <v>3408.1089672870003</v>
      </c>
      <c r="R4" s="567">
        <v>3340.39852698</v>
      </c>
      <c r="S4" s="567">
        <v>3482.056205205</v>
      </c>
      <c r="T4" s="567">
        <v>4037.944750443</v>
      </c>
      <c r="U4" s="567">
        <v>4269.4993519979998</v>
      </c>
      <c r="V4" s="567">
        <v>4394.8116431489998</v>
      </c>
      <c r="W4" s="567">
        <v>6036.1882814840001</v>
      </c>
      <c r="X4" s="567">
        <v>6585.491124913</v>
      </c>
    </row>
    <row r="5" spans="1:27" ht="18" customHeight="1">
      <c r="A5" s="253" t="s">
        <v>453</v>
      </c>
      <c r="B5" s="567">
        <v>2018.4686019201508</v>
      </c>
      <c r="C5" s="567">
        <v>1416.5432379041576</v>
      </c>
      <c r="D5" s="567">
        <v>2244.1482313404808</v>
      </c>
      <c r="E5" s="567">
        <v>1196.1096908516338</v>
      </c>
      <c r="F5" s="567">
        <v>2707.6313421874429</v>
      </c>
      <c r="G5" s="567">
        <v>2345.5052668920002</v>
      </c>
      <c r="H5" s="567">
        <v>2122.2574413340003</v>
      </c>
      <c r="I5" s="567">
        <v>3077.9966340879996</v>
      </c>
      <c r="J5" s="567">
        <v>1916.1925830059999</v>
      </c>
      <c r="K5" s="567">
        <v>5719.4244084689999</v>
      </c>
      <c r="L5" s="567">
        <v>5337.3258701200002</v>
      </c>
      <c r="M5" s="567">
        <v>7984.000794689</v>
      </c>
      <c r="N5" s="567">
        <v>6938.3350927320007</v>
      </c>
      <c r="O5" s="567">
        <v>7216.3068383170003</v>
      </c>
      <c r="P5" s="567">
        <v>6069.7193244809996</v>
      </c>
      <c r="Q5" s="567">
        <v>6049.3219812070001</v>
      </c>
      <c r="R5" s="567">
        <v>5338.9952506070003</v>
      </c>
      <c r="S5" s="567">
        <v>5118.431629058</v>
      </c>
      <c r="T5" s="567">
        <v>6447.8308375030001</v>
      </c>
      <c r="U5" s="567">
        <v>4880.3344603349997</v>
      </c>
      <c r="V5" s="567">
        <v>5632.7561685279998</v>
      </c>
      <c r="W5" s="567">
        <v>7540.2176687349993</v>
      </c>
      <c r="X5" s="567">
        <v>8668.1462098539996</v>
      </c>
      <c r="Z5" s="13"/>
    </row>
    <row r="6" spans="1:27" ht="18" customHeight="1">
      <c r="A6" s="253" t="s">
        <v>454</v>
      </c>
      <c r="B6" s="567">
        <v>1317.108805201</v>
      </c>
      <c r="C6" s="567">
        <v>1085.6744155969998</v>
      </c>
      <c r="D6" s="567">
        <v>1389.919028823</v>
      </c>
      <c r="E6" s="567">
        <v>747.0450284069999</v>
      </c>
      <c r="F6" s="567">
        <v>1701.9435865989999</v>
      </c>
      <c r="G6" s="567">
        <v>1063.9320411219999</v>
      </c>
      <c r="H6" s="567">
        <v>3937.528432263</v>
      </c>
      <c r="I6" s="567">
        <v>1819.2241435369999</v>
      </c>
      <c r="J6" s="567">
        <v>744.24790417400004</v>
      </c>
      <c r="K6" s="567">
        <v>1031.882779114</v>
      </c>
      <c r="L6" s="567">
        <v>1471.4707913599998</v>
      </c>
      <c r="M6" s="567">
        <v>2299.5159125159998</v>
      </c>
      <c r="N6" s="567">
        <v>3128.53375508</v>
      </c>
      <c r="O6" s="567">
        <v>3170.0208833769998</v>
      </c>
      <c r="P6" s="567">
        <v>2781.1321920560003</v>
      </c>
      <c r="Q6" s="567">
        <v>2627.026561526</v>
      </c>
      <c r="R6" s="567">
        <v>2651.7138181700002</v>
      </c>
      <c r="S6" s="567">
        <v>2641.44521807</v>
      </c>
      <c r="T6" s="567">
        <v>2584.2315524529999</v>
      </c>
      <c r="U6" s="567">
        <v>2598.755320709</v>
      </c>
      <c r="V6" s="567">
        <v>3121.7657681000001</v>
      </c>
      <c r="W6" s="567">
        <v>3541.917779676</v>
      </c>
      <c r="X6" s="567">
        <v>3134.6844489499999</v>
      </c>
    </row>
    <row r="7" spans="1:27" ht="18" customHeight="1">
      <c r="A7" s="253" t="s">
        <v>455</v>
      </c>
      <c r="B7" s="567">
        <v>1283.164411103</v>
      </c>
      <c r="C7" s="567">
        <v>983.14330200100005</v>
      </c>
      <c r="D7" s="567">
        <v>1495.944799243</v>
      </c>
      <c r="E7" s="567">
        <v>642.89595705900001</v>
      </c>
      <c r="F7" s="567">
        <v>1851.239476687</v>
      </c>
      <c r="G7" s="567">
        <v>1429.3569767409999</v>
      </c>
      <c r="H7" s="567">
        <v>1367.8106120469999</v>
      </c>
      <c r="I7" s="567">
        <v>2056.8842969269999</v>
      </c>
      <c r="J7" s="567">
        <v>1385.422659866</v>
      </c>
      <c r="K7" s="567">
        <v>4897.2444998149995</v>
      </c>
      <c r="L7" s="567">
        <v>3092.6012555500001</v>
      </c>
      <c r="M7" s="567">
        <v>5251.0095224589995</v>
      </c>
      <c r="N7" s="567">
        <v>3712.8604762319997</v>
      </c>
      <c r="O7" s="567">
        <v>4105.9639905969998</v>
      </c>
      <c r="P7" s="567">
        <v>3148.659913251</v>
      </c>
      <c r="Q7" s="567">
        <v>2993.7493056759999</v>
      </c>
      <c r="R7" s="567">
        <v>2759.2549525100003</v>
      </c>
      <c r="S7" s="567">
        <v>2515.9713607800004</v>
      </c>
      <c r="T7" s="567">
        <v>3139.2190693030002</v>
      </c>
      <c r="U7" s="567">
        <v>2294.4368023229999</v>
      </c>
      <c r="V7" s="567">
        <v>3085.3523412210002</v>
      </c>
      <c r="W7" s="567">
        <v>4037.838073896</v>
      </c>
      <c r="X7" s="567">
        <v>4559.564619404</v>
      </c>
      <c r="Z7" s="13"/>
    </row>
    <row r="8" spans="1:27" ht="18" customHeight="1">
      <c r="A8" s="253" t="s">
        <v>456</v>
      </c>
      <c r="B8" s="567">
        <v>289.94965210190367</v>
      </c>
      <c r="C8" s="567">
        <v>34.376503967619783</v>
      </c>
      <c r="D8" s="567">
        <v>768.26827827475267</v>
      </c>
      <c r="E8" s="567">
        <v>1010.2355002689661</v>
      </c>
      <c r="F8" s="567">
        <v>1193.6361656152976</v>
      </c>
      <c r="G8" s="567">
        <f>G4-G6</f>
        <v>814.41939715800004</v>
      </c>
      <c r="H8" s="567">
        <f>H4-H6</f>
        <v>1838.4419048119994</v>
      </c>
      <c r="I8" s="567">
        <f>I4-I6</f>
        <v>981.44456665499979</v>
      </c>
      <c r="J8" s="567">
        <f>J4-J6</f>
        <v>422.02272195399996</v>
      </c>
      <c r="K8" s="567">
        <f>K4-K6</f>
        <v>763.26666839900008</v>
      </c>
      <c r="L8" s="567">
        <f t="shared" ref="L8:X8" si="0">L4-L6</f>
        <v>1169.1070392730001</v>
      </c>
      <c r="M8" s="567">
        <f t="shared" si="0"/>
        <v>821.68666489999987</v>
      </c>
      <c r="N8" s="567">
        <f t="shared" si="0"/>
        <v>852.45350893000023</v>
      </c>
      <c r="O8" s="567">
        <f t="shared" si="0"/>
        <v>737.05331749000015</v>
      </c>
      <c r="P8" s="567">
        <f t="shared" si="0"/>
        <v>1090.4125247169995</v>
      </c>
      <c r="Q8" s="567">
        <f t="shared" si="0"/>
        <v>781.08240576100025</v>
      </c>
      <c r="R8" s="567">
        <f t="shared" si="0"/>
        <v>688.68470880999985</v>
      </c>
      <c r="S8" s="567">
        <f t="shared" si="0"/>
        <v>840.61098713499996</v>
      </c>
      <c r="T8" s="567">
        <f t="shared" si="0"/>
        <v>1453.71319799</v>
      </c>
      <c r="U8" s="567">
        <f t="shared" si="0"/>
        <v>1670.7440312889998</v>
      </c>
      <c r="V8" s="567">
        <f t="shared" si="0"/>
        <v>1273.0458750489997</v>
      </c>
      <c r="W8" s="567">
        <f t="shared" si="0"/>
        <v>2494.2705018080001</v>
      </c>
      <c r="X8" s="567">
        <f t="shared" si="0"/>
        <v>3450.8066759630001</v>
      </c>
    </row>
    <row r="9" spans="1:27" ht="18" customHeight="1">
      <c r="A9" s="253" t="s">
        <v>457</v>
      </c>
      <c r="B9" s="567">
        <v>735.30419081715081</v>
      </c>
      <c r="C9" s="567">
        <v>433.3999359031576</v>
      </c>
      <c r="D9" s="567">
        <v>748.2034320974808</v>
      </c>
      <c r="E9" s="567">
        <v>553.21373379263378</v>
      </c>
      <c r="F9" s="567">
        <v>856.39186550044292</v>
      </c>
      <c r="G9" s="567">
        <f t="shared" ref="G9:X9" si="1">G5-G7</f>
        <v>916.14829015100031</v>
      </c>
      <c r="H9" s="567">
        <f t="shared" si="1"/>
        <v>754.44682928700036</v>
      </c>
      <c r="I9" s="567">
        <f t="shared" si="1"/>
        <v>1021.1123371609997</v>
      </c>
      <c r="J9" s="567">
        <f t="shared" si="1"/>
        <v>530.76992313999995</v>
      </c>
      <c r="K9" s="567">
        <f t="shared" si="1"/>
        <v>822.17990865400043</v>
      </c>
      <c r="L9" s="567">
        <f t="shared" si="1"/>
        <v>2244.7246145700001</v>
      </c>
      <c r="M9" s="567">
        <f t="shared" si="1"/>
        <v>2732.9912722300005</v>
      </c>
      <c r="N9" s="567">
        <f t="shared" si="1"/>
        <v>3225.474616500001</v>
      </c>
      <c r="O9" s="567">
        <f t="shared" si="1"/>
        <v>3110.3428477200005</v>
      </c>
      <c r="P9" s="567">
        <f t="shared" si="1"/>
        <v>2921.0594112299996</v>
      </c>
      <c r="Q9" s="567">
        <f t="shared" si="1"/>
        <v>3055.5726755310002</v>
      </c>
      <c r="R9" s="567">
        <f t="shared" si="1"/>
        <v>2579.740298097</v>
      </c>
      <c r="S9" s="567">
        <f t="shared" si="1"/>
        <v>2602.4602682779996</v>
      </c>
      <c r="T9" s="567">
        <f t="shared" si="1"/>
        <v>3308.6117681999999</v>
      </c>
      <c r="U9" s="567">
        <f t="shared" si="1"/>
        <v>2585.8976580119997</v>
      </c>
      <c r="V9" s="567">
        <f t="shared" si="1"/>
        <v>2547.4038273069996</v>
      </c>
      <c r="W9" s="567">
        <f t="shared" si="1"/>
        <v>3502.3795948389993</v>
      </c>
      <c r="X9" s="567">
        <f t="shared" si="1"/>
        <v>4108.5815904499996</v>
      </c>
    </row>
    <row r="10" spans="1:27" ht="18" customHeight="1">
      <c r="A10" s="253"/>
      <c r="B10" s="293"/>
      <c r="C10" s="293"/>
      <c r="D10" s="293"/>
      <c r="E10" s="293"/>
      <c r="F10" s="293"/>
      <c r="G10" s="293"/>
      <c r="H10" s="293"/>
      <c r="I10" s="293"/>
      <c r="J10" s="293"/>
      <c r="K10" s="293"/>
      <c r="L10" s="293"/>
      <c r="M10" s="293"/>
      <c r="N10" s="293"/>
      <c r="O10" s="293"/>
      <c r="P10" s="293"/>
      <c r="Q10" s="293"/>
      <c r="R10" s="293"/>
      <c r="S10" s="293"/>
      <c r="T10" s="293"/>
      <c r="U10" s="293"/>
      <c r="V10" s="293"/>
      <c r="W10" s="293"/>
      <c r="X10" s="293"/>
    </row>
    <row r="11" spans="1:27" ht="18" customHeight="1">
      <c r="A11" s="254" t="s">
        <v>458</v>
      </c>
      <c r="B11" s="691">
        <v>1317.108805201</v>
      </c>
      <c r="C11" s="691">
        <v>1085.6744155969998</v>
      </c>
      <c r="D11" s="691">
        <v>1389.919028823</v>
      </c>
      <c r="E11" s="691">
        <v>747.0450284069999</v>
      </c>
      <c r="F11" s="691">
        <v>1701.9435865989999</v>
      </c>
      <c r="G11" s="691">
        <v>1063.9320411219999</v>
      </c>
      <c r="H11" s="691">
        <v>3937.528432263</v>
      </c>
      <c r="I11" s="691">
        <v>1819.2241435369999</v>
      </c>
      <c r="J11" s="691">
        <v>744.24790417400004</v>
      </c>
      <c r="K11" s="691">
        <v>1031.882779114</v>
      </c>
      <c r="L11" s="691">
        <v>1471.4707913599998</v>
      </c>
      <c r="M11" s="691">
        <v>2299.5159125159998</v>
      </c>
      <c r="N11" s="691">
        <v>3128.53375508</v>
      </c>
      <c r="O11" s="691">
        <v>3170.0208833769998</v>
      </c>
      <c r="P11" s="691">
        <v>2781.1321920560003</v>
      </c>
      <c r="Q11" s="691">
        <v>2627.026561526</v>
      </c>
      <c r="R11" s="691">
        <v>2651.7138181700002</v>
      </c>
      <c r="S11" s="691">
        <v>2641.44521807</v>
      </c>
      <c r="T11" s="691">
        <v>2584.2315524529999</v>
      </c>
      <c r="U11" s="691">
        <v>2598.755320709</v>
      </c>
      <c r="V11" s="691">
        <v>3121.7657681000001</v>
      </c>
      <c r="W11" s="691">
        <v>3541.917779676</v>
      </c>
      <c r="X11" s="691">
        <v>3134.6844489499999</v>
      </c>
    </row>
    <row r="12" spans="1:27" ht="18" customHeight="1">
      <c r="A12" s="255" t="s">
        <v>13</v>
      </c>
      <c r="B12" s="293">
        <v>0.74179361799999999</v>
      </c>
      <c r="C12" s="293">
        <v>0.30192210999999997</v>
      </c>
      <c r="D12" s="293">
        <v>4.1374178759999998</v>
      </c>
      <c r="E12" s="293">
        <v>3.4854860189999997</v>
      </c>
      <c r="F12" s="293">
        <v>13.94567949</v>
      </c>
      <c r="G12" s="293">
        <v>1.9009662760000001</v>
      </c>
      <c r="H12" s="293">
        <v>0.31752915100000001</v>
      </c>
      <c r="I12" s="293">
        <v>1.3240998689999999</v>
      </c>
      <c r="J12" s="293">
        <v>1.7719759420000001</v>
      </c>
      <c r="K12" s="293">
        <v>3.20962784</v>
      </c>
      <c r="L12" s="293">
        <v>4.1872455999999998</v>
      </c>
      <c r="M12" s="293">
        <v>8.8660877599999992</v>
      </c>
      <c r="N12" s="293">
        <v>0</v>
      </c>
      <c r="O12" s="293">
        <v>0</v>
      </c>
      <c r="P12" s="293">
        <v>0</v>
      </c>
      <c r="Q12" s="293">
        <v>6.4679999999999998E-3</v>
      </c>
      <c r="R12" s="293">
        <v>0</v>
      </c>
      <c r="S12" s="293">
        <v>0</v>
      </c>
      <c r="T12" s="293">
        <v>0</v>
      </c>
      <c r="U12" s="293">
        <v>2.8354852E-2</v>
      </c>
      <c r="V12" s="293">
        <v>0.126197012</v>
      </c>
      <c r="W12" s="293">
        <v>0.109363047</v>
      </c>
      <c r="X12" s="293">
        <v>3.79845465</v>
      </c>
    </row>
    <row r="13" spans="1:27" ht="18" customHeight="1">
      <c r="A13" s="255" t="s">
        <v>12</v>
      </c>
      <c r="B13" s="293">
        <v>74.404353838999995</v>
      </c>
      <c r="C13" s="293">
        <v>16.242340321</v>
      </c>
      <c r="D13" s="293">
        <v>47.136170946999997</v>
      </c>
      <c r="E13" s="293">
        <v>62.136844688000004</v>
      </c>
      <c r="F13" s="293">
        <v>101.607115511</v>
      </c>
      <c r="G13" s="293">
        <v>80.344934507000005</v>
      </c>
      <c r="H13" s="293">
        <v>282.071707022</v>
      </c>
      <c r="I13" s="293">
        <v>151.79751497699999</v>
      </c>
      <c r="J13" s="293">
        <v>137.91315498199998</v>
      </c>
      <c r="K13" s="293">
        <v>36.733842852999999</v>
      </c>
      <c r="L13" s="293">
        <v>27.932794635</v>
      </c>
      <c r="M13" s="293">
        <v>39.42063125</v>
      </c>
      <c r="N13" s="293">
        <v>48.796281159999999</v>
      </c>
      <c r="O13" s="293">
        <v>44.007769209999999</v>
      </c>
      <c r="P13" s="293">
        <v>27.93888578</v>
      </c>
      <c r="Q13" s="293">
        <v>30.797899640000001</v>
      </c>
      <c r="R13" s="293">
        <v>29.07405756</v>
      </c>
      <c r="S13" s="293">
        <v>19.5208847</v>
      </c>
      <c r="T13" s="293">
        <v>31.03013047</v>
      </c>
      <c r="U13" s="293">
        <v>43.383984623000003</v>
      </c>
      <c r="V13" s="293">
        <v>39.719693184</v>
      </c>
      <c r="W13" s="293">
        <v>36.079989277999999</v>
      </c>
      <c r="X13" s="293">
        <v>37.061387314999997</v>
      </c>
    </row>
    <row r="14" spans="1:27" ht="18" customHeight="1">
      <c r="A14" s="255" t="s">
        <v>513</v>
      </c>
      <c r="B14" s="293" t="s">
        <v>123</v>
      </c>
      <c r="C14" s="293" t="s">
        <v>123</v>
      </c>
      <c r="D14" s="293" t="s">
        <v>123</v>
      </c>
      <c r="E14" s="293" t="s">
        <v>123</v>
      </c>
      <c r="F14" s="293" t="s">
        <v>123</v>
      </c>
      <c r="G14" s="293">
        <v>4.9053559999999996E-3</v>
      </c>
      <c r="H14" s="293">
        <v>2.6355521999999999E-2</v>
      </c>
      <c r="I14" s="293">
        <v>7.9002000000000003E-2</v>
      </c>
      <c r="J14" s="293">
        <v>0</v>
      </c>
      <c r="K14" s="293">
        <v>5.0000000000000004E-6</v>
      </c>
      <c r="L14" s="293">
        <v>0</v>
      </c>
      <c r="M14" s="293">
        <v>0</v>
      </c>
      <c r="N14" s="293">
        <v>0</v>
      </c>
      <c r="O14" s="293">
        <v>0</v>
      </c>
      <c r="P14" s="293">
        <v>0</v>
      </c>
      <c r="Q14" s="293">
        <v>0</v>
      </c>
      <c r="R14" s="293">
        <v>0</v>
      </c>
      <c r="S14" s="293">
        <v>0</v>
      </c>
      <c r="T14" s="293">
        <v>0</v>
      </c>
      <c r="U14" s="293">
        <v>0</v>
      </c>
      <c r="V14" s="293">
        <v>7.588E-6</v>
      </c>
      <c r="W14" s="293">
        <v>0</v>
      </c>
      <c r="X14" s="293">
        <v>0</v>
      </c>
    </row>
    <row r="15" spans="1:27" ht="18" customHeight="1">
      <c r="A15" s="255" t="s">
        <v>459</v>
      </c>
      <c r="B15" s="293">
        <v>4.7184614620000005</v>
      </c>
      <c r="C15" s="293">
        <v>0.48505760800000003</v>
      </c>
      <c r="D15" s="293">
        <v>17.156633881999998</v>
      </c>
      <c r="E15" s="293">
        <v>12.09987924</v>
      </c>
      <c r="F15" s="293">
        <v>24.443352106999999</v>
      </c>
      <c r="G15" s="293">
        <v>14.055143537000001</v>
      </c>
      <c r="H15" s="293">
        <v>947.29617005099999</v>
      </c>
      <c r="I15" s="293">
        <v>42.639568746000002</v>
      </c>
      <c r="J15" s="293">
        <v>11.419124653000001</v>
      </c>
      <c r="K15" s="293">
        <v>14.524406183</v>
      </c>
      <c r="L15" s="293">
        <v>25.006542929999998</v>
      </c>
      <c r="M15" s="293">
        <v>18.65800415</v>
      </c>
      <c r="N15" s="293">
        <v>16.342790520000001</v>
      </c>
      <c r="O15" s="293">
        <v>11.54094767</v>
      </c>
      <c r="P15" s="293">
        <v>4.3937555000000001</v>
      </c>
      <c r="Q15" s="293">
        <v>3.6881320199999998</v>
      </c>
      <c r="R15" s="293">
        <v>6.4835000000000004E-2</v>
      </c>
      <c r="S15" s="293">
        <v>1.9750000000000002E-3</v>
      </c>
      <c r="T15" s="293">
        <v>1.41652742</v>
      </c>
      <c r="U15" s="293">
        <v>0.708288955</v>
      </c>
      <c r="V15" s="293">
        <v>1.8976430000000001E-3</v>
      </c>
      <c r="W15" s="293">
        <v>4.2667000000000003E-5</v>
      </c>
      <c r="X15" s="293">
        <v>12.652761043</v>
      </c>
    </row>
    <row r="16" spans="1:27" s="40" customFormat="1" ht="18" customHeight="1">
      <c r="A16" s="255" t="s">
        <v>512</v>
      </c>
      <c r="B16" s="293">
        <v>0.12460595100000001</v>
      </c>
      <c r="C16" s="293">
        <v>7.9218759999999996E-3</v>
      </c>
      <c r="D16" s="293">
        <v>0.58424057700000009</v>
      </c>
      <c r="E16" s="293">
        <v>0.12737188699999999</v>
      </c>
      <c r="F16" s="293">
        <v>0.14551921800000001</v>
      </c>
      <c r="G16" s="293">
        <v>0.63670067500000005</v>
      </c>
      <c r="H16" s="293">
        <v>3.6113330939999999</v>
      </c>
      <c r="I16" s="293">
        <v>8.4763589849999992</v>
      </c>
      <c r="J16" s="293">
        <v>3.5772347140000003</v>
      </c>
      <c r="K16" s="293">
        <v>13.357055293</v>
      </c>
      <c r="L16" s="293">
        <v>16.573944109999999</v>
      </c>
      <c r="M16" s="293">
        <v>13.10839882</v>
      </c>
      <c r="N16" s="293">
        <v>0.25224787999999998</v>
      </c>
      <c r="O16" s="293">
        <v>0.26671921000000004</v>
      </c>
      <c r="P16" s="293">
        <v>0.53261738999999997</v>
      </c>
      <c r="Q16" s="293">
        <v>1.0300833199999999</v>
      </c>
      <c r="R16" s="293">
        <v>0.14551</v>
      </c>
      <c r="S16" s="293">
        <v>0.35959120999999999</v>
      </c>
      <c r="T16" s="293">
        <v>3.9990499999999998E-2</v>
      </c>
      <c r="U16" s="293">
        <v>27.310623967999998</v>
      </c>
      <c r="V16" s="293">
        <v>1.5556110139999999</v>
      </c>
      <c r="W16" s="293">
        <v>6.0573479999999997E-3</v>
      </c>
      <c r="X16" s="293">
        <v>7.6618793000000004E-2</v>
      </c>
      <c r="AA16" s="17"/>
    </row>
    <row r="17" spans="1:24" ht="18" customHeight="1">
      <c r="A17" s="255" t="s">
        <v>11</v>
      </c>
      <c r="B17" s="293">
        <v>0.19565854899999999</v>
      </c>
      <c r="C17" s="293">
        <v>1.7064523000000002E-2</v>
      </c>
      <c r="D17" s="293">
        <v>0.50184120500000007</v>
      </c>
      <c r="E17" s="293">
        <v>0.38909310399999997</v>
      </c>
      <c r="F17" s="293">
        <v>8.4217046060000005</v>
      </c>
      <c r="G17" s="293">
        <v>0.46082518</v>
      </c>
      <c r="H17" s="293">
        <v>0.33216325400000002</v>
      </c>
      <c r="I17" s="293">
        <v>4.6270994639999996</v>
      </c>
      <c r="J17" s="293">
        <v>0.83711722</v>
      </c>
      <c r="K17" s="293">
        <v>25.616983050999998</v>
      </c>
      <c r="L17" s="293">
        <v>7.3938162929999995</v>
      </c>
      <c r="M17" s="293">
        <v>3.7319033999999998</v>
      </c>
      <c r="N17" s="293">
        <v>0.89472039000000003</v>
      </c>
      <c r="O17" s="293">
        <v>8.8579999999999996E-3</v>
      </c>
      <c r="P17" s="293">
        <v>0.52610493000000003</v>
      </c>
      <c r="Q17" s="293">
        <v>0</v>
      </c>
      <c r="R17" s="293">
        <v>1.5E-5</v>
      </c>
      <c r="S17" s="293">
        <v>3.64E-3</v>
      </c>
      <c r="T17" s="293">
        <v>0</v>
      </c>
      <c r="U17" s="293">
        <v>0</v>
      </c>
      <c r="V17" s="293">
        <v>1.03E-7</v>
      </c>
      <c r="W17" s="293">
        <v>2.61466E-3</v>
      </c>
      <c r="X17" s="293">
        <v>0</v>
      </c>
    </row>
    <row r="18" spans="1:24" ht="18" customHeight="1">
      <c r="A18" s="255" t="s">
        <v>10</v>
      </c>
      <c r="B18" s="293">
        <v>0</v>
      </c>
      <c r="C18" s="293">
        <v>0</v>
      </c>
      <c r="D18" s="293">
        <v>0.43261717399999999</v>
      </c>
      <c r="E18" s="293">
        <v>4.1818258999999997E-2</v>
      </c>
      <c r="F18" s="293">
        <v>7.6465876999999988E-2</v>
      </c>
      <c r="G18" s="293">
        <v>3.8389334999999997E-2</v>
      </c>
      <c r="H18" s="293">
        <v>5.2490043E-2</v>
      </c>
      <c r="I18" s="293">
        <v>1.1152715</v>
      </c>
      <c r="J18" s="293">
        <v>4.2740023999999995E-2</v>
      </c>
      <c r="K18" s="293">
        <v>4.0160000000000001E-2</v>
      </c>
      <c r="L18" s="293">
        <v>1.2382499999999999E-2</v>
      </c>
      <c r="M18" s="293">
        <v>6.9999999999999999E-6</v>
      </c>
      <c r="N18" s="293">
        <v>0</v>
      </c>
      <c r="O18" s="293">
        <v>0</v>
      </c>
      <c r="P18" s="293">
        <v>1.02E-4</v>
      </c>
      <c r="Q18" s="293">
        <v>0.12744439999999999</v>
      </c>
      <c r="R18" s="293">
        <v>0.12994</v>
      </c>
      <c r="S18" s="293">
        <v>0.25384442000000002</v>
      </c>
      <c r="T18" s="293">
        <v>1.5552000000000001E-3</v>
      </c>
      <c r="U18" s="293">
        <v>8.7559179999999997E-3</v>
      </c>
      <c r="V18" s="293">
        <v>9.7539200000000006E-4</v>
      </c>
      <c r="W18" s="293">
        <v>1.0006E-5</v>
      </c>
      <c r="X18" s="293">
        <v>0.34593362099999997</v>
      </c>
    </row>
    <row r="19" spans="1:24" ht="18" customHeight="1">
      <c r="A19" s="255" t="s">
        <v>9</v>
      </c>
      <c r="B19" s="293">
        <v>21.126400159000003</v>
      </c>
      <c r="C19" s="293">
        <v>7.1822341989999998</v>
      </c>
      <c r="D19" s="293">
        <v>76.103564871999993</v>
      </c>
      <c r="E19" s="293">
        <v>50.041332652999998</v>
      </c>
      <c r="F19" s="293">
        <v>99.511815630000001</v>
      </c>
      <c r="G19" s="293">
        <v>35.823443591999997</v>
      </c>
      <c r="H19" s="293">
        <v>39.88898382</v>
      </c>
      <c r="I19" s="293">
        <v>45.377456529</v>
      </c>
      <c r="J19" s="293">
        <v>89.666544971000008</v>
      </c>
      <c r="K19" s="293">
        <v>28.649170789999999</v>
      </c>
      <c r="L19" s="293">
        <v>34.594050744999997</v>
      </c>
      <c r="M19" s="293">
        <v>19.630987319999999</v>
      </c>
      <c r="N19" s="293">
        <v>5.7981407000000003</v>
      </c>
      <c r="O19" s="293">
        <v>7.0270086200000001</v>
      </c>
      <c r="P19" s="293">
        <v>4.7523514999999996</v>
      </c>
      <c r="Q19" s="293">
        <v>3.46229911</v>
      </c>
      <c r="R19" s="293">
        <v>4.2352851399999993</v>
      </c>
      <c r="S19" s="293">
        <v>5.4656864599999997</v>
      </c>
      <c r="T19" s="293">
        <v>6.3440306</v>
      </c>
      <c r="U19" s="293">
        <v>5.2992357720000003</v>
      </c>
      <c r="V19" s="293">
        <v>3.317767651</v>
      </c>
      <c r="W19" s="293">
        <v>4.1623773399999999</v>
      </c>
      <c r="X19" s="293">
        <v>5.9957220810000003</v>
      </c>
    </row>
    <row r="20" spans="1:24" ht="18" customHeight="1">
      <c r="A20" s="255" t="s">
        <v>8</v>
      </c>
      <c r="B20" s="293">
        <v>1.725771247</v>
      </c>
      <c r="C20" s="293">
        <v>8.8555448000000009E-2</v>
      </c>
      <c r="D20" s="293">
        <v>5.5323766760000002</v>
      </c>
      <c r="E20" s="293">
        <v>1.026045981</v>
      </c>
      <c r="F20" s="293">
        <v>2.7329104130000004</v>
      </c>
      <c r="G20" s="293">
        <v>1.6662801789999999</v>
      </c>
      <c r="H20" s="293">
        <v>1.733865518</v>
      </c>
      <c r="I20" s="293">
        <v>2.7211566880000002</v>
      </c>
      <c r="J20" s="293">
        <v>0.55370429799999998</v>
      </c>
      <c r="K20" s="293">
        <v>1.82447118</v>
      </c>
      <c r="L20" s="293">
        <v>5.8371649300000001</v>
      </c>
      <c r="M20" s="293">
        <v>4.8082788799999996</v>
      </c>
      <c r="N20" s="293">
        <v>2.812514E-2</v>
      </c>
      <c r="O20" s="293">
        <v>2.059482E-2</v>
      </c>
      <c r="P20" s="293">
        <v>1.220866E-2</v>
      </c>
      <c r="Q20" s="293">
        <v>4.1068879999999995E-2</v>
      </c>
      <c r="R20" s="293">
        <v>0.13131767000000003</v>
      </c>
      <c r="S20" s="293">
        <v>0.18597848</v>
      </c>
      <c r="T20" s="293">
        <v>1.757003E-2</v>
      </c>
      <c r="U20" s="293">
        <v>5.0581942999999997E-2</v>
      </c>
      <c r="V20" s="293">
        <v>0.110847431</v>
      </c>
      <c r="W20" s="293">
        <v>2.3223495E-2</v>
      </c>
      <c r="X20" s="293">
        <v>7.5989373779999996</v>
      </c>
    </row>
    <row r="21" spans="1:24" ht="18" customHeight="1">
      <c r="A21" s="255" t="s">
        <v>6</v>
      </c>
      <c r="B21" s="293">
        <v>273.73997842299997</v>
      </c>
      <c r="C21" s="293">
        <v>362.06881748500001</v>
      </c>
      <c r="D21" s="293">
        <v>131.92173636000001</v>
      </c>
      <c r="E21" s="293">
        <v>40.995019880000001</v>
      </c>
      <c r="F21" s="293">
        <v>118.59471535600001</v>
      </c>
      <c r="G21" s="293">
        <v>68.950314062000004</v>
      </c>
      <c r="H21" s="293">
        <v>97.553261426000006</v>
      </c>
      <c r="I21" s="293">
        <v>427.81852153399996</v>
      </c>
      <c r="J21" s="293">
        <v>21.294290835000002</v>
      </c>
      <c r="K21" s="293">
        <v>97.71106378399999</v>
      </c>
      <c r="L21" s="293">
        <v>91.926404415999997</v>
      </c>
      <c r="M21" s="293">
        <v>130.59035448</v>
      </c>
      <c r="N21" s="293">
        <v>283.10548569000002</v>
      </c>
      <c r="O21" s="293">
        <v>369.54857914999997</v>
      </c>
      <c r="P21" s="293">
        <v>577.41878527599999</v>
      </c>
      <c r="Q21" s="293">
        <v>408.89002220999998</v>
      </c>
      <c r="R21" s="293">
        <v>268.2490535</v>
      </c>
      <c r="S21" s="293">
        <v>365.32375007000002</v>
      </c>
      <c r="T21" s="293">
        <v>392.20163344000002</v>
      </c>
      <c r="U21" s="293">
        <v>354.33834349199998</v>
      </c>
      <c r="V21" s="293">
        <v>407.51634141799997</v>
      </c>
      <c r="W21" s="293">
        <v>508.64104249900004</v>
      </c>
      <c r="X21" s="293">
        <v>190.3526607</v>
      </c>
    </row>
    <row r="22" spans="1:24" ht="18" customHeight="1">
      <c r="A22" s="255" t="s">
        <v>18</v>
      </c>
      <c r="B22" s="293">
        <v>5.5590393540000003</v>
      </c>
      <c r="C22" s="293">
        <v>5.0133234790000003</v>
      </c>
      <c r="D22" s="293">
        <v>16.975929107000002</v>
      </c>
      <c r="E22" s="293">
        <v>19.135632784000002</v>
      </c>
      <c r="F22" s="293">
        <v>15.472624630999999</v>
      </c>
      <c r="G22" s="293">
        <v>16.962894967999997</v>
      </c>
      <c r="H22" s="293">
        <v>15.103402091</v>
      </c>
      <c r="I22" s="293">
        <v>14.377952696000001</v>
      </c>
      <c r="J22" s="293">
        <v>7.6395793949999993</v>
      </c>
      <c r="K22" s="293">
        <v>18.431148565000001</v>
      </c>
      <c r="L22" s="293">
        <v>5.6831048200000005</v>
      </c>
      <c r="M22" s="293">
        <v>5.1850924660000004</v>
      </c>
      <c r="N22" s="293">
        <v>1.71397205</v>
      </c>
      <c r="O22" s="293">
        <v>7.9724380870000005</v>
      </c>
      <c r="P22" s="293">
        <v>8.9746962300000011</v>
      </c>
      <c r="Q22" s="293">
        <v>13.742707786</v>
      </c>
      <c r="R22" s="293">
        <v>7.3483363099999996</v>
      </c>
      <c r="S22" s="293">
        <v>9.5508553200000001</v>
      </c>
      <c r="T22" s="293">
        <v>7.659335972</v>
      </c>
      <c r="U22" s="293">
        <v>13.143222792</v>
      </c>
      <c r="V22" s="293">
        <v>5.771765984</v>
      </c>
      <c r="W22" s="293">
        <v>3.9571837790000002</v>
      </c>
      <c r="X22" s="293">
        <v>26.277884050999997</v>
      </c>
    </row>
    <row r="23" spans="1:24" ht="18" customHeight="1">
      <c r="A23" s="255" t="s">
        <v>4</v>
      </c>
      <c r="B23" s="293">
        <v>2.8794884430000001</v>
      </c>
      <c r="C23" s="293">
        <v>1.2492637000000001E-2</v>
      </c>
      <c r="D23" s="293">
        <v>0.189262606</v>
      </c>
      <c r="E23" s="293">
        <v>4.5671752999999995E-2</v>
      </c>
      <c r="F23" s="293">
        <v>7.2458471999999996E-2</v>
      </c>
      <c r="G23" s="293">
        <v>6.0177356000000001E-2</v>
      </c>
      <c r="H23" s="293">
        <v>5.6045892999999999E-2</v>
      </c>
      <c r="I23" s="293">
        <v>5.4192449999999996E-2</v>
      </c>
      <c r="J23" s="293">
        <v>1.1879410000000001E-3</v>
      </c>
      <c r="K23" s="293">
        <v>0.10815652000000001</v>
      </c>
      <c r="L23" s="293">
        <v>0.17349567999999999</v>
      </c>
      <c r="M23" s="293">
        <v>0.18125780999999999</v>
      </c>
      <c r="N23" s="293">
        <v>0</v>
      </c>
      <c r="O23" s="293">
        <v>0</v>
      </c>
      <c r="P23" s="293">
        <v>1.2049300000000001E-3</v>
      </c>
      <c r="Q23" s="293">
        <v>0</v>
      </c>
      <c r="R23" s="293">
        <v>0</v>
      </c>
      <c r="S23" s="293">
        <v>0</v>
      </c>
      <c r="T23" s="293">
        <v>0</v>
      </c>
      <c r="U23" s="293">
        <v>9.6000000000000002E-5</v>
      </c>
      <c r="V23" s="293">
        <v>7.1119930000000005E-3</v>
      </c>
      <c r="W23" s="293">
        <v>4.8369029000000001E-2</v>
      </c>
      <c r="X23" s="293">
        <v>8.4511901E-2</v>
      </c>
    </row>
    <row r="24" spans="1:24" ht="18" customHeight="1">
      <c r="A24" s="255" t="s">
        <v>3</v>
      </c>
      <c r="B24" s="293">
        <v>837.83971147099999</v>
      </c>
      <c r="C24" s="293">
        <v>682.06121400199993</v>
      </c>
      <c r="D24" s="293">
        <v>950.62882677199991</v>
      </c>
      <c r="E24" s="293">
        <v>475.17991003399999</v>
      </c>
      <c r="F24" s="293">
        <v>1164.7574237379999</v>
      </c>
      <c r="G24" s="293">
        <v>735.54145022</v>
      </c>
      <c r="H24" s="293">
        <v>904.23366405100001</v>
      </c>
      <c r="I24" s="293">
        <v>968.02417975499998</v>
      </c>
      <c r="J24" s="293">
        <v>427.45596030199999</v>
      </c>
      <c r="K24" s="293">
        <v>721.02455930499991</v>
      </c>
      <c r="L24" s="293">
        <v>1176.2314593429999</v>
      </c>
      <c r="M24" s="293">
        <v>1966.7418495999998</v>
      </c>
      <c r="N24" s="293">
        <v>2673.96299752</v>
      </c>
      <c r="O24" s="293">
        <v>2613.8576031100001</v>
      </c>
      <c r="P24" s="293">
        <v>2052.8951221800003</v>
      </c>
      <c r="Q24" s="293">
        <v>2072.9163123900003</v>
      </c>
      <c r="R24" s="293">
        <v>2270.2205021</v>
      </c>
      <c r="S24" s="293">
        <v>2181.5231972699999</v>
      </c>
      <c r="T24" s="293">
        <v>2078.8535612400001</v>
      </c>
      <c r="U24" s="293">
        <v>2094.1487257859999</v>
      </c>
      <c r="V24" s="293">
        <v>2608.2191072840001</v>
      </c>
      <c r="W24" s="293">
        <v>2921.0770667689999</v>
      </c>
      <c r="X24" s="293">
        <v>2754.8973440899999</v>
      </c>
    </row>
    <row r="25" spans="1:24" ht="18" customHeight="1">
      <c r="A25" s="255" t="s">
        <v>460</v>
      </c>
      <c r="B25" s="293">
        <v>3.7048166090000003</v>
      </c>
      <c r="C25" s="293">
        <v>0.62487891799999995</v>
      </c>
      <c r="D25" s="293">
        <v>6.7408173800000002</v>
      </c>
      <c r="E25" s="293">
        <v>3.1071855510000002</v>
      </c>
      <c r="F25" s="293">
        <v>6.0639560230000003</v>
      </c>
      <c r="G25" s="293">
        <v>3.6064295679999998</v>
      </c>
      <c r="H25" s="293">
        <v>3.3575626540000001</v>
      </c>
      <c r="I25" s="293">
        <v>31.069818798</v>
      </c>
      <c r="J25" s="293">
        <v>0.69045216700000001</v>
      </c>
      <c r="K25" s="293">
        <v>0.65618113199999994</v>
      </c>
      <c r="L25" s="293">
        <v>1.686652507</v>
      </c>
      <c r="M25" s="293">
        <v>3.0775296400000003</v>
      </c>
      <c r="N25" s="293">
        <v>0.40941644999999999</v>
      </c>
      <c r="O25" s="293">
        <v>0.11264826</v>
      </c>
      <c r="P25" s="293">
        <v>0.90829789000000005</v>
      </c>
      <c r="Q25" s="293">
        <v>0.77301388000000004</v>
      </c>
      <c r="R25" s="293">
        <v>0.26364459999999995</v>
      </c>
      <c r="S25" s="293">
        <v>0.12827542</v>
      </c>
      <c r="T25" s="293">
        <v>8.711141E-2</v>
      </c>
      <c r="U25" s="293">
        <v>0.30558452799999997</v>
      </c>
      <c r="V25" s="293">
        <v>2.8550010699999997</v>
      </c>
      <c r="W25" s="293">
        <v>7.7017545350000001</v>
      </c>
      <c r="X25" s="293">
        <v>5.5361980239999999</v>
      </c>
    </row>
    <row r="26" spans="1:24" ht="18" customHeight="1">
      <c r="A26" s="255" t="s">
        <v>1</v>
      </c>
      <c r="B26" s="293">
        <v>90.348726077999999</v>
      </c>
      <c r="C26" s="293">
        <v>11.568592992000001</v>
      </c>
      <c r="D26" s="293">
        <v>131.877593391</v>
      </c>
      <c r="E26" s="293">
        <v>79.233736574000005</v>
      </c>
      <c r="F26" s="293">
        <v>146.09784552599999</v>
      </c>
      <c r="G26" s="293">
        <v>103.879186312</v>
      </c>
      <c r="H26" s="293">
        <v>1641.893898674</v>
      </c>
      <c r="I26" s="293">
        <v>119.721949546</v>
      </c>
      <c r="J26" s="293">
        <v>41.384836729999996</v>
      </c>
      <c r="K26" s="293">
        <v>69.995947616999999</v>
      </c>
      <c r="L26" s="293">
        <v>74.231732851999993</v>
      </c>
      <c r="M26" s="293">
        <v>85.515529939999993</v>
      </c>
      <c r="N26" s="293">
        <v>97.229577579999997</v>
      </c>
      <c r="O26" s="293">
        <v>115.65771724</v>
      </c>
      <c r="P26" s="293">
        <v>102.77805979</v>
      </c>
      <c r="Q26" s="293">
        <v>91.551109890000006</v>
      </c>
      <c r="R26" s="293">
        <v>71.851321290000001</v>
      </c>
      <c r="S26" s="293">
        <v>59.127539720000001</v>
      </c>
      <c r="T26" s="293">
        <v>66.580106170000008</v>
      </c>
      <c r="U26" s="293">
        <v>60.029522081000003</v>
      </c>
      <c r="V26" s="293">
        <v>52.563443335000002</v>
      </c>
      <c r="W26" s="293">
        <v>60.108685222999995</v>
      </c>
      <c r="X26" s="293">
        <v>90.006035303000004</v>
      </c>
    </row>
    <row r="27" spans="1:24" ht="18" customHeight="1">
      <c r="A27" s="253"/>
      <c r="B27" s="293"/>
      <c r="C27" s="293"/>
      <c r="D27" s="293"/>
      <c r="E27" s="293"/>
      <c r="F27" s="293"/>
      <c r="G27" s="293"/>
      <c r="H27" s="293"/>
      <c r="I27" s="293"/>
      <c r="J27" s="293"/>
      <c r="K27" s="293"/>
      <c r="L27" s="293"/>
      <c r="M27" s="293"/>
      <c r="N27" s="293"/>
      <c r="O27" s="293"/>
      <c r="P27" s="293"/>
      <c r="Q27" s="293"/>
      <c r="R27" s="293"/>
      <c r="S27" s="293"/>
      <c r="T27" s="293"/>
      <c r="U27" s="293"/>
      <c r="V27" s="293"/>
      <c r="W27" s="293"/>
      <c r="X27" s="293"/>
    </row>
    <row r="28" spans="1:24" ht="18" customHeight="1">
      <c r="A28" s="254" t="s">
        <v>461</v>
      </c>
      <c r="B28" s="691">
        <v>1283.164411103</v>
      </c>
      <c r="C28" s="691">
        <v>983.14330200100005</v>
      </c>
      <c r="D28" s="691">
        <v>1495.944799243</v>
      </c>
      <c r="E28" s="691">
        <v>642.89595705900001</v>
      </c>
      <c r="F28" s="691">
        <v>1851.239476687</v>
      </c>
      <c r="G28" s="691">
        <v>1429.3569767409999</v>
      </c>
      <c r="H28" s="691">
        <v>1367.8106120469999</v>
      </c>
      <c r="I28" s="691">
        <v>2056.8842969269999</v>
      </c>
      <c r="J28" s="691">
        <v>1385.422659866</v>
      </c>
      <c r="K28" s="691">
        <v>4897.2444998149995</v>
      </c>
      <c r="L28" s="691">
        <v>3092.6012555500001</v>
      </c>
      <c r="M28" s="691">
        <v>5251.0095224589995</v>
      </c>
      <c r="N28" s="691">
        <v>3712.8604762319997</v>
      </c>
      <c r="O28" s="691">
        <v>4105.9639905969998</v>
      </c>
      <c r="P28" s="691">
        <v>3148.659913251</v>
      </c>
      <c r="Q28" s="691">
        <v>2993.7493056759999</v>
      </c>
      <c r="R28" s="691">
        <v>2759.2549525100003</v>
      </c>
      <c r="S28" s="691">
        <v>2515.9713607800004</v>
      </c>
      <c r="T28" s="691">
        <v>3139.2190693030002</v>
      </c>
      <c r="U28" s="691">
        <v>2294.4368023229999</v>
      </c>
      <c r="V28" s="691">
        <v>3085.3523412210002</v>
      </c>
      <c r="W28" s="691">
        <v>4037.838073896</v>
      </c>
      <c r="X28" s="691">
        <v>4559.564619404</v>
      </c>
    </row>
    <row r="29" spans="1:24" ht="18" customHeight="1">
      <c r="A29" s="255" t="s">
        <v>13</v>
      </c>
      <c r="B29" s="293">
        <v>7.7769299999999998E-4</v>
      </c>
      <c r="C29" s="293">
        <v>1.7102512E-2</v>
      </c>
      <c r="D29" s="293">
        <v>0</v>
      </c>
      <c r="E29" s="293">
        <v>9.2936800000000008E-4</v>
      </c>
      <c r="F29" s="293">
        <v>4.0100699000000004E-2</v>
      </c>
      <c r="G29" s="293">
        <v>2.1607139999999998E-3</v>
      </c>
      <c r="H29" s="293">
        <v>5.59576E-4</v>
      </c>
      <c r="I29" s="293">
        <v>1.8657865000000003E-2</v>
      </c>
      <c r="J29" s="293">
        <v>6.8174949999999998E-3</v>
      </c>
      <c r="K29" s="293">
        <v>5.2300000000000003E-4</v>
      </c>
      <c r="L29" s="293">
        <v>3.5127499999999998E-3</v>
      </c>
      <c r="M29" s="293">
        <v>9.5675000000000003E-4</v>
      </c>
      <c r="N29" s="293">
        <v>2.669935E-2</v>
      </c>
      <c r="O29" s="293">
        <v>4.7760099999999998E-3</v>
      </c>
      <c r="P29" s="293">
        <v>6.1920530000000001E-2</v>
      </c>
      <c r="Q29" s="293">
        <v>3.6364559999999997E-2</v>
      </c>
      <c r="R29" s="293">
        <v>5.4450150000000003E-2</v>
      </c>
      <c r="S29" s="293">
        <v>0.28334092</v>
      </c>
      <c r="T29" s="293">
        <v>0.16561904999999999</v>
      </c>
      <c r="U29" s="293">
        <v>4.0210240000000001E-2</v>
      </c>
      <c r="V29" s="293">
        <v>0</v>
      </c>
      <c r="W29" s="293">
        <v>2.4095599999999999E-4</v>
      </c>
      <c r="X29" s="293">
        <v>1.8371112000000002E-2</v>
      </c>
    </row>
    <row r="30" spans="1:24" ht="18" customHeight="1">
      <c r="A30" s="255" t="s">
        <v>12</v>
      </c>
      <c r="B30" s="293">
        <v>67.029100459000006</v>
      </c>
      <c r="C30" s="293">
        <v>27.297240690999999</v>
      </c>
      <c r="D30" s="293">
        <v>77.329699646999998</v>
      </c>
      <c r="E30" s="293">
        <v>29.481225002999999</v>
      </c>
      <c r="F30" s="293">
        <v>186.38063717399999</v>
      </c>
      <c r="G30" s="293">
        <v>153.29226441699998</v>
      </c>
      <c r="H30" s="293">
        <v>73.799525920999997</v>
      </c>
      <c r="I30" s="293">
        <v>252.31312194100002</v>
      </c>
      <c r="J30" s="293">
        <v>181.33028729</v>
      </c>
      <c r="K30" s="293">
        <v>104.18125086800001</v>
      </c>
      <c r="L30" s="293">
        <v>139.39198597000001</v>
      </c>
      <c r="M30" s="293">
        <v>131.56046720999998</v>
      </c>
      <c r="N30" s="293">
        <v>84.105578359999996</v>
      </c>
      <c r="O30" s="293">
        <v>119.21597023000001</v>
      </c>
      <c r="P30" s="293">
        <v>122.00661105</v>
      </c>
      <c r="Q30" s="293">
        <v>54.982582270000002</v>
      </c>
      <c r="R30" s="293">
        <v>39.622192759999997</v>
      </c>
      <c r="S30" s="293">
        <v>31.621653579999997</v>
      </c>
      <c r="T30" s="293">
        <v>50.191903780000004</v>
      </c>
      <c r="U30" s="293">
        <v>34.420956717000003</v>
      </c>
      <c r="V30" s="293">
        <v>30.664533226</v>
      </c>
      <c r="W30" s="293">
        <v>42.143519248000004</v>
      </c>
      <c r="X30" s="293">
        <v>42.005805887000001</v>
      </c>
    </row>
    <row r="31" spans="1:24" ht="18" customHeight="1">
      <c r="A31" s="255" t="s">
        <v>513</v>
      </c>
      <c r="B31" s="293" t="s">
        <v>123</v>
      </c>
      <c r="C31" s="293" t="s">
        <v>123</v>
      </c>
      <c r="D31" s="293" t="s">
        <v>123</v>
      </c>
      <c r="E31" s="293" t="s">
        <v>123</v>
      </c>
      <c r="F31" s="293" t="s">
        <v>123</v>
      </c>
      <c r="G31" s="293">
        <v>8.9240700000000001E-4</v>
      </c>
      <c r="H31" s="293">
        <v>0</v>
      </c>
      <c r="I31" s="293">
        <v>0</v>
      </c>
      <c r="J31" s="293">
        <v>0</v>
      </c>
      <c r="K31" s="293">
        <v>0</v>
      </c>
      <c r="L31" s="293">
        <v>3.6000000000000001E-5</v>
      </c>
      <c r="M31" s="293">
        <v>0</v>
      </c>
      <c r="N31" s="293">
        <v>0</v>
      </c>
      <c r="O31" s="293">
        <v>0</v>
      </c>
      <c r="P31" s="293">
        <v>0</v>
      </c>
      <c r="Q31" s="293">
        <v>4.4900000000000002E-4</v>
      </c>
      <c r="R31" s="293">
        <v>0</v>
      </c>
      <c r="S31" s="293">
        <v>0</v>
      </c>
      <c r="T31" s="293">
        <v>0</v>
      </c>
      <c r="U31" s="293">
        <v>0</v>
      </c>
      <c r="V31" s="293">
        <v>0</v>
      </c>
      <c r="W31" s="293">
        <v>0</v>
      </c>
      <c r="X31" s="293">
        <v>0</v>
      </c>
    </row>
    <row r="32" spans="1:24" ht="18" customHeight="1">
      <c r="A32" s="255" t="s">
        <v>459</v>
      </c>
      <c r="B32" s="293">
        <v>10.13716075</v>
      </c>
      <c r="C32" s="293">
        <v>4.3810697419999993</v>
      </c>
      <c r="D32" s="293">
        <v>4.4562924879999999</v>
      </c>
      <c r="E32" s="293">
        <v>2.8404019619999996</v>
      </c>
      <c r="F32" s="293">
        <v>2.7028754830000001</v>
      </c>
      <c r="G32" s="293">
        <v>3.6428166269999998</v>
      </c>
      <c r="H32" s="293">
        <v>1.2056621359999999</v>
      </c>
      <c r="I32" s="293">
        <v>0.70214504700000002</v>
      </c>
      <c r="J32" s="293">
        <v>8.4578576000000003E-2</v>
      </c>
      <c r="K32" s="293">
        <v>3.5698751899999999</v>
      </c>
      <c r="L32" s="293">
        <v>0.59369737</v>
      </c>
      <c r="M32" s="293">
        <v>0.45393392999999999</v>
      </c>
      <c r="N32" s="293">
        <v>5.7134480000000001E-2</v>
      </c>
      <c r="O32" s="293">
        <v>0.10456844</v>
      </c>
      <c r="P32" s="293">
        <v>0.77844937000000003</v>
      </c>
      <c r="Q32" s="293">
        <v>6.50646E-2</v>
      </c>
      <c r="R32" s="293">
        <v>1.1512059999999999E-2</v>
      </c>
      <c r="S32" s="293">
        <v>0.45366827000000004</v>
      </c>
      <c r="T32" s="293">
        <v>0.13454272</v>
      </c>
      <c r="U32" s="293">
        <v>0.42021541100000004</v>
      </c>
      <c r="V32" s="293">
        <v>1.6969924359999999</v>
      </c>
      <c r="W32" s="293">
        <v>0.73993574100000004</v>
      </c>
      <c r="X32" s="293">
        <v>2.0342206030000001</v>
      </c>
    </row>
    <row r="33" spans="1:24" ht="18" customHeight="1">
      <c r="A33" s="255" t="s">
        <v>512</v>
      </c>
      <c r="B33" s="293">
        <v>6.7442327860000004</v>
      </c>
      <c r="C33" s="293">
        <v>11.843122900000001</v>
      </c>
      <c r="D33" s="293">
        <v>53.200866667</v>
      </c>
      <c r="E33" s="293">
        <v>7.2613360369999995</v>
      </c>
      <c r="F33" s="293">
        <v>5.8974957960000003</v>
      </c>
      <c r="G33" s="293">
        <v>5.1113045100000001</v>
      </c>
      <c r="H33" s="293">
        <v>4.07915809</v>
      </c>
      <c r="I33" s="293">
        <v>5.2012366070000002</v>
      </c>
      <c r="J33" s="293">
        <v>2.4917082450000003</v>
      </c>
      <c r="K33" s="293">
        <v>7.1146443030000004</v>
      </c>
      <c r="L33" s="293">
        <v>13.222796750000001</v>
      </c>
      <c r="M33" s="293">
        <v>22.578999449999998</v>
      </c>
      <c r="N33" s="293">
        <v>21.704360430000001</v>
      </c>
      <c r="O33" s="293">
        <v>24.671704030000001</v>
      </c>
      <c r="P33" s="293">
        <v>27.928676379999999</v>
      </c>
      <c r="Q33" s="293">
        <v>36.317631370000001</v>
      </c>
      <c r="R33" s="293">
        <v>38.96476371</v>
      </c>
      <c r="S33" s="293">
        <v>21.179732229999999</v>
      </c>
      <c r="T33" s="293">
        <v>30.817888889999999</v>
      </c>
      <c r="U33" s="293">
        <v>16.979255649999999</v>
      </c>
      <c r="V33" s="293">
        <v>14.364139947</v>
      </c>
      <c r="W33" s="293">
        <v>15.144903231000001</v>
      </c>
      <c r="X33" s="293">
        <v>34.636952215999997</v>
      </c>
    </row>
    <row r="34" spans="1:24" ht="18" customHeight="1">
      <c r="A34" s="255" t="s">
        <v>11</v>
      </c>
      <c r="B34" s="293">
        <v>1.1507338170000001</v>
      </c>
      <c r="C34" s="293">
        <v>1.8500272000000002E-2</v>
      </c>
      <c r="D34" s="293">
        <v>0</v>
      </c>
      <c r="E34" s="293">
        <v>7.0255188999999996E-2</v>
      </c>
      <c r="F34" s="293">
        <v>2.6667195000000001E-2</v>
      </c>
      <c r="G34" s="293">
        <v>2.3534799999999998E-3</v>
      </c>
      <c r="H34" s="293">
        <v>8.6731999999999996E-5</v>
      </c>
      <c r="I34" s="293">
        <v>2.0708503999999999E-2</v>
      </c>
      <c r="J34" s="293">
        <v>0</v>
      </c>
      <c r="K34" s="293">
        <v>0.51193820000000001</v>
      </c>
      <c r="L34" s="293">
        <v>1.43954687</v>
      </c>
      <c r="M34" s="293">
        <v>0.88874045999999995</v>
      </c>
      <c r="N34" s="293">
        <v>0.67845281999999996</v>
      </c>
      <c r="O34" s="293">
        <v>0.93968952000000006</v>
      </c>
      <c r="P34" s="293">
        <v>1.21081244</v>
      </c>
      <c r="Q34" s="293">
        <v>0.34799057999999999</v>
      </c>
      <c r="R34" s="293">
        <v>1.0133403000000001</v>
      </c>
      <c r="S34" s="293">
        <v>1.13312799</v>
      </c>
      <c r="T34" s="293">
        <v>8.6717329999999995E-2</v>
      </c>
      <c r="U34" s="293">
        <v>0.28249763999999999</v>
      </c>
      <c r="V34" s="293">
        <v>0.36768275099999997</v>
      </c>
      <c r="W34" s="293">
        <v>8.7437811000000004E-2</v>
      </c>
      <c r="X34" s="293">
        <v>8.0623339000000002E-2</v>
      </c>
    </row>
    <row r="35" spans="1:24" ht="18" customHeight="1">
      <c r="A35" s="255" t="s">
        <v>10</v>
      </c>
      <c r="B35" s="293">
        <v>6.4202439999999994E-3</v>
      </c>
      <c r="C35" s="293">
        <v>0</v>
      </c>
      <c r="D35" s="293">
        <v>1.6284484000000002E-2</v>
      </c>
      <c r="E35" s="293">
        <v>1.3006999999999999E-5</v>
      </c>
      <c r="F35" s="293">
        <v>0.62052238800000004</v>
      </c>
      <c r="G35" s="293">
        <v>0.49720793499999999</v>
      </c>
      <c r="H35" s="293">
        <v>0.27120018099999998</v>
      </c>
      <c r="I35" s="293">
        <v>0.42447469100000002</v>
      </c>
      <c r="J35" s="293">
        <v>6.7872365000000004E-2</v>
      </c>
      <c r="K35" s="293">
        <v>0.25286460300000002</v>
      </c>
      <c r="L35" s="293">
        <v>1.1522799999999999E-3</v>
      </c>
      <c r="M35" s="293">
        <v>3.300061E-2</v>
      </c>
      <c r="N35" s="293">
        <v>4.7772189999999999E-2</v>
      </c>
      <c r="O35" s="293">
        <v>0.17469128</v>
      </c>
      <c r="P35" s="293">
        <v>3.58179E-2</v>
      </c>
      <c r="Q35" s="293">
        <v>0.21154638000000001</v>
      </c>
      <c r="R35" s="293">
        <v>3.2611419999999995E-2</v>
      </c>
      <c r="S35" s="293">
        <v>0.42330084000000001</v>
      </c>
      <c r="T35" s="293">
        <v>7.6764820000000011E-2</v>
      </c>
      <c r="U35" s="293">
        <v>0.30380913299999995</v>
      </c>
      <c r="V35" s="293">
        <v>1.1531265460000002</v>
      </c>
      <c r="W35" s="293">
        <v>1.545588811</v>
      </c>
      <c r="X35" s="293">
        <v>0.64222875899999998</v>
      </c>
    </row>
    <row r="36" spans="1:24" ht="18" customHeight="1">
      <c r="A36" s="255" t="s">
        <v>9</v>
      </c>
      <c r="B36" s="293">
        <v>2.4277475709999998</v>
      </c>
      <c r="C36" s="293">
        <v>1.540641216</v>
      </c>
      <c r="D36" s="293">
        <v>3.3814294500000002</v>
      </c>
      <c r="E36" s="293">
        <v>3.050418461</v>
      </c>
      <c r="F36" s="293">
        <v>12.858949719</v>
      </c>
      <c r="G36" s="293">
        <v>4.1433595429999999</v>
      </c>
      <c r="H36" s="293">
        <v>16.700841142000002</v>
      </c>
      <c r="I36" s="293">
        <v>167.54483688400001</v>
      </c>
      <c r="J36" s="293">
        <v>15.931770153</v>
      </c>
      <c r="K36" s="293">
        <v>8.2011411929999998</v>
      </c>
      <c r="L36" s="293">
        <v>41.015316049999996</v>
      </c>
      <c r="M36" s="293">
        <v>66.241802329999999</v>
      </c>
      <c r="N36" s="293">
        <v>34.0350295</v>
      </c>
      <c r="O36" s="293">
        <v>38.069087429999996</v>
      </c>
      <c r="P36" s="293">
        <v>43.10922695</v>
      </c>
      <c r="Q36" s="293">
        <v>44.363892840000005</v>
      </c>
      <c r="R36" s="293">
        <v>43.213913939999998</v>
      </c>
      <c r="S36" s="293">
        <v>31.596288649999998</v>
      </c>
      <c r="T36" s="293">
        <v>33.351015019999998</v>
      </c>
      <c r="U36" s="293">
        <v>19.532991533000001</v>
      </c>
      <c r="V36" s="293">
        <v>36.023519884000002</v>
      </c>
      <c r="W36" s="293">
        <v>34.037371663999998</v>
      </c>
      <c r="X36" s="293">
        <v>38.681390235999999</v>
      </c>
    </row>
    <row r="37" spans="1:24" ht="18" customHeight="1">
      <c r="A37" s="255" t="s">
        <v>462</v>
      </c>
      <c r="B37" s="293">
        <v>9.8476925260000012</v>
      </c>
      <c r="C37" s="293">
        <v>11.525434075</v>
      </c>
      <c r="D37" s="293">
        <v>12.908094794</v>
      </c>
      <c r="E37" s="293">
        <v>2.5823827719999999</v>
      </c>
      <c r="F37" s="293">
        <v>7.4430752660000001</v>
      </c>
      <c r="G37" s="293">
        <v>6.3204423899999993</v>
      </c>
      <c r="H37" s="293">
        <v>6.1317495160000002</v>
      </c>
      <c r="I37" s="293">
        <v>9.1840452530000007</v>
      </c>
      <c r="J37" s="293">
        <v>4.7577984859999995</v>
      </c>
      <c r="K37" s="293">
        <v>43.352214926000002</v>
      </c>
      <c r="L37" s="293">
        <v>74.196927920000007</v>
      </c>
      <c r="M37" s="293">
        <v>119.94093271</v>
      </c>
      <c r="N37" s="293">
        <v>35.867190530000002</v>
      </c>
      <c r="O37" s="293">
        <v>41.960268159999998</v>
      </c>
      <c r="P37" s="293">
        <v>50.085427119999999</v>
      </c>
      <c r="Q37" s="293">
        <v>50.763473340000004</v>
      </c>
      <c r="R37" s="293">
        <v>79.046488159999996</v>
      </c>
      <c r="S37" s="293">
        <v>106.36006094</v>
      </c>
      <c r="T37" s="293">
        <v>201.05870715</v>
      </c>
      <c r="U37" s="293">
        <v>132.965462739</v>
      </c>
      <c r="V37" s="293">
        <v>164.15657513999997</v>
      </c>
      <c r="W37" s="293">
        <v>217.97879747499999</v>
      </c>
      <c r="X37" s="293">
        <v>315.02917550800004</v>
      </c>
    </row>
    <row r="38" spans="1:24" ht="18" customHeight="1">
      <c r="A38" s="255" t="s">
        <v>6</v>
      </c>
      <c r="B38" s="293">
        <v>253.38636963100001</v>
      </c>
      <c r="C38" s="293">
        <v>241.31703918299999</v>
      </c>
      <c r="D38" s="293">
        <v>234.83627054199999</v>
      </c>
      <c r="E38" s="293">
        <v>30.867902107999999</v>
      </c>
      <c r="F38" s="293">
        <v>107.677112538</v>
      </c>
      <c r="G38" s="293">
        <v>162.42894081400001</v>
      </c>
      <c r="H38" s="293">
        <v>184.88018361799999</v>
      </c>
      <c r="I38" s="293">
        <v>123.12414418700001</v>
      </c>
      <c r="J38" s="293">
        <v>65.886359330999994</v>
      </c>
      <c r="K38" s="293">
        <v>104.571588624</v>
      </c>
      <c r="L38" s="293">
        <v>164.72781599999999</v>
      </c>
      <c r="M38" s="293">
        <v>168.77041691900001</v>
      </c>
      <c r="N38" s="293">
        <v>157.89599377499999</v>
      </c>
      <c r="O38" s="293">
        <v>198.16015266700001</v>
      </c>
      <c r="P38" s="293">
        <v>146.334223552</v>
      </c>
      <c r="Q38" s="293">
        <v>171.92231574599998</v>
      </c>
      <c r="R38" s="293">
        <v>166.05563312000001</v>
      </c>
      <c r="S38" s="293">
        <v>116.31205808</v>
      </c>
      <c r="T38" s="293">
        <v>124.52759887000001</v>
      </c>
      <c r="U38" s="293">
        <v>91.482035284999995</v>
      </c>
      <c r="V38" s="293">
        <v>148.24054027</v>
      </c>
      <c r="W38" s="293">
        <v>254.55615050700001</v>
      </c>
      <c r="X38" s="293">
        <v>331.07279204100001</v>
      </c>
    </row>
    <row r="39" spans="1:24" ht="18" customHeight="1">
      <c r="A39" s="255" t="s">
        <v>18</v>
      </c>
      <c r="B39" s="293">
        <v>3.3280524270000003</v>
      </c>
      <c r="C39" s="293">
        <v>5.6856742889999996</v>
      </c>
      <c r="D39" s="293">
        <v>2.6232286559999998</v>
      </c>
      <c r="E39" s="293">
        <v>1.274260317</v>
      </c>
      <c r="F39" s="293">
        <v>1.772393146</v>
      </c>
      <c r="G39" s="293">
        <v>1.2956937120000001</v>
      </c>
      <c r="H39" s="293">
        <v>3.6843712809999998</v>
      </c>
      <c r="I39" s="293">
        <v>3.131156066</v>
      </c>
      <c r="J39" s="293">
        <v>4.1985870379999994</v>
      </c>
      <c r="K39" s="293">
        <v>3.2560449600000001</v>
      </c>
      <c r="L39" s="293">
        <v>14.80312307</v>
      </c>
      <c r="M39" s="293">
        <v>16.661207310000002</v>
      </c>
      <c r="N39" s="293">
        <v>13.441484457</v>
      </c>
      <c r="O39" s="293">
        <v>14.87974912</v>
      </c>
      <c r="P39" s="293">
        <v>17.503779229999999</v>
      </c>
      <c r="Q39" s="293">
        <v>19.505682969999999</v>
      </c>
      <c r="R39" s="293">
        <v>18.292736680000001</v>
      </c>
      <c r="S39" s="293">
        <v>21.90916142</v>
      </c>
      <c r="T39" s="293">
        <v>18.233747010000002</v>
      </c>
      <c r="U39" s="293">
        <v>10.747805647</v>
      </c>
      <c r="V39" s="293">
        <v>11.106589473</v>
      </c>
      <c r="W39" s="293">
        <v>20.324733017</v>
      </c>
      <c r="X39" s="293">
        <v>29.062110771</v>
      </c>
    </row>
    <row r="40" spans="1:24" ht="18" customHeight="1">
      <c r="A40" s="255" t="s">
        <v>4</v>
      </c>
      <c r="B40" s="293">
        <v>4.6840780000000004E-3</v>
      </c>
      <c r="C40" s="293">
        <v>1.4512281E-2</v>
      </c>
      <c r="D40" s="293">
        <v>2.2944234000000001E-2</v>
      </c>
      <c r="E40" s="293">
        <v>3.0945870000000002E-3</v>
      </c>
      <c r="F40" s="293">
        <v>6.6378785779999996</v>
      </c>
      <c r="G40" s="293">
        <v>1.4108665</v>
      </c>
      <c r="H40" s="293">
        <v>1.1936954019999999</v>
      </c>
      <c r="I40" s="293">
        <v>0.90469054599999998</v>
      </c>
      <c r="J40" s="293">
        <v>0</v>
      </c>
      <c r="K40" s="293">
        <v>0.53706283999999993</v>
      </c>
      <c r="L40" s="293">
        <v>1.1407387199999999</v>
      </c>
      <c r="M40" s="293">
        <v>0.24879960000000001</v>
      </c>
      <c r="N40" s="293">
        <v>8.4087410000000001E-2</v>
      </c>
      <c r="O40" s="293">
        <v>0.31614171999999996</v>
      </c>
      <c r="P40" s="293">
        <v>0.10588141000000001</v>
      </c>
      <c r="Q40" s="293">
        <v>0.27941669000000002</v>
      </c>
      <c r="R40" s="293">
        <v>5.8097070000000001E-2</v>
      </c>
      <c r="S40" s="293">
        <v>7.2297810000000004E-2</v>
      </c>
      <c r="T40" s="293">
        <v>0.12071967</v>
      </c>
      <c r="U40" s="293">
        <v>2.217834061</v>
      </c>
      <c r="V40" s="293">
        <v>7.4967419040000003</v>
      </c>
      <c r="W40" s="293">
        <v>21.486036341999998</v>
      </c>
      <c r="X40" s="293">
        <v>7.6956473079999999</v>
      </c>
    </row>
    <row r="41" spans="1:24" ht="18" customHeight="1">
      <c r="A41" s="255" t="s">
        <v>3</v>
      </c>
      <c r="B41" s="293">
        <v>897.17374886300001</v>
      </c>
      <c r="C41" s="293">
        <v>651.28145816999995</v>
      </c>
      <c r="D41" s="293">
        <v>1083.5673151370002</v>
      </c>
      <c r="E41" s="293">
        <v>551.39006148800001</v>
      </c>
      <c r="F41" s="293">
        <v>1285.0535740160001</v>
      </c>
      <c r="G41" s="293">
        <v>1049.4938695349999</v>
      </c>
      <c r="H41" s="293">
        <v>1042.1572028850001</v>
      </c>
      <c r="I41" s="293">
        <v>1394.1400830929999</v>
      </c>
      <c r="J41" s="293">
        <v>1071.8271373760001</v>
      </c>
      <c r="K41" s="293">
        <v>4560.4445729049994</v>
      </c>
      <c r="L41" s="293">
        <v>2527.1183158400004</v>
      </c>
      <c r="M41" s="293">
        <v>4530.8144901200003</v>
      </c>
      <c r="N41" s="293">
        <v>2939.3425716399997</v>
      </c>
      <c r="O41" s="293">
        <v>3422.1422172800003</v>
      </c>
      <c r="P41" s="293">
        <v>2578.0119462740004</v>
      </c>
      <c r="Q41" s="293">
        <v>2326.0939409400003</v>
      </c>
      <c r="R41" s="293">
        <v>2180.89137583</v>
      </c>
      <c r="S41" s="293">
        <v>2049.9458724599999</v>
      </c>
      <c r="T41" s="293">
        <v>2497.6870486529997</v>
      </c>
      <c r="U41" s="293">
        <v>1873.4575348929998</v>
      </c>
      <c r="V41" s="293">
        <v>2533.5866832670004</v>
      </c>
      <c r="W41" s="293">
        <v>3210.640303704</v>
      </c>
      <c r="X41" s="293">
        <v>3479.0559245469999</v>
      </c>
    </row>
    <row r="42" spans="1:24" ht="18" customHeight="1">
      <c r="A42" s="255" t="s">
        <v>460</v>
      </c>
      <c r="B42" s="293">
        <v>2.8696073930000003</v>
      </c>
      <c r="C42" s="293">
        <v>4.5321330999999999E-2</v>
      </c>
      <c r="D42" s="293">
        <v>1.917144926</v>
      </c>
      <c r="E42" s="293">
        <v>4.3577761320000006</v>
      </c>
      <c r="F42" s="293">
        <v>1.7414109820000001</v>
      </c>
      <c r="G42" s="293">
        <v>2.18927337</v>
      </c>
      <c r="H42" s="293">
        <v>1.2128871810000001</v>
      </c>
      <c r="I42" s="293">
        <v>0.74502302200000003</v>
      </c>
      <c r="J42" s="293">
        <v>0.47178476899999999</v>
      </c>
      <c r="K42" s="293">
        <v>0.74751991200000001</v>
      </c>
      <c r="L42" s="293">
        <v>0.94939578000000002</v>
      </c>
      <c r="M42" s="293">
        <v>5.0829681100000004</v>
      </c>
      <c r="N42" s="293">
        <v>5.7431574400000001</v>
      </c>
      <c r="O42" s="293">
        <v>9.5813620999999998</v>
      </c>
      <c r="P42" s="293">
        <v>9.2316144100000006</v>
      </c>
      <c r="Q42" s="293">
        <v>11.391059689999999</v>
      </c>
      <c r="R42" s="293">
        <v>9.3794612799999992</v>
      </c>
      <c r="S42" s="293">
        <v>8.6532696199999997</v>
      </c>
      <c r="T42" s="293">
        <v>5.9485048200000001</v>
      </c>
      <c r="U42" s="293">
        <v>14.875574844000001</v>
      </c>
      <c r="V42" s="293">
        <v>23.754828484000001</v>
      </c>
      <c r="W42" s="293">
        <v>14.647913449999999</v>
      </c>
      <c r="X42" s="293">
        <v>13.254598546</v>
      </c>
    </row>
    <row r="43" spans="1:24" ht="18" customHeight="1">
      <c r="A43" s="255" t="s">
        <v>1</v>
      </c>
      <c r="B43" s="293">
        <v>29.058082863999999</v>
      </c>
      <c r="C43" s="293">
        <v>28.176185339</v>
      </c>
      <c r="D43" s="293">
        <v>21.685228216999999</v>
      </c>
      <c r="E43" s="293">
        <v>9.7159006290000001</v>
      </c>
      <c r="F43" s="293">
        <v>232.386783705</v>
      </c>
      <c r="G43" s="293">
        <v>39.525530787000001</v>
      </c>
      <c r="H43" s="293">
        <v>32.493488386999999</v>
      </c>
      <c r="I43" s="293">
        <v>99.429973222000001</v>
      </c>
      <c r="J43" s="293">
        <v>38.367958740999995</v>
      </c>
      <c r="K43" s="293">
        <v>60.503258291000002</v>
      </c>
      <c r="L43" s="293">
        <v>113.99689418000001</v>
      </c>
      <c r="M43" s="293">
        <v>187.73280695</v>
      </c>
      <c r="N43" s="293">
        <v>419.83096385000005</v>
      </c>
      <c r="O43" s="293">
        <v>235.74361261000001</v>
      </c>
      <c r="P43" s="293">
        <v>152.255526635</v>
      </c>
      <c r="Q43" s="293">
        <v>277.46789469999999</v>
      </c>
      <c r="R43" s="293">
        <v>182.61837603000001</v>
      </c>
      <c r="S43" s="293">
        <v>126.02752796999999</v>
      </c>
      <c r="T43" s="293">
        <v>176.81829152</v>
      </c>
      <c r="U43" s="293">
        <v>96.710618529000001</v>
      </c>
      <c r="V43" s="293">
        <v>112.740387891</v>
      </c>
      <c r="W43" s="293">
        <v>204.50514193999999</v>
      </c>
      <c r="X43" s="293">
        <v>266.29477852900004</v>
      </c>
    </row>
    <row r="45" spans="1:24" ht="18" customHeight="1">
      <c r="A45" s="250" t="s">
        <v>3096</v>
      </c>
    </row>
  </sheetData>
  <hyperlinks>
    <hyperlink ref="Z3" location="Content!A1" display="Back to content page" xr:uid="{00000000-0004-0000-2200-000000000000}"/>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3C591-8618-43E3-9E2B-9AE7B45C429A}">
  <dimension ref="A1:M21"/>
  <sheetViews>
    <sheetView workbookViewId="0">
      <selection activeCell="G20" sqref="G20"/>
    </sheetView>
  </sheetViews>
  <sheetFormatPr defaultColWidth="9.21875" defaultRowHeight="13.8"/>
  <cols>
    <col min="1" max="1" width="36.5546875" style="17" customWidth="1"/>
    <col min="2" max="10" width="11.77734375" style="17" customWidth="1"/>
    <col min="11" max="11" width="8.5546875" style="17" customWidth="1"/>
    <col min="12" max="12" width="15.21875" style="17" customWidth="1"/>
    <col min="13" max="13" width="21.21875" style="17" customWidth="1"/>
    <col min="14" max="16384" width="9.21875" style="17"/>
  </cols>
  <sheetData>
    <row r="1" spans="1:13" ht="18" customHeight="1">
      <c r="A1" s="44" t="s">
        <v>3372</v>
      </c>
      <c r="B1" s="43"/>
      <c r="C1" s="43"/>
      <c r="D1" s="43"/>
      <c r="E1" s="43"/>
      <c r="F1" s="43"/>
      <c r="G1" s="43"/>
      <c r="H1" s="43"/>
      <c r="I1" s="43"/>
      <c r="J1" s="43"/>
    </row>
    <row r="2" spans="1:13" ht="18" customHeight="1">
      <c r="A2" s="44"/>
      <c r="B2" s="43"/>
      <c r="C2" s="43"/>
      <c r="D2" s="43"/>
      <c r="E2" s="43"/>
      <c r="F2" s="43"/>
      <c r="G2" s="43"/>
      <c r="H2" s="43"/>
      <c r="I2" s="43"/>
      <c r="J2" s="43"/>
    </row>
    <row r="3" spans="1:13" ht="18" customHeight="1">
      <c r="A3" s="393"/>
      <c r="B3" s="225">
        <v>2005</v>
      </c>
      <c r="C3" s="225">
        <v>2010</v>
      </c>
      <c r="D3" s="225">
        <v>2015</v>
      </c>
      <c r="E3" s="225">
        <v>2016</v>
      </c>
      <c r="F3" s="225">
        <v>2017</v>
      </c>
      <c r="G3" s="225">
        <v>2018</v>
      </c>
      <c r="H3" s="225">
        <v>2019</v>
      </c>
      <c r="I3" s="225">
        <v>2020</v>
      </c>
      <c r="J3" s="225">
        <v>2021</v>
      </c>
      <c r="L3" s="1" t="s">
        <v>559</v>
      </c>
    </row>
    <row r="4" spans="1:13" ht="18" customHeight="1">
      <c r="A4" s="253" t="s">
        <v>13</v>
      </c>
      <c r="B4" s="293">
        <v>44.257505000000002</v>
      </c>
      <c r="C4" s="293">
        <v>57.329508333333337</v>
      </c>
      <c r="D4" s="293">
        <v>54.303417142857143</v>
      </c>
      <c r="E4" s="293">
        <v>47.095954285714285</v>
      </c>
      <c r="F4" s="293">
        <v>44.400755000000004</v>
      </c>
      <c r="G4" s="293">
        <v>44.464701666666663</v>
      </c>
      <c r="H4" s="293">
        <v>41.54927285714286</v>
      </c>
      <c r="I4" s="293">
        <v>37.782714285714285</v>
      </c>
      <c r="J4" s="293">
        <v>40.593452857142857</v>
      </c>
    </row>
    <row r="5" spans="1:13" ht="18" customHeight="1">
      <c r="A5" s="253" t="s">
        <v>12</v>
      </c>
      <c r="B5" s="293">
        <v>60.981607999999994</v>
      </c>
      <c r="C5" s="293">
        <v>51.545555714285705</v>
      </c>
      <c r="D5" s="293">
        <v>95.504123333333339</v>
      </c>
      <c r="E5" s="293">
        <v>91.214643333333342</v>
      </c>
      <c r="F5" s="293">
        <v>95.999252857142864</v>
      </c>
      <c r="G5" s="293">
        <v>96.682410000000004</v>
      </c>
      <c r="H5" s="293">
        <v>91.33279499999999</v>
      </c>
      <c r="I5" s="293">
        <v>86.165696666666648</v>
      </c>
      <c r="J5" s="293">
        <v>89.386894999999996</v>
      </c>
    </row>
    <row r="6" spans="1:13" ht="18" customHeight="1">
      <c r="A6" s="253" t="s">
        <v>513</v>
      </c>
      <c r="B6" s="293">
        <v>52.282451999999999</v>
      </c>
      <c r="C6" s="293">
        <v>40.824117999999999</v>
      </c>
      <c r="D6" s="293">
        <v>61.832307999999998</v>
      </c>
      <c r="E6" s="293">
        <v>70.315653999999995</v>
      </c>
      <c r="F6" s="293">
        <v>61.056615999999998</v>
      </c>
      <c r="G6" s="293">
        <v>61.701610000000002</v>
      </c>
      <c r="H6" s="293">
        <v>72.246207999999996</v>
      </c>
      <c r="I6" s="293">
        <v>52.859554000000003</v>
      </c>
      <c r="J6" s="293">
        <v>53.650645999999995</v>
      </c>
    </row>
    <row r="7" spans="1:13" ht="18" customHeight="1">
      <c r="A7" s="253" t="s">
        <v>605</v>
      </c>
      <c r="B7" s="293">
        <v>59.249563333333334</v>
      </c>
      <c r="C7" s="293">
        <v>53.00581833333333</v>
      </c>
      <c r="D7" s="293">
        <v>53.46567666666666</v>
      </c>
      <c r="E7" s="293">
        <v>48.69876</v>
      </c>
      <c r="F7" s="293">
        <v>44.886431666666674</v>
      </c>
      <c r="G7" s="293">
        <v>45.697023333333334</v>
      </c>
      <c r="H7" s="293">
        <v>64.722545714285715</v>
      </c>
      <c r="I7" s="293">
        <v>58.15125428571428</v>
      </c>
      <c r="J7" s="293">
        <v>53.50505857142857</v>
      </c>
    </row>
    <row r="8" spans="1:13" s="40" customFormat="1" ht="18" customHeight="1">
      <c r="A8" s="253" t="s">
        <v>512</v>
      </c>
      <c r="B8" s="293">
        <v>18.904366666666665</v>
      </c>
      <c r="C8" s="293">
        <v>44.092801428571434</v>
      </c>
      <c r="D8" s="293">
        <v>54.238480000000003</v>
      </c>
      <c r="E8" s="293">
        <v>53.267998333333331</v>
      </c>
      <c r="F8" s="293">
        <v>58.089572857142855</v>
      </c>
      <c r="G8" s="293">
        <v>58.945704285714292</v>
      </c>
      <c r="H8" s="293">
        <v>73.353255714285723</v>
      </c>
      <c r="I8" s="293">
        <v>53.97916166666667</v>
      </c>
      <c r="J8" s="293">
        <v>57.715405000000004</v>
      </c>
      <c r="M8" s="17"/>
    </row>
    <row r="9" spans="1:13" ht="18" customHeight="1">
      <c r="A9" s="253" t="s">
        <v>11</v>
      </c>
      <c r="B9" s="293">
        <v>42.56277</v>
      </c>
      <c r="C9" s="293">
        <v>47.433968</v>
      </c>
      <c r="D9" s="293">
        <v>86.963673999999997</v>
      </c>
      <c r="E9" s="293">
        <v>90.40400600000001</v>
      </c>
      <c r="F9" s="293">
        <v>90.322755999999998</v>
      </c>
      <c r="G9" s="293">
        <v>90.577618000000001</v>
      </c>
      <c r="H9" s="293">
        <v>89.239797999999993</v>
      </c>
      <c r="I9" s="293">
        <v>87.772397999999995</v>
      </c>
      <c r="J9" s="293">
        <v>87.836020000000005</v>
      </c>
    </row>
    <row r="10" spans="1:13" ht="18" customHeight="1">
      <c r="A10" s="253" t="s">
        <v>10</v>
      </c>
      <c r="B10" s="293">
        <v>60.446066000000009</v>
      </c>
      <c r="C10" s="293">
        <v>61.714270000000013</v>
      </c>
      <c r="D10" s="293">
        <v>67.132757999999995</v>
      </c>
      <c r="E10" s="293">
        <v>70.677938000000012</v>
      </c>
      <c r="F10" s="293">
        <v>69.679725999999988</v>
      </c>
      <c r="G10" s="293">
        <v>70.388311999999999</v>
      </c>
      <c r="H10" s="293">
        <v>70.257795999999999</v>
      </c>
      <c r="I10" s="293">
        <v>70.487582000000003</v>
      </c>
      <c r="J10" s="293">
        <v>70.746753999999981</v>
      </c>
    </row>
    <row r="11" spans="1:13" ht="18" customHeight="1">
      <c r="A11" s="253" t="s">
        <v>9</v>
      </c>
      <c r="B11" s="293">
        <v>49.050996666666663</v>
      </c>
      <c r="C11" s="293">
        <v>65.243685000000013</v>
      </c>
      <c r="D11" s="293">
        <v>80.440708000000001</v>
      </c>
      <c r="E11" s="293">
        <v>78.457542000000004</v>
      </c>
      <c r="F11" s="293">
        <v>79.294442000000004</v>
      </c>
      <c r="G11" s="293">
        <v>79.656813999999997</v>
      </c>
      <c r="H11" s="293">
        <v>90.747881428571432</v>
      </c>
      <c r="I11" s="293">
        <v>85.283286000000004</v>
      </c>
      <c r="J11" s="293">
        <v>70.723571666666672</v>
      </c>
    </row>
    <row r="12" spans="1:13" ht="18" customHeight="1">
      <c r="A12" s="253" t="s">
        <v>8</v>
      </c>
      <c r="B12" s="293">
        <v>45.015246000000005</v>
      </c>
      <c r="C12" s="293">
        <v>45.859621666666669</v>
      </c>
      <c r="D12" s="293">
        <v>50.250639999999997</v>
      </c>
      <c r="E12" s="293">
        <v>56.58849166666667</v>
      </c>
      <c r="F12" s="293">
        <v>67.493524000000008</v>
      </c>
      <c r="G12" s="293">
        <v>67.613113999999996</v>
      </c>
      <c r="H12" s="293">
        <v>66.313568000000004</v>
      </c>
      <c r="I12" s="293">
        <v>68.287884000000005</v>
      </c>
      <c r="J12" s="293">
        <v>58.794261666666671</v>
      </c>
    </row>
    <row r="13" spans="1:13" ht="18" customHeight="1">
      <c r="A13" s="253" t="s">
        <v>6</v>
      </c>
      <c r="B13" s="293">
        <v>47.881539999999994</v>
      </c>
      <c r="C13" s="293">
        <v>67.855883333333338</v>
      </c>
      <c r="D13" s="293">
        <v>85.229613999999998</v>
      </c>
      <c r="E13" s="293">
        <v>84.608257999999992</v>
      </c>
      <c r="F13" s="293">
        <v>85.50399666666668</v>
      </c>
      <c r="G13" s="293">
        <v>86.499518333333342</v>
      </c>
      <c r="H13" s="293">
        <v>78.095553333333328</v>
      </c>
      <c r="I13" s="293">
        <v>69.254253333333338</v>
      </c>
      <c r="J13" s="293">
        <v>76.840150000000008</v>
      </c>
    </row>
    <row r="14" spans="1:13" ht="18" customHeight="1">
      <c r="A14" s="253" t="s">
        <v>18</v>
      </c>
      <c r="B14" s="293">
        <v>62.755524999999999</v>
      </c>
      <c r="C14" s="293">
        <v>21.075897142857144</v>
      </c>
      <c r="D14" s="293">
        <v>79.1511</v>
      </c>
      <c r="E14" s="293">
        <v>53.913996666666669</v>
      </c>
      <c r="F14" s="293">
        <v>64.677610000000001</v>
      </c>
      <c r="G14" s="293">
        <v>69.456491428571425</v>
      </c>
      <c r="H14" s="293">
        <v>61.226776666666666</v>
      </c>
      <c r="I14" s="293">
        <v>54.599891666666672</v>
      </c>
      <c r="J14" s="293">
        <v>64.799289999999999</v>
      </c>
    </row>
    <row r="15" spans="1:13" ht="18" customHeight="1">
      <c r="A15" s="253" t="s">
        <v>4</v>
      </c>
      <c r="B15" s="293">
        <v>52.764588333333336</v>
      </c>
      <c r="C15" s="293">
        <v>35.312618333333333</v>
      </c>
      <c r="D15" s="293">
        <v>42.26051833333333</v>
      </c>
      <c r="E15" s="293">
        <v>39.860621666666667</v>
      </c>
      <c r="F15" s="293">
        <v>49.953861666666661</v>
      </c>
      <c r="G15" s="293">
        <v>53.127836666666667</v>
      </c>
      <c r="H15" s="293">
        <v>48.505883333333337</v>
      </c>
      <c r="I15" s="293">
        <v>40.60845333333333</v>
      </c>
      <c r="J15" s="293">
        <v>45.098771666666664</v>
      </c>
    </row>
    <row r="16" spans="1:13" ht="18" customHeight="1">
      <c r="A16" s="253" t="s">
        <v>3</v>
      </c>
      <c r="B16" s="293">
        <v>49.316181428571426</v>
      </c>
      <c r="C16" s="293">
        <v>55.370048571428576</v>
      </c>
      <c r="D16" s="293">
        <v>64.792728571428569</v>
      </c>
      <c r="E16" s="293">
        <v>67.867960000000011</v>
      </c>
      <c r="F16" s="293">
        <v>67.043308571428582</v>
      </c>
      <c r="G16" s="293">
        <v>68.131761428571423</v>
      </c>
      <c r="H16" s="293">
        <v>68.953484285714268</v>
      </c>
      <c r="I16" s="293">
        <v>64.942525714285708</v>
      </c>
      <c r="J16" s="293">
        <v>64.940425714285723</v>
      </c>
    </row>
    <row r="17" spans="1:10" ht="18" customHeight="1">
      <c r="A17" s="253" t="s">
        <v>33</v>
      </c>
      <c r="B17" s="293">
        <v>40.130344999999998</v>
      </c>
      <c r="C17" s="293">
        <v>54.870319999999992</v>
      </c>
      <c r="D17" s="293">
        <v>82.198801428571429</v>
      </c>
      <c r="E17" s="293">
        <v>77.788452857142858</v>
      </c>
      <c r="F17" s="293">
        <v>61.310074285714286</v>
      </c>
      <c r="G17" s="293">
        <v>75.882641428571432</v>
      </c>
      <c r="H17" s="293">
        <v>76.937120000000007</v>
      </c>
      <c r="I17" s="293">
        <v>65.448315714285712</v>
      </c>
      <c r="J17" s="293">
        <v>65.977199999999996</v>
      </c>
    </row>
    <row r="18" spans="1:10" ht="18" customHeight="1">
      <c r="A18" s="253" t="s">
        <v>1</v>
      </c>
      <c r="B18" s="293">
        <v>52.974062857142862</v>
      </c>
      <c r="C18" s="293">
        <v>55.230141428571429</v>
      </c>
      <c r="D18" s="293">
        <v>84.65820166666667</v>
      </c>
      <c r="E18" s="293">
        <v>72.006828333333331</v>
      </c>
      <c r="F18" s="293">
        <v>91.197528333333324</v>
      </c>
      <c r="G18" s="293">
        <v>91.681626666666659</v>
      </c>
      <c r="H18" s="293">
        <v>92.171411428571432</v>
      </c>
      <c r="I18" s="293">
        <v>73.466697142857143</v>
      </c>
      <c r="J18" s="293">
        <v>68.654717142857137</v>
      </c>
    </row>
    <row r="19" spans="1:10" ht="18" customHeight="1">
      <c r="A19" s="253" t="s">
        <v>24</v>
      </c>
      <c r="B19" s="293">
        <v>71.036454999999989</v>
      </c>
      <c r="C19" s="293">
        <v>77.633201666666665</v>
      </c>
      <c r="D19" s="293">
        <v>69.257708333333326</v>
      </c>
      <c r="E19" s="293">
        <v>68.432360000000003</v>
      </c>
      <c r="F19" s="293">
        <v>81.070638000000002</v>
      </c>
      <c r="G19" s="293">
        <v>81.191481999999993</v>
      </c>
      <c r="H19" s="293">
        <v>83.251035000000002</v>
      </c>
      <c r="I19" s="293">
        <v>81.609261666666669</v>
      </c>
      <c r="J19" s="293">
        <v>76.759724285714285</v>
      </c>
    </row>
    <row r="21" spans="1:10" ht="18" customHeight="1">
      <c r="A21" s="250" t="s">
        <v>3373</v>
      </c>
    </row>
  </sheetData>
  <hyperlinks>
    <hyperlink ref="L3" location="Content!A1" display="Back to content page" xr:uid="{D4D29E79-6750-4ACC-97FE-B33E65A4C2D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B8:L9"/>
  <sheetViews>
    <sheetView workbookViewId="0">
      <selection activeCell="G20" sqref="G20"/>
    </sheetView>
  </sheetViews>
  <sheetFormatPr defaultColWidth="9.21875" defaultRowHeight="14.4"/>
  <cols>
    <col min="2" max="2" width="9.77734375" customWidth="1"/>
  </cols>
  <sheetData>
    <row r="8" spans="2:12" ht="58.8">
      <c r="B8" s="742">
        <v>1.2</v>
      </c>
      <c r="C8" s="742"/>
      <c r="D8" s="742"/>
      <c r="E8" s="742"/>
      <c r="F8" s="742"/>
      <c r="G8" s="742"/>
      <c r="H8" s="742"/>
      <c r="I8" s="742"/>
      <c r="J8" s="742"/>
      <c r="K8" s="742"/>
      <c r="L8" s="742"/>
    </row>
    <row r="9" spans="2:12" ht="58.8">
      <c r="B9" s="297" t="s">
        <v>2360</v>
      </c>
      <c r="C9" s="297"/>
      <c r="D9" s="297"/>
      <c r="E9" s="297"/>
      <c r="F9" s="297"/>
      <c r="G9" s="297"/>
      <c r="H9" s="297"/>
    </row>
  </sheetData>
  <mergeCells count="1">
    <mergeCell ref="B8:L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M29"/>
  <sheetViews>
    <sheetView topLeftCell="A10" workbookViewId="0">
      <selection activeCell="G20" sqref="G20"/>
    </sheetView>
  </sheetViews>
  <sheetFormatPr defaultRowHeight="14.4"/>
  <cols>
    <col min="1" max="1" width="49.5546875" customWidth="1"/>
    <col min="2" max="9" width="12.44140625" customWidth="1"/>
  </cols>
  <sheetData>
    <row r="1" spans="1:13">
      <c r="A1" s="44" t="s">
        <v>3127</v>
      </c>
    </row>
    <row r="3" spans="1:13" s="17" customFormat="1" ht="16.5" customHeight="1">
      <c r="A3" s="387" t="s">
        <v>451</v>
      </c>
      <c r="B3" s="388">
        <v>2015</v>
      </c>
      <c r="C3" s="388">
        <v>2016</v>
      </c>
      <c r="D3" s="388">
        <v>2017</v>
      </c>
      <c r="E3" s="388">
        <v>2018</v>
      </c>
      <c r="F3" s="388">
        <v>2019</v>
      </c>
      <c r="G3" s="388">
        <v>2020</v>
      </c>
      <c r="H3" s="388">
        <v>2021</v>
      </c>
      <c r="I3" s="388">
        <v>2022</v>
      </c>
      <c r="K3" s="1" t="s">
        <v>559</v>
      </c>
      <c r="L3" s="44"/>
      <c r="M3" s="44"/>
    </row>
    <row r="4" spans="1:13" s="17" customFormat="1" ht="13.8">
      <c r="A4" s="391" t="s">
        <v>2275</v>
      </c>
      <c r="B4" s="694">
        <f>'1.2.2'!B4+'1.2.3'!B4+'1.2.4'!B4+'1.2.5'!B4+'1.2.6'!B4+'1.2.7'!B4+'1.2.8'!B4+'1.2.9'!B4+'1.2.10'!B4+'1.2.11'!B4+'1.2.12'!B4+'1.2.13'!B4+'1.2.14'!B4+'1.2.15'!B4+'1.2.16'!B4+'1.2.17'!B4</f>
        <v>154575.7994479636</v>
      </c>
      <c r="C4" s="694">
        <f>'1.2.2'!C4+'1.2.3'!C4+'1.2.4'!C4+'1.2.5'!C4+'1.2.6'!C4+'1.2.7'!C4+'1.2.8'!C4+'1.2.9'!C4+'1.2.10'!C4+'1.2.11'!C4+'1.2.12'!C4+'1.2.13'!C4+'1.2.14'!C4+'1.2.15'!C4+'1.2.16'!C4+'1.2.17'!C4</f>
        <v>141686.95844661182</v>
      </c>
      <c r="D4" s="694">
        <f>'1.2.2'!D4+'1.2.3'!D4+'1.2.4'!D4+'1.2.5'!D4+'1.2.6'!D4+'1.2.7'!D4+'1.2.8'!D4+'1.2.9'!D4+'1.2.10'!D4+'1.2.11'!D4+'1.2.12'!D4+'1.2.13'!D4+'1.2.14'!D4+'1.2.15'!D4+'1.2.16'!D4+'1.2.17'!D4</f>
        <v>167086.09486142808</v>
      </c>
      <c r="E4" s="694">
        <f>'1.2.2'!E4+'1.2.3'!E4+'1.2.4'!E4+'1.2.5'!E4+'1.2.6'!E4+'1.2.7'!E4+'1.2.8'!E4+'1.2.9'!E4+'1.2.10'!E4+'1.2.11'!E4+'1.2.12'!E4+'1.2.13'!E4+'1.2.14'!E4+'1.2.15'!E4+'1.2.16'!E4+'1.2.17'!E4</f>
        <v>190895.27379567939</v>
      </c>
      <c r="F4" s="694">
        <f>'1.2.2'!F4+'1.2.3'!F4+'1.2.4'!F4+'1.2.5'!F4+'1.2.6'!F4+'1.2.7'!F4+'1.2.8'!F4+'1.2.9'!F4+'1.2.10'!F4+'1.2.11'!F4+'1.2.12'!F4+'1.2.13'!F4+'1.2.14'!F4+'1.2.15'!F4+'1.2.16'!F4+'1.2.17'!F4</f>
        <v>170069.058479631</v>
      </c>
      <c r="G4" s="694">
        <f>'1.2.2'!G4+'1.2.3'!G4+'1.2.4'!G4+'1.2.5'!G4+'1.2.6'!G4+'1.2.7'!G4+'1.2.8'!G4+'1.2.9'!G4+'1.2.10'!G4+'1.2.11'!G4+'1.2.12'!G4+'1.2.13'!G4+'1.2.14'!G4+'1.2.15'!G4+'1.2.16'!G4+'1.2.17'!G4</f>
        <v>148758.26424153787</v>
      </c>
      <c r="H4" s="694">
        <f>'1.2.2'!H4+'1.2.3'!H4+'1.2.4'!H4+'1.2.5'!H4+'1.2.6'!H4+'1.2.7'!H4+'1.2.8'!H4+'1.2.9'!H4+'1.2.10'!H4+'1.2.11'!H4+'1.2.12'!H4+'1.2.13'!H4+'1.2.14'!H4+'1.2.15'!H4+'1.2.16'!H4+'1.2.17'!H4</f>
        <v>216413.86949360423</v>
      </c>
      <c r="I4" s="694">
        <f>'1.2.2'!I4+'1.2.3'!I4+'1.2.4'!I4+'1.2.5'!I4+'1.2.6'!I4+'1.2.7'!I4+'1.2.8'!I4+'1.2.9'!I4+'1.2.10'!I4+'1.2.11'!I4+'1.2.12'!I4+'1.2.13'!I4+'1.2.14'!I4+'1.2.15'!I4+'1.2.16'!I4+'1.2.17'!I4</f>
        <v>247904.52764196365</v>
      </c>
      <c r="L4" s="390"/>
      <c r="M4" s="390"/>
    </row>
    <row r="5" spans="1:13" s="17" customFormat="1" ht="13.8">
      <c r="A5" s="392" t="s">
        <v>2276</v>
      </c>
      <c r="B5" s="695">
        <f>'1.2.2'!B5+'1.2.3'!B5+'1.2.4'!B5+'1.2.5'!B5+'1.2.6'!B5+'1.2.7'!B5+'1.2.8'!B5+'1.2.9'!B5+'1.2.10'!B5+'1.2.11'!B5+'1.2.12'!B5+'1.2.13'!B5+'1.2.14'!B5+'1.2.15'!B5+'1.2.16'!B5+'1.2.17'!B5</f>
        <v>13063.326501791467</v>
      </c>
      <c r="C5" s="695">
        <f>'1.2.2'!C5+'1.2.3'!C5+'1.2.4'!C5+'1.2.5'!C5+'1.2.6'!C5+'1.2.7'!C5+'1.2.8'!C5+'1.2.9'!C5+'1.2.10'!C5+'1.2.11'!C5+'1.2.12'!C5+'1.2.13'!C5+'1.2.14'!C5+'1.2.15'!C5+'1.2.16'!C5+'1.2.17'!C5</f>
        <v>12954.797028217012</v>
      </c>
      <c r="D5" s="695">
        <f>'1.2.2'!D5+'1.2.3'!D5+'1.2.4'!D5+'1.2.5'!D5+'1.2.6'!D5+'1.2.7'!D5+'1.2.8'!D5+'1.2.9'!D5+'1.2.10'!D5+'1.2.11'!D5+'1.2.12'!D5+'1.2.13'!D5+'1.2.14'!D5+'1.2.15'!D5+'1.2.16'!D5+'1.2.17'!D5</f>
        <v>14392.257230798481</v>
      </c>
      <c r="E5" s="695">
        <f>'1.2.2'!E5+'1.2.3'!E5+'1.2.4'!E5+'1.2.5'!E5+'1.2.6'!E5+'1.2.7'!E5+'1.2.8'!E5+'1.2.9'!E5+'1.2.10'!E5+'1.2.11'!E5+'1.2.12'!E5+'1.2.13'!E5+'1.2.14'!E5+'1.2.15'!E5+'1.2.16'!E5+'1.2.17'!E5</f>
        <v>14559.331781110315</v>
      </c>
      <c r="F5" s="695">
        <f>'1.2.2'!F5+'1.2.3'!F5+'1.2.4'!F5+'1.2.5'!F5+'1.2.6'!F5+'1.2.7'!F5+'1.2.8'!F5+'1.2.9'!F5+'1.2.10'!F5+'1.2.11'!F5+'1.2.12'!F5+'1.2.13'!F5+'1.2.14'!F5+'1.2.15'!F5+'1.2.16'!F5+'1.2.17'!F5</f>
        <v>14139.59942260075</v>
      </c>
      <c r="G5" s="695">
        <f>'1.2.2'!G5+'1.2.3'!G5+'1.2.4'!G5+'1.2.5'!G5+'1.2.6'!G5+'1.2.7'!G5+'1.2.8'!G5+'1.2.9'!G5+'1.2.10'!G5+'1.2.11'!G5+'1.2.12'!G5+'1.2.13'!G5+'1.2.14'!G5+'1.2.15'!G5+'1.2.16'!G5+'1.2.17'!G5</f>
        <v>14367.412454021745</v>
      </c>
      <c r="H5" s="695">
        <f>'1.2.2'!H5+'1.2.3'!H5+'1.2.4'!H5+'1.2.5'!H5+'1.2.6'!H5+'1.2.7'!H5+'1.2.8'!H5+'1.2.9'!H5+'1.2.10'!H5+'1.2.11'!H5+'1.2.12'!H5+'1.2.13'!H5+'1.2.14'!H5+'1.2.15'!H5+'1.2.16'!H5+'1.2.17'!H5</f>
        <v>16007.618130548697</v>
      </c>
      <c r="I5" s="695">
        <f>'1.2.2'!I5+'1.2.3'!I5+'1.2.4'!I5+'1.2.5'!I5+'1.2.6'!I5+'1.2.7'!I5+'1.2.8'!I5+'1.2.9'!I5+'1.2.10'!I5+'1.2.11'!I5+'1.2.12'!I5+'1.2.13'!I5+'1.2.14'!I5+'1.2.15'!I5+'1.2.16'!I5+'1.2.17'!I5</f>
        <v>17079.919377040864</v>
      </c>
    </row>
    <row r="6" spans="1:13" s="17" customFormat="1" ht="13.8">
      <c r="A6" s="392" t="s">
        <v>2277</v>
      </c>
      <c r="B6" s="695">
        <f>'1.2.2'!B6+'1.2.3'!B6+'1.2.4'!B6+'1.2.5'!B6+'1.2.6'!B6+'1.2.7'!B6+'1.2.8'!B6+'1.2.9'!B6+'1.2.10'!B6+'1.2.11'!B6+'1.2.12'!B6+'1.2.13'!B6+'1.2.14'!B6+'1.2.15'!B6+'1.2.16'!B6+'1.2.17'!B6</f>
        <v>3848.2145614592991</v>
      </c>
      <c r="C6" s="695">
        <f>'1.2.2'!C6+'1.2.3'!C6+'1.2.4'!C6+'1.2.5'!C6+'1.2.6'!C6+'1.2.7'!C6+'1.2.8'!C6+'1.2.9'!C6+'1.2.10'!C6+'1.2.11'!C6+'1.2.12'!C6+'1.2.13'!C6+'1.2.14'!C6+'1.2.15'!C6+'1.2.16'!C6+'1.2.17'!C6</f>
        <v>3830.6371314816424</v>
      </c>
      <c r="D6" s="695">
        <f>'1.2.2'!D6+'1.2.3'!D6+'1.2.4'!D6+'1.2.5'!D6+'1.2.6'!D6+'1.2.7'!D6+'1.2.8'!D6+'1.2.9'!D6+'1.2.10'!D6+'1.2.11'!D6+'1.2.12'!D6+'1.2.13'!D6+'1.2.14'!D6+'1.2.15'!D6+'1.2.16'!D6+'1.2.17'!D6</f>
        <v>3662.4916277425591</v>
      </c>
      <c r="E6" s="695">
        <f>'1.2.2'!E6+'1.2.3'!E6+'1.2.4'!E6+'1.2.5'!E6+'1.2.6'!E6+'1.2.7'!E6+'1.2.8'!E6+'1.2.9'!E6+'1.2.10'!E6+'1.2.11'!E6+'1.2.12'!E6+'1.2.13'!E6+'1.2.14'!E6+'1.2.15'!E6+'1.2.16'!E6+'1.2.17'!E6</f>
        <v>4344.1732119351154</v>
      </c>
      <c r="F6" s="695">
        <f>'1.2.2'!F6+'1.2.3'!F6+'1.2.4'!F6+'1.2.5'!F6+'1.2.6'!F6+'1.2.7'!F6+'1.2.8'!F6+'1.2.9'!F6+'1.2.10'!F6+'1.2.11'!F6+'1.2.12'!F6+'1.2.13'!F6+'1.2.14'!F6+'1.2.15'!F6+'1.2.16'!F6+'1.2.17'!F6</f>
        <v>3555.8367403785142</v>
      </c>
      <c r="G6" s="695">
        <f>'1.2.2'!G6+'1.2.3'!G6+'1.2.4'!G6+'1.2.5'!G6+'1.2.6'!G6+'1.2.7'!G6+'1.2.8'!G6+'1.2.9'!G6+'1.2.10'!G6+'1.2.11'!G6+'1.2.12'!G6+'1.2.13'!G6+'1.2.14'!G6+'1.2.15'!G6+'1.2.16'!G6+'1.2.17'!G6</f>
        <v>3264.0152422033343</v>
      </c>
      <c r="H6" s="695">
        <f>'1.2.2'!H6+'1.2.3'!H6+'1.2.4'!H6+'1.2.5'!H6+'1.2.6'!H6+'1.2.7'!H6+'1.2.8'!H6+'1.2.9'!H6+'1.2.10'!H6+'1.2.11'!H6+'1.2.12'!H6+'1.2.13'!H6+'1.2.14'!H6+'1.2.15'!H6+'1.2.16'!H6+'1.2.17'!H6</f>
        <v>3547.8531799688308</v>
      </c>
      <c r="I6" s="695">
        <f>'1.2.2'!I6+'1.2.3'!I6+'1.2.4'!I6+'1.2.5'!I6+'1.2.6'!I6+'1.2.7'!I6+'1.2.8'!I6+'1.2.9'!I6+'1.2.10'!I6+'1.2.11'!I6+'1.2.12'!I6+'1.2.13'!I6+'1.2.14'!I6+'1.2.15'!I6+'1.2.16'!I6+'1.2.17'!I6</f>
        <v>3817.8093243328094</v>
      </c>
    </row>
    <row r="7" spans="1:13" s="17" customFormat="1" ht="13.8">
      <c r="A7" s="392" t="s">
        <v>2278</v>
      </c>
      <c r="B7" s="695">
        <f>'1.2.2'!B7+'1.2.3'!B7+'1.2.4'!B7+'1.2.5'!B7+'1.2.6'!B7+'1.2.7'!B7+'1.2.8'!B7+'1.2.9'!B7+'1.2.10'!B7+'1.2.11'!B7+'1.2.12'!B7+'1.2.13'!B7+'1.2.14'!B7+'1.2.15'!B7+'1.2.16'!B7+'1.2.17'!B7</f>
        <v>16339.874189429782</v>
      </c>
      <c r="C7" s="695">
        <f>'1.2.2'!C7+'1.2.3'!C7+'1.2.4'!C7+'1.2.5'!C7+'1.2.6'!C7+'1.2.7'!C7+'1.2.8'!C7+'1.2.9'!C7+'1.2.10'!C7+'1.2.11'!C7+'1.2.12'!C7+'1.2.13'!C7+'1.2.14'!C7+'1.2.15'!C7+'1.2.16'!C7+'1.2.17'!C7</f>
        <v>15210.817924313322</v>
      </c>
      <c r="D7" s="695">
        <f>'1.2.2'!D7+'1.2.3'!D7+'1.2.4'!D7+'1.2.5'!D7+'1.2.6'!D7+'1.2.7'!D7+'1.2.8'!D7+'1.2.9'!D7+'1.2.10'!D7+'1.2.11'!D7+'1.2.12'!D7+'1.2.13'!D7+'1.2.14'!D7+'1.2.15'!D7+'1.2.16'!D7+'1.2.17'!D7</f>
        <v>19185.750867381219</v>
      </c>
      <c r="E7" s="695">
        <f>'1.2.2'!E7+'1.2.3'!E7+'1.2.4'!E7+'1.2.5'!E7+'1.2.6'!E7+'1.2.7'!E7+'1.2.8'!E7+'1.2.9'!E7+'1.2.10'!E7+'1.2.11'!E7+'1.2.12'!E7+'1.2.13'!E7+'1.2.14'!E7+'1.2.15'!E7+'1.2.16'!E7+'1.2.17'!E7</f>
        <v>20287.511524354937</v>
      </c>
      <c r="F7" s="695">
        <f>'1.2.2'!F7+'1.2.3'!F7+'1.2.4'!F7+'1.2.5'!F7+'1.2.6'!F7+'1.2.7'!F7+'1.2.8'!F7+'1.2.9'!F7+'1.2.10'!F7+'1.2.11'!F7+'1.2.12'!F7+'1.2.13'!F7+'1.2.14'!F7+'1.2.15'!F7+'1.2.16'!F7+'1.2.17'!F7</f>
        <v>21480.91275848624</v>
      </c>
      <c r="G7" s="695">
        <f>'1.2.2'!G7+'1.2.3'!G7+'1.2.4'!G7+'1.2.5'!G7+'1.2.6'!G7+'1.2.7'!G7+'1.2.8'!G7+'1.2.9'!G7+'1.2.10'!G7+'1.2.11'!G7+'1.2.12'!G7+'1.2.13'!G7+'1.2.14'!G7+'1.2.15'!G7+'1.2.16'!G7+'1.2.17'!G7</f>
        <v>21714.405746278211</v>
      </c>
      <c r="H7" s="695">
        <f>'1.2.2'!H7+'1.2.3'!H7+'1.2.4'!H7+'1.2.5'!H7+'1.2.6'!H7+'1.2.7'!H7+'1.2.8'!H7+'1.2.9'!H7+'1.2.10'!H7+'1.2.11'!H7+'1.2.12'!H7+'1.2.13'!H7+'1.2.14'!H7+'1.2.15'!H7+'1.2.16'!H7+'1.2.17'!H7</f>
        <v>29857.502391832026</v>
      </c>
      <c r="I7" s="695">
        <f>'1.2.2'!I7+'1.2.3'!I7+'1.2.4'!I7+'1.2.5'!I7+'1.2.6'!I7+'1.2.7'!I7+'1.2.8'!I7+'1.2.9'!I7+'1.2.10'!I7+'1.2.11'!I7+'1.2.12'!I7+'1.2.13'!I7+'1.2.14'!I7+'1.2.15'!I7+'1.2.16'!I7+'1.2.17'!I7</f>
        <v>31130.331781013752</v>
      </c>
    </row>
    <row r="8" spans="1:13" s="17" customFormat="1" ht="13.8">
      <c r="A8" s="392" t="s">
        <v>2279</v>
      </c>
      <c r="B8" s="695">
        <f>'1.2.2'!B8+'1.2.3'!B8+'1.2.4'!B8+'1.2.5'!B8+'1.2.6'!B8+'1.2.7'!B8+'1.2.8'!B8+'1.2.9'!B8+'1.2.10'!B8+'1.2.11'!B8+'1.2.12'!B8+'1.2.13'!B8+'1.2.14'!B8+'1.2.15'!B8+'1.2.16'!B8+'1.2.17'!B8</f>
        <v>41191.702500229403</v>
      </c>
      <c r="C8" s="695">
        <f>'1.2.2'!C8+'1.2.3'!C8+'1.2.4'!C8+'1.2.5'!C8+'1.2.6'!C8+'1.2.7'!C8+'1.2.8'!C8+'1.2.9'!C8+'1.2.10'!C8+'1.2.11'!C8+'1.2.12'!C8+'1.2.13'!C8+'1.2.14'!C8+'1.2.15'!C8+'1.2.16'!C8+'1.2.17'!C8</f>
        <v>35343.480264217891</v>
      </c>
      <c r="D8" s="695">
        <f>'1.2.2'!D8+'1.2.3'!D8+'1.2.4'!D8+'1.2.5'!D8+'1.2.6'!D8+'1.2.7'!D8+'1.2.8'!D8+'1.2.9'!D8+'1.2.10'!D8+'1.2.11'!D8+'1.2.12'!D8+'1.2.13'!D8+'1.2.14'!D8+'1.2.15'!D8+'1.2.16'!D8+'1.2.17'!D8</f>
        <v>46720.033827933315</v>
      </c>
      <c r="E8" s="695">
        <f>'1.2.2'!E8+'1.2.3'!E8+'1.2.4'!E8+'1.2.5'!E8+'1.2.6'!E8+'1.2.7'!E8+'1.2.8'!E8+'1.2.9'!E8+'1.2.10'!E8+'1.2.11'!E8+'1.2.12'!E8+'1.2.13'!E8+'1.2.14'!E8+'1.2.15'!E8+'1.2.16'!E8+'1.2.17'!E8</f>
        <v>51746.219747641888</v>
      </c>
      <c r="F8" s="695">
        <f>'1.2.2'!F8+'1.2.3'!F8+'1.2.4'!F8+'1.2.5'!F8+'1.2.6'!F8+'1.2.7'!F8+'1.2.8'!F8+'1.2.9'!F8+'1.2.10'!F8+'1.2.11'!F8+'1.2.12'!F8+'1.2.13'!F8+'1.2.14'!F8+'1.2.15'!F8+'1.2.16'!F8+'1.2.17'!F8</f>
        <v>44527.790725004845</v>
      </c>
      <c r="G8" s="695">
        <f>'1.2.2'!G8+'1.2.3'!G8+'1.2.4'!G8+'1.2.5'!G8+'1.2.6'!G8+'1.2.7'!G8+'1.2.8'!G8+'1.2.9'!G8+'1.2.10'!G8+'1.2.11'!G8+'1.2.12'!G8+'1.2.13'!G8+'1.2.14'!G8+'1.2.15'!G8+'1.2.16'!G8+'1.2.17'!G8</f>
        <v>28371.963236061765</v>
      </c>
      <c r="H8" s="695">
        <f>'1.2.2'!H8+'1.2.3'!H8+'1.2.4'!H8+'1.2.5'!H8+'1.2.6'!H8+'1.2.7'!H8+'1.2.8'!H8+'1.2.9'!H8+'1.2.10'!H8+'1.2.11'!H8+'1.2.12'!H8+'1.2.13'!H8+'1.2.14'!H8+'1.2.15'!H8+'1.2.16'!H8+'1.2.17'!H8</f>
        <v>45211.654590027902</v>
      </c>
      <c r="I8" s="695">
        <f>'1.2.2'!I8+'1.2.3'!I8+'1.2.4'!I8+'1.2.5'!I8+'1.2.6'!I8+'1.2.7'!I8+'1.2.8'!I8+'1.2.9'!I8+'1.2.10'!I8+'1.2.11'!I8+'1.2.12'!I8+'1.2.13'!I8+'1.2.14'!I8+'1.2.15'!I8+'1.2.16'!I8+'1.2.17'!I8</f>
        <v>70379.396791763473</v>
      </c>
    </row>
    <row r="9" spans="1:13" s="17" customFormat="1" ht="13.8">
      <c r="A9" s="392" t="s">
        <v>2280</v>
      </c>
      <c r="B9" s="695">
        <f>'1.2.2'!B9+'1.2.3'!B9+'1.2.4'!B9+'1.2.5'!B9+'1.2.6'!B9+'1.2.7'!B9+'1.2.8'!B9+'1.2.9'!B9+'1.2.10'!B9+'1.2.11'!B9+'1.2.12'!B9+'1.2.13'!B9+'1.2.14'!B9+'1.2.15'!B9+'1.2.16'!B9+'1.2.17'!B9</f>
        <v>641.23019473694092</v>
      </c>
      <c r="C9" s="695">
        <f>'1.2.2'!C9+'1.2.3'!C9+'1.2.4'!C9+'1.2.5'!C9+'1.2.6'!C9+'1.2.7'!C9+'1.2.8'!C9+'1.2.9'!C9+'1.2.10'!C9+'1.2.11'!C9+'1.2.12'!C9+'1.2.13'!C9+'1.2.14'!C9+'1.2.15'!C9+'1.2.16'!C9+'1.2.17'!C9</f>
        <v>322.24382943321046</v>
      </c>
      <c r="D9" s="695">
        <f>'1.2.2'!D9+'1.2.3'!D9+'1.2.4'!D9+'1.2.5'!D9+'1.2.6'!D9+'1.2.7'!D9+'1.2.8'!D9+'1.2.9'!D9+'1.2.10'!D9+'1.2.11'!D9+'1.2.12'!D9+'1.2.13'!D9+'1.2.14'!D9+'1.2.15'!D9+'1.2.16'!D9+'1.2.17'!D9</f>
        <v>303.22538392151989</v>
      </c>
      <c r="E9" s="695">
        <f>'1.2.2'!E9+'1.2.3'!E9+'1.2.4'!E9+'1.2.5'!E9+'1.2.6'!E9+'1.2.7'!E9+'1.2.8'!E9+'1.2.9'!E9+'1.2.10'!E9+'1.2.11'!E9+'1.2.12'!E9+'1.2.13'!E9+'1.2.14'!E9+'1.2.15'!E9+'1.2.16'!E9+'1.2.17'!E9</f>
        <v>266.43233846957452</v>
      </c>
      <c r="F9" s="695">
        <f>'1.2.2'!F9+'1.2.3'!F9+'1.2.4'!F9+'1.2.5'!F9+'1.2.6'!F9+'1.2.7'!F9+'1.2.8'!F9+'1.2.9'!F9+'1.2.10'!F9+'1.2.11'!F9+'1.2.12'!F9+'1.2.13'!F9+'1.2.14'!F9+'1.2.15'!F9+'1.2.16'!F9+'1.2.17'!F9</f>
        <v>247.36329189781367</v>
      </c>
      <c r="G9" s="695">
        <f>'1.2.2'!G9+'1.2.3'!G9+'1.2.4'!G9+'1.2.5'!G9+'1.2.6'!G9+'1.2.7'!G9+'1.2.8'!G9+'1.2.9'!G9+'1.2.10'!G9+'1.2.11'!G9+'1.2.12'!G9+'1.2.13'!G9+'1.2.14'!G9+'1.2.15'!G9+'1.2.16'!G9+'1.2.17'!G9</f>
        <v>327.94301127977246</v>
      </c>
      <c r="H9" s="695">
        <f>'1.2.2'!H9+'1.2.3'!H9+'1.2.4'!H9+'1.2.5'!H9+'1.2.6'!H9+'1.2.7'!H9+'1.2.8'!H9+'1.2.9'!H9+'1.2.10'!H9+'1.2.11'!H9+'1.2.12'!H9+'1.2.13'!H9+'1.2.14'!H9+'1.2.15'!H9+'1.2.16'!H9+'1.2.17'!H9</f>
        <v>414.42945910761114</v>
      </c>
      <c r="I9" s="695">
        <f>'1.2.2'!I9+'1.2.3'!I9+'1.2.4'!I9+'1.2.5'!I9+'1.2.6'!I9+'1.2.7'!I9+'1.2.8'!I9+'1.2.9'!I9+'1.2.10'!I9+'1.2.11'!I9+'1.2.12'!I9+'1.2.13'!I9+'1.2.14'!I9+'1.2.15'!I9+'1.2.16'!I9+'1.2.17'!I9</f>
        <v>590.56526732242014</v>
      </c>
    </row>
    <row r="10" spans="1:13" s="17" customFormat="1" ht="13.8">
      <c r="A10" s="392" t="s">
        <v>2281</v>
      </c>
      <c r="B10" s="695">
        <f>'1.2.2'!B10+'1.2.3'!B10+'1.2.4'!B10+'1.2.5'!B10+'1.2.6'!B10+'1.2.7'!B10+'1.2.8'!B10+'1.2.9'!B10+'1.2.10'!B10+'1.2.11'!B10+'1.2.12'!B10+'1.2.13'!B10+'1.2.14'!B10+'1.2.15'!B10+'1.2.16'!B10+'1.2.17'!B10</f>
        <v>9919.0275069962554</v>
      </c>
      <c r="C10" s="695">
        <f>'1.2.2'!C10+'1.2.3'!C10+'1.2.4'!C10+'1.2.5'!C10+'1.2.6'!C10+'1.2.7'!C10+'1.2.8'!C10+'1.2.9'!C10+'1.2.10'!C10+'1.2.11'!C10+'1.2.12'!C10+'1.2.13'!C10+'1.2.14'!C10+'1.2.15'!C10+'1.2.16'!C10+'1.2.17'!C10</f>
        <v>8914.0650001847098</v>
      </c>
      <c r="D10" s="695">
        <f>'1.2.2'!D10+'1.2.3'!D10+'1.2.4'!D10+'1.2.5'!D10+'1.2.6'!D10+'1.2.7'!D10+'1.2.8'!D10+'1.2.9'!D10+'1.2.10'!D10+'1.2.11'!D10+'1.2.12'!D10+'1.2.13'!D10+'1.2.14'!D10+'1.2.15'!D10+'1.2.16'!D10+'1.2.17'!D10</f>
        <v>13140.171187312975</v>
      </c>
      <c r="E10" s="695">
        <f>'1.2.2'!E10+'1.2.3'!E10+'1.2.4'!E10+'1.2.5'!E10+'1.2.6'!E10+'1.2.7'!E10+'1.2.8'!E10+'1.2.9'!E10+'1.2.10'!E10+'1.2.11'!E10+'1.2.12'!E10+'1.2.13'!E10+'1.2.14'!E10+'1.2.15'!E10+'1.2.16'!E10+'1.2.17'!E10</f>
        <v>19481.168388494614</v>
      </c>
      <c r="F10" s="695">
        <f>'1.2.2'!F10+'1.2.3'!F10+'1.2.4'!F10+'1.2.5'!F10+'1.2.6'!F10+'1.2.7'!F10+'1.2.8'!F10+'1.2.9'!F10+'1.2.10'!F10+'1.2.11'!F10+'1.2.12'!F10+'1.2.13'!F10+'1.2.14'!F10+'1.2.15'!F10+'1.2.16'!F10+'1.2.17'!F10</f>
        <v>12593.616917483489</v>
      </c>
      <c r="G10" s="695">
        <f>'1.2.2'!G10+'1.2.3'!G10+'1.2.4'!G10+'1.2.5'!G10+'1.2.6'!G10+'1.2.7'!G10+'1.2.8'!G10+'1.2.9'!G10+'1.2.10'!G10+'1.2.11'!G10+'1.2.12'!G10+'1.2.13'!G10+'1.2.14'!G10+'1.2.15'!G10+'1.2.16'!G10+'1.2.17'!G10</f>
        <v>11613.762495845627</v>
      </c>
      <c r="H10" s="695">
        <f>'1.2.2'!H10+'1.2.3'!H10+'1.2.4'!H10+'1.2.5'!H10+'1.2.6'!H10+'1.2.7'!H10+'1.2.8'!H10+'1.2.9'!H10+'1.2.10'!H10+'1.2.11'!H10+'1.2.12'!H10+'1.2.13'!H10+'1.2.14'!H10+'1.2.15'!H10+'1.2.16'!H10+'1.2.17'!H10</f>
        <v>15709.835140146335</v>
      </c>
      <c r="I10" s="695">
        <f>'1.2.2'!I10+'1.2.3'!I10+'1.2.4'!I10+'1.2.5'!I10+'1.2.6'!I10+'1.2.7'!I10+'1.2.8'!I10+'1.2.9'!I10+'1.2.10'!I10+'1.2.11'!I10+'1.2.12'!I10+'1.2.13'!I10+'1.2.14'!I10+'1.2.15'!I10+'1.2.16'!I10+'1.2.17'!I10</f>
        <v>18851.433441694462</v>
      </c>
    </row>
    <row r="11" spans="1:13" s="17" customFormat="1" ht="13.8">
      <c r="A11" s="392" t="s">
        <v>2282</v>
      </c>
      <c r="B11" s="695">
        <f>'1.2.2'!B11+'1.2.3'!B11+'1.2.4'!B11+'1.2.5'!B11+'1.2.6'!B11+'1.2.7'!B11+'1.2.8'!B11+'1.2.9'!B11+'1.2.10'!B11+'1.2.11'!B11+'1.2.12'!B11+'1.2.13'!B11+'1.2.14'!B11+'1.2.15'!B11+'1.2.16'!B11+'1.2.17'!B11</f>
        <v>42719.887741654464</v>
      </c>
      <c r="C11" s="695">
        <f>'1.2.2'!C11+'1.2.3'!C11+'1.2.4'!C11+'1.2.5'!C11+'1.2.6'!C11+'1.2.7'!C11+'1.2.8'!C11+'1.2.9'!C11+'1.2.10'!C11+'1.2.11'!C11+'1.2.12'!C11+'1.2.13'!C11+'1.2.14'!C11+'1.2.15'!C11+'1.2.16'!C11+'1.2.17'!C11</f>
        <v>39885.616579493144</v>
      </c>
      <c r="D11" s="695">
        <f>'1.2.2'!D11+'1.2.3'!D11+'1.2.4'!D11+'1.2.5'!D11+'1.2.6'!D11+'1.2.7'!D11+'1.2.8'!D11+'1.2.9'!D11+'1.2.10'!D11+'1.2.11'!D11+'1.2.12'!D11+'1.2.13'!D11+'1.2.14'!D11+'1.2.15'!D11+'1.2.16'!D11+'1.2.17'!D11</f>
        <v>44312.924178067398</v>
      </c>
      <c r="E11" s="695">
        <f>'1.2.2'!E11+'1.2.3'!E11+'1.2.4'!E11+'1.2.5'!E11+'1.2.6'!E11+'1.2.7'!E11+'1.2.8'!E11+'1.2.9'!E11+'1.2.10'!E11+'1.2.11'!E11+'1.2.12'!E11+'1.2.13'!E11+'1.2.14'!E11+'1.2.15'!E11+'1.2.16'!E11+'1.2.17'!E11</f>
        <v>51232.754650567105</v>
      </c>
      <c r="F11" s="695">
        <f>'1.2.2'!F11+'1.2.3'!F11+'1.2.4'!F11+'1.2.5'!F11+'1.2.6'!F11+'1.2.7'!F11+'1.2.8'!F11+'1.2.9'!F11+'1.2.10'!F11+'1.2.11'!F11+'1.2.12'!F11+'1.2.13'!F11+'1.2.14'!F11+'1.2.15'!F11+'1.2.16'!F11+'1.2.17'!F11</f>
        <v>46244.053697592353</v>
      </c>
      <c r="G11" s="695">
        <f>'1.2.2'!G11+'1.2.3'!G11+'1.2.4'!G11+'1.2.5'!G11+'1.2.6'!G11+'1.2.7'!G11+'1.2.8'!G11+'1.2.9'!G11+'1.2.10'!G11+'1.2.11'!G11+'1.2.12'!G11+'1.2.13'!G11+'1.2.14'!G11+'1.2.15'!G11+'1.2.16'!G11+'1.2.17'!G11</f>
        <v>46616.354349082081</v>
      </c>
      <c r="H11" s="695">
        <f>'1.2.2'!H11+'1.2.3'!H11+'1.2.4'!H11+'1.2.5'!H11+'1.2.6'!H11+'1.2.7'!H11+'1.2.8'!H11+'1.2.9'!H11+'1.2.10'!H11+'1.2.11'!H11+'1.2.12'!H11+'1.2.13'!H11+'1.2.14'!H11+'1.2.15'!H11+'1.2.16'!H11+'1.2.17'!H11</f>
        <v>77347.447630851428</v>
      </c>
      <c r="I11" s="695">
        <f>'1.2.2'!I11+'1.2.3'!I11+'1.2.4'!I11+'1.2.5'!I11+'1.2.6'!I11+'1.2.7'!I11+'1.2.8'!I11+'1.2.9'!I11+'1.2.10'!I11+'1.2.11'!I11+'1.2.12'!I11+'1.2.13'!I11+'1.2.14'!I11+'1.2.15'!I11+'1.2.16'!I11+'1.2.17'!I11</f>
        <v>76112.041234062737</v>
      </c>
    </row>
    <row r="12" spans="1:13" s="17" customFormat="1" ht="13.8">
      <c r="A12" s="392" t="s">
        <v>2283</v>
      </c>
      <c r="B12" s="695">
        <f>'1.2.2'!B12+'1.2.3'!B12+'1.2.4'!B12+'1.2.5'!B12+'1.2.6'!B12+'1.2.7'!B12+'1.2.8'!B12+'1.2.9'!B12+'1.2.10'!B12+'1.2.11'!B12+'1.2.12'!B12+'1.2.13'!B12+'1.2.14'!B12+'1.2.15'!B12+'1.2.16'!B12+'1.2.17'!B12</f>
        <v>20626.931813136078</v>
      </c>
      <c r="C12" s="695">
        <f>'1.2.2'!C12+'1.2.3'!C12+'1.2.4'!C12+'1.2.5'!C12+'1.2.6'!C12+'1.2.7'!C12+'1.2.8'!C12+'1.2.9'!C12+'1.2.10'!C12+'1.2.11'!C12+'1.2.12'!C12+'1.2.13'!C12+'1.2.14'!C12+'1.2.15'!C12+'1.2.16'!C12+'1.2.17'!C12</f>
        <v>18829.830152924646</v>
      </c>
      <c r="D12" s="695">
        <f>'1.2.2'!D12+'1.2.3'!D12+'1.2.4'!D12+'1.2.5'!D12+'1.2.6'!D12+'1.2.7'!D12+'1.2.8'!D12+'1.2.9'!D12+'1.2.10'!D12+'1.2.11'!D12+'1.2.12'!D12+'1.2.13'!D12+'1.2.14'!D12+'1.2.15'!D12+'1.2.16'!D12+'1.2.17'!D12</f>
        <v>18889.082771706064</v>
      </c>
      <c r="E12" s="695">
        <f>'1.2.2'!E12+'1.2.3'!E12+'1.2.4'!E12+'1.2.5'!E12+'1.2.6'!E12+'1.2.7'!E12+'1.2.8'!E12+'1.2.9'!E12+'1.2.10'!E12+'1.2.11'!E12+'1.2.12'!E12+'1.2.13'!E12+'1.2.14'!E12+'1.2.15'!E12+'1.2.16'!E12+'1.2.17'!E12</f>
        <v>21039.99687005964</v>
      </c>
      <c r="F12" s="695">
        <f>'1.2.2'!F12+'1.2.3'!F12+'1.2.4'!F12+'1.2.5'!F12+'1.2.6'!F12+'1.2.7'!F12+'1.2.8'!F12+'1.2.9'!F12+'1.2.10'!F12+'1.2.11'!F12+'1.2.12'!F12+'1.2.13'!F12+'1.2.14'!F12+'1.2.15'!F12+'1.2.16'!F12+'1.2.17'!F12</f>
        <v>20570.982186072302</v>
      </c>
      <c r="G12" s="695">
        <f>'1.2.2'!G12+'1.2.3'!G12+'1.2.4'!G12+'1.2.5'!G12+'1.2.6'!G12+'1.2.7'!G12+'1.2.8'!G12+'1.2.9'!G12+'1.2.10'!G12+'1.2.11'!G12+'1.2.12'!G12+'1.2.13'!G12+'1.2.14'!G12+'1.2.15'!G12+'1.2.16'!G12+'1.2.17'!G12</f>
        <v>17269.316246994109</v>
      </c>
      <c r="H12" s="695">
        <f>'1.2.2'!H12+'1.2.3'!H12+'1.2.4'!H12+'1.2.5'!H12+'1.2.6'!H12+'1.2.7'!H12+'1.2.8'!H12+'1.2.9'!H12+'1.2.10'!H12+'1.2.11'!H12+'1.2.12'!H12+'1.2.13'!H12+'1.2.14'!H12+'1.2.15'!H12+'1.2.16'!H12+'1.2.17'!H12</f>
        <v>21880.510645787643</v>
      </c>
      <c r="I12" s="695">
        <f>'1.2.2'!I12+'1.2.3'!I12+'1.2.4'!I12+'1.2.5'!I12+'1.2.6'!I12+'1.2.7'!I12+'1.2.8'!I12+'1.2.9'!I12+'1.2.10'!I12+'1.2.11'!I12+'1.2.12'!I12+'1.2.13'!I12+'1.2.14'!I12+'1.2.15'!I12+'1.2.16'!I12+'1.2.17'!I12</f>
        <v>22720.086986027087</v>
      </c>
    </row>
    <row r="13" spans="1:13" s="17" customFormat="1" ht="13.8">
      <c r="A13" s="392" t="s">
        <v>2284</v>
      </c>
      <c r="B13" s="695">
        <f>'1.2.2'!B13+'1.2.3'!B13+'1.2.4'!B13+'1.2.5'!B13+'1.2.6'!B13+'1.2.7'!B13+'1.2.8'!B13+'1.2.9'!B13+'1.2.10'!B13+'1.2.11'!B13+'1.2.12'!B13+'1.2.13'!B13+'1.2.14'!B13+'1.2.15'!B13+'1.2.16'!B13+'1.2.17'!B13</f>
        <v>5525.1340354603935</v>
      </c>
      <c r="C13" s="695">
        <f>'1.2.2'!C13+'1.2.3'!C13+'1.2.4'!C13+'1.2.5'!C13+'1.2.6'!C13+'1.2.7'!C13+'1.2.8'!C13+'1.2.9'!C13+'1.2.10'!C13+'1.2.11'!C13+'1.2.12'!C13+'1.2.13'!C13+'1.2.14'!C13+'1.2.15'!C13+'1.2.16'!C13+'1.2.17'!C13</f>
        <v>5492.8162764386043</v>
      </c>
      <c r="D13" s="695">
        <f>'1.2.2'!D13+'1.2.3'!D13+'1.2.4'!D13+'1.2.5'!D13+'1.2.6'!D13+'1.2.7'!D13+'1.2.8'!D13+'1.2.9'!D13+'1.2.10'!D13+'1.2.11'!D13+'1.2.12'!D13+'1.2.13'!D13+'1.2.14'!D13+'1.2.15'!D13+'1.2.16'!D13+'1.2.17'!D13</f>
        <v>5563.7194886265816</v>
      </c>
      <c r="E13" s="695">
        <f>'1.2.2'!E13+'1.2.3'!E13+'1.2.4'!E13+'1.2.5'!E13+'1.2.6'!E13+'1.2.7'!E13+'1.2.8'!E13+'1.2.9'!E13+'1.2.10'!E13+'1.2.11'!E13+'1.2.12'!E13+'1.2.13'!E13+'1.2.14'!E13+'1.2.15'!E13+'1.2.16'!E13+'1.2.17'!E13</f>
        <v>6783.2673135958839</v>
      </c>
      <c r="F13" s="695">
        <f>'1.2.2'!F13+'1.2.3'!F13+'1.2.4'!F13+'1.2.5'!F13+'1.2.6'!F13+'1.2.7'!F13+'1.2.8'!F13+'1.2.9'!F13+'1.2.10'!F13+'1.2.11'!F13+'1.2.12'!F13+'1.2.13'!F13+'1.2.14'!F13+'1.2.15'!F13+'1.2.16'!F13+'1.2.17'!F13</f>
        <v>5276.4194507204347</v>
      </c>
      <c r="G13" s="695">
        <f>'1.2.2'!G13+'1.2.3'!G13+'1.2.4'!G13+'1.2.5'!G13+'1.2.6'!G13+'1.2.7'!G13+'1.2.8'!G13+'1.2.9'!G13+'1.2.10'!G13+'1.2.11'!G13+'1.2.12'!G13+'1.2.13'!G13+'1.2.14'!G13+'1.2.15'!G13+'1.2.16'!G13+'1.2.17'!G13</f>
        <v>4215.4218628928365</v>
      </c>
      <c r="H13" s="695">
        <f>'1.2.2'!H13+'1.2.3'!H13+'1.2.4'!H13+'1.2.5'!H13+'1.2.6'!H13+'1.2.7'!H13+'1.2.8'!H13+'1.2.9'!H13+'1.2.10'!H13+'1.2.11'!H13+'1.2.12'!H13+'1.2.13'!H13+'1.2.14'!H13+'1.2.15'!H13+'1.2.16'!H13+'1.2.17'!H13</f>
        <v>4812.9924523557329</v>
      </c>
      <c r="I13" s="695">
        <f>'1.2.2'!I13+'1.2.3'!I13+'1.2.4'!I13+'1.2.5'!I13+'1.2.6'!I13+'1.2.7'!I13+'1.2.8'!I13+'1.2.9'!I13+'1.2.10'!I13+'1.2.11'!I13+'1.2.12'!I13+'1.2.13'!I13+'1.2.14'!I13+'1.2.15'!I13+'1.2.16'!I13+'1.2.17'!I13</f>
        <v>5202.7795944408035</v>
      </c>
    </row>
    <row r="14" spans="1:13">
      <c r="B14" s="694"/>
      <c r="C14" s="694"/>
      <c r="D14" s="694"/>
      <c r="E14" s="694"/>
      <c r="F14" s="694"/>
      <c r="G14" s="694"/>
      <c r="H14" s="694"/>
      <c r="I14" s="694"/>
    </row>
    <row r="15" spans="1:13" s="17" customFormat="1" ht="13.8">
      <c r="A15" s="391" t="s">
        <v>2274</v>
      </c>
      <c r="B15" s="694">
        <f>'1.2.2'!B15+'1.2.3'!B15+'1.2.4'!B15+'1.2.5'!B15+'1.2.6'!B15+'1.2.7'!B15+'1.2.8'!B15+'1.2.9'!B15+'1.2.10'!B15+'1.2.11'!B15+'1.2.12'!B15+'1.2.13'!B15+'1.2.14'!B15+'1.2.15'!B15+'1.2.16'!B15+'1.2.17'!B15</f>
        <v>154873.72053502113</v>
      </c>
      <c r="C15" s="694">
        <f>'1.2.2'!C15+'1.2.3'!C15+'1.2.4'!C15+'1.2.5'!C15+'1.2.6'!C15+'1.2.7'!C15+'1.2.8'!C15+'1.2.9'!C15+'1.2.10'!C15+'1.2.11'!C15+'1.2.12'!C15+'1.2.13'!C15+'1.2.14'!C15+'1.2.15'!C15+'1.2.16'!C15+'1.2.17'!C15</f>
        <v>128340.72310303459</v>
      </c>
      <c r="D15" s="694">
        <f>'1.2.2'!D15+'1.2.3'!D15+'1.2.4'!D15+'1.2.5'!D15+'1.2.6'!D15+'1.2.7'!D15+'1.2.8'!D15+'1.2.9'!D15+'1.2.10'!D15+'1.2.11'!D15+'1.2.12'!D15+'1.2.13'!D15+'1.2.14'!D15+'1.2.15'!D15+'1.2.16'!D15+'1.2.17'!D15</f>
        <v>137560.76924274737</v>
      </c>
      <c r="E15" s="694">
        <f>'1.2.2'!E15+'1.2.3'!E15+'1.2.4'!E15+'1.2.5'!E15+'1.2.6'!E15+'1.2.7'!E15+'1.2.8'!E15+'1.2.9'!E15+'1.2.10'!E15+'1.2.11'!E15+'1.2.12'!E15+'1.2.13'!E15+'1.2.14'!E15+'1.2.15'!E15+'1.2.16'!E15+'1.2.17'!E15</f>
        <v>155971.26300246749</v>
      </c>
      <c r="F15" s="694">
        <f>'1.2.2'!F15+'1.2.3'!F15+'1.2.4'!F15+'1.2.5'!F15+'1.2.6'!F15+'1.2.7'!F15+'1.2.8'!F15+'1.2.9'!F15+'1.2.10'!F15+'1.2.11'!F15+'1.2.12'!F15+'1.2.13'!F15+'1.2.14'!F15+'1.2.15'!F15+'1.2.16'!F15+'1.2.17'!F15</f>
        <v>148623.85457884919</v>
      </c>
      <c r="G15" s="694">
        <f>'1.2.2'!G15+'1.2.3'!G15+'1.2.4'!G15+'1.2.5'!G15+'1.2.6'!G15+'1.2.7'!G15+'1.2.8'!G15+'1.2.9'!G15+'1.2.10'!G15+'1.2.11'!G15+'1.2.12'!G15+'1.2.13'!G15+'1.2.14'!G15+'1.2.15'!G15+'1.2.16'!G15+'1.2.17'!G15</f>
        <v>122927.23311159122</v>
      </c>
      <c r="H15" s="694">
        <f>'1.2.2'!H15+'1.2.3'!H15+'1.2.4'!H15+'1.2.5'!H15+'1.2.6'!H15+'1.2.7'!H15+'1.2.8'!H15+'1.2.9'!H15+'1.2.10'!H15+'1.2.11'!H15+'1.2.12'!H15+'1.2.13'!H15+'1.2.14'!H15+'1.2.15'!H15+'1.2.16'!H15+'1.2.17'!H15</f>
        <v>157540.97784314796</v>
      </c>
      <c r="I15" s="694">
        <f>'1.2.2'!I15+'1.2.3'!I15+'1.2.4'!I15+'1.2.5'!I15+'1.2.6'!I15+'1.2.7'!I15+'1.2.8'!I15+'1.2.9'!I15+'1.2.10'!I15+'1.2.11'!I15+'1.2.12'!I15+'1.2.13'!I15+'1.2.14'!I15+'1.2.15'!I15+'1.2.16'!I15+'1.2.17'!I15</f>
        <v>211762.17848026624</v>
      </c>
    </row>
    <row r="16" spans="1:13" s="17" customFormat="1" ht="13.8">
      <c r="A16" s="392" t="s">
        <v>2276</v>
      </c>
      <c r="B16" s="695">
        <f>'1.2.2'!B16+'1.2.3'!B16+'1.2.4'!B16+'1.2.5'!B16+'1.2.6'!B16+'1.2.7'!B16+'1.2.8'!B16+'1.2.9'!B16+'1.2.10'!B16+'1.2.11'!B16+'1.2.12'!B16+'1.2.13'!B16+'1.2.14'!B16+'1.2.15'!B16+'1.2.16'!B16+'1.2.17'!B16</f>
        <v>33102.031151336938</v>
      </c>
      <c r="C16" s="695">
        <f>'1.2.2'!C16+'1.2.3'!C16+'1.2.4'!C16+'1.2.5'!C16+'1.2.6'!C16+'1.2.7'!C16+'1.2.8'!C16+'1.2.9'!C16+'1.2.10'!C16+'1.2.11'!C16+'1.2.12'!C16+'1.2.13'!C16+'1.2.14'!C16+'1.2.15'!C16+'1.2.16'!C16+'1.2.17'!C16</f>
        <v>25892.343154057591</v>
      </c>
      <c r="D16" s="695">
        <f>'1.2.2'!D16+'1.2.3'!D16+'1.2.4'!D16+'1.2.5'!D16+'1.2.6'!D16+'1.2.7'!D16+'1.2.8'!D16+'1.2.9'!D16+'1.2.10'!D16+'1.2.11'!D16+'1.2.12'!D16+'1.2.13'!D16+'1.2.14'!D16+'1.2.15'!D16+'1.2.16'!D16+'1.2.17'!D16</f>
        <v>27180.363119547197</v>
      </c>
      <c r="E16" s="695">
        <f>'1.2.2'!E16+'1.2.3'!E16+'1.2.4'!E16+'1.2.5'!E16+'1.2.6'!E16+'1.2.7'!E16+'1.2.8'!E16+'1.2.9'!E16+'1.2.10'!E16+'1.2.11'!E16+'1.2.12'!E16+'1.2.13'!E16+'1.2.14'!E16+'1.2.15'!E16+'1.2.16'!E16+'1.2.17'!E16</f>
        <v>27999.520481119634</v>
      </c>
      <c r="F16" s="695">
        <f>'1.2.2'!F16+'1.2.3'!F16+'1.2.4'!F16+'1.2.5'!F16+'1.2.6'!F16+'1.2.7'!F16+'1.2.8'!F16+'1.2.9'!F16+'1.2.10'!F16+'1.2.11'!F16+'1.2.12'!F16+'1.2.13'!F16+'1.2.14'!F16+'1.2.15'!F16+'1.2.16'!F16+'1.2.17'!F16</f>
        <v>25407.322695323364</v>
      </c>
      <c r="G16" s="695">
        <f>'1.2.2'!G16+'1.2.3'!G16+'1.2.4'!G16+'1.2.5'!G16+'1.2.6'!G16+'1.2.7'!G16+'1.2.8'!G16+'1.2.9'!G16+'1.2.10'!G16+'1.2.11'!G16+'1.2.12'!G16+'1.2.13'!G16+'1.2.14'!G16+'1.2.15'!G16+'1.2.16'!G16+'1.2.17'!G16</f>
        <v>20776.970974653705</v>
      </c>
      <c r="H16" s="695">
        <f>'1.2.2'!H16+'1.2.3'!H16+'1.2.4'!H16+'1.2.5'!H16+'1.2.6'!H16+'1.2.7'!H16+'1.2.8'!H16+'1.2.9'!H16+'1.2.10'!H16+'1.2.11'!H16+'1.2.12'!H16+'1.2.13'!H16+'1.2.14'!H16+'1.2.15'!H16+'1.2.16'!H16+'1.2.17'!H16</f>
        <v>24082.35923488361</v>
      </c>
      <c r="I16" s="695">
        <f>'1.2.2'!I16+'1.2.3'!I16+'1.2.4'!I16+'1.2.5'!I16+'1.2.6'!I16+'1.2.7'!I16+'1.2.8'!I16+'1.2.9'!I16+'1.2.10'!I16+'1.2.11'!I16+'1.2.12'!I16+'1.2.13'!I16+'1.2.14'!I16+'1.2.15'!I16+'1.2.16'!I16+'1.2.17'!I16</f>
        <v>31363.204041339905</v>
      </c>
    </row>
    <row r="17" spans="1:9" s="17" customFormat="1" ht="13.8">
      <c r="A17" s="392" t="s">
        <v>2277</v>
      </c>
      <c r="B17" s="695">
        <f>'1.2.2'!B17+'1.2.3'!B17+'1.2.4'!B17+'1.2.5'!B17+'1.2.6'!B17+'1.2.7'!B17+'1.2.8'!B17+'1.2.9'!B17+'1.2.10'!B17+'1.2.11'!B17+'1.2.12'!B17+'1.2.13'!B17+'1.2.14'!B17+'1.2.15'!B17+'1.2.16'!B17+'1.2.17'!B17</f>
        <v>3768.1031138518424</v>
      </c>
      <c r="C17" s="695">
        <f>'1.2.2'!C17+'1.2.3'!C17+'1.2.4'!C17+'1.2.5'!C17+'1.2.6'!C17+'1.2.7'!C17+'1.2.8'!C17+'1.2.9'!C17+'1.2.10'!C17+'1.2.11'!C17+'1.2.12'!C17+'1.2.13'!C17+'1.2.14'!C17+'1.2.15'!C17+'1.2.16'!C17+'1.2.17'!C17</f>
        <v>3404.4989203794189</v>
      </c>
      <c r="D17" s="695">
        <f>'1.2.2'!D17+'1.2.3'!D17+'1.2.4'!D17+'1.2.5'!D17+'1.2.6'!D17+'1.2.7'!D17+'1.2.8'!D17+'1.2.9'!D17+'1.2.10'!D17+'1.2.11'!D17+'1.2.12'!D17+'1.2.13'!D17+'1.2.14'!D17+'1.2.15'!D17+'1.2.16'!D17+'1.2.17'!D17</f>
        <v>4204.1474558349946</v>
      </c>
      <c r="E17" s="695">
        <f>'1.2.2'!E17+'1.2.3'!E17+'1.2.4'!E17+'1.2.5'!E17+'1.2.6'!E17+'1.2.7'!E17+'1.2.8'!E17+'1.2.9'!E17+'1.2.10'!E17+'1.2.11'!E17+'1.2.12'!E17+'1.2.13'!E17+'1.2.14'!E17+'1.2.15'!E17+'1.2.16'!E17+'1.2.17'!E17</f>
        <v>5131.7005746411523</v>
      </c>
      <c r="F17" s="695">
        <f>'1.2.2'!F17+'1.2.3'!F17+'1.2.4'!F17+'1.2.5'!F17+'1.2.6'!F17+'1.2.7'!F17+'1.2.8'!F17+'1.2.9'!F17+'1.2.10'!F17+'1.2.11'!F17+'1.2.12'!F17+'1.2.13'!F17+'1.2.14'!F17+'1.2.15'!F17+'1.2.16'!F17+'1.2.17'!F17</f>
        <v>4126.0180750493537</v>
      </c>
      <c r="G17" s="695">
        <f>'1.2.2'!G17+'1.2.3'!G17+'1.2.4'!G17+'1.2.5'!G17+'1.2.6'!G17+'1.2.7'!G17+'1.2.8'!G17+'1.2.9'!G17+'1.2.10'!G17+'1.2.11'!G17+'1.2.12'!G17+'1.2.13'!G17+'1.2.14'!G17+'1.2.15'!G17+'1.2.16'!G17+'1.2.17'!G17</f>
        <v>3151.3619438060996</v>
      </c>
      <c r="H17" s="695">
        <f>'1.2.2'!H17+'1.2.3'!H17+'1.2.4'!H17+'1.2.5'!H17+'1.2.6'!H17+'1.2.7'!H17+'1.2.8'!H17+'1.2.9'!H17+'1.2.10'!H17+'1.2.11'!H17+'1.2.12'!H17+'1.2.13'!H17+'1.2.14'!H17+'1.2.15'!H17+'1.2.16'!H17+'1.2.17'!H17</f>
        <v>3338.0193462626244</v>
      </c>
      <c r="I17" s="695">
        <f>'1.2.2'!I17+'1.2.3'!I17+'1.2.4'!I17+'1.2.5'!I17+'1.2.6'!I17+'1.2.7'!I17+'1.2.8'!I17+'1.2.9'!I17+'1.2.10'!I17+'1.2.11'!I17+'1.2.12'!I17+'1.2.13'!I17+'1.2.14'!I17+'1.2.15'!I17+'1.2.16'!I17+'1.2.17'!I17</f>
        <v>4300.060054792938</v>
      </c>
    </row>
    <row r="18" spans="1:9" s="17" customFormat="1" ht="13.8">
      <c r="A18" s="392" t="s">
        <v>2278</v>
      </c>
      <c r="B18" s="695">
        <f>'1.2.2'!B18+'1.2.3'!B18+'1.2.4'!B18+'1.2.5'!B18+'1.2.6'!B18+'1.2.7'!B18+'1.2.8'!B18+'1.2.9'!B18+'1.2.10'!B18+'1.2.11'!B18+'1.2.12'!B18+'1.2.13'!B18+'1.2.14'!B18+'1.2.15'!B18+'1.2.16'!B18+'1.2.17'!B18</f>
        <v>4826.0731750822906</v>
      </c>
      <c r="C18" s="695">
        <f>'1.2.2'!C18+'1.2.3'!C18+'1.2.4'!C18+'1.2.5'!C18+'1.2.6'!C18+'1.2.7'!C18+'1.2.8'!C18+'1.2.9'!C18+'1.2.10'!C18+'1.2.11'!C18+'1.2.12'!C18+'1.2.13'!C18+'1.2.14'!C18+'1.2.15'!C18+'1.2.16'!C18+'1.2.17'!C18</f>
        <v>4432.4498089751141</v>
      </c>
      <c r="D18" s="695">
        <f>'1.2.2'!D18+'1.2.3'!D18+'1.2.4'!D18+'1.2.5'!D18+'1.2.6'!D18+'1.2.7'!D18+'1.2.8'!D18+'1.2.9'!D18+'1.2.10'!D18+'1.2.11'!D18+'1.2.12'!D18+'1.2.13'!D18+'1.2.14'!D18+'1.2.15'!D18+'1.2.16'!D18+'1.2.17'!D18</f>
        <v>5045.8400433513425</v>
      </c>
      <c r="E18" s="695">
        <f>'1.2.2'!E18+'1.2.3'!E18+'1.2.4'!E18+'1.2.5'!E18+'1.2.6'!E18+'1.2.7'!E18+'1.2.8'!E18+'1.2.9'!E18+'1.2.10'!E18+'1.2.11'!E18+'1.2.12'!E18+'1.2.13'!E18+'1.2.14'!E18+'1.2.15'!E18+'1.2.16'!E18+'1.2.17'!E18</f>
        <v>5849.7992196439272</v>
      </c>
      <c r="F18" s="695">
        <f>'1.2.2'!F18+'1.2.3'!F18+'1.2.4'!F18+'1.2.5'!F18+'1.2.6'!F18+'1.2.7'!F18+'1.2.8'!F18+'1.2.9'!F18+'1.2.10'!F18+'1.2.11'!F18+'1.2.12'!F18+'1.2.13'!F18+'1.2.14'!F18+'1.2.15'!F18+'1.2.16'!F18+'1.2.17'!F18</f>
        <v>4514.6073767210491</v>
      </c>
      <c r="G18" s="695">
        <f>'1.2.2'!G18+'1.2.3'!G18+'1.2.4'!G18+'1.2.5'!G18+'1.2.6'!G18+'1.2.7'!G18+'1.2.8'!G18+'1.2.9'!G18+'1.2.10'!G18+'1.2.11'!G18+'1.2.12'!G18+'1.2.13'!G18+'1.2.14'!G18+'1.2.15'!G18+'1.2.16'!G18+'1.2.17'!G18</f>
        <v>3875.4363435638534</v>
      </c>
      <c r="H18" s="695">
        <f>'1.2.2'!H18+'1.2.3'!H18+'1.2.4'!H18+'1.2.5'!H18+'1.2.6'!H18+'1.2.7'!H18+'1.2.8'!H18+'1.2.9'!H18+'1.2.10'!H18+'1.2.11'!H18+'1.2.12'!H18+'1.2.13'!H18+'1.2.14'!H18+'1.2.15'!H18+'1.2.16'!H18+'1.2.17'!H18</f>
        <v>5121.3449359834294</v>
      </c>
      <c r="I18" s="695">
        <f>'1.2.2'!I18+'1.2.3'!I18+'1.2.4'!I18+'1.2.5'!I18+'1.2.6'!I18+'1.2.7'!I18+'1.2.8'!I18+'1.2.9'!I18+'1.2.10'!I18+'1.2.11'!I18+'1.2.12'!I18+'1.2.13'!I18+'1.2.14'!I18+'1.2.15'!I18+'1.2.16'!I18+'1.2.17'!I18</f>
        <v>7291.7085856143449</v>
      </c>
    </row>
    <row r="19" spans="1:9" s="17" customFormat="1" ht="13.8">
      <c r="A19" s="392" t="s">
        <v>2279</v>
      </c>
      <c r="B19" s="695">
        <f>'1.2.2'!B19+'1.2.3'!B19+'1.2.4'!B19+'1.2.5'!B19+'1.2.6'!B19+'1.2.7'!B19+'1.2.8'!B19+'1.2.9'!B19+'1.2.10'!B19+'1.2.11'!B19+'1.2.12'!B19+'1.2.13'!B19+'1.2.14'!B19+'1.2.15'!B19+'1.2.16'!B19+'1.2.17'!B19</f>
        <v>31192.903825494799</v>
      </c>
      <c r="C19" s="695">
        <f>'1.2.2'!C19+'1.2.3'!C19+'1.2.4'!C19+'1.2.5'!C19+'1.2.6'!C19+'1.2.7'!C19+'1.2.8'!C19+'1.2.9'!C19+'1.2.10'!C19+'1.2.11'!C19+'1.2.12'!C19+'1.2.13'!C19+'1.2.14'!C19+'1.2.15'!C19+'1.2.16'!C19+'1.2.17'!C19</f>
        <v>19989.371888533573</v>
      </c>
      <c r="D19" s="695">
        <f>'1.2.2'!D19+'1.2.3'!D19+'1.2.4'!D19+'1.2.5'!D19+'1.2.6'!D19+'1.2.7'!D19+'1.2.8'!D19+'1.2.9'!D19+'1.2.10'!D19+'1.2.11'!D19+'1.2.12'!D19+'1.2.13'!D19+'1.2.14'!D19+'1.2.15'!D19+'1.2.16'!D19+'1.2.17'!D19</f>
        <v>22508.398236737772</v>
      </c>
      <c r="E19" s="695">
        <f>'1.2.2'!E19+'1.2.3'!E19+'1.2.4'!E19+'1.2.5'!E19+'1.2.6'!E19+'1.2.7'!E19+'1.2.8'!E19+'1.2.9'!E19+'1.2.10'!E19+'1.2.11'!E19+'1.2.12'!E19+'1.2.13'!E19+'1.2.14'!E19+'1.2.15'!E19+'1.2.16'!E19+'1.2.17'!E19</f>
        <v>28779.83900783112</v>
      </c>
      <c r="F19" s="695">
        <f>'1.2.2'!F19+'1.2.3'!F19+'1.2.4'!F19+'1.2.5'!F19+'1.2.6'!F19+'1.2.7'!F19+'1.2.8'!F19+'1.2.9'!F19+'1.2.10'!F19+'1.2.11'!F19+'1.2.12'!F19+'1.2.13'!F19+'1.2.14'!F19+'1.2.15'!F19+'1.2.16'!F19+'1.2.17'!F19</f>
        <v>26068.840658399826</v>
      </c>
      <c r="G19" s="695">
        <f>'1.2.2'!G19+'1.2.3'!G19+'1.2.4'!G19+'1.2.5'!G19+'1.2.6'!G19+'1.2.7'!G19+'1.2.8'!G19+'1.2.9'!G19+'1.2.10'!G19+'1.2.11'!G19+'1.2.12'!G19+'1.2.13'!G19+'1.2.14'!G19+'1.2.15'!G19+'1.2.16'!G19+'1.2.17'!G19</f>
        <v>17673.005138616285</v>
      </c>
      <c r="H19" s="695">
        <f>'1.2.2'!H19+'1.2.3'!H19+'1.2.4'!H19+'1.2.5'!H19+'1.2.6'!H19+'1.2.7'!H19+'1.2.8'!H19+'1.2.9'!H19+'1.2.10'!H19+'1.2.11'!H19+'1.2.12'!H19+'1.2.13'!H19+'1.2.14'!H19+'1.2.15'!H19+'1.2.16'!H19+'1.2.17'!H19</f>
        <v>26306.582508422976</v>
      </c>
      <c r="I19" s="695">
        <f>'1.2.2'!I19+'1.2.3'!I19+'1.2.4'!I19+'1.2.5'!I19+'1.2.6'!I19+'1.2.7'!I19+'1.2.8'!I19+'1.2.9'!I19+'1.2.10'!I19+'1.2.11'!I19+'1.2.12'!I19+'1.2.13'!I19+'1.2.14'!I19+'1.2.15'!I19+'1.2.16'!I19+'1.2.17'!I19</f>
        <v>52732.218528532292</v>
      </c>
    </row>
    <row r="20" spans="1:9" s="17" customFormat="1" ht="13.8">
      <c r="A20" s="392" t="s">
        <v>2280</v>
      </c>
      <c r="B20" s="695">
        <f>'1.2.2'!B20+'1.2.3'!B20+'1.2.4'!B20+'1.2.5'!B20+'1.2.6'!B20+'1.2.7'!B20+'1.2.8'!B20+'1.2.9'!B20+'1.2.10'!B20+'1.2.11'!B20+'1.2.12'!B20+'1.2.13'!B20+'1.2.14'!B20+'1.2.15'!B20+'1.2.16'!B20+'1.2.17'!B20</f>
        <v>2770.348058571471</v>
      </c>
      <c r="C20" s="695">
        <f>'1.2.2'!C20+'1.2.3'!C20+'1.2.4'!C20+'1.2.5'!C20+'1.2.6'!C20+'1.2.7'!C20+'1.2.8'!C20+'1.2.9'!C20+'1.2.10'!C20+'1.2.11'!C20+'1.2.12'!C20+'1.2.13'!C20+'1.2.14'!C20+'1.2.15'!C20+'1.2.16'!C20+'1.2.17'!C20</f>
        <v>3161.3762688158358</v>
      </c>
      <c r="D20" s="695">
        <f>'1.2.2'!D20+'1.2.3'!D20+'1.2.4'!D20+'1.2.5'!D20+'1.2.6'!D20+'1.2.7'!D20+'1.2.8'!D20+'1.2.9'!D20+'1.2.10'!D20+'1.2.11'!D20+'1.2.12'!D20+'1.2.13'!D20+'1.2.14'!D20+'1.2.15'!D20+'1.2.16'!D20+'1.2.17'!D20</f>
        <v>3341.1007396962868</v>
      </c>
      <c r="E20" s="695">
        <f>'1.2.2'!E20+'1.2.3'!E20+'1.2.4'!E20+'1.2.5'!E20+'1.2.6'!E20+'1.2.7'!E20+'1.2.8'!E20+'1.2.9'!E20+'1.2.10'!E20+'1.2.11'!E20+'1.2.12'!E20+'1.2.13'!E20+'1.2.14'!E20+'1.2.15'!E20+'1.2.16'!E20+'1.2.17'!E20</f>
        <v>3994.6731234202725</v>
      </c>
      <c r="F20" s="695">
        <f>'1.2.2'!F20+'1.2.3'!F20+'1.2.4'!F20+'1.2.5'!F20+'1.2.6'!F20+'1.2.7'!F20+'1.2.8'!F20+'1.2.9'!F20+'1.2.10'!F20+'1.2.11'!F20+'1.2.12'!F20+'1.2.13'!F20+'1.2.14'!F20+'1.2.15'!F20+'1.2.16'!F20+'1.2.17'!F20</f>
        <v>3570.5848814378924</v>
      </c>
      <c r="G20" s="695">
        <f>'1.2.2'!G20+'1.2.3'!G20+'1.2.4'!G20+'1.2.5'!G20+'1.2.6'!G20+'1.2.7'!G20+'1.2.8'!G20+'1.2.9'!G20+'1.2.10'!G20+'1.2.11'!G20+'1.2.12'!G20+'1.2.13'!G20+'1.2.14'!G20+'1.2.15'!G20+'1.2.16'!G20+'1.2.17'!G20</f>
        <v>2726.9402456560015</v>
      </c>
      <c r="H20" s="695">
        <f>'1.2.2'!H20+'1.2.3'!H20+'1.2.4'!H20+'1.2.5'!H20+'1.2.6'!H20+'1.2.7'!H20+'1.2.8'!H20+'1.2.9'!H20+'1.2.10'!H20+'1.2.11'!H20+'1.2.12'!H20+'1.2.13'!H20+'1.2.14'!H20+'1.2.15'!H20+'1.2.16'!H20+'1.2.17'!H20</f>
        <v>4352.4527230920739</v>
      </c>
      <c r="I20" s="695">
        <f>'1.2.2'!I20+'1.2.3'!I20+'1.2.4'!I20+'1.2.5'!I20+'1.2.6'!I20+'1.2.7'!I20+'1.2.8'!I20+'1.2.9'!I20+'1.2.10'!I20+'1.2.11'!I20+'1.2.12'!I20+'1.2.13'!I20+'1.2.14'!I20+'1.2.15'!I20+'1.2.16'!I20+'1.2.17'!I20</f>
        <v>6810.4885770174124</v>
      </c>
    </row>
    <row r="21" spans="1:9" s="17" customFormat="1" ht="13.8">
      <c r="A21" s="392" t="s">
        <v>2281</v>
      </c>
      <c r="B21" s="695">
        <f>'1.2.2'!B21+'1.2.3'!B21+'1.2.4'!B21+'1.2.5'!B21+'1.2.6'!B21+'1.2.7'!B21+'1.2.8'!B21+'1.2.9'!B21+'1.2.10'!B21+'1.2.11'!B21+'1.2.12'!B21+'1.2.13'!B21+'1.2.14'!B21+'1.2.15'!B21+'1.2.16'!B21+'1.2.17'!B21</f>
        <v>19163.946030904368</v>
      </c>
      <c r="C21" s="695">
        <f>'1.2.2'!C21+'1.2.3'!C21+'1.2.4'!C21+'1.2.5'!C21+'1.2.6'!C21+'1.2.7'!C21+'1.2.8'!C21+'1.2.9'!C21+'1.2.10'!C21+'1.2.11'!C21+'1.2.12'!C21+'1.2.13'!C21+'1.2.14'!C21+'1.2.15'!C21+'1.2.16'!C21+'1.2.17'!C21</f>
        <v>17154.720903117766</v>
      </c>
      <c r="D21" s="695">
        <f>'1.2.2'!D21+'1.2.3'!D21+'1.2.4'!D21+'1.2.5'!D21+'1.2.6'!D21+'1.2.7'!D21+'1.2.8'!D21+'1.2.9'!D21+'1.2.10'!D21+'1.2.11'!D21+'1.2.12'!D21+'1.2.13'!D21+'1.2.14'!D21+'1.2.15'!D21+'1.2.16'!D21+'1.2.17'!D21</f>
        <v>18840.512581987281</v>
      </c>
      <c r="E21" s="695">
        <f>'1.2.2'!E21+'1.2.3'!E21+'1.2.4'!E21+'1.2.5'!E21+'1.2.6'!E21+'1.2.7'!E21+'1.2.8'!E21+'1.2.9'!E21+'1.2.10'!E21+'1.2.11'!E21+'1.2.12'!E21+'1.2.13'!E21+'1.2.14'!E21+'1.2.15'!E21+'1.2.16'!E21+'1.2.17'!E21</f>
        <v>21676.462917482026</v>
      </c>
      <c r="F21" s="695">
        <f>'1.2.2'!F21+'1.2.3'!F21+'1.2.4'!F21+'1.2.5'!F21+'1.2.6'!F21+'1.2.7'!F21+'1.2.8'!F21+'1.2.9'!F21+'1.2.10'!F21+'1.2.11'!F21+'1.2.12'!F21+'1.2.13'!F21+'1.2.14'!F21+'1.2.15'!F21+'1.2.16'!F21+'1.2.17'!F21</f>
        <v>20933.879149524633</v>
      </c>
      <c r="G21" s="695">
        <f>'1.2.2'!G21+'1.2.3'!G21+'1.2.4'!G21+'1.2.5'!G21+'1.2.6'!G21+'1.2.7'!G21+'1.2.8'!G21+'1.2.9'!G21+'1.2.10'!G21+'1.2.11'!G21+'1.2.12'!G21+'1.2.13'!G21+'1.2.14'!G21+'1.2.15'!G21+'1.2.16'!G21+'1.2.17'!G21</f>
        <v>19928.565221537745</v>
      </c>
      <c r="H21" s="695">
        <f>'1.2.2'!H21+'1.2.3'!H21+'1.2.4'!H21+'1.2.5'!H21+'1.2.6'!H21+'1.2.7'!H21+'1.2.8'!H21+'1.2.9'!H21+'1.2.10'!H21+'1.2.11'!H21+'1.2.12'!H21+'1.2.13'!H21+'1.2.14'!H21+'1.2.15'!H21+'1.2.16'!H21+'1.2.17'!H21</f>
        <v>25738.215260862195</v>
      </c>
      <c r="I21" s="695">
        <f>'1.2.2'!I21+'1.2.3'!I21+'1.2.4'!I21+'1.2.5'!I21+'1.2.6'!I21+'1.2.7'!I21+'1.2.8'!I21+'1.2.9'!I21+'1.2.10'!I21+'1.2.11'!I21+'1.2.12'!I21+'1.2.13'!I21+'1.2.14'!I21+'1.2.15'!I21+'1.2.16'!I21+'1.2.17'!I21</f>
        <v>30572.752554471295</v>
      </c>
    </row>
    <row r="22" spans="1:9" s="17" customFormat="1" ht="13.8">
      <c r="A22" s="392" t="s">
        <v>2282</v>
      </c>
      <c r="B22" s="695">
        <f>'1.2.2'!B22+'1.2.3'!B22+'1.2.4'!B22+'1.2.5'!B22+'1.2.6'!B22+'1.2.7'!B22+'1.2.8'!B22+'1.2.9'!B22+'1.2.10'!B22+'1.2.11'!B22+'1.2.12'!B22+'1.2.13'!B22+'1.2.14'!B22+'1.2.15'!B22+'1.2.16'!B22+'1.2.17'!B22</f>
        <v>24717.348347493844</v>
      </c>
      <c r="C22" s="695">
        <f>'1.2.2'!C22+'1.2.3'!C22+'1.2.4'!C22+'1.2.5'!C22+'1.2.6'!C22+'1.2.7'!C22+'1.2.8'!C22+'1.2.9'!C22+'1.2.10'!C22+'1.2.11'!C22+'1.2.12'!C22+'1.2.13'!C22+'1.2.14'!C22+'1.2.15'!C22+'1.2.16'!C22+'1.2.17'!C22</f>
        <v>20455.960248512201</v>
      </c>
      <c r="D22" s="695">
        <f>'1.2.2'!D22+'1.2.3'!D22+'1.2.4'!D22+'1.2.5'!D22+'1.2.6'!D22+'1.2.7'!D22+'1.2.8'!D22+'1.2.9'!D22+'1.2.10'!D22+'1.2.11'!D22+'1.2.12'!D22+'1.2.13'!D22+'1.2.14'!D22+'1.2.15'!D22+'1.2.16'!D22+'1.2.17'!D22</f>
        <v>21645.651509676474</v>
      </c>
      <c r="E22" s="695">
        <f>'1.2.2'!E22+'1.2.3'!E22+'1.2.4'!E22+'1.2.5'!E22+'1.2.6'!E22+'1.2.7'!E22+'1.2.8'!E22+'1.2.9'!E22+'1.2.10'!E22+'1.2.11'!E22+'1.2.12'!E22+'1.2.13'!E22+'1.2.14'!E22+'1.2.15'!E22+'1.2.16'!E22+'1.2.17'!E22</f>
        <v>24584.173251051743</v>
      </c>
      <c r="F22" s="695">
        <f>'1.2.2'!F22+'1.2.3'!F22+'1.2.4'!F22+'1.2.5'!F22+'1.2.6'!F22+'1.2.7'!F22+'1.2.8'!F22+'1.2.9'!F22+'1.2.10'!F22+'1.2.11'!F22+'1.2.12'!F22+'1.2.13'!F22+'1.2.14'!F22+'1.2.15'!F22+'1.2.16'!F22+'1.2.17'!F22</f>
        <v>23462.875211714363</v>
      </c>
      <c r="G22" s="695">
        <f>'1.2.2'!G22+'1.2.3'!G22+'1.2.4'!G22+'1.2.5'!G22+'1.2.6'!G22+'1.2.7'!G22+'1.2.8'!G22+'1.2.9'!G22+'1.2.10'!G22+'1.2.11'!G22+'1.2.12'!G22+'1.2.13'!G22+'1.2.14'!G22+'1.2.15'!G22+'1.2.16'!G22+'1.2.17'!G22</f>
        <v>20422.678372223698</v>
      </c>
      <c r="H22" s="695">
        <f>'1.2.2'!H22+'1.2.3'!H22+'1.2.4'!H22+'1.2.5'!H22+'1.2.6'!H22+'1.2.7'!H22+'1.2.8'!H22+'1.2.9'!H22+'1.2.10'!H22+'1.2.11'!H22+'1.2.12'!H22+'1.2.13'!H22+'1.2.14'!H22+'1.2.15'!H22+'1.2.16'!H22+'1.2.17'!H22</f>
        <v>26543.382963144606</v>
      </c>
      <c r="I22" s="695">
        <f>'1.2.2'!I22+'1.2.3'!I22+'1.2.4'!I22+'1.2.5'!I22+'1.2.6'!I22+'1.2.7'!I22+'1.2.8'!I22+'1.2.9'!I22+'1.2.10'!I22+'1.2.11'!I22+'1.2.12'!I22+'1.2.13'!I22+'1.2.14'!I22+'1.2.15'!I22+'1.2.16'!I22+'1.2.17'!I22</f>
        <v>29677.698875496415</v>
      </c>
    </row>
    <row r="23" spans="1:9" s="17" customFormat="1" ht="13.8">
      <c r="A23" s="392" t="s">
        <v>2283</v>
      </c>
      <c r="B23" s="695">
        <f>'1.2.2'!B23+'1.2.3'!B23+'1.2.4'!B23+'1.2.5'!B23+'1.2.6'!B23+'1.2.7'!B23+'1.2.8'!B23+'1.2.9'!B23+'1.2.10'!B23+'1.2.11'!B23+'1.2.12'!B23+'1.2.13'!B23+'1.2.14'!B23+'1.2.15'!B23+'1.2.16'!B23+'1.2.17'!B23</f>
        <v>52439.824949243492</v>
      </c>
      <c r="C23" s="695">
        <f>'1.2.2'!C23+'1.2.3'!C23+'1.2.4'!C23+'1.2.5'!C23+'1.2.6'!C23+'1.2.7'!C23+'1.2.8'!C23+'1.2.9'!C23+'1.2.10'!C23+'1.2.11'!C23+'1.2.12'!C23+'1.2.13'!C23+'1.2.14'!C23+'1.2.15'!C23+'1.2.16'!C23+'1.2.17'!C23</f>
        <v>42799.512146580761</v>
      </c>
      <c r="D23" s="695">
        <f>'1.2.2'!D23+'1.2.3'!D23+'1.2.4'!D23+'1.2.5'!D23+'1.2.6'!D23+'1.2.7'!D23+'1.2.8'!D23+'1.2.9'!D23+'1.2.10'!D23+'1.2.11'!D23+'1.2.12'!D23+'1.2.13'!D23+'1.2.14'!D23+'1.2.15'!D23+'1.2.16'!D23+'1.2.17'!D23</f>
        <v>44565.051542434543</v>
      </c>
      <c r="E23" s="695">
        <f>'1.2.2'!E23+'1.2.3'!E23+'1.2.4'!E23+'1.2.5'!E23+'1.2.6'!E23+'1.2.7'!E23+'1.2.8'!E23+'1.2.9'!E23+'1.2.10'!E23+'1.2.11'!E23+'1.2.12'!E23+'1.2.13'!E23+'1.2.14'!E23+'1.2.15'!E23+'1.2.16'!E23+'1.2.17'!E23</f>
        <v>47431.990617596653</v>
      </c>
      <c r="F23" s="695">
        <f>'1.2.2'!F23+'1.2.3'!F23+'1.2.4'!F23+'1.2.5'!F23+'1.2.6'!F23+'1.2.7'!F23+'1.2.8'!F23+'1.2.9'!F23+'1.2.10'!F23+'1.2.11'!F23+'1.2.12'!F23+'1.2.13'!F23+'1.2.14'!F23+'1.2.15'!F23+'1.2.16'!F23+'1.2.17'!F23</f>
        <v>46720.741805549456</v>
      </c>
      <c r="G23" s="695">
        <f>'1.2.2'!G23+'1.2.3'!G23+'1.2.4'!G23+'1.2.5'!G23+'1.2.6'!G23+'1.2.7'!G23+'1.2.8'!G23+'1.2.9'!G23+'1.2.10'!G23+'1.2.11'!G23+'1.2.12'!G23+'1.2.13'!G23+'1.2.14'!G23+'1.2.15'!G23+'1.2.16'!G23+'1.2.17'!G23</f>
        <v>36302.180465877071</v>
      </c>
      <c r="H23" s="695">
        <f>'1.2.2'!H23+'1.2.3'!H23+'1.2.4'!H23+'1.2.5'!H23+'1.2.6'!H23+'1.2.7'!H23+'1.2.8'!H23+'1.2.9'!H23+'1.2.10'!H23+'1.2.11'!H23+'1.2.12'!H23+'1.2.13'!H23+'1.2.14'!H23+'1.2.15'!H23+'1.2.16'!H23+'1.2.17'!H23</f>
        <v>45907.097054404469</v>
      </c>
      <c r="I23" s="695">
        <f>'1.2.2'!I23+'1.2.3'!I23+'1.2.4'!I23+'1.2.5'!I23+'1.2.6'!I23+'1.2.7'!I23+'1.2.8'!I23+'1.2.9'!I23+'1.2.10'!I23+'1.2.11'!I23+'1.2.12'!I23+'1.2.13'!I23+'1.2.14'!I23+'1.2.15'!I23+'1.2.16'!I23+'1.2.17'!I23</f>
        <v>62609.753291319335</v>
      </c>
    </row>
    <row r="24" spans="1:9" s="17" customFormat="1" ht="13.8">
      <c r="A24" s="392" t="s">
        <v>2284</v>
      </c>
      <c r="B24" s="695">
        <f>'1.2.2'!B24+'1.2.3'!B24+'1.2.4'!B24+'1.2.5'!B24+'1.2.6'!B24+'1.2.7'!B24+'1.2.8'!B24+'1.2.9'!B24+'1.2.10'!B24+'1.2.11'!B24+'1.2.12'!B24+'1.2.13'!B24+'1.2.14'!B24+'1.2.15'!B24+'1.2.16'!B24+'1.2.17'!B24</f>
        <v>19118.232611192321</v>
      </c>
      <c r="C24" s="695">
        <f>'1.2.2'!C24+'1.2.3'!C24+'1.2.4'!C24+'1.2.5'!C24+'1.2.6'!C24+'1.2.7'!C24+'1.2.8'!C24+'1.2.9'!C24+'1.2.10'!C24+'1.2.11'!C24+'1.2.12'!C24+'1.2.13'!C24+'1.2.14'!C24+'1.2.15'!C24+'1.2.16'!C24+'1.2.17'!C24</f>
        <v>16110.136740854576</v>
      </c>
      <c r="D24" s="695">
        <f>'1.2.2'!D24+'1.2.3'!D24+'1.2.4'!D24+'1.2.5'!D24+'1.2.6'!D24+'1.2.7'!D24+'1.2.8'!D24+'1.2.9'!D24+'1.2.10'!D24+'1.2.11'!D24+'1.2.12'!D24+'1.2.13'!D24+'1.2.14'!D24+'1.2.15'!D24+'1.2.16'!D24+'1.2.17'!D24</f>
        <v>18018.701934451085</v>
      </c>
      <c r="E24" s="695">
        <f>'1.2.2'!E24+'1.2.3'!E24+'1.2.4'!E24+'1.2.5'!E24+'1.2.6'!E24+'1.2.7'!E24+'1.2.8'!E24+'1.2.9'!E24+'1.2.10'!E24+'1.2.11'!E24+'1.2.12'!E24+'1.2.13'!E24+'1.2.14'!E24+'1.2.15'!E24+'1.2.16'!E24+'1.2.17'!E24</f>
        <v>21618.322237458386</v>
      </c>
      <c r="F24" s="695">
        <f>'1.2.2'!F24+'1.2.3'!F24+'1.2.4'!F24+'1.2.5'!F24+'1.2.6'!F24+'1.2.7'!F24+'1.2.8'!F24+'1.2.9'!F24+'1.2.10'!F24+'1.2.11'!F24+'1.2.12'!F24+'1.2.13'!F24+'1.2.14'!F24+'1.2.15'!F24+'1.2.16'!F24+'1.2.17'!F24</f>
        <v>20875.586280420255</v>
      </c>
      <c r="G24" s="695">
        <f>'1.2.2'!G24+'1.2.3'!G24+'1.2.4'!G24+'1.2.5'!G24+'1.2.6'!G24+'1.2.7'!G24+'1.2.8'!G24+'1.2.9'!G24+'1.2.10'!G24+'1.2.11'!G24+'1.2.12'!G24+'1.2.13'!G24+'1.2.14'!G24+'1.2.15'!G24+'1.2.16'!G24+'1.2.17'!G24</f>
        <v>15943.436835342483</v>
      </c>
      <c r="H24" s="695">
        <f>'1.2.2'!H24+'1.2.3'!H24+'1.2.4'!H24+'1.2.5'!H24+'1.2.6'!H24+'1.2.7'!H24+'1.2.8'!H24+'1.2.9'!H24+'1.2.10'!H24+'1.2.11'!H24+'1.2.12'!H24+'1.2.13'!H24+'1.2.14'!H24+'1.2.15'!H24+'1.2.16'!H24+'1.2.17'!H24</f>
        <v>18264.237888973243</v>
      </c>
      <c r="I24" s="695">
        <f>'1.2.2'!I24+'1.2.3'!I24+'1.2.4'!I24+'1.2.5'!I24+'1.2.6'!I24+'1.2.7'!I24+'1.2.8'!I24+'1.2.9'!I24+'1.2.10'!I24+'1.2.11'!I24+'1.2.12'!I24+'1.2.13'!I24+'1.2.14'!I24+'1.2.15'!I24+'1.2.16'!I24+'1.2.17'!I24</f>
        <v>20455.821013158758</v>
      </c>
    </row>
    <row r="25" spans="1:9">
      <c r="B25" s="696"/>
      <c r="C25" s="696"/>
      <c r="D25" s="696"/>
      <c r="E25" s="696"/>
      <c r="F25" s="696"/>
      <c r="G25" s="696"/>
      <c r="H25" s="696"/>
      <c r="I25" s="696"/>
    </row>
    <row r="27" spans="1:9">
      <c r="A27" s="250" t="s">
        <v>3126</v>
      </c>
    </row>
    <row r="28" spans="1:9">
      <c r="A28" s="473" t="s">
        <v>3296</v>
      </c>
    </row>
    <row r="29" spans="1:9">
      <c r="A29" s="473" t="s">
        <v>3295</v>
      </c>
    </row>
  </sheetData>
  <hyperlinks>
    <hyperlink ref="K3" location="Content!A1" display="Back to content page" xr:uid="{00000000-0004-0000-24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M28"/>
  <sheetViews>
    <sheetView topLeftCell="A19" workbookViewId="0">
      <selection activeCell="G20" sqref="G20"/>
    </sheetView>
  </sheetViews>
  <sheetFormatPr defaultRowHeight="14.4"/>
  <cols>
    <col min="1" max="1" width="53.77734375" customWidth="1"/>
    <col min="2" max="5" width="11.77734375" bestFit="1" customWidth="1"/>
    <col min="6" max="7" width="10.21875" bestFit="1" customWidth="1"/>
    <col min="8" max="8" width="9.77734375" bestFit="1" customWidth="1"/>
    <col min="9" max="9" width="9.77734375" customWidth="1"/>
  </cols>
  <sheetData>
    <row r="1" spans="1:13">
      <c r="A1" s="44" t="s">
        <v>3283</v>
      </c>
    </row>
    <row r="3" spans="1:13" s="17" customFormat="1" ht="15"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736">
        <v>33924.937494202393</v>
      </c>
      <c r="C4" s="736">
        <v>28057.499566036789</v>
      </c>
      <c r="D4" s="736">
        <v>34904.88111696409</v>
      </c>
      <c r="E4" s="736">
        <v>40545.235871299228</v>
      </c>
      <c r="F4" s="736">
        <v>35172.115633718997</v>
      </c>
      <c r="G4" s="736">
        <v>22033.752363085434</v>
      </c>
      <c r="H4" s="736">
        <v>34984.136476519998</v>
      </c>
      <c r="I4" s="736">
        <v>51269.409250606805</v>
      </c>
      <c r="M4" s="390"/>
    </row>
    <row r="5" spans="1:13" s="17" customFormat="1" ht="13.8">
      <c r="A5" s="392" t="s">
        <v>2276</v>
      </c>
      <c r="B5" s="695">
        <v>88.588630747600448</v>
      </c>
      <c r="C5" s="695">
        <v>109.74657923087655</v>
      </c>
      <c r="D5" s="695">
        <v>88.948069995581776</v>
      </c>
      <c r="E5" s="695">
        <v>112.7322996024577</v>
      </c>
      <c r="F5" s="695">
        <v>81.478694057312978</v>
      </c>
      <c r="G5" s="695">
        <v>99.32684554016754</v>
      </c>
      <c r="H5" s="695">
        <v>69.693245363761875</v>
      </c>
      <c r="I5" s="695">
        <v>92.351080719361235</v>
      </c>
    </row>
    <row r="6" spans="1:13" s="17" customFormat="1" ht="13.8">
      <c r="A6" s="392" t="s">
        <v>2277</v>
      </c>
      <c r="B6" s="695">
        <v>4.064545340000004</v>
      </c>
      <c r="C6" s="695">
        <v>56.030260882700588</v>
      </c>
      <c r="D6" s="695">
        <v>54.641044320000113</v>
      </c>
      <c r="E6" s="695">
        <v>22.45356610999999</v>
      </c>
      <c r="F6" s="695">
        <v>28.94409294124198</v>
      </c>
      <c r="G6" s="695">
        <v>15.222571029999942</v>
      </c>
      <c r="H6" s="695">
        <v>23.064344149999911</v>
      </c>
      <c r="I6" s="695">
        <v>20.798432380000008</v>
      </c>
    </row>
    <row r="7" spans="1:13" s="17" customFormat="1" ht="13.8">
      <c r="A7" s="392" t="s">
        <v>2278</v>
      </c>
      <c r="B7" s="695">
        <v>20.690976389999996</v>
      </c>
      <c r="C7" s="695">
        <v>70.069005410161779</v>
      </c>
      <c r="D7" s="695">
        <v>85.377168823748931</v>
      </c>
      <c r="E7" s="695">
        <v>28.623840066433598</v>
      </c>
      <c r="F7" s="695">
        <v>15.320036466419802</v>
      </c>
      <c r="G7" s="695">
        <v>56.609596127936598</v>
      </c>
      <c r="H7" s="695">
        <v>55.015594017994552</v>
      </c>
      <c r="I7" s="695">
        <v>174.81276592968101</v>
      </c>
    </row>
    <row r="8" spans="1:13" s="17" customFormat="1" ht="13.8">
      <c r="A8" s="392" t="s">
        <v>2279</v>
      </c>
      <c r="B8" s="695">
        <v>31895.046542806143</v>
      </c>
      <c r="C8" s="695">
        <v>26009.615223335579</v>
      </c>
      <c r="D8" s="695">
        <v>33051.955451111578</v>
      </c>
      <c r="E8" s="695">
        <v>38830.023895625949</v>
      </c>
      <c r="F8" s="695">
        <v>33162.818512468963</v>
      </c>
      <c r="G8" s="695">
        <v>19594.647999835255</v>
      </c>
      <c r="H8" s="695">
        <v>31762.414425807172</v>
      </c>
      <c r="I8" s="695">
        <v>47490.373686508668</v>
      </c>
    </row>
    <row r="9" spans="1:13" s="17" customFormat="1" ht="13.8">
      <c r="A9" s="392" t="s">
        <v>2280</v>
      </c>
      <c r="B9" s="695">
        <v>14.131535240000014</v>
      </c>
      <c r="C9" s="695">
        <v>4.0556974325001685</v>
      </c>
      <c r="D9" s="695">
        <v>3.8625277342151985</v>
      </c>
      <c r="E9" s="695">
        <v>1.9208157600000002</v>
      </c>
      <c r="F9" s="695">
        <v>1.8504864959649707</v>
      </c>
      <c r="G9" s="695">
        <v>0.22801349999999992</v>
      </c>
      <c r="H9" s="695">
        <v>0.47985471000000007</v>
      </c>
      <c r="I9" s="695">
        <v>0.51228377999999974</v>
      </c>
    </row>
    <row r="10" spans="1:13" s="17" customFormat="1" ht="13.8">
      <c r="A10" s="392" t="s">
        <v>2281</v>
      </c>
      <c r="B10" s="695">
        <v>6.7211052099999895</v>
      </c>
      <c r="C10" s="695">
        <v>15.129219447272117</v>
      </c>
      <c r="D10" s="695">
        <v>18.826072290000013</v>
      </c>
      <c r="E10" s="695">
        <v>16.929423690000068</v>
      </c>
      <c r="F10" s="695">
        <v>13.021098729636828</v>
      </c>
      <c r="G10" s="695">
        <v>9.367433680000012</v>
      </c>
      <c r="H10" s="695">
        <v>6.3766346099999991</v>
      </c>
      <c r="I10" s="695">
        <v>14.468442499999988</v>
      </c>
    </row>
    <row r="11" spans="1:13" s="17" customFormat="1" ht="13.8">
      <c r="A11" s="392" t="s">
        <v>2282</v>
      </c>
      <c r="B11" s="695">
        <v>1238.2624342199877</v>
      </c>
      <c r="C11" s="695">
        <v>1232.0100268888684</v>
      </c>
      <c r="D11" s="695">
        <v>1258.8091993296709</v>
      </c>
      <c r="E11" s="695">
        <v>1347.7115607964845</v>
      </c>
      <c r="F11" s="695">
        <v>1300.1477461708148</v>
      </c>
      <c r="G11" s="695">
        <v>1153.5126565920839</v>
      </c>
      <c r="H11" s="695">
        <v>1703.4088421562401</v>
      </c>
      <c r="I11" s="695">
        <v>2151.1412015268515</v>
      </c>
    </row>
    <row r="12" spans="1:13" s="17" customFormat="1" ht="13.8">
      <c r="A12" s="392" t="s">
        <v>2283</v>
      </c>
      <c r="B12" s="695">
        <v>578.66289830997391</v>
      </c>
      <c r="C12" s="695">
        <v>453.04218194627691</v>
      </c>
      <c r="D12" s="695">
        <v>265.14472786999767</v>
      </c>
      <c r="E12" s="695">
        <v>144.3342787699946</v>
      </c>
      <c r="F12" s="695">
        <v>183.19115049638435</v>
      </c>
      <c r="G12" s="695">
        <v>1084.5339965900002</v>
      </c>
      <c r="H12" s="695">
        <v>1310.7587487799997</v>
      </c>
      <c r="I12" s="695">
        <v>1280.3031442900062</v>
      </c>
    </row>
    <row r="13" spans="1:13" s="17" customFormat="1" ht="13.8">
      <c r="A13" s="392" t="s">
        <v>2284</v>
      </c>
      <c r="B13" s="695">
        <v>76.633962800000489</v>
      </c>
      <c r="C13" s="695">
        <v>68.341855378735261</v>
      </c>
      <c r="D13" s="695">
        <v>76.35572671000007</v>
      </c>
      <c r="E13" s="695">
        <v>39.928494310000062</v>
      </c>
      <c r="F13" s="695">
        <v>32.433483862258619</v>
      </c>
      <c r="G13" s="695">
        <v>20.303200189999977</v>
      </c>
      <c r="H13" s="695">
        <v>49.828128019999937</v>
      </c>
      <c r="I13" s="695">
        <v>39.037259410000097</v>
      </c>
    </row>
    <row r="14" spans="1:13" s="17" customFormat="1" ht="13.8">
      <c r="A14" s="392" t="s">
        <v>2285</v>
      </c>
      <c r="B14" s="695"/>
      <c r="C14" s="695"/>
      <c r="D14" s="695"/>
      <c r="E14" s="695"/>
      <c r="F14" s="695"/>
      <c r="G14" s="695"/>
      <c r="H14" s="695"/>
      <c r="I14" s="695"/>
    </row>
    <row r="15" spans="1:13">
      <c r="B15" s="696"/>
      <c r="C15" s="696"/>
      <c r="D15" s="696"/>
      <c r="E15" s="696"/>
      <c r="F15" s="696"/>
      <c r="G15" s="696"/>
      <c r="H15" s="696"/>
      <c r="I15" s="696"/>
    </row>
    <row r="16" spans="1:13" s="17" customFormat="1" ht="13.8">
      <c r="A16" s="391" t="s">
        <v>2274</v>
      </c>
      <c r="B16" s="736">
        <v>21549.268402410504</v>
      </c>
      <c r="C16" s="736">
        <v>14347.726465050071</v>
      </c>
      <c r="D16" s="736">
        <v>15462.314427080957</v>
      </c>
      <c r="E16" s="736">
        <v>16353.060742020654</v>
      </c>
      <c r="F16" s="736">
        <v>14160.145911239902</v>
      </c>
      <c r="G16" s="736">
        <v>9340.3095380196282</v>
      </c>
      <c r="H16" s="736">
        <v>11478.590278649999</v>
      </c>
      <c r="I16" s="736">
        <v>17710.711686089882</v>
      </c>
    </row>
    <row r="17" spans="1:9" s="17" customFormat="1" ht="13.8">
      <c r="A17" s="392" t="s">
        <v>2276</v>
      </c>
      <c r="B17" s="695">
        <v>2116.1448995399946</v>
      </c>
      <c r="C17" s="695">
        <v>1819.3528334799844</v>
      </c>
      <c r="D17" s="695">
        <v>2512.4731992700636</v>
      </c>
      <c r="E17" s="695">
        <v>2813.4983579899867</v>
      </c>
      <c r="F17" s="695">
        <v>2267.5342738200029</v>
      </c>
      <c r="G17" s="695">
        <v>1735.2983982399867</v>
      </c>
      <c r="H17" s="695">
        <v>1723.6872092900105</v>
      </c>
      <c r="I17" s="695">
        <v>2407.9418223999714</v>
      </c>
    </row>
    <row r="18" spans="1:9" s="17" customFormat="1" ht="13.8">
      <c r="A18" s="392" t="s">
        <v>2277</v>
      </c>
      <c r="B18" s="695">
        <v>350.5057192500006</v>
      </c>
      <c r="C18" s="695">
        <v>109.98388422999972</v>
      </c>
      <c r="D18" s="695">
        <v>139.01334925999984</v>
      </c>
      <c r="E18" s="695">
        <v>110.88529360999979</v>
      </c>
      <c r="F18" s="695">
        <v>94.871351620000127</v>
      </c>
      <c r="G18" s="695">
        <v>75.044757130000335</v>
      </c>
      <c r="H18" s="695">
        <v>66.850181869999986</v>
      </c>
      <c r="I18" s="695">
        <v>96.576650750000141</v>
      </c>
    </row>
    <row r="19" spans="1:9" s="17" customFormat="1" ht="13.8">
      <c r="A19" s="392" t="s">
        <v>2278</v>
      </c>
      <c r="B19" s="695">
        <v>201.39698851</v>
      </c>
      <c r="C19" s="695">
        <v>163.82010608999926</v>
      </c>
      <c r="D19" s="695">
        <v>269.68402712999819</v>
      </c>
      <c r="E19" s="695">
        <v>232.98229388000021</v>
      </c>
      <c r="F19" s="695">
        <v>192.49849159000016</v>
      </c>
      <c r="G19" s="695">
        <v>146.75561108000082</v>
      </c>
      <c r="H19" s="695">
        <v>180.38879388000018</v>
      </c>
      <c r="I19" s="695">
        <v>277.84908402999883</v>
      </c>
    </row>
    <row r="20" spans="1:9" s="17" customFormat="1" ht="13.8">
      <c r="A20" s="392" t="s">
        <v>2279</v>
      </c>
      <c r="B20" s="695">
        <v>1339.6280058499997</v>
      </c>
      <c r="C20" s="695">
        <v>1581.5331517599968</v>
      </c>
      <c r="D20" s="695">
        <v>1675.2398352399969</v>
      </c>
      <c r="E20" s="695">
        <v>2420.3974715499999</v>
      </c>
      <c r="F20" s="695">
        <v>2008.5206516699996</v>
      </c>
      <c r="G20" s="695">
        <v>933.579801439996</v>
      </c>
      <c r="H20" s="695">
        <v>1923.0998380199994</v>
      </c>
      <c r="I20" s="695">
        <v>3997.4345804299951</v>
      </c>
    </row>
    <row r="21" spans="1:9" s="17" customFormat="1" ht="13.8">
      <c r="A21" s="392" t="s">
        <v>2280</v>
      </c>
      <c r="B21" s="695">
        <v>28.68758641999997</v>
      </c>
      <c r="C21" s="695">
        <v>28.312318100000038</v>
      </c>
      <c r="D21" s="695">
        <v>79.299907459999915</v>
      </c>
      <c r="E21" s="695">
        <v>299.24820483999935</v>
      </c>
      <c r="F21" s="695">
        <v>357.30487142999982</v>
      </c>
      <c r="G21" s="695">
        <v>315.97004880000003</v>
      </c>
      <c r="H21" s="695">
        <v>306.43125944000013</v>
      </c>
      <c r="I21" s="695">
        <v>619.22407296000006</v>
      </c>
    </row>
    <row r="22" spans="1:9" s="17" customFormat="1" ht="13.8">
      <c r="A22" s="392" t="s">
        <v>2281</v>
      </c>
      <c r="B22" s="695">
        <v>1388.4407166300155</v>
      </c>
      <c r="C22" s="695">
        <v>1133.7370233999989</v>
      </c>
      <c r="D22" s="695">
        <v>1395.6454095000072</v>
      </c>
      <c r="E22" s="695">
        <v>1540.81227859002</v>
      </c>
      <c r="F22" s="695">
        <v>1370.8560453600005</v>
      </c>
      <c r="G22" s="695">
        <v>1108.2328980700124</v>
      </c>
      <c r="H22" s="695">
        <v>1278.0154357400024</v>
      </c>
      <c r="I22" s="695">
        <v>1969.7204110599898</v>
      </c>
    </row>
    <row r="23" spans="1:9" s="17" customFormat="1" ht="13.8">
      <c r="A23" s="392" t="s">
        <v>2282</v>
      </c>
      <c r="B23" s="695">
        <v>3335.9274629000101</v>
      </c>
      <c r="C23" s="695">
        <v>1917.5919597999718</v>
      </c>
      <c r="D23" s="695">
        <v>1825.8429867600018</v>
      </c>
      <c r="E23" s="695">
        <v>1768.4407991899809</v>
      </c>
      <c r="F23" s="695">
        <v>1587.1443156200071</v>
      </c>
      <c r="G23" s="695">
        <v>1228.259100430007</v>
      </c>
      <c r="H23" s="695">
        <v>1723.0581907199974</v>
      </c>
      <c r="I23" s="695">
        <v>2202.8906426599947</v>
      </c>
    </row>
    <row r="24" spans="1:9" s="17" customFormat="1" ht="13.8">
      <c r="A24" s="392" t="s">
        <v>2283</v>
      </c>
      <c r="B24" s="695">
        <v>5986.7033205700136</v>
      </c>
      <c r="C24" s="695">
        <v>4026.3778967900466</v>
      </c>
      <c r="D24" s="695">
        <v>4504.823206180029</v>
      </c>
      <c r="E24" s="695">
        <v>5640.2742798401187</v>
      </c>
      <c r="F24" s="695">
        <v>5094.9216622399981</v>
      </c>
      <c r="G24" s="695">
        <v>3053.5021097799658</v>
      </c>
      <c r="H24" s="695">
        <v>3507.7873810999818</v>
      </c>
      <c r="I24" s="695">
        <v>4933.1329408502033</v>
      </c>
    </row>
    <row r="25" spans="1:9" s="17" customFormat="1" ht="13.8">
      <c r="A25" s="392" t="s">
        <v>2284</v>
      </c>
      <c r="B25" s="695">
        <v>1169.1654639400122</v>
      </c>
      <c r="C25" s="695">
        <v>789.90039798999021</v>
      </c>
      <c r="D25" s="695">
        <v>941.5541838400103</v>
      </c>
      <c r="E25" s="695">
        <v>848.02642064998281</v>
      </c>
      <c r="F25" s="695">
        <v>1185.3202912699846</v>
      </c>
      <c r="G25" s="695">
        <v>738.95250586999282</v>
      </c>
      <c r="H25" s="695">
        <v>766.69197414000382</v>
      </c>
      <c r="I25" s="695">
        <v>1200.0603717499798</v>
      </c>
    </row>
    <row r="26" spans="1:9">
      <c r="B26" s="696"/>
      <c r="C26" s="696"/>
      <c r="D26" s="696"/>
      <c r="E26" s="696"/>
      <c r="F26" s="696"/>
      <c r="G26" s="696"/>
      <c r="H26" s="696"/>
      <c r="I26" s="696"/>
    </row>
    <row r="28" spans="1:9">
      <c r="A28" s="249" t="s">
        <v>3089</v>
      </c>
    </row>
  </sheetData>
  <hyperlinks>
    <hyperlink ref="K3" location="Content!A1" display="Back to content page" xr:uid="{00000000-0004-0000-25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8:L9"/>
  <sheetViews>
    <sheetView workbookViewId="0">
      <selection activeCell="D126" sqref="A1:XFD1048576"/>
    </sheetView>
  </sheetViews>
  <sheetFormatPr defaultColWidth="9.21875" defaultRowHeight="14.4"/>
  <cols>
    <col min="2" max="2" width="9.77734375" customWidth="1"/>
  </cols>
  <sheetData>
    <row r="8" spans="2:12" ht="58.8">
      <c r="B8" s="742">
        <v>1</v>
      </c>
      <c r="C8" s="742"/>
      <c r="D8" s="742"/>
      <c r="E8" s="742"/>
      <c r="F8" s="742"/>
      <c r="G8" s="742"/>
      <c r="H8" s="742"/>
      <c r="I8" s="742"/>
      <c r="J8" s="742"/>
      <c r="K8" s="742"/>
      <c r="L8" s="742"/>
    </row>
    <row r="9" spans="2:12" ht="58.8">
      <c r="B9" s="297" t="s">
        <v>574</v>
      </c>
      <c r="C9" s="297"/>
      <c r="D9" s="297"/>
      <c r="E9" s="297"/>
      <c r="F9" s="297"/>
      <c r="G9" s="297"/>
      <c r="H9" s="297"/>
    </row>
  </sheetData>
  <mergeCells count="1">
    <mergeCell ref="B8:L8"/>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M28"/>
  <sheetViews>
    <sheetView topLeftCell="A27" workbookViewId="0">
      <selection activeCell="G20" sqref="G20"/>
    </sheetView>
  </sheetViews>
  <sheetFormatPr defaultRowHeight="14.4"/>
  <cols>
    <col min="1" max="1" width="52.21875" customWidth="1"/>
    <col min="2" max="9" width="9.109375" bestFit="1" customWidth="1"/>
  </cols>
  <sheetData>
    <row r="1" spans="1:13">
      <c r="A1" s="44" t="s">
        <v>3284</v>
      </c>
    </row>
    <row r="3" spans="1:13" s="17" customFormat="1" ht="16.5"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6300.6389527660003</v>
      </c>
      <c r="C4" s="694">
        <v>7270.9994420000003</v>
      </c>
      <c r="D4" s="694">
        <v>5923.58977125</v>
      </c>
      <c r="E4" s="694">
        <v>6668.1459650860006</v>
      </c>
      <c r="F4" s="694">
        <v>5269.1610697630003</v>
      </c>
      <c r="G4" s="694">
        <v>4323.3035763090002</v>
      </c>
      <c r="H4" s="694">
        <v>7436.8275916099992</v>
      </c>
      <c r="I4" s="694">
        <v>8386.3872313739994</v>
      </c>
      <c r="L4" s="390"/>
      <c r="M4" s="390"/>
    </row>
    <row r="5" spans="1:13" s="17" customFormat="1">
      <c r="A5" s="392" t="s">
        <v>2276</v>
      </c>
      <c r="B5" s="695">
        <v>130.42175109900001</v>
      </c>
      <c r="C5" s="695">
        <v>121.882119</v>
      </c>
      <c r="D5" s="695">
        <v>100.751902715</v>
      </c>
      <c r="E5" s="695">
        <v>115.376323399</v>
      </c>
      <c r="F5" s="695">
        <v>85.345293609999999</v>
      </c>
      <c r="G5" s="695">
        <v>82.10115738799999</v>
      </c>
      <c r="H5" s="695">
        <v>125.05914479799999</v>
      </c>
      <c r="I5" s="695">
        <v>145.22714459299999</v>
      </c>
      <c r="L5"/>
    </row>
    <row r="6" spans="1:13" s="17" customFormat="1">
      <c r="A6" s="392" t="s">
        <v>2277</v>
      </c>
      <c r="B6" s="695">
        <v>4.4686547159999996</v>
      </c>
      <c r="C6" s="695">
        <v>2.1831119999999999</v>
      </c>
      <c r="D6" s="695">
        <v>2.7115939399999998</v>
      </c>
      <c r="E6" s="695">
        <v>5.3195375489999996</v>
      </c>
      <c r="F6" s="695">
        <v>4.800770784</v>
      </c>
      <c r="G6" s="695">
        <v>2.7321979720000003</v>
      </c>
      <c r="H6" s="695">
        <v>4.2393710659999995</v>
      </c>
      <c r="I6" s="695">
        <v>3.5780522429999997</v>
      </c>
      <c r="L6"/>
    </row>
    <row r="7" spans="1:13" s="17" customFormat="1">
      <c r="A7" s="392" t="s">
        <v>2278</v>
      </c>
      <c r="B7" s="695">
        <v>456.023703324</v>
      </c>
      <c r="C7" s="695">
        <v>299.71905299999997</v>
      </c>
      <c r="D7" s="695">
        <v>156.45848904300001</v>
      </c>
      <c r="E7" s="695">
        <v>72.348307042000002</v>
      </c>
      <c r="F7" s="695">
        <v>49.821513957999997</v>
      </c>
      <c r="G7" s="695">
        <v>68.947717701000002</v>
      </c>
      <c r="H7" s="695">
        <v>192.39260249700001</v>
      </c>
      <c r="I7" s="695">
        <v>416.20927863200001</v>
      </c>
      <c r="L7"/>
    </row>
    <row r="8" spans="1:13" s="17" customFormat="1">
      <c r="A8" s="392" t="s">
        <v>2279</v>
      </c>
      <c r="B8" s="695">
        <v>30.441604792</v>
      </c>
      <c r="C8" s="695">
        <v>12.450538999999999</v>
      </c>
      <c r="D8" s="695">
        <v>8.9001661839999997</v>
      </c>
      <c r="E8" s="695">
        <v>12.746510756999999</v>
      </c>
      <c r="F8" s="695">
        <v>15.560616981000001</v>
      </c>
      <c r="G8" s="695">
        <v>16.901189245999998</v>
      </c>
      <c r="H8" s="695">
        <v>29.134479186</v>
      </c>
      <c r="I8" s="695">
        <v>58.381233735000002</v>
      </c>
      <c r="L8"/>
    </row>
    <row r="9" spans="1:13" s="17" customFormat="1">
      <c r="A9" s="392" t="s">
        <v>2280</v>
      </c>
      <c r="B9" s="695">
        <v>1.220272027</v>
      </c>
      <c r="C9" s="695">
        <v>0.36244700000000002</v>
      </c>
      <c r="D9" s="695">
        <v>0.66746716900000003</v>
      </c>
      <c r="E9" s="695">
        <v>0.425322857</v>
      </c>
      <c r="F9" s="695">
        <v>0.74941897699999993</v>
      </c>
      <c r="G9" s="695">
        <v>0.316830477</v>
      </c>
      <c r="H9" s="695">
        <v>1.034065367</v>
      </c>
      <c r="I9" s="695">
        <v>0.9902918249999999</v>
      </c>
      <c r="L9"/>
    </row>
    <row r="10" spans="1:13" s="17" customFormat="1">
      <c r="A10" s="392" t="s">
        <v>2281</v>
      </c>
      <c r="B10" s="695">
        <v>80.947402718999996</v>
      </c>
      <c r="C10" s="695">
        <v>84.577416999999997</v>
      </c>
      <c r="D10" s="695">
        <v>69.754272871999987</v>
      </c>
      <c r="E10" s="695">
        <v>82.822224944999988</v>
      </c>
      <c r="F10" s="695">
        <v>66.672187258999998</v>
      </c>
      <c r="G10" s="695">
        <v>74.000139959000009</v>
      </c>
      <c r="H10" s="695">
        <v>88.703307499000005</v>
      </c>
      <c r="I10" s="695">
        <v>100.86077277</v>
      </c>
      <c r="L10"/>
    </row>
    <row r="11" spans="1:13" s="17" customFormat="1">
      <c r="A11" s="392" t="s">
        <v>2282</v>
      </c>
      <c r="B11" s="695">
        <v>5286.5763528019997</v>
      </c>
      <c r="C11" s="695">
        <v>6485.9630740000002</v>
      </c>
      <c r="D11" s="695">
        <v>5332.3096498590003</v>
      </c>
      <c r="E11" s="695">
        <v>6087.2756768580002</v>
      </c>
      <c r="F11" s="695">
        <v>4841.6633785480008</v>
      </c>
      <c r="G11" s="695">
        <v>3890.3923177689999</v>
      </c>
      <c r="H11" s="695">
        <v>6760.51468234</v>
      </c>
      <c r="I11" s="695">
        <v>7365.5895677419994</v>
      </c>
      <c r="L11"/>
    </row>
    <row r="12" spans="1:13" s="17" customFormat="1">
      <c r="A12" s="392" t="s">
        <v>2283</v>
      </c>
      <c r="B12" s="695">
        <v>269.11415949400003</v>
      </c>
      <c r="C12" s="695">
        <v>234.123639</v>
      </c>
      <c r="D12" s="695">
        <v>235.91751181200001</v>
      </c>
      <c r="E12" s="695">
        <v>256.055392219</v>
      </c>
      <c r="F12" s="695">
        <v>189.127695217</v>
      </c>
      <c r="G12" s="695">
        <v>171.40785280599999</v>
      </c>
      <c r="H12" s="695">
        <v>217.02270666800001</v>
      </c>
      <c r="I12" s="695">
        <v>266.359193941</v>
      </c>
      <c r="L12"/>
    </row>
    <row r="13" spans="1:13" s="17" customFormat="1">
      <c r="A13" s="392" t="s">
        <v>2284</v>
      </c>
      <c r="B13" s="695">
        <v>41.425051792999994</v>
      </c>
      <c r="C13" s="695">
        <v>29.738042</v>
      </c>
      <c r="D13" s="695">
        <v>16.118717656000001</v>
      </c>
      <c r="E13" s="695">
        <v>35.776669460000001</v>
      </c>
      <c r="F13" s="695">
        <v>15.420194429</v>
      </c>
      <c r="G13" s="695">
        <v>16.504172991000001</v>
      </c>
      <c r="H13" s="695">
        <v>18.727232188999999</v>
      </c>
      <c r="I13" s="695">
        <v>29.191695892999999</v>
      </c>
      <c r="L13"/>
    </row>
    <row r="14" spans="1:13">
      <c r="B14" s="696"/>
      <c r="C14" s="696"/>
      <c r="D14" s="696"/>
      <c r="E14" s="696"/>
      <c r="F14" s="696"/>
      <c r="G14" s="696"/>
      <c r="H14" s="696"/>
      <c r="I14" s="696"/>
    </row>
    <row r="15" spans="1:13" s="17" customFormat="1" ht="13.8">
      <c r="A15" s="391" t="s">
        <v>2274</v>
      </c>
      <c r="B15" s="694">
        <v>8038.3195205190004</v>
      </c>
      <c r="C15" s="694">
        <v>6026.5925610000004</v>
      </c>
      <c r="D15" s="694">
        <v>5317.8258936859993</v>
      </c>
      <c r="E15" s="694">
        <v>6447.6697855849989</v>
      </c>
      <c r="F15" s="694">
        <v>6653.9016369920009</v>
      </c>
      <c r="G15" s="694">
        <v>6602.2622188650002</v>
      </c>
      <c r="H15" s="694">
        <v>8456.0698896329995</v>
      </c>
      <c r="I15" s="694">
        <v>8110.7395744779988</v>
      </c>
    </row>
    <row r="16" spans="1:13" s="17" customFormat="1">
      <c r="A16" s="392" t="s">
        <v>2276</v>
      </c>
      <c r="B16" s="695">
        <v>580.32494853499998</v>
      </c>
      <c r="C16" s="695">
        <v>549.76723400000003</v>
      </c>
      <c r="D16" s="695">
        <v>528.92338873000006</v>
      </c>
      <c r="E16" s="695">
        <v>613.43065388399998</v>
      </c>
      <c r="F16" s="695">
        <v>629.53249455399998</v>
      </c>
      <c r="G16" s="695">
        <v>664.61317200899998</v>
      </c>
      <c r="H16" s="695">
        <v>733.91653264000001</v>
      </c>
      <c r="I16" s="695">
        <v>837.59164496000005</v>
      </c>
      <c r="L16"/>
    </row>
    <row r="17" spans="1:12" s="17" customFormat="1">
      <c r="A17" s="392" t="s">
        <v>2277</v>
      </c>
      <c r="B17" s="695">
        <v>89.224459588000002</v>
      </c>
      <c r="C17" s="695">
        <v>88.595155000000005</v>
      </c>
      <c r="D17" s="695">
        <v>107.152906027</v>
      </c>
      <c r="E17" s="695">
        <v>139.20311265799998</v>
      </c>
      <c r="F17" s="695">
        <v>176.38472249</v>
      </c>
      <c r="G17" s="695">
        <v>130.74085675200001</v>
      </c>
      <c r="H17" s="695">
        <v>173.64651483899999</v>
      </c>
      <c r="I17" s="695">
        <v>176.251626727</v>
      </c>
      <c r="L17"/>
    </row>
    <row r="18" spans="1:12" s="17" customFormat="1">
      <c r="A18" s="392" t="s">
        <v>2278</v>
      </c>
      <c r="B18" s="695">
        <v>292.95928786400003</v>
      </c>
      <c r="C18" s="695">
        <v>138.264712</v>
      </c>
      <c r="D18" s="695">
        <v>112.897100853</v>
      </c>
      <c r="E18" s="695">
        <v>67.545704788999998</v>
      </c>
      <c r="F18" s="695">
        <v>70.396845040000002</v>
      </c>
      <c r="G18" s="695">
        <v>58.974242951999997</v>
      </c>
      <c r="H18" s="695">
        <v>87.258185382999997</v>
      </c>
      <c r="I18" s="695">
        <v>105.72508547699999</v>
      </c>
      <c r="L18"/>
    </row>
    <row r="19" spans="1:12" s="17" customFormat="1">
      <c r="A19" s="392" t="s">
        <v>2279</v>
      </c>
      <c r="B19" s="695">
        <v>1671.8916833399999</v>
      </c>
      <c r="C19" s="695">
        <v>787.51733899999999</v>
      </c>
      <c r="D19" s="695">
        <v>780.29046107099998</v>
      </c>
      <c r="E19" s="695">
        <v>846.250389595</v>
      </c>
      <c r="F19" s="695">
        <v>827.80057972599991</v>
      </c>
      <c r="G19" s="695">
        <v>852.22746477800001</v>
      </c>
      <c r="H19" s="695">
        <v>1003.5683742970001</v>
      </c>
      <c r="I19" s="695">
        <v>1494.3400094000001</v>
      </c>
      <c r="L19"/>
    </row>
    <row r="20" spans="1:12" s="17" customFormat="1">
      <c r="A20" s="392" t="s">
        <v>2280</v>
      </c>
      <c r="B20" s="695">
        <v>29.889864545999998</v>
      </c>
      <c r="C20" s="695">
        <v>29.685293000000001</v>
      </c>
      <c r="D20" s="695">
        <v>29.845379075</v>
      </c>
      <c r="E20" s="695">
        <v>34.177180214000003</v>
      </c>
      <c r="F20" s="695">
        <v>33.392746533</v>
      </c>
      <c r="G20" s="695">
        <v>39.551209673999999</v>
      </c>
      <c r="H20" s="695">
        <v>54.742854424999997</v>
      </c>
      <c r="I20" s="695">
        <v>61.237439100000003</v>
      </c>
      <c r="L20"/>
    </row>
    <row r="21" spans="1:12" s="17" customFormat="1">
      <c r="A21" s="392" t="s">
        <v>2281</v>
      </c>
      <c r="B21" s="695">
        <v>464.76604944999997</v>
      </c>
      <c r="C21" s="695">
        <v>474.697835</v>
      </c>
      <c r="D21" s="695">
        <v>427.83860588700003</v>
      </c>
      <c r="E21" s="695">
        <v>435.35670725800003</v>
      </c>
      <c r="F21" s="695">
        <v>466.41872711600001</v>
      </c>
      <c r="G21" s="695">
        <v>496.51641923599999</v>
      </c>
      <c r="H21" s="695">
        <v>638.10533398000007</v>
      </c>
      <c r="I21" s="695">
        <v>589.30654318799998</v>
      </c>
      <c r="L21"/>
    </row>
    <row r="22" spans="1:12" s="17" customFormat="1">
      <c r="A22" s="392" t="s">
        <v>2282</v>
      </c>
      <c r="B22" s="695">
        <v>3030.6261932810003</v>
      </c>
      <c r="C22" s="695">
        <v>2290.1215099999999</v>
      </c>
      <c r="D22" s="695">
        <v>1867.9428656549999</v>
      </c>
      <c r="E22" s="695">
        <v>2454.902736989</v>
      </c>
      <c r="F22" s="695">
        <v>2573.202768997</v>
      </c>
      <c r="G22" s="695">
        <v>2637.6962908520004</v>
      </c>
      <c r="H22" s="695">
        <v>3777.9130452659997</v>
      </c>
      <c r="I22" s="695">
        <v>2944.2310058419998</v>
      </c>
      <c r="L22"/>
    </row>
    <row r="23" spans="1:12" s="17" customFormat="1">
      <c r="A23" s="392" t="s">
        <v>2283</v>
      </c>
      <c r="B23" s="695">
        <v>1449.6476897069999</v>
      </c>
      <c r="C23" s="695">
        <v>1268.0840780000001</v>
      </c>
      <c r="D23" s="695">
        <v>1107.097263782</v>
      </c>
      <c r="E23" s="695">
        <v>1378.9790076989998</v>
      </c>
      <c r="F23" s="695">
        <v>1385.3800965780001</v>
      </c>
      <c r="G23" s="695">
        <v>1156.0929848599999</v>
      </c>
      <c r="H23" s="695">
        <v>1408.174705597</v>
      </c>
      <c r="I23" s="695">
        <v>1415.8780349379999</v>
      </c>
      <c r="L23"/>
    </row>
    <row r="24" spans="1:12" s="17" customFormat="1">
      <c r="A24" s="392" t="s">
        <v>2284</v>
      </c>
      <c r="B24" s="695">
        <v>428.98934420799998</v>
      </c>
      <c r="C24" s="695">
        <v>399.85940499999998</v>
      </c>
      <c r="D24" s="695">
        <v>355.83792260600001</v>
      </c>
      <c r="E24" s="695">
        <v>477.82429249900002</v>
      </c>
      <c r="F24" s="695">
        <v>491.39265595799998</v>
      </c>
      <c r="G24" s="695">
        <v>565.84957775199996</v>
      </c>
      <c r="H24" s="695">
        <v>578.74434320599994</v>
      </c>
      <c r="I24" s="695">
        <v>486.17818484600002</v>
      </c>
      <c r="L24"/>
    </row>
    <row r="25" spans="1:12">
      <c r="B25" s="696"/>
      <c r="C25" s="696"/>
      <c r="D25" s="696"/>
      <c r="E25" s="696"/>
      <c r="F25" s="696"/>
      <c r="G25" s="696"/>
      <c r="H25" s="696"/>
      <c r="I25" s="696"/>
    </row>
    <row r="27" spans="1:12">
      <c r="A27" s="560" t="s">
        <v>21</v>
      </c>
    </row>
    <row r="28" spans="1:12">
      <c r="A28" s="250" t="s">
        <v>3109</v>
      </c>
    </row>
  </sheetData>
  <hyperlinks>
    <hyperlink ref="K3" location="Content!A1" display="Back to content page" xr:uid="{00000000-0004-0000-26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L28"/>
  <sheetViews>
    <sheetView topLeftCell="A27" workbookViewId="0">
      <selection activeCell="G20" sqref="G20"/>
    </sheetView>
  </sheetViews>
  <sheetFormatPr defaultRowHeight="14.4"/>
  <cols>
    <col min="1" max="1" width="47.5546875" customWidth="1"/>
  </cols>
  <sheetData>
    <row r="1" spans="1:12">
      <c r="A1" s="44" t="s">
        <v>3360</v>
      </c>
    </row>
    <row r="3" spans="1:12" s="17" customFormat="1" ht="19.05" customHeight="1">
      <c r="A3" s="393" t="s">
        <v>451</v>
      </c>
      <c r="B3" s="225">
        <v>2015</v>
      </c>
      <c r="C3" s="225">
        <v>2016</v>
      </c>
      <c r="D3" s="225">
        <v>2017</v>
      </c>
      <c r="E3" s="225">
        <v>2018</v>
      </c>
      <c r="F3" s="225">
        <v>2019</v>
      </c>
      <c r="G3" s="225">
        <v>2020</v>
      </c>
      <c r="H3" s="225">
        <v>2021</v>
      </c>
      <c r="J3" s="1" t="s">
        <v>559</v>
      </c>
      <c r="K3" s="44"/>
      <c r="L3" s="44"/>
    </row>
    <row r="4" spans="1:12" s="17" customFormat="1" ht="13.8">
      <c r="A4" s="391" t="s">
        <v>2275</v>
      </c>
      <c r="B4" s="579">
        <v>16.007463281</v>
      </c>
      <c r="C4" s="579">
        <v>33.462750671000002</v>
      </c>
      <c r="D4" s="579">
        <v>38.724548870999996</v>
      </c>
      <c r="E4" s="579">
        <v>45.971237585999994</v>
      </c>
      <c r="F4" s="579">
        <v>48.962230371999993</v>
      </c>
      <c r="G4" s="579">
        <v>20.683101307000005</v>
      </c>
      <c r="H4" s="579">
        <v>34.222278681999995</v>
      </c>
      <c r="K4" s="390"/>
      <c r="L4" s="390"/>
    </row>
    <row r="5" spans="1:12" s="17" customFormat="1">
      <c r="A5" s="392" t="s">
        <v>2276</v>
      </c>
      <c r="B5" s="580">
        <v>11.748341249999999</v>
      </c>
      <c r="C5" s="580">
        <v>24.855257300000002</v>
      </c>
      <c r="D5" s="580">
        <v>31.046838079999997</v>
      </c>
      <c r="E5" s="580">
        <v>29.367892559000001</v>
      </c>
      <c r="F5" s="580">
        <v>21.193313309999997</v>
      </c>
      <c r="G5" s="580">
        <v>13.658654074999999</v>
      </c>
      <c r="H5" s="580">
        <v>18.101171469999997</v>
      </c>
      <c r="K5"/>
    </row>
    <row r="6" spans="1:12" s="17" customFormat="1">
      <c r="A6" s="392" t="s">
        <v>2277</v>
      </c>
      <c r="B6" s="725">
        <v>5.2016781000000005E-2</v>
      </c>
      <c r="C6" s="725">
        <v>5.617867E-2</v>
      </c>
      <c r="D6" s="725">
        <v>0</v>
      </c>
      <c r="E6" s="725">
        <v>1.5421934999999999E-2</v>
      </c>
      <c r="F6" s="725">
        <v>7.032476700000001E-2</v>
      </c>
      <c r="G6" s="725">
        <v>0.158658618</v>
      </c>
      <c r="H6" s="725">
        <v>2.9608744999999999E-2</v>
      </c>
      <c r="K6"/>
    </row>
    <row r="7" spans="1:12" s="17" customFormat="1">
      <c r="A7" s="392" t="s">
        <v>2278</v>
      </c>
      <c r="B7" s="725">
        <v>5.9101459999999998E-3</v>
      </c>
      <c r="C7" s="725">
        <v>6.5257700000000002E-3</v>
      </c>
      <c r="D7" s="725">
        <v>4.1883459999999997E-2</v>
      </c>
      <c r="E7" s="725">
        <v>3.4030453999999995E-2</v>
      </c>
      <c r="F7" s="725">
        <v>0.15693271</v>
      </c>
      <c r="G7" s="725">
        <v>0.152433026</v>
      </c>
      <c r="H7" s="725">
        <v>2.2570526660000003</v>
      </c>
      <c r="K7"/>
    </row>
    <row r="8" spans="1:12" s="17" customFormat="1">
      <c r="A8" s="392" t="s">
        <v>2279</v>
      </c>
      <c r="B8" s="725">
        <v>9.1409999999999994E-6</v>
      </c>
      <c r="C8" s="725">
        <v>0</v>
      </c>
      <c r="D8" s="725">
        <v>3.4380349999999999E-3</v>
      </c>
      <c r="E8" s="725">
        <v>1.9026E-5</v>
      </c>
      <c r="F8" s="725">
        <v>1.2316285999999999E-2</v>
      </c>
      <c r="G8" s="725">
        <v>1.113E-5</v>
      </c>
      <c r="H8" s="725">
        <v>1.746319E-2</v>
      </c>
      <c r="K8"/>
    </row>
    <row r="9" spans="1:12" s="17" customFormat="1">
      <c r="A9" s="392" t="s">
        <v>2280</v>
      </c>
      <c r="B9" s="725">
        <v>0</v>
      </c>
      <c r="C9" s="725">
        <v>0</v>
      </c>
      <c r="D9" s="725">
        <v>4.8116199999999999E-4</v>
      </c>
      <c r="E9" s="725">
        <v>1.771634E-3</v>
      </c>
      <c r="F9" s="725">
        <v>1.7704900000000001E-4</v>
      </c>
      <c r="G9" s="725">
        <v>0</v>
      </c>
      <c r="H9" s="725">
        <v>7.1782259999999994E-3</v>
      </c>
      <c r="K9"/>
    </row>
    <row r="10" spans="1:12" s="17" customFormat="1">
      <c r="A10" s="392" t="s">
        <v>2281</v>
      </c>
      <c r="B10" s="580">
        <v>2.910346138</v>
      </c>
      <c r="C10" s="580">
        <v>2.9849893179999998</v>
      </c>
      <c r="D10" s="580">
        <v>4.0124983849999998</v>
      </c>
      <c r="E10" s="580">
        <v>14.581903367000001</v>
      </c>
      <c r="F10" s="580">
        <v>12.568853130000001</v>
      </c>
      <c r="G10" s="580">
        <v>4.7141359119999997</v>
      </c>
      <c r="H10" s="580">
        <v>6.199067812</v>
      </c>
      <c r="K10"/>
    </row>
    <row r="11" spans="1:12" s="17" customFormat="1">
      <c r="A11" s="392" t="s">
        <v>2282</v>
      </c>
      <c r="B11" s="725">
        <v>4.9995188999999995E-2</v>
      </c>
      <c r="C11" s="725">
        <v>0.19021745800000001</v>
      </c>
      <c r="D11" s="725">
        <v>0.129818709</v>
      </c>
      <c r="E11" s="725">
        <v>0.30046643300000003</v>
      </c>
      <c r="F11" s="725">
        <v>0.60994566500000003</v>
      </c>
      <c r="G11" s="725">
        <v>0.25645677100000003</v>
      </c>
      <c r="H11" s="725">
        <v>1.049934071</v>
      </c>
      <c r="K11"/>
    </row>
    <row r="12" spans="1:12" s="17" customFormat="1">
      <c r="A12" s="392" t="s">
        <v>2283</v>
      </c>
      <c r="B12" s="580">
        <v>0.75131044599999997</v>
      </c>
      <c r="C12" s="580">
        <v>0.7481403860000001</v>
      </c>
      <c r="D12" s="580">
        <v>2.89077546</v>
      </c>
      <c r="E12" s="580">
        <v>0.86664022699999999</v>
      </c>
      <c r="F12" s="580">
        <v>3.7325423790000003</v>
      </c>
      <c r="G12" s="580">
        <v>0.65842474100000004</v>
      </c>
      <c r="H12" s="580">
        <v>5.9518927159999997</v>
      </c>
      <c r="K12"/>
    </row>
    <row r="13" spans="1:12" s="17" customFormat="1">
      <c r="A13" s="392" t="s">
        <v>2284</v>
      </c>
      <c r="B13" s="580">
        <v>0.48953418999999998</v>
      </c>
      <c r="C13" s="580">
        <v>4.6214417690000005</v>
      </c>
      <c r="D13" s="580">
        <v>0.5988155799999999</v>
      </c>
      <c r="E13" s="580">
        <v>0.80309195099999997</v>
      </c>
      <c r="F13" s="580">
        <v>10.617825075999999</v>
      </c>
      <c r="G13" s="580">
        <v>1.084327034</v>
      </c>
      <c r="H13" s="580">
        <v>0.60890978600000001</v>
      </c>
      <c r="K13"/>
    </row>
    <row r="14" spans="1:12">
      <c r="B14" s="45"/>
      <c r="C14" s="45"/>
      <c r="D14" s="45"/>
      <c r="E14" s="45"/>
      <c r="F14" s="45"/>
      <c r="G14" s="45"/>
      <c r="H14" s="45"/>
    </row>
    <row r="15" spans="1:12" s="17" customFormat="1" ht="13.8">
      <c r="A15" s="391" t="s">
        <v>2274</v>
      </c>
      <c r="B15" s="579">
        <v>214.34275071499999</v>
      </c>
      <c r="C15" s="579">
        <v>194.63505132600002</v>
      </c>
      <c r="D15" s="579">
        <v>240.67608938000001</v>
      </c>
      <c r="E15" s="579">
        <v>204.887008299</v>
      </c>
      <c r="F15" s="579">
        <v>200.05414333099998</v>
      </c>
      <c r="G15" s="579">
        <v>226.83342651899997</v>
      </c>
      <c r="H15" s="579">
        <v>322.50561951499998</v>
      </c>
    </row>
    <row r="16" spans="1:12" s="17" customFormat="1">
      <c r="A16" s="392" t="s">
        <v>2276</v>
      </c>
      <c r="B16" s="580">
        <v>87.052676802999997</v>
      </c>
      <c r="C16" s="580">
        <v>86.027564208000001</v>
      </c>
      <c r="D16" s="580">
        <v>73.316453456000005</v>
      </c>
      <c r="E16" s="580">
        <v>77.451730186000006</v>
      </c>
      <c r="F16" s="580">
        <v>75.966732624000002</v>
      </c>
      <c r="G16" s="580">
        <v>75.805459783999993</v>
      </c>
      <c r="H16" s="580">
        <v>72.426187114999991</v>
      </c>
      <c r="K16"/>
    </row>
    <row r="17" spans="1:11" s="17" customFormat="1">
      <c r="A17" s="392" t="s">
        <v>2277</v>
      </c>
      <c r="B17" s="580">
        <v>5.9663291599999999</v>
      </c>
      <c r="C17" s="580">
        <v>6.8711017010000006</v>
      </c>
      <c r="D17" s="580">
        <v>5.931527558</v>
      </c>
      <c r="E17" s="580">
        <v>6.1538661929999998</v>
      </c>
      <c r="F17" s="580">
        <v>6.2752861150000001</v>
      </c>
      <c r="G17" s="580">
        <v>5.4869635410000006</v>
      </c>
      <c r="H17" s="580">
        <v>6.1666301209999999</v>
      </c>
      <c r="K17"/>
    </row>
    <row r="18" spans="1:11" s="17" customFormat="1">
      <c r="A18" s="392" t="s">
        <v>2278</v>
      </c>
      <c r="B18" s="580">
        <v>1.8978754920000001</v>
      </c>
      <c r="C18" s="580">
        <v>2.698041141</v>
      </c>
      <c r="D18" s="580">
        <v>2.1480879260000001</v>
      </c>
      <c r="E18" s="580">
        <v>2.574506494</v>
      </c>
      <c r="F18" s="580">
        <v>2.4465968560000002</v>
      </c>
      <c r="G18" s="580">
        <v>2.5806906379999996</v>
      </c>
      <c r="H18" s="580">
        <v>2.842249555</v>
      </c>
      <c r="K18"/>
    </row>
    <row r="19" spans="1:11" s="17" customFormat="1">
      <c r="A19" s="392" t="s">
        <v>2279</v>
      </c>
      <c r="B19" s="580">
        <v>8.6693850979999993</v>
      </c>
      <c r="C19" s="580">
        <v>2.0633271620000002</v>
      </c>
      <c r="D19" s="580">
        <v>32.528374128999999</v>
      </c>
      <c r="E19" s="580">
        <v>2.0181311960000001</v>
      </c>
      <c r="F19" s="580">
        <v>10.368630115</v>
      </c>
      <c r="G19" s="580">
        <v>22.838315784999999</v>
      </c>
      <c r="H19" s="580">
        <v>103.277779552</v>
      </c>
      <c r="K19"/>
    </row>
    <row r="20" spans="1:11" s="17" customFormat="1">
      <c r="A20" s="392" t="s">
        <v>2280</v>
      </c>
      <c r="B20" s="580">
        <v>4.0258050079999999</v>
      </c>
      <c r="C20" s="580">
        <v>2.8735624640000004</v>
      </c>
      <c r="D20" s="580">
        <v>4.8032960400000002</v>
      </c>
      <c r="E20" s="580">
        <v>4.1746217919999999</v>
      </c>
      <c r="F20" s="580">
        <v>4.6434238779999992</v>
      </c>
      <c r="G20" s="580">
        <v>5.0978856430000006</v>
      </c>
      <c r="H20" s="580">
        <v>4.0196139759999996</v>
      </c>
      <c r="K20"/>
    </row>
    <row r="21" spans="1:11" s="17" customFormat="1">
      <c r="A21" s="392" t="s">
        <v>2281</v>
      </c>
      <c r="B21" s="580">
        <v>11.660248288</v>
      </c>
      <c r="C21" s="580">
        <v>6.4593044620000004</v>
      </c>
      <c r="D21" s="580">
        <v>8.1299098979999993</v>
      </c>
      <c r="E21" s="580">
        <v>9.1346470289999999</v>
      </c>
      <c r="F21" s="580">
        <v>7.9296282539999998</v>
      </c>
      <c r="G21" s="580">
        <v>9.3987596799999995</v>
      </c>
      <c r="H21" s="580">
        <v>10.61397603</v>
      </c>
      <c r="K21"/>
    </row>
    <row r="22" spans="1:11" s="17" customFormat="1">
      <c r="A22" s="392" t="s">
        <v>2282</v>
      </c>
      <c r="B22" s="580">
        <v>40.315419816999999</v>
      </c>
      <c r="C22" s="580">
        <v>39.828484868000004</v>
      </c>
      <c r="D22" s="580">
        <v>43.903228435999999</v>
      </c>
      <c r="E22" s="580">
        <v>45.415315916000004</v>
      </c>
      <c r="F22" s="580">
        <v>45.065693825000004</v>
      </c>
      <c r="G22" s="580">
        <v>53.332555040000003</v>
      </c>
      <c r="H22" s="580">
        <v>56.601607435999995</v>
      </c>
      <c r="K22"/>
    </row>
    <row r="23" spans="1:11" s="17" customFormat="1">
      <c r="A23" s="392" t="s">
        <v>2283</v>
      </c>
      <c r="B23" s="580">
        <v>42.180953015</v>
      </c>
      <c r="C23" s="580">
        <v>36.219489930000002</v>
      </c>
      <c r="D23" s="580">
        <v>56.274327116999999</v>
      </c>
      <c r="E23" s="580">
        <v>42.321203938000004</v>
      </c>
      <c r="F23" s="580">
        <v>34.731477374999997</v>
      </c>
      <c r="G23" s="580">
        <v>40.677209503</v>
      </c>
      <c r="H23" s="580">
        <v>49.827950168000001</v>
      </c>
      <c r="K23"/>
    </row>
    <row r="24" spans="1:11" s="17" customFormat="1">
      <c r="A24" s="392" t="s">
        <v>2284</v>
      </c>
      <c r="B24" s="580">
        <v>12.574058034</v>
      </c>
      <c r="C24" s="580">
        <v>11.59417539</v>
      </c>
      <c r="D24" s="580">
        <v>13.64088482</v>
      </c>
      <c r="E24" s="580">
        <v>15.642985554999999</v>
      </c>
      <c r="F24" s="580">
        <v>12.626674289</v>
      </c>
      <c r="G24" s="580">
        <v>11.615586904999999</v>
      </c>
      <c r="H24" s="580">
        <v>16.729625562000003</v>
      </c>
      <c r="K24"/>
    </row>
    <row r="25" spans="1:11">
      <c r="B25" s="45"/>
      <c r="C25" s="45"/>
      <c r="D25" s="45"/>
      <c r="E25" s="45"/>
      <c r="F25" s="45"/>
      <c r="G25" s="45"/>
      <c r="H25" s="45"/>
    </row>
    <row r="27" spans="1:11">
      <c r="A27" s="560" t="s">
        <v>21</v>
      </c>
    </row>
    <row r="28" spans="1:11">
      <c r="A28" s="250" t="s">
        <v>3109</v>
      </c>
    </row>
  </sheetData>
  <hyperlinks>
    <hyperlink ref="J3" location="Content!A1" display="Back to content page" xr:uid="{00000000-0004-0000-27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M29"/>
  <sheetViews>
    <sheetView topLeftCell="A18" workbookViewId="0">
      <selection activeCell="G20" sqref="G20"/>
    </sheetView>
  </sheetViews>
  <sheetFormatPr defaultRowHeight="14.4"/>
  <cols>
    <col min="1" max="1" width="47.77734375" customWidth="1"/>
    <col min="2" max="5" width="11.21875" bestFit="1" customWidth="1"/>
    <col min="6" max="6" width="10.109375" bestFit="1" customWidth="1"/>
    <col min="7" max="8" width="11.21875" bestFit="1" customWidth="1"/>
    <col min="9" max="9" width="9.5546875" customWidth="1"/>
  </cols>
  <sheetData>
    <row r="1" spans="1:13">
      <c r="A1" s="44" t="s">
        <v>3285</v>
      </c>
    </row>
    <row r="3" spans="1:13" s="17" customFormat="1" ht="15.6"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8684.8722586280001</v>
      </c>
      <c r="C4" s="694">
        <v>7192.825391456</v>
      </c>
      <c r="D4" s="694">
        <v>12295.708443610001</v>
      </c>
      <c r="E4" s="694">
        <v>19914.873471370996</v>
      </c>
      <c r="F4" s="694">
        <v>13314.390958607999</v>
      </c>
      <c r="G4" s="694">
        <v>14118.629750924001</v>
      </c>
      <c r="H4" s="694">
        <v>24121.921875829998</v>
      </c>
      <c r="I4" s="694">
        <v>28670.901051239998</v>
      </c>
      <c r="L4" s="390"/>
      <c r="M4" s="390"/>
    </row>
    <row r="5" spans="1:13" s="17" customFormat="1">
      <c r="A5" s="392" t="s">
        <v>2276</v>
      </c>
      <c r="B5" s="695">
        <v>53.810033472000001</v>
      </c>
      <c r="C5" s="695">
        <v>64.520702346999997</v>
      </c>
      <c r="D5" s="695">
        <v>67.599472576000011</v>
      </c>
      <c r="E5" s="695">
        <v>75.180377483000001</v>
      </c>
      <c r="F5" s="695">
        <v>87.815350562000006</v>
      </c>
      <c r="G5" s="695">
        <v>113.527822942</v>
      </c>
      <c r="H5" s="695">
        <v>146.21450624000002</v>
      </c>
      <c r="I5" s="695">
        <v>132.52955944300001</v>
      </c>
      <c r="L5"/>
    </row>
    <row r="6" spans="1:13" s="17" customFormat="1">
      <c r="A6" s="392" t="s">
        <v>2277</v>
      </c>
      <c r="B6" s="695">
        <v>5.2729387640000001</v>
      </c>
      <c r="C6" s="695">
        <v>1.4986573889999999</v>
      </c>
      <c r="D6" s="695">
        <v>3.4035003920000002</v>
      </c>
      <c r="E6" s="695">
        <v>3.9703520819999998</v>
      </c>
      <c r="F6" s="695">
        <v>5.8756808749999996</v>
      </c>
      <c r="G6" s="695">
        <v>5.282975725</v>
      </c>
      <c r="H6" s="695">
        <v>4.0359807999999999</v>
      </c>
      <c r="I6" s="695">
        <v>11.240503460000001</v>
      </c>
      <c r="L6"/>
    </row>
    <row r="7" spans="1:13" s="17" customFormat="1">
      <c r="A7" s="392" t="s">
        <v>2278</v>
      </c>
      <c r="B7" s="695">
        <v>977.65750113699994</v>
      </c>
      <c r="C7" s="695">
        <v>906.46889855200004</v>
      </c>
      <c r="D7" s="695">
        <v>1574.7028300950001</v>
      </c>
      <c r="E7" s="695">
        <v>2092.8836222310001</v>
      </c>
      <c r="F7" s="695">
        <v>1499.69735268</v>
      </c>
      <c r="G7" s="695">
        <v>1296.2298661340001</v>
      </c>
      <c r="H7" s="695">
        <v>2274.3825524200001</v>
      </c>
      <c r="I7" s="695">
        <v>3342.4541803439997</v>
      </c>
      <c r="L7"/>
    </row>
    <row r="8" spans="1:13" s="17" customFormat="1">
      <c r="A8" s="392" t="s">
        <v>2279</v>
      </c>
      <c r="B8" s="695">
        <v>1.5914549680000001</v>
      </c>
      <c r="C8" s="695">
        <v>300.15337859800002</v>
      </c>
      <c r="D8" s="695">
        <v>325.82927724800004</v>
      </c>
      <c r="E8" s="695">
        <v>143.963320834</v>
      </c>
      <c r="F8" s="695">
        <v>149.730997551</v>
      </c>
      <c r="G8" s="695">
        <v>68.864181915000003</v>
      </c>
      <c r="H8" s="695">
        <v>74.623198069999987</v>
      </c>
      <c r="I8" s="695">
        <v>1.9703903890000001</v>
      </c>
      <c r="L8"/>
    </row>
    <row r="9" spans="1:13" s="17" customFormat="1">
      <c r="A9" s="392" t="s">
        <v>2280</v>
      </c>
      <c r="B9" s="695">
        <v>0.669586931</v>
      </c>
      <c r="C9" s="695">
        <v>0.49054428100000003</v>
      </c>
      <c r="D9" s="695">
        <v>0.36553160400000001</v>
      </c>
      <c r="E9" s="695">
        <v>0.35554737400000003</v>
      </c>
      <c r="F9" s="695">
        <v>0.53727160100000004</v>
      </c>
      <c r="G9" s="695">
        <v>0.103838705</v>
      </c>
      <c r="H9" s="695">
        <v>0.16419545999999999</v>
      </c>
      <c r="I9" s="695">
        <v>0.58042466299999995</v>
      </c>
      <c r="L9"/>
    </row>
    <row r="10" spans="1:13" s="17" customFormat="1">
      <c r="A10" s="392" t="s">
        <v>2281</v>
      </c>
      <c r="B10" s="695">
        <v>2094.773121661</v>
      </c>
      <c r="C10" s="695">
        <v>1665.391157758</v>
      </c>
      <c r="D10" s="695">
        <v>4918.7543064280007</v>
      </c>
      <c r="E10" s="695">
        <v>10459.355340888</v>
      </c>
      <c r="F10" s="695">
        <v>3941.436703544</v>
      </c>
      <c r="G10" s="695">
        <v>3147.1498356069997</v>
      </c>
      <c r="H10" s="695">
        <v>5715.8136769900002</v>
      </c>
      <c r="I10" s="695">
        <v>8121.7449668909994</v>
      </c>
      <c r="L10"/>
    </row>
    <row r="11" spans="1:13" s="17" customFormat="1">
      <c r="A11" s="392" t="s">
        <v>2282</v>
      </c>
      <c r="B11" s="695">
        <v>5433.3214572910001</v>
      </c>
      <c r="C11" s="695">
        <v>4189.7520508520001</v>
      </c>
      <c r="D11" s="695">
        <v>5353.3393208009993</v>
      </c>
      <c r="E11" s="695">
        <v>7044.810811286</v>
      </c>
      <c r="F11" s="695">
        <v>7536.4966180010006</v>
      </c>
      <c r="G11" s="695">
        <v>9408.1816096849998</v>
      </c>
      <c r="H11" s="695">
        <v>15845.463253309999</v>
      </c>
      <c r="I11" s="695">
        <v>16999.278167698001</v>
      </c>
      <c r="L11"/>
    </row>
    <row r="12" spans="1:13" s="17" customFormat="1">
      <c r="A12" s="392" t="s">
        <v>2283</v>
      </c>
      <c r="B12" s="695">
        <v>83.56559945299999</v>
      </c>
      <c r="C12" s="695">
        <v>57.774286387999993</v>
      </c>
      <c r="D12" s="695">
        <v>41.074260228</v>
      </c>
      <c r="E12" s="695">
        <v>63.610158712999997</v>
      </c>
      <c r="F12" s="695">
        <v>69.045905075000007</v>
      </c>
      <c r="G12" s="695">
        <v>59.042331134999998</v>
      </c>
      <c r="H12" s="695">
        <v>53.357406130000001</v>
      </c>
      <c r="I12" s="695">
        <v>36.300037038999996</v>
      </c>
      <c r="L12"/>
    </row>
    <row r="13" spans="1:13" s="17" customFormat="1">
      <c r="A13" s="392" t="s">
        <v>2284</v>
      </c>
      <c r="B13" s="695">
        <v>34.210564950999995</v>
      </c>
      <c r="C13" s="695">
        <v>6.775715291</v>
      </c>
      <c r="D13" s="695">
        <v>10.639944238</v>
      </c>
      <c r="E13" s="695">
        <v>30.743940479999999</v>
      </c>
      <c r="F13" s="695">
        <v>23.755078719</v>
      </c>
      <c r="G13" s="695">
        <v>20.247289076000001</v>
      </c>
      <c r="H13" s="695">
        <v>7.8671064099999999</v>
      </c>
      <c r="I13" s="695">
        <v>24.802821313000003</v>
      </c>
      <c r="L13"/>
    </row>
    <row r="14" spans="1:13">
      <c r="B14" s="696"/>
      <c r="C14" s="696"/>
      <c r="D14" s="696"/>
      <c r="E14" s="696"/>
      <c r="F14" s="696"/>
      <c r="G14" s="696"/>
      <c r="H14" s="696"/>
      <c r="I14" s="696"/>
    </row>
    <row r="15" spans="1:13" s="17" customFormat="1" ht="13.8">
      <c r="A15" s="391" t="s">
        <v>2274</v>
      </c>
      <c r="B15" s="694">
        <v>8068.0111539180007</v>
      </c>
      <c r="C15" s="694">
        <v>5491.7841523950001</v>
      </c>
      <c r="D15" s="694">
        <v>5803.1027655440012</v>
      </c>
      <c r="E15" s="694">
        <v>7930.3909069990004</v>
      </c>
      <c r="F15" s="694">
        <v>8824.8019393390005</v>
      </c>
      <c r="G15" s="694">
        <v>6663.0907402009998</v>
      </c>
      <c r="H15" s="694">
        <v>7644.6755354099996</v>
      </c>
      <c r="I15" s="694">
        <v>26816.567603403</v>
      </c>
    </row>
    <row r="16" spans="1:13" s="17" customFormat="1">
      <c r="A16" s="392" t="s">
        <v>2276</v>
      </c>
      <c r="B16" s="695">
        <v>990.586967749</v>
      </c>
      <c r="C16" s="695">
        <v>719.96268839000004</v>
      </c>
      <c r="D16" s="695">
        <v>660.30043822599998</v>
      </c>
      <c r="E16" s="695">
        <v>593.70236527899999</v>
      </c>
      <c r="F16" s="695">
        <v>604.28519815900006</v>
      </c>
      <c r="G16" s="695">
        <v>599.08678296599999</v>
      </c>
      <c r="H16" s="695">
        <v>722.02209120000009</v>
      </c>
      <c r="I16" s="695">
        <v>1018.1547099969999</v>
      </c>
      <c r="L16"/>
    </row>
    <row r="17" spans="1:12" s="17" customFormat="1">
      <c r="A17" s="392" t="s">
        <v>2277</v>
      </c>
      <c r="B17" s="695">
        <v>113.659838736</v>
      </c>
      <c r="C17" s="695">
        <v>89.282133628000011</v>
      </c>
      <c r="D17" s="695">
        <v>78.193040439000001</v>
      </c>
      <c r="E17" s="695">
        <v>59.122884438</v>
      </c>
      <c r="F17" s="695">
        <v>41.266054787000002</v>
      </c>
      <c r="G17" s="695">
        <v>16.130135126999999</v>
      </c>
      <c r="H17" s="695">
        <v>19.269318390000002</v>
      </c>
      <c r="I17" s="695">
        <v>157.89686670899999</v>
      </c>
      <c r="L17"/>
    </row>
    <row r="18" spans="1:12" s="17" customFormat="1">
      <c r="A18" s="392" t="s">
        <v>2278</v>
      </c>
      <c r="B18" s="695">
        <v>369.57694571899998</v>
      </c>
      <c r="C18" s="695">
        <v>390.618700907</v>
      </c>
      <c r="D18" s="695">
        <v>355.95312755999998</v>
      </c>
      <c r="E18" s="695">
        <v>487.02862084899999</v>
      </c>
      <c r="F18" s="695">
        <v>518.68369950400006</v>
      </c>
      <c r="G18" s="695">
        <v>470.42587591</v>
      </c>
      <c r="H18" s="695">
        <v>646.49204841999995</v>
      </c>
      <c r="I18" s="695">
        <v>1912.6749550020002</v>
      </c>
      <c r="L18"/>
    </row>
    <row r="19" spans="1:12" s="17" customFormat="1">
      <c r="A19" s="392" t="s">
        <v>2279</v>
      </c>
      <c r="B19" s="695">
        <v>517.23008700800005</v>
      </c>
      <c r="C19" s="695">
        <v>330.278861662</v>
      </c>
      <c r="D19" s="695">
        <v>255.86146721099999</v>
      </c>
      <c r="E19" s="695">
        <v>304.81808265799998</v>
      </c>
      <c r="F19" s="695">
        <v>383.31848390499999</v>
      </c>
      <c r="G19" s="695">
        <v>335.29996741799999</v>
      </c>
      <c r="H19" s="695">
        <v>460.54898854000004</v>
      </c>
      <c r="I19" s="695">
        <v>11545.529213200001</v>
      </c>
      <c r="L19"/>
    </row>
    <row r="20" spans="1:12" s="17" customFormat="1">
      <c r="A20" s="392" t="s">
        <v>2280</v>
      </c>
      <c r="B20" s="695">
        <v>24.74612389</v>
      </c>
      <c r="C20" s="695">
        <v>25.452735034000003</v>
      </c>
      <c r="D20" s="695">
        <v>36.950029954999998</v>
      </c>
      <c r="E20" s="695">
        <v>21.414226190000001</v>
      </c>
      <c r="F20" s="695">
        <v>27.49375873</v>
      </c>
      <c r="G20" s="695">
        <v>12.435056491000001</v>
      </c>
      <c r="H20" s="695">
        <v>65.844446320000003</v>
      </c>
      <c r="I20" s="695">
        <v>30.8093185</v>
      </c>
      <c r="L20"/>
    </row>
    <row r="21" spans="1:12" s="17" customFormat="1">
      <c r="A21" s="392" t="s">
        <v>2281</v>
      </c>
      <c r="B21" s="695">
        <v>1358.029038099</v>
      </c>
      <c r="C21" s="695">
        <v>849.351244802</v>
      </c>
      <c r="D21" s="695">
        <v>831.27273370500006</v>
      </c>
      <c r="E21" s="695">
        <v>1166.9179687019998</v>
      </c>
      <c r="F21" s="695">
        <v>1527.399561988</v>
      </c>
      <c r="G21" s="695">
        <v>983.38276526400011</v>
      </c>
      <c r="H21" s="695">
        <v>1259.6892605</v>
      </c>
      <c r="I21" s="695">
        <v>2714.8955388089998</v>
      </c>
      <c r="L21"/>
    </row>
    <row r="22" spans="1:12" s="17" customFormat="1">
      <c r="A22" s="392" t="s">
        <v>2282</v>
      </c>
      <c r="B22" s="695">
        <v>1485.345457682</v>
      </c>
      <c r="C22" s="695">
        <v>757.62398514999995</v>
      </c>
      <c r="D22" s="695">
        <v>707.62262189699993</v>
      </c>
      <c r="E22" s="695">
        <v>1047.0233189620001</v>
      </c>
      <c r="F22" s="695">
        <v>1257.9014203010001</v>
      </c>
      <c r="G22" s="695">
        <v>995.53293201999998</v>
      </c>
      <c r="H22" s="695">
        <v>1116.6071213</v>
      </c>
      <c r="I22" s="695">
        <v>2665.5828261469997</v>
      </c>
      <c r="L22"/>
    </row>
    <row r="23" spans="1:12" s="17" customFormat="1">
      <c r="A23" s="392" t="s">
        <v>2283</v>
      </c>
      <c r="B23" s="695">
        <v>2286.135775918</v>
      </c>
      <c r="C23" s="695">
        <v>1522.841674798</v>
      </c>
      <c r="D23" s="695">
        <v>1361.8437168390001</v>
      </c>
      <c r="E23" s="695">
        <v>2059.1088346440001</v>
      </c>
      <c r="F23" s="695">
        <v>2353.4691766739998</v>
      </c>
      <c r="G23" s="695">
        <v>1789.9075729870001</v>
      </c>
      <c r="H23" s="695">
        <v>2568.0981575599999</v>
      </c>
      <c r="I23" s="695">
        <v>5944.7114671469999</v>
      </c>
      <c r="L23"/>
    </row>
    <row r="24" spans="1:12" s="17" customFormat="1">
      <c r="A24" s="392" t="s">
        <v>2284</v>
      </c>
      <c r="B24" s="695">
        <v>922.70091911700001</v>
      </c>
      <c r="C24" s="695">
        <v>806.37212802400006</v>
      </c>
      <c r="D24" s="695">
        <v>1515.105589712</v>
      </c>
      <c r="E24" s="695">
        <v>2191.2546052769999</v>
      </c>
      <c r="F24" s="695">
        <v>2110.9845852909998</v>
      </c>
      <c r="G24" s="695">
        <v>1460.8896520179999</v>
      </c>
      <c r="H24" s="695">
        <v>786.10410317999992</v>
      </c>
      <c r="I24" s="695">
        <v>826.31270789199993</v>
      </c>
      <c r="L24"/>
    </row>
    <row r="25" spans="1:12">
      <c r="B25" s="696"/>
      <c r="C25" s="696"/>
      <c r="D25" s="696"/>
      <c r="E25" s="696"/>
      <c r="F25" s="696"/>
      <c r="G25" s="696"/>
      <c r="H25" s="696"/>
      <c r="I25" s="696"/>
    </row>
    <row r="27" spans="1:12">
      <c r="A27" s="560" t="s">
        <v>21</v>
      </c>
    </row>
    <row r="28" spans="1:12">
      <c r="A28" s="250" t="s">
        <v>3110</v>
      </c>
    </row>
    <row r="29" spans="1:12">
      <c r="A29" s="250"/>
    </row>
  </sheetData>
  <hyperlinks>
    <hyperlink ref="K3" location="Content!A1" display="Back to content page" xr:uid="{00000000-0004-0000-28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K32"/>
  <sheetViews>
    <sheetView topLeftCell="A18" workbookViewId="0">
      <selection activeCell="G20" sqref="G20"/>
    </sheetView>
  </sheetViews>
  <sheetFormatPr defaultRowHeight="14.4"/>
  <cols>
    <col min="1" max="1" width="45.77734375" customWidth="1"/>
    <col min="2" max="7" width="10.5546875" customWidth="1"/>
  </cols>
  <sheetData>
    <row r="1" spans="1:11">
      <c r="A1" s="44" t="s">
        <v>3286</v>
      </c>
    </row>
    <row r="3" spans="1:11" s="17" customFormat="1" ht="19.5" customHeight="1">
      <c r="A3" s="393" t="s">
        <v>451</v>
      </c>
      <c r="B3" s="225">
        <v>2017</v>
      </c>
      <c r="C3" s="225">
        <v>2018</v>
      </c>
      <c r="D3" s="225">
        <v>2019</v>
      </c>
      <c r="E3" s="225">
        <v>2020</v>
      </c>
      <c r="F3" s="225">
        <v>2021</v>
      </c>
      <c r="G3" s="225">
        <v>2022</v>
      </c>
      <c r="I3" s="1" t="s">
        <v>559</v>
      </c>
      <c r="J3" s="44"/>
      <c r="K3" s="44"/>
    </row>
    <row r="4" spans="1:11" s="17" customFormat="1" ht="13.8">
      <c r="A4" s="391" t="s">
        <v>2275</v>
      </c>
      <c r="B4" s="694">
        <v>1943.455746900001</v>
      </c>
      <c r="C4" s="694">
        <v>1996.9126244800023</v>
      </c>
      <c r="D4" s="694">
        <v>2095.0003804300009</v>
      </c>
      <c r="E4" s="694">
        <v>1807.361724800001</v>
      </c>
      <c r="F4" s="694">
        <v>2082.2463051299987</v>
      </c>
      <c r="G4" s="694">
        <v>2097.4545128800019</v>
      </c>
      <c r="J4" s="390"/>
      <c r="K4" s="390"/>
    </row>
    <row r="5" spans="1:11" s="17" customFormat="1" ht="13.8">
      <c r="A5" s="392" t="s">
        <v>2276</v>
      </c>
      <c r="B5" s="695">
        <v>517.49235123000119</v>
      </c>
      <c r="C5" s="695">
        <v>547.18233461000057</v>
      </c>
      <c r="D5" s="695">
        <v>590.49768371999971</v>
      </c>
      <c r="E5" s="695">
        <v>523.05027803000041</v>
      </c>
      <c r="F5" s="695">
        <v>588.23508796999954</v>
      </c>
      <c r="G5" s="695">
        <v>507.1703651100006</v>
      </c>
      <c r="J5" s="390"/>
    </row>
    <row r="6" spans="1:11" s="17" customFormat="1" ht="13.8">
      <c r="A6" s="392" t="s">
        <v>2277</v>
      </c>
      <c r="B6" s="695">
        <v>34.567250669999979</v>
      </c>
      <c r="C6" s="695">
        <v>46.109659370000017</v>
      </c>
      <c r="D6" s="695">
        <v>41.817914460000019</v>
      </c>
      <c r="E6" s="695">
        <v>38.897788779999956</v>
      </c>
      <c r="F6" s="695">
        <v>29.727062010000004</v>
      </c>
      <c r="G6" s="695">
        <v>26.064527420000001</v>
      </c>
      <c r="J6" s="390"/>
    </row>
    <row r="7" spans="1:11" s="17" customFormat="1" ht="13.8">
      <c r="A7" s="392" t="s">
        <v>2278</v>
      </c>
      <c r="B7" s="695">
        <v>105.04569637999991</v>
      </c>
      <c r="C7" s="695">
        <v>108.55349052999991</v>
      </c>
      <c r="D7" s="695">
        <v>110.41992726000009</v>
      </c>
      <c r="E7" s="695">
        <v>95.969413610000089</v>
      </c>
      <c r="F7" s="695">
        <v>140.64640583999991</v>
      </c>
      <c r="G7" s="695">
        <v>142.2636758000001</v>
      </c>
      <c r="J7" s="390"/>
    </row>
    <row r="8" spans="1:11" s="17" customFormat="1" ht="13.8">
      <c r="A8" s="392" t="s">
        <v>2279</v>
      </c>
      <c r="B8" s="695">
        <v>21.39436439</v>
      </c>
      <c r="C8" s="695">
        <v>18.763357480000007</v>
      </c>
      <c r="D8" s="695">
        <v>16.703979770000004</v>
      </c>
      <c r="E8" s="695">
        <v>19.872910010000005</v>
      </c>
      <c r="F8" s="695">
        <v>24.445994809999998</v>
      </c>
      <c r="G8" s="695">
        <v>55.69963973000003</v>
      </c>
      <c r="J8" s="390"/>
    </row>
    <row r="9" spans="1:11" s="17" customFormat="1" ht="13.8">
      <c r="A9" s="392" t="s">
        <v>2280</v>
      </c>
      <c r="B9" s="695">
        <v>1.767794E-2</v>
      </c>
      <c r="C9" s="695">
        <v>7.9307630000000004E-2</v>
      </c>
      <c r="D9" s="695">
        <v>1.204759E-2</v>
      </c>
      <c r="E9" s="695">
        <v>2.4752870000000003E-2</v>
      </c>
      <c r="F9" s="695">
        <v>0.12979424000000001</v>
      </c>
      <c r="G9" s="695">
        <v>0.10481045000000001</v>
      </c>
      <c r="J9" s="390"/>
    </row>
    <row r="10" spans="1:11" s="17" customFormat="1" ht="13.8">
      <c r="A10" s="392" t="s">
        <v>2281</v>
      </c>
      <c r="B10" s="695">
        <v>961.68818884000007</v>
      </c>
      <c r="C10" s="695">
        <v>937.44585565000102</v>
      </c>
      <c r="D10" s="695">
        <v>1004.8472161400007</v>
      </c>
      <c r="E10" s="695">
        <v>857.80907493000007</v>
      </c>
      <c r="F10" s="695">
        <v>957.83759554999949</v>
      </c>
      <c r="G10" s="695">
        <v>916.80770565000057</v>
      </c>
      <c r="J10" s="390"/>
    </row>
    <row r="11" spans="1:11" s="17" customFormat="1" ht="13.8">
      <c r="A11" s="392" t="s">
        <v>2282</v>
      </c>
      <c r="B11" s="695">
        <v>50.311996789999903</v>
      </c>
      <c r="C11" s="695">
        <v>55.650637179999947</v>
      </c>
      <c r="D11" s="695">
        <v>53.090969060000056</v>
      </c>
      <c r="E11" s="695">
        <v>45.433749299999981</v>
      </c>
      <c r="F11" s="695">
        <v>55.800491579999978</v>
      </c>
      <c r="G11" s="695">
        <v>67.620582520000113</v>
      </c>
      <c r="J11" s="390"/>
    </row>
    <row r="12" spans="1:11" s="17" customFormat="1" ht="13.8">
      <c r="A12" s="392" t="s">
        <v>2283</v>
      </c>
      <c r="B12" s="695">
        <v>36.223305820000014</v>
      </c>
      <c r="C12" s="695">
        <v>54.021449160000174</v>
      </c>
      <c r="D12" s="695">
        <v>45.89780425000005</v>
      </c>
      <c r="E12" s="695">
        <v>37.978921949999929</v>
      </c>
      <c r="F12" s="695">
        <v>34.464208790000022</v>
      </c>
      <c r="G12" s="695">
        <v>39.382612259999874</v>
      </c>
      <c r="J12" s="390"/>
    </row>
    <row r="13" spans="1:11" s="17" customFormat="1" ht="13.8">
      <c r="A13" s="392" t="s">
        <v>2284</v>
      </c>
      <c r="B13" s="695">
        <v>216.71491484000006</v>
      </c>
      <c r="C13" s="695">
        <v>229.10653287000062</v>
      </c>
      <c r="D13" s="695">
        <v>231.71283818000001</v>
      </c>
      <c r="E13" s="695">
        <v>188.32483532000037</v>
      </c>
      <c r="F13" s="695">
        <v>250.95966433999988</v>
      </c>
      <c r="G13" s="695">
        <v>342.34059394000059</v>
      </c>
      <c r="J13" s="390"/>
    </row>
    <row r="14" spans="1:11">
      <c r="B14" s="696"/>
      <c r="C14" s="696"/>
      <c r="D14" s="696"/>
      <c r="E14" s="696"/>
      <c r="F14" s="696"/>
      <c r="G14" s="696"/>
    </row>
    <row r="15" spans="1:11" s="17" customFormat="1" ht="13.8">
      <c r="A15" s="391" t="s">
        <v>2274</v>
      </c>
      <c r="B15" s="694">
        <v>1968.4731736699998</v>
      </c>
      <c r="C15" s="694">
        <v>2280.4426270199961</v>
      </c>
      <c r="D15" s="694">
        <v>2204.2964598500002</v>
      </c>
      <c r="E15" s="694">
        <v>1887.9855427599987</v>
      </c>
      <c r="F15" s="694">
        <v>2388.2893708000024</v>
      </c>
      <c r="G15" s="694">
        <v>2629.3319902900043</v>
      </c>
      <c r="J15" s="390"/>
    </row>
    <row r="16" spans="1:11" s="17" customFormat="1" ht="13.8">
      <c r="A16" s="392" t="s">
        <v>2276</v>
      </c>
      <c r="B16" s="695">
        <v>287.28983831999966</v>
      </c>
      <c r="C16" s="695">
        <v>338.22530325999844</v>
      </c>
      <c r="D16" s="695">
        <v>306.0749229100004</v>
      </c>
      <c r="E16" s="695">
        <v>309.07397831999907</v>
      </c>
      <c r="F16" s="695">
        <v>371.13195561000202</v>
      </c>
      <c r="G16" s="695">
        <v>379.23782044000006</v>
      </c>
      <c r="J16" s="390"/>
    </row>
    <row r="17" spans="1:10" s="17" customFormat="1" ht="13.8">
      <c r="A17" s="392" t="s">
        <v>2277</v>
      </c>
      <c r="B17" s="695">
        <v>50.125942480000035</v>
      </c>
      <c r="C17" s="695">
        <v>62.543073109999895</v>
      </c>
      <c r="D17" s="695">
        <v>79.865127810000089</v>
      </c>
      <c r="E17" s="695">
        <v>72.967240039999993</v>
      </c>
      <c r="F17" s="695">
        <v>77.460286210000092</v>
      </c>
      <c r="G17" s="695">
        <v>95.278421969999826</v>
      </c>
      <c r="J17" s="390"/>
    </row>
    <row r="18" spans="1:10" s="17" customFormat="1" ht="13.8">
      <c r="A18" s="392" t="s">
        <v>2278</v>
      </c>
      <c r="B18" s="695">
        <v>41.077004670000008</v>
      </c>
      <c r="C18" s="695">
        <v>41.756391620000137</v>
      </c>
      <c r="D18" s="695">
        <v>44.119528509999995</v>
      </c>
      <c r="E18" s="695">
        <v>43.832401509999961</v>
      </c>
      <c r="F18" s="695">
        <v>60.696291720000012</v>
      </c>
      <c r="G18" s="695">
        <v>60.446700720000074</v>
      </c>
      <c r="J18" s="390"/>
    </row>
    <row r="19" spans="1:10" s="17" customFormat="1" ht="13.8">
      <c r="A19" s="392" t="s">
        <v>2279</v>
      </c>
      <c r="B19" s="695">
        <v>192.82783988000003</v>
      </c>
      <c r="C19" s="695">
        <v>282.85172282000013</v>
      </c>
      <c r="D19" s="695">
        <v>308.90975109999988</v>
      </c>
      <c r="E19" s="695">
        <v>238.7490567300004</v>
      </c>
      <c r="F19" s="695">
        <v>298.24369496000014</v>
      </c>
      <c r="G19" s="695">
        <v>487.23315543000092</v>
      </c>
      <c r="J19" s="390"/>
    </row>
    <row r="20" spans="1:10" s="17" customFormat="1" ht="13.8">
      <c r="A20" s="392" t="s">
        <v>2280</v>
      </c>
      <c r="B20" s="695">
        <v>11.498823450000014</v>
      </c>
      <c r="C20" s="695">
        <v>9.250107229999994</v>
      </c>
      <c r="D20" s="695">
        <v>11.424454279999996</v>
      </c>
      <c r="E20" s="695">
        <v>8.3486920800000046</v>
      </c>
      <c r="F20" s="695">
        <v>17.970552439999981</v>
      </c>
      <c r="G20" s="695">
        <v>19.346315619999984</v>
      </c>
      <c r="J20" s="390"/>
    </row>
    <row r="21" spans="1:10" s="17" customFormat="1" ht="13.8">
      <c r="A21" s="392" t="s">
        <v>2281</v>
      </c>
      <c r="B21" s="695">
        <v>291.17814944000116</v>
      </c>
      <c r="C21" s="695">
        <v>322.91239973999973</v>
      </c>
      <c r="D21" s="695">
        <v>306.61204577999871</v>
      </c>
      <c r="E21" s="695">
        <v>299.23640231000013</v>
      </c>
      <c r="F21" s="695">
        <v>381.70198336999908</v>
      </c>
      <c r="G21" s="695">
        <v>420.58676623999906</v>
      </c>
      <c r="J21" s="390"/>
    </row>
    <row r="22" spans="1:10" s="17" customFormat="1" ht="13.8">
      <c r="A22" s="392" t="s">
        <v>2282</v>
      </c>
      <c r="B22" s="695">
        <v>424.2960021999998</v>
      </c>
      <c r="C22" s="695">
        <v>481.69647679999929</v>
      </c>
      <c r="D22" s="695">
        <v>456.23401928999903</v>
      </c>
      <c r="E22" s="695">
        <v>390.28021015999849</v>
      </c>
      <c r="F22" s="695">
        <v>497.23759389000082</v>
      </c>
      <c r="G22" s="695">
        <v>516.79504849000239</v>
      </c>
      <c r="J22" s="390"/>
    </row>
    <row r="23" spans="1:10" s="17" customFormat="1" ht="13.8">
      <c r="A23" s="392" t="s">
        <v>2283</v>
      </c>
      <c r="B23" s="695">
        <v>422.80180793999847</v>
      </c>
      <c r="C23" s="695">
        <v>476.54672396999933</v>
      </c>
      <c r="D23" s="695">
        <v>439.47077982000093</v>
      </c>
      <c r="E23" s="695">
        <v>327.6808662299984</v>
      </c>
      <c r="F23" s="695">
        <v>453.16120807999999</v>
      </c>
      <c r="G23" s="695">
        <v>409.63366104000141</v>
      </c>
      <c r="J23" s="390"/>
    </row>
    <row r="24" spans="1:10" s="17" customFormat="1" ht="13.8">
      <c r="A24" s="392" t="s">
        <v>2284</v>
      </c>
      <c r="B24" s="695">
        <v>247.37776529000053</v>
      </c>
      <c r="C24" s="695">
        <v>264.66042846999915</v>
      </c>
      <c r="D24" s="695">
        <v>251.58583035000106</v>
      </c>
      <c r="E24" s="695">
        <v>197.8166953800023</v>
      </c>
      <c r="F24" s="695">
        <v>230.68580452000026</v>
      </c>
      <c r="G24" s="695">
        <v>240.77410034000067</v>
      </c>
      <c r="J24" s="390"/>
    </row>
    <row r="25" spans="1:10">
      <c r="B25" s="696"/>
      <c r="C25" s="696"/>
      <c r="D25" s="696"/>
      <c r="E25" s="696"/>
      <c r="F25" s="696"/>
      <c r="G25" s="696"/>
    </row>
    <row r="28" spans="1:10">
      <c r="A28" s="250" t="s">
        <v>3098</v>
      </c>
    </row>
    <row r="29" spans="1:10">
      <c r="B29" s="731"/>
      <c r="C29" s="731"/>
      <c r="D29" s="731"/>
      <c r="E29" s="731"/>
      <c r="F29" s="731"/>
      <c r="G29" s="731"/>
    </row>
    <row r="30" spans="1:10">
      <c r="B30" s="463"/>
      <c r="C30" s="463"/>
      <c r="D30" s="463"/>
      <c r="E30" s="463"/>
      <c r="F30" s="463"/>
      <c r="G30" s="463"/>
    </row>
    <row r="31" spans="1:10">
      <c r="B31" s="463"/>
      <c r="C31" s="463"/>
      <c r="D31" s="463"/>
      <c r="E31" s="463"/>
      <c r="F31" s="463"/>
      <c r="G31" s="463"/>
    </row>
    <row r="32" spans="1:10">
      <c r="B32" s="731"/>
      <c r="C32" s="731"/>
      <c r="D32" s="731"/>
      <c r="E32" s="731"/>
      <c r="F32" s="731"/>
      <c r="G32" s="731"/>
    </row>
  </sheetData>
  <hyperlinks>
    <hyperlink ref="I3" location="Content!A1" display="Back to content page" xr:uid="{00000000-0004-0000-29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M33"/>
  <sheetViews>
    <sheetView topLeftCell="A18" workbookViewId="0">
      <selection activeCell="G20" sqref="G20"/>
    </sheetView>
  </sheetViews>
  <sheetFormatPr defaultRowHeight="14.4"/>
  <cols>
    <col min="1" max="1" width="47.44140625" customWidth="1"/>
    <col min="2" max="8" width="9.77734375" bestFit="1" customWidth="1"/>
    <col min="9" max="9" width="9.77734375" customWidth="1"/>
  </cols>
  <sheetData>
    <row r="1" spans="1:13">
      <c r="A1" s="44" t="s">
        <v>3287</v>
      </c>
    </row>
    <row r="3" spans="1:13" s="17" customFormat="1" ht="17.100000000000001"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546.91723822929566</v>
      </c>
      <c r="C4" s="694">
        <v>662.90073742589868</v>
      </c>
      <c r="D4" s="694">
        <v>718.66958843690645</v>
      </c>
      <c r="E4" s="694">
        <v>821.73485664603766</v>
      </c>
      <c r="F4" s="694">
        <v>918.50316956362371</v>
      </c>
      <c r="G4" s="694">
        <v>842.01763859600237</v>
      </c>
      <c r="H4" s="694">
        <v>934.18939779377968</v>
      </c>
      <c r="I4" s="694">
        <v>890.61575905420204</v>
      </c>
      <c r="M4" s="390"/>
    </row>
    <row r="5" spans="1:13" s="17" customFormat="1" ht="13.8">
      <c r="A5" s="392" t="s">
        <v>2276</v>
      </c>
      <c r="B5" s="688">
        <v>9.4080421059227124</v>
      </c>
      <c r="C5" s="688">
        <v>25.67438951433078</v>
      </c>
      <c r="D5" s="688">
        <v>23.578169696150642</v>
      </c>
      <c r="E5" s="688">
        <v>25.476226415094338</v>
      </c>
      <c r="F5" s="688">
        <v>24.333333333333332</v>
      </c>
      <c r="G5" s="688">
        <v>17.473046638400969</v>
      </c>
      <c r="H5" s="688">
        <v>29.160628803245441</v>
      </c>
      <c r="I5" s="688">
        <v>36.53091239646772</v>
      </c>
    </row>
    <row r="6" spans="1:13" s="17" customFormat="1" ht="13.8">
      <c r="A6" s="392" t="s">
        <v>2277</v>
      </c>
      <c r="B6" s="688">
        <v>49.116527514528741</v>
      </c>
      <c r="C6" s="688">
        <v>56.956001522815029</v>
      </c>
      <c r="D6" s="688">
        <v>68.313925115060329</v>
      </c>
      <c r="E6" s="688">
        <v>70.683773584905651</v>
      </c>
      <c r="F6" s="688">
        <v>57.273167358229593</v>
      </c>
      <c r="G6" s="688">
        <v>63.035130224106595</v>
      </c>
      <c r="H6" s="688">
        <v>63.402352941176481</v>
      </c>
      <c r="I6" s="688">
        <v>84.793867631546888</v>
      </c>
    </row>
    <row r="7" spans="1:13" s="17" customFormat="1" ht="13.8">
      <c r="A7" s="392" t="s">
        <v>2278</v>
      </c>
      <c r="B7" s="688">
        <v>220.10918090822224</v>
      </c>
      <c r="C7" s="688">
        <v>39.541885079132008</v>
      </c>
      <c r="D7" s="688">
        <v>46.514245305613677</v>
      </c>
      <c r="E7" s="688">
        <v>52.221886792452835</v>
      </c>
      <c r="F7" s="688">
        <v>43.029045643153509</v>
      </c>
      <c r="G7" s="688">
        <v>52.15445184736523</v>
      </c>
      <c r="H7" s="688">
        <v>60.669492900608518</v>
      </c>
      <c r="I7" s="688">
        <v>55.947820694275265</v>
      </c>
    </row>
    <row r="8" spans="1:13" s="17" customFormat="1" ht="13.8">
      <c r="A8" s="392" t="s">
        <v>2279</v>
      </c>
      <c r="B8" s="688">
        <v>0.17309168376697631</v>
      </c>
      <c r="C8" s="688">
        <v>0.53026594876815136</v>
      </c>
      <c r="D8" s="688">
        <v>0.56610431635771186</v>
      </c>
      <c r="E8" s="688">
        <v>0.26641509433962263</v>
      </c>
      <c r="F8" s="688">
        <v>0.30290456431535268</v>
      </c>
      <c r="G8" s="688">
        <v>0.12053301029678981</v>
      </c>
      <c r="H8" s="688">
        <v>0.32389452332657204</v>
      </c>
      <c r="I8" s="688">
        <v>0.2191458526187576</v>
      </c>
    </row>
    <row r="9" spans="1:13" s="17" customFormat="1" ht="13.8">
      <c r="A9" s="392" t="s">
        <v>2280</v>
      </c>
      <c r="B9" s="688">
        <v>3.4461692695687593E-2</v>
      </c>
      <c r="C9" s="688">
        <v>0.2223038015989558</v>
      </c>
      <c r="D9" s="688">
        <v>0</v>
      </c>
      <c r="E9" s="688">
        <v>0</v>
      </c>
      <c r="F9" s="688">
        <v>1.3831258644536651E-3</v>
      </c>
      <c r="G9" s="688">
        <v>8.8431253785584488E-2</v>
      </c>
      <c r="H9" s="688">
        <v>0.65791075050709946</v>
      </c>
      <c r="I9" s="688">
        <v>0.42139505542021916</v>
      </c>
    </row>
    <row r="10" spans="1:13" s="17" customFormat="1" ht="13.8">
      <c r="A10" s="392" t="s">
        <v>2281</v>
      </c>
      <c r="B10" s="688">
        <v>0.84039536960165429</v>
      </c>
      <c r="C10" s="688">
        <v>1.0292598031217708</v>
      </c>
      <c r="D10" s="688">
        <v>1.4955965493163954</v>
      </c>
      <c r="E10" s="688">
        <v>1.5026415094339622</v>
      </c>
      <c r="F10" s="688">
        <v>2.4467496542185341</v>
      </c>
      <c r="G10" s="688">
        <v>2.495457298606905</v>
      </c>
      <c r="H10" s="688">
        <v>2.3279918864097362</v>
      </c>
      <c r="I10" s="688">
        <v>3.1673255018270399</v>
      </c>
    </row>
    <row r="11" spans="1:13" s="17" customFormat="1" ht="13.8">
      <c r="A11" s="392" t="s">
        <v>2282</v>
      </c>
      <c r="B11" s="688">
        <v>78.323448899810472</v>
      </c>
      <c r="C11" s="688">
        <v>43.410425844346548</v>
      </c>
      <c r="D11" s="688">
        <v>42.670618187415229</v>
      </c>
      <c r="E11" s="688">
        <v>86.863101759999907</v>
      </c>
      <c r="F11" s="688">
        <v>250.09720228215767</v>
      </c>
      <c r="G11" s="688">
        <v>304.43818370684431</v>
      </c>
      <c r="H11" s="688">
        <v>230.94569871534827</v>
      </c>
      <c r="I11" s="688">
        <v>241.11216304323992</v>
      </c>
    </row>
    <row r="12" spans="1:13" s="17" customFormat="1" ht="13.8">
      <c r="A12" s="392" t="s">
        <v>2283</v>
      </c>
      <c r="B12" s="688">
        <v>14.571813468256083</v>
      </c>
      <c r="C12" s="688">
        <v>49.832082449556751</v>
      </c>
      <c r="D12" s="688">
        <v>54.553235578980562</v>
      </c>
      <c r="E12" s="688">
        <v>58.157037904905664</v>
      </c>
      <c r="F12" s="688">
        <v>52.838865836791143</v>
      </c>
      <c r="G12" s="688">
        <v>40.824954572986066</v>
      </c>
      <c r="H12" s="688">
        <v>68.977248774171727</v>
      </c>
      <c r="I12" s="688">
        <v>64.014250664433604</v>
      </c>
    </row>
    <row r="13" spans="1:13" s="17" customFormat="1" ht="13.8">
      <c r="A13" s="392" t="s">
        <v>2284</v>
      </c>
      <c r="B13" s="688">
        <v>173.71591033694136</v>
      </c>
      <c r="C13" s="688">
        <v>445.03739413648231</v>
      </c>
      <c r="D13" s="688">
        <v>480.86084987198831</v>
      </c>
      <c r="E13" s="688">
        <v>526.49497789207544</v>
      </c>
      <c r="F13" s="688">
        <v>488.02904564315349</v>
      </c>
      <c r="G13" s="688">
        <v>361.30352593700781</v>
      </c>
      <c r="H13" s="688">
        <v>477.72417849898585</v>
      </c>
      <c r="I13" s="688">
        <v>404.14938587454327</v>
      </c>
    </row>
    <row r="14" spans="1:13">
      <c r="B14" s="698"/>
      <c r="C14" s="698"/>
      <c r="D14" s="698"/>
      <c r="E14" s="698"/>
      <c r="F14" s="698"/>
      <c r="G14" s="698"/>
      <c r="H14" s="698"/>
      <c r="I14" s="698"/>
    </row>
    <row r="15" spans="1:13" s="17" customFormat="1" ht="13.8">
      <c r="A15" s="391" t="s">
        <v>2274</v>
      </c>
      <c r="B15" s="694">
        <v>1580.4201674297844</v>
      </c>
      <c r="C15" s="694">
        <v>1489.0901295188175</v>
      </c>
      <c r="D15" s="694">
        <v>2091.6514667702772</v>
      </c>
      <c r="E15" s="694">
        <v>1605.51732841834</v>
      </c>
      <c r="F15" s="694">
        <v>1732.1986667897643</v>
      </c>
      <c r="G15" s="694">
        <v>1375.7088794046035</v>
      </c>
      <c r="H15" s="694">
        <v>1822.2106417762</v>
      </c>
      <c r="I15" s="694">
        <v>1849.0736472616927</v>
      </c>
    </row>
    <row r="16" spans="1:13" s="17" customFormat="1" ht="13.8">
      <c r="A16" s="392" t="s">
        <v>2276</v>
      </c>
      <c r="B16" s="688">
        <v>274.82418307304312</v>
      </c>
      <c r="C16" s="688">
        <v>292.22645920215365</v>
      </c>
      <c r="D16" s="688">
        <v>318.94989213610529</v>
      </c>
      <c r="E16" s="688">
        <v>262.71964395418883</v>
      </c>
      <c r="F16" s="688">
        <v>294.61547219225395</v>
      </c>
      <c r="G16" s="688">
        <v>275.68266638400968</v>
      </c>
      <c r="H16" s="688">
        <v>321.8502360966869</v>
      </c>
      <c r="I16" s="688">
        <v>348.97736470097442</v>
      </c>
    </row>
    <row r="17" spans="1:9" s="17" customFormat="1" ht="13.8">
      <c r="A17" s="392" t="s">
        <v>2277</v>
      </c>
      <c r="B17" s="688">
        <v>54.033891367345987</v>
      </c>
      <c r="C17" s="688">
        <v>46.230712026159786</v>
      </c>
      <c r="D17" s="688">
        <v>58.211519074862416</v>
      </c>
      <c r="E17" s="688">
        <v>58.890592853584906</v>
      </c>
      <c r="F17" s="688">
        <v>71.099888031811901</v>
      </c>
      <c r="G17" s="688">
        <v>62.724971411265891</v>
      </c>
      <c r="H17" s="688">
        <v>79.394645030425977</v>
      </c>
      <c r="I17" s="688">
        <v>76.735969754567591</v>
      </c>
    </row>
    <row r="18" spans="1:9" s="17" customFormat="1" ht="13.8">
      <c r="A18" s="392" t="s">
        <v>2278</v>
      </c>
      <c r="B18" s="688">
        <v>50.621079582230294</v>
      </c>
      <c r="C18" s="688">
        <v>43.743524221596786</v>
      </c>
      <c r="D18" s="688">
        <v>46.38325147720191</v>
      </c>
      <c r="E18" s="688">
        <v>39.814464884528299</v>
      </c>
      <c r="F18" s="688">
        <v>33.603704762102353</v>
      </c>
      <c r="G18" s="688">
        <v>24.207658691701997</v>
      </c>
      <c r="H18" s="688">
        <v>38.98880324543611</v>
      </c>
      <c r="I18" s="688">
        <v>109.92025376918392</v>
      </c>
    </row>
    <row r="19" spans="1:9" s="17" customFormat="1" ht="13.8">
      <c r="A19" s="392" t="s">
        <v>2279</v>
      </c>
      <c r="B19" s="688">
        <v>166.48639510643963</v>
      </c>
      <c r="C19" s="688">
        <v>170.88144447231741</v>
      </c>
      <c r="D19" s="688">
        <v>403.70384335653307</v>
      </c>
      <c r="E19" s="688">
        <v>215.84428998867924</v>
      </c>
      <c r="F19" s="688">
        <v>229.47148495159058</v>
      </c>
      <c r="G19" s="688">
        <v>160.14574451665655</v>
      </c>
      <c r="H19" s="688">
        <v>238.11308316430024</v>
      </c>
      <c r="I19" s="688">
        <v>306.03718311857489</v>
      </c>
    </row>
    <row r="20" spans="1:9" s="17" customFormat="1" ht="13.8">
      <c r="A20" s="392" t="s">
        <v>2280</v>
      </c>
      <c r="B20" s="688">
        <v>57.820329916665358</v>
      </c>
      <c r="C20" s="688">
        <v>10.468316836623702</v>
      </c>
      <c r="D20" s="688">
        <v>12.426705259364372</v>
      </c>
      <c r="E20" s="688">
        <v>9.5897010581132065</v>
      </c>
      <c r="F20" s="688">
        <v>9.305440280082987</v>
      </c>
      <c r="G20" s="688">
        <v>8.0591313749242879</v>
      </c>
      <c r="H20" s="688">
        <v>13.826247464503044</v>
      </c>
      <c r="I20" s="688">
        <v>18.906304535322775</v>
      </c>
    </row>
    <row r="21" spans="1:9" s="17" customFormat="1" ht="13.8">
      <c r="A21" s="392" t="s">
        <v>2281</v>
      </c>
      <c r="B21" s="688">
        <v>133.06273333307226</v>
      </c>
      <c r="C21" s="688">
        <v>125.89756165021481</v>
      </c>
      <c r="D21" s="688">
        <v>125.86861816113702</v>
      </c>
      <c r="E21" s="688">
        <v>117.40457823396225</v>
      </c>
      <c r="F21" s="688">
        <v>130.69283681327798</v>
      </c>
      <c r="G21" s="688">
        <v>125.46427516656577</v>
      </c>
      <c r="H21" s="688">
        <v>142.38200811359025</v>
      </c>
      <c r="I21" s="688">
        <v>139.70320604872106</v>
      </c>
    </row>
    <row r="22" spans="1:9" s="17" customFormat="1" ht="13.8">
      <c r="A22" s="392" t="s">
        <v>2282</v>
      </c>
      <c r="B22" s="688">
        <v>345.71596312755531</v>
      </c>
      <c r="C22" s="688">
        <v>312.51977102844398</v>
      </c>
      <c r="D22" s="688">
        <v>517.55382923395723</v>
      </c>
      <c r="E22" s="688">
        <v>287.05169405433963</v>
      </c>
      <c r="F22" s="688">
        <v>287.72020957814658</v>
      </c>
      <c r="G22" s="688">
        <v>220.77527322834644</v>
      </c>
      <c r="H22" s="688">
        <v>329.74486815415821</v>
      </c>
      <c r="I22" s="688">
        <v>396.99679427953708</v>
      </c>
    </row>
    <row r="23" spans="1:9" s="17" customFormat="1" ht="13.8">
      <c r="A23" s="392" t="s">
        <v>2283</v>
      </c>
      <c r="B23" s="688">
        <v>285.11672922038258</v>
      </c>
      <c r="C23" s="688">
        <v>291.12944721814324</v>
      </c>
      <c r="D23" s="688">
        <v>316.05682763249763</v>
      </c>
      <c r="E23" s="688">
        <v>342.18065175094341</v>
      </c>
      <c r="F23" s="688">
        <v>365.80710480982015</v>
      </c>
      <c r="G23" s="688">
        <v>228.18194990914594</v>
      </c>
      <c r="H23" s="688">
        <v>317.66967545638954</v>
      </c>
      <c r="I23" s="688">
        <v>273.21526689646765</v>
      </c>
    </row>
    <row r="24" spans="1:9" s="17" customFormat="1" ht="13.8">
      <c r="A24" s="392" t="s">
        <v>2284</v>
      </c>
      <c r="B24" s="688">
        <v>210.01270294569153</v>
      </c>
      <c r="C24" s="688">
        <v>194.93016731862184</v>
      </c>
      <c r="D24" s="688">
        <v>290.80415411101353</v>
      </c>
      <c r="E24" s="688">
        <v>271.18087869056603</v>
      </c>
      <c r="F24" s="688">
        <v>308.42652702766253</v>
      </c>
      <c r="G24" s="688">
        <v>268.67989012719556</v>
      </c>
      <c r="H24" s="688">
        <v>340.24107505070998</v>
      </c>
      <c r="I24" s="688">
        <v>177.64908242691837</v>
      </c>
    </row>
    <row r="25" spans="1:9">
      <c r="B25" s="698"/>
      <c r="C25" s="698"/>
      <c r="D25" s="698"/>
      <c r="E25" s="698"/>
      <c r="F25" s="698"/>
      <c r="G25" s="698"/>
      <c r="H25" s="698"/>
      <c r="I25" s="698"/>
    </row>
    <row r="28" spans="1:9">
      <c r="A28" s="250" t="s">
        <v>2617</v>
      </c>
    </row>
    <row r="30" spans="1:9">
      <c r="B30" s="731"/>
      <c r="C30" s="731"/>
      <c r="D30" s="731"/>
      <c r="E30" s="731"/>
      <c r="F30" s="731"/>
      <c r="G30" s="731"/>
      <c r="H30" s="731"/>
      <c r="I30" s="731"/>
    </row>
    <row r="31" spans="1:9">
      <c r="B31" s="735"/>
      <c r="C31" s="735"/>
      <c r="D31" s="735"/>
      <c r="E31" s="735"/>
      <c r="F31" s="735"/>
      <c r="G31" s="735"/>
      <c r="H31" s="735"/>
      <c r="I31" s="735"/>
    </row>
    <row r="32" spans="1:9">
      <c r="B32" s="735"/>
      <c r="C32" s="735"/>
      <c r="D32" s="735"/>
      <c r="E32" s="735"/>
      <c r="F32" s="735"/>
      <c r="G32" s="735"/>
      <c r="H32" s="735"/>
      <c r="I32" s="735"/>
    </row>
    <row r="33" spans="2:9">
      <c r="B33" s="731"/>
      <c r="C33" s="731"/>
      <c r="D33" s="731"/>
      <c r="E33" s="731"/>
      <c r="F33" s="731"/>
      <c r="G33" s="731"/>
      <c r="H33" s="731"/>
      <c r="I33" s="731"/>
    </row>
  </sheetData>
  <hyperlinks>
    <hyperlink ref="K3" location="Content!A1" display="Back to content page" xr:uid="{00000000-0004-0000-2A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M29"/>
  <sheetViews>
    <sheetView topLeftCell="A24" workbookViewId="0">
      <selection activeCell="G20" sqref="G20"/>
    </sheetView>
  </sheetViews>
  <sheetFormatPr defaultRowHeight="14.4"/>
  <cols>
    <col min="1" max="1" width="46.44140625" customWidth="1"/>
    <col min="2" max="8" width="10.109375" bestFit="1" customWidth="1"/>
    <col min="9" max="9" width="8.77734375" customWidth="1"/>
  </cols>
  <sheetData>
    <row r="1" spans="1:13">
      <c r="A1" s="44" t="s">
        <v>3288</v>
      </c>
    </row>
    <row r="3" spans="1:13" s="17" customFormat="1" ht="16.5"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2128.9019570356504</v>
      </c>
      <c r="C4" s="694">
        <v>2235.6372739189446</v>
      </c>
      <c r="D4" s="694">
        <v>2831.2291537902702</v>
      </c>
      <c r="E4" s="694">
        <v>3030.2484782616721</v>
      </c>
      <c r="F4" s="694">
        <v>2600.0869378910184</v>
      </c>
      <c r="G4" s="694">
        <v>1956.9942414000907</v>
      </c>
      <c r="H4" s="694">
        <v>2725.5825321753223</v>
      </c>
      <c r="I4" s="694">
        <v>3518.7056505120004</v>
      </c>
      <c r="L4" s="390"/>
      <c r="M4" s="390"/>
    </row>
    <row r="5" spans="1:13" s="17" customFormat="1">
      <c r="A5" s="392" t="s">
        <v>2276</v>
      </c>
      <c r="B5" s="692">
        <v>630.98210046011025</v>
      </c>
      <c r="C5" s="692">
        <v>847.9751362346542</v>
      </c>
      <c r="D5" s="692">
        <v>1249.9082023991548</v>
      </c>
      <c r="E5" s="692">
        <v>1311.7914646396712</v>
      </c>
      <c r="F5" s="692">
        <v>964.01723638127714</v>
      </c>
      <c r="G5" s="692">
        <v>862.30669511229735</v>
      </c>
      <c r="H5" s="692">
        <v>1025.0054448808801</v>
      </c>
      <c r="I5" s="692">
        <v>1094.0969674570001</v>
      </c>
      <c r="L5"/>
    </row>
    <row r="6" spans="1:13" s="17" customFormat="1">
      <c r="A6" s="392" t="s">
        <v>2277</v>
      </c>
      <c r="B6" s="692">
        <v>9.933599363832597</v>
      </c>
      <c r="C6" s="692">
        <v>4.6683756663358276</v>
      </c>
      <c r="D6" s="692">
        <v>5.0620148835608036</v>
      </c>
      <c r="E6" s="692">
        <v>2.9770199902947692</v>
      </c>
      <c r="F6" s="692">
        <v>2.3076840098534364</v>
      </c>
      <c r="G6" s="692">
        <v>6.1424734397724139</v>
      </c>
      <c r="H6" s="692">
        <v>1.3256231129745568</v>
      </c>
      <c r="I6" s="692">
        <v>0.93057579500000009</v>
      </c>
      <c r="L6"/>
    </row>
    <row r="7" spans="1:13" s="17" customFormat="1">
      <c r="A7" s="392" t="s">
        <v>2278</v>
      </c>
      <c r="B7" s="692">
        <v>139.88091376879487</v>
      </c>
      <c r="C7" s="692">
        <v>141.13994928440127</v>
      </c>
      <c r="D7" s="692">
        <v>218.04290839836023</v>
      </c>
      <c r="E7" s="692">
        <v>204.03616659550011</v>
      </c>
      <c r="F7" s="692">
        <v>247.49952464319944</v>
      </c>
      <c r="G7" s="692">
        <v>243.70721380000856</v>
      </c>
      <c r="H7" s="692">
        <v>305.74347164723309</v>
      </c>
      <c r="I7" s="692">
        <v>356.026681338</v>
      </c>
      <c r="L7"/>
    </row>
    <row r="8" spans="1:13" s="17" customFormat="1">
      <c r="A8" s="392" t="s">
        <v>2279</v>
      </c>
      <c r="B8" s="692">
        <v>63.448783260600052</v>
      </c>
      <c r="C8" s="692">
        <v>58.480856699926193</v>
      </c>
      <c r="D8" s="692">
        <v>53.769393022366572</v>
      </c>
      <c r="E8" s="692">
        <v>72.387625437716608</v>
      </c>
      <c r="F8" s="692">
        <v>78.484412241260529</v>
      </c>
      <c r="G8" s="692">
        <v>34.109773158353462</v>
      </c>
      <c r="H8" s="692">
        <v>32.255789499086177</v>
      </c>
      <c r="I8" s="692">
        <v>52.138326931000002</v>
      </c>
      <c r="L8"/>
    </row>
    <row r="9" spans="1:13" s="17" customFormat="1">
      <c r="A9" s="392" t="s">
        <v>2280</v>
      </c>
      <c r="B9" s="692">
        <v>0.90841846831351269</v>
      </c>
      <c r="C9" s="692">
        <v>1.1743023555981034</v>
      </c>
      <c r="D9" s="692">
        <v>1.298844140898713</v>
      </c>
      <c r="E9" s="692">
        <v>1.1564960726243334</v>
      </c>
      <c r="F9" s="692">
        <v>0.60765672366552259</v>
      </c>
      <c r="G9" s="692">
        <v>1.1908708393701255</v>
      </c>
      <c r="H9" s="692">
        <v>2.4580756422731533</v>
      </c>
      <c r="I9" s="692">
        <v>6.8077892010000003</v>
      </c>
      <c r="L9"/>
    </row>
    <row r="10" spans="1:13" s="17" customFormat="1">
      <c r="A10" s="392" t="s">
        <v>2281</v>
      </c>
      <c r="B10" s="692">
        <v>56.738782779143385</v>
      </c>
      <c r="C10" s="692">
        <v>60.130695168585852</v>
      </c>
      <c r="D10" s="692">
        <v>66.52842163982433</v>
      </c>
      <c r="E10" s="692">
        <v>103.09901066311033</v>
      </c>
      <c r="F10" s="692">
        <v>81.232985990875846</v>
      </c>
      <c r="G10" s="692">
        <v>87.004256077119535</v>
      </c>
      <c r="H10" s="692">
        <v>113.88579371936132</v>
      </c>
      <c r="I10" s="692">
        <v>117.454414818</v>
      </c>
      <c r="L10"/>
    </row>
    <row r="11" spans="1:13" s="17" customFormat="1">
      <c r="A11" s="392" t="s">
        <v>2282</v>
      </c>
      <c r="B11" s="692">
        <v>743.1475195678554</v>
      </c>
      <c r="C11" s="692">
        <v>572.04147849061678</v>
      </c>
      <c r="D11" s="692">
        <v>625.08622784161287</v>
      </c>
      <c r="E11" s="692">
        <v>746.09968605755137</v>
      </c>
      <c r="F11" s="692">
        <v>653.97573998470386</v>
      </c>
      <c r="G11" s="692">
        <v>269.60744342437198</v>
      </c>
      <c r="H11" s="692">
        <v>682.98534986792674</v>
      </c>
      <c r="I11" s="692">
        <v>1239.8669098979999</v>
      </c>
      <c r="L11"/>
    </row>
    <row r="12" spans="1:13" s="17" customFormat="1">
      <c r="A12" s="392" t="s">
        <v>2283</v>
      </c>
      <c r="B12" s="692">
        <v>33.008810060941229</v>
      </c>
      <c r="C12" s="692">
        <v>34.025116662159306</v>
      </c>
      <c r="D12" s="692">
        <v>31.643656869746472</v>
      </c>
      <c r="E12" s="692">
        <v>38.882461955604676</v>
      </c>
      <c r="F12" s="692">
        <v>24.302752762451771</v>
      </c>
      <c r="G12" s="692">
        <v>18.705869142283611</v>
      </c>
      <c r="H12" s="692">
        <v>19.1508107156323</v>
      </c>
      <c r="I12" s="692">
        <v>19.794357434999998</v>
      </c>
      <c r="L12"/>
    </row>
    <row r="13" spans="1:13" s="17" customFormat="1">
      <c r="A13" s="392" t="s">
        <v>2284</v>
      </c>
      <c r="B13" s="692">
        <v>450.85302930605906</v>
      </c>
      <c r="C13" s="692">
        <v>516.0013633566673</v>
      </c>
      <c r="D13" s="692">
        <v>579.88948459474545</v>
      </c>
      <c r="E13" s="692">
        <v>549.81854684959785</v>
      </c>
      <c r="F13" s="692">
        <v>547.65894515373077</v>
      </c>
      <c r="G13" s="692">
        <v>434.21964640651402</v>
      </c>
      <c r="H13" s="692">
        <v>542.77217308995489</v>
      </c>
      <c r="I13" s="692">
        <v>631.58962763900001</v>
      </c>
      <c r="L13"/>
    </row>
    <row r="14" spans="1:13">
      <c r="B14" s="692"/>
      <c r="C14" s="692"/>
      <c r="D14" s="692"/>
      <c r="E14" s="692"/>
      <c r="F14" s="692"/>
      <c r="G14" s="692"/>
      <c r="H14" s="692"/>
      <c r="I14" s="692"/>
    </row>
    <row r="15" spans="1:13" s="17" customFormat="1" ht="13.8">
      <c r="A15" s="391" t="s">
        <v>2274</v>
      </c>
      <c r="B15" s="729">
        <v>2924.9042659310794</v>
      </c>
      <c r="C15" s="729">
        <v>2961.3380811190782</v>
      </c>
      <c r="D15" s="729">
        <v>3694.9460854417571</v>
      </c>
      <c r="E15" s="729">
        <v>4048.0028202887365</v>
      </c>
      <c r="F15" s="729">
        <v>3928.0919500687005</v>
      </c>
      <c r="G15" s="729">
        <v>3239.1502861889767</v>
      </c>
      <c r="H15" s="729">
        <v>4403.4776814929019</v>
      </c>
      <c r="I15" s="729">
        <v>5460.9556079230006</v>
      </c>
    </row>
    <row r="16" spans="1:13" s="17" customFormat="1">
      <c r="A16" s="392" t="s">
        <v>2276</v>
      </c>
      <c r="B16" s="692">
        <v>330.9763567936759</v>
      </c>
      <c r="C16" s="692">
        <v>351.36589466935914</v>
      </c>
      <c r="D16" s="692">
        <v>580.24969271375255</v>
      </c>
      <c r="E16" s="692">
        <v>568.27181980015519</v>
      </c>
      <c r="F16" s="692">
        <v>518.14480696259</v>
      </c>
      <c r="G16" s="692">
        <v>485.6969283777135</v>
      </c>
      <c r="H16" s="692">
        <v>734.98073912613563</v>
      </c>
      <c r="I16" s="692">
        <v>741.25145384400003</v>
      </c>
      <c r="L16"/>
    </row>
    <row r="17" spans="1:12" s="17" customFormat="1">
      <c r="A17" s="392" t="s">
        <v>2277</v>
      </c>
      <c r="B17" s="692">
        <v>9.1465227026422262</v>
      </c>
      <c r="C17" s="692">
        <v>9.047604275364991</v>
      </c>
      <c r="D17" s="692">
        <v>15.205236391172562</v>
      </c>
      <c r="E17" s="692">
        <v>11.324887175083877</v>
      </c>
      <c r="F17" s="692">
        <v>13.177155034314787</v>
      </c>
      <c r="G17" s="692">
        <v>12.419838323973703</v>
      </c>
      <c r="H17" s="692">
        <v>9.0329073646511215</v>
      </c>
      <c r="I17" s="692">
        <v>11.66717182</v>
      </c>
      <c r="L17"/>
    </row>
    <row r="18" spans="1:12" s="17" customFormat="1">
      <c r="A18" s="392" t="s">
        <v>2278</v>
      </c>
      <c r="B18" s="692">
        <v>226.66859082985374</v>
      </c>
      <c r="C18" s="692">
        <v>186.51510894196937</v>
      </c>
      <c r="D18" s="692">
        <v>194.43659237611973</v>
      </c>
      <c r="E18" s="692">
        <v>203.22769748041557</v>
      </c>
      <c r="F18" s="692">
        <v>209.64094050765797</v>
      </c>
      <c r="G18" s="692">
        <v>115.60054100002907</v>
      </c>
      <c r="H18" s="692">
        <v>218.78730873468336</v>
      </c>
      <c r="I18" s="692">
        <v>285.150788181</v>
      </c>
      <c r="L18"/>
    </row>
    <row r="19" spans="1:12" s="17" customFormat="1">
      <c r="A19" s="392" t="s">
        <v>2279</v>
      </c>
      <c r="B19" s="692">
        <v>492.56536297253223</v>
      </c>
      <c r="C19" s="692">
        <v>477.78757715811327</v>
      </c>
      <c r="D19" s="692">
        <v>541.37185960608315</v>
      </c>
      <c r="E19" s="692">
        <v>682.40403325865429</v>
      </c>
      <c r="F19" s="692">
        <v>687.5753346960671</v>
      </c>
      <c r="G19" s="692">
        <v>404.13777589923524</v>
      </c>
      <c r="H19" s="692">
        <v>682.41058160160992</v>
      </c>
      <c r="I19" s="692">
        <v>1149.9252430720001</v>
      </c>
      <c r="L19"/>
    </row>
    <row r="20" spans="1:12" s="17" customFormat="1">
      <c r="A20" s="392" t="s">
        <v>2280</v>
      </c>
      <c r="B20" s="692">
        <v>63.381749622718836</v>
      </c>
      <c r="C20" s="692">
        <v>93.357000495670476</v>
      </c>
      <c r="D20" s="692">
        <v>133.40792085355321</v>
      </c>
      <c r="E20" s="692">
        <v>114.90227968521167</v>
      </c>
      <c r="F20" s="692">
        <v>110.65510286705074</v>
      </c>
      <c r="G20" s="692">
        <v>146.43278097691595</v>
      </c>
      <c r="H20" s="692">
        <v>192.23883857711448</v>
      </c>
      <c r="I20" s="692">
        <v>260.05169876399998</v>
      </c>
      <c r="L20"/>
    </row>
    <row r="21" spans="1:12" s="17" customFormat="1">
      <c r="A21" s="392" t="s">
        <v>2281</v>
      </c>
      <c r="B21" s="692">
        <v>339.77319225387953</v>
      </c>
      <c r="C21" s="692">
        <v>361.84913894361983</v>
      </c>
      <c r="D21" s="692">
        <v>390.55386308737781</v>
      </c>
      <c r="E21" s="692">
        <v>431.86441892757512</v>
      </c>
      <c r="F21" s="692">
        <v>446.83904071843705</v>
      </c>
      <c r="G21" s="692">
        <v>395.86283714937213</v>
      </c>
      <c r="H21" s="692">
        <v>495.55268564830897</v>
      </c>
      <c r="I21" s="692">
        <v>601.95203220799999</v>
      </c>
      <c r="L21"/>
    </row>
    <row r="22" spans="1:12" s="17" customFormat="1">
      <c r="A22" s="392" t="s">
        <v>2282</v>
      </c>
      <c r="B22" s="692">
        <v>676.09969221428321</v>
      </c>
      <c r="C22" s="692">
        <v>711.41527661888927</v>
      </c>
      <c r="D22" s="692">
        <v>763.22116839329067</v>
      </c>
      <c r="E22" s="692">
        <v>902.49848344586303</v>
      </c>
      <c r="F22" s="692">
        <v>883.12428932989849</v>
      </c>
      <c r="G22" s="692">
        <v>795.46686509361064</v>
      </c>
      <c r="H22" s="692">
        <v>1004.5022889591852</v>
      </c>
      <c r="I22" s="692">
        <v>1261.7990398250001</v>
      </c>
      <c r="L22"/>
    </row>
    <row r="23" spans="1:12" s="17" customFormat="1">
      <c r="A23" s="392" t="s">
        <v>2283</v>
      </c>
      <c r="B23" s="692">
        <v>602.54083596504688</v>
      </c>
      <c r="C23" s="692">
        <v>560.68117310450089</v>
      </c>
      <c r="D23" s="692">
        <v>819.6687728420527</v>
      </c>
      <c r="E23" s="692">
        <v>822.97919632238563</v>
      </c>
      <c r="F23" s="692">
        <v>752.1111151101444</v>
      </c>
      <c r="G23" s="692">
        <v>627.45496404207324</v>
      </c>
      <c r="H23" s="692">
        <v>783.2976043420955</v>
      </c>
      <c r="I23" s="692">
        <v>864.65894941099998</v>
      </c>
      <c r="L23"/>
    </row>
    <row r="24" spans="1:12" s="17" customFormat="1">
      <c r="A24" s="392" t="s">
        <v>2284</v>
      </c>
      <c r="B24" s="692">
        <v>183.75196257644717</v>
      </c>
      <c r="C24" s="692">
        <v>209.31930691159107</v>
      </c>
      <c r="D24" s="692">
        <v>256.8309791783546</v>
      </c>
      <c r="E24" s="692">
        <v>310.53000419339259</v>
      </c>
      <c r="F24" s="692">
        <v>306.82416484254026</v>
      </c>
      <c r="G24" s="692">
        <v>256.07775532605314</v>
      </c>
      <c r="H24" s="692">
        <v>282.67472713911741</v>
      </c>
      <c r="I24" s="695">
        <v>284.49923079799999</v>
      </c>
      <c r="L24"/>
    </row>
    <row r="25" spans="1:12">
      <c r="B25" s="696"/>
      <c r="C25" s="696"/>
      <c r="D25" s="696"/>
      <c r="E25" s="696"/>
      <c r="F25" s="696"/>
      <c r="G25" s="696"/>
      <c r="H25" s="696"/>
      <c r="I25" s="696"/>
    </row>
    <row r="28" spans="1:12">
      <c r="A28" s="250" t="s">
        <v>3111</v>
      </c>
    </row>
    <row r="29" spans="1:12">
      <c r="A29" s="250" t="s">
        <v>3112</v>
      </c>
    </row>
  </sheetData>
  <hyperlinks>
    <hyperlink ref="K3" location="Content!A1" display="Back to content page" xr:uid="{00000000-0004-0000-2B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M29"/>
  <sheetViews>
    <sheetView topLeftCell="A18" workbookViewId="0">
      <selection activeCell="G20" sqref="G20"/>
    </sheetView>
  </sheetViews>
  <sheetFormatPr defaultRowHeight="14.4"/>
  <cols>
    <col min="1" max="1" width="48.21875" customWidth="1"/>
    <col min="2" max="9" width="10.109375" bestFit="1" customWidth="1"/>
  </cols>
  <sheetData>
    <row r="1" spans="1:13">
      <c r="A1" s="44" t="s">
        <v>3289</v>
      </c>
    </row>
    <row r="3" spans="1:13" s="17" customFormat="1" ht="17.55"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579">
        <v>1071.7279052849999</v>
      </c>
      <c r="C4" s="579">
        <v>1022.3625290049999</v>
      </c>
      <c r="D4" s="579">
        <v>838.81841071200006</v>
      </c>
      <c r="E4" s="579">
        <v>837.53769285899989</v>
      </c>
      <c r="F4" s="579">
        <v>899.1209019879999</v>
      </c>
      <c r="G4" s="579">
        <v>771.47882244499988</v>
      </c>
      <c r="H4" s="579">
        <v>1009.4607785330001</v>
      </c>
      <c r="I4" s="579">
        <v>899.73473512900011</v>
      </c>
      <c r="L4" s="390"/>
      <c r="M4" s="390"/>
    </row>
    <row r="5" spans="1:13" s="17" customFormat="1">
      <c r="A5" s="392" t="s">
        <v>2276</v>
      </c>
      <c r="B5" s="688">
        <v>336.23048690100001</v>
      </c>
      <c r="C5" s="688">
        <v>245.28932796000001</v>
      </c>
      <c r="D5" s="688">
        <v>179.784205974</v>
      </c>
      <c r="E5" s="688">
        <v>232.08443431400002</v>
      </c>
      <c r="F5" s="688">
        <v>270.48003083899999</v>
      </c>
      <c r="G5" s="688">
        <v>246.70282240700001</v>
      </c>
      <c r="H5" s="688">
        <v>293.13061938099997</v>
      </c>
      <c r="I5" s="688">
        <v>236.785240069</v>
      </c>
      <c r="L5"/>
    </row>
    <row r="6" spans="1:13" s="17" customFormat="1">
      <c r="A6" s="392" t="s">
        <v>2277</v>
      </c>
      <c r="B6" s="688">
        <v>515.659436314</v>
      </c>
      <c r="C6" s="688">
        <v>593.85798135699997</v>
      </c>
      <c r="D6" s="688">
        <v>534.55235757900005</v>
      </c>
      <c r="E6" s="688">
        <v>490.54697316599999</v>
      </c>
      <c r="F6" s="688">
        <v>492.96135869099999</v>
      </c>
      <c r="G6" s="688">
        <v>407.463744002</v>
      </c>
      <c r="H6" s="688">
        <v>450.669646489</v>
      </c>
      <c r="I6" s="688">
        <v>409.657116487</v>
      </c>
      <c r="L6"/>
    </row>
    <row r="7" spans="1:13" s="17" customFormat="1">
      <c r="A7" s="392" t="s">
        <v>2278</v>
      </c>
      <c r="B7" s="688">
        <v>59.772627832999994</v>
      </c>
      <c r="C7" s="688">
        <v>53.446523079000002</v>
      </c>
      <c r="D7" s="688">
        <v>57.249334744999999</v>
      </c>
      <c r="E7" s="688">
        <v>56.071744826</v>
      </c>
      <c r="F7" s="688">
        <v>73.107761581000005</v>
      </c>
      <c r="G7" s="688">
        <v>66.540073679000002</v>
      </c>
      <c r="H7" s="688">
        <v>178.091052813</v>
      </c>
      <c r="I7" s="688">
        <v>146.99077357900001</v>
      </c>
      <c r="L7"/>
    </row>
    <row r="8" spans="1:13" s="17" customFormat="1">
      <c r="A8" s="392" t="s">
        <v>2279</v>
      </c>
      <c r="B8" s="688">
        <v>1.056753426</v>
      </c>
      <c r="C8" s="688">
        <v>0.944713417</v>
      </c>
      <c r="D8" s="688">
        <v>1.462543967</v>
      </c>
      <c r="E8" s="688">
        <v>0.54837185999999993</v>
      </c>
      <c r="F8" s="688">
        <v>1.315477579</v>
      </c>
      <c r="G8" s="688">
        <v>1.1340367339999999</v>
      </c>
      <c r="H8" s="688">
        <v>0.22153635800000002</v>
      </c>
      <c r="I8" s="688">
        <v>4.2669142E-2</v>
      </c>
      <c r="L8"/>
    </row>
    <row r="9" spans="1:13" s="17" customFormat="1">
      <c r="A9" s="392" t="s">
        <v>2280</v>
      </c>
      <c r="B9" s="688">
        <v>0.29903244199999995</v>
      </c>
      <c r="C9" s="688">
        <v>0.110793326</v>
      </c>
      <c r="D9" s="688">
        <v>0.12862859399999998</v>
      </c>
      <c r="E9" s="688">
        <v>1.162599551</v>
      </c>
      <c r="F9" s="688">
        <v>4.2478969999999996E-3</v>
      </c>
      <c r="G9" s="688">
        <v>6.3225881999999997E-2</v>
      </c>
      <c r="H9" s="688">
        <v>1.4410119450000001</v>
      </c>
      <c r="I9" s="688">
        <v>0.385984991</v>
      </c>
      <c r="L9"/>
    </row>
    <row r="10" spans="1:13" s="17" customFormat="1">
      <c r="A10" s="392" t="s">
        <v>2281</v>
      </c>
      <c r="B10" s="688">
        <v>27.422566214000003</v>
      </c>
      <c r="C10" s="688">
        <v>14.654615707</v>
      </c>
      <c r="D10" s="688">
        <v>10.607280482</v>
      </c>
      <c r="E10" s="688">
        <v>8.8289496199999995</v>
      </c>
      <c r="F10" s="688">
        <v>12.576576534000001</v>
      </c>
      <c r="G10" s="688">
        <v>11.358307346</v>
      </c>
      <c r="H10" s="688">
        <v>13.185421015000001</v>
      </c>
      <c r="I10" s="688">
        <v>27.592363642999999</v>
      </c>
      <c r="L10"/>
    </row>
    <row r="11" spans="1:13" s="17" customFormat="1">
      <c r="A11" s="392" t="s">
        <v>2282</v>
      </c>
      <c r="B11" s="688">
        <v>27.231436359</v>
      </c>
      <c r="C11" s="688">
        <v>45.199767385999998</v>
      </c>
      <c r="D11" s="688">
        <v>14.348745943000001</v>
      </c>
      <c r="E11" s="688">
        <v>14.761193935</v>
      </c>
      <c r="F11" s="688">
        <v>13.488682327999999</v>
      </c>
      <c r="G11" s="688">
        <v>17.565021160000001</v>
      </c>
      <c r="H11" s="688">
        <v>23.550274423999998</v>
      </c>
      <c r="I11" s="688">
        <v>21.761569686000001</v>
      </c>
      <c r="L11"/>
    </row>
    <row r="12" spans="1:13" s="17" customFormat="1">
      <c r="A12" s="392" t="s">
        <v>2283</v>
      </c>
      <c r="B12" s="688">
        <v>58.273340358000006</v>
      </c>
      <c r="C12" s="688">
        <v>41.310783005000005</v>
      </c>
      <c r="D12" s="688">
        <v>32.580690322000002</v>
      </c>
      <c r="E12" s="688">
        <v>19.152757859999998</v>
      </c>
      <c r="F12" s="688">
        <v>26.887347469999998</v>
      </c>
      <c r="G12" s="688">
        <v>14.459068658</v>
      </c>
      <c r="H12" s="688">
        <v>37.003349389</v>
      </c>
      <c r="I12" s="688">
        <v>45.082012153999997</v>
      </c>
      <c r="L12"/>
    </row>
    <row r="13" spans="1:13" s="17" customFormat="1">
      <c r="A13" s="392" t="s">
        <v>2284</v>
      </c>
      <c r="B13" s="688">
        <v>45.782225437999998</v>
      </c>
      <c r="C13" s="688">
        <v>27.548023768</v>
      </c>
      <c r="D13" s="688">
        <v>8.104623106</v>
      </c>
      <c r="E13" s="688">
        <v>14.380667727000001</v>
      </c>
      <c r="F13" s="688">
        <v>8.2994190690000007</v>
      </c>
      <c r="G13" s="688">
        <v>6.1925225769999992</v>
      </c>
      <c r="H13" s="688">
        <v>12.167866719000001</v>
      </c>
      <c r="I13" s="688">
        <v>11.437005378</v>
      </c>
      <c r="L13"/>
    </row>
    <row r="14" spans="1:13">
      <c r="B14" s="698"/>
      <c r="C14" s="698"/>
      <c r="D14" s="698"/>
      <c r="E14" s="698"/>
      <c r="F14" s="698"/>
      <c r="G14" s="698"/>
      <c r="H14" s="698"/>
      <c r="I14" s="698"/>
    </row>
    <row r="15" spans="1:13" s="17" customFormat="1" ht="13.8">
      <c r="A15" s="391" t="s">
        <v>2274</v>
      </c>
      <c r="B15" s="697">
        <v>2269.8066055429999</v>
      </c>
      <c r="C15" s="697">
        <v>2253.9855754929999</v>
      </c>
      <c r="D15" s="697">
        <v>2551.2038998449998</v>
      </c>
      <c r="E15" s="697">
        <v>2686.4906456039998</v>
      </c>
      <c r="F15" s="697">
        <v>2889.7553881579997</v>
      </c>
      <c r="G15" s="697">
        <v>2678.3461529260003</v>
      </c>
      <c r="H15" s="697">
        <v>3073.231485368</v>
      </c>
      <c r="I15" s="697">
        <v>1586.2696075209999</v>
      </c>
    </row>
    <row r="16" spans="1:13" s="17" customFormat="1">
      <c r="A16" s="392" t="s">
        <v>2276</v>
      </c>
      <c r="B16" s="688">
        <v>198.53623723300001</v>
      </c>
      <c r="C16" s="688">
        <v>287.95723825099998</v>
      </c>
      <c r="D16" s="688">
        <v>196.86336950600003</v>
      </c>
      <c r="E16" s="688">
        <v>175.16652456200001</v>
      </c>
      <c r="F16" s="688">
        <v>188.51764428299998</v>
      </c>
      <c r="G16" s="688">
        <v>189.284202824</v>
      </c>
      <c r="H16" s="688">
        <v>175.40679123699999</v>
      </c>
      <c r="I16" s="688">
        <v>81.905517188999994</v>
      </c>
      <c r="L16"/>
    </row>
    <row r="17" spans="1:12" s="17" customFormat="1">
      <c r="A17" s="392" t="s">
        <v>2277</v>
      </c>
      <c r="B17" s="688">
        <v>57.913636366999995</v>
      </c>
      <c r="C17" s="688">
        <v>62.095192537000003</v>
      </c>
      <c r="D17" s="688">
        <v>57.125306885000001</v>
      </c>
      <c r="E17" s="688">
        <v>43.967181579999995</v>
      </c>
      <c r="F17" s="688">
        <v>53.479020806999998</v>
      </c>
      <c r="G17" s="688">
        <v>109.36948811000001</v>
      </c>
      <c r="H17" s="688">
        <v>59.042918786000001</v>
      </c>
      <c r="I17" s="688">
        <v>13.450388662</v>
      </c>
      <c r="L17"/>
    </row>
    <row r="18" spans="1:12" s="17" customFormat="1">
      <c r="A18" s="392" t="s">
        <v>2278</v>
      </c>
      <c r="B18" s="688">
        <v>70.164346135000002</v>
      </c>
      <c r="C18" s="688">
        <v>69.465157992000002</v>
      </c>
      <c r="D18" s="688">
        <v>94.698999150000006</v>
      </c>
      <c r="E18" s="688">
        <v>88.258577860000003</v>
      </c>
      <c r="F18" s="688">
        <v>88.680359572</v>
      </c>
      <c r="G18" s="688">
        <v>96.516690690000004</v>
      </c>
      <c r="H18" s="688">
        <v>118.644423711</v>
      </c>
      <c r="I18" s="688">
        <v>45.486162479999997</v>
      </c>
      <c r="L18"/>
    </row>
    <row r="19" spans="1:12" s="17" customFormat="1">
      <c r="A19" s="392" t="s">
        <v>2279</v>
      </c>
      <c r="B19" s="688">
        <v>243.59476770800001</v>
      </c>
      <c r="C19" s="688">
        <v>275.99364695999998</v>
      </c>
      <c r="D19" s="688">
        <v>249.45537660600002</v>
      </c>
      <c r="E19" s="688">
        <v>300.07900168399999</v>
      </c>
      <c r="F19" s="688">
        <v>230.751749518</v>
      </c>
      <c r="G19" s="688">
        <v>212.94127957199998</v>
      </c>
      <c r="H19" s="688">
        <v>257.991762274</v>
      </c>
      <c r="I19" s="688">
        <v>274.27538426899997</v>
      </c>
      <c r="L19"/>
    </row>
    <row r="20" spans="1:12" s="17" customFormat="1">
      <c r="A20" s="392" t="s">
        <v>2280</v>
      </c>
      <c r="B20" s="688">
        <v>28.365557686999999</v>
      </c>
      <c r="C20" s="688">
        <v>32.911635683</v>
      </c>
      <c r="D20" s="688">
        <v>34.787128297999999</v>
      </c>
      <c r="E20" s="688">
        <v>39.701390506999999</v>
      </c>
      <c r="F20" s="688">
        <v>60.896713659999996</v>
      </c>
      <c r="G20" s="688">
        <v>80.517530073000003</v>
      </c>
      <c r="H20" s="688">
        <v>62.465808451999997</v>
      </c>
      <c r="I20" s="688">
        <v>52.198173479999994</v>
      </c>
      <c r="L20"/>
    </row>
    <row r="21" spans="1:12" s="17" customFormat="1">
      <c r="A21" s="392" t="s">
        <v>2281</v>
      </c>
      <c r="B21" s="688">
        <v>665.15390018300002</v>
      </c>
      <c r="C21" s="688">
        <v>568.75343447300008</v>
      </c>
      <c r="D21" s="688">
        <v>601.20131559000004</v>
      </c>
      <c r="E21" s="688">
        <v>609.84641025600001</v>
      </c>
      <c r="F21" s="688">
        <v>656.75086097899998</v>
      </c>
      <c r="G21" s="688">
        <v>683.28693007000004</v>
      </c>
      <c r="H21" s="688">
        <v>914.44084570799998</v>
      </c>
      <c r="I21" s="688">
        <v>480.03757885100003</v>
      </c>
      <c r="L21"/>
    </row>
    <row r="22" spans="1:12" s="17" customFormat="1">
      <c r="A22" s="392" t="s">
        <v>2282</v>
      </c>
      <c r="B22" s="688">
        <v>356.089826625</v>
      </c>
      <c r="C22" s="688">
        <v>290.87617268400004</v>
      </c>
      <c r="D22" s="688">
        <v>327.24898019800003</v>
      </c>
      <c r="E22" s="688">
        <v>371.68501106899998</v>
      </c>
      <c r="F22" s="688">
        <v>422.89545516700002</v>
      </c>
      <c r="G22" s="688">
        <v>355.98809352899997</v>
      </c>
      <c r="H22" s="688">
        <v>411.613826668</v>
      </c>
      <c r="I22" s="688">
        <v>206.321760238</v>
      </c>
      <c r="L22"/>
    </row>
    <row r="23" spans="1:12" s="17" customFormat="1">
      <c r="A23" s="392" t="s">
        <v>2283</v>
      </c>
      <c r="B23" s="688">
        <v>460.29292296499995</v>
      </c>
      <c r="C23" s="688">
        <v>434.82316263300004</v>
      </c>
      <c r="D23" s="688">
        <v>642.00825087399994</v>
      </c>
      <c r="E23" s="688">
        <v>664.98426584399999</v>
      </c>
      <c r="F23" s="688">
        <v>759.4701270060001</v>
      </c>
      <c r="G23" s="688">
        <v>539.61498559400002</v>
      </c>
      <c r="H23" s="688">
        <v>665.60631871800001</v>
      </c>
      <c r="I23" s="688">
        <v>299.82400656999999</v>
      </c>
      <c r="L23"/>
    </row>
    <row r="24" spans="1:12" s="17" customFormat="1">
      <c r="A24" s="392" t="s">
        <v>2284</v>
      </c>
      <c r="B24" s="688">
        <v>189.69541063999998</v>
      </c>
      <c r="C24" s="688">
        <v>231.10993428</v>
      </c>
      <c r="D24" s="688">
        <v>347.815172738</v>
      </c>
      <c r="E24" s="688">
        <v>392.80228224199999</v>
      </c>
      <c r="F24" s="688">
        <v>428.31345716600003</v>
      </c>
      <c r="G24" s="688">
        <v>410.82695246399999</v>
      </c>
      <c r="H24" s="688">
        <v>408.018789814</v>
      </c>
      <c r="I24" s="688">
        <v>132.770635782</v>
      </c>
      <c r="L24"/>
    </row>
    <row r="25" spans="1:12">
      <c r="B25" s="698"/>
      <c r="C25" s="698"/>
      <c r="D25" s="698"/>
      <c r="E25" s="698"/>
      <c r="F25" s="698"/>
      <c r="G25" s="698"/>
      <c r="H25" s="698"/>
      <c r="I25" s="698"/>
    </row>
    <row r="27" spans="1:12">
      <c r="A27" s="560" t="s">
        <v>21</v>
      </c>
    </row>
    <row r="28" spans="1:12">
      <c r="A28" s="250" t="s">
        <v>3110</v>
      </c>
    </row>
    <row r="29" spans="1:12">
      <c r="A29" s="250"/>
    </row>
  </sheetData>
  <hyperlinks>
    <hyperlink ref="K3" location="Content!A1" display="Back to content page" xr:uid="{00000000-0004-0000-2C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M32"/>
  <sheetViews>
    <sheetView topLeftCell="A18" workbookViewId="0">
      <selection activeCell="G20" sqref="G20"/>
    </sheetView>
  </sheetViews>
  <sheetFormatPr defaultRowHeight="14.4"/>
  <cols>
    <col min="1" max="1" width="48.44140625" customWidth="1"/>
    <col min="2" max="8" width="9.77734375" bestFit="1" customWidth="1"/>
    <col min="9" max="9" width="9.77734375" customWidth="1"/>
  </cols>
  <sheetData>
    <row r="1" spans="1:13">
      <c r="A1" s="44" t="s">
        <v>3290</v>
      </c>
    </row>
    <row r="3" spans="1:13" s="17" customFormat="1" ht="19.05"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700">
        <v>2445.6150341685652</v>
      </c>
      <c r="C4" s="700">
        <v>2178.6889818688983</v>
      </c>
      <c r="D4" s="700">
        <v>2060.4370327774582</v>
      </c>
      <c r="E4" s="700">
        <v>1969.7218155197659</v>
      </c>
      <c r="F4" s="700">
        <v>1864.8397976391232</v>
      </c>
      <c r="G4" s="700">
        <v>1544.2627140301558</v>
      </c>
      <c r="H4" s="700">
        <v>1687.9227053140098</v>
      </c>
      <c r="I4" s="700">
        <v>1897.1</v>
      </c>
      <c r="M4" s="390"/>
    </row>
    <row r="5" spans="1:13" s="17" customFormat="1" ht="13.8">
      <c r="A5" s="392" t="s">
        <v>2276</v>
      </c>
      <c r="B5" s="699">
        <v>713.89521640091118</v>
      </c>
      <c r="C5" s="699">
        <v>768.95397489539744</v>
      </c>
      <c r="D5" s="699">
        <v>776.19321449108679</v>
      </c>
      <c r="E5" s="699">
        <v>694.20204978038066</v>
      </c>
      <c r="F5" s="699">
        <v>659.02192242833053</v>
      </c>
      <c r="G5" s="699">
        <v>592.25658062867365</v>
      </c>
      <c r="H5" s="699">
        <v>569.66183574879233</v>
      </c>
      <c r="I5" s="699">
        <v>662</v>
      </c>
    </row>
    <row r="6" spans="1:13" s="17" customFormat="1" ht="13.8">
      <c r="A6" s="392" t="s">
        <v>2277</v>
      </c>
      <c r="B6" s="699">
        <v>20.785876993166287</v>
      </c>
      <c r="C6" s="699">
        <v>18.688981868898185</v>
      </c>
      <c r="D6" s="699">
        <v>18.200115008625648</v>
      </c>
      <c r="E6" s="699">
        <v>15.226939970717424</v>
      </c>
      <c r="F6" s="699">
        <v>13.350196739741428</v>
      </c>
      <c r="G6" s="699">
        <v>13.340148223869154</v>
      </c>
      <c r="H6" s="699">
        <v>17.10144927536232</v>
      </c>
      <c r="I6" s="699">
        <v>20.3</v>
      </c>
    </row>
    <row r="7" spans="1:13" s="17" customFormat="1" ht="13.8">
      <c r="A7" s="392" t="s">
        <v>2278</v>
      </c>
      <c r="B7" s="699">
        <v>33.115034168564925</v>
      </c>
      <c r="C7" s="699">
        <v>32.998605299860529</v>
      </c>
      <c r="D7" s="699">
        <v>26.394479585968948</v>
      </c>
      <c r="E7" s="699">
        <v>21.874084919472914</v>
      </c>
      <c r="F7" s="699">
        <v>29.005059021922431</v>
      </c>
      <c r="G7" s="699">
        <v>35.829286992077691</v>
      </c>
      <c r="H7" s="699">
        <v>56.618357487922708</v>
      </c>
      <c r="I7" s="699">
        <v>66.599999999999994</v>
      </c>
    </row>
    <row r="8" spans="1:13" s="17" customFormat="1" ht="13.8">
      <c r="A8" s="392" t="s">
        <v>2279</v>
      </c>
      <c r="B8" s="699">
        <v>6.1788154897494314</v>
      </c>
      <c r="C8" s="699">
        <v>33.110181311018131</v>
      </c>
      <c r="D8" s="699">
        <v>32.34617596319724</v>
      </c>
      <c r="E8" s="699">
        <v>21.639824304538799</v>
      </c>
      <c r="F8" s="699">
        <v>16.638560989319842</v>
      </c>
      <c r="G8" s="699">
        <v>4.5489394326603625</v>
      </c>
      <c r="H8" s="699">
        <v>0.43478260869565216</v>
      </c>
      <c r="I8" s="699">
        <v>0.5</v>
      </c>
    </row>
    <row r="9" spans="1:13" s="17" customFormat="1" ht="13.8">
      <c r="A9" s="392" t="s">
        <v>2280</v>
      </c>
      <c r="B9" s="699">
        <v>3.9578587699316632</v>
      </c>
      <c r="C9" s="699">
        <v>4.9651324965132497</v>
      </c>
      <c r="D9" s="699">
        <v>4.9166187464059803</v>
      </c>
      <c r="E9" s="699">
        <v>5.0658857979502194</v>
      </c>
      <c r="F9" s="699">
        <v>6.9139966273187188</v>
      </c>
      <c r="G9" s="699">
        <v>6.5678507538972655</v>
      </c>
      <c r="H9" s="699">
        <v>6.3526570048309177</v>
      </c>
      <c r="I9" s="699">
        <v>8.6</v>
      </c>
    </row>
    <row r="10" spans="1:13" s="17" customFormat="1" ht="13.8">
      <c r="A10" s="392" t="s">
        <v>2281</v>
      </c>
      <c r="B10" s="699">
        <v>94.02050113895217</v>
      </c>
      <c r="C10" s="699">
        <v>92.691771269177124</v>
      </c>
      <c r="D10" s="699">
        <v>92.869465209890734</v>
      </c>
      <c r="E10" s="699">
        <v>94.934114202049784</v>
      </c>
      <c r="F10" s="699">
        <v>86.22821810005621</v>
      </c>
      <c r="G10" s="699">
        <v>79.683107590084333</v>
      </c>
      <c r="H10" s="699">
        <v>84.39613526570048</v>
      </c>
      <c r="I10" s="699">
        <v>107.3</v>
      </c>
    </row>
    <row r="11" spans="1:13" s="17" customFormat="1" ht="13.8">
      <c r="A11" s="392" t="s">
        <v>2282</v>
      </c>
      <c r="B11" s="699">
        <v>256.57744874715263</v>
      </c>
      <c r="C11" s="699">
        <v>197.40585774058576</v>
      </c>
      <c r="D11" s="699">
        <v>219.43645773433008</v>
      </c>
      <c r="E11" s="699">
        <v>234.23133235724745</v>
      </c>
      <c r="F11" s="699">
        <v>268.88701517706579</v>
      </c>
      <c r="G11" s="699">
        <v>219.85688729874775</v>
      </c>
      <c r="H11" s="699">
        <v>264.97584541062804</v>
      </c>
      <c r="I11" s="699">
        <v>295.89999999999998</v>
      </c>
    </row>
    <row r="12" spans="1:13" s="17" customFormat="1" ht="13.8">
      <c r="A12" s="392" t="s">
        <v>2283</v>
      </c>
      <c r="B12" s="699">
        <v>378.16059225512532</v>
      </c>
      <c r="C12" s="699">
        <v>171.4365411436541</v>
      </c>
      <c r="D12" s="699">
        <v>102.21391604370328</v>
      </c>
      <c r="E12" s="699">
        <v>80.849194729136173</v>
      </c>
      <c r="F12" s="699">
        <v>71.219786396852172</v>
      </c>
      <c r="G12" s="699">
        <v>62.509583439815991</v>
      </c>
      <c r="H12" s="699">
        <v>72.874396135265698</v>
      </c>
      <c r="I12" s="699">
        <v>73.599999999999994</v>
      </c>
    </row>
    <row r="13" spans="1:13" s="17" customFormat="1" ht="13.8">
      <c r="A13" s="392" t="s">
        <v>2284</v>
      </c>
      <c r="B13" s="699">
        <v>929.47038724373579</v>
      </c>
      <c r="C13" s="699">
        <v>847.05718270571822</v>
      </c>
      <c r="D13" s="699">
        <v>764.28982173663019</v>
      </c>
      <c r="E13" s="699">
        <v>793.4699853587116</v>
      </c>
      <c r="F13" s="699">
        <v>711.91680719505348</v>
      </c>
      <c r="G13" s="699">
        <v>526.16917965755169</v>
      </c>
      <c r="H13" s="699">
        <v>614.32367149758454</v>
      </c>
      <c r="I13" s="699">
        <v>652.9</v>
      </c>
    </row>
    <row r="14" spans="1:13">
      <c r="B14" s="698"/>
      <c r="C14" s="698"/>
      <c r="D14" s="698"/>
      <c r="E14" s="698"/>
      <c r="F14" s="698"/>
      <c r="G14" s="698"/>
      <c r="H14" s="698"/>
      <c r="I14" s="698"/>
    </row>
    <row r="15" spans="1:13" s="17" customFormat="1" ht="13.8">
      <c r="A15" s="391" t="s">
        <v>2274</v>
      </c>
      <c r="B15" s="700">
        <v>4783.9815500256245</v>
      </c>
      <c r="C15" s="700">
        <v>4614.9272848061364</v>
      </c>
      <c r="D15" s="700">
        <v>5200.4157382071271</v>
      </c>
      <c r="E15" s="700">
        <v>5634.2932298626038</v>
      </c>
      <c r="F15" s="700">
        <v>5582.1810930369875</v>
      </c>
      <c r="G15" s="700">
        <v>4234.7766435733038</v>
      </c>
      <c r="H15" s="700">
        <v>5189.6422398395898</v>
      </c>
      <c r="I15" s="700">
        <v>6667.701438027847</v>
      </c>
    </row>
    <row r="16" spans="1:13" s="17" customFormat="1" ht="13.8">
      <c r="A16" s="392" t="s">
        <v>2276</v>
      </c>
      <c r="B16" s="699">
        <v>925.23204828882183</v>
      </c>
      <c r="C16" s="699">
        <v>962.38822016259689</v>
      </c>
      <c r="D16" s="699">
        <v>1082.3381248836488</v>
      </c>
      <c r="E16" s="699">
        <v>1016.7246941883037</v>
      </c>
      <c r="F16" s="699">
        <v>1006.8153888221152</v>
      </c>
      <c r="G16" s="699">
        <v>914.94296305343983</v>
      </c>
      <c r="H16" s="699">
        <v>959.80215194635184</v>
      </c>
      <c r="I16" s="699">
        <v>1200.8445560374344</v>
      </c>
    </row>
    <row r="17" spans="1:9" s="17" customFormat="1" ht="13.8">
      <c r="A17" s="392" t="s">
        <v>2277</v>
      </c>
      <c r="B17" s="699">
        <v>101.58874779340584</v>
      </c>
      <c r="C17" s="699">
        <v>110.53083248642517</v>
      </c>
      <c r="D17" s="699">
        <v>114.55078207200427</v>
      </c>
      <c r="E17" s="699">
        <v>116.58693003103799</v>
      </c>
      <c r="F17" s="699">
        <v>113.89797557417681</v>
      </c>
      <c r="G17" s="699">
        <v>92.478105943035857</v>
      </c>
      <c r="H17" s="699">
        <v>95.972968305510676</v>
      </c>
      <c r="I17" s="699">
        <v>135.88221867153618</v>
      </c>
    </row>
    <row r="18" spans="1:9" s="17" customFormat="1" ht="13.8">
      <c r="A18" s="392" t="s">
        <v>2278</v>
      </c>
      <c r="B18" s="699">
        <v>124.87899322362053</v>
      </c>
      <c r="C18" s="699">
        <v>112.23259442021416</v>
      </c>
      <c r="D18" s="699">
        <v>135.91404288513158</v>
      </c>
      <c r="E18" s="699">
        <v>134.06618598998568</v>
      </c>
      <c r="F18" s="699">
        <v>140.45449837644603</v>
      </c>
      <c r="G18" s="699">
        <v>98.866480213762287</v>
      </c>
      <c r="H18" s="699">
        <v>121.55448691500874</v>
      </c>
      <c r="I18" s="699">
        <v>170.4</v>
      </c>
    </row>
    <row r="19" spans="1:9" s="17" customFormat="1" ht="13.8">
      <c r="A19" s="392" t="s">
        <v>2279</v>
      </c>
      <c r="B19" s="699">
        <v>722.25385798075285</v>
      </c>
      <c r="C19" s="699">
        <v>629.26134718924936</v>
      </c>
      <c r="D19" s="699">
        <v>876.555005584117</v>
      </c>
      <c r="E19" s="699">
        <v>1124.1181797116205</v>
      </c>
      <c r="F19" s="699">
        <v>1022.1591575523152</v>
      </c>
      <c r="G19" s="699">
        <v>627.87497682407684</v>
      </c>
      <c r="H19" s="699">
        <v>895.06327576745207</v>
      </c>
      <c r="I19" s="699">
        <v>1523.2823556265691</v>
      </c>
    </row>
    <row r="20" spans="1:9" s="17" customFormat="1" ht="13.8">
      <c r="A20" s="392" t="s">
        <v>2280</v>
      </c>
      <c r="B20" s="699">
        <v>38.408974431979956</v>
      </c>
      <c r="C20" s="699">
        <v>39.726376946155838</v>
      </c>
      <c r="D20" s="699">
        <v>45.77430849865231</v>
      </c>
      <c r="E20" s="699">
        <v>45.118146453498127</v>
      </c>
      <c r="F20" s="699">
        <v>36.420374128826339</v>
      </c>
      <c r="G20" s="699">
        <v>36.0815378810629</v>
      </c>
      <c r="H20" s="699">
        <v>56.308328497393752</v>
      </c>
      <c r="I20" s="699">
        <v>80.483907783611045</v>
      </c>
    </row>
    <row r="21" spans="1:9" s="17" customFormat="1" ht="13.8">
      <c r="A21" s="392" t="s">
        <v>2281</v>
      </c>
      <c r="B21" s="699">
        <v>405.50082569329766</v>
      </c>
      <c r="C21" s="699">
        <v>408.72973921216942</v>
      </c>
      <c r="D21" s="699">
        <v>433.33203730099808</v>
      </c>
      <c r="E21" s="699">
        <v>481.07479842792196</v>
      </c>
      <c r="F21" s="699">
        <v>486.8695847082688</v>
      </c>
      <c r="G21" s="699">
        <v>425.3890659391318</v>
      </c>
      <c r="H21" s="699">
        <v>597.77172758322854</v>
      </c>
      <c r="I21" s="699">
        <v>567</v>
      </c>
    </row>
    <row r="22" spans="1:9" s="17" customFormat="1" ht="13.8">
      <c r="A22" s="392" t="s">
        <v>2282</v>
      </c>
      <c r="B22" s="699">
        <v>854.70645179659471</v>
      </c>
      <c r="C22" s="699">
        <v>727.43348235323981</v>
      </c>
      <c r="D22" s="699">
        <v>788.3417025226438</v>
      </c>
      <c r="E22" s="699">
        <v>875.04610191803931</v>
      </c>
      <c r="F22" s="699">
        <v>896.6268957980966</v>
      </c>
      <c r="G22" s="699">
        <v>686.11139667601901</v>
      </c>
      <c r="H22" s="699">
        <v>910.66824368221671</v>
      </c>
      <c r="I22" s="699">
        <v>1060.2830404017348</v>
      </c>
    </row>
    <row r="23" spans="1:9" s="17" customFormat="1" ht="13.8">
      <c r="A23" s="392" t="s">
        <v>2283</v>
      </c>
      <c r="B23" s="699">
        <v>1171.9150390068903</v>
      </c>
      <c r="C23" s="699">
        <v>1152.7902725906263</v>
      </c>
      <c r="D23" s="699">
        <v>1206.5785689933703</v>
      </c>
      <c r="E23" s="699">
        <v>1291.6789533348326</v>
      </c>
      <c r="F23" s="699">
        <v>1325.1845389034991</v>
      </c>
      <c r="G23" s="699">
        <v>935.53908170226191</v>
      </c>
      <c r="H23" s="699">
        <v>1016.8351693561959</v>
      </c>
      <c r="I23" s="699">
        <v>1290.7327094270713</v>
      </c>
    </row>
    <row r="24" spans="1:9" s="17" customFormat="1" ht="13.8">
      <c r="A24" s="392" t="s">
        <v>2284</v>
      </c>
      <c r="B24" s="699">
        <v>417.77233642731051</v>
      </c>
      <c r="C24" s="699">
        <v>442.23492089217865</v>
      </c>
      <c r="D24" s="699">
        <v>479.36512015674077</v>
      </c>
      <c r="E24" s="699">
        <v>522.2989062842006</v>
      </c>
      <c r="F24" s="699">
        <v>537.25672268125152</v>
      </c>
      <c r="G24" s="699">
        <v>402.3909185645166</v>
      </c>
      <c r="H24" s="699">
        <v>511.92024775494139</v>
      </c>
      <c r="I24" s="699">
        <v>606.11732481168679</v>
      </c>
    </row>
    <row r="25" spans="1:9">
      <c r="B25" s="698"/>
      <c r="C25" s="698"/>
      <c r="D25" s="698"/>
      <c r="E25" s="698"/>
      <c r="F25" s="698"/>
      <c r="G25" s="698"/>
      <c r="H25" s="698"/>
      <c r="I25" s="698"/>
    </row>
    <row r="27" spans="1:9">
      <c r="A27" s="250" t="s">
        <v>3097</v>
      </c>
      <c r="B27" s="730"/>
      <c r="C27" s="730"/>
      <c r="D27" s="730"/>
      <c r="E27" s="730"/>
      <c r="F27" s="730"/>
      <c r="G27" s="730"/>
      <c r="H27" s="730"/>
      <c r="I27" s="730"/>
    </row>
    <row r="29" spans="1:9">
      <c r="B29" s="730"/>
      <c r="C29" s="730"/>
      <c r="D29" s="730"/>
      <c r="E29" s="730"/>
      <c r="F29" s="730"/>
      <c r="G29" s="730"/>
      <c r="H29" s="730"/>
      <c r="I29" s="730"/>
    </row>
    <row r="30" spans="1:9">
      <c r="B30" s="463"/>
      <c r="C30" s="463"/>
      <c r="D30" s="463"/>
      <c r="E30" s="463"/>
      <c r="F30" s="463"/>
      <c r="G30" s="463"/>
      <c r="H30" s="463"/>
      <c r="I30" s="463"/>
    </row>
    <row r="31" spans="1:9">
      <c r="B31" s="463"/>
      <c r="C31" s="463"/>
      <c r="D31" s="463"/>
      <c r="E31" s="463"/>
      <c r="F31" s="463"/>
      <c r="G31" s="463"/>
      <c r="H31" s="463"/>
      <c r="I31" s="463"/>
    </row>
    <row r="32" spans="1:9">
      <c r="B32" s="730"/>
      <c r="C32" s="730"/>
      <c r="D32" s="730"/>
      <c r="E32" s="730"/>
      <c r="F32" s="730"/>
      <c r="G32" s="730"/>
      <c r="H32" s="730"/>
      <c r="I32" s="730"/>
    </row>
  </sheetData>
  <hyperlinks>
    <hyperlink ref="K3" location="Content!A1" display="Back to content page" xr:uid="{00000000-0004-0000-2D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M33"/>
  <sheetViews>
    <sheetView topLeftCell="A18" workbookViewId="0">
      <selection activeCell="G20" sqref="G20"/>
    </sheetView>
  </sheetViews>
  <sheetFormatPr defaultRowHeight="14.4"/>
  <cols>
    <col min="1" max="1" width="47.5546875" customWidth="1"/>
    <col min="2" max="3" width="9.77734375" bestFit="1" customWidth="1"/>
    <col min="4" max="8" width="10.33203125" customWidth="1"/>
    <col min="9" max="9" width="11.77734375" customWidth="1"/>
  </cols>
  <sheetData>
    <row r="1" spans="1:13">
      <c r="A1" s="44" t="s">
        <v>3291</v>
      </c>
    </row>
    <row r="3" spans="1:13" s="17" customFormat="1" ht="18.600000000000001"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3411.0606208916251</v>
      </c>
      <c r="C4" s="694">
        <v>3322.5313634575987</v>
      </c>
      <c r="D4" s="694">
        <v>4754.8359206130872</v>
      </c>
      <c r="E4" s="694">
        <v>6036.5696911063505</v>
      </c>
      <c r="F4" s="694">
        <v>4786.7462495670015</v>
      </c>
      <c r="G4" s="694">
        <v>3719.9309004534675</v>
      </c>
      <c r="H4" s="694">
        <v>5704.4833116932732</v>
      </c>
      <c r="I4" s="694">
        <v>8298.8736769292991</v>
      </c>
      <c r="L4" s="390"/>
      <c r="M4" s="390"/>
    </row>
    <row r="5" spans="1:13" s="17" customFormat="1" ht="13.8">
      <c r="A5" s="392" t="s">
        <v>2276</v>
      </c>
      <c r="B5" s="688">
        <v>265.20115780992035</v>
      </c>
      <c r="C5" s="688">
        <v>224.52161680999853</v>
      </c>
      <c r="D5" s="688">
        <v>245.00512257855357</v>
      </c>
      <c r="E5" s="688">
        <v>395.30671206086743</v>
      </c>
      <c r="F5" s="688">
        <v>421.42622489171367</v>
      </c>
      <c r="G5" s="688">
        <v>351.51410061287515</v>
      </c>
      <c r="H5" s="688">
        <v>486.82490526706329</v>
      </c>
      <c r="I5" s="688">
        <v>545.76676214855877</v>
      </c>
    </row>
    <row r="6" spans="1:13" s="17" customFormat="1" ht="13.8">
      <c r="A6" s="392" t="s">
        <v>2277</v>
      </c>
      <c r="B6" s="688">
        <v>324.65960749999971</v>
      </c>
      <c r="C6" s="688">
        <v>234.10719628999979</v>
      </c>
      <c r="D6" s="688">
        <v>225.95084328440001</v>
      </c>
      <c r="E6" s="688">
        <v>904.64344307793147</v>
      </c>
      <c r="F6" s="688">
        <v>284.96719383212962</v>
      </c>
      <c r="G6" s="688">
        <v>274.73370420406496</v>
      </c>
      <c r="H6" s="688">
        <v>180.35202834510554</v>
      </c>
      <c r="I6" s="688">
        <v>154.59506092130084</v>
      </c>
    </row>
    <row r="7" spans="1:13" s="17" customFormat="1" ht="13.8">
      <c r="A7" s="392" t="s">
        <v>2278</v>
      </c>
      <c r="B7" s="688">
        <v>271.96181674353289</v>
      </c>
      <c r="C7" s="688">
        <v>248.34292028999931</v>
      </c>
      <c r="D7" s="688">
        <v>331.64446718000016</v>
      </c>
      <c r="E7" s="688">
        <v>391.09499350000027</v>
      </c>
      <c r="F7" s="688">
        <v>552.21561549504804</v>
      </c>
      <c r="G7" s="688">
        <v>442.95772684000076</v>
      </c>
      <c r="H7" s="688">
        <v>754.88694429264388</v>
      </c>
      <c r="I7" s="688">
        <v>956.54155050779457</v>
      </c>
    </row>
    <row r="8" spans="1:13" s="17" customFormat="1" ht="13.8">
      <c r="A8" s="392" t="s">
        <v>2279</v>
      </c>
      <c r="B8" s="688">
        <v>984.06161170915391</v>
      </c>
      <c r="C8" s="688">
        <v>1294.5985078875997</v>
      </c>
      <c r="D8" s="688">
        <v>2432.4758504798283</v>
      </c>
      <c r="E8" s="688">
        <v>2383.9597729463276</v>
      </c>
      <c r="F8" s="688">
        <v>1999.6653360659825</v>
      </c>
      <c r="G8" s="688">
        <v>1371.2309394451966</v>
      </c>
      <c r="H8" s="688">
        <v>2346.7214462776142</v>
      </c>
      <c r="I8" s="688">
        <v>4209.0801351071923</v>
      </c>
    </row>
    <row r="9" spans="1:13" s="17" customFormat="1" ht="13.8">
      <c r="A9" s="392" t="s">
        <v>2280</v>
      </c>
      <c r="B9" s="688">
        <v>25.176799799999987</v>
      </c>
      <c r="C9" s="688">
        <v>14.442847250000003</v>
      </c>
      <c r="D9" s="688">
        <v>22.807806539999998</v>
      </c>
      <c r="E9" s="688">
        <v>18.418985789999994</v>
      </c>
      <c r="F9" s="688">
        <v>21.477577450000005</v>
      </c>
      <c r="G9" s="688">
        <v>22.118286357719537</v>
      </c>
      <c r="H9" s="688">
        <v>38.601352689999999</v>
      </c>
      <c r="I9" s="688">
        <v>47.976356749999979</v>
      </c>
    </row>
    <row r="10" spans="1:13" s="17" customFormat="1" ht="13.8">
      <c r="A10" s="392" t="s">
        <v>2281</v>
      </c>
      <c r="B10" s="688">
        <v>16.732869398535446</v>
      </c>
      <c r="C10" s="688">
        <v>153.23731317999992</v>
      </c>
      <c r="D10" s="688">
        <v>10.671735653566602</v>
      </c>
      <c r="E10" s="688">
        <v>45.442695945558548</v>
      </c>
      <c r="F10" s="688">
        <v>54.787156373466885</v>
      </c>
      <c r="G10" s="688">
        <v>62.63488903659033</v>
      </c>
      <c r="H10" s="688">
        <v>78.41076413055319</v>
      </c>
      <c r="I10" s="688">
        <v>112.36285587549911</v>
      </c>
    </row>
    <row r="11" spans="1:13" s="17" customFormat="1" ht="13.8">
      <c r="A11" s="392" t="s">
        <v>2282</v>
      </c>
      <c r="B11" s="688">
        <v>1199.8575470380488</v>
      </c>
      <c r="C11" s="688">
        <v>975.47416524000153</v>
      </c>
      <c r="D11" s="688">
        <v>1312.2462906108844</v>
      </c>
      <c r="E11" s="688">
        <v>1597.2601060401662</v>
      </c>
      <c r="F11" s="688">
        <v>1323.3591126532178</v>
      </c>
      <c r="G11" s="688">
        <v>1101.136548009235</v>
      </c>
      <c r="H11" s="688">
        <v>1686.0186007075138</v>
      </c>
      <c r="I11" s="688">
        <v>2127.4541987998068</v>
      </c>
    </row>
    <row r="12" spans="1:13" s="17" customFormat="1" ht="13.8">
      <c r="A12" s="392" t="s">
        <v>2283</v>
      </c>
      <c r="B12" s="688">
        <v>238.35649119677683</v>
      </c>
      <c r="C12" s="688">
        <v>138.79217868000001</v>
      </c>
      <c r="D12" s="688">
        <v>106.4028146656365</v>
      </c>
      <c r="E12" s="688">
        <v>111.59131735999999</v>
      </c>
      <c r="F12" s="688">
        <v>47.236757370826354</v>
      </c>
      <c r="G12" s="688">
        <v>32.390227861023625</v>
      </c>
      <c r="H12" s="688">
        <v>49.273941713571794</v>
      </c>
      <c r="I12" s="688">
        <v>75.554636598644507</v>
      </c>
    </row>
    <row r="13" spans="1:13" s="17" customFormat="1" ht="13.8">
      <c r="A13" s="392" t="s">
        <v>2284</v>
      </c>
      <c r="B13" s="688">
        <v>85.052719695657345</v>
      </c>
      <c r="C13" s="688">
        <v>39.01461783000002</v>
      </c>
      <c r="D13" s="688">
        <v>63.873049600216973</v>
      </c>
      <c r="E13" s="688">
        <v>186.99507212549884</v>
      </c>
      <c r="F13" s="688">
        <v>70.982409153239388</v>
      </c>
      <c r="G13" s="688">
        <v>51.40475205676205</v>
      </c>
      <c r="H13" s="688">
        <v>77.191324509207817</v>
      </c>
      <c r="I13" s="688">
        <v>57.995936732348937</v>
      </c>
    </row>
    <row r="14" spans="1:13">
      <c r="B14" s="698"/>
      <c r="C14" s="698"/>
      <c r="D14" s="698"/>
      <c r="E14" s="698"/>
      <c r="F14" s="698"/>
      <c r="G14" s="698"/>
      <c r="H14" s="698"/>
      <c r="I14" s="698"/>
    </row>
    <row r="15" spans="1:13" s="17" customFormat="1" ht="13.8">
      <c r="A15" s="391" t="s">
        <v>2274</v>
      </c>
      <c r="B15" s="694">
        <v>8324.7234185543493</v>
      </c>
      <c r="C15" s="694">
        <v>5197.7973890415587</v>
      </c>
      <c r="D15" s="694">
        <v>5741.3558633319626</v>
      </c>
      <c r="E15" s="694">
        <v>7729.7049270955658</v>
      </c>
      <c r="F15" s="694">
        <v>7698.926163766695</v>
      </c>
      <c r="G15" s="694">
        <v>6514.0862304757966</v>
      </c>
      <c r="H15" s="694">
        <v>8758.0844726189698</v>
      </c>
      <c r="I15" s="694">
        <v>14670.984876563301</v>
      </c>
    </row>
    <row r="16" spans="1:13" s="17" customFormat="1" ht="13.8">
      <c r="A16" s="392" t="s">
        <v>2276</v>
      </c>
      <c r="B16" s="688">
        <v>740.21413892299495</v>
      </c>
      <c r="C16" s="688">
        <v>598.10863498198535</v>
      </c>
      <c r="D16" s="688">
        <v>701.58524341630834</v>
      </c>
      <c r="E16" s="688">
        <v>839.5763237520008</v>
      </c>
      <c r="F16" s="688">
        <v>926.8996149299245</v>
      </c>
      <c r="G16" s="688">
        <v>974.59446972781541</v>
      </c>
      <c r="H16" s="688">
        <v>1236.4332601051194</v>
      </c>
      <c r="I16" s="688">
        <v>1203.7785394969958</v>
      </c>
    </row>
    <row r="17" spans="1:9" s="17" customFormat="1" ht="13.8">
      <c r="A17" s="392" t="s">
        <v>2277</v>
      </c>
      <c r="B17" s="688">
        <v>99.098463433287819</v>
      </c>
      <c r="C17" s="688">
        <v>76.284924443000136</v>
      </c>
      <c r="D17" s="688">
        <v>45.213244705999998</v>
      </c>
      <c r="E17" s="688">
        <v>153.01997093826233</v>
      </c>
      <c r="F17" s="688">
        <v>79.725335613798009</v>
      </c>
      <c r="G17" s="688">
        <v>63.986791463003293</v>
      </c>
      <c r="H17" s="688">
        <v>76.178351059133377</v>
      </c>
      <c r="I17" s="688">
        <v>90.198755810000065</v>
      </c>
    </row>
    <row r="18" spans="1:9" s="17" customFormat="1" ht="13.8">
      <c r="A18" s="392" t="s">
        <v>2278</v>
      </c>
      <c r="B18" s="688">
        <v>137.88712201304617</v>
      </c>
      <c r="C18" s="688">
        <v>121.87552282500015</v>
      </c>
      <c r="D18" s="688">
        <v>134.70271152900011</v>
      </c>
      <c r="E18" s="688">
        <v>278.50051603530954</v>
      </c>
      <c r="F18" s="688">
        <v>167.25347263518648</v>
      </c>
      <c r="G18" s="688">
        <v>131.11990311607292</v>
      </c>
      <c r="H18" s="688">
        <v>241.40277809972574</v>
      </c>
      <c r="I18" s="688">
        <v>198.72887642200001</v>
      </c>
    </row>
    <row r="19" spans="1:9" s="17" customFormat="1" ht="13.8">
      <c r="A19" s="392" t="s">
        <v>2279</v>
      </c>
      <c r="B19" s="688">
        <v>1481.701435657603</v>
      </c>
      <c r="C19" s="688">
        <v>994.1550078565931</v>
      </c>
      <c r="D19" s="688">
        <v>1257.1977198424233</v>
      </c>
      <c r="E19" s="688">
        <v>1601.9398577741924</v>
      </c>
      <c r="F19" s="688">
        <v>1579.5372429162292</v>
      </c>
      <c r="G19" s="688">
        <v>924.6132551071787</v>
      </c>
      <c r="H19" s="688">
        <v>1571.8171923190689</v>
      </c>
      <c r="I19" s="688">
        <v>2795.5854826823042</v>
      </c>
    </row>
    <row r="20" spans="1:9" s="17" customFormat="1" ht="13.8">
      <c r="A20" s="392" t="s">
        <v>2280</v>
      </c>
      <c r="B20" s="688">
        <v>95.522892652126615</v>
      </c>
      <c r="C20" s="688">
        <v>88.625572730000073</v>
      </c>
      <c r="D20" s="688">
        <v>89.788671149999999</v>
      </c>
      <c r="E20" s="688">
        <v>153.41108280699999</v>
      </c>
      <c r="F20" s="688">
        <v>227.67056103142599</v>
      </c>
      <c r="G20" s="688">
        <v>227.15061860396881</v>
      </c>
      <c r="H20" s="688">
        <v>402.98429362940715</v>
      </c>
      <c r="I20" s="688">
        <v>401.04844130499998</v>
      </c>
    </row>
    <row r="21" spans="1:9" s="17" customFormat="1" ht="13.8">
      <c r="A21" s="392" t="s">
        <v>2281</v>
      </c>
      <c r="B21" s="688">
        <v>740.76194739100879</v>
      </c>
      <c r="C21" s="688">
        <v>752.05327247000719</v>
      </c>
      <c r="D21" s="688">
        <v>578.99992132567036</v>
      </c>
      <c r="E21" s="688">
        <v>856.32056024781673</v>
      </c>
      <c r="F21" s="688">
        <v>1029.5691951361493</v>
      </c>
      <c r="G21" s="688">
        <v>1043.2858430050435</v>
      </c>
      <c r="H21" s="688">
        <v>1358.6324664948545</v>
      </c>
      <c r="I21" s="688">
        <v>1559.2124994669996</v>
      </c>
    </row>
    <row r="22" spans="1:9" s="17" customFormat="1" ht="13.8">
      <c r="A22" s="392" t="s">
        <v>2282</v>
      </c>
      <c r="B22" s="688">
        <v>1565.6410297810671</v>
      </c>
      <c r="C22" s="688">
        <v>834.88491288599312</v>
      </c>
      <c r="D22" s="688">
        <v>1200.2461808291803</v>
      </c>
      <c r="E22" s="688">
        <v>1551.9650708543829</v>
      </c>
      <c r="F22" s="688">
        <v>1100.3124284591952</v>
      </c>
      <c r="G22" s="688">
        <v>1048.685143084281</v>
      </c>
      <c r="H22" s="688">
        <v>1367.0907196341341</v>
      </c>
      <c r="I22" s="688">
        <v>1164.4644785180024</v>
      </c>
    </row>
    <row r="23" spans="1:9" s="17" customFormat="1" ht="13.8">
      <c r="A23" s="392" t="s">
        <v>2283</v>
      </c>
      <c r="B23" s="688">
        <v>3017.333145111767</v>
      </c>
      <c r="C23" s="688">
        <v>1433.7417066819755</v>
      </c>
      <c r="D23" s="688">
        <v>1423.6446516140006</v>
      </c>
      <c r="E23" s="688">
        <v>1763.8400855680395</v>
      </c>
      <c r="F23" s="688">
        <v>2095.5152694368821</v>
      </c>
      <c r="G23" s="688">
        <v>1669.4864888860131</v>
      </c>
      <c r="H23" s="688">
        <v>2023.4807020462406</v>
      </c>
      <c r="I23" s="688">
        <v>6755.3400060250015</v>
      </c>
    </row>
    <row r="24" spans="1:9" s="17" customFormat="1" ht="13.8">
      <c r="A24" s="392" t="s">
        <v>2284</v>
      </c>
      <c r="B24" s="688">
        <v>446.56324359144685</v>
      </c>
      <c r="C24" s="688">
        <v>298.06783416700461</v>
      </c>
      <c r="D24" s="688">
        <v>303.86664480537991</v>
      </c>
      <c r="E24" s="688">
        <v>515.25882815781699</v>
      </c>
      <c r="F24" s="688">
        <v>481.65308611303618</v>
      </c>
      <c r="G24" s="688">
        <v>419.0130350643027</v>
      </c>
      <c r="H24" s="688">
        <v>465.01606304680837</v>
      </c>
      <c r="I24" s="688">
        <v>480.63147065000027</v>
      </c>
    </row>
    <row r="25" spans="1:9">
      <c r="B25" s="698"/>
      <c r="C25" s="698"/>
      <c r="D25" s="698"/>
      <c r="E25" s="698"/>
      <c r="F25" s="698"/>
      <c r="G25" s="698"/>
      <c r="H25" s="698"/>
      <c r="I25" s="698"/>
    </row>
    <row r="28" spans="1:9">
      <c r="A28" s="250" t="s">
        <v>1197</v>
      </c>
    </row>
    <row r="31" spans="1:9">
      <c r="B31" s="732"/>
      <c r="C31" s="732"/>
      <c r="D31" s="732"/>
      <c r="E31" s="732"/>
      <c r="F31" s="732"/>
      <c r="G31" s="732"/>
      <c r="H31" s="732"/>
      <c r="I31" s="732"/>
    </row>
    <row r="32" spans="1:9">
      <c r="B32" s="732"/>
      <c r="C32" s="732"/>
      <c r="D32" s="732"/>
      <c r="E32" s="732"/>
      <c r="F32" s="732"/>
      <c r="G32" s="732"/>
      <c r="H32" s="732"/>
      <c r="I32" s="732"/>
    </row>
    <row r="33" spans="4:9">
      <c r="D33" s="730"/>
      <c r="E33" s="730"/>
      <c r="F33" s="730"/>
      <c r="G33" s="730"/>
      <c r="H33" s="730"/>
      <c r="I33" s="730"/>
    </row>
  </sheetData>
  <hyperlinks>
    <hyperlink ref="K3" location="Content!A1" display="Back to content page" xr:uid="{00000000-0004-0000-2E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M33"/>
  <sheetViews>
    <sheetView topLeftCell="A18" workbookViewId="0">
      <selection activeCell="G20" sqref="G20"/>
    </sheetView>
  </sheetViews>
  <sheetFormatPr defaultRowHeight="14.4"/>
  <cols>
    <col min="1" max="1" width="49" customWidth="1"/>
    <col min="2" max="8" width="9.77734375" bestFit="1" customWidth="1"/>
    <col min="9" max="9" width="9.77734375" customWidth="1"/>
  </cols>
  <sheetData>
    <row r="1" spans="1:13">
      <c r="A1" s="44" t="s">
        <v>3292</v>
      </c>
    </row>
    <row r="3" spans="1:13" s="17" customFormat="1" ht="17.55"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4366.9502233940002</v>
      </c>
      <c r="C4" s="694">
        <v>3946.2254244069995</v>
      </c>
      <c r="D4" s="694">
        <v>3783.6193314910006</v>
      </c>
      <c r="E4" s="694">
        <v>4553.5388982660006</v>
      </c>
      <c r="F4" s="694">
        <v>4369.1942688150002</v>
      </c>
      <c r="G4" s="694">
        <v>3443.9991691690007</v>
      </c>
      <c r="H4" s="694">
        <v>4012.6987293359998</v>
      </c>
      <c r="I4" s="694">
        <v>5508.5215659569994</v>
      </c>
      <c r="L4" s="390"/>
      <c r="M4" s="390"/>
    </row>
    <row r="5" spans="1:13" s="17" customFormat="1" ht="13.8">
      <c r="A5" s="392" t="s">
        <v>2276</v>
      </c>
      <c r="B5" s="688">
        <v>934.27154939499997</v>
      </c>
      <c r="C5" s="688">
        <v>1032.72156739</v>
      </c>
      <c r="D5" s="688">
        <v>1060.673839372</v>
      </c>
      <c r="E5" s="688">
        <v>1178.0642911570001</v>
      </c>
      <c r="F5" s="688">
        <v>1089.2768230690001</v>
      </c>
      <c r="G5" s="688">
        <v>874.22651496800006</v>
      </c>
      <c r="H5" s="688">
        <v>1066.582778322</v>
      </c>
      <c r="I5" s="688">
        <v>1153.947682103</v>
      </c>
    </row>
    <row r="6" spans="1:13" s="17" customFormat="1" ht="13.8">
      <c r="A6" s="392" t="s">
        <v>2277</v>
      </c>
      <c r="B6" s="688">
        <v>132.85168249699998</v>
      </c>
      <c r="C6" s="688">
        <v>99.446741627000009</v>
      </c>
      <c r="D6" s="688">
        <v>92.331103113000012</v>
      </c>
      <c r="E6" s="688">
        <v>111.48831290199999</v>
      </c>
      <c r="F6" s="688">
        <v>115.578228903</v>
      </c>
      <c r="G6" s="688">
        <v>52.318688598999998</v>
      </c>
      <c r="H6" s="688">
        <v>80.656696222000008</v>
      </c>
      <c r="I6" s="688">
        <v>105.068371773</v>
      </c>
    </row>
    <row r="7" spans="1:13" s="17" customFormat="1" ht="13.8">
      <c r="A7" s="392" t="s">
        <v>2278</v>
      </c>
      <c r="B7" s="688">
        <v>546.07397248999996</v>
      </c>
      <c r="C7" s="688">
        <v>1000.441257531</v>
      </c>
      <c r="D7" s="688">
        <v>734.327748219</v>
      </c>
      <c r="E7" s="688">
        <v>945.09615991099997</v>
      </c>
      <c r="F7" s="688">
        <v>999.35278195500007</v>
      </c>
      <c r="G7" s="688">
        <v>864.79649295700005</v>
      </c>
      <c r="H7" s="688">
        <v>1035.454081952</v>
      </c>
      <c r="I7" s="688">
        <v>1444.688400391</v>
      </c>
    </row>
    <row r="8" spans="1:13" s="17" customFormat="1" ht="13.8">
      <c r="A8" s="392" t="s">
        <v>2279</v>
      </c>
      <c r="B8" s="688">
        <v>99.403734172999989</v>
      </c>
      <c r="C8" s="688">
        <v>73.094899918999999</v>
      </c>
      <c r="D8" s="688">
        <v>94.110700289000008</v>
      </c>
      <c r="E8" s="688">
        <v>51.769432847999994</v>
      </c>
      <c r="F8" s="688">
        <v>63.589242505000001</v>
      </c>
      <c r="G8" s="688">
        <v>81.129020657000012</v>
      </c>
      <c r="H8" s="688">
        <v>159.875341588</v>
      </c>
      <c r="I8" s="688">
        <v>445.868263087</v>
      </c>
    </row>
    <row r="9" spans="1:13" s="17" customFormat="1" ht="13.8">
      <c r="A9" s="392" t="s">
        <v>2280</v>
      </c>
      <c r="B9" s="688">
        <v>4.3480068569999997</v>
      </c>
      <c r="C9" s="688">
        <v>4.115757909</v>
      </c>
      <c r="D9" s="688">
        <v>2.0308465099999999</v>
      </c>
      <c r="E9" s="688">
        <v>1.761047005</v>
      </c>
      <c r="F9" s="688">
        <v>2.550477554</v>
      </c>
      <c r="G9" s="688">
        <v>1.5140949269999999</v>
      </c>
      <c r="H9" s="688">
        <v>2.5355650970000001</v>
      </c>
      <c r="I9" s="688">
        <v>1.3163621189999999</v>
      </c>
    </row>
    <row r="10" spans="1:13" s="17" customFormat="1" ht="13.8">
      <c r="A10" s="392" t="s">
        <v>2281</v>
      </c>
      <c r="B10" s="688">
        <v>65.156350162999999</v>
      </c>
      <c r="C10" s="688">
        <v>50.825897695000002</v>
      </c>
      <c r="D10" s="688">
        <v>67.665754815</v>
      </c>
      <c r="E10" s="688">
        <v>107.997022075</v>
      </c>
      <c r="F10" s="688">
        <v>114.339177122</v>
      </c>
      <c r="G10" s="688">
        <v>161.06011070300002</v>
      </c>
      <c r="H10" s="688">
        <v>208.86572462599997</v>
      </c>
      <c r="I10" s="688">
        <v>302.67696810399997</v>
      </c>
    </row>
    <row r="11" spans="1:13" s="17" customFormat="1" ht="13.8">
      <c r="A11" s="392" t="s">
        <v>2282</v>
      </c>
      <c r="B11" s="688">
        <v>2187.0492914850001</v>
      </c>
      <c r="C11" s="688">
        <v>1537.9962873469999</v>
      </c>
      <c r="D11" s="688">
        <v>1583.91650056</v>
      </c>
      <c r="E11" s="688">
        <v>2001.8102033010002</v>
      </c>
      <c r="F11" s="688">
        <v>1798.549391471</v>
      </c>
      <c r="G11" s="688">
        <v>1283.3921459840001</v>
      </c>
      <c r="H11" s="688">
        <v>1270.028761476</v>
      </c>
      <c r="I11" s="688">
        <v>1713.5426741419999</v>
      </c>
    </row>
    <row r="12" spans="1:13" s="17" customFormat="1" ht="13.8">
      <c r="A12" s="392" t="s">
        <v>2283</v>
      </c>
      <c r="B12" s="688">
        <v>314.16065939200001</v>
      </c>
      <c r="C12" s="688">
        <v>116.02577590600001</v>
      </c>
      <c r="D12" s="688">
        <v>123.365740082</v>
      </c>
      <c r="E12" s="688">
        <v>125.973432045</v>
      </c>
      <c r="F12" s="688">
        <v>124.287243756</v>
      </c>
      <c r="G12" s="688">
        <v>107.41149910999999</v>
      </c>
      <c r="H12" s="688">
        <v>134.15438838400001</v>
      </c>
      <c r="I12" s="688">
        <v>247.09935251300001</v>
      </c>
    </row>
    <row r="13" spans="1:13" s="17" customFormat="1" ht="13.8">
      <c r="A13" s="392" t="s">
        <v>2284</v>
      </c>
      <c r="B13" s="688">
        <v>83.634976942000009</v>
      </c>
      <c r="C13" s="688">
        <v>31.557239082999999</v>
      </c>
      <c r="D13" s="688">
        <v>25.197098530999998</v>
      </c>
      <c r="E13" s="688">
        <v>29.578997021999999</v>
      </c>
      <c r="F13" s="688">
        <v>61.670902479999995</v>
      </c>
      <c r="G13" s="688">
        <v>18.150601263999999</v>
      </c>
      <c r="H13" s="688">
        <v>54.545391668999997</v>
      </c>
      <c r="I13" s="688">
        <v>94.313491724999992</v>
      </c>
    </row>
    <row r="14" spans="1:13">
      <c r="B14" s="698"/>
      <c r="C14" s="698"/>
      <c r="D14" s="698"/>
      <c r="E14" s="698"/>
      <c r="F14" s="698"/>
      <c r="G14" s="698"/>
      <c r="H14" s="698"/>
      <c r="I14" s="698"/>
      <c r="L14" s="17"/>
    </row>
    <row r="15" spans="1:13" s="17" customFormat="1" ht="13.8">
      <c r="A15" s="391" t="s">
        <v>2274</v>
      </c>
      <c r="B15" s="694">
        <v>7835.6523893430003</v>
      </c>
      <c r="C15" s="694">
        <v>7191.1143778490004</v>
      </c>
      <c r="D15" s="694">
        <v>6559.8769525990001</v>
      </c>
      <c r="E15" s="694">
        <v>7128.2815191709997</v>
      </c>
      <c r="F15" s="694">
        <v>6196.5511831600015</v>
      </c>
      <c r="G15" s="694">
        <v>4983.4561062519997</v>
      </c>
      <c r="H15" s="694">
        <v>6432.9911302429991</v>
      </c>
      <c r="I15" s="694">
        <v>7887.7424455169994</v>
      </c>
    </row>
    <row r="16" spans="1:13" s="17" customFormat="1" ht="13.8">
      <c r="A16" s="392" t="s">
        <v>2276</v>
      </c>
      <c r="B16" s="688">
        <v>670.0946564730001</v>
      </c>
      <c r="C16" s="688">
        <v>736.37907141900007</v>
      </c>
      <c r="D16" s="688">
        <v>663.957872081</v>
      </c>
      <c r="E16" s="688">
        <v>693.08524449399999</v>
      </c>
      <c r="F16" s="688">
        <v>735.46407631299996</v>
      </c>
      <c r="G16" s="688">
        <v>644.37931734300003</v>
      </c>
      <c r="H16" s="688">
        <v>760.83315299000003</v>
      </c>
      <c r="I16" s="688">
        <v>853.31510961200001</v>
      </c>
    </row>
    <row r="17" spans="1:9" s="17" customFormat="1" ht="13.8">
      <c r="A17" s="392" t="s">
        <v>2277</v>
      </c>
      <c r="B17" s="688">
        <v>238.27552621300001</v>
      </c>
      <c r="C17" s="688">
        <v>211.83380197</v>
      </c>
      <c r="D17" s="688">
        <v>247.02209875400001</v>
      </c>
      <c r="E17" s="688">
        <v>632.33901815800004</v>
      </c>
      <c r="F17" s="688">
        <v>196.88012119199999</v>
      </c>
      <c r="G17" s="688">
        <v>152.735864615</v>
      </c>
      <c r="H17" s="688">
        <v>189.19023821799999</v>
      </c>
      <c r="I17" s="688">
        <v>202.374984227</v>
      </c>
    </row>
    <row r="18" spans="1:9" s="17" customFormat="1" ht="13.8">
      <c r="A18" s="392" t="s">
        <v>2278</v>
      </c>
      <c r="B18" s="688">
        <v>413.61001937499998</v>
      </c>
      <c r="C18" s="688">
        <v>331.56073693100001</v>
      </c>
      <c r="D18" s="688">
        <v>638.17180891400005</v>
      </c>
      <c r="E18" s="688">
        <v>433.07795675900002</v>
      </c>
      <c r="F18" s="688">
        <v>576.3031036540001</v>
      </c>
      <c r="G18" s="688">
        <v>648.68829003100007</v>
      </c>
      <c r="H18" s="688">
        <v>664.16525041299997</v>
      </c>
      <c r="I18" s="688">
        <v>712.65886587699993</v>
      </c>
    </row>
    <row r="19" spans="1:9" s="17" customFormat="1" ht="13.8">
      <c r="A19" s="392" t="s">
        <v>2279</v>
      </c>
      <c r="B19" s="688">
        <v>1157.6679359960001</v>
      </c>
      <c r="C19" s="688">
        <v>986.31984224500002</v>
      </c>
      <c r="D19" s="688">
        <v>686.73156351199998</v>
      </c>
      <c r="E19" s="688">
        <v>882.71921441100005</v>
      </c>
      <c r="F19" s="688">
        <v>933.69051019400001</v>
      </c>
      <c r="G19" s="688">
        <v>593.63698993799994</v>
      </c>
      <c r="H19" s="688">
        <v>879.44915256599995</v>
      </c>
      <c r="I19" s="688">
        <v>1454.6612309540001</v>
      </c>
    </row>
    <row r="20" spans="1:9" s="17" customFormat="1" ht="13.8">
      <c r="A20" s="392" t="s">
        <v>2280</v>
      </c>
      <c r="B20" s="688">
        <v>30.273992633999999</v>
      </c>
      <c r="C20" s="688">
        <v>34.878435897999999</v>
      </c>
      <c r="D20" s="688">
        <v>31.682644046</v>
      </c>
      <c r="E20" s="688">
        <v>31.749750448</v>
      </c>
      <c r="F20" s="688">
        <v>34.518071507000002</v>
      </c>
      <c r="G20" s="688">
        <v>35.727171315</v>
      </c>
      <c r="H20" s="688">
        <v>49.881668953000002</v>
      </c>
      <c r="I20" s="688">
        <v>58.254054042999996</v>
      </c>
    </row>
    <row r="21" spans="1:9" s="17" customFormat="1" ht="13.8">
      <c r="A21" s="392" t="s">
        <v>2281</v>
      </c>
      <c r="B21" s="688">
        <v>632.32564894500001</v>
      </c>
      <c r="C21" s="688">
        <v>717.86745657799997</v>
      </c>
      <c r="D21" s="688">
        <v>695.2635262230001</v>
      </c>
      <c r="E21" s="688">
        <v>778.624020793</v>
      </c>
      <c r="F21" s="688">
        <v>703.03960776999998</v>
      </c>
      <c r="G21" s="688">
        <v>703.14663507299997</v>
      </c>
      <c r="H21" s="688">
        <v>873.21490161399993</v>
      </c>
      <c r="I21" s="688">
        <v>1014.9728796569999</v>
      </c>
    </row>
    <row r="22" spans="1:9" s="17" customFormat="1" ht="13.8">
      <c r="A22" s="392" t="s">
        <v>2282</v>
      </c>
      <c r="B22" s="688">
        <v>1552.6080247720001</v>
      </c>
      <c r="C22" s="688">
        <v>1460.4224700980001</v>
      </c>
      <c r="D22" s="688">
        <v>1374.7759349790001</v>
      </c>
      <c r="E22" s="688">
        <v>1392.951299068</v>
      </c>
      <c r="F22" s="688">
        <v>1046.2256673250001</v>
      </c>
      <c r="G22" s="688">
        <v>693.973636887</v>
      </c>
      <c r="H22" s="688">
        <v>1038.627618986</v>
      </c>
      <c r="I22" s="688">
        <v>1149.209393414</v>
      </c>
    </row>
    <row r="23" spans="1:9" s="17" customFormat="1" ht="13.8">
      <c r="A23" s="392" t="s">
        <v>2283</v>
      </c>
      <c r="B23" s="688">
        <v>2378.6112043480002</v>
      </c>
      <c r="C23" s="688">
        <v>1986.9540186659999</v>
      </c>
      <c r="D23" s="688">
        <v>1579.730714816</v>
      </c>
      <c r="E23" s="688">
        <v>1687.841117639</v>
      </c>
      <c r="F23" s="688">
        <v>1394.963706663</v>
      </c>
      <c r="G23" s="688">
        <v>1077.9389517100001</v>
      </c>
      <c r="H23" s="688">
        <v>1426.056564731</v>
      </c>
      <c r="I23" s="688">
        <v>1874.0851943709999</v>
      </c>
    </row>
    <row r="24" spans="1:9" s="17" customFormat="1" ht="13.8">
      <c r="A24" s="392" t="s">
        <v>2284</v>
      </c>
      <c r="B24" s="688">
        <v>762.18538058700005</v>
      </c>
      <c r="C24" s="688">
        <v>724.898544044</v>
      </c>
      <c r="D24" s="688">
        <v>642.54078927400008</v>
      </c>
      <c r="E24" s="688">
        <v>595.893897401</v>
      </c>
      <c r="F24" s="688">
        <v>575.46631854200007</v>
      </c>
      <c r="G24" s="688">
        <v>433.22924933999997</v>
      </c>
      <c r="H24" s="688">
        <v>551.57258177199992</v>
      </c>
      <c r="I24" s="688">
        <v>568.21073336200004</v>
      </c>
    </row>
    <row r="25" spans="1:9">
      <c r="B25" s="698"/>
      <c r="C25" s="698"/>
      <c r="D25" s="698"/>
      <c r="E25" s="698"/>
      <c r="F25" s="698"/>
      <c r="G25" s="698"/>
      <c r="H25" s="698"/>
      <c r="I25" s="698"/>
    </row>
    <row r="28" spans="1:9">
      <c r="A28" s="17" t="s">
        <v>3093</v>
      </c>
    </row>
    <row r="32" spans="1:9">
      <c r="B32" s="734"/>
      <c r="C32" s="734"/>
      <c r="D32" s="734"/>
      <c r="E32" s="734"/>
      <c r="F32" s="734"/>
      <c r="G32" s="734"/>
      <c r="H32" s="734"/>
      <c r="I32" s="734"/>
    </row>
    <row r="33" spans="2:9">
      <c r="B33" s="734"/>
      <c r="C33" s="734"/>
      <c r="D33" s="734"/>
      <c r="E33" s="734"/>
      <c r="F33" s="734"/>
      <c r="G33" s="734"/>
      <c r="H33" s="734"/>
      <c r="I33" s="734"/>
    </row>
  </sheetData>
  <hyperlinks>
    <hyperlink ref="K3" location="Content!A1" display="Back to content page" xr:uid="{00000000-0004-0000-2F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8:L9"/>
  <sheetViews>
    <sheetView workbookViewId="0">
      <selection activeCell="R8" sqref="R8"/>
    </sheetView>
  </sheetViews>
  <sheetFormatPr defaultColWidth="9.21875" defaultRowHeight="14.4"/>
  <cols>
    <col min="2" max="2" width="9.77734375" customWidth="1"/>
  </cols>
  <sheetData>
    <row r="8" spans="2:12" ht="58.8">
      <c r="B8" s="742">
        <v>1.1000000000000001</v>
      </c>
      <c r="C8" s="742"/>
      <c r="D8" s="742"/>
      <c r="E8" s="742"/>
      <c r="F8" s="742"/>
      <c r="G8" s="742"/>
      <c r="H8" s="742"/>
      <c r="I8" s="742"/>
      <c r="J8" s="742"/>
      <c r="K8" s="742"/>
      <c r="L8" s="742"/>
    </row>
    <row r="9" spans="2:12" ht="58.8">
      <c r="B9" s="297" t="s">
        <v>557</v>
      </c>
      <c r="C9" s="297"/>
      <c r="D9" s="297"/>
      <c r="E9" s="297"/>
      <c r="F9" s="297"/>
      <c r="G9" s="297"/>
      <c r="H9" s="297"/>
    </row>
  </sheetData>
  <mergeCells count="1">
    <mergeCell ref="B8:L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K31"/>
  <sheetViews>
    <sheetView topLeftCell="A18" workbookViewId="0">
      <selection activeCell="G20" sqref="G20"/>
    </sheetView>
  </sheetViews>
  <sheetFormatPr defaultRowHeight="14.4"/>
  <cols>
    <col min="1" max="1" width="45.5546875" customWidth="1"/>
  </cols>
  <sheetData>
    <row r="1" spans="1:11">
      <c r="A1" s="44" t="s">
        <v>3293</v>
      </c>
    </row>
    <row r="3" spans="1:11" s="17" customFormat="1" ht="19.5" customHeight="1">
      <c r="A3" s="393" t="s">
        <v>451</v>
      </c>
      <c r="B3" s="225">
        <v>2015</v>
      </c>
      <c r="C3" s="225">
        <v>2016</v>
      </c>
      <c r="D3" s="225">
        <v>2017</v>
      </c>
      <c r="E3" s="225">
        <v>2018</v>
      </c>
      <c r="F3" s="225">
        <v>2019</v>
      </c>
      <c r="G3" s="225">
        <v>2020</v>
      </c>
      <c r="H3" s="225">
        <v>2021</v>
      </c>
      <c r="I3" s="225">
        <v>2022</v>
      </c>
      <c r="K3" s="1" t="s">
        <v>559</v>
      </c>
    </row>
    <row r="4" spans="1:11" s="17" customFormat="1" ht="13.8">
      <c r="A4" s="391" t="s">
        <v>2275</v>
      </c>
      <c r="B4" s="694">
        <v>242.00139748506933</v>
      </c>
      <c r="C4" s="694">
        <v>282.03934866570165</v>
      </c>
      <c r="D4" s="694">
        <v>286.52923035125627</v>
      </c>
      <c r="E4" s="694">
        <v>330.71659126430308</v>
      </c>
      <c r="F4" s="694">
        <v>261.06702115522768</v>
      </c>
      <c r="G4" s="694">
        <v>288.52288661570014</v>
      </c>
      <c r="H4" s="694">
        <v>320.39780220686987</v>
      </c>
      <c r="I4" s="694">
        <v>320.05887336033123</v>
      </c>
    </row>
    <row r="5" spans="1:11" s="17" customFormat="1" ht="13.8">
      <c r="A5" s="392" t="s">
        <v>2276</v>
      </c>
      <c r="B5" s="688">
        <v>242</v>
      </c>
      <c r="C5" s="688">
        <v>282.03586799375375</v>
      </c>
      <c r="D5" s="688">
        <v>286.52716341395507</v>
      </c>
      <c r="E5" s="688">
        <v>330.71541803184414</v>
      </c>
      <c r="F5" s="688">
        <v>261.06553026978298</v>
      </c>
      <c r="G5" s="688">
        <v>288.51744704033007</v>
      </c>
      <c r="H5" s="688">
        <v>320.39281365995549</v>
      </c>
      <c r="I5" s="688">
        <v>315.95309744547285</v>
      </c>
    </row>
    <row r="6" spans="1:11" s="17" customFormat="1" ht="13.8">
      <c r="A6" s="392" t="s">
        <v>2277</v>
      </c>
      <c r="B6" s="688">
        <v>3.077715357462623E-7</v>
      </c>
      <c r="C6" s="688">
        <v>7.1389340735329275E-7</v>
      </c>
      <c r="D6" s="688">
        <v>2.1439120363983723E-6</v>
      </c>
      <c r="E6" s="688">
        <v>9.6026613589832843E-7</v>
      </c>
      <c r="F6" s="688">
        <v>1.1053181265473376E-6</v>
      </c>
      <c r="G6" s="688">
        <v>2.4385213130698478E-6</v>
      </c>
      <c r="H6" s="688">
        <v>1.8182120570632636E-6</v>
      </c>
      <c r="I6" s="688">
        <v>1.6508434269619623</v>
      </c>
    </row>
    <row r="7" spans="1:11" s="17" customFormat="1" ht="13.8">
      <c r="A7" s="392" t="s">
        <v>2278</v>
      </c>
      <c r="B7" s="688">
        <v>1.1985566654111726E-4</v>
      </c>
      <c r="C7" s="688">
        <v>2.177476625021644E-5</v>
      </c>
      <c r="D7" s="688">
        <v>3.9869526169151747E-5</v>
      </c>
      <c r="E7" s="688">
        <v>5.7982079684464093E-5</v>
      </c>
      <c r="F7" s="688">
        <v>4.6001498901324403E-5</v>
      </c>
      <c r="G7" s="688">
        <v>1.8138237940469394E-6</v>
      </c>
      <c r="H7" s="688">
        <v>2.1606227384672397E-6</v>
      </c>
      <c r="I7" s="688">
        <v>0</v>
      </c>
    </row>
    <row r="8" spans="1:11" s="17" customFormat="1" ht="13.8">
      <c r="A8" s="392" t="s">
        <v>2279</v>
      </c>
      <c r="B8" s="688">
        <v>0</v>
      </c>
      <c r="C8" s="688">
        <v>0</v>
      </c>
      <c r="D8" s="688">
        <v>0</v>
      </c>
      <c r="E8" s="688">
        <v>0</v>
      </c>
      <c r="F8" s="688">
        <v>0</v>
      </c>
      <c r="G8" s="688">
        <v>0</v>
      </c>
      <c r="H8" s="688">
        <v>0</v>
      </c>
      <c r="I8" s="688">
        <v>0</v>
      </c>
    </row>
    <row r="9" spans="1:11" s="17" customFormat="1" ht="13.8">
      <c r="A9" s="392" t="s">
        <v>2280</v>
      </c>
      <c r="B9" s="688">
        <v>0</v>
      </c>
      <c r="C9" s="688">
        <v>0</v>
      </c>
      <c r="D9" s="688">
        <v>0</v>
      </c>
      <c r="E9" s="688">
        <v>0</v>
      </c>
      <c r="F9" s="688">
        <v>0</v>
      </c>
      <c r="G9" s="688">
        <v>0</v>
      </c>
      <c r="H9" s="688">
        <v>0</v>
      </c>
      <c r="I9" s="688">
        <v>0</v>
      </c>
    </row>
    <row r="10" spans="1:11" s="17" customFormat="1" ht="13.8">
      <c r="A10" s="392" t="s">
        <v>2281</v>
      </c>
      <c r="B10" s="688">
        <v>9.7104022646791029E-5</v>
      </c>
      <c r="C10" s="688">
        <v>2.7393553142020845E-5</v>
      </c>
      <c r="D10" s="688">
        <v>1.3651473765029427E-3</v>
      </c>
      <c r="E10" s="688">
        <v>1.0382245617769093E-4</v>
      </c>
      <c r="F10" s="688">
        <v>2.0310823294921707E-4</v>
      </c>
      <c r="G10" s="688">
        <v>8.5471224995685666E-5</v>
      </c>
      <c r="H10" s="688">
        <v>1.2322630937498997E-4</v>
      </c>
      <c r="I10" s="688">
        <v>0.51084121014243977</v>
      </c>
    </row>
    <row r="11" spans="1:11" s="17" customFormat="1" ht="13.8">
      <c r="A11" s="392" t="s">
        <v>2282</v>
      </c>
      <c r="B11" s="688">
        <v>1.1802176086003176E-3</v>
      </c>
      <c r="C11" s="688">
        <v>3.4307897350859457E-3</v>
      </c>
      <c r="D11" s="688">
        <v>6.5977648656786168E-4</v>
      </c>
      <c r="E11" s="688">
        <v>1.0104676568907954E-3</v>
      </c>
      <c r="F11" s="688">
        <v>1.2406703947205049E-3</v>
      </c>
      <c r="G11" s="688">
        <v>5.349851799913082E-3</v>
      </c>
      <c r="H11" s="688">
        <v>4.8613417702093329E-3</v>
      </c>
      <c r="I11" s="688">
        <v>1.9398707378421738</v>
      </c>
    </row>
    <row r="12" spans="1:11" s="17" customFormat="1" ht="13.8">
      <c r="A12" s="392" t="s">
        <v>2283</v>
      </c>
      <c r="B12" s="688">
        <v>0</v>
      </c>
      <c r="C12" s="688">
        <v>0</v>
      </c>
      <c r="D12" s="688">
        <v>0</v>
      </c>
      <c r="E12" s="688">
        <v>0</v>
      </c>
      <c r="F12" s="688">
        <v>0</v>
      </c>
      <c r="G12" s="688">
        <v>0</v>
      </c>
      <c r="H12" s="688">
        <v>0</v>
      </c>
      <c r="I12" s="688">
        <v>0</v>
      </c>
    </row>
    <row r="13" spans="1:11" s="17" customFormat="1" ht="13.8">
      <c r="A13" s="392" t="s">
        <v>2284</v>
      </c>
      <c r="B13" s="688">
        <v>0</v>
      </c>
      <c r="C13" s="688">
        <v>0</v>
      </c>
      <c r="D13" s="688">
        <v>0</v>
      </c>
      <c r="E13" s="688">
        <v>0</v>
      </c>
      <c r="F13" s="688">
        <v>0</v>
      </c>
      <c r="G13" s="688">
        <v>0</v>
      </c>
      <c r="H13" s="688">
        <v>0</v>
      </c>
      <c r="I13" s="688">
        <v>4.2205399118597003E-3</v>
      </c>
    </row>
    <row r="14" spans="1:11">
      <c r="B14" s="698"/>
      <c r="C14" s="698"/>
      <c r="D14" s="698"/>
      <c r="E14" s="698"/>
      <c r="F14" s="698"/>
      <c r="G14" s="698"/>
      <c r="H14" s="698"/>
      <c r="I14" s="698"/>
    </row>
    <row r="15" spans="1:11" s="17" customFormat="1" ht="13.8">
      <c r="A15" s="391" t="s">
        <v>2274</v>
      </c>
      <c r="B15" s="694">
        <v>973.86311045830166</v>
      </c>
      <c r="C15" s="694">
        <v>1040.0874059220114</v>
      </c>
      <c r="D15" s="694">
        <v>1303.4813449762241</v>
      </c>
      <c r="E15" s="694">
        <v>1270.9447038262483</v>
      </c>
      <c r="F15" s="694">
        <v>1166.5299813040126</v>
      </c>
      <c r="G15" s="694">
        <v>982.24499274256141</v>
      </c>
      <c r="H15" s="694">
        <v>1121.9545252423459</v>
      </c>
      <c r="I15" s="694">
        <v>1363.203275550439</v>
      </c>
    </row>
    <row r="16" spans="1:11" s="17" customFormat="1" ht="13.8">
      <c r="A16" s="392" t="s">
        <v>2276</v>
      </c>
      <c r="B16" s="688">
        <v>210.75654221990141</v>
      </c>
      <c r="C16" s="688">
        <v>259.16950712242584</v>
      </c>
      <c r="D16" s="688">
        <v>302.54560422842741</v>
      </c>
      <c r="E16" s="688">
        <v>313.64931542033565</v>
      </c>
      <c r="F16" s="688">
        <v>249.22303689457374</v>
      </c>
      <c r="G16" s="688">
        <v>256.07334984509936</v>
      </c>
      <c r="H16" s="688">
        <v>267.39872828231938</v>
      </c>
      <c r="I16" s="688">
        <v>328.43285006761158</v>
      </c>
    </row>
    <row r="17" spans="1:9" s="17" customFormat="1" ht="13.8">
      <c r="A17" s="392" t="s">
        <v>2277</v>
      </c>
      <c r="B17" s="688">
        <v>22.392050655166209</v>
      </c>
      <c r="C17" s="688">
        <v>27.448234228485195</v>
      </c>
      <c r="D17" s="688">
        <v>28.552692146892241</v>
      </c>
      <c r="E17" s="688">
        <v>28.868831059195625</v>
      </c>
      <c r="F17" s="688">
        <v>27.764727955249931</v>
      </c>
      <c r="G17" s="688">
        <v>16.779391045834704</v>
      </c>
      <c r="H17" s="688">
        <v>20.402441689892481</v>
      </c>
      <c r="I17" s="688">
        <v>29.600632012863723</v>
      </c>
    </row>
    <row r="18" spans="1:9" s="17" customFormat="1" ht="13.8">
      <c r="A18" s="392" t="s">
        <v>2278</v>
      </c>
      <c r="B18" s="688">
        <v>20.223410836539045</v>
      </c>
      <c r="C18" s="688">
        <v>21.75246484733368</v>
      </c>
      <c r="D18" s="688">
        <v>18.814240097889087</v>
      </c>
      <c r="E18" s="688">
        <v>21.459377758688856</v>
      </c>
      <c r="F18" s="688">
        <v>24.919901158656067</v>
      </c>
      <c r="G18" s="688">
        <v>18.825505213286281</v>
      </c>
      <c r="H18" s="688">
        <v>16.030206621576042</v>
      </c>
      <c r="I18" s="688">
        <v>29.212433765160085</v>
      </c>
    </row>
    <row r="19" spans="1:9" s="17" customFormat="1" ht="13.8">
      <c r="A19" s="392" t="s">
        <v>2279</v>
      </c>
      <c r="B19" s="688">
        <v>176.22292193446916</v>
      </c>
      <c r="C19" s="688">
        <v>165.5249859083026</v>
      </c>
      <c r="D19" s="688">
        <v>214.38575404561811</v>
      </c>
      <c r="E19" s="688">
        <v>242.28088722997904</v>
      </c>
      <c r="F19" s="688">
        <v>208.24791645062612</v>
      </c>
      <c r="G19" s="688">
        <v>161.73595695313551</v>
      </c>
      <c r="H19" s="688">
        <v>223.50752213354824</v>
      </c>
      <c r="I19" s="688">
        <v>306.35426567984672</v>
      </c>
    </row>
    <row r="20" spans="1:9" s="17" customFormat="1" ht="13.8">
      <c r="A20" s="392" t="s">
        <v>2280</v>
      </c>
      <c r="B20" s="688">
        <v>14.281337348981186</v>
      </c>
      <c r="C20" s="688">
        <v>17.14151502638909</v>
      </c>
      <c r="D20" s="688">
        <v>21.060067172720014</v>
      </c>
      <c r="E20" s="688">
        <v>17.860909675448369</v>
      </c>
      <c r="F20" s="688">
        <v>13.358020385506107</v>
      </c>
      <c r="G20" s="688">
        <v>34.752428101133667</v>
      </c>
      <c r="H20" s="688">
        <v>17.238028839656081</v>
      </c>
      <c r="I20" s="688">
        <v>17.301932252482011</v>
      </c>
    </row>
    <row r="21" spans="1:9" s="17" customFormat="1" ht="13.8">
      <c r="A21" s="392" t="s">
        <v>2281</v>
      </c>
      <c r="B21" s="688">
        <v>59.526283067109468</v>
      </c>
      <c r="C21" s="688">
        <v>60.903712907754567</v>
      </c>
      <c r="D21" s="688">
        <v>61.352836065093307</v>
      </c>
      <c r="E21" s="688">
        <v>67.828500818747088</v>
      </c>
      <c r="F21" s="688">
        <v>66.677345641500679</v>
      </c>
      <c r="G21" s="688">
        <v>60.415648481633205</v>
      </c>
      <c r="H21" s="688">
        <v>76.29347416821264</v>
      </c>
      <c r="I21" s="688">
        <v>76.053797117574106</v>
      </c>
    </row>
    <row r="22" spans="1:9" s="17" customFormat="1" ht="13.8">
      <c r="A22" s="392" t="s">
        <v>2282</v>
      </c>
      <c r="B22" s="688">
        <v>173.67953768633166</v>
      </c>
      <c r="C22" s="688">
        <v>193.58718098563804</v>
      </c>
      <c r="D22" s="688">
        <v>224.0152937244012</v>
      </c>
      <c r="E22" s="688">
        <v>193.80391562009851</v>
      </c>
      <c r="F22" s="688">
        <v>208.4595972430256</v>
      </c>
      <c r="G22" s="688">
        <v>173.17920483142498</v>
      </c>
      <c r="H22" s="688">
        <v>232.81201343691163</v>
      </c>
      <c r="I22" s="688">
        <v>270.54072749514813</v>
      </c>
    </row>
    <row r="23" spans="1:9" s="17" customFormat="1" ht="13.8">
      <c r="A23" s="392" t="s">
        <v>2283</v>
      </c>
      <c r="B23" s="688">
        <v>281.60064248939125</v>
      </c>
      <c r="C23" s="688">
        <v>274.50037796454927</v>
      </c>
      <c r="D23" s="688">
        <v>416.44019657461479</v>
      </c>
      <c r="E23" s="688">
        <v>358.65684002947199</v>
      </c>
      <c r="F23" s="688">
        <v>339.48601774610756</v>
      </c>
      <c r="G23" s="688">
        <v>238.73348430056404</v>
      </c>
      <c r="H23" s="688">
        <v>248.23434717354129</v>
      </c>
      <c r="I23" s="688">
        <v>285.5185723388006</v>
      </c>
    </row>
    <row r="24" spans="1:9" s="17" customFormat="1" ht="13.8">
      <c r="A24" s="392" t="s">
        <v>2284</v>
      </c>
      <c r="B24" s="688">
        <v>15.180384220412332</v>
      </c>
      <c r="C24" s="688">
        <v>20.059426931133117</v>
      </c>
      <c r="D24" s="688">
        <v>16.3146609205677</v>
      </c>
      <c r="E24" s="688">
        <v>26.536126214283147</v>
      </c>
      <c r="F24" s="688">
        <v>28.393417828766871</v>
      </c>
      <c r="G24" s="688">
        <v>21.750023970449725</v>
      </c>
      <c r="H24" s="688">
        <v>20.037762896688026</v>
      </c>
      <c r="I24" s="688">
        <v>20.188064820951887</v>
      </c>
    </row>
    <row r="25" spans="1:9" ht="16.5" customHeight="1">
      <c r="B25" s="698"/>
      <c r="C25" s="698"/>
      <c r="D25" s="698"/>
      <c r="E25" s="698"/>
      <c r="F25" s="698"/>
      <c r="G25" s="698"/>
      <c r="H25" s="698"/>
      <c r="I25" s="698"/>
    </row>
    <row r="27" spans="1:9">
      <c r="A27" s="17" t="s">
        <v>3094</v>
      </c>
    </row>
    <row r="30" spans="1:9">
      <c r="B30" s="732"/>
      <c r="C30" s="732"/>
      <c r="D30" s="732"/>
      <c r="E30" s="732"/>
      <c r="F30" s="732"/>
      <c r="G30" s="732"/>
      <c r="H30" s="732"/>
      <c r="I30" s="732"/>
    </row>
    <row r="31" spans="1:9">
      <c r="B31" s="732"/>
      <c r="C31" s="732"/>
      <c r="D31" s="732"/>
      <c r="E31" s="732"/>
      <c r="F31" s="732"/>
      <c r="G31" s="732"/>
      <c r="H31" s="732"/>
      <c r="I31" s="732"/>
    </row>
  </sheetData>
  <hyperlinks>
    <hyperlink ref="K3" location="Content!A1" display="Back to content page" xr:uid="{00000000-0004-0000-3000-00000000000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text="P.H." id="{C57557E6-DD3B-409E-906B-783115C05679}">
            <xm:f>NOT(ISERROR(SEARCH("P.H.",'C:\Users\zruth\Documents\ZARAFENOSOA\1-CORE BY THEME\SADC Statistics Yearbook\edition 2022\FROM MEMBER STATES\SEYCHELLES\TRADE\[SEYCHELLES_SYB_Data Collection Template_TRADEv1.xlsx]Sheet1'!#REF!)))</xm:f>
            <x14:dxf>
              <fill>
                <patternFill>
                  <bgColor rgb="FFFF0000"/>
                </patternFill>
              </fill>
            </x14:dxf>
          </x14:cfRule>
          <xm:sqref>C16:C24 G16:G24</xm:sqref>
        </x14:conditionalFormatting>
        <x14:conditionalFormatting xmlns:xm="http://schemas.microsoft.com/office/excel/2006/main">
          <x14:cfRule type="containsText" priority="1" operator="containsText" text="P.H." id="{EB9EE4A2-281D-4064-9F4E-13F78DE258B3}">
            <xm:f>NOT(ISERROR(SEARCH("P.H.",'C:\Users\zruth\Documents\ZARAFENOSOA\1-CORE BY THEME\SADC Statistics Yearbook\edition 2022\FROM MEMBER STATES\SEYCHELLES\TRADE\[SEYCHELLES_SYB_Data Collection Template_TRADEv1.xlsx]Sheet1'!#REF!)))</xm:f>
            <x14:dxf>
              <fill>
                <patternFill>
                  <bgColor rgb="FFFF0000"/>
                </patternFill>
              </fill>
            </x14:dxf>
          </x14:cfRule>
          <xm:sqref>H16:I24</xm:sqref>
        </x14:conditionalFormatting>
      </x14:conditionalFormatting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M30"/>
  <sheetViews>
    <sheetView topLeftCell="A27" workbookViewId="0">
      <selection activeCell="G20" sqref="G20"/>
    </sheetView>
  </sheetViews>
  <sheetFormatPr defaultRowHeight="14.4"/>
  <cols>
    <col min="1" max="1" width="50.5546875" customWidth="1"/>
    <col min="2" max="7" width="11.21875" bestFit="1" customWidth="1"/>
    <col min="8" max="8" width="12.21875" bestFit="1" customWidth="1"/>
    <col min="9" max="9" width="11.21875" customWidth="1"/>
  </cols>
  <sheetData>
    <row r="1" spans="1:13">
      <c r="A1" s="44" t="s">
        <v>3294</v>
      </c>
    </row>
    <row r="3" spans="1:13" s="17" customFormat="1" ht="18.600000000000001"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579">
        <v>75190.470635189995</v>
      </c>
      <c r="C4" s="579">
        <v>70807.749807226995</v>
      </c>
      <c r="D4" s="579">
        <v>82507.761617940007</v>
      </c>
      <c r="E4" s="579">
        <v>87734.357324196011</v>
      </c>
      <c r="F4" s="579">
        <v>84461.983693539005</v>
      </c>
      <c r="G4" s="579">
        <v>78234.969462243986</v>
      </c>
      <c r="H4" s="579">
        <v>113914.452265135</v>
      </c>
      <c r="I4" s="579">
        <v>116142.325385577</v>
      </c>
      <c r="L4" s="390"/>
      <c r="M4" s="390"/>
    </row>
    <row r="5" spans="1:13" s="17" customFormat="1">
      <c r="A5" s="392" t="s">
        <v>2276</v>
      </c>
      <c r="B5" s="580">
        <v>6883.7663414020008</v>
      </c>
      <c r="C5" s="580">
        <v>6914.9010859320006</v>
      </c>
      <c r="D5" s="580">
        <v>7839.8915489209994</v>
      </c>
      <c r="E5" s="580">
        <v>8409.0345435399995</v>
      </c>
      <c r="F5" s="580">
        <v>7947.7488741330008</v>
      </c>
      <c r="G5" s="580">
        <v>8507.4212435230002</v>
      </c>
      <c r="H5" s="580">
        <v>9744.9085365769988</v>
      </c>
      <c r="I5" s="580">
        <v>10385.544986304001</v>
      </c>
      <c r="L5"/>
    </row>
    <row r="6" spans="1:13" s="17" customFormat="1">
      <c r="A6" s="392" t="s">
        <v>2277</v>
      </c>
      <c r="B6" s="580">
        <v>1397.992908896</v>
      </c>
      <c r="C6" s="580">
        <v>1280.9685694679999</v>
      </c>
      <c r="D6" s="580">
        <v>1406.4519436180001</v>
      </c>
      <c r="E6" s="580">
        <v>1465.124795428</v>
      </c>
      <c r="F6" s="580">
        <v>1357.1045518129999</v>
      </c>
      <c r="G6" s="580">
        <v>1193.1151065810002</v>
      </c>
      <c r="H6" s="580">
        <v>1432.24062149</v>
      </c>
      <c r="I6" s="580">
        <v>1406.7619808879999</v>
      </c>
      <c r="L6"/>
    </row>
    <row r="7" spans="1:13" s="17" customFormat="1">
      <c r="A7" s="392" t="s">
        <v>2278</v>
      </c>
      <c r="B7" s="580">
        <v>11292.565326971</v>
      </c>
      <c r="C7" s="580">
        <v>10330.546910702</v>
      </c>
      <c r="D7" s="580">
        <v>14179.185458301001</v>
      </c>
      <c r="E7" s="580">
        <v>14714.577033981001</v>
      </c>
      <c r="F7" s="580">
        <v>15627.066248158</v>
      </c>
      <c r="G7" s="580">
        <v>15339.174966674998</v>
      </c>
      <c r="H7" s="580">
        <v>21223.905307311001</v>
      </c>
      <c r="I7" s="580">
        <v>20213.862486841997</v>
      </c>
      <c r="L7"/>
    </row>
    <row r="8" spans="1:13" s="17" customFormat="1">
      <c r="A8" s="392" t="s">
        <v>2279</v>
      </c>
      <c r="B8" s="580">
        <v>7790.9171421299998</v>
      </c>
      <c r="C8" s="580">
        <v>7425.3871566549997</v>
      </c>
      <c r="D8" s="580">
        <v>10556.068334455</v>
      </c>
      <c r="E8" s="580">
        <v>10042.118273436001</v>
      </c>
      <c r="F8" s="580">
        <v>8767.0776557940007</v>
      </c>
      <c r="G8" s="580">
        <v>6893.8074464740002</v>
      </c>
      <c r="H8" s="580">
        <v>10499.706844966999</v>
      </c>
      <c r="I8" s="580">
        <v>17357.501270354998</v>
      </c>
      <c r="L8"/>
    </row>
    <row r="9" spans="1:13" s="17" customFormat="1">
      <c r="A9" s="392" t="s">
        <v>2280</v>
      </c>
      <c r="B9" s="580">
        <v>216.202158615</v>
      </c>
      <c r="C9" s="580">
        <v>231.99860944999998</v>
      </c>
      <c r="D9" s="580">
        <v>227.145346706</v>
      </c>
      <c r="E9" s="580">
        <v>203.69662159400002</v>
      </c>
      <c r="F9" s="580">
        <v>186.16876579800001</v>
      </c>
      <c r="G9" s="580">
        <v>261.63542262200002</v>
      </c>
      <c r="H9" s="580">
        <v>330.50097252699999</v>
      </c>
      <c r="I9" s="580">
        <v>469.98114202700003</v>
      </c>
      <c r="L9"/>
    </row>
    <row r="10" spans="1:13" s="17" customFormat="1">
      <c r="A10" s="392" t="s">
        <v>2281</v>
      </c>
      <c r="B10" s="580">
        <v>6195.8935791739996</v>
      </c>
      <c r="C10" s="580">
        <v>5553.7772123180002</v>
      </c>
      <c r="D10" s="580">
        <v>6487.2469776239996</v>
      </c>
      <c r="E10" s="580">
        <v>7029.4225822460003</v>
      </c>
      <c r="F10" s="580">
        <v>6710.8971317060004</v>
      </c>
      <c r="G10" s="580">
        <v>6557.3425949659995</v>
      </c>
      <c r="H10" s="580">
        <v>8835.8378572999991</v>
      </c>
      <c r="I10" s="580">
        <v>9144.9156360039997</v>
      </c>
      <c r="L10"/>
    </row>
    <row r="11" spans="1:13" s="17" customFormat="1">
      <c r="A11" s="392" t="s">
        <v>2282</v>
      </c>
      <c r="B11" s="580">
        <v>20302.731929064001</v>
      </c>
      <c r="C11" s="580">
        <v>19118.958447696998</v>
      </c>
      <c r="D11" s="580">
        <v>21226.680629630999</v>
      </c>
      <c r="E11" s="580">
        <v>23689.916809126</v>
      </c>
      <c r="F11" s="580">
        <v>21770.651032358001</v>
      </c>
      <c r="G11" s="580">
        <v>21887.566077631</v>
      </c>
      <c r="H11" s="580">
        <v>39433.840972364997</v>
      </c>
      <c r="I11" s="580">
        <v>33814.854141994998</v>
      </c>
      <c r="L11"/>
    </row>
    <row r="12" spans="1:13" s="17" customFormat="1">
      <c r="A12" s="392" t="s">
        <v>2283</v>
      </c>
      <c r="B12" s="580">
        <v>17982.444277569</v>
      </c>
      <c r="C12" s="580">
        <v>16968.93539359</v>
      </c>
      <c r="D12" s="580">
        <v>17584.573003130001</v>
      </c>
      <c r="E12" s="580">
        <v>19060.254619215</v>
      </c>
      <c r="F12" s="580">
        <v>19334.528533798999</v>
      </c>
      <c r="G12" s="580">
        <v>15366.252972632999</v>
      </c>
      <c r="H12" s="580">
        <v>19612.234664519001</v>
      </c>
      <c r="I12" s="580">
        <v>20265.178906075002</v>
      </c>
      <c r="L12"/>
    </row>
    <row r="13" spans="1:13" s="17" customFormat="1">
      <c r="A13" s="392" t="s">
        <v>2284</v>
      </c>
      <c r="B13" s="580">
        <v>3127.9569713689998</v>
      </c>
      <c r="C13" s="580">
        <v>2982.2764214150002</v>
      </c>
      <c r="D13" s="580">
        <v>3000.5183755539997</v>
      </c>
      <c r="E13" s="580">
        <v>3120.2120456299999</v>
      </c>
      <c r="F13" s="580">
        <v>2760.74089998</v>
      </c>
      <c r="G13" s="580">
        <v>2228.653631139</v>
      </c>
      <c r="H13" s="580">
        <v>2801.276488079</v>
      </c>
      <c r="I13" s="580">
        <v>3083.724835087</v>
      </c>
      <c r="L13"/>
    </row>
    <row r="14" spans="1:13">
      <c r="B14" s="45"/>
      <c r="C14" s="45"/>
      <c r="D14" s="45"/>
      <c r="E14" s="45"/>
      <c r="F14" s="45"/>
      <c r="G14" s="45"/>
      <c r="H14" s="45"/>
      <c r="I14" s="45"/>
    </row>
    <row r="15" spans="1:13" s="17" customFormat="1" ht="13.8">
      <c r="A15" s="391" t="s">
        <v>2274</v>
      </c>
      <c r="B15" s="579">
        <v>79245.728771794995</v>
      </c>
      <c r="C15" s="579">
        <v>69099.94643761999</v>
      </c>
      <c r="D15" s="579">
        <v>76010.884997957008</v>
      </c>
      <c r="E15" s="579">
        <v>84920.209551883003</v>
      </c>
      <c r="F15" s="579">
        <v>80269.140144821999</v>
      </c>
      <c r="G15" s="579">
        <v>63370.387031367994</v>
      </c>
      <c r="H15" s="579">
        <v>85471.416235411991</v>
      </c>
      <c r="I15" s="579">
        <v>103997.57130788499</v>
      </c>
    </row>
    <row r="16" spans="1:13" s="17" customFormat="1">
      <c r="A16" s="392" t="s">
        <v>2276</v>
      </c>
      <c r="B16" s="580">
        <v>4585.097828643</v>
      </c>
      <c r="C16" s="580">
        <v>4705.9703506709993</v>
      </c>
      <c r="D16" s="580">
        <v>4935.9501586899996</v>
      </c>
      <c r="E16" s="580">
        <v>4958.8284225919997</v>
      </c>
      <c r="F16" s="580">
        <v>4735.2929018559998</v>
      </c>
      <c r="G16" s="580">
        <v>4427.0074742489996</v>
      </c>
      <c r="H16" s="580">
        <v>4970.0446755989997</v>
      </c>
      <c r="I16" s="580">
        <v>5025.8180774540006</v>
      </c>
      <c r="L16"/>
    </row>
    <row r="17" spans="1:12" s="17" customFormat="1">
      <c r="A17" s="392" t="s">
        <v>2277</v>
      </c>
      <c r="B17" s="580">
        <v>655.30080682000005</v>
      </c>
      <c r="C17" s="580">
        <v>657.37779392300001</v>
      </c>
      <c r="D17" s="580">
        <v>723.19376267600001</v>
      </c>
      <c r="E17" s="580">
        <v>845.47928512700003</v>
      </c>
      <c r="F17" s="580">
        <v>884.05082075300004</v>
      </c>
      <c r="G17" s="580">
        <v>535.45629630899998</v>
      </c>
      <c r="H17" s="580">
        <v>728.93361585299999</v>
      </c>
      <c r="I17" s="580">
        <v>811.54796105599996</v>
      </c>
      <c r="L17"/>
    </row>
    <row r="18" spans="1:12" s="17" customFormat="1">
      <c r="A18" s="392" t="s">
        <v>2278</v>
      </c>
      <c r="B18" s="580">
        <v>1911.1286390520002</v>
      </c>
      <c r="C18" s="580">
        <v>1823.6218109599999</v>
      </c>
      <c r="D18" s="580">
        <v>1783.161691665</v>
      </c>
      <c r="E18" s="580">
        <v>2173.5101289689997</v>
      </c>
      <c r="F18" s="580">
        <v>1858.9095648900002</v>
      </c>
      <c r="G18" s="580">
        <v>1556.80444915</v>
      </c>
      <c r="H18" s="580">
        <v>2122.20831185</v>
      </c>
      <c r="I18" s="580">
        <v>2298.8527634860002</v>
      </c>
      <c r="L18"/>
    </row>
    <row r="19" spans="1:12" s="17" customFormat="1">
      <c r="A19" s="392" t="s">
        <v>2279</v>
      </c>
      <c r="B19" s="580">
        <v>13390.039876099001</v>
      </c>
      <c r="C19" s="580">
        <v>10106.083550785001</v>
      </c>
      <c r="D19" s="580">
        <v>12263.794347321</v>
      </c>
      <c r="E19" s="580">
        <v>17163.894336549998</v>
      </c>
      <c r="F19" s="580">
        <v>14840.757243454</v>
      </c>
      <c r="G19" s="580">
        <v>9624.5806921580006</v>
      </c>
      <c r="H19" s="580">
        <v>15479.684208990999</v>
      </c>
      <c r="I19" s="580">
        <v>25496.027125640998</v>
      </c>
      <c r="L19"/>
    </row>
    <row r="20" spans="1:12" s="17" customFormat="1">
      <c r="A20" s="392" t="s">
        <v>2280</v>
      </c>
      <c r="B20" s="580">
        <v>579.53762893499993</v>
      </c>
      <c r="C20" s="580">
        <v>670.05464262399994</v>
      </c>
      <c r="D20" s="580">
        <v>747.19099655900004</v>
      </c>
      <c r="E20" s="580">
        <v>646.01002516599999</v>
      </c>
      <c r="F20" s="580">
        <v>620.60816882299991</v>
      </c>
      <c r="G20" s="580">
        <v>706.94934801299996</v>
      </c>
      <c r="H20" s="580">
        <v>857.41757903600001</v>
      </c>
      <c r="I20" s="580">
        <v>1156.3649508880001</v>
      </c>
      <c r="L20"/>
    </row>
    <row r="21" spans="1:12" s="17" customFormat="1">
      <c r="A21" s="392" t="s">
        <v>2281</v>
      </c>
      <c r="B21" s="580">
        <v>10199.564429332</v>
      </c>
      <c r="C21" s="580">
        <v>9162.7953969650007</v>
      </c>
      <c r="D21" s="580">
        <v>10420.248507440001</v>
      </c>
      <c r="E21" s="580">
        <v>11602.684675425</v>
      </c>
      <c r="F21" s="580">
        <v>10756.112285669</v>
      </c>
      <c r="G21" s="580">
        <v>10028.588875042999</v>
      </c>
      <c r="H21" s="580">
        <v>13485.005659021001</v>
      </c>
      <c r="I21" s="580">
        <v>14652.748045323999</v>
      </c>
      <c r="L21"/>
    </row>
    <row r="22" spans="1:12" s="17" customFormat="1">
      <c r="A22" s="392" t="s">
        <v>2282</v>
      </c>
      <c r="B22" s="580">
        <v>9673.2848217539995</v>
      </c>
      <c r="C22" s="580">
        <v>8733.0122664169994</v>
      </c>
      <c r="D22" s="580">
        <v>9433.6248668789995</v>
      </c>
      <c r="E22" s="580">
        <v>10238.465384223</v>
      </c>
      <c r="F22" s="580">
        <v>9650.3476732269992</v>
      </c>
      <c r="G22" s="580">
        <v>8123.691123138</v>
      </c>
      <c r="H22" s="580">
        <v>11196.686500100999</v>
      </c>
      <c r="I22" s="580">
        <v>11914.606825661</v>
      </c>
      <c r="L22"/>
    </row>
    <row r="23" spans="1:12" s="17" customFormat="1">
      <c r="A23" s="392" t="s">
        <v>2283</v>
      </c>
      <c r="B23" s="580">
        <v>30144.272654122</v>
      </c>
      <c r="C23" s="580">
        <v>25722.311051068998</v>
      </c>
      <c r="D23" s="580">
        <v>27651.512976867001</v>
      </c>
      <c r="E23" s="580">
        <v>28040.850332066002</v>
      </c>
      <c r="F23" s="580">
        <v>27730.078841773</v>
      </c>
      <c r="G23" s="580">
        <v>21053.122665807998</v>
      </c>
      <c r="H23" s="580">
        <v>27021.351881199</v>
      </c>
      <c r="I23" s="580">
        <v>32223.850190384997</v>
      </c>
      <c r="L23"/>
    </row>
    <row r="24" spans="1:12" s="17" customFormat="1">
      <c r="A24" s="392" t="s">
        <v>2284</v>
      </c>
      <c r="B24" s="580">
        <v>8107.5020870380004</v>
      </c>
      <c r="C24" s="580">
        <v>7518.7195742060003</v>
      </c>
      <c r="D24" s="580">
        <v>8052.2076898599998</v>
      </c>
      <c r="E24" s="580">
        <v>9250.4869617650002</v>
      </c>
      <c r="F24" s="580">
        <v>9192.9826443770016</v>
      </c>
      <c r="G24" s="580">
        <v>7314.1861074999997</v>
      </c>
      <c r="H24" s="580">
        <v>9610.0838037619997</v>
      </c>
      <c r="I24" s="580">
        <v>10417.755367989999</v>
      </c>
      <c r="L24"/>
    </row>
    <row r="25" spans="1:12">
      <c r="B25" s="45"/>
      <c r="C25" s="45"/>
      <c r="D25" s="45"/>
      <c r="E25" s="45"/>
      <c r="F25" s="45"/>
      <c r="G25" s="45"/>
      <c r="H25" s="45"/>
      <c r="I25" s="45"/>
    </row>
    <row r="28" spans="1:12">
      <c r="A28" s="560" t="s">
        <v>21</v>
      </c>
    </row>
    <row r="29" spans="1:12">
      <c r="A29" s="250" t="s">
        <v>3110</v>
      </c>
    </row>
    <row r="30" spans="1:12">
      <c r="A30" s="250"/>
    </row>
  </sheetData>
  <hyperlinks>
    <hyperlink ref="K3" location="Content!A1" display="Back to content page" xr:uid="{00000000-0004-0000-31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M29"/>
  <sheetViews>
    <sheetView topLeftCell="A27" workbookViewId="0">
      <selection activeCell="G20" sqref="G20"/>
    </sheetView>
  </sheetViews>
  <sheetFormatPr defaultRowHeight="14.4"/>
  <cols>
    <col min="1" max="1" width="46.21875" customWidth="1"/>
    <col min="2" max="2" width="10.109375" bestFit="1" customWidth="1"/>
    <col min="3" max="3" width="9.109375" bestFit="1" customWidth="1"/>
    <col min="4" max="7" width="9.88671875" bestFit="1" customWidth="1"/>
    <col min="8" max="8" width="10.109375" bestFit="1" customWidth="1"/>
    <col min="9" max="9" width="9.77734375" customWidth="1"/>
  </cols>
  <sheetData>
    <row r="1" spans="1:13">
      <c r="A1" s="44" t="s">
        <v>3297</v>
      </c>
    </row>
    <row r="3" spans="1:13" s="17" customFormat="1" ht="17.55"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4423.2031300000008</v>
      </c>
      <c r="C4" s="694">
        <v>3084.4011060000003</v>
      </c>
      <c r="D4" s="694">
        <v>2635.6783013909999</v>
      </c>
      <c r="E4" s="694">
        <v>3633.6581833340006</v>
      </c>
      <c r="F4" s="694">
        <v>2787.9004910829999</v>
      </c>
      <c r="G4" s="694">
        <v>3116.7874351109999</v>
      </c>
      <c r="H4" s="694">
        <v>3456.8077713740004</v>
      </c>
      <c r="I4" s="694">
        <v>3911.7435027739998</v>
      </c>
      <c r="L4" s="390"/>
      <c r="M4" s="390"/>
    </row>
    <row r="5" spans="1:13" s="17" customFormat="1" ht="13.8">
      <c r="A5" s="392" t="s">
        <v>2276</v>
      </c>
      <c r="B5" s="695">
        <v>1594.3473059999999</v>
      </c>
      <c r="C5" s="695">
        <v>1213.2822389999999</v>
      </c>
      <c r="D5" s="695">
        <v>1342.64916709</v>
      </c>
      <c r="E5" s="695">
        <v>637.58447625199994</v>
      </c>
      <c r="F5" s="695">
        <v>1120.1864315599998</v>
      </c>
      <c r="G5" s="695">
        <v>1279.9403652599999</v>
      </c>
      <c r="H5" s="695">
        <v>1495.176713695</v>
      </c>
      <c r="I5" s="695">
        <v>1416.432423407</v>
      </c>
      <c r="L5" s="390"/>
    </row>
    <row r="6" spans="1:13" s="17" customFormat="1" ht="13.8">
      <c r="A6" s="392" t="s">
        <v>2277</v>
      </c>
      <c r="B6" s="695">
        <v>302.76959099999999</v>
      </c>
      <c r="C6" s="695">
        <v>383.287893</v>
      </c>
      <c r="D6" s="695">
        <v>229.70059653999999</v>
      </c>
      <c r="E6" s="695">
        <v>136.73400750499999</v>
      </c>
      <c r="F6" s="695">
        <v>197.53273407</v>
      </c>
      <c r="G6" s="695">
        <v>201.71905419999999</v>
      </c>
      <c r="H6" s="695">
        <v>213.62877988100001</v>
      </c>
      <c r="I6" s="695">
        <v>302.09624898000004</v>
      </c>
      <c r="L6" s="390"/>
    </row>
    <row r="7" spans="1:13" s="17" customFormat="1" ht="13.8">
      <c r="A7" s="392" t="s">
        <v>2278</v>
      </c>
      <c r="B7" s="695">
        <v>885.10511499999996</v>
      </c>
      <c r="C7" s="695">
        <v>638.14241500000003</v>
      </c>
      <c r="D7" s="695">
        <v>319.71695352</v>
      </c>
      <c r="E7" s="695">
        <v>97.893518259000004</v>
      </c>
      <c r="F7" s="695">
        <v>444.91291769999998</v>
      </c>
      <c r="G7" s="695">
        <v>780.28881594000006</v>
      </c>
      <c r="H7" s="695">
        <v>664.69775639</v>
      </c>
      <c r="I7" s="695">
        <v>779.13443853299998</v>
      </c>
      <c r="L7" s="390"/>
    </row>
    <row r="8" spans="1:13" s="17" customFormat="1" ht="13.8">
      <c r="A8" s="392" t="s">
        <v>2279</v>
      </c>
      <c r="B8" s="695">
        <v>128.545435</v>
      </c>
      <c r="C8" s="695">
        <v>41.374713</v>
      </c>
      <c r="D8" s="695">
        <v>47.331641859999998</v>
      </c>
      <c r="E8" s="695">
        <v>32.539915249000003</v>
      </c>
      <c r="F8" s="695">
        <v>105.55534342</v>
      </c>
      <c r="G8" s="695">
        <v>66.47053391</v>
      </c>
      <c r="H8" s="695">
        <v>65.659435329999994</v>
      </c>
      <c r="I8" s="695">
        <v>255.83498983000001</v>
      </c>
      <c r="L8" s="390"/>
    </row>
    <row r="9" spans="1:13" s="17" customFormat="1" ht="13.8">
      <c r="A9" s="392" t="s">
        <v>2280</v>
      </c>
      <c r="B9" s="695">
        <v>342.47296699999998</v>
      </c>
      <c r="C9" s="695">
        <v>22.082167999999999</v>
      </c>
      <c r="D9" s="695">
        <v>19.778129329999999</v>
      </c>
      <c r="E9" s="695">
        <v>14.929303891</v>
      </c>
      <c r="F9" s="695">
        <v>10.39619057</v>
      </c>
      <c r="G9" s="695">
        <v>14.63011944</v>
      </c>
      <c r="H9" s="695">
        <v>17.15728571</v>
      </c>
      <c r="I9" s="695">
        <v>18.68375558</v>
      </c>
      <c r="L9" s="390"/>
    </row>
    <row r="10" spans="1:13" s="17" customFormat="1" ht="13.8">
      <c r="A10" s="392" t="s">
        <v>2281</v>
      </c>
      <c r="B10" s="695">
        <v>113.389321</v>
      </c>
      <c r="C10" s="695">
        <v>105.798705</v>
      </c>
      <c r="D10" s="695">
        <v>152.07709858000001</v>
      </c>
      <c r="E10" s="695">
        <v>273.06262802800001</v>
      </c>
      <c r="F10" s="695">
        <v>174.94323949399998</v>
      </c>
      <c r="G10" s="695">
        <v>214.04520918</v>
      </c>
      <c r="H10" s="695">
        <v>255.81108475799999</v>
      </c>
      <c r="I10" s="695">
        <v>271.89981475999997</v>
      </c>
      <c r="L10" s="390"/>
    </row>
    <row r="11" spans="1:13" s="17" customFormat="1" ht="13.8">
      <c r="A11" s="392" t="s">
        <v>2282</v>
      </c>
      <c r="B11" s="695">
        <v>527.40903100000003</v>
      </c>
      <c r="C11" s="695">
        <v>488.76048200000002</v>
      </c>
      <c r="D11" s="695">
        <v>358.82809014099996</v>
      </c>
      <c r="E11" s="695">
        <v>712.31561931900001</v>
      </c>
      <c r="F11" s="695">
        <v>534.95670233999999</v>
      </c>
      <c r="G11" s="695">
        <v>419.44882842999999</v>
      </c>
      <c r="H11" s="695">
        <v>560.43712243799996</v>
      </c>
      <c r="I11" s="695">
        <v>673.41677396599994</v>
      </c>
      <c r="L11" s="390"/>
    </row>
    <row r="12" spans="1:13" s="17" customFormat="1" ht="13.8">
      <c r="A12" s="392" t="s">
        <v>2283</v>
      </c>
      <c r="B12" s="695">
        <v>406.543205</v>
      </c>
      <c r="C12" s="695">
        <v>53.371471999999997</v>
      </c>
      <c r="D12" s="695">
        <v>37.201782259999995</v>
      </c>
      <c r="E12" s="695">
        <v>796.54427129999999</v>
      </c>
      <c r="F12" s="695">
        <v>130.80096040000001</v>
      </c>
      <c r="G12" s="695">
        <v>85.424174409999992</v>
      </c>
      <c r="H12" s="695">
        <v>91.689412441000002</v>
      </c>
      <c r="I12" s="695">
        <v>100.040416752</v>
      </c>
      <c r="L12" s="390"/>
    </row>
    <row r="13" spans="1:13" s="17" customFormat="1" ht="13.8">
      <c r="A13" s="392" t="s">
        <v>2284</v>
      </c>
      <c r="B13" s="695">
        <v>122.62115900000001</v>
      </c>
      <c r="C13" s="695">
        <v>138.301019</v>
      </c>
      <c r="D13" s="695">
        <v>128.39484206999998</v>
      </c>
      <c r="E13" s="695">
        <v>932.05444353100006</v>
      </c>
      <c r="F13" s="695">
        <v>68.615971528999992</v>
      </c>
      <c r="G13" s="695">
        <v>54.820334340999999</v>
      </c>
      <c r="H13" s="695">
        <v>92.550180731000012</v>
      </c>
      <c r="I13" s="695">
        <v>94.204640965999999</v>
      </c>
      <c r="L13" s="390"/>
    </row>
    <row r="14" spans="1:13">
      <c r="B14" s="696"/>
      <c r="C14" s="696"/>
      <c r="D14" s="696"/>
      <c r="E14" s="696"/>
      <c r="F14" s="696"/>
      <c r="G14" s="696"/>
      <c r="H14" s="696"/>
      <c r="I14" s="696"/>
    </row>
    <row r="15" spans="1:13" s="17" customFormat="1" ht="13.8">
      <c r="A15" s="391" t="s">
        <v>2274</v>
      </c>
      <c r="B15" s="694">
        <v>14665.68172</v>
      </c>
      <c r="C15" s="694">
        <v>7875.8458179999998</v>
      </c>
      <c r="D15" s="694">
        <v>7743.2069210000009</v>
      </c>
      <c r="E15" s="694">
        <v>8553.4513515110011</v>
      </c>
      <c r="F15" s="694">
        <v>9054.6664386700013</v>
      </c>
      <c r="G15" s="694">
        <v>8515.3198638659997</v>
      </c>
      <c r="H15" s="694">
        <v>10873.016402843999</v>
      </c>
      <c r="I15" s="694">
        <v>15640.266486074002</v>
      </c>
    </row>
    <row r="16" spans="1:13" s="17" customFormat="1" ht="13.8">
      <c r="A16" s="392" t="s">
        <v>2276</v>
      </c>
      <c r="B16" s="695">
        <v>506.38729699999999</v>
      </c>
      <c r="C16" s="695">
        <v>491.66998599999999</v>
      </c>
      <c r="D16" s="695">
        <v>466.57735700000001</v>
      </c>
      <c r="E16" s="695">
        <v>316.90447938700004</v>
      </c>
      <c r="F16" s="695">
        <v>265.57727070999999</v>
      </c>
      <c r="G16" s="695">
        <v>440.32208070000001</v>
      </c>
      <c r="H16" s="695">
        <v>583.37126469000009</v>
      </c>
      <c r="I16" s="695">
        <v>858.07548540499999</v>
      </c>
      <c r="L16" s="390"/>
    </row>
    <row r="17" spans="1:12" s="17" customFormat="1" ht="13.8">
      <c r="A17" s="392" t="s">
        <v>2277</v>
      </c>
      <c r="B17" s="695">
        <v>53.580191999999997</v>
      </c>
      <c r="C17" s="695">
        <v>48.634979000000001</v>
      </c>
      <c r="D17" s="695">
        <v>42.593313000000002</v>
      </c>
      <c r="E17" s="695">
        <v>44.688100134999999</v>
      </c>
      <c r="F17" s="695">
        <v>40.605354799999994</v>
      </c>
      <c r="G17" s="695">
        <v>49.542587189999999</v>
      </c>
      <c r="H17" s="695">
        <v>58.592903</v>
      </c>
      <c r="I17" s="695">
        <v>67.875563880000001</v>
      </c>
      <c r="L17" s="390"/>
    </row>
    <row r="18" spans="1:12" s="17" customFormat="1" ht="13.8">
      <c r="A18" s="392" t="s">
        <v>2278</v>
      </c>
      <c r="B18" s="695">
        <v>155.97378900000001</v>
      </c>
      <c r="C18" s="695">
        <v>157.37622999999999</v>
      </c>
      <c r="D18" s="695">
        <v>121.169596</v>
      </c>
      <c r="E18" s="695">
        <v>159.53663347899999</v>
      </c>
      <c r="F18" s="695">
        <v>193.40514281</v>
      </c>
      <c r="G18" s="695">
        <v>187.86825392</v>
      </c>
      <c r="H18" s="695">
        <v>204.62295429</v>
      </c>
      <c r="I18" s="695">
        <v>220.22639972600001</v>
      </c>
      <c r="L18" s="390"/>
    </row>
    <row r="19" spans="1:12" s="17" customFormat="1" ht="13.8">
      <c r="A19" s="392" t="s">
        <v>2279</v>
      </c>
      <c r="B19" s="695">
        <v>7444.9658650000001</v>
      </c>
      <c r="C19" s="695">
        <v>1427.004694</v>
      </c>
      <c r="D19" s="695">
        <v>1527.851639</v>
      </c>
      <c r="E19" s="695">
        <v>1779.9911115539999</v>
      </c>
      <c r="F19" s="695">
        <v>1905.77455867</v>
      </c>
      <c r="G19" s="695">
        <v>1380.6871973499999</v>
      </c>
      <c r="H19" s="695">
        <v>2265.3209154800002</v>
      </c>
      <c r="I19" s="695">
        <v>3890.3952688300001</v>
      </c>
      <c r="L19" s="390"/>
    </row>
    <row r="20" spans="1:12" s="17" customFormat="1" ht="13.8">
      <c r="A20" s="392" t="s">
        <v>2280</v>
      </c>
      <c r="B20" s="695">
        <v>250.21339800000001</v>
      </c>
      <c r="C20" s="695">
        <v>291.02274799999998</v>
      </c>
      <c r="D20" s="695">
        <v>272.51646099999999</v>
      </c>
      <c r="E20" s="695">
        <v>231.61308504199999</v>
      </c>
      <c r="F20" s="695">
        <v>179.81520811000001</v>
      </c>
      <c r="G20" s="695">
        <v>176.31042718</v>
      </c>
      <c r="H20" s="695">
        <v>235.69136800000001</v>
      </c>
      <c r="I20" s="695">
        <v>161.65355655000002</v>
      </c>
      <c r="L20" s="390"/>
    </row>
    <row r="21" spans="1:12" s="17" customFormat="1" ht="13.8">
      <c r="A21" s="392" t="s">
        <v>2281</v>
      </c>
      <c r="B21" s="695">
        <v>1528.2687530000001</v>
      </c>
      <c r="C21" s="695">
        <v>1334.4241480000001</v>
      </c>
      <c r="D21" s="695">
        <v>1515.793355</v>
      </c>
      <c r="E21" s="695">
        <v>1588.189947046</v>
      </c>
      <c r="F21" s="695">
        <v>1582.03247087</v>
      </c>
      <c r="G21" s="695">
        <v>1775.0444512000001</v>
      </c>
      <c r="H21" s="695">
        <v>2168.2180680500001</v>
      </c>
      <c r="I21" s="695">
        <v>3259.9804621900003</v>
      </c>
      <c r="L21" s="390"/>
    </row>
    <row r="22" spans="1:12" s="17" customFormat="1" ht="13.8">
      <c r="A22" s="392" t="s">
        <v>2282</v>
      </c>
      <c r="B22" s="695">
        <v>1360.7393509999999</v>
      </c>
      <c r="C22" s="695">
        <v>1242.0793900000001</v>
      </c>
      <c r="D22" s="695">
        <v>1075.8379319999999</v>
      </c>
      <c r="E22" s="695">
        <v>1445.126596114</v>
      </c>
      <c r="F22" s="695">
        <v>1621.55268619</v>
      </c>
      <c r="G22" s="695">
        <v>1535.176579944</v>
      </c>
      <c r="H22" s="695">
        <v>1896.8585707</v>
      </c>
      <c r="I22" s="695">
        <v>2359.2717495840002</v>
      </c>
      <c r="L22" s="390"/>
    </row>
    <row r="23" spans="1:12" s="17" customFormat="1" ht="13.8">
      <c r="A23" s="392" t="s">
        <v>2283</v>
      </c>
      <c r="B23" s="695">
        <v>2843.4627190000001</v>
      </c>
      <c r="C23" s="695">
        <v>2435.5346209999998</v>
      </c>
      <c r="D23" s="695">
        <v>2275.364939</v>
      </c>
      <c r="E23" s="695">
        <v>2488.7454683200003</v>
      </c>
      <c r="F23" s="695">
        <v>2783.6766544499997</v>
      </c>
      <c r="G23" s="695">
        <v>2474.704119085</v>
      </c>
      <c r="H23" s="695">
        <v>2912.5133773039997</v>
      </c>
      <c r="I23" s="695">
        <v>4110.4072969170002</v>
      </c>
      <c r="L23" s="390"/>
    </row>
    <row r="24" spans="1:12" s="17" customFormat="1" ht="13.8">
      <c r="A24" s="392" t="s">
        <v>2284</v>
      </c>
      <c r="B24" s="695">
        <v>522.09035600000004</v>
      </c>
      <c r="C24" s="695">
        <v>448.09902199999999</v>
      </c>
      <c r="D24" s="695">
        <v>445.50232899999997</v>
      </c>
      <c r="E24" s="695">
        <v>498.65593043400003</v>
      </c>
      <c r="F24" s="695">
        <v>482.22709206000002</v>
      </c>
      <c r="G24" s="695">
        <v>495.66416729700001</v>
      </c>
      <c r="H24" s="695">
        <v>547.82698133000008</v>
      </c>
      <c r="I24" s="695">
        <v>712.38070299200001</v>
      </c>
      <c r="L24" s="390"/>
    </row>
    <row r="25" spans="1:12">
      <c r="B25" s="696"/>
      <c r="C25" s="696"/>
      <c r="D25" s="696"/>
      <c r="E25" s="696"/>
      <c r="F25" s="696"/>
      <c r="G25" s="696"/>
      <c r="H25" s="696"/>
      <c r="I25" s="696"/>
      <c r="L25" s="390"/>
    </row>
    <row r="28" spans="1:12">
      <c r="A28" s="17" t="s">
        <v>3108</v>
      </c>
    </row>
    <row r="29" spans="1:12">
      <c r="A29" s="250" t="s">
        <v>3117</v>
      </c>
    </row>
  </sheetData>
  <hyperlinks>
    <hyperlink ref="K3" location="Content!A1" display="Back to content page" xr:uid="{00000000-0004-0000-32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M32"/>
  <sheetViews>
    <sheetView topLeftCell="A18" workbookViewId="0">
      <selection activeCell="G20" sqref="G20"/>
    </sheetView>
  </sheetViews>
  <sheetFormatPr defaultRowHeight="14.4"/>
  <cols>
    <col min="1" max="1" width="46.44140625" customWidth="1"/>
    <col min="2" max="8" width="9.77734375" bestFit="1" customWidth="1"/>
    <col min="9" max="9" width="9.77734375" customWidth="1"/>
  </cols>
  <sheetData>
    <row r="1" spans="1:13">
      <c r="A1" s="44" t="s">
        <v>3298</v>
      </c>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700">
        <v>6470.9304232200002</v>
      </c>
      <c r="C4" s="700">
        <v>6252.3235730120005</v>
      </c>
      <c r="D4" s="700">
        <v>7928.5558075949994</v>
      </c>
      <c r="E4" s="700">
        <v>8927.6572436410006</v>
      </c>
      <c r="F4" s="700">
        <v>6963.2403987999996</v>
      </c>
      <c r="G4" s="700">
        <v>7850.6660238189997</v>
      </c>
      <c r="H4" s="700">
        <v>10034.577695916998</v>
      </c>
      <c r="I4" s="700">
        <v>11604.659834536998</v>
      </c>
      <c r="L4" s="390"/>
      <c r="M4" s="390"/>
    </row>
    <row r="5" spans="1:13" s="17" customFormat="1" ht="13.8">
      <c r="A5" s="392" t="s">
        <v>2276</v>
      </c>
      <c r="B5" s="701">
        <v>458.67757644800002</v>
      </c>
      <c r="C5" s="701">
        <v>397.24431664899998</v>
      </c>
      <c r="D5" s="701">
        <v>371.278488756</v>
      </c>
      <c r="E5" s="701">
        <v>348.49996750599996</v>
      </c>
      <c r="F5" s="701">
        <v>348.39117236499999</v>
      </c>
      <c r="G5" s="701">
        <v>356.03738576899997</v>
      </c>
      <c r="H5" s="701">
        <v>500.80131893499998</v>
      </c>
      <c r="I5" s="701">
        <v>730.17028137699992</v>
      </c>
      <c r="L5" s="390"/>
    </row>
    <row r="6" spans="1:13" s="17" customFormat="1" ht="13.8">
      <c r="A6" s="392" t="s">
        <v>2277</v>
      </c>
      <c r="B6" s="701">
        <v>134.02382373199998</v>
      </c>
      <c r="C6" s="701">
        <v>122.101717616</v>
      </c>
      <c r="D6" s="701">
        <v>138.537827335</v>
      </c>
      <c r="E6" s="701">
        <v>178.84459615400002</v>
      </c>
      <c r="F6" s="701">
        <v>141.98584034799998</v>
      </c>
      <c r="G6" s="701">
        <v>205.32436185499998</v>
      </c>
      <c r="H6" s="701">
        <v>238.13225737299999</v>
      </c>
      <c r="I6" s="701">
        <v>293.01638219300003</v>
      </c>
      <c r="L6" s="390"/>
    </row>
    <row r="7" spans="1:13" s="17" customFormat="1" ht="13.8">
      <c r="A7" s="392" t="s">
        <v>2278</v>
      </c>
      <c r="B7" s="701">
        <v>243.848419334</v>
      </c>
      <c r="C7" s="701">
        <v>266.74094544100001</v>
      </c>
      <c r="D7" s="701">
        <v>238.154890365</v>
      </c>
      <c r="E7" s="701">
        <v>212.18012063499998</v>
      </c>
      <c r="F7" s="701">
        <v>220.377328132</v>
      </c>
      <c r="G7" s="701">
        <v>419.86960314800001</v>
      </c>
      <c r="H7" s="701">
        <v>351.538133749</v>
      </c>
      <c r="I7" s="701">
        <v>628.19230619500001</v>
      </c>
      <c r="L7" s="390"/>
    </row>
    <row r="8" spans="1:13" s="17" customFormat="1" ht="13.8">
      <c r="A8" s="392" t="s">
        <v>2279</v>
      </c>
      <c r="B8" s="701">
        <v>104.427372523</v>
      </c>
      <c r="C8" s="701">
        <v>55.491588755999999</v>
      </c>
      <c r="D8" s="701">
        <v>73.131726702000009</v>
      </c>
      <c r="E8" s="701">
        <v>93.583988439999999</v>
      </c>
      <c r="F8" s="701">
        <v>94.403349325000008</v>
      </c>
      <c r="G8" s="701">
        <v>135.03023243799998</v>
      </c>
      <c r="H8" s="701">
        <v>145.89045983599999</v>
      </c>
      <c r="I8" s="701">
        <v>317.18823420899997</v>
      </c>
      <c r="L8" s="390"/>
    </row>
    <row r="9" spans="1:13" s="17" customFormat="1" ht="13.8">
      <c r="A9" s="392" t="s">
        <v>2280</v>
      </c>
      <c r="B9" s="701">
        <v>31.594881853999997</v>
      </c>
      <c r="C9" s="701">
        <v>38.081775501000003</v>
      </c>
      <c r="D9" s="701">
        <v>18.698515985</v>
      </c>
      <c r="E9" s="701">
        <v>16.828841363000002</v>
      </c>
      <c r="F9" s="701">
        <v>15.755807706000001</v>
      </c>
      <c r="G9" s="701">
        <v>18.818089038</v>
      </c>
      <c r="H9" s="701">
        <v>12.635662045</v>
      </c>
      <c r="I9" s="701">
        <v>34.033984148000002</v>
      </c>
      <c r="L9" s="390"/>
    </row>
    <row r="10" spans="1:13" s="17" customFormat="1" ht="13.8">
      <c r="A10" s="392" t="s">
        <v>2281</v>
      </c>
      <c r="B10" s="701">
        <v>181.65864173699998</v>
      </c>
      <c r="C10" s="701">
        <v>163.179638907</v>
      </c>
      <c r="D10" s="701">
        <v>222.29062543700002</v>
      </c>
      <c r="E10" s="701">
        <v>369.26292206300002</v>
      </c>
      <c r="F10" s="701">
        <v>348.74105880900004</v>
      </c>
      <c r="G10" s="701">
        <v>271.13662870899998</v>
      </c>
      <c r="H10" s="701">
        <v>284.65167675199996</v>
      </c>
      <c r="I10" s="701">
        <v>511.54055980999999</v>
      </c>
      <c r="L10" s="390"/>
    </row>
    <row r="11" spans="1:13" s="17" customFormat="1" ht="13.8">
      <c r="A11" s="392" t="s">
        <v>2282</v>
      </c>
      <c r="B11" s="701">
        <v>5032.626375584</v>
      </c>
      <c r="C11" s="701">
        <v>4707.7324468590004</v>
      </c>
      <c r="D11" s="701">
        <v>6567.4898017329997</v>
      </c>
      <c r="E11" s="701">
        <v>7282.8974493000005</v>
      </c>
      <c r="F11" s="701">
        <v>5556.3837407349993</v>
      </c>
      <c r="G11" s="701">
        <v>6271.5336910679998</v>
      </c>
      <c r="H11" s="701">
        <v>8308.3830763999995</v>
      </c>
      <c r="I11" s="701">
        <v>8849.7043160619996</v>
      </c>
      <c r="L11" s="390"/>
    </row>
    <row r="12" spans="1:13" s="17" customFormat="1" ht="13.8">
      <c r="A12" s="392" t="s">
        <v>2283</v>
      </c>
      <c r="B12" s="701">
        <v>193.19495058300001</v>
      </c>
      <c r="C12" s="701">
        <v>413.642289678</v>
      </c>
      <c r="D12" s="701">
        <v>161.625272284</v>
      </c>
      <c r="E12" s="701">
        <v>204.33330235100001</v>
      </c>
      <c r="F12" s="701">
        <v>212.043205132</v>
      </c>
      <c r="G12" s="701">
        <v>153.77942154499999</v>
      </c>
      <c r="H12" s="701">
        <v>167.995739977</v>
      </c>
      <c r="I12" s="701">
        <v>199.021729166</v>
      </c>
      <c r="L12" s="390"/>
    </row>
    <row r="13" spans="1:13" s="17" customFormat="1" ht="13.8">
      <c r="A13" s="392" t="s">
        <v>2284</v>
      </c>
      <c r="B13" s="701">
        <v>90.878381425000001</v>
      </c>
      <c r="C13" s="701">
        <v>88.108853605000007</v>
      </c>
      <c r="D13" s="701">
        <v>137.34865899799999</v>
      </c>
      <c r="E13" s="701">
        <v>221.22605582899999</v>
      </c>
      <c r="F13" s="701">
        <v>25.158896248000001</v>
      </c>
      <c r="G13" s="701">
        <v>19.136610249</v>
      </c>
      <c r="H13" s="701">
        <v>24.549370850000003</v>
      </c>
      <c r="I13" s="701">
        <v>41.792041376999997</v>
      </c>
      <c r="L13" s="390"/>
    </row>
    <row r="14" spans="1:13">
      <c r="B14" s="696"/>
      <c r="C14" s="696"/>
      <c r="D14" s="696"/>
      <c r="E14" s="696"/>
      <c r="F14" s="696"/>
      <c r="G14" s="696"/>
      <c r="H14" s="696"/>
      <c r="I14" s="696"/>
    </row>
    <row r="15" spans="1:13" s="17" customFormat="1" ht="13.8">
      <c r="A15" s="391" t="s">
        <v>2274</v>
      </c>
      <c r="B15" s="700">
        <v>7930.4899559119995</v>
      </c>
      <c r="C15" s="700">
        <v>7284.140961316999</v>
      </c>
      <c r="D15" s="700">
        <v>7979.4131351010001</v>
      </c>
      <c r="E15" s="700">
        <v>9475.6028436610013</v>
      </c>
      <c r="F15" s="700">
        <v>7158.4320182760002</v>
      </c>
      <c r="G15" s="700">
        <v>5279.4823803910003</v>
      </c>
      <c r="H15" s="700">
        <v>6431.4843150179995</v>
      </c>
      <c r="I15" s="700">
        <v>9042.9564002080006</v>
      </c>
    </row>
    <row r="16" spans="1:13" s="17" customFormat="1" ht="13.8">
      <c r="A16" s="392" t="s">
        <v>2276</v>
      </c>
      <c r="B16" s="701">
        <v>357.454555852</v>
      </c>
      <c r="C16" s="701">
        <v>314.01346266000002</v>
      </c>
      <c r="D16" s="701">
        <v>375.30697277899998</v>
      </c>
      <c r="E16" s="701">
        <v>385.59685437000002</v>
      </c>
      <c r="F16" s="701">
        <v>375.29590871200003</v>
      </c>
      <c r="G16" s="701">
        <v>325.83283059899998</v>
      </c>
      <c r="H16" s="701">
        <v>379.34099644599996</v>
      </c>
      <c r="I16" s="701">
        <v>487.74321091799999</v>
      </c>
      <c r="L16" s="390"/>
    </row>
    <row r="17" spans="1:12" s="17" customFormat="1" ht="13.8">
      <c r="A17" s="392" t="s">
        <v>2277</v>
      </c>
      <c r="B17" s="701">
        <v>41.329576066000001</v>
      </c>
      <c r="C17" s="701">
        <v>42.455657170999999</v>
      </c>
      <c r="D17" s="701">
        <v>43.856193174999994</v>
      </c>
      <c r="E17" s="701">
        <v>44.673644814999996</v>
      </c>
      <c r="F17" s="701">
        <v>50.469465073000002</v>
      </c>
      <c r="G17" s="701">
        <v>32.533743602000001</v>
      </c>
      <c r="H17" s="701">
        <v>44.367095280000001</v>
      </c>
      <c r="I17" s="701">
        <v>54.053435623999995</v>
      </c>
      <c r="L17" s="390"/>
    </row>
    <row r="18" spans="1:12" s="17" customFormat="1" ht="13.8">
      <c r="A18" s="392" t="s">
        <v>2278</v>
      </c>
      <c r="B18" s="701">
        <v>573.64046132999999</v>
      </c>
      <c r="C18" s="701">
        <v>812.96669413799998</v>
      </c>
      <c r="D18" s="701">
        <v>1120.010443488</v>
      </c>
      <c r="E18" s="701">
        <v>1504.4693127959999</v>
      </c>
      <c r="F18" s="701">
        <v>389.09895891399998</v>
      </c>
      <c r="G18" s="701">
        <v>229.611132712</v>
      </c>
      <c r="H18" s="701">
        <v>383.61033535900003</v>
      </c>
      <c r="I18" s="701">
        <v>917.73783634599999</v>
      </c>
      <c r="L18" s="390"/>
    </row>
    <row r="19" spans="1:12" s="17" customFormat="1" ht="13.8">
      <c r="A19" s="392" t="s">
        <v>2279</v>
      </c>
      <c r="B19" s="701">
        <v>1743.686480417</v>
      </c>
      <c r="C19" s="701">
        <v>1687.304625618</v>
      </c>
      <c r="D19" s="701">
        <v>1339.9363707349999</v>
      </c>
      <c r="E19" s="701">
        <v>1338.38600423</v>
      </c>
      <c r="F19" s="701">
        <v>1256.870550114</v>
      </c>
      <c r="G19" s="701">
        <v>495.39466131</v>
      </c>
      <c r="H19" s="701">
        <v>641.72443670200005</v>
      </c>
      <c r="I19" s="701">
        <v>571.37241179400007</v>
      </c>
      <c r="L19" s="390"/>
    </row>
    <row r="20" spans="1:12" s="17" customFormat="1" ht="13.8">
      <c r="A20" s="392" t="s">
        <v>2280</v>
      </c>
      <c r="B20" s="701">
        <v>73.148311649000007</v>
      </c>
      <c r="C20" s="701">
        <v>86.181380087999997</v>
      </c>
      <c r="D20" s="701">
        <v>68.991928759000004</v>
      </c>
      <c r="E20" s="701">
        <v>69.343544488999996</v>
      </c>
      <c r="F20" s="701">
        <v>93.664981466</v>
      </c>
      <c r="G20" s="701">
        <v>97.370061116000002</v>
      </c>
      <c r="H20" s="701">
        <v>142.83197471299999</v>
      </c>
      <c r="I20" s="701">
        <v>153.140548553</v>
      </c>
      <c r="L20" s="390"/>
    </row>
    <row r="21" spans="1:12" s="17" customFormat="1" ht="13.8">
      <c r="A21" s="392" t="s">
        <v>2281</v>
      </c>
      <c r="B21" s="701">
        <v>1342.769894019</v>
      </c>
      <c r="C21" s="701">
        <v>1182.1266145239999</v>
      </c>
      <c r="D21" s="701">
        <v>1492.720452024</v>
      </c>
      <c r="E21" s="701">
        <v>1697.851359427</v>
      </c>
      <c r="F21" s="701">
        <v>1441.921850579</v>
      </c>
      <c r="G21" s="701">
        <v>1458.6969314140001</v>
      </c>
      <c r="H21" s="701">
        <v>1722.069023003</v>
      </c>
      <c r="I21" s="701">
        <v>2687.9522957710001</v>
      </c>
      <c r="L21" s="390"/>
    </row>
    <row r="22" spans="1:12" s="17" customFormat="1" ht="13.8">
      <c r="A22" s="392" t="s">
        <v>2282</v>
      </c>
      <c r="B22" s="701">
        <v>1120.960893747</v>
      </c>
      <c r="C22" s="701">
        <v>709.38657201299998</v>
      </c>
      <c r="D22" s="701">
        <v>929.97072517900006</v>
      </c>
      <c r="E22" s="701">
        <v>1132.710305348</v>
      </c>
      <c r="F22" s="701">
        <v>1012.822506362</v>
      </c>
      <c r="G22" s="701">
        <v>777.25861410200002</v>
      </c>
      <c r="H22" s="701">
        <v>932.49264446300003</v>
      </c>
      <c r="I22" s="701">
        <v>1098.2034369300002</v>
      </c>
      <c r="L22" s="390"/>
    </row>
    <row r="23" spans="1:12" s="17" customFormat="1" ht="13.8">
      <c r="A23" s="392" t="s">
        <v>2283</v>
      </c>
      <c r="B23" s="701">
        <v>2304.5928621149997</v>
      </c>
      <c r="C23" s="701">
        <v>2139.266231435</v>
      </c>
      <c r="D23" s="701">
        <v>2260.5565799730002</v>
      </c>
      <c r="E23" s="701">
        <v>2840.2681497509998</v>
      </c>
      <c r="F23" s="701">
        <v>2124.8946178400001</v>
      </c>
      <c r="G23" s="701">
        <v>1491.5940507600001</v>
      </c>
      <c r="H23" s="701">
        <v>1840.7383826199998</v>
      </c>
      <c r="I23" s="701">
        <v>2607.936087688</v>
      </c>
      <c r="L23" s="390"/>
    </row>
    <row r="24" spans="1:12" s="17" customFormat="1" ht="13.8">
      <c r="A24" s="392" t="s">
        <v>2284</v>
      </c>
      <c r="B24" s="701">
        <v>372.90692071699999</v>
      </c>
      <c r="C24" s="701">
        <v>310.43972367000003</v>
      </c>
      <c r="D24" s="701">
        <v>348.063468989</v>
      </c>
      <c r="E24" s="701">
        <v>462.30366843500002</v>
      </c>
      <c r="F24" s="701">
        <v>413.39317921600002</v>
      </c>
      <c r="G24" s="701">
        <v>371.19035477600005</v>
      </c>
      <c r="H24" s="701">
        <v>344.30942643200001</v>
      </c>
      <c r="I24" s="701">
        <v>464.81713658399997</v>
      </c>
      <c r="L24" s="390"/>
    </row>
    <row r="25" spans="1:12">
      <c r="B25" s="696"/>
      <c r="C25" s="696"/>
      <c r="D25" s="696"/>
      <c r="E25" s="696"/>
      <c r="F25" s="696"/>
      <c r="G25" s="696"/>
      <c r="H25" s="696"/>
      <c r="I25" s="696"/>
    </row>
    <row r="28" spans="1:12">
      <c r="A28" s="17" t="s">
        <v>2270</v>
      </c>
    </row>
    <row r="29" spans="1:12">
      <c r="A29" s="250" t="s">
        <v>3117</v>
      </c>
    </row>
    <row r="30" spans="1:12">
      <c r="B30" s="733"/>
      <c r="C30" s="733"/>
      <c r="D30" s="733"/>
      <c r="E30" s="733"/>
      <c r="F30" s="733"/>
      <c r="G30" s="733"/>
      <c r="H30" s="733"/>
      <c r="I30" s="733"/>
    </row>
    <row r="31" spans="1:12">
      <c r="B31" s="732"/>
      <c r="C31" s="732"/>
      <c r="D31" s="732"/>
      <c r="E31" s="732"/>
      <c r="F31" s="732"/>
      <c r="G31" s="732"/>
      <c r="H31" s="732"/>
      <c r="I31" s="732"/>
    </row>
    <row r="32" spans="1:12">
      <c r="B32" s="732"/>
      <c r="C32" s="732"/>
      <c r="D32" s="732"/>
      <c r="E32" s="732"/>
      <c r="F32" s="732"/>
      <c r="G32" s="732"/>
      <c r="H32" s="732"/>
      <c r="I32" s="732"/>
    </row>
  </sheetData>
  <hyperlinks>
    <hyperlink ref="K3" location="Content!A1" display="Back to content page" xr:uid="{00000000-0004-0000-33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M31"/>
  <sheetViews>
    <sheetView zoomScale="106" zoomScaleNormal="106" workbookViewId="0">
      <selection activeCell="G20" sqref="G20"/>
    </sheetView>
  </sheetViews>
  <sheetFormatPr defaultRowHeight="14.4"/>
  <cols>
    <col min="1" max="1" width="48.21875" customWidth="1"/>
    <col min="2" max="8" width="9.77734375" bestFit="1" customWidth="1"/>
    <col min="9" max="9" width="9.77734375" customWidth="1"/>
  </cols>
  <sheetData>
    <row r="1" spans="1:13">
      <c r="A1" s="44" t="s">
        <v>3299</v>
      </c>
    </row>
    <row r="3" spans="1:13" s="17" customFormat="1" ht="18.600000000000001" customHeight="1">
      <c r="A3" s="393" t="s">
        <v>451</v>
      </c>
      <c r="B3" s="225">
        <v>2015</v>
      </c>
      <c r="C3" s="225">
        <v>2016</v>
      </c>
      <c r="D3" s="225">
        <v>2017</v>
      </c>
      <c r="E3" s="225">
        <v>2018</v>
      </c>
      <c r="F3" s="225">
        <v>2019</v>
      </c>
      <c r="G3" s="225">
        <v>2020</v>
      </c>
      <c r="H3" s="225">
        <v>2021</v>
      </c>
      <c r="I3" s="225">
        <v>2022</v>
      </c>
      <c r="K3" s="1" t="s">
        <v>559</v>
      </c>
      <c r="L3" s="44"/>
      <c r="M3" s="44"/>
    </row>
    <row r="4" spans="1:13" s="17" customFormat="1" ht="13.8">
      <c r="A4" s="391" t="s">
        <v>2275</v>
      </c>
      <c r="B4" s="694">
        <v>3408.1089672870003</v>
      </c>
      <c r="C4" s="694">
        <v>3340.39852698</v>
      </c>
      <c r="D4" s="694">
        <v>3482.056205205</v>
      </c>
      <c r="E4" s="694">
        <v>4037.944750443</v>
      </c>
      <c r="F4" s="694">
        <v>4269.4993519979998</v>
      </c>
      <c r="G4" s="694">
        <v>4394.8116431489998</v>
      </c>
      <c r="H4" s="694">
        <v>6036.1882814840001</v>
      </c>
      <c r="I4" s="694">
        <v>6585.491124913</v>
      </c>
      <c r="L4" s="390"/>
      <c r="M4" s="390"/>
    </row>
    <row r="5" spans="1:13" s="17" customFormat="1" ht="13.8">
      <c r="A5" s="392" t="s">
        <v>2276</v>
      </c>
      <c r="B5" s="695">
        <v>192.48561706999999</v>
      </c>
      <c r="C5" s="695">
        <v>134.01051335</v>
      </c>
      <c r="D5" s="695">
        <v>137.92414102000001</v>
      </c>
      <c r="E5" s="695">
        <v>140.86502634000001</v>
      </c>
      <c r="F5" s="695">
        <v>169.58410382100001</v>
      </c>
      <c r="G5" s="695">
        <v>175.231407007</v>
      </c>
      <c r="H5" s="695">
        <v>116.904467407</v>
      </c>
      <c r="I5" s="695">
        <v>132.58323957799999</v>
      </c>
      <c r="L5" s="390"/>
    </row>
    <row r="6" spans="1:13" s="17" customFormat="1" ht="13.8">
      <c r="A6" s="392" t="s">
        <v>2277</v>
      </c>
      <c r="B6" s="695">
        <v>911.99610107000001</v>
      </c>
      <c r="C6" s="695">
        <v>930.67580404</v>
      </c>
      <c r="D6" s="695">
        <v>840.81684600999995</v>
      </c>
      <c r="E6" s="695">
        <v>897.24668273999998</v>
      </c>
      <c r="F6" s="695">
        <v>823.35785213100007</v>
      </c>
      <c r="G6" s="695">
        <v>797.36189767099995</v>
      </c>
      <c r="H6" s="695">
        <v>838.97441825999999</v>
      </c>
      <c r="I6" s="695">
        <v>1003.321888154</v>
      </c>
      <c r="L6" s="390"/>
    </row>
    <row r="7" spans="1:13" s="17" customFormat="1" ht="13.8">
      <c r="A7" s="392" t="s">
        <v>2278</v>
      </c>
      <c r="B7" s="695">
        <v>1088.01787498</v>
      </c>
      <c r="C7" s="695">
        <v>1074.6595175699999</v>
      </c>
      <c r="D7" s="695">
        <v>1107.52004321</v>
      </c>
      <c r="E7" s="695">
        <v>1302.60654355</v>
      </c>
      <c r="F7" s="695">
        <v>1538.7041885009999</v>
      </c>
      <c r="G7" s="695">
        <v>1904.8838237969999</v>
      </c>
      <c r="H7" s="695">
        <v>2701.8499895270002</v>
      </c>
      <c r="I7" s="695">
        <v>2548.8710980279998</v>
      </c>
      <c r="L7" s="390"/>
    </row>
    <row r="8" spans="1:13" s="17" customFormat="1" ht="13.8">
      <c r="A8" s="392" t="s">
        <v>2279</v>
      </c>
      <c r="B8" s="695">
        <v>65.015784737000004</v>
      </c>
      <c r="C8" s="695">
        <v>19.484882210000002</v>
      </c>
      <c r="D8" s="695">
        <v>25.379044530000002</v>
      </c>
      <c r="E8" s="695">
        <v>40.799471773</v>
      </c>
      <c r="F8" s="695">
        <v>48.190004424000001</v>
      </c>
      <c r="G8" s="695">
        <v>48.268758946000005</v>
      </c>
      <c r="H8" s="695">
        <v>94.375492786999999</v>
      </c>
      <c r="I8" s="695">
        <v>190.29844661700002</v>
      </c>
      <c r="L8" s="390"/>
    </row>
    <row r="9" spans="1:13" s="17" customFormat="1" ht="13.8">
      <c r="A9" s="392" t="s">
        <v>2280</v>
      </c>
      <c r="B9" s="695">
        <v>0.19653709999999999</v>
      </c>
      <c r="C9" s="695">
        <v>6.2142999999999997E-2</v>
      </c>
      <c r="D9" s="695">
        <v>1.5125921100000002</v>
      </c>
      <c r="E9" s="695">
        <v>0.68434691000000003</v>
      </c>
      <c r="F9" s="695">
        <v>0.22004008300000003</v>
      </c>
      <c r="G9" s="695">
        <v>0.56312703399999997</v>
      </c>
      <c r="H9" s="695">
        <v>0.40367193300000004</v>
      </c>
      <c r="I9" s="695">
        <v>0.27549718300000003</v>
      </c>
      <c r="L9" s="390"/>
    </row>
    <row r="10" spans="1:13" s="17" customFormat="1" ht="13.8">
      <c r="A10" s="392" t="s">
        <v>2281</v>
      </c>
      <c r="B10" s="695">
        <v>20.13423835</v>
      </c>
      <c r="C10" s="695">
        <v>13.211224570000001</v>
      </c>
      <c r="D10" s="695">
        <v>12.52250006</v>
      </c>
      <c r="E10" s="695">
        <v>16.1177505</v>
      </c>
      <c r="F10" s="695">
        <v>15.887982379</v>
      </c>
      <c r="G10" s="695">
        <v>14.962598659999999</v>
      </c>
      <c r="H10" s="695">
        <v>15.369880556</v>
      </c>
      <c r="I10" s="695">
        <v>14.938479807</v>
      </c>
      <c r="L10" s="390"/>
    </row>
    <row r="11" spans="1:13" s="17" customFormat="1" ht="13.8">
      <c r="A11" s="392" t="s">
        <v>2282</v>
      </c>
      <c r="B11" s="695">
        <v>356.41029739999999</v>
      </c>
      <c r="C11" s="695">
        <v>235.06778371999999</v>
      </c>
      <c r="D11" s="695">
        <v>364.54119814999996</v>
      </c>
      <c r="E11" s="695">
        <v>341.06587423000002</v>
      </c>
      <c r="F11" s="695">
        <v>338.98565762800001</v>
      </c>
      <c r="G11" s="695">
        <v>321.84054918099997</v>
      </c>
      <c r="H11" s="695">
        <v>575.84035582799993</v>
      </c>
      <c r="I11" s="695">
        <v>616.47967876600001</v>
      </c>
      <c r="L11" s="390"/>
    </row>
    <row r="12" spans="1:13" s="17" customFormat="1" ht="13.8">
      <c r="A12" s="392" t="s">
        <v>2283</v>
      </c>
      <c r="B12" s="695">
        <v>39.900399729999997</v>
      </c>
      <c r="C12" s="695">
        <v>42.748822930000003</v>
      </c>
      <c r="D12" s="695">
        <v>63.997580849999999</v>
      </c>
      <c r="E12" s="695">
        <v>41.413083460000003</v>
      </c>
      <c r="F12" s="695">
        <v>67.275231191000003</v>
      </c>
      <c r="G12" s="695">
        <v>32.533258089999997</v>
      </c>
      <c r="H12" s="695">
        <v>40.065939444999998</v>
      </c>
      <c r="I12" s="695">
        <v>47.738949398999999</v>
      </c>
      <c r="L12" s="390"/>
    </row>
    <row r="13" spans="1:13" s="17" customFormat="1" ht="13.8">
      <c r="A13" s="392" t="s">
        <v>2284</v>
      </c>
      <c r="B13" s="695">
        <v>45.694246130000003</v>
      </c>
      <c r="C13" s="695">
        <v>39.330574229999996</v>
      </c>
      <c r="D13" s="695">
        <v>39.816642200000004</v>
      </c>
      <c r="E13" s="695">
        <v>113.45949011</v>
      </c>
      <c r="F13" s="695">
        <v>200.15990784299998</v>
      </c>
      <c r="G13" s="695">
        <v>114.89147603399999</v>
      </c>
      <c r="H13" s="695">
        <v>38.860430306999994</v>
      </c>
      <c r="I13" s="695">
        <v>37.636632505999998</v>
      </c>
      <c r="L13" s="390"/>
    </row>
    <row r="14" spans="1:13">
      <c r="B14" s="696"/>
      <c r="C14" s="696"/>
      <c r="D14" s="696"/>
      <c r="E14" s="696"/>
      <c r="F14" s="696"/>
      <c r="G14" s="696"/>
      <c r="H14" s="696"/>
      <c r="I14" s="696"/>
    </row>
    <row r="15" spans="1:13" s="17" customFormat="1" ht="13.8">
      <c r="A15" s="391" t="s">
        <v>2274</v>
      </c>
      <c r="B15" s="694">
        <v>6049.3219812070001</v>
      </c>
      <c r="C15" s="694">
        <v>5338.9952506070003</v>
      </c>
      <c r="D15" s="694">
        <v>5118.431629058</v>
      </c>
      <c r="E15" s="694">
        <v>6447.8308375030001</v>
      </c>
      <c r="F15" s="694">
        <v>4880.3344603349997</v>
      </c>
      <c r="G15" s="694">
        <v>5632.7561685279998</v>
      </c>
      <c r="H15" s="694">
        <v>7540.2176687349993</v>
      </c>
      <c r="I15" s="694">
        <v>8668.1462098539996</v>
      </c>
      <c r="L15" s="390"/>
    </row>
    <row r="16" spans="1:13" s="17" customFormat="1" ht="13.8">
      <c r="A16" s="392" t="s">
        <v>2276</v>
      </c>
      <c r="B16" s="695">
        <v>807.93447301999993</v>
      </c>
      <c r="C16" s="695">
        <v>851.38507401000004</v>
      </c>
      <c r="D16" s="695">
        <v>525.10920170999998</v>
      </c>
      <c r="E16" s="695">
        <v>522.27768891000005</v>
      </c>
      <c r="F16" s="695">
        <v>270.41428146100003</v>
      </c>
      <c r="G16" s="695">
        <v>784.10191833199997</v>
      </c>
      <c r="H16" s="695">
        <v>685.94214876000001</v>
      </c>
      <c r="I16" s="695">
        <v>666.60383556799991</v>
      </c>
      <c r="L16" s="390"/>
    </row>
    <row r="17" spans="1:12" s="17" customFormat="1" ht="13.8">
      <c r="A17" s="392" t="s">
        <v>2277</v>
      </c>
      <c r="B17" s="695">
        <v>60.322230929999996</v>
      </c>
      <c r="C17" s="695">
        <v>45.914891400000002</v>
      </c>
      <c r="D17" s="695">
        <v>45.007505850000001</v>
      </c>
      <c r="E17" s="695">
        <v>60.916671450000003</v>
      </c>
      <c r="F17" s="695">
        <v>25.947586793000003</v>
      </c>
      <c r="G17" s="695">
        <v>40.400090163000002</v>
      </c>
      <c r="H17" s="695">
        <v>54.141589035999999</v>
      </c>
      <c r="I17" s="695">
        <v>64.582657439000002</v>
      </c>
      <c r="L17" s="390"/>
    </row>
    <row r="18" spans="1:12" s="17" customFormat="1" ht="13.8">
      <c r="A18" s="392" t="s">
        <v>2278</v>
      </c>
      <c r="B18" s="695">
        <v>85.259890709999993</v>
      </c>
      <c r="C18" s="695">
        <v>68.01823379999999</v>
      </c>
      <c r="D18" s="695">
        <v>104.24547165999999</v>
      </c>
      <c r="E18" s="695">
        <v>102.01184038</v>
      </c>
      <c r="F18" s="695">
        <v>85.242944700999999</v>
      </c>
      <c r="G18" s="695">
        <v>99.855171475999995</v>
      </c>
      <c r="H18" s="695">
        <v>187.88741151600001</v>
      </c>
      <c r="I18" s="695">
        <v>188.35751433300001</v>
      </c>
      <c r="L18" s="390"/>
    </row>
    <row r="19" spans="1:12" s="17" customFormat="1" ht="13.8">
      <c r="A19" s="392" t="s">
        <v>2279</v>
      </c>
      <c r="B19" s="695">
        <v>1581.702942787</v>
      </c>
      <c r="C19" s="695">
        <v>1502.5238096070002</v>
      </c>
      <c r="D19" s="695">
        <v>1500.1406764879998</v>
      </c>
      <c r="E19" s="695">
        <v>1823.3641373800001</v>
      </c>
      <c r="F19" s="695">
        <v>1461.7750295869998</v>
      </c>
      <c r="G19" s="695">
        <v>1242.902094497</v>
      </c>
      <c r="H19" s="695">
        <v>1423.716441155</v>
      </c>
      <c r="I19" s="695">
        <v>1646.5842702349998</v>
      </c>
      <c r="L19" s="390"/>
    </row>
    <row r="20" spans="1:12" s="17" customFormat="1" ht="13.8">
      <c r="A20" s="392" t="s">
        <v>2280</v>
      </c>
      <c r="B20" s="695">
        <v>129.60526295</v>
      </c>
      <c r="C20" s="695">
        <v>148.213795</v>
      </c>
      <c r="D20" s="695">
        <v>125.21091351000001</v>
      </c>
      <c r="E20" s="695">
        <v>146.86101626300001</v>
      </c>
      <c r="F20" s="695">
        <v>91.651105928000007</v>
      </c>
      <c r="G20" s="695">
        <v>167.57894215299999</v>
      </c>
      <c r="H20" s="695">
        <v>273.86183418900004</v>
      </c>
      <c r="I20" s="695">
        <v>361.60367083300002</v>
      </c>
      <c r="L20" s="390"/>
    </row>
    <row r="21" spans="1:12" s="17" customFormat="1" ht="13.8">
      <c r="A21" s="392" t="s">
        <v>2281</v>
      </c>
      <c r="B21" s="695">
        <v>962.91735199000004</v>
      </c>
      <c r="C21" s="695">
        <v>797.58732528999997</v>
      </c>
      <c r="D21" s="695">
        <v>872.02494703999992</v>
      </c>
      <c r="E21" s="695">
        <v>1234.8797177399999</v>
      </c>
      <c r="F21" s="695">
        <v>892.61929848199998</v>
      </c>
      <c r="G21" s="695">
        <v>1003.5289697760001</v>
      </c>
      <c r="H21" s="695">
        <v>1689.794571508</v>
      </c>
      <c r="I21" s="695">
        <v>1609.7136028800001</v>
      </c>
      <c r="L21" s="390"/>
    </row>
    <row r="22" spans="1:12" s="17" customFormat="1" ht="13.8">
      <c r="A22" s="392" t="s">
        <v>2282</v>
      </c>
      <c r="B22" s="695">
        <v>668.79896538000003</v>
      </c>
      <c r="C22" s="695">
        <v>537.33527321000008</v>
      </c>
      <c r="D22" s="695">
        <v>539.46675096000001</v>
      </c>
      <c r="E22" s="695">
        <v>714.43552871999998</v>
      </c>
      <c r="F22" s="695">
        <v>588.52428066199991</v>
      </c>
      <c r="G22" s="695">
        <v>700.78271723800003</v>
      </c>
      <c r="H22" s="695">
        <v>993.14845861800006</v>
      </c>
      <c r="I22" s="695">
        <v>1216.4673861010001</v>
      </c>
      <c r="L22" s="390"/>
    </row>
    <row r="23" spans="1:12" s="17" customFormat="1" ht="13.8">
      <c r="A23" s="392" t="s">
        <v>2283</v>
      </c>
      <c r="B23" s="695">
        <v>1413.3925054200001</v>
      </c>
      <c r="C23" s="695">
        <v>1146.4961577199999</v>
      </c>
      <c r="D23" s="695">
        <v>1182.95998893</v>
      </c>
      <c r="E23" s="695">
        <v>1553.4348452699999</v>
      </c>
      <c r="F23" s="695">
        <v>1235.6675374839999</v>
      </c>
      <c r="G23" s="695">
        <v>1341.2391952600001</v>
      </c>
      <c r="H23" s="695">
        <v>1902.154027413</v>
      </c>
      <c r="I23" s="695">
        <v>2460.7048665450002</v>
      </c>
      <c r="L23" s="390"/>
    </row>
    <row r="24" spans="1:12" s="17" customFormat="1" ht="13.8">
      <c r="A24" s="392" t="s">
        <v>2284</v>
      </c>
      <c r="B24" s="695">
        <v>292.22641923000003</v>
      </c>
      <c r="C24" s="695">
        <v>203.39425276</v>
      </c>
      <c r="D24" s="695">
        <v>194.39749175</v>
      </c>
      <c r="E24" s="695">
        <v>249.56189509000001</v>
      </c>
      <c r="F24" s="695">
        <v>180.038288268</v>
      </c>
      <c r="G24" s="695">
        <v>217.79735411799999</v>
      </c>
      <c r="H24" s="695">
        <v>293.17097692699997</v>
      </c>
      <c r="I24" s="695">
        <v>345.17742935299998</v>
      </c>
      <c r="L24" s="390"/>
    </row>
    <row r="25" spans="1:12">
      <c r="B25" s="696"/>
      <c r="C25" s="696"/>
      <c r="D25" s="696"/>
      <c r="E25" s="696"/>
      <c r="F25" s="696"/>
      <c r="G25" s="696"/>
      <c r="H25" s="696"/>
      <c r="I25" s="696"/>
    </row>
    <row r="28" spans="1:12">
      <c r="A28" s="250" t="s">
        <v>3096</v>
      </c>
      <c r="B28" s="731"/>
      <c r="C28" s="731"/>
      <c r="D28" s="731"/>
      <c r="E28" s="731"/>
      <c r="F28" s="731"/>
      <c r="G28" s="731"/>
      <c r="H28" s="731"/>
      <c r="I28" s="731"/>
    </row>
    <row r="29" spans="1:12">
      <c r="B29" s="732"/>
      <c r="C29" s="732"/>
      <c r="D29" s="732"/>
      <c r="E29" s="732"/>
      <c r="F29" s="732"/>
      <c r="G29" s="732"/>
      <c r="H29" s="732"/>
      <c r="I29" s="732"/>
    </row>
    <row r="30" spans="1:12">
      <c r="B30" s="732"/>
      <c r="C30" s="732"/>
      <c r="D30" s="732"/>
      <c r="E30" s="732"/>
      <c r="F30" s="732"/>
      <c r="G30" s="732"/>
      <c r="H30" s="732"/>
      <c r="I30" s="732"/>
    </row>
    <row r="31" spans="1:12">
      <c r="B31" s="731"/>
      <c r="C31" s="731"/>
      <c r="D31" s="731"/>
      <c r="E31" s="731"/>
      <c r="F31" s="731"/>
      <c r="G31" s="731"/>
      <c r="H31" s="731"/>
      <c r="I31" s="731"/>
    </row>
  </sheetData>
  <hyperlinks>
    <hyperlink ref="K3" location="Content!A1" display="Back to content page" xr:uid="{00000000-0004-0000-34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B8:L9"/>
  <sheetViews>
    <sheetView workbookViewId="0">
      <selection activeCell="G20" sqref="G20"/>
    </sheetView>
  </sheetViews>
  <sheetFormatPr defaultColWidth="9.21875" defaultRowHeight="14.4"/>
  <cols>
    <col min="2" max="2" width="9.77734375" customWidth="1"/>
  </cols>
  <sheetData>
    <row r="8" spans="2:12" ht="58.8">
      <c r="B8" s="742">
        <v>1.3</v>
      </c>
      <c r="C8" s="742"/>
      <c r="D8" s="742"/>
      <c r="E8" s="742"/>
      <c r="F8" s="742"/>
      <c r="G8" s="742"/>
      <c r="H8" s="742"/>
      <c r="I8" s="742"/>
      <c r="J8" s="742"/>
      <c r="K8" s="742"/>
      <c r="L8" s="742"/>
    </row>
    <row r="9" spans="2:12" ht="58.8">
      <c r="B9" s="297" t="s">
        <v>2361</v>
      </c>
      <c r="C9" s="297"/>
      <c r="D9" s="297"/>
      <c r="E9" s="297"/>
      <c r="F9" s="297"/>
      <c r="G9" s="297"/>
      <c r="H9" s="297"/>
    </row>
  </sheetData>
  <mergeCells count="1">
    <mergeCell ref="B8:L8"/>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K23"/>
  <sheetViews>
    <sheetView workbookViewId="0">
      <selection activeCell="G20" sqref="G20"/>
    </sheetView>
  </sheetViews>
  <sheetFormatPr defaultColWidth="8.77734375" defaultRowHeight="14.4"/>
  <cols>
    <col min="1" max="1" width="32.77734375" customWidth="1"/>
    <col min="2" max="9" width="10.44140625" customWidth="1"/>
  </cols>
  <sheetData>
    <row r="1" spans="1:11">
      <c r="A1" s="44" t="s">
        <v>3300</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3096.0749422376261</v>
      </c>
      <c r="C4" s="374">
        <v>2278.7518845062227</v>
      </c>
      <c r="D4" s="374">
        <v>3117.8529017032724</v>
      </c>
      <c r="E4" s="374">
        <v>3532.6448061078049</v>
      </c>
      <c r="F4" s="374">
        <v>2974.2966330323648</v>
      </c>
      <c r="G4" s="374">
        <v>2343.3844341365293</v>
      </c>
      <c r="H4" s="374">
        <v>2302.2174716099998</v>
      </c>
      <c r="I4" s="374">
        <v>3397.5065419193684</v>
      </c>
    </row>
    <row r="5" spans="1:11">
      <c r="A5" s="389" t="s">
        <v>12</v>
      </c>
      <c r="B5" s="374">
        <v>896.97626786199999</v>
      </c>
      <c r="C5" s="374">
        <v>845.45958300000007</v>
      </c>
      <c r="D5" s="374">
        <v>826.83533142500005</v>
      </c>
      <c r="E5" s="374">
        <v>969.07278736000001</v>
      </c>
      <c r="F5" s="374">
        <v>996.12017999</v>
      </c>
      <c r="G5" s="374">
        <v>973.49150796700008</v>
      </c>
      <c r="H5" s="374">
        <v>1170.4896558329999</v>
      </c>
      <c r="I5" s="374">
        <v>1297.5264682400002</v>
      </c>
    </row>
    <row r="6" spans="1:11">
      <c r="A6" s="389" t="s">
        <v>513</v>
      </c>
      <c r="B6" s="374">
        <v>110.119072499</v>
      </c>
      <c r="C6" s="374">
        <v>122.73349900600002</v>
      </c>
      <c r="D6" s="374">
        <v>116.68782152200001</v>
      </c>
      <c r="E6" s="374">
        <v>119.00244166500002</v>
      </c>
      <c r="F6" s="374">
        <v>110.080535481</v>
      </c>
      <c r="G6" s="374">
        <v>102.25082075299999</v>
      </c>
      <c r="H6" s="374">
        <v>103.16094929199998</v>
      </c>
      <c r="I6" s="374">
        <v>110.23651374260001</v>
      </c>
    </row>
    <row r="7" spans="1:11">
      <c r="A7" s="389" t="s">
        <v>100</v>
      </c>
      <c r="B7" s="374">
        <v>1364.3905629859998</v>
      </c>
      <c r="C7" s="374">
        <v>1060.00600936</v>
      </c>
      <c r="D7" s="374">
        <v>1020.467103443</v>
      </c>
      <c r="E7" s="374">
        <v>953.16429080800003</v>
      </c>
      <c r="F7" s="374">
        <v>971.70625084400012</v>
      </c>
      <c r="G7" s="374">
        <v>920.14927783100029</v>
      </c>
      <c r="H7" s="374">
        <v>1156.2584696799995</v>
      </c>
      <c r="I7" s="374">
        <v>1605.5719633349997</v>
      </c>
    </row>
    <row r="8" spans="1:11">
      <c r="A8" s="389" t="s">
        <v>512</v>
      </c>
      <c r="B8" s="374">
        <v>0</v>
      </c>
      <c r="C8" s="374">
        <v>0</v>
      </c>
      <c r="D8" s="374">
        <v>1037.9881531799997</v>
      </c>
      <c r="E8" s="374">
        <v>1141.5960711900002</v>
      </c>
      <c r="F8" s="374">
        <v>1169.977808570002</v>
      </c>
      <c r="G8" s="374">
        <v>1076.3024413599987</v>
      </c>
      <c r="H8" s="374">
        <v>1267.2136299799995</v>
      </c>
      <c r="I8" s="374">
        <v>1211.1363678399973</v>
      </c>
    </row>
    <row r="9" spans="1:11">
      <c r="A9" s="389" t="s">
        <v>11</v>
      </c>
      <c r="B9" s="374">
        <v>610.24756677469907</v>
      </c>
      <c r="C9" s="374">
        <v>524.57341929964105</v>
      </c>
      <c r="D9" s="374">
        <v>112.38445825994248</v>
      </c>
      <c r="E9" s="374">
        <v>453.20026080701871</v>
      </c>
      <c r="F9" s="374">
        <v>597.15891864384503</v>
      </c>
      <c r="G9" s="374">
        <v>554.66020516172011</v>
      </c>
      <c r="H9" s="374">
        <v>605.37910750507103</v>
      </c>
      <c r="I9" s="374">
        <v>1033.797543272655</v>
      </c>
    </row>
    <row r="10" spans="1:11">
      <c r="A10" s="389" t="s">
        <v>10</v>
      </c>
      <c r="B10" s="374">
        <v>1201.1915865646122</v>
      </c>
      <c r="C10" s="374">
        <v>1466.8918840368365</v>
      </c>
      <c r="D10" s="374">
        <v>2170.7990983660461</v>
      </c>
      <c r="E10" s="374">
        <v>2199.93883472579</v>
      </c>
      <c r="F10" s="374">
        <v>1811.8297000798802</v>
      </c>
      <c r="G10" s="374">
        <v>1682.3534099644471</v>
      </c>
      <c r="H10" s="374">
        <v>2144.8677045389722</v>
      </c>
      <c r="I10" s="374">
        <v>2209.5220901419998</v>
      </c>
    </row>
    <row r="11" spans="1:11">
      <c r="A11" s="389" t="s">
        <v>9</v>
      </c>
      <c r="B11" s="374">
        <v>1248.258936019</v>
      </c>
      <c r="C11" s="374">
        <v>1318.919623174</v>
      </c>
      <c r="D11" s="374">
        <v>1136.7968403550001</v>
      </c>
      <c r="E11" s="374">
        <v>1105.1781720629999</v>
      </c>
      <c r="F11" s="374">
        <v>1207.7341020199997</v>
      </c>
      <c r="G11" s="374">
        <v>1172.333949502</v>
      </c>
      <c r="H11" s="374">
        <v>1306.904804772</v>
      </c>
      <c r="I11" s="374">
        <v>969.78616510899997</v>
      </c>
    </row>
    <row r="12" spans="1:11">
      <c r="A12" s="389" t="s">
        <v>8</v>
      </c>
      <c r="B12" s="374">
        <v>1944.24</v>
      </c>
      <c r="C12" s="374">
        <v>2033.62</v>
      </c>
      <c r="D12" s="374">
        <v>2195.5100000000002</v>
      </c>
      <c r="E12" s="374">
        <v>2037.51</v>
      </c>
      <c r="F12" s="374">
        <v>1986.16</v>
      </c>
      <c r="G12" s="374">
        <v>1758.21</v>
      </c>
      <c r="H12" s="374">
        <v>1823.5499999999997</v>
      </c>
      <c r="I12" s="374">
        <v>2267.6999999999998</v>
      </c>
    </row>
    <row r="13" spans="1:11">
      <c r="A13" s="389" t="s">
        <v>6</v>
      </c>
      <c r="B13" s="374">
        <v>4240.9324795175726</v>
      </c>
      <c r="C13" s="374">
        <v>3690.8944986461938</v>
      </c>
      <c r="D13" s="374">
        <v>5212.3083741207138</v>
      </c>
      <c r="E13" s="374">
        <v>5738.2508944127057</v>
      </c>
      <c r="F13" s="374">
        <v>5501.3752728035724</v>
      </c>
      <c r="G13" s="374">
        <v>4332.5398991955735</v>
      </c>
      <c r="H13" s="374">
        <v>2756.8700932898246</v>
      </c>
      <c r="I13" s="374">
        <v>4895.0737878357522</v>
      </c>
    </row>
    <row r="14" spans="1:11">
      <c r="A14" s="389" t="s">
        <v>5</v>
      </c>
      <c r="B14" s="374">
        <v>2098.9539263360002</v>
      </c>
      <c r="C14" s="374">
        <v>2212.8240127230001</v>
      </c>
      <c r="D14" s="374">
        <v>2184.128006119</v>
      </c>
      <c r="E14" s="374">
        <v>2742.5102391780001</v>
      </c>
      <c r="F14" s="374">
        <v>2281.6710113029999</v>
      </c>
      <c r="G14" s="374">
        <v>1867.0524362810002</v>
      </c>
      <c r="H14" s="374">
        <v>2279.1868255509999</v>
      </c>
      <c r="I14" s="374">
        <v>2515.1898233679999</v>
      </c>
    </row>
    <row r="15" spans="1:11">
      <c r="A15" s="389" t="s">
        <v>4</v>
      </c>
      <c r="B15" s="374">
        <v>573.50435406679105</v>
      </c>
      <c r="C15" s="374">
        <v>601.50704676264695</v>
      </c>
      <c r="D15" s="374">
        <v>678.22994353215722</v>
      </c>
      <c r="E15" s="374">
        <v>681.26667114904922</v>
      </c>
      <c r="F15" s="374">
        <v>533.24826562874546</v>
      </c>
      <c r="G15" s="374">
        <v>606.04001988392019</v>
      </c>
      <c r="H15" s="374">
        <v>675.93680786114237</v>
      </c>
      <c r="I15" s="374">
        <v>660.76083722701378</v>
      </c>
    </row>
    <row r="16" spans="1:11">
      <c r="A16" s="389" t="s">
        <v>3</v>
      </c>
      <c r="B16" s="374">
        <v>17092.757578474</v>
      </c>
      <c r="C16" s="374">
        <v>17302.294337995998</v>
      </c>
      <c r="D16" s="374">
        <v>18930.804888318002</v>
      </c>
      <c r="E16" s="374">
        <v>19700.439667665003</v>
      </c>
      <c r="F16" s="374">
        <v>18343.323719046999</v>
      </c>
      <c r="G16" s="374">
        <v>18201.520099973</v>
      </c>
      <c r="H16" s="374">
        <v>21291.952391544</v>
      </c>
      <c r="I16" s="374">
        <v>23000.183587403</v>
      </c>
    </row>
    <row r="17" spans="1:9">
      <c r="A17" s="389" t="s">
        <v>460</v>
      </c>
      <c r="B17" s="374">
        <v>3489.6028120000001</v>
      </c>
      <c r="C17" s="374">
        <v>2859.0617560000001</v>
      </c>
      <c r="D17" s="374">
        <v>2701.8861026</v>
      </c>
      <c r="E17" s="374">
        <v>1573.380500925</v>
      </c>
      <c r="F17" s="374">
        <v>2379.1870011000001</v>
      </c>
      <c r="G17" s="374">
        <v>2689.4953170099998</v>
      </c>
      <c r="H17" s="374">
        <v>3242.7298584059999</v>
      </c>
      <c r="I17" s="374">
        <v>3462.1604048569998</v>
      </c>
    </row>
    <row r="18" spans="1:9">
      <c r="A18" s="389" t="s">
        <v>1</v>
      </c>
      <c r="B18" s="374">
        <v>1524.58280588</v>
      </c>
      <c r="C18" s="374">
        <v>1392.00284225</v>
      </c>
      <c r="D18" s="374">
        <v>1630.6082860000001</v>
      </c>
      <c r="E18" s="374">
        <v>1518.8573526580001</v>
      </c>
      <c r="F18" s="374">
        <v>1411.1910324810001</v>
      </c>
      <c r="G18" s="374">
        <v>1512.362305417</v>
      </c>
      <c r="H18" s="374">
        <v>1971.8057321629999</v>
      </c>
      <c r="I18" s="374">
        <v>1926.8641873199999</v>
      </c>
    </row>
    <row r="19" spans="1:9">
      <c r="A19" s="389" t="s">
        <v>0</v>
      </c>
      <c r="B19" s="374">
        <v>2257.0425139300005</v>
      </c>
      <c r="C19" s="374">
        <v>2243.8279447100003</v>
      </c>
      <c r="D19" s="374">
        <v>1817.7663256399996</v>
      </c>
      <c r="E19" s="374">
        <v>1961.7620759730003</v>
      </c>
      <c r="F19" s="374">
        <v>1513.9952770060004</v>
      </c>
      <c r="G19" s="374">
        <v>2092.4550856179999</v>
      </c>
      <c r="H19" s="374">
        <v>2184.0611770220003</v>
      </c>
      <c r="I19" s="374">
        <v>2384.1204635269992</v>
      </c>
    </row>
    <row r="20" spans="1:9">
      <c r="A20" s="389" t="s">
        <v>2266</v>
      </c>
      <c r="B20" s="402">
        <v>41748.875405147301</v>
      </c>
      <c r="C20" s="402">
        <v>39953.368341470537</v>
      </c>
      <c r="D20" s="402">
        <v>44891.053634584139</v>
      </c>
      <c r="E20" s="402">
        <v>46427.775066687376</v>
      </c>
      <c r="F20" s="402">
        <v>43789.055708030406</v>
      </c>
      <c r="G20" s="402">
        <v>41884.601210054192</v>
      </c>
      <c r="H20" s="402">
        <v>46282.584679048006</v>
      </c>
      <c r="I20" s="402">
        <v>52947.136745138392</v>
      </c>
    </row>
    <row r="22" spans="1:9">
      <c r="A22" s="250" t="s">
        <v>3118</v>
      </c>
    </row>
    <row r="23" spans="1:9">
      <c r="A23" s="561" t="s">
        <v>3119</v>
      </c>
    </row>
  </sheetData>
  <hyperlinks>
    <hyperlink ref="K3" location="Content!A1" display="Back to content page" xr:uid="{00000000-0004-0000-36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K23"/>
  <sheetViews>
    <sheetView workbookViewId="0">
      <selection activeCell="G20" sqref="G20"/>
    </sheetView>
  </sheetViews>
  <sheetFormatPr defaultRowHeight="14.4"/>
  <cols>
    <col min="1" max="1" width="31.5546875" customWidth="1"/>
  </cols>
  <sheetData>
    <row r="1" spans="1:11">
      <c r="A1" s="44" t="s">
        <v>3302</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382.80687348833413</v>
      </c>
      <c r="C4" s="374">
        <v>268.47324225143524</v>
      </c>
      <c r="D4" s="374">
        <v>303.88098448373415</v>
      </c>
      <c r="E4" s="374">
        <v>203.82467738999983</v>
      </c>
      <c r="F4" s="374">
        <v>195.64857328270381</v>
      </c>
      <c r="G4" s="374">
        <v>107.27536698</v>
      </c>
      <c r="H4" s="374">
        <v>108.02164764999999</v>
      </c>
      <c r="I4" s="374">
        <v>165.36567479000013</v>
      </c>
    </row>
    <row r="5" spans="1:11">
      <c r="A5" s="389" t="s">
        <v>12</v>
      </c>
      <c r="B5" s="374">
        <v>803.8104509279998</v>
      </c>
      <c r="C5" s="374">
        <v>764.967037</v>
      </c>
      <c r="D5" s="374">
        <v>769.45682618899991</v>
      </c>
      <c r="E5" s="374">
        <v>902.29524502000004</v>
      </c>
      <c r="F5" s="374">
        <v>944.6840881170001</v>
      </c>
      <c r="G5" s="374">
        <v>942.05056816500007</v>
      </c>
      <c r="H5" s="374">
        <v>1120.7687399080003</v>
      </c>
      <c r="I5" s="374">
        <v>1171.103471769</v>
      </c>
    </row>
    <row r="6" spans="1:11">
      <c r="A6" s="389" t="s">
        <v>513</v>
      </c>
      <c r="B6" s="374">
        <v>11.191739938</v>
      </c>
      <c r="C6" s="374">
        <v>11.512538421999999</v>
      </c>
      <c r="D6" s="374">
        <v>7.8311284439999991</v>
      </c>
      <c r="E6" s="374">
        <v>11.010560120000003</v>
      </c>
      <c r="F6" s="374">
        <v>10.180666257</v>
      </c>
      <c r="G6" s="374">
        <v>10.274504921999998</v>
      </c>
      <c r="H6" s="374">
        <v>11.758963338000001</v>
      </c>
      <c r="I6" s="374">
        <v>10.2111646162</v>
      </c>
    </row>
    <row r="7" spans="1:11">
      <c r="A7" s="389" t="s">
        <v>100</v>
      </c>
      <c r="B7" s="374">
        <v>226.13092820800023</v>
      </c>
      <c r="C7" s="374">
        <v>142.3074146649999</v>
      </c>
      <c r="D7" s="374">
        <v>144.87142635799989</v>
      </c>
      <c r="E7" s="374">
        <v>117.89798885800016</v>
      </c>
      <c r="F7" s="374">
        <v>97.917703914000128</v>
      </c>
      <c r="G7" s="374">
        <v>58.832501358999906</v>
      </c>
      <c r="H7" s="374">
        <v>115.98674487999978</v>
      </c>
      <c r="I7" s="374">
        <v>208.73209354700009</v>
      </c>
    </row>
    <row r="8" spans="1:11">
      <c r="A8" s="389" t="s">
        <v>512</v>
      </c>
      <c r="B8" s="374">
        <v>0</v>
      </c>
      <c r="C8" s="374">
        <v>0</v>
      </c>
      <c r="D8" s="374">
        <v>869.90283483999974</v>
      </c>
      <c r="E8" s="374">
        <v>913.9539805600001</v>
      </c>
      <c r="F8" s="374">
        <v>927.65948166000203</v>
      </c>
      <c r="G8" s="374">
        <v>869.60427286999857</v>
      </c>
      <c r="H8" s="374">
        <v>1066.9241136299995</v>
      </c>
      <c r="I8" s="374">
        <v>1054.5726607999973</v>
      </c>
    </row>
    <row r="9" spans="1:11">
      <c r="A9" s="389" t="s">
        <v>11</v>
      </c>
      <c r="B9" s="374">
        <v>587.48056360453666</v>
      </c>
      <c r="C9" s="374">
        <v>492.99570944349267</v>
      </c>
      <c r="D9" s="374">
        <v>104.44791219601923</v>
      </c>
      <c r="E9" s="374">
        <v>430.30130336226421</v>
      </c>
      <c r="F9" s="374">
        <v>517.53962164522818</v>
      </c>
      <c r="G9" s="374">
        <v>529.02938020714714</v>
      </c>
      <c r="H9" s="374">
        <v>592.69661257606492</v>
      </c>
      <c r="I9" s="374">
        <v>1008.2268222318513</v>
      </c>
    </row>
    <row r="10" spans="1:11">
      <c r="A10" s="389" t="s">
        <v>10</v>
      </c>
      <c r="B10" s="374">
        <v>68.146725993760299</v>
      </c>
      <c r="C10" s="374">
        <v>94.798964142768398</v>
      </c>
      <c r="D10" s="374">
        <v>128.21588185033119</v>
      </c>
      <c r="E10" s="374">
        <v>118.06669514499146</v>
      </c>
      <c r="F10" s="374">
        <v>106.7500415955972</v>
      </c>
      <c r="G10" s="374">
        <v>60.966680443500337</v>
      </c>
      <c r="H10" s="374">
        <v>107.69860293431238</v>
      </c>
      <c r="I10" s="374">
        <v>107.730958253</v>
      </c>
    </row>
    <row r="11" spans="1:11">
      <c r="A11" s="389" t="s">
        <v>9</v>
      </c>
      <c r="B11" s="374">
        <v>334.80340417299999</v>
      </c>
      <c r="C11" s="374">
        <v>402.59711717799996</v>
      </c>
      <c r="D11" s="374">
        <v>260.11281915899997</v>
      </c>
      <c r="E11" s="374">
        <v>270.84857478200001</v>
      </c>
      <c r="F11" s="374">
        <v>292.25508661499998</v>
      </c>
      <c r="G11" s="374">
        <v>351.58711326999997</v>
      </c>
      <c r="H11" s="374">
        <v>331.22691719499994</v>
      </c>
      <c r="I11" s="374">
        <v>229.86354829299998</v>
      </c>
    </row>
    <row r="12" spans="1:11">
      <c r="A12" s="389" t="s">
        <v>8</v>
      </c>
      <c r="B12" s="374">
        <v>282.76</v>
      </c>
      <c r="C12" s="374">
        <v>306.61</v>
      </c>
      <c r="D12" s="374">
        <v>335.9</v>
      </c>
      <c r="E12" s="374">
        <v>303.18</v>
      </c>
      <c r="F12" s="374">
        <v>300.13</v>
      </c>
      <c r="G12" s="374">
        <v>218.92000000000002</v>
      </c>
      <c r="H12" s="374">
        <v>256.5</v>
      </c>
      <c r="I12" s="374">
        <v>338.20000000000005</v>
      </c>
    </row>
    <row r="13" spans="1:11">
      <c r="A13" s="389" t="s">
        <v>6</v>
      </c>
      <c r="B13" s="374">
        <v>1448.0962309820775</v>
      </c>
      <c r="C13" s="374">
        <v>1463.2232348646562</v>
      </c>
      <c r="D13" s="374">
        <v>1623.9659330685363</v>
      </c>
      <c r="E13" s="374">
        <v>1624.2082214304414</v>
      </c>
      <c r="F13" s="374">
        <v>1652.8589116897538</v>
      </c>
      <c r="G13" s="374">
        <v>1611.1212170248627</v>
      </c>
      <c r="H13" s="374">
        <v>858.86473840800875</v>
      </c>
      <c r="I13" s="374">
        <v>1595.0755036156502</v>
      </c>
    </row>
    <row r="14" spans="1:11">
      <c r="A14" s="389" t="s">
        <v>5</v>
      </c>
      <c r="B14" s="374">
        <v>1553.8636807610001</v>
      </c>
      <c r="C14" s="374">
        <v>1501.345266733</v>
      </c>
      <c r="D14" s="374">
        <v>1461.6202282079998</v>
      </c>
      <c r="E14" s="374">
        <v>1924.9768337109999</v>
      </c>
      <c r="F14" s="374">
        <v>1519.0080708949999</v>
      </c>
      <c r="G14" s="374">
        <v>1158.425715848</v>
      </c>
      <c r="H14" s="374">
        <v>1443.3238804460002</v>
      </c>
      <c r="I14" s="374">
        <v>1580.6235345530001</v>
      </c>
    </row>
    <row r="15" spans="1:11">
      <c r="A15" s="389" t="s">
        <v>4</v>
      </c>
      <c r="B15" s="374">
        <v>17.964001959999997</v>
      </c>
      <c r="C15" s="374">
        <v>20.837547759999996</v>
      </c>
      <c r="D15" s="374">
        <v>22.415479939999997</v>
      </c>
      <c r="E15" s="374">
        <v>24.213252660000002</v>
      </c>
      <c r="F15" s="374">
        <v>21.307963800000003</v>
      </c>
      <c r="G15" s="374">
        <v>26.19204034509368</v>
      </c>
      <c r="H15" s="374">
        <v>46.064110581814603</v>
      </c>
      <c r="I15" s="374">
        <v>40.167129930566738</v>
      </c>
    </row>
    <row r="16" spans="1:11">
      <c r="A16" s="389" t="s">
        <v>3</v>
      </c>
      <c r="B16" s="374">
        <v>4769.4124146869999</v>
      </c>
      <c r="C16" s="374">
        <v>4593.8854657009997</v>
      </c>
      <c r="D16" s="374">
        <v>4901.6760580840009</v>
      </c>
      <c r="E16" s="374">
        <v>4939.076734663</v>
      </c>
      <c r="F16" s="374">
        <v>4912.0271933109998</v>
      </c>
      <c r="G16" s="374">
        <v>4594.1009498069998</v>
      </c>
      <c r="H16" s="374">
        <v>5484.3034913140009</v>
      </c>
      <c r="I16" s="374">
        <v>5784.4178298550005</v>
      </c>
    </row>
    <row r="17" spans="1:9">
      <c r="A17" s="389" t="s">
        <v>460</v>
      </c>
      <c r="B17" s="374">
        <v>315.64803300000005</v>
      </c>
      <c r="C17" s="374">
        <v>187.02988699999997</v>
      </c>
      <c r="D17" s="374">
        <v>238.46588606999998</v>
      </c>
      <c r="E17" s="374">
        <v>235.04162878300005</v>
      </c>
      <c r="F17" s="374">
        <v>187.53106645000003</v>
      </c>
      <c r="G17" s="374">
        <v>183.25766781000002</v>
      </c>
      <c r="H17" s="374">
        <v>235.27548175999999</v>
      </c>
      <c r="I17" s="374">
        <v>303.75902113999996</v>
      </c>
    </row>
    <row r="18" spans="1:9">
      <c r="A18" s="389" t="s">
        <v>1</v>
      </c>
      <c r="B18" s="374">
        <v>1164.8043982499998</v>
      </c>
      <c r="C18" s="374">
        <v>1076.6592611400001</v>
      </c>
      <c r="D18" s="374">
        <v>1179.0469029999999</v>
      </c>
      <c r="E18" s="374">
        <v>1081.173940853</v>
      </c>
      <c r="F18" s="374">
        <v>983.69696583399991</v>
      </c>
      <c r="G18" s="374">
        <v>1015.904203932</v>
      </c>
      <c r="H18" s="374">
        <v>1334.5113520930001</v>
      </c>
      <c r="I18" s="374">
        <v>1064.2923452240002</v>
      </c>
    </row>
    <row r="19" spans="1:9">
      <c r="A19" s="389" t="s">
        <v>0</v>
      </c>
      <c r="B19" s="374">
        <v>2016.5622133799995</v>
      </c>
      <c r="C19" s="374">
        <v>1922.6534287099998</v>
      </c>
      <c r="D19" s="374">
        <v>1539.0684971400001</v>
      </c>
      <c r="E19" s="374">
        <v>1573.1221138629999</v>
      </c>
      <c r="F19" s="374">
        <v>1318.8562571579996</v>
      </c>
      <c r="G19" s="374">
        <v>1745.2773490649997</v>
      </c>
      <c r="H19" s="374">
        <v>1375.3190838180003</v>
      </c>
      <c r="I19" s="374">
        <v>1319.7129131749998</v>
      </c>
    </row>
    <row r="20" spans="1:9">
      <c r="A20" s="389" t="s">
        <v>2266</v>
      </c>
      <c r="B20" s="402">
        <v>13983.481659353707</v>
      </c>
      <c r="C20" s="402">
        <v>13249.896115011354</v>
      </c>
      <c r="D20" s="402">
        <v>13890.878799030621</v>
      </c>
      <c r="E20" s="402">
        <v>14673.191751200695</v>
      </c>
      <c r="F20" s="402">
        <v>13988.051692224282</v>
      </c>
      <c r="G20" s="402">
        <v>13482.819532048601</v>
      </c>
      <c r="H20" s="402">
        <v>14489.244480532203</v>
      </c>
      <c r="I20" s="402">
        <v>15982.05467179327</v>
      </c>
    </row>
    <row r="22" spans="1:9">
      <c r="A22" s="250" t="s">
        <v>3118</v>
      </c>
    </row>
    <row r="23" spans="1:9">
      <c r="A23" s="561" t="s">
        <v>3119</v>
      </c>
    </row>
  </sheetData>
  <hyperlinks>
    <hyperlink ref="K3" location="Content!A1" display="Back to content page" xr:uid="{00000000-0004-0000-37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23"/>
  <sheetViews>
    <sheetView topLeftCell="A4" workbookViewId="0">
      <selection activeCell="G20" sqref="G20"/>
    </sheetView>
  </sheetViews>
  <sheetFormatPr defaultColWidth="8.77734375" defaultRowHeight="14.4"/>
  <cols>
    <col min="1" max="1" width="31.5546875" customWidth="1"/>
  </cols>
  <sheetData>
    <row r="1" spans="1:11">
      <c r="A1" s="44" t="s">
        <v>3303</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2713.2680687492921</v>
      </c>
      <c r="C4" s="374">
        <v>2010.2786422547874</v>
      </c>
      <c r="D4" s="374">
        <v>2813.9719172195382</v>
      </c>
      <c r="E4" s="374">
        <v>3328.8201287178049</v>
      </c>
      <c r="F4" s="374">
        <v>2778.6480597496611</v>
      </c>
      <c r="G4" s="374">
        <v>2236.1090671565294</v>
      </c>
      <c r="H4" s="374">
        <v>2194.1958239599999</v>
      </c>
      <c r="I4" s="374">
        <v>3232.1408671293684</v>
      </c>
    </row>
    <row r="5" spans="1:11">
      <c r="A5" s="389" t="s">
        <v>12</v>
      </c>
      <c r="B5" s="374">
        <v>93.16581693400019</v>
      </c>
      <c r="C5" s="374">
        <v>80.492546000000061</v>
      </c>
      <c r="D5" s="374">
        <v>57.378505236000137</v>
      </c>
      <c r="E5" s="374">
        <v>66.777542339999968</v>
      </c>
      <c r="F5" s="374">
        <v>51.436091872999896</v>
      </c>
      <c r="G5" s="374">
        <v>31.440939802000003</v>
      </c>
      <c r="H5" s="374">
        <v>49.720915924999645</v>
      </c>
      <c r="I5" s="374">
        <v>126.42299647100026</v>
      </c>
    </row>
    <row r="6" spans="1:11">
      <c r="A6" s="389" t="s">
        <v>513</v>
      </c>
      <c r="B6" s="374">
        <v>98.927332561</v>
      </c>
      <c r="C6" s="374">
        <v>111.22096058400001</v>
      </c>
      <c r="D6" s="374">
        <v>108.85669307800001</v>
      </c>
      <c r="E6" s="374">
        <v>107.99188154500001</v>
      </c>
      <c r="F6" s="374">
        <v>99.899869224</v>
      </c>
      <c r="G6" s="374">
        <v>91.976315830999994</v>
      </c>
      <c r="H6" s="374">
        <v>91.401985953999983</v>
      </c>
      <c r="I6" s="374">
        <v>100.02534912640002</v>
      </c>
    </row>
    <row r="7" spans="1:11">
      <c r="A7" s="389" t="s">
        <v>100</v>
      </c>
      <c r="B7" s="374">
        <v>1138.2596347779995</v>
      </c>
      <c r="C7" s="374">
        <v>917.69859469500011</v>
      </c>
      <c r="D7" s="374">
        <v>875.59567708500015</v>
      </c>
      <c r="E7" s="374">
        <v>835.26630194999984</v>
      </c>
      <c r="F7" s="374">
        <v>873.78854692999994</v>
      </c>
      <c r="G7" s="374">
        <v>861.31677647200036</v>
      </c>
      <c r="H7" s="374">
        <v>1040.2717247999997</v>
      </c>
      <c r="I7" s="374">
        <v>1396.8398697879998</v>
      </c>
    </row>
    <row r="8" spans="1:11">
      <c r="A8" s="389" t="s">
        <v>512</v>
      </c>
      <c r="B8" s="374">
        <v>0</v>
      </c>
      <c r="C8" s="374">
        <v>0</v>
      </c>
      <c r="D8" s="374">
        <v>168.08531833999996</v>
      </c>
      <c r="E8" s="374">
        <v>227.6420906300001</v>
      </c>
      <c r="F8" s="374">
        <v>242.31832691</v>
      </c>
      <c r="G8" s="374">
        <v>206.69816849000017</v>
      </c>
      <c r="H8" s="374">
        <v>200.28951634999999</v>
      </c>
      <c r="I8" s="374">
        <v>156.56370704000005</v>
      </c>
    </row>
    <row r="9" spans="1:11">
      <c r="A9" s="389" t="s">
        <v>11</v>
      </c>
      <c r="B9" s="374">
        <v>22.767003170162411</v>
      </c>
      <c r="C9" s="374">
        <v>31.577709856148374</v>
      </c>
      <c r="D9" s="374">
        <v>7.9365460639232452</v>
      </c>
      <c r="E9" s="374">
        <v>22.898957444754501</v>
      </c>
      <c r="F9" s="374">
        <v>79.619296998616846</v>
      </c>
      <c r="G9" s="374">
        <v>25.630824954572972</v>
      </c>
      <c r="H9" s="374">
        <v>12.682494929006111</v>
      </c>
      <c r="I9" s="374">
        <v>25.570721040803733</v>
      </c>
    </row>
    <row r="10" spans="1:11">
      <c r="A10" s="389" t="s">
        <v>10</v>
      </c>
      <c r="B10" s="374">
        <v>1133.0448605708518</v>
      </c>
      <c r="C10" s="374">
        <v>1372.092919894068</v>
      </c>
      <c r="D10" s="374">
        <v>2042.5832165157149</v>
      </c>
      <c r="E10" s="374">
        <v>2081.8721395807984</v>
      </c>
      <c r="F10" s="374">
        <v>1705.0796584842831</v>
      </c>
      <c r="G10" s="374">
        <v>1621.3867295209468</v>
      </c>
      <c r="H10" s="374">
        <v>2037.1691016046598</v>
      </c>
      <c r="I10" s="374">
        <v>2101.7911318889996</v>
      </c>
    </row>
    <row r="11" spans="1:11">
      <c r="A11" s="389" t="s">
        <v>9</v>
      </c>
      <c r="B11" s="374">
        <v>913.45553184599999</v>
      </c>
      <c r="C11" s="374">
        <v>916.32250599600002</v>
      </c>
      <c r="D11" s="374">
        <v>876.68402119600012</v>
      </c>
      <c r="E11" s="374">
        <v>834.32959728099991</v>
      </c>
      <c r="F11" s="374">
        <v>915.4790154049997</v>
      </c>
      <c r="G11" s="374">
        <v>820.74683623200008</v>
      </c>
      <c r="H11" s="374">
        <v>975.67788757700009</v>
      </c>
      <c r="I11" s="374">
        <v>739.92261681599996</v>
      </c>
    </row>
    <row r="12" spans="1:11">
      <c r="A12" s="389" t="s">
        <v>8</v>
      </c>
      <c r="B12" s="374">
        <v>1661.48</v>
      </c>
      <c r="C12" s="374">
        <v>1727.0099999999998</v>
      </c>
      <c r="D12" s="374">
        <v>1859.6100000000001</v>
      </c>
      <c r="E12" s="374">
        <v>1734.33</v>
      </c>
      <c r="F12" s="374">
        <v>1686.0300000000002</v>
      </c>
      <c r="G12" s="374">
        <v>1539.29</v>
      </c>
      <c r="H12" s="374">
        <v>1567.0499999999997</v>
      </c>
      <c r="I12" s="374">
        <v>1929.4999999999998</v>
      </c>
    </row>
    <row r="13" spans="1:11">
      <c r="A13" s="389" t="s">
        <v>6</v>
      </c>
      <c r="B13" s="374">
        <v>2792.8362485354951</v>
      </c>
      <c r="C13" s="374">
        <v>2227.6712637815376</v>
      </c>
      <c r="D13" s="374">
        <v>3588.3424410521775</v>
      </c>
      <c r="E13" s="374">
        <v>4114.0426729822648</v>
      </c>
      <c r="F13" s="374">
        <v>3848.5163611138187</v>
      </c>
      <c r="G13" s="374">
        <v>2721.4186821707108</v>
      </c>
      <c r="H13" s="374">
        <v>1898.0053548818159</v>
      </c>
      <c r="I13" s="374">
        <v>3299.9982842201021</v>
      </c>
    </row>
    <row r="14" spans="1:11">
      <c r="A14" s="389" t="s">
        <v>5</v>
      </c>
      <c r="B14" s="374">
        <v>545.09024557500015</v>
      </c>
      <c r="C14" s="374">
        <v>711.47874599000011</v>
      </c>
      <c r="D14" s="374">
        <v>722.50777791100018</v>
      </c>
      <c r="E14" s="374">
        <v>817.53340546700019</v>
      </c>
      <c r="F14" s="374">
        <v>762.66294040799994</v>
      </c>
      <c r="G14" s="374">
        <v>708.62672043300017</v>
      </c>
      <c r="H14" s="374">
        <v>835.86294510499965</v>
      </c>
      <c r="I14" s="374">
        <v>934.56628881499978</v>
      </c>
    </row>
    <row r="15" spans="1:11">
      <c r="A15" s="389" t="s">
        <v>4</v>
      </c>
      <c r="B15" s="374">
        <v>555.54035210679103</v>
      </c>
      <c r="C15" s="374">
        <v>580.66949900264694</v>
      </c>
      <c r="D15" s="374">
        <v>655.81446359215727</v>
      </c>
      <c r="E15" s="374">
        <v>657.05341848904925</v>
      </c>
      <c r="F15" s="374">
        <v>511.94030182874548</v>
      </c>
      <c r="G15" s="374">
        <v>579.84797953882651</v>
      </c>
      <c r="H15" s="374">
        <v>629.87269727932778</v>
      </c>
      <c r="I15" s="374">
        <v>620.59370729644706</v>
      </c>
    </row>
    <row r="16" spans="1:11">
      <c r="A16" s="389" t="s">
        <v>3</v>
      </c>
      <c r="B16" s="374">
        <v>12323.345163787</v>
      </c>
      <c r="C16" s="374">
        <v>12708.408872294998</v>
      </c>
      <c r="D16" s="374">
        <v>14029.128830234</v>
      </c>
      <c r="E16" s="374">
        <v>14761.362933002003</v>
      </c>
      <c r="F16" s="374">
        <v>13431.296525735999</v>
      </c>
      <c r="G16" s="374">
        <v>13607.419150166001</v>
      </c>
      <c r="H16" s="374">
        <v>15807.64890023</v>
      </c>
      <c r="I16" s="374">
        <v>17215.765757548001</v>
      </c>
    </row>
    <row r="17" spans="1:9">
      <c r="A17" s="389" t="s">
        <v>460</v>
      </c>
      <c r="B17" s="374">
        <v>3173.9547790000001</v>
      </c>
      <c r="C17" s="374">
        <v>2672.0318689999999</v>
      </c>
      <c r="D17" s="374">
        <v>2463.4202165299998</v>
      </c>
      <c r="E17" s="374">
        <v>1338.3388721419999</v>
      </c>
      <c r="F17" s="374">
        <v>2191.6559346499998</v>
      </c>
      <c r="G17" s="374">
        <v>2506.2376491999999</v>
      </c>
      <c r="H17" s="374">
        <v>3007.4543766460001</v>
      </c>
      <c r="I17" s="374">
        <v>3158.4013837169996</v>
      </c>
    </row>
    <row r="18" spans="1:9">
      <c r="A18" s="389" t="s">
        <v>1</v>
      </c>
      <c r="B18" s="374">
        <v>359.77840763000017</v>
      </c>
      <c r="C18" s="374">
        <v>315.34358110999983</v>
      </c>
      <c r="D18" s="374">
        <v>451.56138300000021</v>
      </c>
      <c r="E18" s="374">
        <v>437.68341180500011</v>
      </c>
      <c r="F18" s="374">
        <v>427.49406664700018</v>
      </c>
      <c r="G18" s="374">
        <v>496.45810148500004</v>
      </c>
      <c r="H18" s="374">
        <v>637.29438006999976</v>
      </c>
      <c r="I18" s="374">
        <v>862.57184209599973</v>
      </c>
    </row>
    <row r="19" spans="1:9">
      <c r="A19" s="389" t="s">
        <v>0</v>
      </c>
      <c r="B19" s="374">
        <v>240.48030055000095</v>
      </c>
      <c r="C19" s="374">
        <v>321.17451600000049</v>
      </c>
      <c r="D19" s="374">
        <v>278.69782849999956</v>
      </c>
      <c r="E19" s="374">
        <v>388.6399621100004</v>
      </c>
      <c r="F19" s="374">
        <v>195.13901984800077</v>
      </c>
      <c r="G19" s="374">
        <v>347.17773655300016</v>
      </c>
      <c r="H19" s="374">
        <v>808.74209320399996</v>
      </c>
      <c r="I19" s="374">
        <v>1064.4075503519994</v>
      </c>
    </row>
    <row r="20" spans="1:9">
      <c r="A20" s="389" t="s">
        <v>2266</v>
      </c>
      <c r="B20" s="402">
        <v>27765.393745793594</v>
      </c>
      <c r="C20" s="402">
        <v>26703.472226459184</v>
      </c>
      <c r="D20" s="402">
        <v>31000.174835553516</v>
      </c>
      <c r="E20" s="402">
        <v>31754.583315486674</v>
      </c>
      <c r="F20" s="402">
        <v>29801.004015806124</v>
      </c>
      <c r="G20" s="402">
        <v>28401.781678005587</v>
      </c>
      <c r="H20" s="402">
        <v>31793.340198515813</v>
      </c>
      <c r="I20" s="402">
        <v>36965.082073345118</v>
      </c>
    </row>
    <row r="22" spans="1:9">
      <c r="A22" s="250" t="s">
        <v>3118</v>
      </c>
    </row>
    <row r="23" spans="1:9">
      <c r="A23" s="561" t="s">
        <v>3119</v>
      </c>
    </row>
  </sheetData>
  <hyperlinks>
    <hyperlink ref="K3" location="Content!A1" display="Back to content page" xr:uid="{00000000-0004-0000-38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K23"/>
  <sheetViews>
    <sheetView topLeftCell="A4" workbookViewId="0">
      <selection activeCell="G20" sqref="G20"/>
    </sheetView>
  </sheetViews>
  <sheetFormatPr defaultColWidth="8.77734375" defaultRowHeight="14.4"/>
  <cols>
    <col min="1" max="1" width="31.21875" customWidth="1"/>
  </cols>
  <sheetData>
    <row r="1" spans="1:11">
      <c r="A1" s="44" t="s">
        <v>3304</v>
      </c>
    </row>
    <row r="3" spans="1:11">
      <c r="A3" s="387" t="s">
        <v>1199</v>
      </c>
      <c r="B3" s="388">
        <v>2015</v>
      </c>
      <c r="C3" s="388">
        <v>2016</v>
      </c>
      <c r="D3" s="388">
        <v>2017</v>
      </c>
      <c r="E3" s="388">
        <v>2018</v>
      </c>
      <c r="F3" s="388">
        <v>2019</v>
      </c>
      <c r="G3" s="388">
        <v>2020</v>
      </c>
      <c r="H3" s="388">
        <v>2021</v>
      </c>
      <c r="I3" s="388">
        <v>2022</v>
      </c>
      <c r="K3" s="1" t="s">
        <v>559</v>
      </c>
    </row>
    <row r="4" spans="1:11">
      <c r="A4" s="389" t="s">
        <v>13</v>
      </c>
      <c r="B4" s="449">
        <v>12.364263805955167</v>
      </c>
      <c r="C4" s="449">
        <v>11.781591672039804</v>
      </c>
      <c r="D4" s="449">
        <v>9.7464824051745662</v>
      </c>
      <c r="E4" s="449">
        <v>5.769747273702551</v>
      </c>
      <c r="F4" s="449">
        <v>6.5779778354936811</v>
      </c>
      <c r="G4" s="449">
        <v>4.5777963452047903</v>
      </c>
      <c r="H4" s="449">
        <v>4.6920696668354998</v>
      </c>
      <c r="I4" s="449">
        <v>4.8672658242058704</v>
      </c>
    </row>
    <row r="5" spans="1:11">
      <c r="A5" s="389" t="s">
        <v>12</v>
      </c>
      <c r="B5" s="449">
        <v>89.613346498445623</v>
      </c>
      <c r="C5" s="449">
        <v>90.479433006793414</v>
      </c>
      <c r="D5" s="449">
        <v>93.060467658401606</v>
      </c>
      <c r="E5" s="449">
        <v>93.109130375859692</v>
      </c>
      <c r="F5" s="449">
        <v>94.836356806513422</v>
      </c>
      <c r="G5" s="449">
        <v>96.77029131279636</v>
      </c>
      <c r="H5" s="449">
        <v>95.752126840487549</v>
      </c>
      <c r="I5" s="449">
        <v>90.256615216298144</v>
      </c>
    </row>
    <row r="6" spans="1:11">
      <c r="A6" s="389" t="s">
        <v>513</v>
      </c>
      <c r="B6" s="449">
        <v>10.163307485269305</v>
      </c>
      <c r="C6" s="449">
        <v>9.380110984562732</v>
      </c>
      <c r="D6" s="449">
        <v>6.7111788889841764</v>
      </c>
      <c r="E6" s="449">
        <v>9.2523816872560314</v>
      </c>
      <c r="F6" s="449">
        <v>9.2483800269641598</v>
      </c>
      <c r="G6" s="449">
        <v>10.048334914415394</v>
      </c>
      <c r="H6" s="449">
        <v>11.398657552787657</v>
      </c>
      <c r="I6" s="449">
        <v>9.2629604017076037</v>
      </c>
    </row>
    <row r="7" spans="1:11">
      <c r="A7" s="389" t="s">
        <v>100</v>
      </c>
      <c r="B7" s="449">
        <v>16.573768123484196</v>
      </c>
      <c r="C7" s="449">
        <v>13.425151688613621</v>
      </c>
      <c r="D7" s="449">
        <v>14.196579769128437</v>
      </c>
      <c r="E7" s="449">
        <v>12.369115166710422</v>
      </c>
      <c r="F7" s="449">
        <v>10.076883196845881</v>
      </c>
      <c r="G7" s="449">
        <v>6.3937996558212165</v>
      </c>
      <c r="H7" s="449">
        <v>10.03121256375313</v>
      </c>
      <c r="I7" s="449">
        <v>13.000481966154545</v>
      </c>
    </row>
    <row r="8" spans="1:11">
      <c r="A8" s="389" t="s">
        <v>512</v>
      </c>
      <c r="B8" s="449"/>
      <c r="C8" s="449"/>
      <c r="D8" s="449">
        <v>83.806624591518627</v>
      </c>
      <c r="E8" s="449">
        <v>80.059313764744672</v>
      </c>
      <c r="F8" s="449">
        <v>79.288639054943104</v>
      </c>
      <c r="G8" s="449">
        <v>80.795531019253318</v>
      </c>
      <c r="H8" s="449">
        <v>84.19449478671082</v>
      </c>
      <c r="I8" s="449">
        <v>87.072991019233953</v>
      </c>
    </row>
    <row r="9" spans="1:11">
      <c r="A9" s="389" t="s">
        <v>11</v>
      </c>
      <c r="B9" s="449">
        <v>96.269218525443478</v>
      </c>
      <c r="C9" s="449">
        <v>93.980306913318671</v>
      </c>
      <c r="D9" s="449">
        <v>92.938039488016926</v>
      </c>
      <c r="E9" s="449">
        <v>94.947276198831375</v>
      </c>
      <c r="F9" s="449">
        <v>86.666983526021312</v>
      </c>
      <c r="G9" s="449">
        <v>95.379004169390541</v>
      </c>
      <c r="H9" s="449">
        <v>97.905032603243598</v>
      </c>
      <c r="I9" s="449">
        <v>97.526525265299497</v>
      </c>
    </row>
    <row r="10" spans="1:11">
      <c r="A10" s="389" t="s">
        <v>10</v>
      </c>
      <c r="B10" s="449">
        <v>5.6732603488057052</v>
      </c>
      <c r="C10" s="449">
        <v>6.4625733617044006</v>
      </c>
      <c r="D10" s="449">
        <v>5.9063909666647127</v>
      </c>
      <c r="E10" s="449">
        <v>5.3668171715195809</v>
      </c>
      <c r="F10" s="449">
        <v>5.8918363900807442</v>
      </c>
      <c r="G10" s="449">
        <v>3.6238925829970965</v>
      </c>
      <c r="H10" s="449">
        <v>5.021223579729436</v>
      </c>
      <c r="I10" s="449">
        <v>4.875758370267139</v>
      </c>
    </row>
    <row r="11" spans="1:11">
      <c r="A11" s="389" t="s">
        <v>9</v>
      </c>
      <c r="B11" s="449">
        <v>26.821630874181373</v>
      </c>
      <c r="C11" s="449">
        <v>30.524765126258714</v>
      </c>
      <c r="D11" s="449">
        <v>22.881205324055234</v>
      </c>
      <c r="E11" s="449">
        <v>24.50723165084014</v>
      </c>
      <c r="F11" s="449">
        <v>24.19862833434841</v>
      </c>
      <c r="G11" s="449">
        <v>29.99035500245915</v>
      </c>
      <c r="H11" s="449">
        <v>25.344379788456369</v>
      </c>
      <c r="I11" s="449">
        <v>23.702498196307459</v>
      </c>
    </row>
    <row r="12" spans="1:11">
      <c r="A12" s="389" t="s">
        <v>8</v>
      </c>
      <c r="B12" s="449">
        <v>14.543471999341644</v>
      </c>
      <c r="C12" s="449">
        <v>15.07705471031953</v>
      </c>
      <c r="D12" s="449">
        <v>15.299406516025888</v>
      </c>
      <c r="E12" s="449">
        <v>14.879926969683584</v>
      </c>
      <c r="F12" s="449">
        <v>15.111068594675151</v>
      </c>
      <c r="G12" s="449">
        <v>12.451299901604473</v>
      </c>
      <c r="H12" s="449">
        <v>14.065970222916841</v>
      </c>
      <c r="I12" s="449">
        <v>14.913789301935884</v>
      </c>
    </row>
    <row r="13" spans="1:11">
      <c r="A13" s="389" t="s">
        <v>6</v>
      </c>
      <c r="B13" s="449">
        <v>34.145703521005025</v>
      </c>
      <c r="C13" s="449">
        <v>39.644136005549903</v>
      </c>
      <c r="D13" s="449">
        <v>31.156367131530089</v>
      </c>
      <c r="E13" s="449">
        <v>28.304935620921029</v>
      </c>
      <c r="F13" s="449">
        <v>30.044467605414514</v>
      </c>
      <c r="G13" s="449">
        <v>37.186529253290921</v>
      </c>
      <c r="H13" s="449">
        <v>31.153616577671578</v>
      </c>
      <c r="I13" s="449">
        <v>32.585320931819439</v>
      </c>
    </row>
    <row r="14" spans="1:11">
      <c r="A14" s="389" t="s">
        <v>5</v>
      </c>
      <c r="B14" s="449">
        <v>74.03038538694716</v>
      </c>
      <c r="C14" s="449">
        <v>67.847477164960495</v>
      </c>
      <c r="D14" s="449">
        <v>66.920080879562008</v>
      </c>
      <c r="E14" s="449">
        <v>70.190324404694451</v>
      </c>
      <c r="F14" s="449">
        <v>66.574368669720528</v>
      </c>
      <c r="G14" s="449">
        <v>62.045697985616265</v>
      </c>
      <c r="H14" s="449">
        <v>63.326264624975295</v>
      </c>
      <c r="I14" s="449">
        <v>62.843111079244274</v>
      </c>
    </row>
    <row r="15" spans="1:11">
      <c r="A15" s="389" t="s">
        <v>4</v>
      </c>
      <c r="B15" s="449">
        <v>3.132321809348964</v>
      </c>
      <c r="C15" s="449">
        <v>3.4642233822777535</v>
      </c>
      <c r="D15" s="449">
        <v>3.3049970963036968</v>
      </c>
      <c r="E15" s="449">
        <v>3.5541519474541512</v>
      </c>
      <c r="F15" s="449">
        <v>3.9958805632262275</v>
      </c>
      <c r="G15" s="449">
        <v>4.3218334574852761</v>
      </c>
      <c r="H15" s="449">
        <v>6.8148545908565978</v>
      </c>
      <c r="I15" s="449">
        <v>6.0789210963431763</v>
      </c>
    </row>
    <row r="16" spans="1:11">
      <c r="A16" s="389" t="s">
        <v>3</v>
      </c>
      <c r="B16" s="449">
        <v>27.903118573994316</v>
      </c>
      <c r="C16" s="449">
        <v>26.550730070594074</v>
      </c>
      <c r="D16" s="449">
        <v>25.892591926235387</v>
      </c>
      <c r="E16" s="449">
        <v>25.070895969746669</v>
      </c>
      <c r="F16" s="449">
        <v>26.778283306479189</v>
      </c>
      <c r="G16" s="449">
        <v>25.240204799234402</v>
      </c>
      <c r="H16" s="449">
        <v>25.757635516281102</v>
      </c>
      <c r="I16" s="449">
        <v>25.149441994119886</v>
      </c>
    </row>
    <row r="17" spans="1:9">
      <c r="A17" s="389" t="s">
        <v>460</v>
      </c>
      <c r="B17" s="449">
        <v>9.0453856786954034</v>
      </c>
      <c r="C17" s="449">
        <v>6.5416525756220842</v>
      </c>
      <c r="D17" s="449">
        <v>8.8259044613511453</v>
      </c>
      <c r="E17" s="449">
        <v>14.938638723742773</v>
      </c>
      <c r="F17" s="449">
        <v>7.8821490855193961</v>
      </c>
      <c r="G17" s="449">
        <v>6.8138310801646451</v>
      </c>
      <c r="H17" s="449">
        <v>7.2554758500805949</v>
      </c>
      <c r="I17" s="449">
        <v>8.7736842208079722</v>
      </c>
    </row>
    <row r="18" spans="1:9">
      <c r="A18" s="389" t="s">
        <v>1</v>
      </c>
      <c r="B18" s="449">
        <v>76.401517435300377</v>
      </c>
      <c r="C18" s="449">
        <v>77.346053360043001</v>
      </c>
      <c r="D18" s="449">
        <v>72.307182118661188</v>
      </c>
      <c r="E18" s="449">
        <v>71.183376039951725</v>
      </c>
      <c r="F18" s="449">
        <v>69.706860601613414</v>
      </c>
      <c r="G18" s="449">
        <v>67.173335403376583</v>
      </c>
      <c r="H18" s="449">
        <v>67.679656789976434</v>
      </c>
      <c r="I18" s="449">
        <v>55.234424523935068</v>
      </c>
    </row>
    <row r="19" spans="1:9">
      <c r="A19" s="389" t="s">
        <v>0</v>
      </c>
      <c r="B19" s="449">
        <v>89.345335807110132</v>
      </c>
      <c r="C19" s="449">
        <v>85.686312680203741</v>
      </c>
      <c r="D19" s="449">
        <v>84.668115776549243</v>
      </c>
      <c r="E19" s="449">
        <v>80.189240740764063</v>
      </c>
      <c r="F19" s="449">
        <v>87.110988864252093</v>
      </c>
      <c r="G19" s="449">
        <v>83.408115235579245</v>
      </c>
      <c r="H19" s="449">
        <v>62.970721621143788</v>
      </c>
      <c r="I19" s="449">
        <v>55.354288231839362</v>
      </c>
    </row>
    <row r="20" spans="1:9">
      <c r="A20" s="389" t="s">
        <v>2266</v>
      </c>
      <c r="B20" s="450">
        <v>33.494271459177213</v>
      </c>
      <c r="C20" s="450">
        <v>33.163401898353371</v>
      </c>
      <c r="D20" s="450">
        <v>30.943534790034573</v>
      </c>
      <c r="E20" s="450">
        <v>31.604339708557195</v>
      </c>
      <c r="F20" s="450">
        <v>31.944172958402106</v>
      </c>
      <c r="G20" s="450">
        <v>32.190397288090011</v>
      </c>
      <c r="H20" s="450">
        <v>31.306040017016258</v>
      </c>
      <c r="I20" s="450">
        <v>30.184927182603023</v>
      </c>
    </row>
    <row r="22" spans="1:9">
      <c r="A22" s="250" t="s">
        <v>3118</v>
      </c>
    </row>
    <row r="23" spans="1:9">
      <c r="A23" s="561" t="s">
        <v>3119</v>
      </c>
    </row>
  </sheetData>
  <hyperlinks>
    <hyperlink ref="K3" location="Content!A1" display="Back to content page" xr:uid="{00000000-0004-0000-39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23"/>
  <sheetViews>
    <sheetView topLeftCell="A3" workbookViewId="0">
      <selection activeCell="B4" sqref="B4:X20"/>
    </sheetView>
  </sheetViews>
  <sheetFormatPr defaultRowHeight="14.4"/>
  <cols>
    <col min="1" max="1" width="32.77734375" customWidth="1"/>
    <col min="2" max="24" width="10.44140625" customWidth="1"/>
  </cols>
  <sheetData>
    <row r="1" spans="1:26">
      <c r="A1" s="44" t="s">
        <v>2897</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672">
        <v>11507.2948</v>
      </c>
      <c r="C4" s="672">
        <v>10285.750520999998</v>
      </c>
      <c r="D4" s="672">
        <v>12764.7164618894</v>
      </c>
      <c r="E4" s="672">
        <v>15974.601560759998</v>
      </c>
      <c r="F4" s="672">
        <v>20356.507149607998</v>
      </c>
      <c r="G4" s="672">
        <v>33966.233032356955</v>
      </c>
      <c r="H4" s="672">
        <v>42219.823361377719</v>
      </c>
      <c r="I4" s="672">
        <v>55272.626495495133</v>
      </c>
      <c r="J4" s="672">
        <v>81673.248757509777</v>
      </c>
      <c r="K4" s="672">
        <v>64558.266636933884</v>
      </c>
      <c r="L4" s="672">
        <v>70755.392356149881</v>
      </c>
      <c r="M4" s="672">
        <v>87218.559227825535</v>
      </c>
      <c r="N4" s="672">
        <v>99779.587424023339</v>
      </c>
      <c r="O4" s="672">
        <v>95401.972574529471</v>
      </c>
      <c r="P4" s="672">
        <v>87252.175866592937</v>
      </c>
      <c r="Q4" s="672">
        <v>55474.205896612897</v>
      </c>
      <c r="R4" s="672">
        <v>42405.226031086859</v>
      </c>
      <c r="S4" s="672">
        <v>50367.195544045047</v>
      </c>
      <c r="T4" s="672">
        <v>56898.296613319879</v>
      </c>
      <c r="U4" s="672">
        <v>49332.261544958899</v>
      </c>
      <c r="V4" s="672">
        <v>31374.061901105062</v>
      </c>
      <c r="W4" s="672">
        <v>46462.726755169999</v>
      </c>
      <c r="X4" s="672">
        <v>68980.12093669668</v>
      </c>
    </row>
    <row r="5" spans="1:26">
      <c r="A5" s="389" t="s">
        <v>12</v>
      </c>
      <c r="B5" s="672">
        <v>4775.0381264997095</v>
      </c>
      <c r="C5" s="672">
        <v>3899.6035837829031</v>
      </c>
      <c r="D5" s="672">
        <v>3722.7773437736055</v>
      </c>
      <c r="E5" s="672">
        <v>5236.5712788270648</v>
      </c>
      <c r="F5" s="672">
        <v>7045.0952188561787</v>
      </c>
      <c r="G5" s="672">
        <v>7955.5133789695192</v>
      </c>
      <c r="H5" s="672">
        <v>7178.282858852217</v>
      </c>
      <c r="I5" s="672">
        <v>9446.6993278250266</v>
      </c>
      <c r="J5" s="672">
        <v>9149.4583167643614</v>
      </c>
      <c r="K5" s="672">
        <v>8702.4566021030496</v>
      </c>
      <c r="L5" s="672">
        <v>10959.820667644075</v>
      </c>
      <c r="M5" s="672">
        <v>11968.702027548541</v>
      </c>
      <c r="N5" s="672">
        <v>13892.756004241595</v>
      </c>
      <c r="O5" s="672">
        <v>15729.822018754123</v>
      </c>
      <c r="P5" s="672">
        <v>12580.139658143386</v>
      </c>
      <c r="Q5" s="672">
        <v>13140.001831939018</v>
      </c>
      <c r="R5" s="672">
        <v>13574.438489636246</v>
      </c>
      <c r="S5" s="672">
        <v>11132.885551562918</v>
      </c>
      <c r="T5" s="672">
        <v>12923.727485079693</v>
      </c>
      <c r="U5" s="672">
        <v>11980.840304967543</v>
      </c>
      <c r="V5" s="672">
        <v>10980.045985417999</v>
      </c>
      <c r="W5" s="672">
        <v>15920.620491779</v>
      </c>
      <c r="X5" s="672">
        <v>16611.939362844998</v>
      </c>
    </row>
    <row r="6" spans="1:26">
      <c r="A6" s="389" t="s">
        <v>513</v>
      </c>
      <c r="B6" s="672">
        <v>0</v>
      </c>
      <c r="C6" s="672">
        <v>0</v>
      </c>
      <c r="D6" s="672">
        <v>0</v>
      </c>
      <c r="E6" s="672">
        <v>0</v>
      </c>
      <c r="F6" s="672">
        <v>0</v>
      </c>
      <c r="G6" s="672">
        <v>0</v>
      </c>
      <c r="H6" s="672">
        <v>0</v>
      </c>
      <c r="I6" s="672">
        <v>0</v>
      </c>
      <c r="J6" s="672">
        <v>0</v>
      </c>
      <c r="K6" s="672">
        <v>191.75183576500001</v>
      </c>
      <c r="L6" s="672">
        <v>196.285304314</v>
      </c>
      <c r="M6" s="672">
        <v>240.66761006999999</v>
      </c>
      <c r="N6" s="672">
        <v>228.60134786399999</v>
      </c>
      <c r="O6" s="672">
        <v>228.514699858</v>
      </c>
      <c r="P6" s="672">
        <v>246.62874866199999</v>
      </c>
      <c r="Q6" s="672">
        <v>189.978103035</v>
      </c>
      <c r="R6" s="672">
        <v>225.48061168199999</v>
      </c>
      <c r="S6" s="672">
        <v>247.23415370399999</v>
      </c>
      <c r="T6" s="672">
        <v>275.69269111099999</v>
      </c>
      <c r="U6" s="672">
        <v>243.41607364771789</v>
      </c>
      <c r="V6" s="672">
        <v>244.90961005195882</v>
      </c>
      <c r="W6" s="672">
        <v>377.45725754948489</v>
      </c>
      <c r="X6" s="672">
        <v>277.74195721283229</v>
      </c>
    </row>
    <row r="7" spans="1:26">
      <c r="A7" s="389" t="s">
        <v>100</v>
      </c>
      <c r="B7" s="672">
        <v>2834.6605881280148</v>
      </c>
      <c r="C7" s="672">
        <v>2771.875451516813</v>
      </c>
      <c r="D7" s="672">
        <v>3534.9844604994605</v>
      </c>
      <c r="E7" s="672">
        <v>3122.0191056154258</v>
      </c>
      <c r="F7" s="672">
        <v>3636.0274991032693</v>
      </c>
      <c r="G7" s="672">
        <v>4504.3086609549537</v>
      </c>
      <c r="H7" s="672">
        <v>6044.9825346471753</v>
      </c>
      <c r="I7" s="672">
        <v>6110.0647073660039</v>
      </c>
      <c r="J7" s="672">
        <v>9568.7944765738393</v>
      </c>
      <c r="K7" s="672">
        <v>7648.2938395939227</v>
      </c>
      <c r="L7" s="672">
        <v>10664</v>
      </c>
      <c r="M7" s="672">
        <v>12784.870389402073</v>
      </c>
      <c r="N7" s="672">
        <v>15783</v>
      </c>
      <c r="O7" s="672">
        <v>19980</v>
      </c>
      <c r="P7" s="672">
        <v>25602</v>
      </c>
      <c r="Q7" s="672">
        <v>20859.383014405445</v>
      </c>
      <c r="R7" s="672">
        <v>20038.767022857195</v>
      </c>
      <c r="S7" s="672">
        <v>21084</v>
      </c>
      <c r="T7" s="672">
        <v>22650</v>
      </c>
      <c r="U7" s="672">
        <v>13000</v>
      </c>
      <c r="V7" s="672">
        <v>25654</v>
      </c>
      <c r="W7" s="672">
        <v>40430.699999999997</v>
      </c>
      <c r="X7" s="672">
        <v>29635</v>
      </c>
    </row>
    <row r="8" spans="1:26">
      <c r="A8" s="389" t="s">
        <v>512</v>
      </c>
      <c r="B8" s="672">
        <v>1790.2117489855073</v>
      </c>
      <c r="C8" s="672">
        <v>1747.8895893023257</v>
      </c>
      <c r="D8" s="672">
        <v>2141.3180632590474</v>
      </c>
      <c r="E8" s="672">
        <v>3064.987986101316</v>
      </c>
      <c r="F8" s="672">
        <v>3342.9536809000001</v>
      </c>
      <c r="G8" s="672">
        <v>2892.5135829084375</v>
      </c>
      <c r="H8" s="672">
        <v>2678.9420656632356</v>
      </c>
      <c r="I8" s="672">
        <v>2744.678768316312</v>
      </c>
      <c r="J8" s="672">
        <v>2659.1668715771084</v>
      </c>
      <c r="K8" s="672">
        <v>2813.629270690004</v>
      </c>
      <c r="L8" s="672">
        <v>3555.3398856599983</v>
      </c>
      <c r="M8" s="672">
        <v>5602.5853667899937</v>
      </c>
      <c r="N8" s="672">
        <v>4120.9576282000044</v>
      </c>
      <c r="O8" s="672">
        <v>4001.9857319000021</v>
      </c>
      <c r="P8" s="672">
        <v>3761.6783818100039</v>
      </c>
      <c r="Q8" s="672">
        <v>3342.0301126900031</v>
      </c>
      <c r="R8" s="672">
        <v>3221.9136396099966</v>
      </c>
      <c r="S8" s="672">
        <v>3911.9327495600187</v>
      </c>
      <c r="T8" s="672">
        <v>4277.8160770100139</v>
      </c>
      <c r="U8" s="672">
        <v>4301.7612879499866</v>
      </c>
      <c r="V8" s="672">
        <v>3699.428085360008</v>
      </c>
      <c r="W8" s="672">
        <v>4470.537366490018</v>
      </c>
      <c r="X8" s="672">
        <v>4731.0687720199894</v>
      </c>
    </row>
    <row r="9" spans="1:26">
      <c r="A9" s="389" t="s">
        <v>11</v>
      </c>
      <c r="B9" s="672">
        <v>697.78720577714603</v>
      </c>
      <c r="C9" s="672">
        <v>923.30718372093031</v>
      </c>
      <c r="D9" s="672">
        <v>1152.9738473333334</v>
      </c>
      <c r="E9" s="672">
        <v>1561.1446634210529</v>
      </c>
      <c r="F9" s="672">
        <v>2376.2560096874995</v>
      </c>
      <c r="G9" s="672">
        <v>1272.7831778125001</v>
      </c>
      <c r="H9" s="672">
        <v>1597.5866191176474</v>
      </c>
      <c r="I9" s="672">
        <v>1543.4506299290781</v>
      </c>
      <c r="J9" s="672">
        <v>1538.460091204819</v>
      </c>
      <c r="K9" s="672">
        <v>1529.1404811904763</v>
      </c>
      <c r="L9" s="672">
        <v>1774.9362959171137</v>
      </c>
      <c r="M9" s="672">
        <v>2233.6941496083587</v>
      </c>
      <c r="N9" s="672">
        <v>2318.9538051890067</v>
      </c>
      <c r="O9" s="672">
        <v>2213.9207697621841</v>
      </c>
      <c r="P9" s="672">
        <v>2434.8855635274922</v>
      </c>
      <c r="Q9" s="672">
        <v>2127.3374056590801</v>
      </c>
      <c r="R9" s="672">
        <v>2151.9908669447159</v>
      </c>
      <c r="S9" s="672">
        <v>2810.3210552071837</v>
      </c>
      <c r="T9" s="672">
        <v>2427.2521850643775</v>
      </c>
      <c r="U9" s="672">
        <v>2650.7018363533884</v>
      </c>
      <c r="V9" s="672">
        <v>2217.7265180006057</v>
      </c>
      <c r="W9" s="672">
        <v>2756.4000395699795</v>
      </c>
      <c r="X9" s="672">
        <v>2739.6894063158948</v>
      </c>
    </row>
    <row r="10" spans="1:26">
      <c r="A10" s="389" t="s">
        <v>10</v>
      </c>
      <c r="B10" s="672">
        <v>1848.5072229468744</v>
      </c>
      <c r="C10" s="672">
        <v>1858.2566408360872</v>
      </c>
      <c r="D10" s="672">
        <v>1347.2840284730014</v>
      </c>
      <c r="E10" s="672">
        <v>2287.7926973648914</v>
      </c>
      <c r="F10" s="672">
        <v>2472.2818306972049</v>
      </c>
      <c r="G10" s="672">
        <v>2561.5598019346862</v>
      </c>
      <c r="H10" s="672">
        <v>2733.5297266410521</v>
      </c>
      <c r="I10" s="672">
        <v>3700.6801436427941</v>
      </c>
      <c r="J10" s="672">
        <v>5608.272571740129</v>
      </c>
      <c r="K10" s="672">
        <v>4315.8569582917344</v>
      </c>
      <c r="L10" s="672">
        <v>3797.9448503251538</v>
      </c>
      <c r="M10" s="672">
        <v>4377.1221082391103</v>
      </c>
      <c r="N10" s="672">
        <v>3693.628380651081</v>
      </c>
      <c r="O10" s="672">
        <v>4326.5871995201815</v>
      </c>
      <c r="P10" s="672">
        <v>5545.7396391652474</v>
      </c>
      <c r="Q10" s="672">
        <v>5066.9695147925904</v>
      </c>
      <c r="R10" s="672">
        <v>5227.623650813448</v>
      </c>
      <c r="S10" s="672">
        <v>6631.1616629652617</v>
      </c>
      <c r="T10" s="672">
        <v>7189.9762830698419</v>
      </c>
      <c r="U10" s="672">
        <v>6635.8693738159818</v>
      </c>
      <c r="V10" s="672">
        <v>5278.846210242179</v>
      </c>
      <c r="W10" s="672">
        <v>7139.4968986266294</v>
      </c>
      <c r="X10" s="672">
        <v>9435.0711678301177</v>
      </c>
    </row>
    <row r="11" spans="1:26">
      <c r="A11" s="389" t="s">
        <v>9</v>
      </c>
      <c r="B11" s="672">
        <v>754.01367499999992</v>
      </c>
      <c r="C11" s="672">
        <v>1020.438278</v>
      </c>
      <c r="D11" s="672">
        <v>1096.6946149999999</v>
      </c>
      <c r="E11" s="672">
        <v>1308.6580690000001</v>
      </c>
      <c r="F11" s="672">
        <v>1410.4968610000001</v>
      </c>
      <c r="G11" s="672">
        <v>1693.77839322</v>
      </c>
      <c r="H11" s="672">
        <v>1964.3168780799999</v>
      </c>
      <c r="I11" s="672">
        <v>2262.9094718300003</v>
      </c>
      <c r="J11" s="672">
        <v>2912.57464996</v>
      </c>
      <c r="K11" s="672">
        <v>3297.0540587800001</v>
      </c>
      <c r="L11" s="672">
        <v>3235.0524566600002</v>
      </c>
      <c r="M11" s="672">
        <v>3932.7734962463546</v>
      </c>
      <c r="N11" s="672">
        <v>3619.3976470139783</v>
      </c>
      <c r="O11" s="672">
        <v>3988.9350880080001</v>
      </c>
      <c r="P11" s="672">
        <v>4127.0921124010001</v>
      </c>
      <c r="Q11" s="672">
        <v>3261.7467911499998</v>
      </c>
      <c r="R11" s="672">
        <v>3218.4809033339998</v>
      </c>
      <c r="S11" s="672">
        <v>3348.6340299919998</v>
      </c>
      <c r="T11" s="672">
        <v>3518.2635249580003</v>
      </c>
      <c r="U11" s="672">
        <v>3754.3512455280002</v>
      </c>
      <c r="V11" s="672">
        <v>3355.0096444369997</v>
      </c>
      <c r="W11" s="672">
        <v>4018.416848629</v>
      </c>
      <c r="X11" s="672">
        <v>2424.5754336740001</v>
      </c>
    </row>
    <row r="12" spans="1:26">
      <c r="A12" s="389" t="s">
        <v>8</v>
      </c>
      <c r="B12" s="672">
        <v>3648.514851485148</v>
      </c>
      <c r="C12" s="672">
        <v>3627.4853801169593</v>
      </c>
      <c r="D12" s="672">
        <v>3955.3070761014683</v>
      </c>
      <c r="E12" s="672">
        <v>4191.8252290345317</v>
      </c>
      <c r="F12" s="672">
        <v>4731.2432432432433</v>
      </c>
      <c r="G12" s="672">
        <v>5354.1224769072869</v>
      </c>
      <c r="H12" s="672">
        <v>6084.7191011235955</v>
      </c>
      <c r="I12" s="672">
        <v>6080.4909148868346</v>
      </c>
      <c r="J12" s="672">
        <v>7056.94640338505</v>
      </c>
      <c r="K12" s="672">
        <v>5639.4802755165929</v>
      </c>
      <c r="L12" s="672">
        <v>6618.0640984137262</v>
      </c>
      <c r="M12" s="672">
        <v>7700.9043478260865</v>
      </c>
      <c r="N12" s="672">
        <v>8040.561309722686</v>
      </c>
      <c r="O12" s="672">
        <v>8272.7332028701894</v>
      </c>
      <c r="P12" s="672">
        <v>8713.7165251469632</v>
      </c>
      <c r="Q12" s="672">
        <v>7440.57</v>
      </c>
      <c r="R12" s="672">
        <v>6970.130000000001</v>
      </c>
      <c r="S12" s="672">
        <v>7520.0399999999991</v>
      </c>
      <c r="T12" s="672">
        <v>7987.6100000000006</v>
      </c>
      <c r="U12" s="672">
        <v>7797.58</v>
      </c>
      <c r="V12" s="672">
        <v>6029.7699999999995</v>
      </c>
      <c r="W12" s="672">
        <v>7169.8</v>
      </c>
      <c r="X12" s="672">
        <v>9076.4</v>
      </c>
    </row>
    <row r="13" spans="1:26">
      <c r="A13" s="389" t="s">
        <v>6</v>
      </c>
      <c r="B13" s="672">
        <v>1526.2401020640061</v>
      </c>
      <c r="C13" s="672">
        <v>1766.5403790949404</v>
      </c>
      <c r="D13" s="672">
        <v>2352.7756984134685</v>
      </c>
      <c r="E13" s="672">
        <v>2796.9099944222671</v>
      </c>
      <c r="F13" s="672">
        <v>3538.5342592390816</v>
      </c>
      <c r="G13" s="672">
        <v>4153.593188364488</v>
      </c>
      <c r="H13" s="672">
        <v>5250.4581748663604</v>
      </c>
      <c r="I13" s="672">
        <v>5461.8676401186613</v>
      </c>
      <c r="J13" s="672">
        <v>6661.0266109638069</v>
      </c>
      <c r="K13" s="672">
        <v>5911.3900057778701</v>
      </c>
      <c r="L13" s="672">
        <v>6196.9194177665349</v>
      </c>
      <c r="M13" s="672">
        <v>9916.3623449379502</v>
      </c>
      <c r="N13" s="672">
        <v>12543.508679424946</v>
      </c>
      <c r="O13" s="672">
        <v>14122.853299680504</v>
      </c>
      <c r="P13" s="672">
        <v>13701.063999999998</v>
      </c>
      <c r="Q13" s="672">
        <v>11747.491866904909</v>
      </c>
      <c r="R13" s="672">
        <v>8534.4219816902005</v>
      </c>
      <c r="S13" s="672">
        <v>10470.700092181942</v>
      </c>
      <c r="T13" s="672">
        <v>11956.462812209262</v>
      </c>
      <c r="U13" s="672">
        <v>12096.726699567565</v>
      </c>
      <c r="V13" s="672">
        <v>10059.420174135541</v>
      </c>
      <c r="W13" s="672">
        <v>14200.150999999998</v>
      </c>
      <c r="X13" s="672">
        <v>22951.845557605498</v>
      </c>
    </row>
    <row r="14" spans="1:26">
      <c r="A14" s="389" t="s">
        <v>5</v>
      </c>
      <c r="B14" s="672">
        <v>2734.5972093921546</v>
      </c>
      <c r="C14" s="672">
        <v>2625.1539044694277</v>
      </c>
      <c r="D14" s="672">
        <v>2747.6560945708661</v>
      </c>
      <c r="E14" s="672">
        <v>4374.319846338024</v>
      </c>
      <c r="F14" s="672">
        <v>5883.5733519429996</v>
      </c>
      <c r="G14" s="672">
        <v>5124.3654493510003</v>
      </c>
      <c r="H14" s="672">
        <v>6664.6512138519993</v>
      </c>
      <c r="I14" s="672">
        <v>9009.8317095839993</v>
      </c>
      <c r="J14" s="672">
        <v>10554.836606176001</v>
      </c>
      <c r="K14" s="672">
        <v>12219.328982823001</v>
      </c>
      <c r="L14" s="672">
        <v>12439.644626557001</v>
      </c>
      <c r="M14" s="672">
        <v>12568.689568399999</v>
      </c>
      <c r="N14" s="672">
        <v>13180.755079098999</v>
      </c>
      <c r="O14" s="672">
        <v>13049.553018587001</v>
      </c>
      <c r="P14" s="672">
        <v>14614.012823375</v>
      </c>
      <c r="Q14" s="672">
        <v>12445.833835993</v>
      </c>
      <c r="R14" s="672">
        <v>11486.033484424999</v>
      </c>
      <c r="S14" s="672">
        <v>10777.511156842</v>
      </c>
      <c r="T14" s="672">
        <v>12024.745171181999</v>
      </c>
      <c r="U14" s="672">
        <v>10902.777121865001</v>
      </c>
      <c r="V14" s="672">
        <v>8835.9130158120006</v>
      </c>
      <c r="W14" s="672">
        <v>10894.713908720001</v>
      </c>
      <c r="X14" s="672">
        <v>13849.592896009999</v>
      </c>
    </row>
    <row r="15" spans="1:26">
      <c r="A15" s="389" t="s">
        <v>4</v>
      </c>
      <c r="B15" s="672">
        <v>460.09877399960016</v>
      </c>
      <c r="C15" s="672">
        <v>626.17788902504594</v>
      </c>
      <c r="D15" s="672">
        <v>592.60443274102499</v>
      </c>
      <c r="E15" s="672">
        <v>624.35718883570303</v>
      </c>
      <c r="F15" s="672">
        <v>695.79315981818172</v>
      </c>
      <c r="G15" s="672">
        <v>886.70636363636368</v>
      </c>
      <c r="H15" s="672">
        <v>966.83663339427096</v>
      </c>
      <c r="I15" s="672">
        <v>1054.9962589303864</v>
      </c>
      <c r="J15" s="672">
        <v>1119.6853638574571</v>
      </c>
      <c r="K15" s="672">
        <v>1020.2156465690587</v>
      </c>
      <c r="L15" s="672">
        <v>1210.1660556369682</v>
      </c>
      <c r="M15" s="672">
        <v>1270.1924736905198</v>
      </c>
      <c r="N15" s="672">
        <v>1291.2071532846717</v>
      </c>
      <c r="O15" s="672">
        <v>1451.7485092513498</v>
      </c>
      <c r="P15" s="672">
        <v>1481.5184235495228</v>
      </c>
      <c r="Q15" s="672">
        <v>1216.2483009527666</v>
      </c>
      <c r="R15" s="672">
        <v>1322.0695341894907</v>
      </c>
      <c r="S15" s="672">
        <v>1590.2549681787209</v>
      </c>
      <c r="T15" s="672">
        <v>1601.6601218580925</v>
      </c>
      <c r="U15" s="672">
        <v>1427.5955115737956</v>
      </c>
      <c r="V15" s="672">
        <v>1270.7624397828915</v>
      </c>
      <c r="W15" s="672">
        <v>1442.3473389381043</v>
      </c>
      <c r="X15" s="672">
        <v>1683.2621489107703</v>
      </c>
    </row>
    <row r="16" spans="1:26">
      <c r="A16" s="389" t="s">
        <v>3</v>
      </c>
      <c r="B16" s="672">
        <v>57385.053586434617</v>
      </c>
      <c r="C16" s="672">
        <v>54295.794956817888</v>
      </c>
      <c r="D16" s="672">
        <v>60094.531898920744</v>
      </c>
      <c r="E16" s="672">
        <v>76413.438531865104</v>
      </c>
      <c r="F16" s="672">
        <v>102793.51438223847</v>
      </c>
      <c r="G16" s="672">
        <v>115479.38380269735</v>
      </c>
      <c r="H16" s="672">
        <v>136393.28325954603</v>
      </c>
      <c r="I16" s="672">
        <v>159865.52386156155</v>
      </c>
      <c r="J16" s="672">
        <v>181258.35016881372</v>
      </c>
      <c r="K16" s="672">
        <v>145485.76909235289</v>
      </c>
      <c r="L16" s="672">
        <v>175770.75514121438</v>
      </c>
      <c r="M16" s="672">
        <v>214452.97990197293</v>
      </c>
      <c r="N16" s="672">
        <v>207633.67909763279</v>
      </c>
      <c r="O16" s="672">
        <v>204221.60569729161</v>
      </c>
      <c r="P16" s="672">
        <v>196796.18691616406</v>
      </c>
      <c r="Q16" s="672">
        <v>170984.81268107827</v>
      </c>
      <c r="R16" s="672">
        <v>150563.89726022742</v>
      </c>
      <c r="S16" s="672">
        <v>171949.39276295144</v>
      </c>
      <c r="T16" s="672">
        <v>187343.37552814503</v>
      </c>
      <c r="U16" s="672">
        <v>177668.41501501045</v>
      </c>
      <c r="V16" s="672">
        <v>152958.26157803537</v>
      </c>
      <c r="W16" s="672">
        <v>215840.6432317252</v>
      </c>
      <c r="X16" s="672">
        <v>233496.60454599999</v>
      </c>
    </row>
    <row r="17" spans="1:24">
      <c r="A17" s="389" t="s">
        <v>460</v>
      </c>
      <c r="B17" s="672">
        <v>2175.9685300980941</v>
      </c>
      <c r="C17" s="672">
        <v>2521.6857934576055</v>
      </c>
      <c r="D17" s="672">
        <v>2581.0855153298294</v>
      </c>
      <c r="E17" s="672">
        <v>3366.2383043377636</v>
      </c>
      <c r="F17" s="672">
        <v>4011.3227941517898</v>
      </c>
      <c r="G17" s="672">
        <v>4880.1013745292839</v>
      </c>
      <c r="H17" s="672">
        <v>6244.2607595329318</v>
      </c>
      <c r="I17" s="672">
        <v>6628.7623427411791</v>
      </c>
      <c r="J17" s="672">
        <v>10031.514296124929</v>
      </c>
      <c r="K17" s="672">
        <v>9412.2555359580674</v>
      </c>
      <c r="L17" s="672">
        <v>12000.762503950877</v>
      </c>
      <c r="M17" s="672">
        <v>13379.922388729305</v>
      </c>
      <c r="N17" s="672">
        <v>10586</v>
      </c>
      <c r="O17" s="672">
        <v>10561</v>
      </c>
      <c r="P17" s="672">
        <v>19006.980789459765</v>
      </c>
      <c r="Q17" s="672">
        <v>26132.114696616412</v>
      </c>
      <c r="R17" s="672">
        <v>12341.7854587046</v>
      </c>
      <c r="S17" s="672">
        <v>11873.764134677733</v>
      </c>
      <c r="T17" s="672">
        <v>12377.682766321661</v>
      </c>
      <c r="U17" s="672">
        <v>14123.715736702656</v>
      </c>
      <c r="V17" s="672">
        <v>14608.691605535416</v>
      </c>
      <c r="W17" s="672">
        <v>17240.720906269664</v>
      </c>
      <c r="X17" s="672">
        <v>22479.293383</v>
      </c>
    </row>
    <row r="18" spans="1:24">
      <c r="A18" s="389" t="s">
        <v>1</v>
      </c>
      <c r="B18" s="672">
        <v>1740.8719080000001</v>
      </c>
      <c r="C18" s="672">
        <v>2058.7440459999998</v>
      </c>
      <c r="D18" s="672">
        <v>2053.3180890000003</v>
      </c>
      <c r="E18" s="672">
        <v>2565.5954200000001</v>
      </c>
      <c r="F18" s="672">
        <v>3751.8156739999999</v>
      </c>
      <c r="G18" s="672">
        <v>4754.7588720000003</v>
      </c>
      <c r="H18" s="672">
        <v>6702.4940459999998</v>
      </c>
      <c r="I18" s="672">
        <v>8614.5471010000001</v>
      </c>
      <c r="J18" s="672">
        <v>9944.6231910000006</v>
      </c>
      <c r="K18" s="672">
        <v>7699.1879749999998</v>
      </c>
      <c r="L18" s="672">
        <v>11839.883818</v>
      </c>
      <c r="M18" s="672">
        <v>16046.468085190001</v>
      </c>
      <c r="N18" s="672">
        <v>18422.773173433998</v>
      </c>
      <c r="O18" s="672">
        <v>19937.866797965951</v>
      </c>
      <c r="P18" s="672">
        <v>17871.61469262942</v>
      </c>
      <c r="Q18" s="672">
        <v>14395.937735248795</v>
      </c>
      <c r="R18" s="672">
        <v>13501.826518629998</v>
      </c>
      <c r="S18" s="672">
        <v>15862.82674382</v>
      </c>
      <c r="T18" s="672">
        <v>18315.041971742554</v>
      </c>
      <c r="U18" s="672">
        <v>14016.62793953757</v>
      </c>
      <c r="V18" s="672">
        <v>12961.204525598838</v>
      </c>
      <c r="W18" s="672">
        <v>17945.131654301276</v>
      </c>
      <c r="X18" s="672">
        <v>19991.635135862121</v>
      </c>
    </row>
    <row r="19" spans="1:24">
      <c r="A19" s="389" t="s">
        <v>0</v>
      </c>
      <c r="B19" s="672">
        <v>3625.5270592230545</v>
      </c>
      <c r="C19" s="672">
        <v>2536.5941574687772</v>
      </c>
      <c r="D19" s="672">
        <v>4402.3355384382339</v>
      </c>
      <c r="E19" s="672">
        <v>2953.3902195275996</v>
      </c>
      <c r="F19" s="672">
        <v>5603.2110944017404</v>
      </c>
      <c r="G19" s="672">
        <v>4223.8567051720001</v>
      </c>
      <c r="H19" s="672">
        <v>7898.2277784090002</v>
      </c>
      <c r="I19" s="672">
        <v>5878.6653442799998</v>
      </c>
      <c r="J19" s="672">
        <v>3082.463209134</v>
      </c>
      <c r="K19" s="672">
        <v>7514.5738559820002</v>
      </c>
      <c r="L19" s="672">
        <v>7977.9037007530005</v>
      </c>
      <c r="M19" s="672">
        <v>11105.203372104999</v>
      </c>
      <c r="N19" s="672">
        <v>10919.322356742001</v>
      </c>
      <c r="O19" s="672">
        <v>11123.381039184</v>
      </c>
      <c r="P19" s="672">
        <v>9941.2640412539986</v>
      </c>
      <c r="Q19" s="672">
        <v>9457.4309484940004</v>
      </c>
      <c r="R19" s="672">
        <v>8679.3937775869999</v>
      </c>
      <c r="S19" s="672">
        <v>8600.487834263</v>
      </c>
      <c r="T19" s="672">
        <v>10485.775587946</v>
      </c>
      <c r="U19" s="672">
        <v>9149.8338123329995</v>
      </c>
      <c r="V19" s="672">
        <v>10027.567811677</v>
      </c>
      <c r="W19" s="672">
        <v>13576.405950218999</v>
      </c>
      <c r="X19" s="672">
        <v>15253.637334767</v>
      </c>
    </row>
    <row r="20" spans="1:24">
      <c r="A20" s="389" t="s">
        <v>2266</v>
      </c>
      <c r="B20" s="673">
        <v>97504.38538803393</v>
      </c>
      <c r="C20" s="673">
        <v>92565.29775460971</v>
      </c>
      <c r="D20" s="673">
        <v>104540.36316374349</v>
      </c>
      <c r="E20" s="673">
        <v>129841.85009545075</v>
      </c>
      <c r="F20" s="673">
        <v>171648.62620888767</v>
      </c>
      <c r="G20" s="673">
        <v>199703.57826081483</v>
      </c>
      <c r="H20" s="673">
        <v>240622.39501110322</v>
      </c>
      <c r="I20" s="673">
        <v>283675.79471750697</v>
      </c>
      <c r="J20" s="673">
        <v>342819.42158478498</v>
      </c>
      <c r="K20" s="673">
        <v>287958.65105332754</v>
      </c>
      <c r="L20" s="673">
        <v>338992.87117896264</v>
      </c>
      <c r="M20" s="673">
        <v>414799.6968585818</v>
      </c>
      <c r="N20" s="673">
        <v>426054.68908652308</v>
      </c>
      <c r="O20" s="673">
        <v>428612.47964716255</v>
      </c>
      <c r="P20" s="673">
        <v>423676.69818188081</v>
      </c>
      <c r="Q20" s="673">
        <v>357282.09273557225</v>
      </c>
      <c r="R20" s="673">
        <v>303463.47923141811</v>
      </c>
      <c r="S20" s="673">
        <v>338178.3424399512</v>
      </c>
      <c r="T20" s="673">
        <v>372253.37881901738</v>
      </c>
      <c r="U20" s="673">
        <v>339082.47350381158</v>
      </c>
      <c r="V20" s="673">
        <v>299555.61910519184</v>
      </c>
      <c r="W20" s="673">
        <v>419886.26964798738</v>
      </c>
      <c r="X20" s="673">
        <v>473617.47803874989</v>
      </c>
    </row>
    <row r="22" spans="1:24">
      <c r="A22" s="250" t="s">
        <v>3123</v>
      </c>
    </row>
    <row r="23" spans="1:24">
      <c r="A23" t="s">
        <v>3125</v>
      </c>
    </row>
  </sheetData>
  <hyperlinks>
    <hyperlink ref="Z3" location="Content!A1" display="Back to content page"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K23"/>
  <sheetViews>
    <sheetView topLeftCell="A4" workbookViewId="0">
      <selection activeCell="G20" sqref="G20"/>
    </sheetView>
  </sheetViews>
  <sheetFormatPr defaultRowHeight="14.4"/>
  <cols>
    <col min="1" max="1" width="34.44140625" customWidth="1"/>
    <col min="2" max="8" width="8.77734375" bestFit="1" customWidth="1"/>
    <col min="9" max="9" width="8.77734375" customWidth="1"/>
  </cols>
  <sheetData>
    <row r="1" spans="1:11">
      <c r="A1" s="44" t="s">
        <v>3305</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114.85871279760046</v>
      </c>
      <c r="C4" s="374">
        <v>239.9015429562391</v>
      </c>
      <c r="D4" s="374">
        <v>217.84200623321124</v>
      </c>
      <c r="E4" s="374">
        <v>143.82980136781899</v>
      </c>
      <c r="F4" s="374">
        <v>113.91939904236092</v>
      </c>
      <c r="G4" s="374">
        <v>120.82388364654122</v>
      </c>
      <c r="H4" s="374">
        <v>94.058757430000014</v>
      </c>
      <c r="I4" s="374">
        <v>113.62828039936248</v>
      </c>
    </row>
    <row r="5" spans="1:11">
      <c r="A5" s="389" t="s">
        <v>12</v>
      </c>
      <c r="B5" s="374">
        <v>151.82410865299988</v>
      </c>
      <c r="C5" s="374">
        <v>130.43660699999992</v>
      </c>
      <c r="D5" s="374">
        <v>109.18701213600002</v>
      </c>
      <c r="E5" s="374">
        <v>127.36246267</v>
      </c>
      <c r="F5" s="374">
        <v>99.849262260999978</v>
      </c>
      <c r="G5" s="374">
        <v>89.819549821999971</v>
      </c>
      <c r="H5" s="374">
        <v>137.37240365899999</v>
      </c>
      <c r="I5" s="374">
        <v>157.77594753599993</v>
      </c>
    </row>
    <row r="6" spans="1:11">
      <c r="A6" s="389" t="s">
        <v>513</v>
      </c>
      <c r="B6" s="374">
        <v>11.800358031</v>
      </c>
      <c r="C6" s="374">
        <v>24.915205257000004</v>
      </c>
      <c r="D6" s="374">
        <v>31.052337948999998</v>
      </c>
      <c r="E6" s="374">
        <v>29.385311823000002</v>
      </c>
      <c r="F6" s="374">
        <v>21.265854769999997</v>
      </c>
      <c r="G6" s="374">
        <v>13.817312692</v>
      </c>
      <c r="H6" s="374">
        <v>18.161734404000001</v>
      </c>
      <c r="I6" s="374">
        <v>22.736510327599998</v>
      </c>
    </row>
    <row r="7" spans="1:11">
      <c r="A7" s="389" t="s">
        <v>100</v>
      </c>
      <c r="B7" s="374">
        <v>112.76790737899978</v>
      </c>
      <c r="C7" s="374">
        <v>121.24757147899993</v>
      </c>
      <c r="D7" s="374">
        <v>134.21129428800009</v>
      </c>
      <c r="E7" s="374">
        <v>153.78029412299998</v>
      </c>
      <c r="F7" s="374">
        <v>169.69723488799991</v>
      </c>
      <c r="G7" s="374">
        <v>204.27861054800019</v>
      </c>
      <c r="H7" s="374">
        <v>230.49736269999948</v>
      </c>
      <c r="I7" s="374">
        <v>240.22062546899997</v>
      </c>
    </row>
    <row r="8" spans="1:11">
      <c r="A8" s="389" t="s">
        <v>512</v>
      </c>
      <c r="B8" s="374">
        <v>0</v>
      </c>
      <c r="C8" s="374">
        <v>0</v>
      </c>
      <c r="D8" s="374">
        <v>653.39786826999989</v>
      </c>
      <c r="E8" s="374">
        <v>697.49743736000039</v>
      </c>
      <c r="F8" s="374">
        <v>739.14642204999973</v>
      </c>
      <c r="G8" s="374">
        <v>655.26284477000081</v>
      </c>
      <c r="H8" s="374">
        <v>753.7711008299998</v>
      </c>
      <c r="I8" s="374">
        <v>667.49523594000004</v>
      </c>
    </row>
    <row r="9" spans="1:11">
      <c r="A9" s="389" t="s">
        <v>11</v>
      </c>
      <c r="B9" s="374">
        <v>129.14892574100477</v>
      </c>
      <c r="C9" s="374">
        <v>100.46382894572254</v>
      </c>
      <c r="D9" s="374">
        <v>112.37802245572148</v>
      </c>
      <c r="E9" s="374">
        <v>53.026339178113226</v>
      </c>
      <c r="F9" s="374">
        <v>163.3119853762102</v>
      </c>
      <c r="G9" s="374">
        <v>182.00739407752877</v>
      </c>
      <c r="H9" s="374">
        <v>153.87014198782964</v>
      </c>
      <c r="I9" s="374">
        <v>176.59399066321558</v>
      </c>
    </row>
    <row r="10" spans="1:11">
      <c r="A10" s="389" t="s">
        <v>10</v>
      </c>
      <c r="B10" s="374">
        <v>694.32176462429777</v>
      </c>
      <c r="C10" s="374">
        <v>912.20348663229254</v>
      </c>
      <c r="D10" s="374">
        <v>1331.5374046876063</v>
      </c>
      <c r="E10" s="374">
        <v>1388.2388575349466</v>
      </c>
      <c r="F10" s="374">
        <v>1041.0459502023223</v>
      </c>
      <c r="G10" s="374">
        <v>939.01692633149196</v>
      </c>
      <c r="H10" s="374">
        <v>1097.534071646611</v>
      </c>
      <c r="I10" s="374">
        <v>1087.832325376</v>
      </c>
    </row>
    <row r="11" spans="1:11">
      <c r="A11" s="389" t="s">
        <v>9</v>
      </c>
      <c r="B11" s="374">
        <v>910.18467825099992</v>
      </c>
      <c r="C11" s="374">
        <v>882.70869494100009</v>
      </c>
      <c r="D11" s="374">
        <v>770.02434458700009</v>
      </c>
      <c r="E11" s="374">
        <v>775.71299543299995</v>
      </c>
      <c r="F11" s="374">
        <v>834.06502964399988</v>
      </c>
      <c r="G11" s="374">
        <v>717.16386642299994</v>
      </c>
      <c r="H11" s="374">
        <v>914.18019006999998</v>
      </c>
      <c r="I11" s="374">
        <v>783.28514486100005</v>
      </c>
    </row>
    <row r="12" spans="1:11">
      <c r="A12" s="389" t="s">
        <v>8</v>
      </c>
      <c r="B12" s="374">
        <v>762.81</v>
      </c>
      <c r="C12" s="374">
        <v>817.41</v>
      </c>
      <c r="D12" s="374">
        <v>824.44</v>
      </c>
      <c r="E12" s="374">
        <v>735.56</v>
      </c>
      <c r="F12" s="374">
        <v>702.73</v>
      </c>
      <c r="G12" s="374">
        <v>631.95000000000005</v>
      </c>
      <c r="H12" s="374">
        <v>614.92999999999995</v>
      </c>
      <c r="I12" s="374">
        <v>713.2</v>
      </c>
    </row>
    <row r="13" spans="1:11">
      <c r="A13" s="389" t="s">
        <v>6</v>
      </c>
      <c r="B13" s="374">
        <v>1710.5397290347694</v>
      </c>
      <c r="C13" s="374">
        <v>1839.5823455576005</v>
      </c>
      <c r="D13" s="374">
        <v>3010.4185247939795</v>
      </c>
      <c r="E13" s="374">
        <v>2955.3281155895129</v>
      </c>
      <c r="F13" s="374">
        <v>2813.0455569810838</v>
      </c>
      <c r="G13" s="374">
        <v>2047.556875969397</v>
      </c>
      <c r="H13" s="374">
        <v>814.77289265999752</v>
      </c>
      <c r="I13" s="374">
        <v>2533.1862837783146</v>
      </c>
    </row>
    <row r="14" spans="1:11">
      <c r="A14" s="389" t="s">
        <v>5</v>
      </c>
      <c r="B14" s="374">
        <v>1111.706236599</v>
      </c>
      <c r="C14" s="374">
        <v>1180.1555238570002</v>
      </c>
      <c r="D14" s="374">
        <v>1195.4118820209999</v>
      </c>
      <c r="E14" s="374">
        <v>1343.40887432</v>
      </c>
      <c r="F14" s="374">
        <v>1272.9120716479999</v>
      </c>
      <c r="G14" s="374">
        <v>998.41829483800007</v>
      </c>
      <c r="H14" s="374">
        <v>1232.8867554230001</v>
      </c>
      <c r="I14" s="374">
        <v>1358.7017847</v>
      </c>
    </row>
    <row r="15" spans="1:11">
      <c r="A15" s="389" t="s">
        <v>4</v>
      </c>
      <c r="B15" s="374">
        <v>252.31955918059143</v>
      </c>
      <c r="C15" s="374">
        <v>281.64902579749094</v>
      </c>
      <c r="D15" s="374">
        <v>282.12117687297126</v>
      </c>
      <c r="E15" s="374">
        <v>327.08537314380192</v>
      </c>
      <c r="F15" s="374">
        <v>259.31979364955288</v>
      </c>
      <c r="G15" s="374">
        <v>286.12948733889687</v>
      </c>
      <c r="H15" s="374">
        <v>317.38216310557249</v>
      </c>
      <c r="I15" s="374">
        <v>315.49182499106684</v>
      </c>
    </row>
    <row r="16" spans="1:11">
      <c r="A16" s="389" t="s">
        <v>3</v>
      </c>
      <c r="B16" s="374">
        <v>10374.455816024001</v>
      </c>
      <c r="C16" s="374">
        <v>10324.334347791999</v>
      </c>
      <c r="D16" s="374">
        <v>11612.507435670001</v>
      </c>
      <c r="E16" s="374">
        <v>12259.223146772003</v>
      </c>
      <c r="F16" s="374">
        <v>11175.560245962999</v>
      </c>
      <c r="G16" s="374">
        <v>11722.773629609999</v>
      </c>
      <c r="H16" s="374">
        <v>13663.857105103998</v>
      </c>
      <c r="I16" s="374">
        <v>14856.399216550999</v>
      </c>
    </row>
    <row r="17" spans="1:9">
      <c r="A17" s="389" t="s">
        <v>460</v>
      </c>
      <c r="B17" s="374">
        <v>2569.3551299999999</v>
      </c>
      <c r="C17" s="374">
        <v>1916.974749</v>
      </c>
      <c r="D17" s="374">
        <v>1827.8828825999999</v>
      </c>
      <c r="E17" s="374">
        <v>852.10596873499992</v>
      </c>
      <c r="F17" s="374">
        <v>1736.5633879099998</v>
      </c>
      <c r="G17" s="374">
        <v>1869.7386086499998</v>
      </c>
      <c r="H17" s="374">
        <v>2194.2286437160001</v>
      </c>
      <c r="I17" s="374">
        <v>2195.5485584659996</v>
      </c>
    </row>
    <row r="18" spans="1:9">
      <c r="A18" s="389" t="s">
        <v>1</v>
      </c>
      <c r="B18" s="374">
        <v>709.96517762999997</v>
      </c>
      <c r="C18" s="374">
        <v>674.95146524999996</v>
      </c>
      <c r="D18" s="374">
        <v>642.34187199999997</v>
      </c>
      <c r="E18" s="374">
        <v>635.14208509299999</v>
      </c>
      <c r="F18" s="374">
        <v>608.642319069</v>
      </c>
      <c r="G18" s="374">
        <v>662.54016641700002</v>
      </c>
      <c r="H18" s="374">
        <v>939.59257916299998</v>
      </c>
      <c r="I18" s="374">
        <v>1121.12776717</v>
      </c>
    </row>
    <row r="19" spans="1:9">
      <c r="A19" s="389" t="s">
        <v>0</v>
      </c>
      <c r="B19" s="374">
        <v>1208.2561483000002</v>
      </c>
      <c r="C19" s="374">
        <v>1160.2481252500002</v>
      </c>
      <c r="D19" s="374">
        <v>1051.6779847099997</v>
      </c>
      <c r="E19" s="374">
        <v>1170.8716965700003</v>
      </c>
      <c r="F19" s="374">
        <v>1088.9571928680002</v>
      </c>
      <c r="G19" s="374">
        <v>1051.00065088</v>
      </c>
      <c r="H19" s="374">
        <v>1089.283087801</v>
      </c>
      <c r="I19" s="374">
        <v>1224.2713481329993</v>
      </c>
    </row>
    <row r="20" spans="1:9">
      <c r="A20" s="389" t="s">
        <v>2266</v>
      </c>
      <c r="B20" s="402">
        <v>20824.314252245265</v>
      </c>
      <c r="C20" s="402">
        <v>20607.182519715345</v>
      </c>
      <c r="D20" s="402">
        <v>23806.432049274492</v>
      </c>
      <c r="E20" s="402">
        <v>23647.558759713196</v>
      </c>
      <c r="F20" s="402">
        <v>22840.03170632253</v>
      </c>
      <c r="G20" s="402">
        <v>22192.298102013858</v>
      </c>
      <c r="H20" s="402">
        <v>24266.378989700006</v>
      </c>
      <c r="I20" s="402">
        <v>27567.494844361558</v>
      </c>
    </row>
    <row r="22" spans="1:9">
      <c r="A22" s="250" t="s">
        <v>3118</v>
      </c>
    </row>
    <row r="23" spans="1:9">
      <c r="A23" s="561" t="s">
        <v>3119</v>
      </c>
    </row>
  </sheetData>
  <hyperlinks>
    <hyperlink ref="K3" location="Content!A1" display="Back to content page" xr:uid="{00000000-0004-0000-3A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K23"/>
  <sheetViews>
    <sheetView topLeftCell="A4" workbookViewId="0">
      <selection activeCell="G20" sqref="G20"/>
    </sheetView>
  </sheetViews>
  <sheetFormatPr defaultRowHeight="14.4"/>
  <cols>
    <col min="1" max="1" width="30.77734375" customWidth="1"/>
    <col min="2" max="8" width="8.77734375" bestFit="1" customWidth="1"/>
    <col min="9" max="9" width="8.77734375" customWidth="1"/>
  </cols>
  <sheetData>
    <row r="1" spans="1:11">
      <c r="A1" s="44" t="s">
        <v>3306</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2981.2162294400255</v>
      </c>
      <c r="C4" s="374">
        <v>2038.8503415499836</v>
      </c>
      <c r="D4" s="374">
        <v>2900.0108954700613</v>
      </c>
      <c r="E4" s="374">
        <v>3388.8150047399859</v>
      </c>
      <c r="F4" s="374">
        <v>2860.3772339900038</v>
      </c>
      <c r="G4" s="374">
        <v>2222.5605504899881</v>
      </c>
      <c r="H4" s="374">
        <v>2208.1587141799996</v>
      </c>
      <c r="I4" s="374">
        <v>3283.8782615200057</v>
      </c>
    </row>
    <row r="5" spans="1:11">
      <c r="A5" s="389" t="s">
        <v>12</v>
      </c>
      <c r="B5" s="374">
        <v>745.15215920900005</v>
      </c>
      <c r="C5" s="374">
        <v>715.02297600000009</v>
      </c>
      <c r="D5" s="374">
        <v>717.64831928900003</v>
      </c>
      <c r="E5" s="374">
        <v>841.71032468999999</v>
      </c>
      <c r="F5" s="374">
        <v>896.27091772899996</v>
      </c>
      <c r="G5" s="374">
        <v>883.67195814500008</v>
      </c>
      <c r="H5" s="374">
        <v>1033.117252174</v>
      </c>
      <c r="I5" s="374">
        <v>1139.7505207040003</v>
      </c>
    </row>
    <row r="6" spans="1:11">
      <c r="A6" s="389" t="s">
        <v>513</v>
      </c>
      <c r="B6" s="374">
        <v>98.318714467999996</v>
      </c>
      <c r="C6" s="374">
        <v>97.818293749000006</v>
      </c>
      <c r="D6" s="374">
        <v>85.635483573000016</v>
      </c>
      <c r="E6" s="374">
        <v>89.617129842000011</v>
      </c>
      <c r="F6" s="374">
        <v>88.814680710999994</v>
      </c>
      <c r="G6" s="374">
        <v>88.433508060999984</v>
      </c>
      <c r="H6" s="374">
        <v>84.999214887999983</v>
      </c>
      <c r="I6" s="374">
        <v>87.500003415000009</v>
      </c>
    </row>
    <row r="7" spans="1:11">
      <c r="A7" s="389" t="s">
        <v>100</v>
      </c>
      <c r="B7" s="374">
        <v>1251.6226556070001</v>
      </c>
      <c r="C7" s="374">
        <v>938.75843788099996</v>
      </c>
      <c r="D7" s="374">
        <v>886.25580915499995</v>
      </c>
      <c r="E7" s="374">
        <v>799.38399668500006</v>
      </c>
      <c r="F7" s="374">
        <v>802.00901595600021</v>
      </c>
      <c r="G7" s="374">
        <v>715.8706672830001</v>
      </c>
      <c r="H7" s="374">
        <v>925.76110698000002</v>
      </c>
      <c r="I7" s="374">
        <v>1365.3513378659998</v>
      </c>
    </row>
    <row r="8" spans="1:11">
      <c r="A8" s="389" t="s">
        <v>512</v>
      </c>
      <c r="B8" s="374">
        <v>0</v>
      </c>
      <c r="C8" s="374">
        <v>0</v>
      </c>
      <c r="D8" s="374">
        <v>384.59028490999981</v>
      </c>
      <c r="E8" s="374">
        <v>444.09863382999987</v>
      </c>
      <c r="F8" s="374">
        <v>430.8313865200023</v>
      </c>
      <c r="G8" s="374">
        <v>421.03959658999793</v>
      </c>
      <c r="H8" s="374">
        <v>513.44252914999981</v>
      </c>
      <c r="I8" s="374">
        <v>543.64113189999728</v>
      </c>
    </row>
    <row r="9" spans="1:11">
      <c r="A9" s="389" t="s">
        <v>11</v>
      </c>
      <c r="B9" s="374">
        <v>481.09864103369432</v>
      </c>
      <c r="C9" s="374">
        <v>424.10959035391852</v>
      </c>
      <c r="D9" s="374">
        <v>6.4358042210059235E-3</v>
      </c>
      <c r="E9" s="374">
        <v>400.17392162890548</v>
      </c>
      <c r="F9" s="374">
        <v>433.84693326763488</v>
      </c>
      <c r="G9" s="374">
        <v>372.6528110841914</v>
      </c>
      <c r="H9" s="374">
        <v>451.50896551724145</v>
      </c>
      <c r="I9" s="374">
        <v>857.2035526094395</v>
      </c>
    </row>
    <row r="10" spans="1:11">
      <c r="A10" s="389" t="s">
        <v>10</v>
      </c>
      <c r="B10" s="374">
        <v>506.86982194031441</v>
      </c>
      <c r="C10" s="374">
        <v>554.68839740454393</v>
      </c>
      <c r="D10" s="374">
        <v>839.26169367843966</v>
      </c>
      <c r="E10" s="374">
        <v>811.69997719084313</v>
      </c>
      <c r="F10" s="374">
        <v>770.78374987755797</v>
      </c>
      <c r="G10" s="374">
        <v>743.33648363295526</v>
      </c>
      <c r="H10" s="374">
        <v>1047.333632892361</v>
      </c>
      <c r="I10" s="374">
        <v>1121.6897647660001</v>
      </c>
    </row>
    <row r="11" spans="1:11">
      <c r="A11" s="389" t="s">
        <v>9</v>
      </c>
      <c r="B11" s="374">
        <v>338.074257768</v>
      </c>
      <c r="C11" s="374">
        <v>436.21092823299995</v>
      </c>
      <c r="D11" s="374">
        <v>366.77249576800006</v>
      </c>
      <c r="E11" s="374">
        <v>329.46517662999997</v>
      </c>
      <c r="F11" s="374">
        <v>373.66907237599992</v>
      </c>
      <c r="G11" s="374">
        <v>455.17008307899999</v>
      </c>
      <c r="H11" s="374">
        <v>392.724614702</v>
      </c>
      <c r="I11" s="374">
        <v>186.50102024799997</v>
      </c>
    </row>
    <row r="12" spans="1:11">
      <c r="A12" s="389" t="s">
        <v>8</v>
      </c>
      <c r="B12" s="374">
        <v>1181.43</v>
      </c>
      <c r="C12" s="374">
        <v>1216.21</v>
      </c>
      <c r="D12" s="374">
        <v>1371.07</v>
      </c>
      <c r="E12" s="374">
        <v>1301.95</v>
      </c>
      <c r="F12" s="374">
        <v>1283.43</v>
      </c>
      <c r="G12" s="374">
        <v>1126.26</v>
      </c>
      <c r="H12" s="374">
        <v>1208.6199999999999</v>
      </c>
      <c r="I12" s="374">
        <v>1554.5</v>
      </c>
    </row>
    <row r="13" spans="1:11">
      <c r="A13" s="389" t="s">
        <v>6</v>
      </c>
      <c r="B13" s="374">
        <v>2530.392750482803</v>
      </c>
      <c r="C13" s="374">
        <v>1851.3121530885933</v>
      </c>
      <c r="D13" s="374">
        <v>2201.8898493267338</v>
      </c>
      <c r="E13" s="374">
        <v>2782.9227788231924</v>
      </c>
      <c r="F13" s="374">
        <v>2688.3297158224882</v>
      </c>
      <c r="G13" s="374">
        <v>2284.9830232261766</v>
      </c>
      <c r="H13" s="374">
        <v>1942.0972006298271</v>
      </c>
      <c r="I13" s="374">
        <v>2361.8875040574371</v>
      </c>
    </row>
    <row r="14" spans="1:11">
      <c r="A14" s="389" t="s">
        <v>5</v>
      </c>
      <c r="B14" s="374">
        <v>987.24768973699997</v>
      </c>
      <c r="C14" s="374">
        <v>1032.668488866</v>
      </c>
      <c r="D14" s="374">
        <v>988.71612409800002</v>
      </c>
      <c r="E14" s="374">
        <v>1399.1013648580001</v>
      </c>
      <c r="F14" s="374">
        <v>1008.7589396549999</v>
      </c>
      <c r="G14" s="374">
        <v>868.63414144299998</v>
      </c>
      <c r="H14" s="374">
        <v>1046.300070128</v>
      </c>
      <c r="I14" s="374">
        <v>1156.4880386679999</v>
      </c>
    </row>
    <row r="15" spans="1:11">
      <c r="A15" s="389" t="s">
        <v>4</v>
      </c>
      <c r="B15" s="374">
        <v>321.1847948861996</v>
      </c>
      <c r="C15" s="374">
        <v>319.85802096515602</v>
      </c>
      <c r="D15" s="374">
        <v>396.1087666591859</v>
      </c>
      <c r="E15" s="374">
        <v>354.18129800524736</v>
      </c>
      <c r="F15" s="374">
        <v>273.92847197919252</v>
      </c>
      <c r="G15" s="374">
        <v>319.91053254502339</v>
      </c>
      <c r="H15" s="374">
        <v>358.55464475556983</v>
      </c>
      <c r="I15" s="374">
        <v>345.26901223594695</v>
      </c>
    </row>
    <row r="16" spans="1:11">
      <c r="A16" s="389" t="s">
        <v>3</v>
      </c>
      <c r="B16" s="374">
        <v>6718.3017624499989</v>
      </c>
      <c r="C16" s="374">
        <v>6977.959990203999</v>
      </c>
      <c r="D16" s="374">
        <v>7318.2974526480002</v>
      </c>
      <c r="E16" s="374">
        <v>7441.216520893001</v>
      </c>
      <c r="F16" s="374">
        <v>7167.763473084</v>
      </c>
      <c r="G16" s="374">
        <v>6478.7464703629994</v>
      </c>
      <c r="H16" s="374">
        <v>7628.0952864400006</v>
      </c>
      <c r="I16" s="374">
        <v>8143.7843708520004</v>
      </c>
    </row>
    <row r="17" spans="1:9">
      <c r="A17" s="389" t="s">
        <v>460</v>
      </c>
      <c r="B17" s="374">
        <v>920.24768199999994</v>
      </c>
      <c r="C17" s="374">
        <v>942.08700699999997</v>
      </c>
      <c r="D17" s="374">
        <v>874.00322000000006</v>
      </c>
      <c r="E17" s="374">
        <v>721.27453219000006</v>
      </c>
      <c r="F17" s="374">
        <v>642.62361319000013</v>
      </c>
      <c r="G17" s="374">
        <v>819.75670836000006</v>
      </c>
      <c r="H17" s="374">
        <v>1048.5012146900001</v>
      </c>
      <c r="I17" s="374">
        <v>1266.611846391</v>
      </c>
    </row>
    <row r="18" spans="1:9">
      <c r="A18" s="389" t="s">
        <v>1</v>
      </c>
      <c r="B18" s="374">
        <v>814.61762825000005</v>
      </c>
      <c r="C18" s="374">
        <v>717.051377</v>
      </c>
      <c r="D18" s="374">
        <v>988.26641400000005</v>
      </c>
      <c r="E18" s="374">
        <v>883.71526756500009</v>
      </c>
      <c r="F18" s="374">
        <v>802.54871341199998</v>
      </c>
      <c r="G18" s="374">
        <v>849.82213899999999</v>
      </c>
      <c r="H18" s="374">
        <v>1032.2131529999999</v>
      </c>
      <c r="I18" s="374">
        <v>805.73642014999984</v>
      </c>
    </row>
    <row r="19" spans="1:9">
      <c r="A19" s="389" t="s">
        <v>0</v>
      </c>
      <c r="B19" s="374">
        <v>1048.7863656300001</v>
      </c>
      <c r="C19" s="374">
        <v>1083.57981946</v>
      </c>
      <c r="D19" s="374">
        <v>766.08834093000007</v>
      </c>
      <c r="E19" s="374">
        <v>790.890379403</v>
      </c>
      <c r="F19" s="374">
        <v>425.03808413800004</v>
      </c>
      <c r="G19" s="374">
        <v>1041.4544347379999</v>
      </c>
      <c r="H19" s="374">
        <v>1094.7780892210001</v>
      </c>
      <c r="I19" s="374">
        <v>1159.8491153939999</v>
      </c>
    </row>
    <row r="20" spans="1:9">
      <c r="A20" s="389" t="s">
        <v>2266</v>
      </c>
      <c r="B20" s="402">
        <v>20924.561152902035</v>
      </c>
      <c r="C20" s="402">
        <v>19346.185821755193</v>
      </c>
      <c r="D20" s="402">
        <v>21084.621585309644</v>
      </c>
      <c r="E20" s="402">
        <v>22780.216306974176</v>
      </c>
      <c r="F20" s="402">
        <v>20949.024001707883</v>
      </c>
      <c r="G20" s="402">
        <v>19692.303108040334</v>
      </c>
      <c r="H20" s="402">
        <v>22016.205689348</v>
      </c>
      <c r="I20" s="402">
        <v>25379.641900776827</v>
      </c>
    </row>
    <row r="22" spans="1:9">
      <c r="A22" s="250" t="s">
        <v>3118</v>
      </c>
    </row>
    <row r="23" spans="1:9">
      <c r="A23" s="561" t="s">
        <v>3119</v>
      </c>
    </row>
  </sheetData>
  <hyperlinks>
    <hyperlink ref="K3" location="Content!A1" display="Back to content page" xr:uid="{00000000-0004-0000-3B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K23"/>
  <sheetViews>
    <sheetView topLeftCell="A4" workbookViewId="0">
      <selection activeCell="G20" sqref="G20"/>
    </sheetView>
  </sheetViews>
  <sheetFormatPr defaultColWidth="8.77734375" defaultRowHeight="14.4"/>
  <cols>
    <col min="1" max="1" width="30.21875" customWidth="1"/>
    <col min="2" max="8" width="8.77734375" bestFit="1" customWidth="1"/>
    <col min="9" max="9" width="8.77734375" customWidth="1"/>
  </cols>
  <sheetData>
    <row r="1" spans="1:11">
      <c r="A1" s="44" t="s">
        <v>3307</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-2866.3575166424248</v>
      </c>
      <c r="C4" s="374">
        <v>-1798.9487985937444</v>
      </c>
      <c r="D4" s="374">
        <v>-2682.1688892368502</v>
      </c>
      <c r="E4" s="374">
        <v>-3244.9852033721668</v>
      </c>
      <c r="F4" s="374">
        <v>-2746.4578349476428</v>
      </c>
      <c r="G4" s="374">
        <v>-2101.736666843447</v>
      </c>
      <c r="H4" s="374">
        <v>-2114.0999567499994</v>
      </c>
      <c r="I4" s="374">
        <v>-3170.249981120643</v>
      </c>
    </row>
    <row r="5" spans="1:11">
      <c r="A5" s="389" t="s">
        <v>12</v>
      </c>
      <c r="B5" s="374">
        <v>-593.32805055600011</v>
      </c>
      <c r="C5" s="374">
        <v>-584.5863690000001</v>
      </c>
      <c r="D5" s="374">
        <v>-608.46130715300001</v>
      </c>
      <c r="E5" s="374">
        <v>-714.34786201999998</v>
      </c>
      <c r="F5" s="374">
        <v>-796.42165546799993</v>
      </c>
      <c r="G5" s="374">
        <v>-793.85240832300008</v>
      </c>
      <c r="H5" s="374">
        <v>-895.74484851500006</v>
      </c>
      <c r="I5" s="374">
        <v>-981.97457316800046</v>
      </c>
    </row>
    <row r="6" spans="1:11">
      <c r="A6" s="389" t="s">
        <v>513</v>
      </c>
      <c r="B6" s="374">
        <v>-86.518356436999994</v>
      </c>
      <c r="C6" s="374">
        <v>-72.903088491999995</v>
      </c>
      <c r="D6" s="374">
        <v>-54.583145624000018</v>
      </c>
      <c r="E6" s="374">
        <v>-60.231818019000009</v>
      </c>
      <c r="F6" s="374">
        <v>-67.54882594099999</v>
      </c>
      <c r="G6" s="374">
        <v>-74.616195368999982</v>
      </c>
      <c r="H6" s="374">
        <v>-66.837480483999983</v>
      </c>
      <c r="I6" s="374">
        <v>-64.763493087400008</v>
      </c>
    </row>
    <row r="7" spans="1:11">
      <c r="A7" s="389" t="s">
        <v>100</v>
      </c>
      <c r="B7" s="374">
        <v>-1138.8547482280003</v>
      </c>
      <c r="C7" s="374">
        <v>-817.51086640200003</v>
      </c>
      <c r="D7" s="374">
        <v>-752.04451486699986</v>
      </c>
      <c r="E7" s="374">
        <v>-645.60370256200008</v>
      </c>
      <c r="F7" s="374">
        <v>-632.3117810680003</v>
      </c>
      <c r="G7" s="374">
        <v>-511.59205673499991</v>
      </c>
      <c r="H7" s="374">
        <v>-695.26374428000054</v>
      </c>
      <c r="I7" s="374">
        <v>-1125.1307123969998</v>
      </c>
    </row>
    <row r="8" spans="1:11">
      <c r="A8" s="389" t="s">
        <v>512</v>
      </c>
      <c r="B8" s="374">
        <v>0</v>
      </c>
      <c r="C8" s="374">
        <v>0</v>
      </c>
      <c r="D8" s="374">
        <v>268.80758336000008</v>
      </c>
      <c r="E8" s="374">
        <v>253.39880353000052</v>
      </c>
      <c r="F8" s="374">
        <v>308.31503552999743</v>
      </c>
      <c r="G8" s="374">
        <v>234.22324818000288</v>
      </c>
      <c r="H8" s="374">
        <v>240.32857167999998</v>
      </c>
      <c r="I8" s="374">
        <v>123.85410404000277</v>
      </c>
    </row>
    <row r="9" spans="1:11">
      <c r="A9" s="389" t="s">
        <v>11</v>
      </c>
      <c r="B9" s="374">
        <v>-351.94971529268958</v>
      </c>
      <c r="C9" s="374">
        <v>-323.64576140819599</v>
      </c>
      <c r="D9" s="374">
        <v>112.37158665150048</v>
      </c>
      <c r="E9" s="374">
        <v>-347.14758245079224</v>
      </c>
      <c r="F9" s="374">
        <v>-270.53494789142468</v>
      </c>
      <c r="G9" s="374">
        <v>-190.64541700666263</v>
      </c>
      <c r="H9" s="374">
        <v>-297.63882352941181</v>
      </c>
      <c r="I9" s="374">
        <v>-680.60956194622395</v>
      </c>
    </row>
    <row r="10" spans="1:11">
      <c r="A10" s="389" t="s">
        <v>10</v>
      </c>
      <c r="B10" s="374">
        <v>187.45194268398336</v>
      </c>
      <c r="C10" s="374">
        <v>357.5150892277486</v>
      </c>
      <c r="D10" s="374">
        <v>492.27571100916668</v>
      </c>
      <c r="E10" s="374">
        <v>576.53888034410352</v>
      </c>
      <c r="F10" s="374">
        <v>270.26220032476431</v>
      </c>
      <c r="G10" s="374">
        <v>195.68044269853669</v>
      </c>
      <c r="H10" s="374">
        <v>50.200438754249944</v>
      </c>
      <c r="I10" s="374">
        <v>-33.857439390000081</v>
      </c>
    </row>
    <row r="11" spans="1:11">
      <c r="A11" s="389" t="s">
        <v>9</v>
      </c>
      <c r="B11" s="374">
        <v>572.11042048299987</v>
      </c>
      <c r="C11" s="374">
        <v>446.49776670800014</v>
      </c>
      <c r="D11" s="374">
        <v>403.25184881900003</v>
      </c>
      <c r="E11" s="374">
        <v>446.24781880299997</v>
      </c>
      <c r="F11" s="374">
        <v>460.39595726799996</v>
      </c>
      <c r="G11" s="374">
        <v>261.99378334399995</v>
      </c>
      <c r="H11" s="374">
        <v>521.45557536799993</v>
      </c>
      <c r="I11" s="374">
        <v>596.78412461300013</v>
      </c>
    </row>
    <row r="12" spans="1:11">
      <c r="A12" s="389" t="s">
        <v>8</v>
      </c>
      <c r="B12" s="374">
        <v>-418.62000000000012</v>
      </c>
      <c r="C12" s="374">
        <v>-398.80000000000007</v>
      </c>
      <c r="D12" s="374">
        <v>-546.62999999999988</v>
      </c>
      <c r="E12" s="374">
        <v>-566.3900000000001</v>
      </c>
      <c r="F12" s="374">
        <v>-580.70000000000005</v>
      </c>
      <c r="G12" s="374">
        <v>-494.30999999999995</v>
      </c>
      <c r="H12" s="374">
        <v>-593.68999999999994</v>
      </c>
      <c r="I12" s="374">
        <v>-841.3</v>
      </c>
    </row>
    <row r="13" spans="1:11">
      <c r="A13" s="389" t="s">
        <v>6</v>
      </c>
      <c r="B13" s="374">
        <v>-819.85302144803359</v>
      </c>
      <c r="C13" s="374">
        <v>-11.72980753099273</v>
      </c>
      <c r="D13" s="374">
        <v>808.52867546724565</v>
      </c>
      <c r="E13" s="374">
        <v>172.40533676632049</v>
      </c>
      <c r="F13" s="374">
        <v>124.71584115859559</v>
      </c>
      <c r="G13" s="374">
        <v>-237.42614725677959</v>
      </c>
      <c r="H13" s="374">
        <v>-1127.3243079698295</v>
      </c>
      <c r="I13" s="374">
        <v>171.29877972087752</v>
      </c>
    </row>
    <row r="14" spans="1:11">
      <c r="A14" s="389" t="s">
        <v>5</v>
      </c>
      <c r="B14" s="374">
        <v>124.45854686200005</v>
      </c>
      <c r="C14" s="374">
        <v>147.4870349910002</v>
      </c>
      <c r="D14" s="374">
        <v>206.69575792299986</v>
      </c>
      <c r="E14" s="374">
        <v>-55.692490538000129</v>
      </c>
      <c r="F14" s="374">
        <v>264.15313199299999</v>
      </c>
      <c r="G14" s="374">
        <v>129.78415339500009</v>
      </c>
      <c r="H14" s="374">
        <v>186.58668529500005</v>
      </c>
      <c r="I14" s="374">
        <v>202.21374603200002</v>
      </c>
    </row>
    <row r="15" spans="1:11">
      <c r="A15" s="389" t="s">
        <v>4</v>
      </c>
      <c r="B15" s="374">
        <v>-68.865235705608171</v>
      </c>
      <c r="C15" s="374">
        <v>-38.20899516766508</v>
      </c>
      <c r="D15" s="374">
        <v>-113.98758978621464</v>
      </c>
      <c r="E15" s="374">
        <v>-27.09592486144544</v>
      </c>
      <c r="F15" s="374">
        <v>-14.608678329639645</v>
      </c>
      <c r="G15" s="374">
        <v>-33.781045206126521</v>
      </c>
      <c r="H15" s="374">
        <v>-41.172481649997337</v>
      </c>
      <c r="I15" s="374">
        <v>-29.77718724488011</v>
      </c>
    </row>
    <row r="16" spans="1:11">
      <c r="A16" s="389" t="s">
        <v>3</v>
      </c>
      <c r="B16" s="374">
        <v>3656.1540535740023</v>
      </c>
      <c r="C16" s="374">
        <v>3346.3743575879998</v>
      </c>
      <c r="D16" s="374">
        <v>4294.2099830220004</v>
      </c>
      <c r="E16" s="374">
        <v>4818.0066258790021</v>
      </c>
      <c r="F16" s="374">
        <v>4007.796772878999</v>
      </c>
      <c r="G16" s="374">
        <v>5244.0271592469999</v>
      </c>
      <c r="H16" s="374">
        <v>6035.7618186639975</v>
      </c>
      <c r="I16" s="374">
        <v>6712.6148456989986</v>
      </c>
    </row>
    <row r="17" spans="1:9">
      <c r="A17" s="389" t="s">
        <v>460</v>
      </c>
      <c r="B17" s="374">
        <v>1649.107448</v>
      </c>
      <c r="C17" s="374">
        <v>974.887742</v>
      </c>
      <c r="D17" s="374">
        <v>953.87966259999985</v>
      </c>
      <c r="E17" s="374">
        <v>130.83143654499986</v>
      </c>
      <c r="F17" s="374">
        <v>1093.9397747199996</v>
      </c>
      <c r="G17" s="374">
        <v>1049.9819002899999</v>
      </c>
      <c r="H17" s="374">
        <v>1145.727429026</v>
      </c>
      <c r="I17" s="374">
        <v>928.9367120749996</v>
      </c>
    </row>
    <row r="18" spans="1:9">
      <c r="A18" s="389" t="s">
        <v>1</v>
      </c>
      <c r="B18" s="374">
        <v>-104.65245062000008</v>
      </c>
      <c r="C18" s="374">
        <v>-42.099911750000047</v>
      </c>
      <c r="D18" s="374">
        <v>-345.92454200000009</v>
      </c>
      <c r="E18" s="374">
        <v>-248.5731824720001</v>
      </c>
      <c r="F18" s="374">
        <v>-193.90639434299999</v>
      </c>
      <c r="G18" s="374">
        <v>-187.28197258299997</v>
      </c>
      <c r="H18" s="374">
        <v>-92.620573836999938</v>
      </c>
      <c r="I18" s="374">
        <v>315.39134702000013</v>
      </c>
    </row>
    <row r="19" spans="1:9">
      <c r="A19" s="389" t="s">
        <v>0</v>
      </c>
      <c r="B19" s="374">
        <v>159.46978267000009</v>
      </c>
      <c r="C19" s="374">
        <v>76.668305790000204</v>
      </c>
      <c r="D19" s="374">
        <v>285.58964377999962</v>
      </c>
      <c r="E19" s="374">
        <v>379.98131716700027</v>
      </c>
      <c r="F19" s="374">
        <v>663.91910873000018</v>
      </c>
      <c r="G19" s="374">
        <v>9.5462161420000484</v>
      </c>
      <c r="H19" s="374">
        <v>-5.4950014200001078</v>
      </c>
      <c r="I19" s="374">
        <v>64.422232738999355</v>
      </c>
    </row>
    <row r="20" spans="1:9">
      <c r="A20" s="389" t="s">
        <v>2266</v>
      </c>
      <c r="B20" s="402">
        <v>-100.24690065676987</v>
      </c>
      <c r="C20" s="402">
        <v>1260.9966979601522</v>
      </c>
      <c r="D20" s="402">
        <v>2721.8104639648482</v>
      </c>
      <c r="E20" s="402">
        <v>867.34245273901979</v>
      </c>
      <c r="F20" s="402">
        <v>1891.0077046146471</v>
      </c>
      <c r="G20" s="402">
        <v>2499.9949939735234</v>
      </c>
      <c r="H20" s="402">
        <v>2250.1733003520058</v>
      </c>
      <c r="I20" s="402">
        <v>2187.8529435847304</v>
      </c>
    </row>
    <row r="22" spans="1:9">
      <c r="A22" s="250" t="s">
        <v>3120</v>
      </c>
    </row>
    <row r="23" spans="1:9">
      <c r="A23" s="561" t="s">
        <v>3119</v>
      </c>
    </row>
  </sheetData>
  <hyperlinks>
    <hyperlink ref="K3" location="Content!A1" display="Back to content page" xr:uid="{00000000-0004-0000-3C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K23"/>
  <sheetViews>
    <sheetView topLeftCell="A4" workbookViewId="0">
      <selection activeCell="G20" sqref="G20"/>
    </sheetView>
  </sheetViews>
  <sheetFormatPr defaultRowHeight="14.4"/>
  <cols>
    <col min="1" max="1" width="33.5546875" customWidth="1"/>
    <col min="2" max="8" width="8.77734375" bestFit="1" customWidth="1"/>
    <col min="9" max="9" width="8.77734375" customWidth="1"/>
  </cols>
  <sheetData>
    <row r="1" spans="1:11">
      <c r="A1" s="44" t="s">
        <v>3308</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55.76534867833324</v>
      </c>
      <c r="C4" s="374">
        <v>89.235432111434221</v>
      </c>
      <c r="D4" s="374">
        <v>75.110892453733115</v>
      </c>
      <c r="E4" s="374">
        <v>41.650012230000037</v>
      </c>
      <c r="F4" s="374">
        <v>74.000257722703779</v>
      </c>
      <c r="G4" s="374">
        <v>24.962108810000021</v>
      </c>
      <c r="H4" s="374">
        <v>21.501815649999998</v>
      </c>
      <c r="I4" s="374">
        <v>30.068118590000022</v>
      </c>
    </row>
    <row r="5" spans="1:11">
      <c r="A5" s="389" t="s">
        <v>12</v>
      </c>
      <c r="B5" s="374">
        <v>70.728280105999985</v>
      </c>
      <c r="C5" s="374">
        <v>68.693713000000002</v>
      </c>
      <c r="D5" s="374">
        <v>63.427734939999965</v>
      </c>
      <c r="E5" s="374">
        <v>72.625020892000009</v>
      </c>
      <c r="F5" s="374">
        <v>59.903206220000001</v>
      </c>
      <c r="G5" s="374">
        <v>76.405864550000032</v>
      </c>
      <c r="H5" s="374">
        <v>124.83480346000005</v>
      </c>
      <c r="I5" s="374">
        <v>154.779518548</v>
      </c>
    </row>
    <row r="6" spans="1:11">
      <c r="A6" s="389" t="s">
        <v>513</v>
      </c>
      <c r="B6" s="374">
        <v>2.9058860549999999</v>
      </c>
      <c r="C6" s="374">
        <v>2.8237835159999998</v>
      </c>
      <c r="D6" s="374">
        <v>0.44934953399999999</v>
      </c>
      <c r="E6" s="374">
        <v>9.2575856999999998E-2</v>
      </c>
      <c r="F6" s="374">
        <v>0.14859140900000001</v>
      </c>
      <c r="G6" s="374">
        <v>2.5609562999999995E-2</v>
      </c>
      <c r="H6" s="374">
        <v>0.31142738600000053</v>
      </c>
      <c r="I6" s="374">
        <v>0.20551074980000009</v>
      </c>
    </row>
    <row r="7" spans="1:11">
      <c r="A7" s="389" t="s">
        <v>100</v>
      </c>
      <c r="B7" s="374">
        <v>3.3435174380001627</v>
      </c>
      <c r="C7" s="374">
        <v>3.8560276499998736</v>
      </c>
      <c r="D7" s="374">
        <v>5.5875426229998766</v>
      </c>
      <c r="E7" s="374">
        <v>3.4690621250001641</v>
      </c>
      <c r="F7" s="374">
        <v>1.785429226000133</v>
      </c>
      <c r="G7" s="374">
        <v>1.4043550519999144</v>
      </c>
      <c r="H7" s="374">
        <v>4.080669009999724</v>
      </c>
      <c r="I7" s="374">
        <v>5.5141001990000404</v>
      </c>
    </row>
    <row r="8" spans="1:11">
      <c r="A8" s="389" t="s">
        <v>512</v>
      </c>
      <c r="B8" s="374">
        <v>0</v>
      </c>
      <c r="C8" s="374">
        <v>0</v>
      </c>
      <c r="D8" s="374">
        <v>507.94336149999987</v>
      </c>
      <c r="E8" s="374">
        <v>520.56705696000029</v>
      </c>
      <c r="F8" s="374">
        <v>524.12036825999974</v>
      </c>
      <c r="G8" s="374">
        <v>467.98504501000065</v>
      </c>
      <c r="H8" s="374">
        <v>575.20645458999979</v>
      </c>
      <c r="I8" s="374">
        <v>532.91768803000002</v>
      </c>
    </row>
    <row r="9" spans="1:11">
      <c r="A9" s="389" t="s">
        <v>11</v>
      </c>
      <c r="B9" s="374">
        <v>127.71711039489972</v>
      </c>
      <c r="C9" s="374">
        <v>94.450526823299086</v>
      </c>
      <c r="D9" s="374">
        <v>104.44147639179823</v>
      </c>
      <c r="E9" s="374">
        <v>43.488852223396236</v>
      </c>
      <c r="F9" s="374">
        <v>104.14057257538036</v>
      </c>
      <c r="G9" s="374">
        <v>170.85886361114476</v>
      </c>
      <c r="H9" s="374">
        <v>145.59058823529412</v>
      </c>
      <c r="I9" s="374">
        <v>170.08639789037758</v>
      </c>
    </row>
    <row r="10" spans="1:11">
      <c r="A10" s="389" t="s">
        <v>10</v>
      </c>
      <c r="B10" s="374">
        <v>25.00130400833719</v>
      </c>
      <c r="C10" s="374">
        <v>47.641531657933697</v>
      </c>
      <c r="D10" s="374">
        <v>71.928427013048704</v>
      </c>
      <c r="E10" s="374">
        <v>58.009335334512024</v>
      </c>
      <c r="F10" s="374">
        <v>38.596251087632147</v>
      </c>
      <c r="G10" s="374">
        <v>19.50971110382029</v>
      </c>
      <c r="H10" s="374">
        <v>26.866279639778124</v>
      </c>
      <c r="I10" s="374">
        <v>26.959065667999997</v>
      </c>
    </row>
    <row r="11" spans="1:11">
      <c r="A11" s="389" t="s">
        <v>9</v>
      </c>
      <c r="B11" s="374">
        <v>184.41447946100001</v>
      </c>
      <c r="C11" s="374">
        <v>184.58033334800001</v>
      </c>
      <c r="D11" s="374">
        <v>108.46869795699999</v>
      </c>
      <c r="E11" s="374">
        <v>132.19778292300001</v>
      </c>
      <c r="F11" s="374">
        <v>122.73445305300001</v>
      </c>
      <c r="G11" s="374">
        <v>123.22602441999999</v>
      </c>
      <c r="H11" s="374">
        <v>177.16258457499993</v>
      </c>
      <c r="I11" s="374">
        <v>167.22597175399997</v>
      </c>
    </row>
    <row r="12" spans="1:11">
      <c r="A12" s="389" t="s">
        <v>8</v>
      </c>
      <c r="B12" s="374">
        <v>49.55</v>
      </c>
      <c r="C12" s="374">
        <v>48.22</v>
      </c>
      <c r="D12" s="374">
        <v>38.03</v>
      </c>
      <c r="E12" s="374">
        <v>39.020000000000003</v>
      </c>
      <c r="F12" s="374">
        <v>30.93</v>
      </c>
      <c r="G12" s="374">
        <v>16.329999999999998</v>
      </c>
      <c r="H12" s="374">
        <v>25.4</v>
      </c>
      <c r="I12" s="374">
        <v>48.1</v>
      </c>
    </row>
    <row r="13" spans="1:11">
      <c r="A13" s="389" t="s">
        <v>6</v>
      </c>
      <c r="B13" s="374">
        <v>682.06329962781456</v>
      </c>
      <c r="C13" s="374">
        <v>835.78225273506303</v>
      </c>
      <c r="D13" s="374">
        <v>889.91849912380223</v>
      </c>
      <c r="E13" s="374">
        <v>833.15670234124934</v>
      </c>
      <c r="F13" s="374">
        <v>841.07753909926566</v>
      </c>
      <c r="G13" s="374">
        <v>855.93077888668597</v>
      </c>
      <c r="H13" s="374">
        <v>194.55807577000056</v>
      </c>
      <c r="I13" s="374">
        <v>851.17315443721327</v>
      </c>
    </row>
    <row r="14" spans="1:11">
      <c r="A14" s="389" t="s">
        <v>5</v>
      </c>
      <c r="B14" s="374">
        <v>703.25853977999998</v>
      </c>
      <c r="C14" s="374">
        <v>619.30848700499996</v>
      </c>
      <c r="D14" s="374">
        <v>666.93672055599995</v>
      </c>
      <c r="E14" s="374">
        <v>761.45806207099997</v>
      </c>
      <c r="F14" s="374">
        <v>697.83761880299994</v>
      </c>
      <c r="G14" s="374">
        <v>476.32698271600003</v>
      </c>
      <c r="H14" s="374">
        <v>637.54784667200011</v>
      </c>
      <c r="I14" s="374">
        <v>742.50062821000006</v>
      </c>
    </row>
    <row r="15" spans="1:11">
      <c r="A15" s="389" t="s">
        <v>4</v>
      </c>
      <c r="B15" s="374">
        <v>1.5691689999999998E-2</v>
      </c>
      <c r="C15" s="374">
        <v>1.8577779999999999E-2</v>
      </c>
      <c r="D15" s="374">
        <v>5.0528359999999994E-2</v>
      </c>
      <c r="E15" s="374">
        <v>2.923887E-2</v>
      </c>
      <c r="F15" s="374">
        <v>3.0295450000000002E-2</v>
      </c>
      <c r="G15" s="374">
        <v>1.1675577518412186</v>
      </c>
      <c r="H15" s="374">
        <v>0.77711519589568789</v>
      </c>
      <c r="I15" s="374">
        <v>0.91904393212216329</v>
      </c>
    </row>
    <row r="16" spans="1:11">
      <c r="A16" s="389" t="s">
        <v>3</v>
      </c>
      <c r="B16" s="374">
        <v>3687.8973670619998</v>
      </c>
      <c r="C16" s="374">
        <v>3557.4796102199998</v>
      </c>
      <c r="D16" s="374">
        <v>3685.1190630180008</v>
      </c>
      <c r="E16" s="374">
        <v>3648.2082643380004</v>
      </c>
      <c r="F16" s="374">
        <v>3694.146096077</v>
      </c>
      <c r="G16" s="374">
        <v>3562.5962223259994</v>
      </c>
      <c r="H16" s="374">
        <v>4151.5280466230006</v>
      </c>
      <c r="I16" s="374">
        <v>4400.9464690140003</v>
      </c>
    </row>
    <row r="17" spans="1:9">
      <c r="A17" s="389" t="s">
        <v>460</v>
      </c>
      <c r="B17" s="374">
        <v>234.15152800000001</v>
      </c>
      <c r="C17" s="374">
        <v>105.615291</v>
      </c>
      <c r="D17" s="374">
        <v>131.90942906999999</v>
      </c>
      <c r="E17" s="374">
        <v>124.52516733700003</v>
      </c>
      <c r="F17" s="374">
        <v>86.673826880000007</v>
      </c>
      <c r="G17" s="374">
        <v>84.994410140000014</v>
      </c>
      <c r="H17" s="374">
        <v>105.34613675999998</v>
      </c>
      <c r="I17" s="374">
        <v>155.57601859000002</v>
      </c>
    </row>
    <row r="18" spans="1:9">
      <c r="A18" s="389" t="s">
        <v>1</v>
      </c>
      <c r="B18" s="374">
        <v>561.90732625999999</v>
      </c>
      <c r="C18" s="374">
        <v>516.90623714000003</v>
      </c>
      <c r="D18" s="374">
        <v>443.86129599999998</v>
      </c>
      <c r="E18" s="374">
        <v>418.40196271099995</v>
      </c>
      <c r="F18" s="374">
        <v>430.67489242199997</v>
      </c>
      <c r="G18" s="374">
        <v>466.79978393200003</v>
      </c>
      <c r="H18" s="374">
        <v>694.79801809300011</v>
      </c>
      <c r="I18" s="374">
        <v>702.82702198400011</v>
      </c>
    </row>
    <row r="19" spans="1:9">
      <c r="A19" s="389" t="s">
        <v>0</v>
      </c>
      <c r="B19" s="374">
        <v>1165.6946006099997</v>
      </c>
      <c r="C19" s="374">
        <v>1108.6730742099999</v>
      </c>
      <c r="D19" s="374">
        <v>993.89888450000012</v>
      </c>
      <c r="E19" s="374">
        <v>1073.9341812299999</v>
      </c>
      <c r="F19" s="374">
        <v>1028.6743099679998</v>
      </c>
      <c r="G19" s="374">
        <v>973.28713075999985</v>
      </c>
      <c r="H19" s="374">
        <v>576.4540033330004</v>
      </c>
      <c r="I19" s="374">
        <v>490.18238733499993</v>
      </c>
    </row>
    <row r="20" spans="1:9">
      <c r="A20" s="389" t="s">
        <v>2266</v>
      </c>
      <c r="B20" s="402">
        <v>7554.4142791713848</v>
      </c>
      <c r="C20" s="402">
        <v>7283.2848781967286</v>
      </c>
      <c r="D20" s="402">
        <v>7787.0819030403827</v>
      </c>
      <c r="E20" s="402">
        <v>7770.8332774431583</v>
      </c>
      <c r="F20" s="402">
        <v>7735.4737082529809</v>
      </c>
      <c r="G20" s="402">
        <v>7321.8104486324919</v>
      </c>
      <c r="H20" s="402">
        <v>7461.9638649929693</v>
      </c>
      <c r="I20" s="402">
        <v>8479.9810949315142</v>
      </c>
    </row>
    <row r="22" spans="1:9">
      <c r="A22" s="250" t="s">
        <v>3118</v>
      </c>
    </row>
    <row r="23" spans="1:9">
      <c r="A23" s="561" t="s">
        <v>3119</v>
      </c>
    </row>
  </sheetData>
  <hyperlinks>
    <hyperlink ref="K3" location="Content!A1" display="Back to content page" xr:uid="{00000000-0004-0000-3D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K23"/>
  <sheetViews>
    <sheetView workbookViewId="0">
      <selection activeCell="G20" sqref="G20"/>
    </sheetView>
  </sheetViews>
  <sheetFormatPr defaultRowHeight="14.4"/>
  <cols>
    <col min="1" max="1" width="35.77734375" customWidth="1"/>
    <col min="2" max="8" width="8.77734375" bestFit="1" customWidth="1"/>
    <col min="9" max="9" width="8.77734375" customWidth="1"/>
  </cols>
  <sheetData>
    <row r="1" spans="1:11">
      <c r="A1" s="44" t="s">
        <v>3309</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327.04152481000091</v>
      </c>
      <c r="C4" s="374">
        <v>179.23781014000102</v>
      </c>
      <c r="D4" s="374">
        <v>228.77009203000105</v>
      </c>
      <c r="E4" s="374">
        <v>162.17466515999979</v>
      </c>
      <c r="F4" s="374">
        <v>121.64831556000004</v>
      </c>
      <c r="G4" s="374">
        <v>82.313258169999983</v>
      </c>
      <c r="H4" s="374">
        <v>86.519831999999994</v>
      </c>
      <c r="I4" s="374">
        <v>135.29755620000012</v>
      </c>
    </row>
    <row r="5" spans="1:11">
      <c r="A5" s="389" t="s">
        <v>12</v>
      </c>
      <c r="B5" s="374">
        <v>733.08217082199985</v>
      </c>
      <c r="C5" s="374">
        <v>696.273324</v>
      </c>
      <c r="D5" s="374">
        <v>706.02909124899998</v>
      </c>
      <c r="E5" s="374">
        <v>829.67022412799997</v>
      </c>
      <c r="F5" s="374">
        <v>884.78088189700009</v>
      </c>
      <c r="G5" s="374">
        <v>865.64470361500003</v>
      </c>
      <c r="H5" s="374">
        <v>995.93393644800017</v>
      </c>
      <c r="I5" s="374">
        <v>1016.323953221</v>
      </c>
    </row>
    <row r="6" spans="1:11">
      <c r="A6" s="389" t="s">
        <v>513</v>
      </c>
      <c r="B6" s="374">
        <v>8.2858538829999997</v>
      </c>
      <c r="C6" s="374">
        <v>8.6887549059999998</v>
      </c>
      <c r="D6" s="374">
        <v>7.3817789099999995</v>
      </c>
      <c r="E6" s="374">
        <v>10.917984263000003</v>
      </c>
      <c r="F6" s="374">
        <v>10.032074848000001</v>
      </c>
      <c r="G6" s="374">
        <v>10.248895358999999</v>
      </c>
      <c r="H6" s="374">
        <v>11.447535952000001</v>
      </c>
      <c r="I6" s="374">
        <v>10.005653866399999</v>
      </c>
    </row>
    <row r="7" spans="1:11">
      <c r="A7" s="389" t="s">
        <v>100</v>
      </c>
      <c r="B7" s="374">
        <v>222.78741077000006</v>
      </c>
      <c r="C7" s="374">
        <v>138.45138701500002</v>
      </c>
      <c r="D7" s="374">
        <v>139.28388373500002</v>
      </c>
      <c r="E7" s="374">
        <v>114.428926733</v>
      </c>
      <c r="F7" s="374">
        <v>96.132274687999995</v>
      </c>
      <c r="G7" s="374">
        <v>57.428146306999992</v>
      </c>
      <c r="H7" s="374">
        <v>111.90607587000005</v>
      </c>
      <c r="I7" s="374">
        <v>203.21799334800005</v>
      </c>
    </row>
    <row r="8" spans="1:11">
      <c r="A8" s="389" t="s">
        <v>512</v>
      </c>
      <c r="B8" s="374">
        <v>0</v>
      </c>
      <c r="C8" s="374">
        <v>0</v>
      </c>
      <c r="D8" s="374">
        <v>361.95947333999982</v>
      </c>
      <c r="E8" s="374">
        <v>393.38692359999982</v>
      </c>
      <c r="F8" s="374">
        <v>403.53911340000229</v>
      </c>
      <c r="G8" s="374">
        <v>401.61922785999792</v>
      </c>
      <c r="H8" s="374">
        <v>491.71765903999977</v>
      </c>
      <c r="I8" s="374">
        <v>521.65497276999713</v>
      </c>
    </row>
    <row r="9" spans="1:11">
      <c r="A9" s="389" t="s">
        <v>11</v>
      </c>
      <c r="B9" s="374">
        <v>459.76345320963696</v>
      </c>
      <c r="C9" s="374">
        <v>398.5451826201936</v>
      </c>
      <c r="D9" s="374">
        <v>6.4358042210059235E-3</v>
      </c>
      <c r="E9" s="374">
        <v>386.81245113886797</v>
      </c>
      <c r="F9" s="374">
        <v>413.39904906984776</v>
      </c>
      <c r="G9" s="374">
        <v>358.17051659600236</v>
      </c>
      <c r="H9" s="374">
        <v>447.10602434077083</v>
      </c>
      <c r="I9" s="374">
        <v>838.1404243414737</v>
      </c>
    </row>
    <row r="10" spans="1:11">
      <c r="A10" s="389" t="s">
        <v>10</v>
      </c>
      <c r="B10" s="374">
        <v>43.145421985423106</v>
      </c>
      <c r="C10" s="374">
        <v>47.1574324848347</v>
      </c>
      <c r="D10" s="374">
        <v>56.287454837282468</v>
      </c>
      <c r="E10" s="374">
        <v>60.057359810479433</v>
      </c>
      <c r="F10" s="374">
        <v>68.153790507965041</v>
      </c>
      <c r="G10" s="374">
        <v>41.456969339680043</v>
      </c>
      <c r="H10" s="374">
        <v>80.832323294534248</v>
      </c>
      <c r="I10" s="374">
        <v>80.771892585000003</v>
      </c>
    </row>
    <row r="11" spans="1:11">
      <c r="A11" s="389" t="s">
        <v>9</v>
      </c>
      <c r="B11" s="374">
        <v>150.38892471200001</v>
      </c>
      <c r="C11" s="374">
        <v>218.01678382999998</v>
      </c>
      <c r="D11" s="374">
        <v>151.64412120199998</v>
      </c>
      <c r="E11" s="374">
        <v>138.65079185900001</v>
      </c>
      <c r="F11" s="374">
        <v>169.520633562</v>
      </c>
      <c r="G11" s="374">
        <v>228.36108884999999</v>
      </c>
      <c r="H11" s="374">
        <v>154.06433261999999</v>
      </c>
      <c r="I11" s="374">
        <v>62.637576539000008</v>
      </c>
    </row>
    <row r="12" spans="1:11">
      <c r="A12" s="389" t="s">
        <v>8</v>
      </c>
      <c r="B12" s="374">
        <v>233.21</v>
      </c>
      <c r="C12" s="374">
        <v>258.39</v>
      </c>
      <c r="D12" s="374">
        <v>297.87</v>
      </c>
      <c r="E12" s="374">
        <v>264.16000000000003</v>
      </c>
      <c r="F12" s="374">
        <v>269.2</v>
      </c>
      <c r="G12" s="374">
        <v>202.59</v>
      </c>
      <c r="H12" s="374">
        <v>231.1</v>
      </c>
      <c r="I12" s="374">
        <v>290.10000000000002</v>
      </c>
    </row>
    <row r="13" spans="1:11">
      <c r="A13" s="389" t="s">
        <v>6</v>
      </c>
      <c r="B13" s="374">
        <v>766.03293135426293</v>
      </c>
      <c r="C13" s="374">
        <v>627.44098212959307</v>
      </c>
      <c r="D13" s="374">
        <v>734.04743394473417</v>
      </c>
      <c r="E13" s="374">
        <v>791.0515190891922</v>
      </c>
      <c r="F13" s="374">
        <v>811.7813725904881</v>
      </c>
      <c r="G13" s="374">
        <v>755.19043813817666</v>
      </c>
      <c r="H13" s="374">
        <v>664.30666263800822</v>
      </c>
      <c r="I13" s="374">
        <v>743.90234917843679</v>
      </c>
    </row>
    <row r="14" spans="1:11">
      <c r="A14" s="389" t="s">
        <v>5</v>
      </c>
      <c r="B14" s="374">
        <v>850.60514098099998</v>
      </c>
      <c r="C14" s="374">
        <v>882.03677972800006</v>
      </c>
      <c r="D14" s="374">
        <v>794.683507652</v>
      </c>
      <c r="E14" s="374">
        <v>1163.5187716400001</v>
      </c>
      <c r="F14" s="374">
        <v>821.170452092</v>
      </c>
      <c r="G14" s="374">
        <v>682.09873313200001</v>
      </c>
      <c r="H14" s="374">
        <v>805.7760337740001</v>
      </c>
      <c r="I14" s="374">
        <v>838.12290634300007</v>
      </c>
    </row>
    <row r="15" spans="1:11">
      <c r="A15" s="389" t="s">
        <v>4</v>
      </c>
      <c r="B15" s="374">
        <v>17.948310269999997</v>
      </c>
      <c r="C15" s="374">
        <v>20.818969979999995</v>
      </c>
      <c r="D15" s="374">
        <v>22.364951579999996</v>
      </c>
      <c r="E15" s="374">
        <v>24.184013790000002</v>
      </c>
      <c r="F15" s="374">
        <v>21.277668350000003</v>
      </c>
      <c r="G15" s="374">
        <v>25.024482593252461</v>
      </c>
      <c r="H15" s="374">
        <v>45.286995385918914</v>
      </c>
      <c r="I15" s="374">
        <v>39.248085998444573</v>
      </c>
    </row>
    <row r="16" spans="1:11">
      <c r="A16" s="389" t="s">
        <v>3</v>
      </c>
      <c r="B16" s="374">
        <v>1081.5150476250001</v>
      </c>
      <c r="C16" s="374">
        <v>1036.4058554810001</v>
      </c>
      <c r="D16" s="374">
        <v>1216.5569950659999</v>
      </c>
      <c r="E16" s="374">
        <v>1290.8684703249999</v>
      </c>
      <c r="F16" s="374">
        <v>1217.8810972340002</v>
      </c>
      <c r="G16" s="374">
        <v>1031.5047274810001</v>
      </c>
      <c r="H16" s="374">
        <v>1332.7754446910003</v>
      </c>
      <c r="I16" s="374">
        <v>1383.471360841</v>
      </c>
    </row>
    <row r="17" spans="1:9">
      <c r="A17" s="389" t="s">
        <v>460</v>
      </c>
      <c r="B17" s="374">
        <v>81.496505000000013</v>
      </c>
      <c r="C17" s="374">
        <v>81.414595999999989</v>
      </c>
      <c r="D17" s="374">
        <v>106.55645699999999</v>
      </c>
      <c r="E17" s="374">
        <v>110.51646144600002</v>
      </c>
      <c r="F17" s="374">
        <v>100.85723957000002</v>
      </c>
      <c r="G17" s="374">
        <v>98.263257670000002</v>
      </c>
      <c r="H17" s="374">
        <v>129.92934500000001</v>
      </c>
      <c r="I17" s="374">
        <v>148.18300254999997</v>
      </c>
    </row>
    <row r="18" spans="1:9">
      <c r="A18" s="389" t="s">
        <v>1</v>
      </c>
      <c r="B18" s="374">
        <v>602.89707198999997</v>
      </c>
      <c r="C18" s="374">
        <v>559.75302399999998</v>
      </c>
      <c r="D18" s="374">
        <v>735.185607</v>
      </c>
      <c r="E18" s="374">
        <v>662.77197814199997</v>
      </c>
      <c r="F18" s="374">
        <v>553.02207341199994</v>
      </c>
      <c r="G18" s="374">
        <v>549.10442</v>
      </c>
      <c r="H18" s="374">
        <v>639.71333400000003</v>
      </c>
      <c r="I18" s="374">
        <v>361.46532324000009</v>
      </c>
    </row>
    <row r="19" spans="1:9">
      <c r="A19" s="389" t="s">
        <v>0</v>
      </c>
      <c r="B19" s="374">
        <v>850.86761276999982</v>
      </c>
      <c r="C19" s="374">
        <v>813.98035450000009</v>
      </c>
      <c r="D19" s="374">
        <v>545.16961264000008</v>
      </c>
      <c r="E19" s="374">
        <v>499.18793263300006</v>
      </c>
      <c r="F19" s="374">
        <v>290.18194718999996</v>
      </c>
      <c r="G19" s="374">
        <v>771.99021830499998</v>
      </c>
      <c r="H19" s="374">
        <v>798.86508048500002</v>
      </c>
      <c r="I19" s="374">
        <v>829.53052584</v>
      </c>
    </row>
    <row r="20" spans="1:9">
      <c r="A20" s="389" t="s">
        <v>2266</v>
      </c>
      <c r="B20" s="402">
        <v>6429.0673801823232</v>
      </c>
      <c r="C20" s="402">
        <v>5966.6112368146223</v>
      </c>
      <c r="D20" s="402">
        <v>6103.7968959902382</v>
      </c>
      <c r="E20" s="402">
        <v>6902.3584737575393</v>
      </c>
      <c r="F20" s="402">
        <v>6252.5779839713041</v>
      </c>
      <c r="G20" s="402">
        <v>6161.0090834161092</v>
      </c>
      <c r="H20" s="402">
        <v>7027.2806155392318</v>
      </c>
      <c r="I20" s="402">
        <v>7502.0735768617524</v>
      </c>
    </row>
    <row r="22" spans="1:9">
      <c r="A22" s="250" t="s">
        <v>3118</v>
      </c>
    </row>
    <row r="23" spans="1:9">
      <c r="A23" s="561" t="s">
        <v>3119</v>
      </c>
    </row>
  </sheetData>
  <hyperlinks>
    <hyperlink ref="K3" location="Content!A1" display="Back to content page" xr:uid="{00000000-0004-0000-3E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K23"/>
  <sheetViews>
    <sheetView topLeftCell="A4" workbookViewId="0">
      <selection activeCell="G20" sqref="G20"/>
    </sheetView>
  </sheetViews>
  <sheetFormatPr defaultRowHeight="14.4"/>
  <cols>
    <col min="1" max="1" width="27.21875" customWidth="1"/>
    <col min="2" max="8" width="8.77734375" bestFit="1" customWidth="1"/>
    <col min="9" max="9" width="8.77734375" customWidth="1"/>
  </cols>
  <sheetData>
    <row r="1" spans="1:11">
      <c r="A1" s="44" t="s">
        <v>3310</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59.093364119267221</v>
      </c>
      <c r="C4" s="374">
        <v>150.66611084480488</v>
      </c>
      <c r="D4" s="374">
        <v>142.73111377947811</v>
      </c>
      <c r="E4" s="374">
        <v>102.17978913781894</v>
      </c>
      <c r="F4" s="374">
        <v>39.919141319657143</v>
      </c>
      <c r="G4" s="374">
        <v>95.861774836541201</v>
      </c>
      <c r="H4" s="374">
        <v>72.556941780000017</v>
      </c>
      <c r="I4" s="374">
        <v>83.560161809362455</v>
      </c>
    </row>
    <row r="5" spans="1:11">
      <c r="A5" s="389" t="s">
        <v>12</v>
      </c>
      <c r="B5" s="374">
        <v>81.095828546999897</v>
      </c>
      <c r="C5" s="374">
        <v>61.742893999999922</v>
      </c>
      <c r="D5" s="374">
        <v>45.759277196000056</v>
      </c>
      <c r="E5" s="374">
        <v>54.73744177799999</v>
      </c>
      <c r="F5" s="374">
        <v>39.946056040999977</v>
      </c>
      <c r="G5" s="374">
        <v>13.413685271999938</v>
      </c>
      <c r="H5" s="374">
        <v>12.537600198999939</v>
      </c>
      <c r="I5" s="374">
        <v>2.9964289879999342</v>
      </c>
    </row>
    <row r="6" spans="1:11">
      <c r="A6" s="389" t="s">
        <v>513</v>
      </c>
      <c r="B6" s="374">
        <v>8.8944719760000002</v>
      </c>
      <c r="C6" s="374">
        <v>22.091421741000005</v>
      </c>
      <c r="D6" s="374">
        <v>30.602988414999999</v>
      </c>
      <c r="E6" s="374">
        <v>29.292735966000002</v>
      </c>
      <c r="F6" s="374">
        <v>21.117263360999996</v>
      </c>
      <c r="G6" s="374">
        <v>13.791703129</v>
      </c>
      <c r="H6" s="374">
        <v>17.850307017999999</v>
      </c>
      <c r="I6" s="374">
        <v>22.530999577799999</v>
      </c>
    </row>
    <row r="7" spans="1:11">
      <c r="A7" s="389" t="s">
        <v>100</v>
      </c>
      <c r="B7" s="374">
        <v>109.42438994099962</v>
      </c>
      <c r="C7" s="374">
        <v>117.39154382900006</v>
      </c>
      <c r="D7" s="374">
        <v>128.62375166500021</v>
      </c>
      <c r="E7" s="374">
        <v>150.31123199799981</v>
      </c>
      <c r="F7" s="374">
        <v>167.91180566199978</v>
      </c>
      <c r="G7" s="374">
        <v>202.87425549600027</v>
      </c>
      <c r="H7" s="374">
        <v>226.41669368999976</v>
      </c>
      <c r="I7" s="374">
        <v>234.70652526999993</v>
      </c>
    </row>
    <row r="8" spans="1:11">
      <c r="A8" s="389" t="s">
        <v>512</v>
      </c>
      <c r="B8" s="374">
        <v>0</v>
      </c>
      <c r="C8" s="374">
        <v>0</v>
      </c>
      <c r="D8" s="374">
        <v>145.45450677000002</v>
      </c>
      <c r="E8" s="374">
        <v>176.9303804000001</v>
      </c>
      <c r="F8" s="374">
        <v>215.02605378999999</v>
      </c>
      <c r="G8" s="374">
        <v>187.27779976000016</v>
      </c>
      <c r="H8" s="374">
        <v>178.56464624</v>
      </c>
      <c r="I8" s="374">
        <v>134.57754791000002</v>
      </c>
    </row>
    <row r="9" spans="1:11">
      <c r="A9" s="389" t="s">
        <v>11</v>
      </c>
      <c r="B9" s="374">
        <v>1.4318153461050542</v>
      </c>
      <c r="C9" s="374">
        <v>6.013302122423454</v>
      </c>
      <c r="D9" s="374">
        <v>7.9365460639232452</v>
      </c>
      <c r="E9" s="374">
        <v>9.5374869547169894</v>
      </c>
      <c r="F9" s="374">
        <v>59.171412800829842</v>
      </c>
      <c r="G9" s="374">
        <v>11.148530466384017</v>
      </c>
      <c r="H9" s="374">
        <v>8.2795537525355201</v>
      </c>
      <c r="I9" s="374">
        <v>6.5075927728379952</v>
      </c>
    </row>
    <row r="10" spans="1:11">
      <c r="A10" s="389" t="s">
        <v>10</v>
      </c>
      <c r="B10" s="374">
        <v>669.32046061596054</v>
      </c>
      <c r="C10" s="374">
        <v>864.56195497435885</v>
      </c>
      <c r="D10" s="374">
        <v>1259.6089776745575</v>
      </c>
      <c r="E10" s="374">
        <v>1330.2295222004345</v>
      </c>
      <c r="F10" s="374">
        <v>1002.4496991146901</v>
      </c>
      <c r="G10" s="374">
        <v>919.50721522767162</v>
      </c>
      <c r="H10" s="374">
        <v>1070.6677920068328</v>
      </c>
      <c r="I10" s="374">
        <v>1060.873259708</v>
      </c>
    </row>
    <row r="11" spans="1:11">
      <c r="A11" s="389" t="s">
        <v>9</v>
      </c>
      <c r="B11" s="374">
        <v>725.77019878999988</v>
      </c>
      <c r="C11" s="374">
        <v>698.12836159300014</v>
      </c>
      <c r="D11" s="374">
        <v>661.55564663000007</v>
      </c>
      <c r="E11" s="374">
        <v>643.51521250999997</v>
      </c>
      <c r="F11" s="374">
        <v>711.33057659099984</v>
      </c>
      <c r="G11" s="374">
        <v>593.93784200300001</v>
      </c>
      <c r="H11" s="374">
        <v>737.017605495</v>
      </c>
      <c r="I11" s="374">
        <v>616.05917310700011</v>
      </c>
    </row>
    <row r="12" spans="1:11">
      <c r="A12" s="389" t="s">
        <v>8</v>
      </c>
      <c r="B12" s="374">
        <v>713.26</v>
      </c>
      <c r="C12" s="374">
        <v>769.18999999999994</v>
      </c>
      <c r="D12" s="374">
        <v>786.41000000000008</v>
      </c>
      <c r="E12" s="374">
        <v>696.54</v>
      </c>
      <c r="F12" s="374">
        <v>671.80000000000007</v>
      </c>
      <c r="G12" s="374">
        <v>615.62</v>
      </c>
      <c r="H12" s="374">
        <v>589.53</v>
      </c>
      <c r="I12" s="374">
        <v>665.1</v>
      </c>
    </row>
    <row r="13" spans="1:11">
      <c r="A13" s="389" t="s">
        <v>6</v>
      </c>
      <c r="B13" s="374">
        <v>1028.4764294069548</v>
      </c>
      <c r="C13" s="374">
        <v>1003.8000928225375</v>
      </c>
      <c r="D13" s="374">
        <v>2120.5000256701774</v>
      </c>
      <c r="E13" s="374">
        <v>2122.1714132482634</v>
      </c>
      <c r="F13" s="374">
        <v>1971.968017881818</v>
      </c>
      <c r="G13" s="374">
        <v>1191.6260970827111</v>
      </c>
      <c r="H13" s="374">
        <v>620.214816889997</v>
      </c>
      <c r="I13" s="374">
        <v>1682.0131293411014</v>
      </c>
    </row>
    <row r="14" spans="1:11">
      <c r="A14" s="389" t="s">
        <v>5</v>
      </c>
      <c r="B14" s="374">
        <v>408.44769681900004</v>
      </c>
      <c r="C14" s="374">
        <v>560.8470368520002</v>
      </c>
      <c r="D14" s="374">
        <v>528.47516146499993</v>
      </c>
      <c r="E14" s="374">
        <v>581.95081224900002</v>
      </c>
      <c r="F14" s="374">
        <v>575.074452845</v>
      </c>
      <c r="G14" s="374">
        <v>522.09131212200009</v>
      </c>
      <c r="H14" s="374">
        <v>595.33890875099996</v>
      </c>
      <c r="I14" s="374">
        <v>616.2011564899999</v>
      </c>
    </row>
    <row r="15" spans="1:11">
      <c r="A15" s="389" t="s">
        <v>4</v>
      </c>
      <c r="B15" s="374">
        <v>252.30386749059141</v>
      </c>
      <c r="C15" s="374">
        <v>281.63044801749095</v>
      </c>
      <c r="D15" s="374">
        <v>282.07064851297127</v>
      </c>
      <c r="E15" s="374">
        <v>327.05613427380194</v>
      </c>
      <c r="F15" s="374">
        <v>259.2894981995529</v>
      </c>
      <c r="G15" s="374">
        <v>284.96192958705564</v>
      </c>
      <c r="H15" s="374">
        <v>316.60504790967678</v>
      </c>
      <c r="I15" s="374">
        <v>314.57278105894466</v>
      </c>
    </row>
    <row r="16" spans="1:11">
      <c r="A16" s="389" t="s">
        <v>3</v>
      </c>
      <c r="B16" s="374">
        <v>6686.5584489620014</v>
      </c>
      <c r="C16" s="374">
        <v>6766.8547375719991</v>
      </c>
      <c r="D16" s="374">
        <v>7927.3883726519998</v>
      </c>
      <c r="E16" s="374">
        <v>8611.0148824340031</v>
      </c>
      <c r="F16" s="374">
        <v>7481.414149885999</v>
      </c>
      <c r="G16" s="374">
        <v>8160.1774072839999</v>
      </c>
      <c r="H16" s="374">
        <v>9512.3290584809984</v>
      </c>
      <c r="I16" s="374">
        <v>10455.452747536998</v>
      </c>
    </row>
    <row r="17" spans="1:9">
      <c r="A17" s="389" t="s">
        <v>460</v>
      </c>
      <c r="B17" s="374">
        <v>2335.203602</v>
      </c>
      <c r="C17" s="374">
        <v>1811.3594579999999</v>
      </c>
      <c r="D17" s="374">
        <v>1695.9734535299999</v>
      </c>
      <c r="E17" s="374">
        <v>727.58080139799995</v>
      </c>
      <c r="F17" s="374">
        <v>1649.8895610299999</v>
      </c>
      <c r="G17" s="374">
        <v>1784.7441985099999</v>
      </c>
      <c r="H17" s="374">
        <v>2088.8825069560003</v>
      </c>
      <c r="I17" s="374">
        <v>2039.9725398759995</v>
      </c>
    </row>
    <row r="18" spans="1:9">
      <c r="A18" s="389" t="s">
        <v>1</v>
      </c>
      <c r="B18" s="374">
        <v>148.05785136999998</v>
      </c>
      <c r="C18" s="374">
        <v>158.04522810999993</v>
      </c>
      <c r="D18" s="374">
        <v>198.48057599999999</v>
      </c>
      <c r="E18" s="374">
        <v>216.74012238200004</v>
      </c>
      <c r="F18" s="374">
        <v>177.96742664700002</v>
      </c>
      <c r="G18" s="374">
        <v>195.740382485</v>
      </c>
      <c r="H18" s="374">
        <v>244.79456106999987</v>
      </c>
      <c r="I18" s="374">
        <v>418.30074518599986</v>
      </c>
    </row>
    <row r="19" spans="1:9">
      <c r="A19" s="389" t="s">
        <v>0</v>
      </c>
      <c r="B19" s="374">
        <v>42.561547690000452</v>
      </c>
      <c r="C19" s="374">
        <v>51.57505104000029</v>
      </c>
      <c r="D19" s="374">
        <v>57.779100209999569</v>
      </c>
      <c r="E19" s="374">
        <v>96.937515340000346</v>
      </c>
      <c r="F19" s="374">
        <v>60.282882900000459</v>
      </c>
      <c r="G19" s="374">
        <v>77.713520120000112</v>
      </c>
      <c r="H19" s="374">
        <v>512.82908446799956</v>
      </c>
      <c r="I19" s="374">
        <v>734.08896079799933</v>
      </c>
    </row>
    <row r="20" spans="1:9">
      <c r="A20" s="389" t="s">
        <v>2266</v>
      </c>
      <c r="B20" s="402">
        <v>13269.89997307388</v>
      </c>
      <c r="C20" s="402">
        <v>13323.897641518615</v>
      </c>
      <c r="D20" s="402">
        <v>16019.350146234108</v>
      </c>
      <c r="E20" s="402">
        <v>15876.725482270038</v>
      </c>
      <c r="F20" s="402">
        <v>15104.557998069549</v>
      </c>
      <c r="G20" s="402">
        <v>14870.487653381366</v>
      </c>
      <c r="H20" s="402">
        <v>16804.415124707037</v>
      </c>
      <c r="I20" s="402">
        <v>19087.513749430043</v>
      </c>
    </row>
    <row r="22" spans="1:9">
      <c r="A22" s="250" t="s">
        <v>3120</v>
      </c>
    </row>
    <row r="23" spans="1:9">
      <c r="A23" s="561" t="s">
        <v>3119</v>
      </c>
    </row>
  </sheetData>
  <hyperlinks>
    <hyperlink ref="K3" location="Content!A1" display="Back to content page" xr:uid="{00000000-0004-0000-3F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K23"/>
  <sheetViews>
    <sheetView topLeftCell="A4" workbookViewId="0">
      <selection activeCell="G20" sqref="G20"/>
    </sheetView>
  </sheetViews>
  <sheetFormatPr defaultRowHeight="14.4"/>
  <cols>
    <col min="1" max="1" width="28.21875" customWidth="1"/>
    <col min="2" max="8" width="8.77734375" bestFit="1" customWidth="1"/>
    <col min="9" max="9" width="8.77734375" customWidth="1"/>
  </cols>
  <sheetData>
    <row r="1" spans="1:11">
      <c r="A1" s="44" t="s">
        <v>3311</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2654.1747046300247</v>
      </c>
      <c r="C4" s="374">
        <v>1859.6125314099825</v>
      </c>
      <c r="D4" s="374">
        <v>2671.2408034400601</v>
      </c>
      <c r="E4" s="374">
        <v>3226.6403395799862</v>
      </c>
      <c r="F4" s="374">
        <v>2738.7289184300039</v>
      </c>
      <c r="G4" s="374">
        <v>2140.247292319988</v>
      </c>
      <c r="H4" s="374">
        <v>2121.6388821799997</v>
      </c>
      <c r="I4" s="374">
        <v>3148.5807053200056</v>
      </c>
    </row>
    <row r="5" spans="1:11">
      <c r="A5" s="389" t="s">
        <v>12</v>
      </c>
      <c r="B5" s="374">
        <v>12.069988387000194</v>
      </c>
      <c r="C5" s="374">
        <v>18.749652000000083</v>
      </c>
      <c r="D5" s="374">
        <v>11.619228040000053</v>
      </c>
      <c r="E5" s="374">
        <v>12.040100562000021</v>
      </c>
      <c r="F5" s="374">
        <v>11.490035831999876</v>
      </c>
      <c r="G5" s="374">
        <v>18.02725453000005</v>
      </c>
      <c r="H5" s="374">
        <v>37.183315725999819</v>
      </c>
      <c r="I5" s="374">
        <v>123.42656748300033</v>
      </c>
    </row>
    <row r="6" spans="1:11">
      <c r="A6" s="389" t="s">
        <v>513</v>
      </c>
      <c r="B6" s="374">
        <v>90.032860584999995</v>
      </c>
      <c r="C6" s="374">
        <v>89.129538843000006</v>
      </c>
      <c r="D6" s="374">
        <v>78.253704663000022</v>
      </c>
      <c r="E6" s="374">
        <v>78.699145579000003</v>
      </c>
      <c r="F6" s="374">
        <v>78.782605862999986</v>
      </c>
      <c r="G6" s="374">
        <v>78.184612701999981</v>
      </c>
      <c r="H6" s="374">
        <v>73.551678935999988</v>
      </c>
      <c r="I6" s="374">
        <v>77.494349548600013</v>
      </c>
    </row>
    <row r="7" spans="1:11">
      <c r="A7" s="389" t="s">
        <v>100</v>
      </c>
      <c r="B7" s="374">
        <v>1028.8352448370001</v>
      </c>
      <c r="C7" s="374">
        <v>800.30705086599994</v>
      </c>
      <c r="D7" s="374">
        <v>746.97192541999993</v>
      </c>
      <c r="E7" s="374">
        <v>684.95506995200003</v>
      </c>
      <c r="F7" s="374">
        <v>705.87674126800016</v>
      </c>
      <c r="G7" s="374">
        <v>658.44252097600008</v>
      </c>
      <c r="H7" s="374">
        <v>813.85503111000003</v>
      </c>
      <c r="I7" s="374">
        <v>1162.1333445179998</v>
      </c>
    </row>
    <row r="8" spans="1:11">
      <c r="A8" s="389" t="s">
        <v>512</v>
      </c>
      <c r="B8" s="374">
        <v>0</v>
      </c>
      <c r="C8" s="374">
        <v>0</v>
      </c>
      <c r="D8" s="374">
        <v>22.630811569999992</v>
      </c>
      <c r="E8" s="374">
        <v>50.711710230000051</v>
      </c>
      <c r="F8" s="374">
        <v>27.292273120000004</v>
      </c>
      <c r="G8" s="374">
        <v>19.420368730000007</v>
      </c>
      <c r="H8" s="374">
        <v>21.72487011000004</v>
      </c>
      <c r="I8" s="374">
        <v>21.986159130000146</v>
      </c>
    </row>
    <row r="9" spans="1:11">
      <c r="A9" s="389" t="s">
        <v>11</v>
      </c>
      <c r="B9" s="374">
        <v>21.335187824057357</v>
      </c>
      <c r="C9" s="374">
        <v>25.56440773372492</v>
      </c>
      <c r="D9" s="374">
        <v>0</v>
      </c>
      <c r="E9" s="374">
        <v>13.361470490037505</v>
      </c>
      <c r="F9" s="374">
        <v>20.447884197787118</v>
      </c>
      <c r="G9" s="374">
        <v>14.482294488189041</v>
      </c>
      <c r="H9" s="374">
        <v>4.4029411764706197</v>
      </c>
      <c r="I9" s="374">
        <v>19.063128267965794</v>
      </c>
    </row>
    <row r="10" spans="1:11">
      <c r="A10" s="389" t="s">
        <v>10</v>
      </c>
      <c r="B10" s="374">
        <v>463.72439995489128</v>
      </c>
      <c r="C10" s="374">
        <v>507.53096491970922</v>
      </c>
      <c r="D10" s="374">
        <v>782.97423884115722</v>
      </c>
      <c r="E10" s="374">
        <v>751.64261738036373</v>
      </c>
      <c r="F10" s="374">
        <v>702.62995936959294</v>
      </c>
      <c r="G10" s="374">
        <v>701.87951429327518</v>
      </c>
      <c r="H10" s="374">
        <v>966.50130959782678</v>
      </c>
      <c r="I10" s="374">
        <v>1040.9178721810001</v>
      </c>
    </row>
    <row r="11" spans="1:11">
      <c r="A11" s="389" t="s">
        <v>9</v>
      </c>
      <c r="B11" s="374">
        <v>187.68533305599999</v>
      </c>
      <c r="C11" s="374">
        <v>218.19414440299997</v>
      </c>
      <c r="D11" s="374">
        <v>215.12837456600008</v>
      </c>
      <c r="E11" s="374">
        <v>190.81438477099996</v>
      </c>
      <c r="F11" s="374">
        <v>204.14843881399992</v>
      </c>
      <c r="G11" s="374">
        <v>226.80899422900001</v>
      </c>
      <c r="H11" s="374">
        <v>238.66028208200001</v>
      </c>
      <c r="I11" s="374">
        <v>123.86344370899997</v>
      </c>
    </row>
    <row r="12" spans="1:11">
      <c r="A12" s="389" t="s">
        <v>8</v>
      </c>
      <c r="B12" s="374">
        <v>948.22</v>
      </c>
      <c r="C12" s="374">
        <v>957.82</v>
      </c>
      <c r="D12" s="374">
        <v>1073.1999999999998</v>
      </c>
      <c r="E12" s="374">
        <v>1037.79</v>
      </c>
      <c r="F12" s="374">
        <v>1014.23</v>
      </c>
      <c r="G12" s="374">
        <v>923.67</v>
      </c>
      <c r="H12" s="374">
        <v>977.51999999999987</v>
      </c>
      <c r="I12" s="374">
        <v>1264.4000000000001</v>
      </c>
    </row>
    <row r="13" spans="1:11">
      <c r="A13" s="389" t="s">
        <v>6</v>
      </c>
      <c r="B13" s="374">
        <v>1764.35981912854</v>
      </c>
      <c r="C13" s="374">
        <v>1223.8711709590002</v>
      </c>
      <c r="D13" s="374">
        <v>1467.8424153819997</v>
      </c>
      <c r="E13" s="374">
        <v>1991.8712597340002</v>
      </c>
      <c r="F13" s="374">
        <v>1876.5483432320002</v>
      </c>
      <c r="G13" s="374">
        <v>1529.7925850879999</v>
      </c>
      <c r="H13" s="374">
        <v>1277.7905379918188</v>
      </c>
      <c r="I13" s="374">
        <v>1617.9851548790002</v>
      </c>
    </row>
    <row r="14" spans="1:11">
      <c r="A14" s="389" t="s">
        <v>5</v>
      </c>
      <c r="B14" s="374">
        <v>136.642548756</v>
      </c>
      <c r="C14" s="374">
        <v>150.63170913799991</v>
      </c>
      <c r="D14" s="374">
        <v>194.03261644600002</v>
      </c>
      <c r="E14" s="374">
        <v>235.58259321800006</v>
      </c>
      <c r="F14" s="374">
        <v>187.58848756299994</v>
      </c>
      <c r="G14" s="374">
        <v>186.53540831099997</v>
      </c>
      <c r="H14" s="374">
        <v>240.52403635399992</v>
      </c>
      <c r="I14" s="374">
        <v>318.36513232499988</v>
      </c>
    </row>
    <row r="15" spans="1:11">
      <c r="A15" s="389" t="s">
        <v>4</v>
      </c>
      <c r="B15" s="374">
        <v>303.23648461619962</v>
      </c>
      <c r="C15" s="374">
        <v>299.039050985156</v>
      </c>
      <c r="D15" s="374">
        <v>373.74381507918588</v>
      </c>
      <c r="E15" s="374">
        <v>329.99728421524736</v>
      </c>
      <c r="F15" s="374">
        <v>252.65080362919252</v>
      </c>
      <c r="G15" s="374">
        <v>294.88604995177093</v>
      </c>
      <c r="H15" s="374">
        <v>313.26764936965094</v>
      </c>
      <c r="I15" s="374">
        <v>306.02092623750235</v>
      </c>
    </row>
    <row r="16" spans="1:11">
      <c r="A16" s="389" t="s">
        <v>3</v>
      </c>
      <c r="B16" s="374">
        <v>5636.7867148249989</v>
      </c>
      <c r="C16" s="374">
        <v>5941.5541347229992</v>
      </c>
      <c r="D16" s="374">
        <v>6101.7404575820001</v>
      </c>
      <c r="E16" s="374">
        <v>6150.3480505680009</v>
      </c>
      <c r="F16" s="374">
        <v>5949.8823758500002</v>
      </c>
      <c r="G16" s="374">
        <v>5447.241742881999</v>
      </c>
      <c r="H16" s="374">
        <v>6295.3198417490003</v>
      </c>
      <c r="I16" s="374">
        <v>6760.3130100110002</v>
      </c>
    </row>
    <row r="17" spans="1:9">
      <c r="A17" s="389" t="s">
        <v>460</v>
      </c>
      <c r="B17" s="374">
        <v>838.75117699999987</v>
      </c>
      <c r="C17" s="374">
        <v>860.67241100000001</v>
      </c>
      <c r="D17" s="374">
        <v>767.44676300000003</v>
      </c>
      <c r="E17" s="374">
        <v>610.75807074400007</v>
      </c>
      <c r="F17" s="374">
        <v>541.76637362000008</v>
      </c>
      <c r="G17" s="374">
        <v>721.49345069000003</v>
      </c>
      <c r="H17" s="374">
        <v>918.57186969000009</v>
      </c>
      <c r="I17" s="374">
        <v>1118.4288438409999</v>
      </c>
    </row>
    <row r="18" spans="1:9">
      <c r="A18" s="389" t="s">
        <v>1</v>
      </c>
      <c r="B18" s="374">
        <v>211.72055626000008</v>
      </c>
      <c r="C18" s="374">
        <v>157.29835300000002</v>
      </c>
      <c r="D18" s="374">
        <v>253.08080700000005</v>
      </c>
      <c r="E18" s="374">
        <v>220.94328942300012</v>
      </c>
      <c r="F18" s="374">
        <v>249.52664000000004</v>
      </c>
      <c r="G18" s="374">
        <v>300.71771899999999</v>
      </c>
      <c r="H18" s="374">
        <v>392.49981899999989</v>
      </c>
      <c r="I18" s="374">
        <v>444.27109690999976</v>
      </c>
    </row>
    <row r="19" spans="1:9">
      <c r="A19" s="389" t="s">
        <v>0</v>
      </c>
      <c r="B19" s="374">
        <v>197.91875286000027</v>
      </c>
      <c r="C19" s="374">
        <v>269.59946495999986</v>
      </c>
      <c r="D19" s="374">
        <v>220.91872828999999</v>
      </c>
      <c r="E19" s="374">
        <v>291.70244676999994</v>
      </c>
      <c r="F19" s="374">
        <v>134.85613694800008</v>
      </c>
      <c r="G19" s="374">
        <v>269.46421643299993</v>
      </c>
      <c r="H19" s="374">
        <v>295.91300873600005</v>
      </c>
      <c r="I19" s="374">
        <v>330.31858955399991</v>
      </c>
    </row>
    <row r="20" spans="1:9">
      <c r="A20" s="389" t="s">
        <v>2266</v>
      </c>
      <c r="B20" s="402">
        <v>14495.493772719712</v>
      </c>
      <c r="C20" s="402">
        <v>13379.57458494057</v>
      </c>
      <c r="D20" s="402">
        <v>14980.824689319405</v>
      </c>
      <c r="E20" s="402">
        <v>15877.857833216636</v>
      </c>
      <c r="F20" s="402">
        <v>14696.44601773658</v>
      </c>
      <c r="G20" s="402">
        <v>13531.294024624225</v>
      </c>
      <c r="H20" s="402">
        <v>14988.925073808769</v>
      </c>
      <c r="I20" s="402">
        <v>17877.568323915075</v>
      </c>
    </row>
    <row r="22" spans="1:9">
      <c r="A22" s="250" t="s">
        <v>3120</v>
      </c>
    </row>
    <row r="23" spans="1:9">
      <c r="A23" s="561" t="s">
        <v>3119</v>
      </c>
    </row>
  </sheetData>
  <hyperlinks>
    <hyperlink ref="K3" location="Content!A1" display="Back to content page" xr:uid="{00000000-0004-0000-40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K23"/>
  <sheetViews>
    <sheetView topLeftCell="A10" workbookViewId="0">
      <selection activeCell="G20" sqref="G20"/>
    </sheetView>
  </sheetViews>
  <sheetFormatPr defaultRowHeight="14.4"/>
  <cols>
    <col min="1" max="1" width="31.5546875" customWidth="1"/>
    <col min="2" max="8" width="8.77734375" bestFit="1" customWidth="1"/>
    <col min="9" max="9" width="8.77734375" customWidth="1"/>
  </cols>
  <sheetData>
    <row r="1" spans="1:11">
      <c r="A1" s="44" t="s">
        <v>3312</v>
      </c>
    </row>
    <row r="3" spans="1:11">
      <c r="A3" s="387" t="s">
        <v>1199</v>
      </c>
      <c r="B3" s="388">
        <v>2015</v>
      </c>
      <c r="C3" s="388">
        <v>2016</v>
      </c>
      <c r="D3" s="388">
        <v>2017</v>
      </c>
      <c r="E3" s="388">
        <v>2018</v>
      </c>
      <c r="F3" s="388">
        <v>2019</v>
      </c>
      <c r="G3" s="388">
        <v>2020</v>
      </c>
      <c r="H3" s="388">
        <v>2021</v>
      </c>
      <c r="I3" s="388">
        <v>2022</v>
      </c>
      <c r="K3" s="1" t="s">
        <v>559</v>
      </c>
    </row>
    <row r="4" spans="1:11">
      <c r="A4" s="389" t="s">
        <v>13</v>
      </c>
      <c r="B4" s="449">
        <v>48.55125686163727</v>
      </c>
      <c r="C4" s="449">
        <v>37.196689530134378</v>
      </c>
      <c r="D4" s="449">
        <v>34.479526585576423</v>
      </c>
      <c r="E4" s="449">
        <v>28.957845894181261</v>
      </c>
      <c r="F4" s="449">
        <v>64.958434072485574</v>
      </c>
      <c r="G4" s="449">
        <v>20.659912640305699</v>
      </c>
      <c r="H4" s="449">
        <v>22.859982672003699</v>
      </c>
      <c r="I4" s="449">
        <v>26.461826654703753</v>
      </c>
    </row>
    <row r="5" spans="1:11">
      <c r="A5" s="389" t="s">
        <v>12</v>
      </c>
      <c r="B5" s="449">
        <v>46.585671230682024</v>
      </c>
      <c r="C5" s="449">
        <v>52.664443349097581</v>
      </c>
      <c r="D5" s="449">
        <v>58.0909154845233</v>
      </c>
      <c r="E5" s="449">
        <v>57.022312045091049</v>
      </c>
      <c r="F5" s="449">
        <v>59.993639275387544</v>
      </c>
      <c r="G5" s="449">
        <v>85.065962478566718</v>
      </c>
      <c r="H5" s="449">
        <v>90.873275952772829</v>
      </c>
      <c r="I5" s="449">
        <v>98.100832836186115</v>
      </c>
    </row>
    <row r="6" spans="1:11">
      <c r="A6" s="389" t="s">
        <v>513</v>
      </c>
      <c r="B6" s="449">
        <v>24.625405834010493</v>
      </c>
      <c r="C6" s="449">
        <v>11.333575167744801</v>
      </c>
      <c r="D6" s="449">
        <v>1.4470715046899416</v>
      </c>
      <c r="E6" s="449">
        <v>0.31504126128598881</v>
      </c>
      <c r="F6" s="449">
        <v>0.69873236042982734</v>
      </c>
      <c r="G6" s="449">
        <v>0.18534402145235895</v>
      </c>
      <c r="H6" s="449">
        <v>1.7147447433842593</v>
      </c>
      <c r="I6" s="449">
        <v>0.90387991313921745</v>
      </c>
    </row>
    <row r="7" spans="1:11">
      <c r="A7" s="389" t="s">
        <v>100</v>
      </c>
      <c r="B7" s="449">
        <v>2.9649547603672297</v>
      </c>
      <c r="C7" s="449">
        <v>3.1802926878974542</v>
      </c>
      <c r="D7" s="449">
        <v>4.1632432297461737</v>
      </c>
      <c r="E7" s="449">
        <v>2.2558560866228166</v>
      </c>
      <c r="F7" s="449">
        <v>1.0521262925577517</v>
      </c>
      <c r="G7" s="449">
        <v>0.68747043473253278</v>
      </c>
      <c r="H7" s="449">
        <v>1.770375574887102</v>
      </c>
      <c r="I7" s="449">
        <v>2.2954316217579014</v>
      </c>
    </row>
    <row r="8" spans="1:11">
      <c r="A8" s="389" t="s">
        <v>512</v>
      </c>
      <c r="B8" s="449"/>
      <c r="C8" s="449"/>
      <c r="D8" s="449">
        <v>77.738754006786166</v>
      </c>
      <c r="E8" s="449">
        <v>74.633544021369531</v>
      </c>
      <c r="F8" s="449">
        <v>70.908869017639049</v>
      </c>
      <c r="G8" s="449">
        <v>71.41943858792493</v>
      </c>
      <c r="H8" s="449">
        <v>76.310494519705358</v>
      </c>
      <c r="I8" s="449">
        <v>79.838425704944356</v>
      </c>
    </row>
    <row r="9" spans="1:11">
      <c r="A9" s="389" t="s">
        <v>11</v>
      </c>
      <c r="B9" s="449">
        <v>98.891345523867216</v>
      </c>
      <c r="C9" s="449">
        <v>94.014460542139744</v>
      </c>
      <c r="D9" s="449">
        <v>92.93763505488775</v>
      </c>
      <c r="E9" s="449">
        <v>82.01368017754163</v>
      </c>
      <c r="F9" s="449">
        <v>63.767868803676066</v>
      </c>
      <c r="G9" s="449">
        <v>93.874682661719149</v>
      </c>
      <c r="H9" s="449">
        <v>94.619129061965509</v>
      </c>
      <c r="I9" s="449">
        <v>96.31494098502553</v>
      </c>
    </row>
    <row r="10" spans="1:11">
      <c r="A10" s="389" t="s">
        <v>10</v>
      </c>
      <c r="B10" s="449">
        <v>3.6008238949366027</v>
      </c>
      <c r="C10" s="449">
        <v>5.22268686275455</v>
      </c>
      <c r="D10" s="449">
        <v>5.4019081071120132</v>
      </c>
      <c r="E10" s="449">
        <v>4.1786278362440763</v>
      </c>
      <c r="F10" s="449">
        <v>3.707449328257908</v>
      </c>
      <c r="G10" s="449">
        <v>2.0776740606838611</v>
      </c>
      <c r="H10" s="449">
        <v>2.447876592976391</v>
      </c>
      <c r="I10" s="449">
        <v>2.4782372282127052</v>
      </c>
    </row>
    <row r="11" spans="1:11">
      <c r="A11" s="389" t="s">
        <v>9</v>
      </c>
      <c r="B11" s="449">
        <v>20.261215538737552</v>
      </c>
      <c r="C11" s="449">
        <v>20.910673521839193</v>
      </c>
      <c r="D11" s="449">
        <v>14.086398530059046</v>
      </c>
      <c r="E11" s="449">
        <v>17.04209981027941</v>
      </c>
      <c r="F11" s="449">
        <v>14.71521388510752</v>
      </c>
      <c r="G11" s="449">
        <v>17.18240839915914</v>
      </c>
      <c r="H11" s="449">
        <v>19.37939440160417</v>
      </c>
      <c r="I11" s="449">
        <v>21.349309743857773</v>
      </c>
    </row>
    <row r="12" spans="1:11">
      <c r="A12" s="389" t="s">
        <v>8</v>
      </c>
      <c r="B12" s="449">
        <v>6.4957197729447707</v>
      </c>
      <c r="C12" s="449">
        <v>5.8991203924591087</v>
      </c>
      <c r="D12" s="449">
        <v>4.6128281014991996</v>
      </c>
      <c r="E12" s="449">
        <v>5.3048017836750239</v>
      </c>
      <c r="F12" s="449">
        <v>4.401405945384429</v>
      </c>
      <c r="G12" s="449">
        <v>2.5840651950312519</v>
      </c>
      <c r="H12" s="449">
        <v>4.130551444879905</v>
      </c>
      <c r="I12" s="449">
        <v>6.744251261918115</v>
      </c>
    </row>
    <row r="13" spans="1:11">
      <c r="A13" s="389" t="s">
        <v>6</v>
      </c>
      <c r="B13" s="449">
        <v>39.874157147621005</v>
      </c>
      <c r="C13" s="449">
        <v>45.433261237442835</v>
      </c>
      <c r="D13" s="449">
        <v>29.561288299098031</v>
      </c>
      <c r="E13" s="449">
        <v>28.191681930216255</v>
      </c>
      <c r="F13" s="449">
        <v>29.89917945025735</v>
      </c>
      <c r="G13" s="449">
        <v>41.8025398430729</v>
      </c>
      <c r="H13" s="449">
        <v>23.878810589147704</v>
      </c>
      <c r="I13" s="449">
        <v>33.60089069990012</v>
      </c>
    </row>
    <row r="14" spans="1:11">
      <c r="A14" s="389" t="s">
        <v>5</v>
      </c>
      <c r="B14" s="449">
        <v>63.259386034520382</v>
      </c>
      <c r="C14" s="449">
        <v>52.476853642218927</v>
      </c>
      <c r="D14" s="449">
        <v>55.791374553551897</v>
      </c>
      <c r="E14" s="449">
        <v>56.681035582441794</v>
      </c>
      <c r="F14" s="449">
        <v>54.822138492215814</v>
      </c>
      <c r="G14" s="449">
        <v>47.708158512188241</v>
      </c>
      <c r="H14" s="449">
        <v>51.711792982418658</v>
      </c>
      <c r="I14" s="449">
        <v>54.647799581270405</v>
      </c>
    </row>
    <row r="15" spans="1:11">
      <c r="A15" s="389" t="s">
        <v>4</v>
      </c>
      <c r="B15" s="449">
        <v>6.2189748789030913E-3</v>
      </c>
      <c r="C15" s="449">
        <v>6.5960746526272911E-3</v>
      </c>
      <c r="D15" s="449">
        <v>1.7910162065838484E-2</v>
      </c>
      <c r="E15" s="449">
        <v>8.9392166084862612E-3</v>
      </c>
      <c r="F15" s="449">
        <v>1.1682660075282007E-2</v>
      </c>
      <c r="G15" s="449">
        <v>0.40805222932453034</v>
      </c>
      <c r="H15" s="449">
        <v>0.24485156578795889</v>
      </c>
      <c r="I15" s="449">
        <v>0.29130514939592683</v>
      </c>
    </row>
    <row r="16" spans="1:11">
      <c r="A16" s="389" t="s">
        <v>3</v>
      </c>
      <c r="B16" s="449">
        <v>35.54786325626651</v>
      </c>
      <c r="C16" s="449">
        <v>34.457229787224158</v>
      </c>
      <c r="D16" s="449">
        <v>31.734051266985325</v>
      </c>
      <c r="E16" s="449">
        <v>29.758886192544885</v>
      </c>
      <c r="F16" s="449">
        <v>33.055578555101555</v>
      </c>
      <c r="G16" s="449">
        <v>30.390386566259426</v>
      </c>
      <c r="H16" s="449">
        <v>30.383280611682029</v>
      </c>
      <c r="I16" s="449">
        <v>29.623237803888969</v>
      </c>
    </row>
    <row r="17" spans="1:9">
      <c r="A17" s="389" t="s">
        <v>460</v>
      </c>
      <c r="B17" s="449">
        <v>9.1132411112044309</v>
      </c>
      <c r="C17" s="449">
        <v>5.5094774229600452</v>
      </c>
      <c r="D17" s="449">
        <v>7.2165142704531826</v>
      </c>
      <c r="E17" s="449">
        <v>14.613812355036634</v>
      </c>
      <c r="F17" s="449">
        <v>4.9911121864842647</v>
      </c>
      <c r="G17" s="449">
        <v>4.5457910398164261</v>
      </c>
      <c r="H17" s="449">
        <v>4.8010555810443138</v>
      </c>
      <c r="I17" s="449">
        <v>7.0859748462452092</v>
      </c>
    </row>
    <row r="18" spans="1:9">
      <c r="A18" s="389" t="s">
        <v>1</v>
      </c>
      <c r="B18" s="449">
        <v>79.145758688581665</v>
      </c>
      <c r="C18" s="449">
        <v>76.58420845838738</v>
      </c>
      <c r="D18" s="449">
        <v>69.100476762940971</v>
      </c>
      <c r="E18" s="449">
        <v>65.875332863470376</v>
      </c>
      <c r="F18" s="449">
        <v>70.759932217788418</v>
      </c>
      <c r="G18" s="449">
        <v>70.456073094623235</v>
      </c>
      <c r="H18" s="449">
        <v>73.946733243884736</v>
      </c>
      <c r="I18" s="449">
        <v>62.689288639965369</v>
      </c>
    </row>
    <row r="19" spans="1:9">
      <c r="A19" s="389" t="s">
        <v>0</v>
      </c>
      <c r="B19" s="449">
        <v>96.477440007246486</v>
      </c>
      <c r="C19" s="449">
        <v>95.554825737909525</v>
      </c>
      <c r="D19" s="449">
        <v>94.506008393250511</v>
      </c>
      <c r="E19" s="449">
        <v>91.720910529823797</v>
      </c>
      <c r="F19" s="449">
        <v>94.464164129240686</v>
      </c>
      <c r="G19" s="449">
        <v>92.605759087310673</v>
      </c>
      <c r="H19" s="449">
        <v>52.920495120944381</v>
      </c>
      <c r="I19" s="449">
        <v>40.038704498191748</v>
      </c>
    </row>
    <row r="20" spans="1:9">
      <c r="A20" s="389" t="s">
        <v>2266</v>
      </c>
      <c r="B20" s="450">
        <v>36.276893383689078</v>
      </c>
      <c r="C20" s="450">
        <v>35.343428783768232</v>
      </c>
      <c r="D20" s="450">
        <v>32.70999151373335</v>
      </c>
      <c r="E20" s="450">
        <v>32.861038031045389</v>
      </c>
      <c r="F20" s="450">
        <v>33.868051532133656</v>
      </c>
      <c r="G20" s="450">
        <v>32.99257433806762</v>
      </c>
      <c r="H20" s="450">
        <v>30.750215630276934</v>
      </c>
      <c r="I20" s="450">
        <v>30.760796883456909</v>
      </c>
    </row>
    <row r="22" spans="1:9">
      <c r="A22" s="250" t="s">
        <v>3120</v>
      </c>
    </row>
    <row r="23" spans="1:9">
      <c r="A23" s="561" t="s">
        <v>3119</v>
      </c>
    </row>
  </sheetData>
  <hyperlinks>
    <hyperlink ref="K3" location="Content!A1" display="Back to content page" xr:uid="{00000000-0004-0000-41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K23"/>
  <sheetViews>
    <sheetView topLeftCell="A4" workbookViewId="0">
      <selection activeCell="G20" sqref="G20"/>
    </sheetView>
  </sheetViews>
  <sheetFormatPr defaultRowHeight="14.4"/>
  <cols>
    <col min="1" max="1" width="36" customWidth="1"/>
    <col min="2" max="8" width="9" bestFit="1" customWidth="1"/>
    <col min="9" max="9" width="9" customWidth="1"/>
  </cols>
  <sheetData>
    <row r="1" spans="1:11">
      <c r="A1" s="44" t="s">
        <v>3313</v>
      </c>
    </row>
    <row r="3" spans="1:11">
      <c r="A3" s="387" t="s">
        <v>1199</v>
      </c>
      <c r="B3" s="388">
        <v>2015</v>
      </c>
      <c r="C3" s="388">
        <v>2016</v>
      </c>
      <c r="D3" s="388">
        <v>2017</v>
      </c>
      <c r="E3" s="388">
        <v>2018</v>
      </c>
      <c r="F3" s="388">
        <v>2019</v>
      </c>
      <c r="G3" s="388">
        <v>2020</v>
      </c>
      <c r="H3" s="388">
        <v>2021</v>
      </c>
      <c r="I3" s="388">
        <v>2022</v>
      </c>
      <c r="K3" s="1" t="s">
        <v>559</v>
      </c>
    </row>
    <row r="4" spans="1:11">
      <c r="A4" s="389" t="s">
        <v>13</v>
      </c>
      <c r="B4" s="449">
        <v>10.970070589996435</v>
      </c>
      <c r="C4" s="449">
        <v>8.7911214711198511</v>
      </c>
      <c r="D4" s="449">
        <v>7.8885942251923789</v>
      </c>
      <c r="E4" s="449">
        <v>4.7855862575314285</v>
      </c>
      <c r="F4" s="449">
        <v>4.252876652577398</v>
      </c>
      <c r="G4" s="449">
        <v>3.7035327632290205</v>
      </c>
      <c r="H4" s="449">
        <v>3.9181890071760157</v>
      </c>
      <c r="I4" s="449">
        <v>4.1200539552697997</v>
      </c>
    </row>
    <row r="5" spans="1:11">
      <c r="A5" s="389" t="s">
        <v>12</v>
      </c>
      <c r="B5" s="449">
        <v>98.380198159821092</v>
      </c>
      <c r="C5" s="449">
        <v>97.377755312858639</v>
      </c>
      <c r="D5" s="449">
        <v>98.380930084040102</v>
      </c>
      <c r="E5" s="449">
        <v>98.569567200398268</v>
      </c>
      <c r="F5" s="449">
        <v>98.718017554210761</v>
      </c>
      <c r="G5" s="449">
        <v>97.959960779128636</v>
      </c>
      <c r="H5" s="449">
        <v>96.400861988534743</v>
      </c>
      <c r="I5" s="449">
        <v>89.170738223768282</v>
      </c>
    </row>
    <row r="6" spans="1:11">
      <c r="A6" s="389" t="s">
        <v>513</v>
      </c>
      <c r="B6" s="449">
        <v>8.4275449774079529</v>
      </c>
      <c r="C6" s="449">
        <v>8.8825459666012883</v>
      </c>
      <c r="D6" s="449">
        <v>8.6200002639179338</v>
      </c>
      <c r="E6" s="449">
        <v>12.182921147161281</v>
      </c>
      <c r="F6" s="449">
        <v>11.295514173657887</v>
      </c>
      <c r="G6" s="449">
        <v>11.589380070652041</v>
      </c>
      <c r="H6" s="449">
        <v>13.467813752261071</v>
      </c>
      <c r="I6" s="449">
        <v>11.435032543878442</v>
      </c>
    </row>
    <row r="7" spans="1:11">
      <c r="A7" s="389" t="s">
        <v>100</v>
      </c>
      <c r="B7" s="449">
        <v>17.79988639323205</v>
      </c>
      <c r="C7" s="449">
        <v>14.748350739463667</v>
      </c>
      <c r="D7" s="449">
        <v>15.715991059940148</v>
      </c>
      <c r="E7" s="449">
        <v>14.314638172333977</v>
      </c>
      <c r="F7" s="449">
        <v>11.986433166640859</v>
      </c>
      <c r="G7" s="449">
        <v>8.022139882468089</v>
      </c>
      <c r="H7" s="449">
        <v>12.088007913300428</v>
      </c>
      <c r="I7" s="449">
        <v>14.883934099015367</v>
      </c>
    </row>
    <row r="8" spans="1:11">
      <c r="A8" s="389" t="s">
        <v>512</v>
      </c>
      <c r="B8" s="449"/>
      <c r="C8" s="449"/>
      <c r="D8" s="449">
        <v>94.115604980688488</v>
      </c>
      <c r="E8" s="449">
        <v>88.580980357302252</v>
      </c>
      <c r="F8" s="449">
        <v>93.665207788028013</v>
      </c>
      <c r="G8" s="449">
        <v>95.387519633002299</v>
      </c>
      <c r="H8" s="449">
        <v>95.768782506979818</v>
      </c>
      <c r="I8" s="449">
        <v>95.955758709213242</v>
      </c>
    </row>
    <row r="9" spans="1:11">
      <c r="A9" s="389" t="s">
        <v>11</v>
      </c>
      <c r="B9" s="449">
        <v>95.565319457519919</v>
      </c>
      <c r="C9" s="449">
        <v>93.972216541391703</v>
      </c>
      <c r="D9" s="449">
        <v>100</v>
      </c>
      <c r="E9" s="449">
        <v>96.661084151698404</v>
      </c>
      <c r="F9" s="449">
        <v>95.286843670006292</v>
      </c>
      <c r="G9" s="449">
        <v>96.113729976689442</v>
      </c>
      <c r="H9" s="449">
        <v>99.024838593974181</v>
      </c>
      <c r="I9" s="449">
        <v>97.776125844330082</v>
      </c>
    </row>
    <row r="10" spans="1:11">
      <c r="A10" s="389" t="s">
        <v>10</v>
      </c>
      <c r="B10" s="449">
        <v>8.5121307518883267</v>
      </c>
      <c r="C10" s="449">
        <v>8.5016078766908052</v>
      </c>
      <c r="D10" s="449">
        <v>6.7067823136997387</v>
      </c>
      <c r="E10" s="449">
        <v>7.3989603915387354</v>
      </c>
      <c r="F10" s="449">
        <v>8.8421415888427255</v>
      </c>
      <c r="G10" s="449">
        <v>5.5771471268388151</v>
      </c>
      <c r="H10" s="449">
        <v>7.7179153572395327</v>
      </c>
      <c r="I10" s="449">
        <v>7.200911974252536</v>
      </c>
    </row>
    <row r="11" spans="1:11">
      <c r="A11" s="389" t="s">
        <v>9</v>
      </c>
      <c r="B11" s="449">
        <v>44.483991684218346</v>
      </c>
      <c r="C11" s="449">
        <v>49.979670319847507</v>
      </c>
      <c r="D11" s="449">
        <v>41.345554247317835</v>
      </c>
      <c r="E11" s="449">
        <v>42.083595382436826</v>
      </c>
      <c r="F11" s="449">
        <v>45.3665144091513</v>
      </c>
      <c r="G11" s="449">
        <v>50.170496115485093</v>
      </c>
      <c r="H11" s="449">
        <v>39.229609464867444</v>
      </c>
      <c r="I11" s="449">
        <v>33.585648194153364</v>
      </c>
    </row>
    <row r="12" spans="1:11">
      <c r="A12" s="389" t="s">
        <v>8</v>
      </c>
      <c r="B12" s="449">
        <v>19.739637557874779</v>
      </c>
      <c r="C12" s="449">
        <v>21.245508588155005</v>
      </c>
      <c r="D12" s="449">
        <v>21.725367778450408</v>
      </c>
      <c r="E12" s="449">
        <v>20.289565651522718</v>
      </c>
      <c r="F12" s="449">
        <v>20.975043438286463</v>
      </c>
      <c r="G12" s="449">
        <v>17.987853603963561</v>
      </c>
      <c r="H12" s="449">
        <v>19.120980953484139</v>
      </c>
      <c r="I12" s="449">
        <v>18.66194917980058</v>
      </c>
    </row>
    <row r="13" spans="1:11">
      <c r="A13" s="389" t="s">
        <v>6</v>
      </c>
      <c r="B13" s="449">
        <v>30.273281932542002</v>
      </c>
      <c r="C13" s="449">
        <v>33.891690338812751</v>
      </c>
      <c r="D13" s="449">
        <v>33.337155088352034</v>
      </c>
      <c r="E13" s="449">
        <v>28.425205510865887</v>
      </c>
      <c r="F13" s="449">
        <v>30.196495906460104</v>
      </c>
      <c r="G13" s="449">
        <v>33.050155316774315</v>
      </c>
      <c r="H13" s="449">
        <v>34.205634116694668</v>
      </c>
      <c r="I13" s="449">
        <v>31.49609572430958</v>
      </c>
    </row>
    <row r="14" spans="1:11">
      <c r="A14" s="389" t="s">
        <v>5</v>
      </c>
      <c r="B14" s="449">
        <v>86.159243503279185</v>
      </c>
      <c r="C14" s="449">
        <v>85.413352807597292</v>
      </c>
      <c r="D14" s="449">
        <v>80.375295626637538</v>
      </c>
      <c r="E14" s="449">
        <v>83.161863812354284</v>
      </c>
      <c r="F14" s="449">
        <v>81.404032203456254</v>
      </c>
      <c r="G14" s="449">
        <v>78.525434425001762</v>
      </c>
      <c r="H14" s="449">
        <v>77.011944926604542</v>
      </c>
      <c r="I14" s="449">
        <v>72.471385636492954</v>
      </c>
    </row>
    <row r="15" spans="1:11">
      <c r="A15" s="389" t="s">
        <v>4</v>
      </c>
      <c r="B15" s="449">
        <v>5.5881568977632776</v>
      </c>
      <c r="C15" s="449">
        <v>6.5088159794085403</v>
      </c>
      <c r="D15" s="449">
        <v>5.646164251457459</v>
      </c>
      <c r="E15" s="449">
        <v>6.8281453386174293</v>
      </c>
      <c r="F15" s="449">
        <v>7.7676001316198509</v>
      </c>
      <c r="G15" s="449">
        <v>7.8223378249450342</v>
      </c>
      <c r="H15" s="449">
        <v>12.630430548959001</v>
      </c>
      <c r="I15" s="449">
        <v>11.367393136231859</v>
      </c>
    </row>
    <row r="16" spans="1:11">
      <c r="A16" s="389" t="s">
        <v>3</v>
      </c>
      <c r="B16" s="449">
        <v>16.098042122338345</v>
      </c>
      <c r="C16" s="449">
        <v>14.852562309556907</v>
      </c>
      <c r="D16" s="449">
        <v>16.623497513425196</v>
      </c>
      <c r="E16" s="449">
        <v>17.347546153247617</v>
      </c>
      <c r="F16" s="449">
        <v>16.991089365704127</v>
      </c>
      <c r="G16" s="449">
        <v>15.921362754347843</v>
      </c>
      <c r="H16" s="449">
        <v>17.471929684205623</v>
      </c>
      <c r="I16" s="449">
        <v>16.988064735513888</v>
      </c>
    </row>
    <row r="17" spans="1:9">
      <c r="A17" s="389" t="s">
        <v>460</v>
      </c>
      <c r="B17" s="449">
        <v>8.8559315708224755</v>
      </c>
      <c r="C17" s="449">
        <v>8.6419402236804217</v>
      </c>
      <c r="D17" s="449">
        <v>12.191769385014393</v>
      </c>
      <c r="E17" s="449">
        <v>15.322385099393401</v>
      </c>
      <c r="F17" s="449">
        <v>15.694605286808883</v>
      </c>
      <c r="G17" s="449">
        <v>11.986880579066542</v>
      </c>
      <c r="H17" s="449">
        <v>12.391911728820928</v>
      </c>
      <c r="I17" s="449">
        <v>11.699164426120189</v>
      </c>
    </row>
    <row r="18" spans="1:9">
      <c r="A18" s="389" t="s">
        <v>1</v>
      </c>
      <c r="B18" s="449">
        <v>74.009823883282749</v>
      </c>
      <c r="C18" s="449">
        <v>78.06316840808465</v>
      </c>
      <c r="D18" s="449">
        <v>74.391439047730302</v>
      </c>
      <c r="E18" s="449">
        <v>74.998362308281713</v>
      </c>
      <c r="F18" s="449">
        <v>68.908225029836672</v>
      </c>
      <c r="G18" s="449">
        <v>64.614040373923459</v>
      </c>
      <c r="H18" s="449">
        <v>61.974925638251385</v>
      </c>
      <c r="I18" s="449">
        <v>44.861484996881231</v>
      </c>
    </row>
    <row r="19" spans="1:9">
      <c r="A19" s="389" t="s">
        <v>0</v>
      </c>
      <c r="B19" s="449">
        <v>81.128782815448645</v>
      </c>
      <c r="C19" s="449">
        <v>75.119556481371703</v>
      </c>
      <c r="D19" s="449">
        <v>71.162760678251075</v>
      </c>
      <c r="E19" s="449">
        <v>63.117208861461918</v>
      </c>
      <c r="F19" s="449">
        <v>68.271987386378441</v>
      </c>
      <c r="G19" s="449">
        <v>74.126163618402614</v>
      </c>
      <c r="H19" s="449">
        <v>72.970503186946331</v>
      </c>
      <c r="I19" s="449">
        <v>71.520555116189328</v>
      </c>
    </row>
    <row r="20" spans="1:9">
      <c r="A20" s="389" t="s">
        <v>2266</v>
      </c>
      <c r="B20" s="450">
        <v>30.724980720996736</v>
      </c>
      <c r="C20" s="450">
        <v>30.84127947383325</v>
      </c>
      <c r="D20" s="450">
        <v>28.949046447402004</v>
      </c>
      <c r="E20" s="450">
        <v>30.299793385387559</v>
      </c>
      <c r="F20" s="450">
        <v>29.846631439543714</v>
      </c>
      <c r="G20" s="450">
        <v>31.286381535030198</v>
      </c>
      <c r="H20" s="450">
        <v>31.918672611871575</v>
      </c>
      <c r="I20" s="450">
        <v>29.559414613458856</v>
      </c>
    </row>
    <row r="22" spans="1:9">
      <c r="A22" s="250" t="s">
        <v>3120</v>
      </c>
    </row>
    <row r="23" spans="1:9">
      <c r="A23" s="561" t="s">
        <v>3119</v>
      </c>
    </row>
  </sheetData>
  <hyperlinks>
    <hyperlink ref="K3" location="Content!A1" display="Back to content page" xr:uid="{00000000-0004-0000-42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K22"/>
  <sheetViews>
    <sheetView topLeftCell="A4" workbookViewId="0">
      <selection activeCell="G20" sqref="G20"/>
    </sheetView>
  </sheetViews>
  <sheetFormatPr defaultRowHeight="14.4"/>
  <cols>
    <col min="1" max="1" width="36.21875" customWidth="1"/>
    <col min="2" max="2" width="11.5546875" bestFit="1" customWidth="1"/>
    <col min="3" max="3" width="10.44140625" bestFit="1" customWidth="1"/>
    <col min="4" max="8" width="11.5546875" bestFit="1" customWidth="1"/>
    <col min="9" max="9" width="11.5546875" customWidth="1"/>
  </cols>
  <sheetData>
    <row r="1" spans="1:11">
      <c r="A1" s="44" t="s">
        <v>3314</v>
      </c>
    </row>
    <row r="3" spans="1:11">
      <c r="A3" s="387" t="s">
        <v>1199</v>
      </c>
      <c r="B3" s="388">
        <v>2015</v>
      </c>
      <c r="C3" s="388">
        <v>2016</v>
      </c>
      <c r="D3" s="388">
        <v>2017</v>
      </c>
      <c r="E3" s="388">
        <v>2018</v>
      </c>
      <c r="F3" s="388">
        <v>2019</v>
      </c>
      <c r="G3" s="388">
        <v>2020</v>
      </c>
      <c r="H3" s="388">
        <v>2021</v>
      </c>
      <c r="I3" s="388">
        <v>2022</v>
      </c>
      <c r="K3" s="1" t="s">
        <v>559</v>
      </c>
    </row>
    <row r="4" spans="1:11">
      <c r="A4" s="389" t="s">
        <v>13</v>
      </c>
      <c r="B4" s="452">
        <v>61.532659520000024</v>
      </c>
      <c r="C4" s="452">
        <v>100.47154406000001</v>
      </c>
      <c r="D4" s="452">
        <v>94.87915765999999</v>
      </c>
      <c r="E4" s="452">
        <v>64.022616200000016</v>
      </c>
      <c r="F4" s="452">
        <v>40.495481160000004</v>
      </c>
      <c r="G4" s="452">
        <v>58.850748660000001</v>
      </c>
      <c r="H4" s="452">
        <v>69.503065019999966</v>
      </c>
      <c r="I4" s="452">
        <v>153.07845241000004</v>
      </c>
    </row>
    <row r="5" spans="1:11">
      <c r="A5" s="389" t="s">
        <v>12</v>
      </c>
      <c r="B5" s="452">
        <v>0</v>
      </c>
      <c r="C5" s="452">
        <v>0</v>
      </c>
      <c r="D5" s="452">
        <v>0</v>
      </c>
      <c r="E5" s="452">
        <v>0</v>
      </c>
      <c r="F5" s="452">
        <v>0</v>
      </c>
      <c r="G5" s="452">
        <v>0</v>
      </c>
      <c r="H5" s="452">
        <v>0</v>
      </c>
      <c r="I5" s="452">
        <v>0</v>
      </c>
    </row>
    <row r="6" spans="1:11">
      <c r="A6" s="389" t="s">
        <v>513</v>
      </c>
      <c r="B6" s="452">
        <v>0</v>
      </c>
      <c r="C6" s="452">
        <v>0</v>
      </c>
      <c r="D6" s="452">
        <v>0</v>
      </c>
      <c r="E6" s="452">
        <v>0</v>
      </c>
      <c r="F6" s="452">
        <v>0</v>
      </c>
      <c r="G6" s="452">
        <v>0</v>
      </c>
      <c r="H6" s="452">
        <v>0</v>
      </c>
      <c r="I6" s="452">
        <v>0</v>
      </c>
    </row>
    <row r="7" spans="1:11">
      <c r="A7" s="389" t="s">
        <v>100</v>
      </c>
      <c r="B7" s="452">
        <v>0</v>
      </c>
      <c r="C7" s="452">
        <v>0</v>
      </c>
      <c r="D7" s="452">
        <v>0</v>
      </c>
      <c r="E7" s="452">
        <v>0</v>
      </c>
      <c r="F7" s="452">
        <v>0</v>
      </c>
      <c r="G7" s="452">
        <v>0</v>
      </c>
      <c r="H7" s="452">
        <v>0</v>
      </c>
      <c r="I7" s="452">
        <v>0</v>
      </c>
    </row>
    <row r="8" spans="1:11">
      <c r="A8" s="389" t="s">
        <v>512</v>
      </c>
      <c r="B8" s="452">
        <v>0</v>
      </c>
      <c r="C8" s="452">
        <v>0</v>
      </c>
      <c r="D8" s="452">
        <v>23.212373570068763</v>
      </c>
      <c r="E8" s="452">
        <v>23.097022212585941</v>
      </c>
      <c r="F8" s="452">
        <v>24.461105643046015</v>
      </c>
      <c r="G8" s="452">
        <v>26.820088345319917</v>
      </c>
      <c r="H8" s="452">
        <v>33.974429798519296</v>
      </c>
      <c r="I8" s="452">
        <v>53.732887181385507</v>
      </c>
    </row>
    <row r="9" spans="1:11">
      <c r="A9" s="389" t="s">
        <v>11</v>
      </c>
      <c r="B9" s="452">
        <v>9.8242759089271434</v>
      </c>
      <c r="C9" s="452">
        <v>8.2439731692228211</v>
      </c>
      <c r="D9" s="452">
        <v>10.662024636048983</v>
      </c>
      <c r="E9" s="452">
        <v>8.9659491796226405</v>
      </c>
      <c r="F9" s="452">
        <v>7.5805095470262795</v>
      </c>
      <c r="G9" s="452">
        <v>6.3717959418534216</v>
      </c>
      <c r="H9" s="452">
        <v>15.233164300202843</v>
      </c>
      <c r="I9" s="452">
        <v>9.4439729585870875</v>
      </c>
    </row>
    <row r="10" spans="1:11">
      <c r="A10" s="389" t="s">
        <v>10</v>
      </c>
      <c r="B10" s="452">
        <v>12.956681829808385</v>
      </c>
      <c r="C10" s="452">
        <v>16.723574136723922</v>
      </c>
      <c r="D10" s="452">
        <v>16.606898849040899</v>
      </c>
      <c r="E10" s="452">
        <v>31.824172602544575</v>
      </c>
      <c r="F10" s="452">
        <v>25.37797494648791</v>
      </c>
      <c r="G10" s="452">
        <v>22.499866308023751</v>
      </c>
      <c r="H10" s="452">
        <v>29.131259325379951</v>
      </c>
      <c r="I10" s="452">
        <v>0</v>
      </c>
    </row>
    <row r="11" spans="1:11">
      <c r="A11" s="389" t="s">
        <v>9</v>
      </c>
      <c r="B11" s="703"/>
      <c r="C11" s="703"/>
      <c r="D11" s="703"/>
      <c r="E11" s="703"/>
      <c r="F11" s="703"/>
      <c r="G11" s="703"/>
      <c r="H11" s="703"/>
      <c r="I11" s="703"/>
    </row>
    <row r="12" spans="1:11">
      <c r="A12" s="389" t="s">
        <v>8</v>
      </c>
      <c r="B12" s="452">
        <v>12.83</v>
      </c>
      <c r="C12" s="452">
        <v>15.2</v>
      </c>
      <c r="D12" s="452">
        <v>14</v>
      </c>
      <c r="E12" s="452">
        <v>11.88</v>
      </c>
      <c r="F12" s="452">
        <v>12.32</v>
      </c>
      <c r="G12" s="452">
        <v>9.68</v>
      </c>
      <c r="H12" s="452">
        <v>22.95</v>
      </c>
      <c r="I12" s="452">
        <v>22.83</v>
      </c>
    </row>
    <row r="13" spans="1:11">
      <c r="A13" s="389" t="s">
        <v>6</v>
      </c>
      <c r="B13" s="452">
        <v>35.918028619707393</v>
      </c>
      <c r="C13" s="452">
        <v>36.190962417999991</v>
      </c>
      <c r="D13" s="452">
        <v>42.096968292999975</v>
      </c>
      <c r="E13" s="452">
        <v>120.07298062900003</v>
      </c>
      <c r="F13" s="452">
        <v>82.396120586000009</v>
      </c>
      <c r="G13" s="452">
        <v>70.995366195000003</v>
      </c>
      <c r="H13" s="452">
        <v>123.57855024900003</v>
      </c>
      <c r="I13" s="452">
        <v>0</v>
      </c>
    </row>
    <row r="14" spans="1:11">
      <c r="A14" s="389" t="s">
        <v>5</v>
      </c>
      <c r="B14" s="452">
        <v>54.704548027999998</v>
      </c>
      <c r="C14" s="452">
        <v>79.519817489999994</v>
      </c>
      <c r="D14" s="452">
        <v>69.030704795000005</v>
      </c>
      <c r="E14" s="452">
        <v>70.640266210999997</v>
      </c>
      <c r="F14" s="452">
        <v>47.519435539</v>
      </c>
      <c r="G14" s="452">
        <v>49.353205785999997</v>
      </c>
      <c r="H14" s="452">
        <v>102.05323017900001</v>
      </c>
      <c r="I14" s="452">
        <v>195.320898879</v>
      </c>
    </row>
    <row r="15" spans="1:11">
      <c r="A15" s="389" t="s">
        <v>4</v>
      </c>
      <c r="B15" s="452">
        <v>0.5033132130191742</v>
      </c>
      <c r="C15" s="452">
        <v>0.28465936831357586</v>
      </c>
      <c r="D15" s="452">
        <v>0.44156737934217949</v>
      </c>
      <c r="E15" s="452">
        <v>0.30516175681989716</v>
      </c>
      <c r="F15" s="452">
        <v>0.33660191541668155</v>
      </c>
      <c r="G15" s="452">
        <v>0.25156868907524887</v>
      </c>
      <c r="H15" s="452">
        <v>0.12811620244625516</v>
      </c>
      <c r="I15" s="452">
        <v>0.5364266543821421</v>
      </c>
    </row>
    <row r="16" spans="1:11">
      <c r="A16" s="389" t="s">
        <v>3</v>
      </c>
      <c r="B16" s="452">
        <v>0</v>
      </c>
      <c r="C16" s="452">
        <v>0</v>
      </c>
      <c r="D16" s="452">
        <v>0</v>
      </c>
      <c r="E16" s="452">
        <v>0</v>
      </c>
      <c r="F16" s="452">
        <v>0</v>
      </c>
      <c r="G16" s="452">
        <v>0</v>
      </c>
      <c r="H16" s="452">
        <v>0</v>
      </c>
      <c r="I16" s="452">
        <v>0</v>
      </c>
    </row>
    <row r="17" spans="1:9">
      <c r="A17" s="389" t="s">
        <v>460</v>
      </c>
      <c r="B17" s="452">
        <v>0</v>
      </c>
      <c r="C17" s="452">
        <v>0</v>
      </c>
      <c r="D17" s="452">
        <v>0</v>
      </c>
      <c r="E17" s="452">
        <v>0</v>
      </c>
      <c r="F17" s="452">
        <v>0</v>
      </c>
      <c r="G17" s="452">
        <v>0</v>
      </c>
      <c r="H17" s="452">
        <v>0</v>
      </c>
      <c r="I17" s="452">
        <v>0</v>
      </c>
    </row>
    <row r="18" spans="1:9">
      <c r="A18" s="389" t="s">
        <v>1</v>
      </c>
      <c r="B18" s="452">
        <v>364.31004063</v>
      </c>
      <c r="C18" s="452">
        <v>291.98594300000002</v>
      </c>
      <c r="D18" s="452">
        <v>540.88379799999996</v>
      </c>
      <c r="E18" s="452">
        <v>431.43597324000001</v>
      </c>
      <c r="F18" s="452">
        <v>336.24334851200001</v>
      </c>
      <c r="G18" s="452">
        <v>410.92437899999999</v>
      </c>
      <c r="H18" s="452">
        <v>439.48672599999998</v>
      </c>
      <c r="I18" s="452">
        <v>0</v>
      </c>
    </row>
    <row r="19" spans="1:9">
      <c r="A19" s="389" t="s">
        <v>0</v>
      </c>
      <c r="B19" s="452">
        <v>184.78260553000001</v>
      </c>
      <c r="C19" s="452">
        <v>123.58988741</v>
      </c>
      <c r="D19" s="452">
        <v>220.08417396999999</v>
      </c>
      <c r="E19" s="452">
        <v>331.76826174000001</v>
      </c>
      <c r="F19" s="452">
        <v>197.74483987099998</v>
      </c>
      <c r="G19" s="452">
        <v>237.25650151100001</v>
      </c>
      <c r="H19" s="452">
        <v>440.91242183200001</v>
      </c>
      <c r="I19" s="452">
        <v>449.197734545</v>
      </c>
    </row>
    <row r="21" spans="1:9">
      <c r="A21" s="250" t="s">
        <v>3118</v>
      </c>
    </row>
    <row r="22" spans="1:9">
      <c r="A22" s="561" t="s">
        <v>3119</v>
      </c>
    </row>
  </sheetData>
  <hyperlinks>
    <hyperlink ref="K3" location="Content!A1" display="Back to content page" xr:uid="{00000000-0004-0000-4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Z23"/>
  <sheetViews>
    <sheetView workbookViewId="0">
      <selection activeCell="B4" sqref="B4:X20"/>
    </sheetView>
  </sheetViews>
  <sheetFormatPr defaultRowHeight="14.4"/>
  <cols>
    <col min="1" max="1" width="32.77734375" customWidth="1"/>
  </cols>
  <sheetData>
    <row r="1" spans="1:26">
      <c r="A1" s="44" t="s">
        <v>2898</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5">
        <v>11</v>
      </c>
      <c r="C4" s="575">
        <v>60.2</v>
      </c>
      <c r="D4" s="575">
        <v>421.42834765999999</v>
      </c>
      <c r="E4" s="575">
        <v>776.62432095999998</v>
      </c>
      <c r="F4" s="575">
        <v>794.84336727269499</v>
      </c>
      <c r="G4" s="575">
        <v>482.05796594346975</v>
      </c>
      <c r="H4" s="575">
        <v>1146.7293496899999</v>
      </c>
      <c r="I4" s="575">
        <v>2494.8012098379972</v>
      </c>
      <c r="J4" s="575">
        <v>3756.5712474400043</v>
      </c>
      <c r="K4" s="575">
        <v>3776.9993577948621</v>
      </c>
      <c r="L4" s="575">
        <v>2663.5177619100004</v>
      </c>
      <c r="M4" s="575">
        <v>2905.7281225800002</v>
      </c>
      <c r="N4" s="575">
        <v>4961.3297236986145</v>
      </c>
      <c r="O4" s="575">
        <v>3259.0999028416336</v>
      </c>
      <c r="P4" s="575">
        <v>3454.5233446199995</v>
      </c>
      <c r="Q4" s="575">
        <v>2619.3559388673357</v>
      </c>
      <c r="R4" s="575">
        <v>2290.7757327324184</v>
      </c>
      <c r="S4" s="575">
        <v>2345.2463833287306</v>
      </c>
      <c r="T4" s="575">
        <v>2022.2956107102555</v>
      </c>
      <c r="U4" s="575">
        <v>1135.1153512417013</v>
      </c>
      <c r="V4" s="575">
        <v>779.34653309202895</v>
      </c>
      <c r="W4" s="575">
        <v>1602.8445901534988</v>
      </c>
      <c r="X4" s="575">
        <v>1554.9992304208802</v>
      </c>
    </row>
    <row r="5" spans="1:26">
      <c r="A5" s="389" t="s">
        <v>12</v>
      </c>
      <c r="B5" s="575">
        <v>1936.3717768583713</v>
      </c>
      <c r="C5" s="575">
        <v>1672.2405490122308</v>
      </c>
      <c r="D5" s="575">
        <v>2024.4345813138139</v>
      </c>
      <c r="E5" s="575">
        <v>2522.2977949898195</v>
      </c>
      <c r="F5" s="575">
        <v>3243.0093354043879</v>
      </c>
      <c r="G5" s="575">
        <v>3458.4950933919358</v>
      </c>
      <c r="H5" s="575">
        <v>3292.2279423662576</v>
      </c>
      <c r="I5" s="575">
        <v>4317.3589482924381</v>
      </c>
      <c r="J5" s="575">
        <v>5426.9381777687922</v>
      </c>
      <c r="K5" s="575">
        <v>4725.9302662358486</v>
      </c>
      <c r="L5" s="575">
        <v>5425.524340307521</v>
      </c>
      <c r="M5" s="575">
        <v>5549.7849360103473</v>
      </c>
      <c r="N5" s="575">
        <v>6657.8922625938676</v>
      </c>
      <c r="O5" s="575">
        <v>8367.203748516722</v>
      </c>
      <c r="P5" s="575">
        <v>6298.7448916215999</v>
      </c>
      <c r="Q5" s="575">
        <v>7391.4593073562055</v>
      </c>
      <c r="R5" s="575">
        <v>6766.8144542740156</v>
      </c>
      <c r="S5" s="575">
        <v>4639.0399589057533</v>
      </c>
      <c r="T5" s="575">
        <v>5539.0306712999836</v>
      </c>
      <c r="U5" s="575">
        <v>5336.1974697427304</v>
      </c>
      <c r="V5" s="575">
        <v>5164.902723311001</v>
      </c>
      <c r="W5" s="575">
        <v>6096.2074881970002</v>
      </c>
      <c r="X5" s="575">
        <v>7027.0189579889993</v>
      </c>
    </row>
    <row r="6" spans="1:26">
      <c r="A6" s="389" t="s">
        <v>513</v>
      </c>
      <c r="B6" s="575"/>
      <c r="C6" s="575"/>
      <c r="D6" s="575"/>
      <c r="E6" s="575"/>
      <c r="F6" s="575"/>
      <c r="G6" s="575"/>
      <c r="H6" s="575"/>
      <c r="I6" s="575"/>
      <c r="J6" s="575"/>
      <c r="K6" s="575">
        <v>15.759313709000001</v>
      </c>
      <c r="L6" s="575">
        <v>26.429922532000003</v>
      </c>
      <c r="M6" s="575">
        <v>20.275571934000002</v>
      </c>
      <c r="N6" s="575">
        <v>23.075278425999997</v>
      </c>
      <c r="O6" s="575">
        <v>34.909294268000004</v>
      </c>
      <c r="P6" s="575">
        <v>32.229691518999999</v>
      </c>
      <c r="Q6" s="575">
        <v>19.270299274999999</v>
      </c>
      <c r="R6" s="575">
        <v>20.012870612</v>
      </c>
      <c r="S6" s="575">
        <v>16.593588705000002</v>
      </c>
      <c r="T6" s="575">
        <v>22.074948923999997</v>
      </c>
      <c r="U6" s="575">
        <v>21.265120732</v>
      </c>
      <c r="V6" s="575">
        <v>21.401193974079014</v>
      </c>
      <c r="W6" s="575">
        <v>24.537669012224114</v>
      </c>
      <c r="X6" s="575">
        <v>21.174504269460627</v>
      </c>
    </row>
    <row r="7" spans="1:26">
      <c r="A7" s="389" t="s">
        <v>100</v>
      </c>
      <c r="B7" s="575">
        <v>217.55082972801404</v>
      </c>
      <c r="C7" s="575">
        <v>199.32381821680897</v>
      </c>
      <c r="D7" s="575">
        <v>287.13248009946091</v>
      </c>
      <c r="E7" s="575">
        <v>337.87160301542167</v>
      </c>
      <c r="F7" s="575">
        <v>470.23174840326988</v>
      </c>
      <c r="G7" s="575">
        <v>565.94011455495308</v>
      </c>
      <c r="H7" s="575">
        <v>1781.2147887471774</v>
      </c>
      <c r="I7" s="575">
        <v>1393.9747897660084</v>
      </c>
      <c r="J7" s="575">
        <v>2354.1138789738429</v>
      </c>
      <c r="K7" s="575">
        <v>1752.3100629939113</v>
      </c>
      <c r="L7" s="575">
        <v>3905</v>
      </c>
      <c r="M7" s="575">
        <v>3296.1843394020671</v>
      </c>
      <c r="N7" s="575">
        <v>8206</v>
      </c>
      <c r="O7" s="575">
        <v>10612</v>
      </c>
      <c r="P7" s="575">
        <v>15160</v>
      </c>
      <c r="Q7" s="575">
        <v>4700.6070756028894</v>
      </c>
      <c r="R7" s="575">
        <v>4513.8253941048388</v>
      </c>
      <c r="S7" s="575">
        <v>4748.75</v>
      </c>
      <c r="T7" s="575">
        <v>5117.5</v>
      </c>
      <c r="U7" s="575">
        <v>3655.0821509500001</v>
      </c>
      <c r="V7" s="575">
        <v>7485</v>
      </c>
      <c r="W7" s="575">
        <v>9910.68</v>
      </c>
      <c r="X7" s="575">
        <v>6893.0167514545028</v>
      </c>
    </row>
    <row r="8" spans="1:26">
      <c r="A8" s="389" t="s">
        <v>512</v>
      </c>
      <c r="B8" s="575">
        <v>1625.453885652174</v>
      </c>
      <c r="C8" s="575">
        <v>1467.9420025581396</v>
      </c>
      <c r="D8" s="575">
        <v>1779.2482355447619</v>
      </c>
      <c r="E8" s="575">
        <v>2522.2736538644735</v>
      </c>
      <c r="F8" s="575">
        <v>2824.6647943375001</v>
      </c>
      <c r="G8" s="575">
        <v>2544.6041293146873</v>
      </c>
      <c r="H8" s="575">
        <v>2059.1043367220591</v>
      </c>
      <c r="I8" s="575">
        <v>2309.1848185191493</v>
      </c>
      <c r="J8" s="575">
        <v>2296.7381670915661</v>
      </c>
      <c r="K8" s="575">
        <v>2126.603191670004</v>
      </c>
      <c r="L8" s="575">
        <v>2825.8975649399986</v>
      </c>
      <c r="M8" s="575">
        <v>4377.1571495299931</v>
      </c>
      <c r="N8" s="575">
        <v>3281.1800444200053</v>
      </c>
      <c r="O8" s="575">
        <v>3126.2522261600025</v>
      </c>
      <c r="P8" s="575">
        <v>2899.1466473500059</v>
      </c>
      <c r="Q8" s="575">
        <v>2591.0089393600047</v>
      </c>
      <c r="R8" s="575">
        <v>2539.5008418499951</v>
      </c>
      <c r="S8" s="575">
        <v>3279.5302324500135</v>
      </c>
      <c r="T8" s="575">
        <v>3540.1314338800103</v>
      </c>
      <c r="U8" s="575">
        <v>3532.2495211499863</v>
      </c>
      <c r="V8" s="575">
        <v>2973.2346453500058</v>
      </c>
      <c r="W8" s="575">
        <v>3712.5961986400112</v>
      </c>
      <c r="X8" s="575">
        <v>3915.782101049982</v>
      </c>
    </row>
    <row r="9" spans="1:26">
      <c r="A9" s="389" t="s">
        <v>11</v>
      </c>
      <c r="B9" s="575">
        <v>454.99721478624076</v>
      </c>
      <c r="C9" s="575">
        <v>775.1098103488373</v>
      </c>
      <c r="D9" s="575">
        <v>761.57452466666666</v>
      </c>
      <c r="E9" s="575">
        <v>986.213075</v>
      </c>
      <c r="F9" s="575">
        <v>1938.1143015624998</v>
      </c>
      <c r="G9" s="575">
        <v>951.77240078124987</v>
      </c>
      <c r="H9" s="575">
        <v>938.4920667647059</v>
      </c>
      <c r="I9" s="575">
        <v>1185.110384680851</v>
      </c>
      <c r="J9" s="575">
        <v>1059.292976385542</v>
      </c>
      <c r="K9" s="575">
        <v>1171.8489467857144</v>
      </c>
      <c r="L9" s="575">
        <v>1394.6648738004558</v>
      </c>
      <c r="M9" s="575">
        <v>1784.1080649202261</v>
      </c>
      <c r="N9" s="575">
        <v>1790.6282136124616</v>
      </c>
      <c r="O9" s="575">
        <v>1728.1938260969689</v>
      </c>
      <c r="P9" s="575">
        <v>1503.4279171248663</v>
      </c>
      <c r="Q9" s="575">
        <v>1392.3402884431148</v>
      </c>
      <c r="R9" s="575">
        <v>1534.0351822020993</v>
      </c>
      <c r="S9" s="575">
        <v>1912.1669972730888</v>
      </c>
      <c r="T9" s="575">
        <v>1619.1530874286793</v>
      </c>
      <c r="U9" s="575">
        <v>1686.6001110781463</v>
      </c>
      <c r="V9" s="575">
        <v>1349.1249917153241</v>
      </c>
      <c r="W9" s="575">
        <v>1860.2632528309671</v>
      </c>
      <c r="X9" s="575">
        <v>1991.2872904224728</v>
      </c>
    </row>
    <row r="10" spans="1:26">
      <c r="A10" s="389" t="s">
        <v>10</v>
      </c>
      <c r="B10" s="575">
        <v>122.69960796058558</v>
      </c>
      <c r="C10" s="575">
        <v>150.05661097793134</v>
      </c>
      <c r="D10" s="575">
        <v>111.28161423346521</v>
      </c>
      <c r="E10" s="575">
        <v>266.13406742382028</v>
      </c>
      <c r="F10" s="575">
        <v>255.75092992129223</v>
      </c>
      <c r="G10" s="575">
        <v>313.29966423172897</v>
      </c>
      <c r="H10" s="575">
        <v>241.66209786797268</v>
      </c>
      <c r="I10" s="575">
        <v>287.02617152768335</v>
      </c>
      <c r="J10" s="575">
        <v>419.53404340344935</v>
      </c>
      <c r="K10" s="575">
        <v>377.05338452518077</v>
      </c>
      <c r="L10" s="575">
        <v>351.83952540694708</v>
      </c>
      <c r="M10" s="575">
        <v>369.89192680916352</v>
      </c>
      <c r="N10" s="575">
        <v>304.6982690294667</v>
      </c>
      <c r="O10" s="575">
        <v>357.16754594489339</v>
      </c>
      <c r="P10" s="575">
        <v>426.66860749487228</v>
      </c>
      <c r="Q10" s="575">
        <v>400.62126276407861</v>
      </c>
      <c r="R10" s="575">
        <v>429.27549379849563</v>
      </c>
      <c r="S10" s="575">
        <v>510.44590584958939</v>
      </c>
      <c r="T10" s="575">
        <v>660.35904905444454</v>
      </c>
      <c r="U10" s="575">
        <v>587.16729576194507</v>
      </c>
      <c r="V10" s="575">
        <v>440.63375338042584</v>
      </c>
      <c r="W10" s="575">
        <v>666.43523309432487</v>
      </c>
      <c r="X10" s="575">
        <v>752.78548602160311</v>
      </c>
    </row>
    <row r="11" spans="1:26">
      <c r="A11" s="389" t="s">
        <v>9</v>
      </c>
      <c r="B11" s="575">
        <v>191.05258900000001</v>
      </c>
      <c r="C11" s="575">
        <v>239.73835499999998</v>
      </c>
      <c r="D11" s="575">
        <v>271.79060900000002</v>
      </c>
      <c r="E11" s="575">
        <v>340.86791700000003</v>
      </c>
      <c r="F11" s="575">
        <v>374.298337</v>
      </c>
      <c r="G11" s="575">
        <v>492.26067553999997</v>
      </c>
      <c r="H11" s="575">
        <v>584.54361798000002</v>
      </c>
      <c r="I11" s="575">
        <v>544.10819218000006</v>
      </c>
      <c r="J11" s="575">
        <v>782.3720391999999</v>
      </c>
      <c r="K11" s="575">
        <v>921.24893135000002</v>
      </c>
      <c r="L11" s="575">
        <v>696.66979623000009</v>
      </c>
      <c r="M11" s="575">
        <v>780.2501346099998</v>
      </c>
      <c r="N11" s="575">
        <v>697.68648216999998</v>
      </c>
      <c r="O11" s="575">
        <v>1446.2974197389999</v>
      </c>
      <c r="P11" s="575">
        <v>1510.9780036079999</v>
      </c>
      <c r="Q11" s="575">
        <v>1031.0593552400001</v>
      </c>
      <c r="R11" s="575">
        <v>989.19540374799999</v>
      </c>
      <c r="S11" s="575">
        <v>847.574611258</v>
      </c>
      <c r="T11" s="575">
        <v>905.91777390099992</v>
      </c>
      <c r="U11" s="575">
        <v>904.32963758999995</v>
      </c>
      <c r="V11" s="575">
        <v>1001.4371261770001</v>
      </c>
      <c r="W11" s="575">
        <v>1054.626571755</v>
      </c>
      <c r="X11" s="575">
        <v>597.272801093</v>
      </c>
    </row>
    <row r="12" spans="1:26">
      <c r="A12" s="389" t="s">
        <v>8</v>
      </c>
      <c r="B12" s="575">
        <v>357.42996953541507</v>
      </c>
      <c r="C12" s="575">
        <v>328.68465772273822</v>
      </c>
      <c r="D12" s="575">
        <v>378.34879839786385</v>
      </c>
      <c r="E12" s="575">
        <v>360.62942212825931</v>
      </c>
      <c r="F12" s="575">
        <v>405.68122522522526</v>
      </c>
      <c r="G12" s="575">
        <v>348.83154293534039</v>
      </c>
      <c r="H12" s="575">
        <v>480.40038523274484</v>
      </c>
      <c r="I12" s="575">
        <v>531.27516735734775</v>
      </c>
      <c r="J12" s="575">
        <v>694.58956276445701</v>
      </c>
      <c r="K12" s="575">
        <v>605.05122103944905</v>
      </c>
      <c r="L12" s="575">
        <v>703.61566850113309</v>
      </c>
      <c r="M12" s="575">
        <v>822.5505391304348</v>
      </c>
      <c r="N12" s="575">
        <v>878.58656866020715</v>
      </c>
      <c r="O12" s="575">
        <v>854.22155903457269</v>
      </c>
      <c r="P12" s="575">
        <v>890.74101894186811</v>
      </c>
      <c r="Q12" s="575">
        <v>889.84</v>
      </c>
      <c r="R12" s="575">
        <v>898.66000000000008</v>
      </c>
      <c r="S12" s="575">
        <v>1004.47</v>
      </c>
      <c r="T12" s="575">
        <v>1056.55</v>
      </c>
      <c r="U12" s="575">
        <v>982.4</v>
      </c>
      <c r="V12" s="575">
        <v>747.31</v>
      </c>
      <c r="W12" s="575">
        <v>931.87</v>
      </c>
      <c r="X12" s="575">
        <v>1237.3</v>
      </c>
    </row>
    <row r="13" spans="1:26">
      <c r="A13" s="389" t="s">
        <v>6</v>
      </c>
      <c r="B13" s="575">
        <v>940.56269059125464</v>
      </c>
      <c r="C13" s="575">
        <v>1266.5831835428726</v>
      </c>
      <c r="D13" s="575">
        <v>925.53357276833833</v>
      </c>
      <c r="E13" s="575">
        <v>1206.4203083418786</v>
      </c>
      <c r="F13" s="575">
        <v>1409.1353377515079</v>
      </c>
      <c r="G13" s="575">
        <v>1564.1099713053425</v>
      </c>
      <c r="H13" s="575">
        <v>1692.5001678607659</v>
      </c>
      <c r="I13" s="575">
        <v>1965.086293031507</v>
      </c>
      <c r="J13" s="575">
        <v>2105.9408077877697</v>
      </c>
      <c r="K13" s="575">
        <v>2036.5290082783911</v>
      </c>
      <c r="L13" s="575">
        <v>3132.2107060147709</v>
      </c>
      <c r="M13" s="575">
        <v>3088.9897166458677</v>
      </c>
      <c r="N13" s="575">
        <v>3578.1065355708406</v>
      </c>
      <c r="O13" s="575">
        <v>4671.6529975941803</v>
      </c>
      <c r="P13" s="575">
        <v>4359.1127361895988</v>
      </c>
      <c r="Q13" s="575">
        <v>3537.57709814195</v>
      </c>
      <c r="R13" s="575">
        <v>2672.1448773626475</v>
      </c>
      <c r="S13" s="575">
        <v>2871.8539486938034</v>
      </c>
      <c r="T13" s="575">
        <v>3175.1478878534426</v>
      </c>
      <c r="U13" s="575">
        <v>3426.8532683147696</v>
      </c>
      <c r="V13" s="575">
        <v>3236.7018073818717</v>
      </c>
      <c r="W13" s="575">
        <v>3923.0192311630071</v>
      </c>
      <c r="X13" s="575">
        <v>4318.7801902363426</v>
      </c>
    </row>
    <row r="14" spans="1:26">
      <c r="A14" s="389" t="s">
        <v>5</v>
      </c>
      <c r="B14" s="575">
        <v>1684.1212700220003</v>
      </c>
      <c r="C14" s="575">
        <v>1452.7710800550003</v>
      </c>
      <c r="D14" s="575">
        <v>1538.0695788840001</v>
      </c>
      <c r="E14" s="575">
        <v>2761.2557209650004</v>
      </c>
      <c r="F14" s="575">
        <v>3588.5168574709996</v>
      </c>
      <c r="G14" s="575">
        <v>3021.6727339469999</v>
      </c>
      <c r="H14" s="575">
        <v>3738.6342923990005</v>
      </c>
      <c r="I14" s="575">
        <v>5221.7635716040004</v>
      </c>
      <c r="J14" s="575">
        <v>5838.9338496759992</v>
      </c>
      <c r="K14" s="575">
        <v>7454.761334887</v>
      </c>
      <c r="L14" s="575">
        <v>7183.8005848369994</v>
      </c>
      <c r="M14" s="575">
        <v>7592.2060000679994</v>
      </c>
      <c r="N14" s="575">
        <v>7587.5700611630009</v>
      </c>
      <c r="O14" s="575">
        <v>7938.7646875259998</v>
      </c>
      <c r="P14" s="575">
        <v>7823.8225698770002</v>
      </c>
      <c r="Q14" s="575">
        <v>7832.1847120070006</v>
      </c>
      <c r="R14" s="575">
        <v>6861.8810057289993</v>
      </c>
      <c r="S14" s="575">
        <v>5744.7592337770002</v>
      </c>
      <c r="T14" s="575">
        <v>6352.4669951529995</v>
      </c>
      <c r="U14" s="575">
        <v>5487.8955811629994</v>
      </c>
      <c r="V14" s="575">
        <v>4039.8968147979995</v>
      </c>
      <c r="W14" s="575">
        <v>5042.1948700860003</v>
      </c>
      <c r="X14" s="575">
        <v>5916.9239921179997</v>
      </c>
    </row>
    <row r="15" spans="1:26">
      <c r="A15" s="389" t="s">
        <v>4</v>
      </c>
      <c r="B15" s="575">
        <v>51.966384999600024</v>
      </c>
      <c r="C15" s="575">
        <v>38.095546332494592</v>
      </c>
      <c r="D15" s="575">
        <v>54.539095451455275</v>
      </c>
      <c r="E15" s="575">
        <v>44.93626331559053</v>
      </c>
      <c r="F15" s="575">
        <v>55.036684272727271</v>
      </c>
      <c r="G15" s="575">
        <v>50.187100272727264</v>
      </c>
      <c r="H15" s="575">
        <v>58.43888207444413</v>
      </c>
      <c r="I15" s="575">
        <v>64.051739965205655</v>
      </c>
      <c r="J15" s="575">
        <v>80.916193187274672</v>
      </c>
      <c r="K15" s="575">
        <v>96.213084687465582</v>
      </c>
      <c r="L15" s="575">
        <v>90.468101735604677</v>
      </c>
      <c r="M15" s="575">
        <v>94.732898149423235</v>
      </c>
      <c r="N15" s="575">
        <v>78.219299748467179</v>
      </c>
      <c r="O15" s="575">
        <v>68.954000743892834</v>
      </c>
      <c r="P15" s="575">
        <v>71.532370519046552</v>
      </c>
      <c r="Q15" s="575">
        <v>122.13040884999999</v>
      </c>
      <c r="R15" s="575">
        <v>105.34512832171599</v>
      </c>
      <c r="S15" s="575">
        <v>92.633973443696348</v>
      </c>
      <c r="T15" s="575">
        <v>98.829217308707911</v>
      </c>
      <c r="U15" s="575">
        <v>94.146121166345921</v>
      </c>
      <c r="V15" s="575">
        <v>99.997199933046602</v>
      </c>
      <c r="W15" s="575">
        <v>139.97691325123151</v>
      </c>
      <c r="X15" s="575">
        <v>165.03555463297059</v>
      </c>
    </row>
    <row r="16" spans="1:26">
      <c r="A16" s="389" t="s">
        <v>3</v>
      </c>
      <c r="B16" s="575">
        <v>3556.1501701440461</v>
      </c>
      <c r="C16" s="575">
        <v>3321.8988265857656</v>
      </c>
      <c r="D16" s="575">
        <v>3568.90587201065</v>
      </c>
      <c r="E16" s="575">
        <v>4585.2679158459687</v>
      </c>
      <c r="F16" s="575">
        <v>6029.6452307787713</v>
      </c>
      <c r="G16" s="575">
        <v>8320.3998490993108</v>
      </c>
      <c r="H16" s="575">
        <v>9815.2699221243656</v>
      </c>
      <c r="I16" s="575">
        <v>18145.645517691086</v>
      </c>
      <c r="J16" s="575">
        <v>23356.005850673195</v>
      </c>
      <c r="K16" s="575">
        <v>19562.1398613284</v>
      </c>
      <c r="L16" s="575">
        <v>24440.415880336506</v>
      </c>
      <c r="M16" s="575">
        <v>27824.763584398395</v>
      </c>
      <c r="N16" s="575">
        <v>30133.540612364064</v>
      </c>
      <c r="O16" s="575">
        <v>29481.299006294779</v>
      </c>
      <c r="P16" s="575">
        <v>28889.785286957325</v>
      </c>
      <c r="Q16" s="575">
        <v>24385.009556141904</v>
      </c>
      <c r="R16" s="575">
        <v>23738.707325952058</v>
      </c>
      <c r="S16" s="575">
        <v>26089.756250853919</v>
      </c>
      <c r="T16" s="575">
        <v>27847.314573227348</v>
      </c>
      <c r="U16" s="575">
        <v>26166.183197985694</v>
      </c>
      <c r="V16" s="575">
        <v>21062.53425912992</v>
      </c>
      <c r="W16" s="575">
        <v>28493.492034740295</v>
      </c>
      <c r="X16" s="575">
        <v>33010.463892148</v>
      </c>
    </row>
    <row r="17" spans="1:24">
      <c r="A17" s="389" t="s">
        <v>460</v>
      </c>
      <c r="B17" s="575">
        <v>249.85835329588178</v>
      </c>
      <c r="C17" s="575">
        <v>293.06442437521002</v>
      </c>
      <c r="D17" s="575">
        <v>309.44690843884445</v>
      </c>
      <c r="E17" s="575">
        <v>395.02531645569627</v>
      </c>
      <c r="F17" s="575">
        <v>533.06024096385545</v>
      </c>
      <c r="G17" s="575">
        <v>788.25134168157433</v>
      </c>
      <c r="H17" s="575">
        <v>996.14147130153606</v>
      </c>
      <c r="I17" s="575">
        <v>1190.0698051948052</v>
      </c>
      <c r="J17" s="575">
        <v>1451.9517766497461</v>
      </c>
      <c r="K17" s="575">
        <v>1158.9292193409165</v>
      </c>
      <c r="L17" s="575">
        <v>1615.6414226366217</v>
      </c>
      <c r="M17" s="575">
        <v>2416.7997210000003</v>
      </c>
      <c r="N17" s="575">
        <v>2605.9175620000001</v>
      </c>
      <c r="O17" s="575">
        <v>2226.7177976321982</v>
      </c>
      <c r="P17" s="575">
        <v>2021.8176084322195</v>
      </c>
      <c r="Q17" s="575">
        <v>1541.4971065789914</v>
      </c>
      <c r="R17" s="575">
        <v>1553.4474189270518</v>
      </c>
      <c r="S17" s="575">
        <v>2203.5881647661827</v>
      </c>
      <c r="T17" s="575">
        <v>1659.0880065721103</v>
      </c>
      <c r="U17" s="575">
        <v>1979.766010850557</v>
      </c>
      <c r="V17" s="575">
        <v>1998.1641768211271</v>
      </c>
      <c r="W17" s="575">
        <v>1913.3263197138331</v>
      </c>
      <c r="X17" s="575">
        <v>2221.0074909600003</v>
      </c>
    </row>
    <row r="18" spans="1:24">
      <c r="A18" s="389" t="s">
        <v>1</v>
      </c>
      <c r="B18" s="575">
        <v>850.7603170000001</v>
      </c>
      <c r="C18" s="575">
        <v>1018.596735</v>
      </c>
      <c r="D18" s="575">
        <v>1087.912405</v>
      </c>
      <c r="E18" s="575">
        <v>1477.8888099999999</v>
      </c>
      <c r="F18" s="575">
        <v>1992.582249</v>
      </c>
      <c r="G18" s="575">
        <v>1987.5902070000002</v>
      </c>
      <c r="H18" s="575">
        <v>2427.2406899999996</v>
      </c>
      <c r="I18" s="575">
        <v>3332.4357060000002</v>
      </c>
      <c r="J18" s="575">
        <v>3891.9785740000007</v>
      </c>
      <c r="K18" s="575">
        <v>3052.3608000000004</v>
      </c>
      <c r="L18" s="575">
        <v>4496.0716550000006</v>
      </c>
      <c r="M18" s="575">
        <v>6021.9139251200004</v>
      </c>
      <c r="N18" s="575">
        <v>7461.1343705999998</v>
      </c>
      <c r="O18" s="575">
        <v>7951.8084212770736</v>
      </c>
      <c r="P18" s="575">
        <v>7172.8103988497223</v>
      </c>
      <c r="Q18" s="575">
        <v>5378.198075009981</v>
      </c>
      <c r="R18" s="575">
        <v>5288.6451045699978</v>
      </c>
      <c r="S18" s="575">
        <v>5506.3560291900012</v>
      </c>
      <c r="T18" s="575">
        <v>6382.9509058065487</v>
      </c>
      <c r="U18" s="575">
        <v>4539.6985983191353</v>
      </c>
      <c r="V18" s="575">
        <v>3644.2010827910335</v>
      </c>
      <c r="W18" s="575">
        <v>4789.2357994782633</v>
      </c>
      <c r="X18" s="575">
        <v>6145.0211373744369</v>
      </c>
    </row>
    <row r="19" spans="1:24">
      <c r="A19" s="389" t="s">
        <v>0</v>
      </c>
      <c r="B19" s="575">
        <v>2600.273216304</v>
      </c>
      <c r="C19" s="575">
        <v>2068.8177175979999</v>
      </c>
      <c r="D19" s="575">
        <v>2885.8638280659998</v>
      </c>
      <c r="E19" s="575">
        <v>1389.9409854659998</v>
      </c>
      <c r="F19" s="575">
        <v>3553.1830632860001</v>
      </c>
      <c r="G19" s="575">
        <v>2493.2890178629996</v>
      </c>
      <c r="H19" s="575">
        <v>5305.3390443099997</v>
      </c>
      <c r="I19" s="575">
        <v>3876.1084404639996</v>
      </c>
      <c r="J19" s="575">
        <v>2129.67056404</v>
      </c>
      <c r="K19" s="575">
        <v>5929.1272789289997</v>
      </c>
      <c r="L19" s="575">
        <v>4564.0720469099997</v>
      </c>
      <c r="M19" s="575">
        <v>7550.5254349749994</v>
      </c>
      <c r="N19" s="575">
        <v>6841.3942313119996</v>
      </c>
      <c r="O19" s="575">
        <v>7275.9848739739991</v>
      </c>
      <c r="P19" s="575">
        <v>5929.7921053070004</v>
      </c>
      <c r="Q19" s="575">
        <v>5620.775867202</v>
      </c>
      <c r="R19" s="575">
        <v>5410.9687706800005</v>
      </c>
      <c r="S19" s="575">
        <v>5157.4165788500004</v>
      </c>
      <c r="T19" s="575">
        <v>5723.4506217560001</v>
      </c>
      <c r="U19" s="575">
        <v>4893.1921230320004</v>
      </c>
      <c r="V19" s="575">
        <v>6207.1181093209998</v>
      </c>
      <c r="W19" s="575">
        <v>7579.755853572</v>
      </c>
      <c r="X19" s="575">
        <v>7694.249068354</v>
      </c>
    </row>
    <row r="20" spans="1:24">
      <c r="A20" s="389" t="s">
        <v>2266</v>
      </c>
      <c r="B20" s="576">
        <v>14850.248275877584</v>
      </c>
      <c r="C20" s="576">
        <v>14353.123317326028</v>
      </c>
      <c r="D20" s="576">
        <v>16405.510451535316</v>
      </c>
      <c r="E20" s="576">
        <v>19973.64717477193</v>
      </c>
      <c r="F20" s="576">
        <v>27467.753702650731</v>
      </c>
      <c r="G20" s="576">
        <v>27382.76180786232</v>
      </c>
      <c r="H20" s="576">
        <v>34557.939055441027</v>
      </c>
      <c r="I20" s="576">
        <v>46858.000756112073</v>
      </c>
      <c r="J20" s="576">
        <v>55645.547709041646</v>
      </c>
      <c r="K20" s="576">
        <v>54762.865263555141</v>
      </c>
      <c r="L20" s="576">
        <v>63515.839851098557</v>
      </c>
      <c r="M20" s="576">
        <v>74495.862065282927</v>
      </c>
      <c r="N20" s="576">
        <v>85086.959515369002</v>
      </c>
      <c r="O20" s="576">
        <v>89400.527307643919</v>
      </c>
      <c r="P20" s="576">
        <v>88445.133198412135</v>
      </c>
      <c r="Q20" s="576">
        <v>69452.935290840469</v>
      </c>
      <c r="R20" s="576">
        <v>65613.235004864342</v>
      </c>
      <c r="S20" s="576">
        <v>66970.181857344767</v>
      </c>
      <c r="T20" s="576">
        <v>71722.260782875528</v>
      </c>
      <c r="U20" s="576">
        <v>64428.141559078009</v>
      </c>
      <c r="V20" s="576">
        <v>60251.004417175864</v>
      </c>
      <c r="W20" s="576">
        <v>77741.062025687657</v>
      </c>
      <c r="X20" s="576">
        <v>83462.118448544643</v>
      </c>
    </row>
    <row r="22" spans="1:24">
      <c r="A22" s="250" t="s">
        <v>3123</v>
      </c>
    </row>
    <row r="23" spans="1:24">
      <c r="A23" t="s">
        <v>3125</v>
      </c>
    </row>
  </sheetData>
  <hyperlinks>
    <hyperlink ref="Z3" location="Content!A1" display="Back to content page"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K22"/>
  <sheetViews>
    <sheetView topLeftCell="A7" workbookViewId="0">
      <selection activeCell="G20" sqref="G20"/>
    </sheetView>
  </sheetViews>
  <sheetFormatPr defaultRowHeight="14.4"/>
  <cols>
    <col min="1" max="1" width="37.44140625" customWidth="1"/>
    <col min="2" max="2" width="9.21875" bestFit="1" customWidth="1"/>
    <col min="3" max="8" width="10.44140625" bestFit="1" customWidth="1"/>
    <col min="9" max="9" width="10.44140625" customWidth="1"/>
  </cols>
  <sheetData>
    <row r="1" spans="1:11">
      <c r="A1" s="44" t="s">
        <v>3315</v>
      </c>
    </row>
    <row r="3" spans="1:11">
      <c r="A3" s="387" t="s">
        <v>1199</v>
      </c>
      <c r="B3" s="388">
        <v>2015</v>
      </c>
      <c r="C3" s="388">
        <v>2016</v>
      </c>
      <c r="D3" s="388">
        <v>2017</v>
      </c>
      <c r="E3" s="388">
        <v>2018</v>
      </c>
      <c r="F3" s="388">
        <v>2019</v>
      </c>
      <c r="G3" s="388">
        <v>2020</v>
      </c>
      <c r="H3" s="388">
        <v>2021</v>
      </c>
      <c r="I3" s="388">
        <v>2022</v>
      </c>
      <c r="K3" s="1" t="s">
        <v>559</v>
      </c>
    </row>
    <row r="4" spans="1:11">
      <c r="A4" s="389" t="s">
        <v>13</v>
      </c>
      <c r="B4" s="452">
        <v>47.526855970000014</v>
      </c>
      <c r="C4" s="452">
        <v>44.858135760000025</v>
      </c>
      <c r="D4" s="452">
        <v>59.231221209999958</v>
      </c>
      <c r="E4" s="452">
        <v>66.994537840000007</v>
      </c>
      <c r="F4" s="452">
        <v>42.969328950000005</v>
      </c>
      <c r="G4" s="452">
        <v>44.388502130000006</v>
      </c>
      <c r="H4" s="452">
        <v>56.011794789999946</v>
      </c>
      <c r="I4" s="452">
        <v>55.453360550000006</v>
      </c>
    </row>
    <row r="5" spans="1:11">
      <c r="A5" s="389" t="s">
        <v>12</v>
      </c>
      <c r="B5" s="452">
        <v>0</v>
      </c>
      <c r="C5" s="452">
        <v>0</v>
      </c>
      <c r="D5" s="452">
        <v>0</v>
      </c>
      <c r="E5" s="452">
        <v>0</v>
      </c>
      <c r="F5" s="452">
        <v>0</v>
      </c>
      <c r="G5" s="452">
        <v>0</v>
      </c>
      <c r="H5" s="452">
        <v>0</v>
      </c>
      <c r="I5" s="452">
        <v>0</v>
      </c>
    </row>
    <row r="6" spans="1:11">
      <c r="A6" s="389" t="s">
        <v>513</v>
      </c>
      <c r="B6" s="452">
        <v>0</v>
      </c>
      <c r="C6" s="452">
        <v>0</v>
      </c>
      <c r="D6" s="452">
        <v>0</v>
      </c>
      <c r="E6" s="452">
        <v>0</v>
      </c>
      <c r="F6" s="452">
        <v>0</v>
      </c>
      <c r="G6" s="452">
        <v>0</v>
      </c>
      <c r="H6" s="452">
        <v>0</v>
      </c>
      <c r="I6" s="452">
        <v>0</v>
      </c>
    </row>
    <row r="7" spans="1:11">
      <c r="A7" s="389" t="s">
        <v>100</v>
      </c>
      <c r="B7" s="452">
        <v>0</v>
      </c>
      <c r="C7" s="452">
        <v>0</v>
      </c>
      <c r="D7" s="452">
        <v>0</v>
      </c>
      <c r="E7" s="452">
        <v>0</v>
      </c>
      <c r="F7" s="452">
        <v>0</v>
      </c>
      <c r="G7" s="452">
        <v>0</v>
      </c>
      <c r="H7" s="452">
        <v>0</v>
      </c>
      <c r="I7" s="452">
        <v>0</v>
      </c>
    </row>
    <row r="8" spans="1:11">
      <c r="A8" s="389" t="s">
        <v>512</v>
      </c>
      <c r="B8" s="452">
        <v>0</v>
      </c>
      <c r="C8" s="452">
        <v>0</v>
      </c>
      <c r="D8" s="452">
        <v>7.9089357403490244</v>
      </c>
      <c r="E8" s="452">
        <v>10.965415352723427</v>
      </c>
      <c r="F8" s="452">
        <v>11.600708665785294</v>
      </c>
      <c r="G8" s="452">
        <v>12.770479547329458</v>
      </c>
      <c r="H8" s="452">
        <v>13.229908951877313</v>
      </c>
      <c r="I8" s="452">
        <v>15.123707505023807</v>
      </c>
    </row>
    <row r="9" spans="1:11">
      <c r="A9" s="389" t="s">
        <v>11</v>
      </c>
      <c r="B9" s="452">
        <v>0.2484828083146666</v>
      </c>
      <c r="C9" s="452">
        <v>0.70608464268232984</v>
      </c>
      <c r="D9" s="452">
        <v>0.60652302557980642</v>
      </c>
      <c r="E9" s="452">
        <v>0.52792363773584905</v>
      </c>
      <c r="F9" s="452">
        <v>0.62968484993084362</v>
      </c>
      <c r="G9" s="452">
        <v>1.4074047849788007</v>
      </c>
      <c r="H9" s="452">
        <v>2.8340770791075052</v>
      </c>
      <c r="I9" s="452">
        <v>1.2425611839220463</v>
      </c>
    </row>
    <row r="10" spans="1:11">
      <c r="A10" s="389" t="s">
        <v>10</v>
      </c>
      <c r="B10" s="452">
        <v>0</v>
      </c>
      <c r="C10" s="452">
        <v>0</v>
      </c>
      <c r="D10" s="452">
        <v>0</v>
      </c>
      <c r="E10" s="452">
        <v>0</v>
      </c>
      <c r="F10" s="452">
        <v>0</v>
      </c>
      <c r="G10" s="452">
        <v>0</v>
      </c>
      <c r="H10" s="452">
        <v>0</v>
      </c>
      <c r="I10" s="452">
        <v>0</v>
      </c>
    </row>
    <row r="11" spans="1:11">
      <c r="A11" s="389" t="s">
        <v>9</v>
      </c>
      <c r="B11" s="703"/>
      <c r="C11" s="703"/>
      <c r="D11" s="703"/>
      <c r="E11" s="703"/>
      <c r="F11" s="703"/>
      <c r="G11" s="703"/>
      <c r="H11" s="703"/>
      <c r="I11" s="703"/>
    </row>
    <row r="12" spans="1:11">
      <c r="A12" s="389" t="s">
        <v>8</v>
      </c>
      <c r="B12" s="452">
        <v>0.19</v>
      </c>
      <c r="C12" s="452">
        <v>0.19</v>
      </c>
      <c r="D12" s="452">
        <v>0.17</v>
      </c>
      <c r="E12" s="452">
        <v>0.13</v>
      </c>
      <c r="F12" s="452">
        <v>0.17</v>
      </c>
      <c r="G12" s="452">
        <v>0.11</v>
      </c>
      <c r="H12" s="452">
        <v>0.15</v>
      </c>
      <c r="I12" s="452">
        <v>0.18</v>
      </c>
    </row>
    <row r="13" spans="1:11">
      <c r="A13" s="389" t="s">
        <v>6</v>
      </c>
      <c r="B13" s="452">
        <v>23.749240977670659</v>
      </c>
      <c r="C13" s="452">
        <v>31.563069301000002</v>
      </c>
      <c r="D13" s="452">
        <v>22.433218578000002</v>
      </c>
      <c r="E13" s="452">
        <v>171.5559117550001</v>
      </c>
      <c r="F13" s="452">
        <v>35.181033594999988</v>
      </c>
      <c r="G13" s="452">
        <v>46.088451255999964</v>
      </c>
      <c r="H13" s="452">
        <v>42.413889671999996</v>
      </c>
      <c r="I13" s="452">
        <v>0</v>
      </c>
    </row>
    <row r="14" spans="1:11">
      <c r="A14" s="389" t="s">
        <v>5</v>
      </c>
      <c r="B14" s="452">
        <v>8.8310435940000005</v>
      </c>
      <c r="C14" s="452">
        <v>9.9307784689999998</v>
      </c>
      <c r="D14" s="452">
        <v>9.1681767899999986</v>
      </c>
      <c r="E14" s="452">
        <v>9.4738007199999998</v>
      </c>
      <c r="F14" s="452">
        <v>9.7456830170000011</v>
      </c>
      <c r="G14" s="452">
        <v>12.494475687000001</v>
      </c>
      <c r="H14" s="452">
        <v>13.967558337</v>
      </c>
      <c r="I14" s="452">
        <v>15.810241638000001</v>
      </c>
    </row>
    <row r="15" spans="1:11">
      <c r="A15" s="389" t="s">
        <v>4</v>
      </c>
      <c r="B15" s="452">
        <v>3.5853001307327013</v>
      </c>
      <c r="C15" s="452">
        <v>3.7404980953310485</v>
      </c>
      <c r="D15" s="452">
        <v>4.4810204218902223</v>
      </c>
      <c r="E15" s="452">
        <v>4.4532917262696277</v>
      </c>
      <c r="F15" s="452">
        <v>4.2889976769872131</v>
      </c>
      <c r="G15" s="452">
        <v>6.5021482631835816</v>
      </c>
      <c r="H15" s="452">
        <v>1.4303121450592626</v>
      </c>
      <c r="I15" s="452">
        <v>1.147111785436532</v>
      </c>
    </row>
    <row r="16" spans="1:11">
      <c r="A16" s="389" t="s">
        <v>3</v>
      </c>
      <c r="B16" s="452">
        <v>0</v>
      </c>
      <c r="C16" s="452">
        <v>0</v>
      </c>
      <c r="D16" s="452">
        <v>0</v>
      </c>
      <c r="E16" s="452">
        <v>0</v>
      </c>
      <c r="F16" s="452">
        <v>0</v>
      </c>
      <c r="G16" s="452">
        <v>0</v>
      </c>
      <c r="H16" s="452">
        <v>0</v>
      </c>
      <c r="I16" s="452">
        <v>0</v>
      </c>
    </row>
    <row r="17" spans="1:9">
      <c r="A17" s="389" t="s">
        <v>460</v>
      </c>
      <c r="B17" s="452">
        <v>0</v>
      </c>
      <c r="C17" s="452">
        <v>0</v>
      </c>
      <c r="D17" s="452">
        <v>0</v>
      </c>
      <c r="E17" s="452">
        <v>0</v>
      </c>
      <c r="F17" s="452">
        <v>0</v>
      </c>
      <c r="G17" s="452">
        <v>0</v>
      </c>
      <c r="H17" s="452">
        <v>0</v>
      </c>
      <c r="I17" s="452">
        <v>0</v>
      </c>
    </row>
    <row r="18" spans="1:9">
      <c r="A18" s="389" t="s">
        <v>1</v>
      </c>
      <c r="B18" s="452">
        <v>67.90467240000001</v>
      </c>
      <c r="C18" s="452">
        <v>43.283755999999997</v>
      </c>
      <c r="D18" s="452">
        <v>57.489421</v>
      </c>
      <c r="E18" s="452">
        <v>70.966905281999999</v>
      </c>
      <c r="F18" s="452">
        <v>70.049482999999995</v>
      </c>
      <c r="G18" s="452">
        <v>72.678308000000001</v>
      </c>
      <c r="H18" s="452">
        <v>89.920235000000005</v>
      </c>
      <c r="I18" s="452">
        <v>0</v>
      </c>
    </row>
    <row r="19" spans="1:9">
      <c r="A19" s="389" t="s">
        <v>0</v>
      </c>
      <c r="B19" s="452">
        <v>50.119879050000002</v>
      </c>
      <c r="C19" s="452">
        <v>52.212828479999999</v>
      </c>
      <c r="D19" s="452">
        <v>56.91300158</v>
      </c>
      <c r="E19" s="452">
        <v>121.45188432</v>
      </c>
      <c r="F19" s="452">
        <v>82.900006410000003</v>
      </c>
      <c r="G19" s="452">
        <v>95.626117686000015</v>
      </c>
      <c r="H19" s="452">
        <v>136.31719925700003</v>
      </c>
      <c r="I19" s="452">
        <v>96.80672554600001</v>
      </c>
    </row>
    <row r="21" spans="1:9">
      <c r="A21" s="250" t="s">
        <v>3118</v>
      </c>
    </row>
    <row r="22" spans="1:9">
      <c r="A22" s="561" t="s">
        <v>3119</v>
      </c>
    </row>
  </sheetData>
  <hyperlinks>
    <hyperlink ref="K3" location="Content!A1" display="Back to content page" xr:uid="{00000000-0004-0000-44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M21"/>
  <sheetViews>
    <sheetView workbookViewId="0">
      <selection activeCell="G20" sqref="G20"/>
    </sheetView>
  </sheetViews>
  <sheetFormatPr defaultRowHeight="14.4"/>
  <cols>
    <col min="1" max="1" width="44.77734375" customWidth="1"/>
    <col min="2" max="9" width="12" customWidth="1"/>
  </cols>
  <sheetData>
    <row r="1" spans="1:13" s="17" customFormat="1" ht="18" customHeight="1">
      <c r="A1" s="44" t="s">
        <v>3316</v>
      </c>
      <c r="B1" s="43"/>
      <c r="C1" s="43"/>
      <c r="D1" s="43"/>
      <c r="E1" s="43"/>
      <c r="F1" s="43"/>
      <c r="G1" s="43"/>
      <c r="H1" s="43"/>
      <c r="I1" s="43"/>
    </row>
    <row r="2" spans="1:13" s="17" customFormat="1" ht="15.6" customHeight="1">
      <c r="A2" s="44"/>
      <c r="B2" s="43"/>
      <c r="C2" s="43"/>
      <c r="D2" s="43"/>
      <c r="E2" s="43"/>
      <c r="F2" s="43"/>
      <c r="G2" s="43"/>
      <c r="H2" s="43"/>
      <c r="I2" s="43"/>
    </row>
    <row r="3" spans="1:13" s="17" customFormat="1" ht="16.5"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114.85871279760046</v>
      </c>
      <c r="C5" s="319">
        <v>239.9015429562391</v>
      </c>
      <c r="D5" s="319">
        <v>217.84200623321124</v>
      </c>
      <c r="E5" s="319">
        <v>143.82980136781899</v>
      </c>
      <c r="F5" s="319">
        <v>113.91939904236092</v>
      </c>
      <c r="G5" s="319">
        <v>120.82388364654122</v>
      </c>
      <c r="H5" s="319">
        <v>94.058757430000014</v>
      </c>
      <c r="I5" s="319">
        <v>113.62828039936248</v>
      </c>
    </row>
    <row r="6" spans="1:13" s="17" customFormat="1" ht="19.5" customHeight="1">
      <c r="A6" s="394" t="s">
        <v>2296</v>
      </c>
      <c r="B6" s="319">
        <v>2981.2162294400255</v>
      </c>
      <c r="C6" s="319">
        <v>2038.8503415499836</v>
      </c>
      <c r="D6" s="319">
        <v>2900.0108954700613</v>
      </c>
      <c r="E6" s="319">
        <v>3388.8150047399859</v>
      </c>
      <c r="F6" s="319">
        <v>2860.3772339900038</v>
      </c>
      <c r="G6" s="319">
        <v>2222.5605504899881</v>
      </c>
      <c r="H6" s="319">
        <v>2208.1587141799996</v>
      </c>
      <c r="I6" s="319">
        <v>3283.8782615200057</v>
      </c>
      <c r="K6" s="13"/>
    </row>
    <row r="7" spans="1:13" s="17" customFormat="1" ht="18" customHeight="1">
      <c r="A7" s="253" t="s">
        <v>2286</v>
      </c>
      <c r="B7" s="319">
        <v>55.76534867833324</v>
      </c>
      <c r="C7" s="319">
        <v>89.235432111434221</v>
      </c>
      <c r="D7" s="319">
        <v>75.110892453733115</v>
      </c>
      <c r="E7" s="319">
        <v>41.650012230000037</v>
      </c>
      <c r="F7" s="319">
        <v>74.000257722703779</v>
      </c>
      <c r="G7" s="319">
        <v>24.962108810000021</v>
      </c>
      <c r="H7" s="319">
        <v>21.501815649999998</v>
      </c>
      <c r="I7" s="319">
        <v>30.068118590000022</v>
      </c>
      <c r="K7" s="252"/>
    </row>
    <row r="8" spans="1:13" s="17" customFormat="1" ht="18" customHeight="1">
      <c r="A8" s="253" t="s">
        <v>2287</v>
      </c>
      <c r="B8" s="319">
        <v>327.04152481000091</v>
      </c>
      <c r="C8" s="319">
        <v>179.23781014000102</v>
      </c>
      <c r="D8" s="319">
        <v>228.77009203000105</v>
      </c>
      <c r="E8" s="319">
        <v>162.17466515999979</v>
      </c>
      <c r="F8" s="319">
        <v>121.64831556000004</v>
      </c>
      <c r="G8" s="319">
        <v>82.313258169999983</v>
      </c>
      <c r="H8" s="319">
        <v>86.519831999999994</v>
      </c>
      <c r="I8" s="319">
        <v>135.29755620000012</v>
      </c>
      <c r="K8" s="13"/>
    </row>
    <row r="9" spans="1:13" s="17" customFormat="1" ht="18" customHeight="1">
      <c r="A9" s="253" t="s">
        <v>2288</v>
      </c>
      <c r="B9" s="319">
        <f t="shared" ref="B9:I9" si="0">B5-B7</f>
        <v>59.093364119267221</v>
      </c>
      <c r="C9" s="319">
        <f t="shared" si="0"/>
        <v>150.66611084480488</v>
      </c>
      <c r="D9" s="319">
        <f t="shared" si="0"/>
        <v>142.73111377947811</v>
      </c>
      <c r="E9" s="319">
        <f t="shared" si="0"/>
        <v>102.17978913781894</v>
      </c>
      <c r="F9" s="319">
        <f t="shared" si="0"/>
        <v>39.919141319657143</v>
      </c>
      <c r="G9" s="319">
        <f t="shared" si="0"/>
        <v>95.861774836541201</v>
      </c>
      <c r="H9" s="319">
        <f t="shared" si="0"/>
        <v>72.556941780000017</v>
      </c>
      <c r="I9" s="319">
        <f t="shared" si="0"/>
        <v>83.560161809362455</v>
      </c>
    </row>
    <row r="10" spans="1:13" s="17" customFormat="1" ht="18" customHeight="1">
      <c r="A10" s="253" t="s">
        <v>2289</v>
      </c>
      <c r="B10" s="319">
        <f t="shared" ref="B10:I10" si="1">B6-B8</f>
        <v>2654.1747046300247</v>
      </c>
      <c r="C10" s="319">
        <f t="shared" si="1"/>
        <v>1859.6125314099825</v>
      </c>
      <c r="D10" s="319">
        <f t="shared" si="1"/>
        <v>2671.2408034400601</v>
      </c>
      <c r="E10" s="319">
        <f t="shared" si="1"/>
        <v>3226.6403395799862</v>
      </c>
      <c r="F10" s="319">
        <f t="shared" si="1"/>
        <v>2738.7289184300039</v>
      </c>
      <c r="G10" s="319">
        <f t="shared" si="1"/>
        <v>2140.247292319988</v>
      </c>
      <c r="H10" s="319">
        <f t="shared" si="1"/>
        <v>2121.6388821799997</v>
      </c>
      <c r="I10" s="319">
        <f t="shared" si="1"/>
        <v>3148.5807053200056</v>
      </c>
    </row>
    <row r="11" spans="1:13">
      <c r="A11" s="743" t="s">
        <v>2298</v>
      </c>
      <c r="B11" s="744"/>
      <c r="C11" s="744"/>
      <c r="D11" s="744"/>
      <c r="E11" s="744"/>
      <c r="F11" s="744"/>
      <c r="G11" s="744"/>
      <c r="H11" s="744"/>
      <c r="I11" s="547"/>
    </row>
    <row r="12" spans="1:13">
      <c r="A12" s="581" t="s">
        <v>2290</v>
      </c>
      <c r="B12" s="296"/>
      <c r="C12" s="296"/>
      <c r="D12" s="296"/>
      <c r="E12" s="296"/>
      <c r="F12" s="296"/>
      <c r="G12" s="296"/>
      <c r="H12" s="296"/>
      <c r="I12" s="296"/>
    </row>
    <row r="13" spans="1:13">
      <c r="A13" s="582" t="s">
        <v>2291</v>
      </c>
      <c r="B13" s="319">
        <v>61.532659520000024</v>
      </c>
      <c r="C13" s="319">
        <v>100.47154406000001</v>
      </c>
      <c r="D13" s="319">
        <v>94.87915765999999</v>
      </c>
      <c r="E13" s="319">
        <v>64.022616200000016</v>
      </c>
      <c r="F13" s="319">
        <v>40.495481160000004</v>
      </c>
      <c r="G13" s="319">
        <v>58.850748660000001</v>
      </c>
      <c r="H13" s="319">
        <v>69.503065019999966</v>
      </c>
      <c r="I13" s="319">
        <v>153.07845241000004</v>
      </c>
      <c r="L13" s="17"/>
    </row>
    <row r="14" spans="1:13">
      <c r="A14" s="582" t="s">
        <v>2292</v>
      </c>
      <c r="B14" s="319">
        <v>179.071271</v>
      </c>
      <c r="C14" s="319">
        <v>139.26637500000001</v>
      </c>
      <c r="D14" s="319">
        <v>680.47747729999969</v>
      </c>
      <c r="E14" s="319">
        <v>89.152015346999974</v>
      </c>
      <c r="F14" s="319">
        <v>56.521842238958342</v>
      </c>
      <c r="G14" s="319">
        <v>97.557335907000009</v>
      </c>
      <c r="H14" s="319">
        <v>112.36081706911239</v>
      </c>
      <c r="I14" s="319">
        <v>110.38550341986233</v>
      </c>
      <c r="L14" s="17"/>
    </row>
    <row r="15" spans="1:13">
      <c r="A15" s="743" t="s">
        <v>2299</v>
      </c>
      <c r="B15" s="744"/>
      <c r="C15" s="744"/>
      <c r="D15" s="744"/>
      <c r="E15" s="744"/>
      <c r="F15" s="744"/>
      <c r="G15" s="744"/>
      <c r="H15" s="744"/>
      <c r="I15" s="547"/>
    </row>
    <row r="16" spans="1:13">
      <c r="A16" s="581" t="s">
        <v>2293</v>
      </c>
      <c r="B16" s="319"/>
      <c r="C16" s="319"/>
      <c r="D16" s="319"/>
      <c r="E16" s="319"/>
      <c r="F16" s="319"/>
      <c r="G16" s="319"/>
      <c r="H16" s="319"/>
      <c r="I16" s="319"/>
    </row>
    <row r="17" spans="1:12">
      <c r="A17" s="582" t="s">
        <v>2291</v>
      </c>
      <c r="B17" s="319">
        <v>47.526855970000014</v>
      </c>
      <c r="C17" s="319">
        <v>44.858135760000025</v>
      </c>
      <c r="D17" s="319">
        <v>59.231221209999958</v>
      </c>
      <c r="E17" s="319">
        <v>66.994537840000007</v>
      </c>
      <c r="F17" s="319">
        <v>42.969328950000005</v>
      </c>
      <c r="G17" s="319">
        <v>44.388502130000006</v>
      </c>
      <c r="H17" s="319">
        <v>56.011794789999946</v>
      </c>
      <c r="I17" s="319">
        <v>55.453360550000006</v>
      </c>
      <c r="L17" s="17"/>
    </row>
    <row r="18" spans="1:12">
      <c r="A18" s="582" t="s">
        <v>2294</v>
      </c>
      <c r="B18" s="319">
        <v>46.690583460000006</v>
      </c>
      <c r="C18" s="319">
        <v>34.041935590000001</v>
      </c>
      <c r="D18" s="319">
        <v>18.702151500000003</v>
      </c>
      <c r="E18" s="319">
        <v>18.264737044999997</v>
      </c>
      <c r="F18" s="319">
        <v>12.107333731629064</v>
      </c>
      <c r="G18" s="319">
        <v>14.225242605959023</v>
      </c>
      <c r="H18" s="319">
        <v>22.553957551080764</v>
      </c>
      <c r="I18" s="319">
        <v>16.84450745157547</v>
      </c>
      <c r="L18" s="17"/>
    </row>
    <row r="21" spans="1:12">
      <c r="A21" s="249" t="s">
        <v>3089</v>
      </c>
    </row>
  </sheetData>
  <mergeCells count="3">
    <mergeCell ref="A4:H4"/>
    <mergeCell ref="A11:H11"/>
    <mergeCell ref="A15:H15"/>
  </mergeCells>
  <hyperlinks>
    <hyperlink ref="K3" location="Content!A1" display="Back to content page" xr:uid="{00000000-0004-0000-45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M21"/>
  <sheetViews>
    <sheetView workbookViewId="0">
      <selection activeCell="G20" sqref="G20"/>
    </sheetView>
  </sheetViews>
  <sheetFormatPr defaultRowHeight="14.4"/>
  <cols>
    <col min="1" max="1" width="45.77734375" customWidth="1"/>
  </cols>
  <sheetData>
    <row r="1" spans="1:13" s="17" customFormat="1" ht="18" customHeight="1">
      <c r="A1" s="44" t="s">
        <v>3317</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151.82410865299988</v>
      </c>
      <c r="C5" s="319">
        <v>130.43660699999992</v>
      </c>
      <c r="D5" s="319">
        <v>109.18701213600002</v>
      </c>
      <c r="E5" s="319">
        <v>127.36246267</v>
      </c>
      <c r="F5" s="319">
        <v>99.849262260999978</v>
      </c>
      <c r="G5" s="319">
        <v>89.819549821999971</v>
      </c>
      <c r="H5" s="319">
        <v>137.37240365899999</v>
      </c>
      <c r="I5" s="319">
        <v>157.77594753599993</v>
      </c>
    </row>
    <row r="6" spans="1:13" s="17" customFormat="1" ht="19.5" customHeight="1">
      <c r="A6" s="394" t="s">
        <v>2296</v>
      </c>
      <c r="B6" s="319">
        <v>745.15215920900005</v>
      </c>
      <c r="C6" s="319">
        <v>715.02297600000009</v>
      </c>
      <c r="D6" s="319">
        <v>717.64831928900003</v>
      </c>
      <c r="E6" s="319">
        <v>841.71032468999999</v>
      </c>
      <c r="F6" s="319">
        <v>896.27091772899996</v>
      </c>
      <c r="G6" s="319">
        <v>883.67195814500008</v>
      </c>
      <c r="H6" s="319">
        <v>1033.117252174</v>
      </c>
      <c r="I6" s="319">
        <v>1139.7505207040003</v>
      </c>
      <c r="K6" s="13"/>
    </row>
    <row r="7" spans="1:13" s="17" customFormat="1" ht="18" customHeight="1">
      <c r="A7" s="253" t="s">
        <v>2286</v>
      </c>
      <c r="B7" s="319">
        <v>70.728280105999985</v>
      </c>
      <c r="C7" s="319">
        <v>68.693713000000002</v>
      </c>
      <c r="D7" s="319">
        <v>63.427734939999965</v>
      </c>
      <c r="E7" s="319">
        <v>72.625020892000009</v>
      </c>
      <c r="F7" s="319">
        <v>59.903206220000001</v>
      </c>
      <c r="G7" s="319">
        <v>76.405864550000032</v>
      </c>
      <c r="H7" s="319">
        <v>124.83480346000005</v>
      </c>
      <c r="I7" s="319">
        <v>154.779518548</v>
      </c>
      <c r="K7" s="252"/>
    </row>
    <row r="8" spans="1:13" s="17" customFormat="1" ht="18" customHeight="1">
      <c r="A8" s="253" t="s">
        <v>2287</v>
      </c>
      <c r="B8" s="319">
        <v>733.08217082199985</v>
      </c>
      <c r="C8" s="319">
        <v>696.273324</v>
      </c>
      <c r="D8" s="319">
        <v>706.02909124899998</v>
      </c>
      <c r="E8" s="319">
        <v>829.67022412799997</v>
      </c>
      <c r="F8" s="319">
        <v>884.78088189700009</v>
      </c>
      <c r="G8" s="319">
        <v>865.64470361500003</v>
      </c>
      <c r="H8" s="319">
        <v>995.93393644800017</v>
      </c>
      <c r="I8" s="319">
        <v>1016.323953221</v>
      </c>
      <c r="K8" s="13"/>
    </row>
    <row r="9" spans="1:13" s="17" customFormat="1" ht="18" customHeight="1">
      <c r="A9" s="253" t="s">
        <v>2288</v>
      </c>
      <c r="B9" s="319">
        <f t="shared" ref="B9:H10" si="0">B5-B7</f>
        <v>81.095828546999897</v>
      </c>
      <c r="C9" s="319">
        <f t="shared" si="0"/>
        <v>61.742893999999922</v>
      </c>
      <c r="D9" s="319">
        <f t="shared" si="0"/>
        <v>45.759277196000056</v>
      </c>
      <c r="E9" s="319">
        <f t="shared" si="0"/>
        <v>54.73744177799999</v>
      </c>
      <c r="F9" s="319">
        <f t="shared" si="0"/>
        <v>39.946056040999977</v>
      </c>
      <c r="G9" s="319">
        <f t="shared" si="0"/>
        <v>13.413685271999938</v>
      </c>
      <c r="H9" s="319">
        <f t="shared" si="0"/>
        <v>12.537600198999939</v>
      </c>
      <c r="I9" s="319">
        <f t="shared" ref="I9" si="1">I5-I7</f>
        <v>2.9964289879999342</v>
      </c>
    </row>
    <row r="10" spans="1:13" s="17" customFormat="1" ht="18" customHeight="1">
      <c r="A10" s="253" t="s">
        <v>2289</v>
      </c>
      <c r="B10" s="319">
        <f t="shared" si="0"/>
        <v>12.069988387000194</v>
      </c>
      <c r="C10" s="319">
        <f t="shared" si="0"/>
        <v>18.749652000000083</v>
      </c>
      <c r="D10" s="319">
        <f t="shared" si="0"/>
        <v>11.619228040000053</v>
      </c>
      <c r="E10" s="319">
        <f t="shared" si="0"/>
        <v>12.040100562000021</v>
      </c>
      <c r="F10" s="319">
        <f t="shared" si="0"/>
        <v>11.490035831999876</v>
      </c>
      <c r="G10" s="319">
        <f t="shared" si="0"/>
        <v>18.02725453000005</v>
      </c>
      <c r="H10" s="319">
        <f t="shared" si="0"/>
        <v>37.183315725999819</v>
      </c>
      <c r="I10" s="319">
        <f t="shared" ref="I10" si="2">I6-I8</f>
        <v>123.42656748300033</v>
      </c>
    </row>
    <row r="11" spans="1:13">
      <c r="A11" s="743" t="s">
        <v>2298</v>
      </c>
      <c r="B11" s="744"/>
      <c r="C11" s="744"/>
      <c r="D11" s="744"/>
      <c r="E11" s="744"/>
      <c r="F11" s="744"/>
      <c r="G11" s="744"/>
      <c r="H11" s="744"/>
      <c r="I11" s="547"/>
    </row>
    <row r="12" spans="1:13">
      <c r="A12" s="581" t="s">
        <v>2290</v>
      </c>
      <c r="B12" s="296"/>
      <c r="C12" s="296"/>
      <c r="D12" s="296"/>
      <c r="E12" s="296"/>
      <c r="F12" s="296"/>
      <c r="G12" s="296"/>
      <c r="H12" s="296"/>
      <c r="I12" s="296"/>
    </row>
    <row r="13" spans="1:13">
      <c r="A13" s="582" t="s">
        <v>2291</v>
      </c>
      <c r="B13" s="319"/>
      <c r="C13" s="319"/>
      <c r="D13" s="319"/>
      <c r="E13" s="319"/>
      <c r="F13" s="319"/>
      <c r="G13" s="319"/>
      <c r="H13" s="319"/>
      <c r="I13" s="319"/>
    </row>
    <row r="14" spans="1:13">
      <c r="A14" s="582" t="s">
        <v>2292</v>
      </c>
      <c r="B14" s="319"/>
      <c r="C14" s="319"/>
      <c r="D14" s="319"/>
      <c r="E14" s="319"/>
      <c r="F14" s="319"/>
      <c r="G14" s="319"/>
      <c r="H14" s="319"/>
      <c r="I14" s="319"/>
    </row>
    <row r="15" spans="1:13">
      <c r="A15" s="743" t="s">
        <v>2299</v>
      </c>
      <c r="B15" s="744"/>
      <c r="C15" s="744"/>
      <c r="D15" s="744"/>
      <c r="E15" s="744"/>
      <c r="F15" s="744"/>
      <c r="G15" s="744"/>
      <c r="H15" s="744"/>
      <c r="I15" s="547"/>
    </row>
    <row r="16" spans="1:13">
      <c r="A16" s="581" t="s">
        <v>2293</v>
      </c>
      <c r="B16" s="319"/>
      <c r="C16" s="319"/>
      <c r="D16" s="319"/>
      <c r="E16" s="319"/>
      <c r="F16" s="319"/>
      <c r="G16" s="319"/>
      <c r="H16" s="319"/>
      <c r="I16" s="319"/>
    </row>
    <row r="17" spans="1:9">
      <c r="A17" s="582" t="s">
        <v>2291</v>
      </c>
      <c r="B17" s="319"/>
      <c r="C17" s="319"/>
      <c r="D17" s="319"/>
      <c r="E17" s="319"/>
      <c r="F17" s="319"/>
      <c r="G17" s="319"/>
      <c r="H17" s="319"/>
      <c r="I17" s="319"/>
    </row>
    <row r="18" spans="1:9">
      <c r="A18" s="582" t="s">
        <v>2294</v>
      </c>
      <c r="B18" s="319"/>
      <c r="C18" s="319"/>
      <c r="D18" s="319"/>
      <c r="E18" s="319"/>
      <c r="F18" s="319"/>
      <c r="G18" s="319"/>
      <c r="H18" s="319"/>
      <c r="I18" s="319"/>
    </row>
    <row r="20" spans="1:9">
      <c r="A20" s="249" t="s">
        <v>3121</v>
      </c>
    </row>
    <row r="21" spans="1:9">
      <c r="A21" s="561" t="s">
        <v>3119</v>
      </c>
    </row>
  </sheetData>
  <mergeCells count="3">
    <mergeCell ref="A4:H4"/>
    <mergeCell ref="A11:H11"/>
    <mergeCell ref="A15:H15"/>
  </mergeCells>
  <hyperlinks>
    <hyperlink ref="K3" location="Content!A1" display="Back to content page" xr:uid="{00000000-0004-0000-4600-000000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M21"/>
  <sheetViews>
    <sheetView topLeftCell="A8" workbookViewId="0">
      <selection activeCell="G20" sqref="G20"/>
    </sheetView>
  </sheetViews>
  <sheetFormatPr defaultRowHeight="14.4"/>
  <cols>
    <col min="1" max="1" width="45.5546875" customWidth="1"/>
  </cols>
  <sheetData>
    <row r="1" spans="1:13" s="17" customFormat="1" ht="18" customHeight="1">
      <c r="A1" s="44" t="s">
        <v>3318</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11.800358031</v>
      </c>
      <c r="C5" s="319">
        <v>24.915205257000004</v>
      </c>
      <c r="D5" s="319">
        <v>31.052337948999998</v>
      </c>
      <c r="E5" s="319">
        <v>29.385311823000002</v>
      </c>
      <c r="F5" s="319">
        <v>21.265854769999997</v>
      </c>
      <c r="G5" s="319">
        <v>13.817312692</v>
      </c>
      <c r="H5" s="319">
        <v>18.161734404000001</v>
      </c>
      <c r="I5" s="319">
        <f>AVERAGE(D5:H5)</f>
        <v>22.736510327599998</v>
      </c>
    </row>
    <row r="6" spans="1:13" s="17" customFormat="1" ht="19.5" customHeight="1">
      <c r="A6" s="394" t="s">
        <v>2296</v>
      </c>
      <c r="B6" s="319">
        <v>98.318714467999996</v>
      </c>
      <c r="C6" s="319">
        <v>97.818293749000006</v>
      </c>
      <c r="D6" s="319">
        <v>85.635483573000016</v>
      </c>
      <c r="E6" s="319">
        <v>89.617129842000011</v>
      </c>
      <c r="F6" s="319">
        <v>88.814680710999994</v>
      </c>
      <c r="G6" s="319">
        <v>88.433508060999984</v>
      </c>
      <c r="H6" s="319">
        <v>84.999214887999983</v>
      </c>
      <c r="I6" s="319">
        <f t="shared" ref="I6:I8" si="0">AVERAGE(D6:H6)</f>
        <v>87.500003415000009</v>
      </c>
      <c r="K6" s="13"/>
    </row>
    <row r="7" spans="1:13" s="17" customFormat="1" ht="18" customHeight="1">
      <c r="A7" s="253" t="s">
        <v>2286</v>
      </c>
      <c r="B7" s="319">
        <v>2.9058860549999999</v>
      </c>
      <c r="C7" s="319">
        <v>2.8237835159999998</v>
      </c>
      <c r="D7" s="319">
        <v>0.44934953399999999</v>
      </c>
      <c r="E7" s="319">
        <v>9.2575856999999998E-2</v>
      </c>
      <c r="F7" s="319">
        <v>0.14859140900000001</v>
      </c>
      <c r="G7" s="319">
        <v>2.5609562999999995E-2</v>
      </c>
      <c r="H7" s="319">
        <v>0.31142738600000053</v>
      </c>
      <c r="I7" s="319">
        <f t="shared" si="0"/>
        <v>0.20551074980000009</v>
      </c>
      <c r="K7" s="252"/>
    </row>
    <row r="8" spans="1:13" s="17" customFormat="1" ht="18" customHeight="1">
      <c r="A8" s="253" t="s">
        <v>2287</v>
      </c>
      <c r="B8" s="319">
        <v>8.2858538829999997</v>
      </c>
      <c r="C8" s="319">
        <v>8.6887549059999998</v>
      </c>
      <c r="D8" s="319">
        <v>7.3817789099999995</v>
      </c>
      <c r="E8" s="319">
        <v>10.917984263000003</v>
      </c>
      <c r="F8" s="319">
        <v>10.032074848000001</v>
      </c>
      <c r="G8" s="319">
        <v>10.248895358999999</v>
      </c>
      <c r="H8" s="319">
        <v>11.447535952000001</v>
      </c>
      <c r="I8" s="319">
        <f t="shared" si="0"/>
        <v>10.005653866399999</v>
      </c>
      <c r="K8" s="13"/>
    </row>
    <row r="9" spans="1:13" s="17" customFormat="1" ht="18" customHeight="1">
      <c r="A9" s="253" t="s">
        <v>2288</v>
      </c>
      <c r="B9" s="319">
        <f t="shared" ref="B9:H10" si="1">B5-B7</f>
        <v>8.8944719760000002</v>
      </c>
      <c r="C9" s="319">
        <f t="shared" si="1"/>
        <v>22.091421741000005</v>
      </c>
      <c r="D9" s="319">
        <f t="shared" si="1"/>
        <v>30.602988414999999</v>
      </c>
      <c r="E9" s="319">
        <f t="shared" si="1"/>
        <v>29.292735966000002</v>
      </c>
      <c r="F9" s="319">
        <f t="shared" si="1"/>
        <v>21.117263360999996</v>
      </c>
      <c r="G9" s="319">
        <f t="shared" si="1"/>
        <v>13.791703129</v>
      </c>
      <c r="H9" s="319">
        <f t="shared" si="1"/>
        <v>17.850307017999999</v>
      </c>
      <c r="I9" s="319">
        <f t="shared" ref="I9" si="2">I5-I7</f>
        <v>22.530999577799999</v>
      </c>
    </row>
    <row r="10" spans="1:13" s="17" customFormat="1" ht="18" customHeight="1">
      <c r="A10" s="253" t="s">
        <v>2289</v>
      </c>
      <c r="B10" s="319">
        <f t="shared" si="1"/>
        <v>90.032860584999995</v>
      </c>
      <c r="C10" s="319">
        <f t="shared" si="1"/>
        <v>89.129538843000006</v>
      </c>
      <c r="D10" s="319">
        <f t="shared" si="1"/>
        <v>78.253704663000022</v>
      </c>
      <c r="E10" s="319">
        <f t="shared" si="1"/>
        <v>78.699145579000003</v>
      </c>
      <c r="F10" s="319">
        <f t="shared" si="1"/>
        <v>78.782605862999986</v>
      </c>
      <c r="G10" s="319">
        <f t="shared" si="1"/>
        <v>78.184612701999981</v>
      </c>
      <c r="H10" s="319">
        <f t="shared" si="1"/>
        <v>73.551678935999988</v>
      </c>
      <c r="I10" s="319">
        <f t="shared" ref="I10" si="3">I6-I8</f>
        <v>77.494349548600013</v>
      </c>
    </row>
    <row r="11" spans="1:13">
      <c r="A11" s="743" t="s">
        <v>2298</v>
      </c>
      <c r="B11" s="744"/>
      <c r="C11" s="744"/>
      <c r="D11" s="744"/>
      <c r="E11" s="744"/>
      <c r="F11" s="744"/>
      <c r="G11" s="744"/>
      <c r="H11" s="744"/>
      <c r="I11" s="547"/>
    </row>
    <row r="12" spans="1:13">
      <c r="A12" s="581" t="s">
        <v>2290</v>
      </c>
      <c r="B12" s="296"/>
      <c r="C12" s="296"/>
      <c r="D12" s="296"/>
      <c r="E12" s="296"/>
      <c r="F12" s="296"/>
      <c r="G12" s="296"/>
      <c r="H12" s="296"/>
      <c r="I12" s="296"/>
    </row>
    <row r="13" spans="1:13">
      <c r="A13" s="582" t="s">
        <v>2291</v>
      </c>
      <c r="B13" s="319"/>
      <c r="C13" s="319"/>
      <c r="D13" s="319"/>
      <c r="E13" s="319"/>
      <c r="F13" s="319"/>
      <c r="G13" s="319"/>
      <c r="H13" s="319"/>
      <c r="I13" s="319"/>
    </row>
    <row r="14" spans="1:13">
      <c r="A14" s="582" t="s">
        <v>2292</v>
      </c>
      <c r="B14" s="319"/>
      <c r="C14" s="319"/>
      <c r="D14" s="319"/>
      <c r="E14" s="319"/>
      <c r="F14" s="319"/>
      <c r="G14" s="319"/>
      <c r="H14" s="319"/>
      <c r="I14" s="319"/>
    </row>
    <row r="15" spans="1:13">
      <c r="A15" s="743" t="s">
        <v>2299</v>
      </c>
      <c r="B15" s="744"/>
      <c r="C15" s="744"/>
      <c r="D15" s="744"/>
      <c r="E15" s="744"/>
      <c r="F15" s="744"/>
      <c r="G15" s="744"/>
      <c r="H15" s="744"/>
      <c r="I15" s="547"/>
    </row>
    <row r="16" spans="1:13">
      <c r="A16" s="581" t="s">
        <v>2293</v>
      </c>
      <c r="B16" s="319"/>
      <c r="C16" s="319"/>
      <c r="D16" s="319"/>
      <c r="E16" s="319"/>
      <c r="F16" s="319"/>
      <c r="G16" s="319"/>
      <c r="H16" s="319"/>
      <c r="I16" s="319"/>
    </row>
    <row r="17" spans="1:9">
      <c r="A17" s="582" t="s">
        <v>2291</v>
      </c>
      <c r="B17" s="319"/>
      <c r="C17" s="319"/>
      <c r="D17" s="319"/>
      <c r="E17" s="319"/>
      <c r="F17" s="319"/>
      <c r="G17" s="319"/>
      <c r="H17" s="319"/>
      <c r="I17" s="319"/>
    </row>
    <row r="18" spans="1:9">
      <c r="A18" s="582" t="s">
        <v>2294</v>
      </c>
      <c r="B18" s="319"/>
      <c r="C18" s="319"/>
      <c r="D18" s="319"/>
      <c r="E18" s="319"/>
      <c r="F18" s="319"/>
      <c r="G18" s="319"/>
      <c r="H18" s="319"/>
      <c r="I18" s="319"/>
    </row>
    <row r="20" spans="1:9">
      <c r="A20" s="249" t="s">
        <v>3121</v>
      </c>
    </row>
    <row r="21" spans="1:9">
      <c r="A21" s="561" t="s">
        <v>3119</v>
      </c>
    </row>
  </sheetData>
  <mergeCells count="3">
    <mergeCell ref="A4:H4"/>
    <mergeCell ref="A11:H11"/>
    <mergeCell ref="A15:H15"/>
  </mergeCells>
  <hyperlinks>
    <hyperlink ref="K3" location="Content!A1" display="Back to content page" xr:uid="{00000000-0004-0000-4700-000000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M21"/>
  <sheetViews>
    <sheetView workbookViewId="0">
      <selection activeCell="G20" sqref="G20"/>
    </sheetView>
  </sheetViews>
  <sheetFormatPr defaultRowHeight="14.4"/>
  <cols>
    <col min="1" max="1" width="44.77734375" customWidth="1"/>
  </cols>
  <sheetData>
    <row r="1" spans="1:13" s="17" customFormat="1" ht="18" customHeight="1">
      <c r="A1" s="44" t="s">
        <v>3319</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112.76790737899978</v>
      </c>
      <c r="C5" s="319">
        <v>121.24757147899993</v>
      </c>
      <c r="D5" s="319">
        <v>134.21129428800009</v>
      </c>
      <c r="E5" s="319">
        <v>153.78029412299998</v>
      </c>
      <c r="F5" s="319">
        <v>169.69723488799991</v>
      </c>
      <c r="G5" s="319">
        <v>204.27861054800019</v>
      </c>
      <c r="H5" s="319">
        <v>230.49736269999948</v>
      </c>
      <c r="I5" s="319">
        <v>240.22062546899997</v>
      </c>
    </row>
    <row r="6" spans="1:13" s="17" customFormat="1" ht="19.5" customHeight="1">
      <c r="A6" s="394" t="s">
        <v>2296</v>
      </c>
      <c r="B6" s="319">
        <v>1251.6226556070001</v>
      </c>
      <c r="C6" s="319">
        <v>938.75843788099996</v>
      </c>
      <c r="D6" s="319">
        <v>886.25580915499995</v>
      </c>
      <c r="E6" s="319">
        <v>799.38399668500006</v>
      </c>
      <c r="F6" s="319">
        <v>802.00901595600021</v>
      </c>
      <c r="G6" s="319">
        <v>715.8706672830001</v>
      </c>
      <c r="H6" s="319">
        <v>925.76110698000002</v>
      </c>
      <c r="I6" s="319">
        <v>1365.3513378659998</v>
      </c>
      <c r="K6" s="13"/>
    </row>
    <row r="7" spans="1:13" s="17" customFormat="1" ht="18" customHeight="1">
      <c r="A7" s="253" t="s">
        <v>2286</v>
      </c>
      <c r="B7" s="319">
        <v>3.3435174380001627</v>
      </c>
      <c r="C7" s="319">
        <v>3.8560276499998736</v>
      </c>
      <c r="D7" s="319">
        <v>5.5875426229998766</v>
      </c>
      <c r="E7" s="319">
        <v>3.4690621250001641</v>
      </c>
      <c r="F7" s="319">
        <v>1.785429226000133</v>
      </c>
      <c r="G7" s="319">
        <v>1.4043550519999144</v>
      </c>
      <c r="H7" s="319">
        <v>4.080669009999724</v>
      </c>
      <c r="I7" s="319">
        <v>5.5141001990000404</v>
      </c>
      <c r="K7" s="252"/>
    </row>
    <row r="8" spans="1:13" s="17" customFormat="1" ht="18" customHeight="1">
      <c r="A8" s="253" t="s">
        <v>2287</v>
      </c>
      <c r="B8" s="319">
        <v>222.78741077000006</v>
      </c>
      <c r="C8" s="319">
        <v>138.45138701500002</v>
      </c>
      <c r="D8" s="319">
        <v>139.28388373500002</v>
      </c>
      <c r="E8" s="319">
        <v>114.428926733</v>
      </c>
      <c r="F8" s="319">
        <v>96.132274687999995</v>
      </c>
      <c r="G8" s="319">
        <v>57.428146306999992</v>
      </c>
      <c r="H8" s="319">
        <v>111.90607587000005</v>
      </c>
      <c r="I8" s="319">
        <v>203.21799334800005</v>
      </c>
      <c r="K8" s="13"/>
    </row>
    <row r="9" spans="1:13" s="17" customFormat="1" ht="18" customHeight="1">
      <c r="A9" s="253" t="s">
        <v>2288</v>
      </c>
      <c r="B9" s="319">
        <f t="shared" ref="B9:H10" si="0">B5-B7</f>
        <v>109.42438994099962</v>
      </c>
      <c r="C9" s="319">
        <f t="shared" si="0"/>
        <v>117.39154382900006</v>
      </c>
      <c r="D9" s="319">
        <f t="shared" si="0"/>
        <v>128.62375166500021</v>
      </c>
      <c r="E9" s="319">
        <f t="shared" si="0"/>
        <v>150.31123199799981</v>
      </c>
      <c r="F9" s="319">
        <f t="shared" si="0"/>
        <v>167.91180566199978</v>
      </c>
      <c r="G9" s="319">
        <f t="shared" si="0"/>
        <v>202.87425549600027</v>
      </c>
      <c r="H9" s="319">
        <f t="shared" si="0"/>
        <v>226.41669368999976</v>
      </c>
      <c r="I9" s="319">
        <f t="shared" ref="I9" si="1">I5-I7</f>
        <v>234.70652526999993</v>
      </c>
    </row>
    <row r="10" spans="1:13" s="17" customFormat="1" ht="18" customHeight="1">
      <c r="A10" s="253" t="s">
        <v>2289</v>
      </c>
      <c r="B10" s="319">
        <f t="shared" si="0"/>
        <v>1028.8352448370001</v>
      </c>
      <c r="C10" s="319">
        <f t="shared" si="0"/>
        <v>800.30705086599994</v>
      </c>
      <c r="D10" s="319">
        <f t="shared" si="0"/>
        <v>746.97192541999993</v>
      </c>
      <c r="E10" s="319">
        <f t="shared" si="0"/>
        <v>684.95506995200003</v>
      </c>
      <c r="F10" s="319">
        <f t="shared" si="0"/>
        <v>705.87674126800016</v>
      </c>
      <c r="G10" s="319">
        <f t="shared" si="0"/>
        <v>658.44252097600008</v>
      </c>
      <c r="H10" s="319">
        <f t="shared" si="0"/>
        <v>813.85503111000003</v>
      </c>
      <c r="I10" s="319">
        <f t="shared" ref="I10" si="2">I6-I8</f>
        <v>1162.1333445179998</v>
      </c>
    </row>
    <row r="11" spans="1:13">
      <c r="A11" s="743" t="s">
        <v>2298</v>
      </c>
      <c r="B11" s="744"/>
      <c r="C11" s="744"/>
      <c r="D11" s="744"/>
      <c r="E11" s="744"/>
      <c r="F11" s="744"/>
      <c r="G11" s="744"/>
      <c r="H11" s="744"/>
      <c r="I11" s="547"/>
    </row>
    <row r="12" spans="1:13">
      <c r="A12" s="581" t="s">
        <v>2290</v>
      </c>
      <c r="B12" s="296"/>
      <c r="C12" s="296"/>
      <c r="D12" s="296"/>
      <c r="E12" s="296"/>
      <c r="F12" s="296"/>
      <c r="G12" s="296"/>
      <c r="H12" s="296"/>
      <c r="I12" s="296"/>
    </row>
    <row r="13" spans="1:13">
      <c r="A13" s="582" t="s">
        <v>2291</v>
      </c>
      <c r="B13" s="319"/>
      <c r="C13" s="319"/>
      <c r="D13" s="319"/>
      <c r="E13" s="319"/>
      <c r="F13" s="319"/>
      <c r="G13" s="319"/>
      <c r="H13" s="319"/>
      <c r="I13" s="319"/>
    </row>
    <row r="14" spans="1:13">
      <c r="A14" s="582" t="s">
        <v>2292</v>
      </c>
      <c r="B14" s="319"/>
      <c r="C14" s="319"/>
      <c r="D14" s="319"/>
      <c r="E14" s="319"/>
      <c r="F14" s="319"/>
      <c r="G14" s="319"/>
      <c r="H14" s="319"/>
      <c r="I14" s="319"/>
    </row>
    <row r="15" spans="1:13">
      <c r="A15" s="743" t="s">
        <v>2299</v>
      </c>
      <c r="B15" s="744"/>
      <c r="C15" s="744"/>
      <c r="D15" s="744"/>
      <c r="E15" s="744"/>
      <c r="F15" s="744"/>
      <c r="G15" s="744"/>
      <c r="H15" s="744"/>
      <c r="I15" s="547"/>
    </row>
    <row r="16" spans="1:13">
      <c r="A16" s="581" t="s">
        <v>2293</v>
      </c>
      <c r="B16" s="319"/>
      <c r="C16" s="319"/>
      <c r="D16" s="319"/>
      <c r="E16" s="319"/>
      <c r="F16" s="319"/>
      <c r="G16" s="319"/>
      <c r="H16" s="319"/>
      <c r="I16" s="319"/>
    </row>
    <row r="17" spans="1:9">
      <c r="A17" s="582" t="s">
        <v>2291</v>
      </c>
      <c r="B17" s="319"/>
      <c r="C17" s="319"/>
      <c r="D17" s="319"/>
      <c r="E17" s="319"/>
      <c r="F17" s="319"/>
      <c r="G17" s="319"/>
      <c r="H17" s="319"/>
      <c r="I17" s="319"/>
    </row>
    <row r="18" spans="1:9">
      <c r="A18" s="582" t="s">
        <v>2294</v>
      </c>
      <c r="B18" s="319"/>
      <c r="C18" s="319"/>
      <c r="D18" s="319"/>
      <c r="E18" s="319"/>
      <c r="F18" s="319"/>
      <c r="G18" s="319"/>
      <c r="H18" s="319"/>
      <c r="I18" s="319"/>
    </row>
    <row r="20" spans="1:9">
      <c r="A20" s="249" t="s">
        <v>3121</v>
      </c>
    </row>
    <row r="21" spans="1:9">
      <c r="A21" s="561" t="s">
        <v>3119</v>
      </c>
    </row>
  </sheetData>
  <mergeCells count="3">
    <mergeCell ref="A4:H4"/>
    <mergeCell ref="A11:H11"/>
    <mergeCell ref="A15:H15"/>
  </mergeCells>
  <hyperlinks>
    <hyperlink ref="K3" location="Content!A1" display="Back to content page" xr:uid="{00000000-0004-0000-48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K20"/>
  <sheetViews>
    <sheetView workbookViewId="0">
      <selection activeCell="G20" sqref="G20"/>
    </sheetView>
  </sheetViews>
  <sheetFormatPr defaultRowHeight="14.4"/>
  <cols>
    <col min="1" max="1" width="45.44140625" customWidth="1"/>
  </cols>
  <sheetData>
    <row r="1" spans="1:11" s="17" customFormat="1" ht="18" customHeight="1">
      <c r="A1" s="44" t="s">
        <v>3361</v>
      </c>
      <c r="B1" s="43"/>
      <c r="C1" s="43"/>
      <c r="D1" s="43"/>
      <c r="E1" s="43"/>
      <c r="F1" s="43"/>
      <c r="G1" s="43"/>
    </row>
    <row r="2" spans="1:11" s="17" customFormat="1" ht="15.6" customHeight="1">
      <c r="A2" s="44"/>
      <c r="B2" s="43"/>
      <c r="C2" s="43"/>
      <c r="D2" s="43"/>
      <c r="E2" s="43"/>
      <c r="F2" s="43"/>
      <c r="G2" s="43"/>
    </row>
    <row r="3" spans="1:11" s="17" customFormat="1" ht="18" customHeight="1">
      <c r="A3" s="393" t="s">
        <v>451</v>
      </c>
      <c r="B3" s="225">
        <v>2017</v>
      </c>
      <c r="C3" s="225">
        <v>2018</v>
      </c>
      <c r="D3" s="225">
        <v>2019</v>
      </c>
      <c r="E3" s="225">
        <v>2020</v>
      </c>
      <c r="F3" s="225">
        <v>2021</v>
      </c>
      <c r="G3" s="225">
        <v>2022</v>
      </c>
      <c r="I3" s="1" t="s">
        <v>559</v>
      </c>
      <c r="J3" s="44"/>
      <c r="K3" s="44"/>
    </row>
    <row r="4" spans="1:11" ht="18" customHeight="1">
      <c r="A4" s="743" t="s">
        <v>2295</v>
      </c>
      <c r="B4" s="744"/>
      <c r="C4" s="744"/>
      <c r="D4" s="744"/>
      <c r="E4" s="744"/>
      <c r="F4" s="744"/>
      <c r="G4" s="547"/>
    </row>
    <row r="5" spans="1:11" s="17" customFormat="1" ht="20.100000000000001" customHeight="1">
      <c r="A5" s="583" t="s">
        <v>2297</v>
      </c>
      <c r="B5" s="319">
        <v>653.39786826999989</v>
      </c>
      <c r="C5" s="319">
        <v>697.49743736000039</v>
      </c>
      <c r="D5" s="319">
        <v>739.14642204999973</v>
      </c>
      <c r="E5" s="319">
        <v>655.26284477000081</v>
      </c>
      <c r="F5" s="319">
        <v>753.7711008299998</v>
      </c>
      <c r="G5" s="319">
        <v>667.49523594000004</v>
      </c>
    </row>
    <row r="6" spans="1:11" s="17" customFormat="1" ht="19.5" customHeight="1">
      <c r="A6" s="583" t="s">
        <v>2296</v>
      </c>
      <c r="B6" s="319">
        <v>384.59028490999981</v>
      </c>
      <c r="C6" s="319">
        <v>444.09863382999987</v>
      </c>
      <c r="D6" s="319">
        <v>430.8313865200023</v>
      </c>
      <c r="E6" s="319">
        <v>421.03959658999793</v>
      </c>
      <c r="F6" s="319">
        <v>513.44252914999981</v>
      </c>
      <c r="G6" s="319">
        <v>543.64113189999728</v>
      </c>
      <c r="I6" s="13"/>
    </row>
    <row r="7" spans="1:11" s="17" customFormat="1" ht="18" customHeight="1">
      <c r="A7" s="584" t="s">
        <v>2286</v>
      </c>
      <c r="B7" s="319">
        <v>507.94336149999987</v>
      </c>
      <c r="C7" s="319">
        <v>520.56705696000029</v>
      </c>
      <c r="D7" s="319">
        <v>524.12036825999974</v>
      </c>
      <c r="E7" s="319">
        <v>467.98504501000065</v>
      </c>
      <c r="F7" s="319">
        <v>575.20645458999979</v>
      </c>
      <c r="G7" s="319">
        <v>532.91768803000002</v>
      </c>
      <c r="I7" s="252"/>
    </row>
    <row r="8" spans="1:11" s="17" customFormat="1" ht="18" customHeight="1">
      <c r="A8" s="584" t="s">
        <v>2287</v>
      </c>
      <c r="B8" s="319">
        <v>361.95947333999982</v>
      </c>
      <c r="C8" s="319">
        <v>393.38692359999982</v>
      </c>
      <c r="D8" s="319">
        <v>403.53911340000229</v>
      </c>
      <c r="E8" s="319">
        <v>401.61922785999792</v>
      </c>
      <c r="F8" s="319">
        <v>491.71765903999977</v>
      </c>
      <c r="G8" s="319">
        <v>521.65497276999713</v>
      </c>
      <c r="I8" s="13"/>
    </row>
    <row r="9" spans="1:11" s="17" customFormat="1" ht="18" customHeight="1">
      <c r="A9" s="584" t="s">
        <v>2288</v>
      </c>
      <c r="B9" s="319">
        <f t="shared" ref="B9:F10" si="0">B5-B7</f>
        <v>145.45450677000002</v>
      </c>
      <c r="C9" s="319">
        <f t="shared" si="0"/>
        <v>176.9303804000001</v>
      </c>
      <c r="D9" s="319">
        <f t="shared" si="0"/>
        <v>215.02605378999999</v>
      </c>
      <c r="E9" s="319">
        <f t="shared" si="0"/>
        <v>187.27779976000016</v>
      </c>
      <c r="F9" s="319">
        <f t="shared" si="0"/>
        <v>178.56464624</v>
      </c>
      <c r="G9" s="319">
        <f t="shared" ref="G9" si="1">G5-G7</f>
        <v>134.57754791000002</v>
      </c>
    </row>
    <row r="10" spans="1:11" s="17" customFormat="1" ht="18" customHeight="1">
      <c r="A10" s="584" t="s">
        <v>2289</v>
      </c>
      <c r="B10" s="319">
        <f t="shared" si="0"/>
        <v>22.630811569999992</v>
      </c>
      <c r="C10" s="319">
        <f t="shared" si="0"/>
        <v>50.711710230000051</v>
      </c>
      <c r="D10" s="319">
        <f t="shared" si="0"/>
        <v>27.292273120000004</v>
      </c>
      <c r="E10" s="319">
        <f t="shared" si="0"/>
        <v>19.420368730000007</v>
      </c>
      <c r="F10" s="319">
        <f t="shared" si="0"/>
        <v>21.72487011000004</v>
      </c>
      <c r="G10" s="319">
        <f t="shared" ref="G10" si="2">G6-G8</f>
        <v>21.986159130000146</v>
      </c>
    </row>
    <row r="11" spans="1:11">
      <c r="A11" s="745" t="s">
        <v>2298</v>
      </c>
      <c r="B11" s="746"/>
      <c r="C11" s="746"/>
      <c r="D11" s="746"/>
      <c r="E11" s="746"/>
      <c r="F11" s="746"/>
      <c r="G11" s="585"/>
    </row>
    <row r="12" spans="1:11">
      <c r="A12" s="586" t="s">
        <v>2290</v>
      </c>
      <c r="B12" s="296"/>
      <c r="C12" s="296"/>
      <c r="D12" s="296"/>
      <c r="E12" s="296"/>
      <c r="F12" s="296"/>
      <c r="G12" s="296"/>
    </row>
    <row r="13" spans="1:11">
      <c r="A13" s="587" t="s">
        <v>2291</v>
      </c>
      <c r="B13" s="319">
        <v>23.212373570068763</v>
      </c>
      <c r="C13" s="319">
        <v>23.097022212585941</v>
      </c>
      <c r="D13" s="319">
        <v>24.461105643046015</v>
      </c>
      <c r="E13" s="319">
        <v>26.820088345319917</v>
      </c>
      <c r="F13" s="319">
        <v>33.974429798519296</v>
      </c>
      <c r="G13" s="319">
        <v>53.732887181385507</v>
      </c>
      <c r="J13" s="17"/>
    </row>
    <row r="14" spans="1:11">
      <c r="A14" s="587" t="s">
        <v>2292</v>
      </c>
      <c r="B14" s="319">
        <v>23.109465891062928</v>
      </c>
      <c r="C14" s="319">
        <v>22.950819672131146</v>
      </c>
      <c r="D14" s="319">
        <v>21.734531993654151</v>
      </c>
      <c r="E14" s="319">
        <v>19.46060285563194</v>
      </c>
      <c r="F14" s="319">
        <v>19.777895293495504</v>
      </c>
      <c r="G14" s="319">
        <v>19.883659439450025</v>
      </c>
      <c r="J14" s="17"/>
    </row>
    <row r="15" spans="1:11">
      <c r="A15" s="745" t="s">
        <v>2299</v>
      </c>
      <c r="B15" s="746"/>
      <c r="C15" s="746"/>
      <c r="D15" s="746"/>
      <c r="E15" s="746"/>
      <c r="F15" s="746"/>
      <c r="G15" s="585"/>
    </row>
    <row r="16" spans="1:11">
      <c r="A16" s="586" t="s">
        <v>2293</v>
      </c>
      <c r="B16" s="319"/>
      <c r="C16" s="319"/>
      <c r="D16" s="319"/>
      <c r="E16" s="319"/>
      <c r="F16" s="319"/>
      <c r="G16" s="319"/>
    </row>
    <row r="17" spans="1:10">
      <c r="A17" s="587" t="s">
        <v>2291</v>
      </c>
      <c r="B17" s="319">
        <v>7.9089357403490244</v>
      </c>
      <c r="C17" s="319">
        <v>10.965415352723427</v>
      </c>
      <c r="D17" s="319">
        <v>11.600708665785294</v>
      </c>
      <c r="E17" s="319">
        <v>12.770479547329458</v>
      </c>
      <c r="F17" s="319">
        <v>13.229908951877313</v>
      </c>
      <c r="G17" s="319">
        <v>15.123707505023807</v>
      </c>
      <c r="J17" s="17"/>
    </row>
    <row r="18" spans="1:10">
      <c r="A18" s="587" t="s">
        <v>2294</v>
      </c>
      <c r="B18" s="319">
        <v>31.041776837652037</v>
      </c>
      <c r="C18" s="319">
        <v>33.844526705446853</v>
      </c>
      <c r="D18" s="319">
        <v>35.430988894764674</v>
      </c>
      <c r="E18" s="319">
        <v>34.479111581173981</v>
      </c>
      <c r="F18" s="319">
        <v>36.964569011105233</v>
      </c>
      <c r="G18" s="319">
        <v>39.185616076150183</v>
      </c>
      <c r="J18" s="17"/>
    </row>
    <row r="20" spans="1:10">
      <c r="A20" s="17" t="s">
        <v>3100</v>
      </c>
    </row>
  </sheetData>
  <mergeCells count="3">
    <mergeCell ref="A4:F4"/>
    <mergeCell ref="A11:F11"/>
    <mergeCell ref="A15:F15"/>
  </mergeCells>
  <hyperlinks>
    <hyperlink ref="I3" location="Content!A1" display="Back to content page" xr:uid="{00000000-0004-0000-49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M21"/>
  <sheetViews>
    <sheetView topLeftCell="A8" workbookViewId="0">
      <selection activeCell="G20" sqref="G20"/>
    </sheetView>
  </sheetViews>
  <sheetFormatPr defaultRowHeight="14.4"/>
  <cols>
    <col min="1" max="1" width="45.77734375" customWidth="1"/>
  </cols>
  <sheetData>
    <row r="1" spans="1:13" s="17" customFormat="1" ht="18" customHeight="1">
      <c r="A1" s="44" t="s">
        <v>3320</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583" t="s">
        <v>2297</v>
      </c>
      <c r="B5" s="319">
        <v>129.14892574100477</v>
      </c>
      <c r="C5" s="319">
        <v>100.46382894572254</v>
      </c>
      <c r="D5" s="319">
        <v>112.37802245572148</v>
      </c>
      <c r="E5" s="319">
        <v>53.026339178113226</v>
      </c>
      <c r="F5" s="319">
        <v>163.3119853762102</v>
      </c>
      <c r="G5" s="319">
        <v>182.00739407752877</v>
      </c>
      <c r="H5" s="319">
        <v>153.87014198782964</v>
      </c>
      <c r="I5" s="319">
        <v>176.59399066321558</v>
      </c>
    </row>
    <row r="6" spans="1:13" s="17" customFormat="1" ht="19.5" customHeight="1">
      <c r="A6" s="583" t="s">
        <v>2296</v>
      </c>
      <c r="B6" s="319">
        <v>481.09864103369432</v>
      </c>
      <c r="C6" s="319">
        <v>424.10959035391852</v>
      </c>
      <c r="D6" s="319">
        <v>6.4358042210059235E-3</v>
      </c>
      <c r="E6" s="319">
        <v>400.17392162890548</v>
      </c>
      <c r="F6" s="319">
        <v>433.84693326763488</v>
      </c>
      <c r="G6" s="319">
        <v>372.6528110841914</v>
      </c>
      <c r="H6" s="319">
        <v>451.50896551724145</v>
      </c>
      <c r="I6" s="319">
        <v>857.2035526094395</v>
      </c>
      <c r="K6" s="13"/>
    </row>
    <row r="7" spans="1:13" s="17" customFormat="1" ht="18" customHeight="1">
      <c r="A7" s="584" t="s">
        <v>2286</v>
      </c>
      <c r="B7" s="319">
        <v>127.71711039489972</v>
      </c>
      <c r="C7" s="319">
        <v>94.450526823299086</v>
      </c>
      <c r="D7" s="319">
        <v>104.44147639179823</v>
      </c>
      <c r="E7" s="319">
        <v>43.488852223396236</v>
      </c>
      <c r="F7" s="319">
        <v>104.14057257538036</v>
      </c>
      <c r="G7" s="319">
        <v>170.85886361114476</v>
      </c>
      <c r="H7" s="319">
        <v>145.59058823529412</v>
      </c>
      <c r="I7" s="319">
        <v>170.08639789037758</v>
      </c>
      <c r="K7" s="252"/>
    </row>
    <row r="8" spans="1:13" s="17" customFormat="1" ht="18" customHeight="1">
      <c r="A8" s="584" t="s">
        <v>2287</v>
      </c>
      <c r="B8" s="319">
        <v>459.76345320963696</v>
      </c>
      <c r="C8" s="319">
        <v>398.5451826201936</v>
      </c>
      <c r="D8" s="319">
        <v>6.4358042210059235E-3</v>
      </c>
      <c r="E8" s="319">
        <v>386.81245113886797</v>
      </c>
      <c r="F8" s="319">
        <v>413.39904906984776</v>
      </c>
      <c r="G8" s="319">
        <v>358.17051659600236</v>
      </c>
      <c r="H8" s="319">
        <v>447.10602434077083</v>
      </c>
      <c r="I8" s="319">
        <v>838.1404243414737</v>
      </c>
      <c r="K8" s="13"/>
    </row>
    <row r="9" spans="1:13" s="17" customFormat="1" ht="18" customHeight="1">
      <c r="A9" s="584" t="s">
        <v>2288</v>
      </c>
      <c r="B9" s="319">
        <f t="shared" ref="B9:I10" si="0">B5-B7</f>
        <v>1.4318153461050542</v>
      </c>
      <c r="C9" s="319">
        <f t="shared" si="0"/>
        <v>6.013302122423454</v>
      </c>
      <c r="D9" s="319">
        <f t="shared" si="0"/>
        <v>7.9365460639232452</v>
      </c>
      <c r="E9" s="319">
        <f t="shared" si="0"/>
        <v>9.5374869547169894</v>
      </c>
      <c r="F9" s="319">
        <f t="shared" si="0"/>
        <v>59.171412800829842</v>
      </c>
      <c r="G9" s="319">
        <f t="shared" si="0"/>
        <v>11.148530466384017</v>
      </c>
      <c r="H9" s="319">
        <f t="shared" si="0"/>
        <v>8.2795537525355201</v>
      </c>
      <c r="I9" s="319">
        <f t="shared" si="0"/>
        <v>6.5075927728379952</v>
      </c>
    </row>
    <row r="10" spans="1:13" s="17" customFormat="1" ht="18" customHeight="1">
      <c r="A10" s="584" t="s">
        <v>2289</v>
      </c>
      <c r="B10" s="319">
        <f t="shared" si="0"/>
        <v>21.335187824057357</v>
      </c>
      <c r="C10" s="319">
        <f t="shared" si="0"/>
        <v>25.56440773372492</v>
      </c>
      <c r="D10" s="319">
        <f t="shared" si="0"/>
        <v>0</v>
      </c>
      <c r="E10" s="319">
        <f t="shared" si="0"/>
        <v>13.361470490037505</v>
      </c>
      <c r="F10" s="319">
        <f t="shared" si="0"/>
        <v>20.447884197787118</v>
      </c>
      <c r="G10" s="319">
        <f t="shared" si="0"/>
        <v>14.482294488189041</v>
      </c>
      <c r="H10" s="319">
        <f t="shared" si="0"/>
        <v>4.4029411764706197</v>
      </c>
      <c r="I10" s="319">
        <f t="shared" si="0"/>
        <v>19.063128267965794</v>
      </c>
    </row>
    <row r="11" spans="1:13">
      <c r="A11" s="745" t="s">
        <v>2298</v>
      </c>
      <c r="B11" s="746"/>
      <c r="C11" s="746"/>
      <c r="D11" s="746"/>
      <c r="E11" s="746"/>
      <c r="F11" s="746"/>
      <c r="G11" s="746"/>
      <c r="H11" s="746"/>
      <c r="I11" s="585"/>
    </row>
    <row r="12" spans="1:13">
      <c r="A12" s="586" t="s">
        <v>2290</v>
      </c>
      <c r="B12" s="296"/>
      <c r="C12" s="296"/>
      <c r="D12" s="296"/>
      <c r="E12" s="296"/>
      <c r="F12" s="296"/>
      <c r="G12" s="296"/>
      <c r="H12" s="296"/>
      <c r="I12" s="296"/>
    </row>
    <row r="13" spans="1:13">
      <c r="A13" s="587" t="s">
        <v>2291</v>
      </c>
      <c r="B13" s="319">
        <v>9.8242759089271434</v>
      </c>
      <c r="C13" s="319">
        <v>8.2439731692228211</v>
      </c>
      <c r="D13" s="319">
        <v>10.662024636048983</v>
      </c>
      <c r="E13" s="319">
        <v>8.9659491796226405</v>
      </c>
      <c r="F13" s="319">
        <v>7.5805095470262795</v>
      </c>
      <c r="G13" s="319">
        <v>6.3717959418534216</v>
      </c>
      <c r="H13" s="319">
        <v>15.233164300202843</v>
      </c>
      <c r="I13" s="319">
        <v>9.4439729585870875</v>
      </c>
      <c r="L13" s="17"/>
    </row>
    <row r="14" spans="1:13">
      <c r="A14" s="587" t="s">
        <v>2292</v>
      </c>
      <c r="B14" s="319"/>
      <c r="C14" s="319"/>
      <c r="D14" s="319"/>
      <c r="E14" s="319"/>
      <c r="F14" s="319"/>
      <c r="G14" s="319"/>
      <c r="H14" s="319"/>
      <c r="I14" s="319"/>
      <c r="L14" s="17"/>
    </row>
    <row r="15" spans="1:13">
      <c r="A15" s="745" t="s">
        <v>2299</v>
      </c>
      <c r="B15" s="746"/>
      <c r="C15" s="746"/>
      <c r="D15" s="746"/>
      <c r="E15" s="746"/>
      <c r="F15" s="746"/>
      <c r="G15" s="746"/>
      <c r="H15" s="746"/>
      <c r="I15" s="585"/>
    </row>
    <row r="16" spans="1:13">
      <c r="A16" s="586" t="s">
        <v>2293</v>
      </c>
      <c r="B16" s="319"/>
      <c r="C16" s="319"/>
      <c r="D16" s="319"/>
      <c r="E16" s="319"/>
      <c r="F16" s="319"/>
      <c r="G16" s="319"/>
      <c r="H16" s="319"/>
      <c r="I16" s="319"/>
    </row>
    <row r="17" spans="1:12">
      <c r="A17" s="587" t="s">
        <v>2291</v>
      </c>
      <c r="B17" s="319">
        <v>0.2484828083146666</v>
      </c>
      <c r="C17" s="319">
        <v>0.70608464268232984</v>
      </c>
      <c r="D17" s="319">
        <v>0.60652302557980642</v>
      </c>
      <c r="E17" s="319">
        <v>0.52792363773584905</v>
      </c>
      <c r="F17" s="319">
        <v>0.62968484993084362</v>
      </c>
      <c r="G17" s="319">
        <v>1.4074047849788007</v>
      </c>
      <c r="H17" s="319">
        <v>2.8340770791075052</v>
      </c>
      <c r="I17" s="319">
        <v>1.2425611839220463</v>
      </c>
      <c r="L17" s="17"/>
    </row>
    <row r="18" spans="1:12">
      <c r="A18" s="587" t="s">
        <v>2294</v>
      </c>
      <c r="B18" s="319"/>
      <c r="C18" s="319"/>
      <c r="D18" s="319"/>
      <c r="E18" s="319"/>
      <c r="F18" s="319"/>
      <c r="G18" s="319"/>
      <c r="H18" s="319"/>
      <c r="I18" s="319"/>
      <c r="L18" s="17"/>
    </row>
    <row r="21" spans="1:12">
      <c r="A21" s="250" t="s">
        <v>3090</v>
      </c>
    </row>
  </sheetData>
  <mergeCells count="3">
    <mergeCell ref="A4:H4"/>
    <mergeCell ref="A11:H11"/>
    <mergeCell ref="A15:H15"/>
  </mergeCells>
  <hyperlinks>
    <hyperlink ref="K3" location="Content!A1" display="Back to content page" xr:uid="{00000000-0004-0000-4A00-000000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M22"/>
  <sheetViews>
    <sheetView workbookViewId="0">
      <selection activeCell="G20" sqref="G20"/>
    </sheetView>
  </sheetViews>
  <sheetFormatPr defaultRowHeight="14.4"/>
  <cols>
    <col min="1" max="1" width="44.44140625" customWidth="1"/>
  </cols>
  <sheetData>
    <row r="1" spans="1:13" s="17" customFormat="1" ht="18" customHeight="1">
      <c r="A1" s="44" t="s">
        <v>3321</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694.32176462429777</v>
      </c>
      <c r="C5" s="319">
        <v>912.20348663229254</v>
      </c>
      <c r="D5" s="319">
        <v>1331.5374046876063</v>
      </c>
      <c r="E5" s="319">
        <v>1388.2388575349466</v>
      </c>
      <c r="F5" s="319">
        <v>1041.0459502023223</v>
      </c>
      <c r="G5" s="319">
        <v>939.01692633149196</v>
      </c>
      <c r="H5" s="319">
        <v>1097.534071646611</v>
      </c>
      <c r="I5" s="319">
        <v>1087.832325376</v>
      </c>
    </row>
    <row r="6" spans="1:13" s="17" customFormat="1" ht="19.5" customHeight="1">
      <c r="A6" s="394" t="s">
        <v>2296</v>
      </c>
      <c r="B6" s="319">
        <v>506.86982194031441</v>
      </c>
      <c r="C6" s="319">
        <v>554.68839740454393</v>
      </c>
      <c r="D6" s="319">
        <v>839.26169367843966</v>
      </c>
      <c r="E6" s="319">
        <v>811.69997719084313</v>
      </c>
      <c r="F6" s="319">
        <v>770.78374987755797</v>
      </c>
      <c r="G6" s="319">
        <v>743.33648363295526</v>
      </c>
      <c r="H6" s="319">
        <v>1047.333632892361</v>
      </c>
      <c r="I6" s="319">
        <v>1121.6897647660001</v>
      </c>
      <c r="K6" s="13"/>
    </row>
    <row r="7" spans="1:13" s="17" customFormat="1" ht="18" customHeight="1">
      <c r="A7" s="253" t="s">
        <v>2286</v>
      </c>
      <c r="B7" s="319">
        <v>25.00130400833719</v>
      </c>
      <c r="C7" s="319">
        <v>47.641531657933697</v>
      </c>
      <c r="D7" s="319">
        <v>71.928427013048704</v>
      </c>
      <c r="E7" s="319">
        <v>58.009335334512024</v>
      </c>
      <c r="F7" s="319">
        <v>38.596251087632147</v>
      </c>
      <c r="G7" s="319">
        <v>19.50971110382029</v>
      </c>
      <c r="H7" s="319">
        <v>26.866279639778124</v>
      </c>
      <c r="I7" s="319">
        <v>26.959065667999997</v>
      </c>
      <c r="K7" s="252"/>
    </row>
    <row r="8" spans="1:13" s="17" customFormat="1" ht="18" customHeight="1">
      <c r="A8" s="253" t="s">
        <v>2287</v>
      </c>
      <c r="B8" s="319">
        <v>43.145421985423106</v>
      </c>
      <c r="C8" s="319">
        <v>47.1574324848347</v>
      </c>
      <c r="D8" s="319">
        <v>56.287454837282468</v>
      </c>
      <c r="E8" s="319">
        <v>60.057359810479433</v>
      </c>
      <c r="F8" s="319">
        <v>68.153790507965041</v>
      </c>
      <c r="G8" s="319">
        <v>41.456969339680043</v>
      </c>
      <c r="H8" s="319">
        <v>80.832323294534248</v>
      </c>
      <c r="I8" s="319">
        <v>80.771892585000003</v>
      </c>
      <c r="K8" s="13"/>
    </row>
    <row r="9" spans="1:13" s="17" customFormat="1" ht="18" customHeight="1">
      <c r="A9" s="253" t="s">
        <v>2288</v>
      </c>
      <c r="B9" s="319">
        <f t="shared" ref="B9:H10" si="0">B5-B7</f>
        <v>669.32046061596054</v>
      </c>
      <c r="C9" s="319">
        <f t="shared" si="0"/>
        <v>864.56195497435885</v>
      </c>
      <c r="D9" s="319">
        <f t="shared" si="0"/>
        <v>1259.6089776745575</v>
      </c>
      <c r="E9" s="319">
        <f t="shared" si="0"/>
        <v>1330.2295222004345</v>
      </c>
      <c r="F9" s="319">
        <f t="shared" si="0"/>
        <v>1002.4496991146901</v>
      </c>
      <c r="G9" s="319">
        <f t="shared" si="0"/>
        <v>919.50721522767162</v>
      </c>
      <c r="H9" s="319">
        <f t="shared" si="0"/>
        <v>1070.6677920068328</v>
      </c>
      <c r="I9" s="319">
        <f t="shared" ref="I9" si="1">I5-I7</f>
        <v>1060.873259708</v>
      </c>
    </row>
    <row r="10" spans="1:13" s="17" customFormat="1" ht="18" customHeight="1">
      <c r="A10" s="253" t="s">
        <v>2289</v>
      </c>
      <c r="B10" s="319">
        <f t="shared" si="0"/>
        <v>463.72439995489128</v>
      </c>
      <c r="C10" s="319">
        <f t="shared" si="0"/>
        <v>507.53096491970922</v>
      </c>
      <c r="D10" s="319">
        <f t="shared" si="0"/>
        <v>782.97423884115722</v>
      </c>
      <c r="E10" s="319">
        <f t="shared" si="0"/>
        <v>751.64261738036373</v>
      </c>
      <c r="F10" s="319">
        <f t="shared" si="0"/>
        <v>702.62995936959294</v>
      </c>
      <c r="G10" s="319">
        <f t="shared" si="0"/>
        <v>701.87951429327518</v>
      </c>
      <c r="H10" s="319">
        <f t="shared" si="0"/>
        <v>966.50130959782678</v>
      </c>
      <c r="I10" s="319">
        <f t="shared" ref="I10" si="2">I6-I8</f>
        <v>1040.9178721810001</v>
      </c>
    </row>
    <row r="11" spans="1:13">
      <c r="A11" s="743" t="s">
        <v>2298</v>
      </c>
      <c r="B11" s="744"/>
      <c r="C11" s="744"/>
      <c r="D11" s="744"/>
      <c r="E11" s="744"/>
      <c r="F11" s="744"/>
      <c r="G11" s="744"/>
      <c r="H11" s="744"/>
      <c r="I11" s="547"/>
    </row>
    <row r="12" spans="1:13">
      <c r="A12" s="395" t="s">
        <v>2290</v>
      </c>
      <c r="B12" s="296"/>
      <c r="C12" s="296"/>
      <c r="D12" s="296"/>
      <c r="E12" s="296"/>
      <c r="F12" s="296"/>
      <c r="G12" s="296"/>
      <c r="H12" s="296"/>
      <c r="I12" s="296"/>
    </row>
    <row r="13" spans="1:13">
      <c r="A13" s="373" t="s">
        <v>2291</v>
      </c>
      <c r="B13" s="319">
        <v>12.956681829808385</v>
      </c>
      <c r="C13" s="319">
        <v>16.723574136723922</v>
      </c>
      <c r="D13" s="319">
        <v>16.606898849040899</v>
      </c>
      <c r="E13" s="319">
        <v>31.824172602544575</v>
      </c>
      <c r="F13" s="319">
        <v>25.37797494648791</v>
      </c>
      <c r="G13" s="319">
        <v>22.499866308023751</v>
      </c>
      <c r="H13" s="319">
        <v>29.131259325379951</v>
      </c>
      <c r="I13" s="296"/>
    </row>
    <row r="14" spans="1:13">
      <c r="A14" s="373" t="s">
        <v>2292</v>
      </c>
      <c r="B14" s="319">
        <v>27553.355929999998</v>
      </c>
      <c r="C14" s="319">
        <v>42092.755210000003</v>
      </c>
      <c r="D14" s="319">
        <v>41403.325819999991</v>
      </c>
      <c r="E14" s="319">
        <v>47240.972980000006</v>
      </c>
      <c r="F14" s="319">
        <v>59922.120720000006</v>
      </c>
      <c r="G14" s="319">
        <v>59519.756369999996</v>
      </c>
      <c r="H14" s="319">
        <v>51557.458489999997</v>
      </c>
      <c r="I14" s="296"/>
    </row>
    <row r="15" spans="1:13">
      <c r="A15" s="743" t="s">
        <v>2299</v>
      </c>
      <c r="B15" s="744"/>
      <c r="C15" s="744"/>
      <c r="D15" s="744"/>
      <c r="E15" s="744"/>
      <c r="F15" s="744"/>
      <c r="G15" s="744"/>
      <c r="H15" s="744"/>
      <c r="I15" s="547"/>
    </row>
    <row r="16" spans="1:13">
      <c r="A16" s="395" t="s">
        <v>2293</v>
      </c>
      <c r="B16" s="319"/>
      <c r="C16" s="319"/>
      <c r="D16" s="319"/>
      <c r="E16" s="319"/>
      <c r="F16" s="319"/>
      <c r="G16" s="319"/>
      <c r="H16" s="319"/>
      <c r="I16" s="319"/>
    </row>
    <row r="17" spans="1:9">
      <c r="A17" s="373" t="s">
        <v>2291</v>
      </c>
      <c r="B17" s="319"/>
      <c r="C17" s="319"/>
      <c r="D17" s="319"/>
      <c r="E17" s="319"/>
      <c r="F17" s="319"/>
      <c r="G17" s="319"/>
      <c r="H17" s="319"/>
      <c r="I17" s="319"/>
    </row>
    <row r="18" spans="1:9">
      <c r="A18" s="373" t="s">
        <v>2294</v>
      </c>
      <c r="B18" s="319"/>
      <c r="C18" s="319"/>
      <c r="D18" s="319"/>
      <c r="E18" s="319"/>
      <c r="F18" s="319"/>
      <c r="G18" s="319"/>
      <c r="H18" s="319"/>
      <c r="I18" s="319"/>
    </row>
    <row r="21" spans="1:9">
      <c r="A21" s="250" t="s">
        <v>3111</v>
      </c>
    </row>
    <row r="22" spans="1:9">
      <c r="A22" s="561" t="s">
        <v>3119</v>
      </c>
    </row>
  </sheetData>
  <mergeCells count="3">
    <mergeCell ref="A4:H4"/>
    <mergeCell ref="A11:H11"/>
    <mergeCell ref="A15:H15"/>
  </mergeCells>
  <hyperlinks>
    <hyperlink ref="K3" location="Content!A1" display="Back to content page" xr:uid="{00000000-0004-0000-4B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N21"/>
  <sheetViews>
    <sheetView zoomScale="85" zoomScaleNormal="85" workbookViewId="0">
      <selection activeCell="G20" sqref="G20"/>
    </sheetView>
  </sheetViews>
  <sheetFormatPr defaultRowHeight="14.4"/>
  <cols>
    <col min="1" max="1" width="46.77734375" customWidth="1"/>
    <col min="2" max="9" width="12.21875" customWidth="1"/>
    <col min="10" max="10" width="9.21875" bestFit="1" customWidth="1"/>
  </cols>
  <sheetData>
    <row r="1" spans="1:14" s="17" customFormat="1" ht="18" customHeight="1">
      <c r="A1" s="44" t="s">
        <v>3322</v>
      </c>
      <c r="B1" s="43"/>
      <c r="C1" s="43"/>
      <c r="D1" s="43"/>
      <c r="E1" s="43"/>
      <c r="F1" s="43"/>
      <c r="G1" s="43"/>
      <c r="H1" s="43"/>
      <c r="I1" s="43"/>
    </row>
    <row r="2" spans="1:14" s="17" customFormat="1" ht="15.6" customHeight="1">
      <c r="A2" s="44"/>
      <c r="B2" s="43"/>
      <c r="C2" s="43"/>
      <c r="D2" s="43"/>
      <c r="E2" s="43"/>
      <c r="F2" s="43"/>
      <c r="G2" s="43"/>
      <c r="H2" s="43"/>
      <c r="I2" s="43"/>
    </row>
    <row r="3" spans="1:14" s="17" customFormat="1" ht="18" customHeight="1">
      <c r="A3" s="393" t="s">
        <v>451</v>
      </c>
      <c r="B3" s="225">
        <v>2015</v>
      </c>
      <c r="C3" s="225">
        <v>2016</v>
      </c>
      <c r="D3" s="225">
        <v>2017</v>
      </c>
      <c r="E3" s="225">
        <v>2018</v>
      </c>
      <c r="F3" s="225">
        <v>2019</v>
      </c>
      <c r="G3" s="225">
        <v>2020</v>
      </c>
      <c r="H3" s="225">
        <v>2021</v>
      </c>
      <c r="I3" s="225">
        <v>2022</v>
      </c>
      <c r="K3" s="1" t="s">
        <v>559</v>
      </c>
      <c r="L3" s="44"/>
      <c r="N3" s="44"/>
    </row>
    <row r="4" spans="1:14" ht="18" customHeight="1">
      <c r="A4" s="743" t="s">
        <v>2295</v>
      </c>
      <c r="B4" s="744"/>
      <c r="C4" s="744"/>
      <c r="D4" s="744"/>
      <c r="E4" s="744"/>
      <c r="F4" s="744"/>
      <c r="G4" s="744"/>
      <c r="H4" s="744"/>
      <c r="I4" s="547"/>
    </row>
    <row r="5" spans="1:14" s="17" customFormat="1" ht="20.100000000000001" customHeight="1">
      <c r="A5" s="394" t="s">
        <v>2297</v>
      </c>
      <c r="B5" s="319">
        <v>910.18467825099992</v>
      </c>
      <c r="C5" s="319">
        <v>882.70869494100009</v>
      </c>
      <c r="D5" s="319">
        <v>770.02434458700009</v>
      </c>
      <c r="E5" s="319">
        <v>775.71299543299995</v>
      </c>
      <c r="F5" s="319">
        <v>834.06502964399988</v>
      </c>
      <c r="G5" s="319">
        <v>717.16386642299994</v>
      </c>
      <c r="H5" s="319">
        <v>914.18019006999998</v>
      </c>
      <c r="I5" s="319">
        <v>783.28514486100005</v>
      </c>
    </row>
    <row r="6" spans="1:14" s="17" customFormat="1" ht="19.5" customHeight="1">
      <c r="A6" s="394" t="s">
        <v>2296</v>
      </c>
      <c r="B6" s="319">
        <v>338.074257768</v>
      </c>
      <c r="C6" s="319">
        <v>436.21092823299995</v>
      </c>
      <c r="D6" s="319">
        <v>366.77249576800006</v>
      </c>
      <c r="E6" s="319">
        <v>329.46517662999997</v>
      </c>
      <c r="F6" s="319">
        <v>373.66907237599992</v>
      </c>
      <c r="G6" s="319">
        <v>455.17008307899999</v>
      </c>
      <c r="H6" s="319">
        <v>392.724614702</v>
      </c>
      <c r="I6" s="319">
        <v>186.50102024799997</v>
      </c>
      <c r="K6" s="13"/>
    </row>
    <row r="7" spans="1:14" s="17" customFormat="1" ht="18" customHeight="1">
      <c r="A7" s="253" t="s">
        <v>2286</v>
      </c>
      <c r="B7" s="319">
        <v>184.41447946100001</v>
      </c>
      <c r="C7" s="319">
        <v>184.58033334800001</v>
      </c>
      <c r="D7" s="319">
        <v>108.46869795699999</v>
      </c>
      <c r="E7" s="319">
        <v>132.19778292300001</v>
      </c>
      <c r="F7" s="319">
        <v>122.73445305300001</v>
      </c>
      <c r="G7" s="319">
        <v>123.22602441999999</v>
      </c>
      <c r="H7" s="319">
        <v>177.16258457499993</v>
      </c>
      <c r="I7" s="319">
        <v>167.22597175399997</v>
      </c>
      <c r="K7" s="252"/>
    </row>
    <row r="8" spans="1:14" s="17" customFormat="1" ht="18" customHeight="1">
      <c r="A8" s="253" t="s">
        <v>2287</v>
      </c>
      <c r="B8" s="319">
        <v>150.38892471200001</v>
      </c>
      <c r="C8" s="319">
        <v>218.01678382999998</v>
      </c>
      <c r="D8" s="319">
        <v>151.64412120199998</v>
      </c>
      <c r="E8" s="319">
        <v>138.65079185900001</v>
      </c>
      <c r="F8" s="319">
        <v>169.520633562</v>
      </c>
      <c r="G8" s="319">
        <v>228.36108884999999</v>
      </c>
      <c r="H8" s="319">
        <v>154.06433261999999</v>
      </c>
      <c r="I8" s="319">
        <v>62.637576539000008</v>
      </c>
      <c r="K8" s="13"/>
    </row>
    <row r="9" spans="1:14" s="17" customFormat="1" ht="18" customHeight="1">
      <c r="A9" s="253" t="s">
        <v>2288</v>
      </c>
      <c r="B9" s="319">
        <f t="shared" ref="B9:H10" si="0">B5-B7</f>
        <v>725.77019878999988</v>
      </c>
      <c r="C9" s="319">
        <f t="shared" si="0"/>
        <v>698.12836159300014</v>
      </c>
      <c r="D9" s="319">
        <f t="shared" si="0"/>
        <v>661.55564663000007</v>
      </c>
      <c r="E9" s="319">
        <f t="shared" si="0"/>
        <v>643.51521250999997</v>
      </c>
      <c r="F9" s="319">
        <f t="shared" si="0"/>
        <v>711.33057659099984</v>
      </c>
      <c r="G9" s="319">
        <f t="shared" si="0"/>
        <v>593.93784200300001</v>
      </c>
      <c r="H9" s="319">
        <f t="shared" si="0"/>
        <v>737.017605495</v>
      </c>
      <c r="I9" s="319">
        <f t="shared" ref="I9" si="1">I5-I7</f>
        <v>616.05917310700011</v>
      </c>
    </row>
    <row r="10" spans="1:14" s="17" customFormat="1" ht="18" customHeight="1">
      <c r="A10" s="253" t="s">
        <v>2289</v>
      </c>
      <c r="B10" s="319">
        <f t="shared" si="0"/>
        <v>187.68533305599999</v>
      </c>
      <c r="C10" s="319">
        <f t="shared" si="0"/>
        <v>218.19414440299997</v>
      </c>
      <c r="D10" s="319">
        <f t="shared" si="0"/>
        <v>215.12837456600008</v>
      </c>
      <c r="E10" s="319">
        <f t="shared" si="0"/>
        <v>190.81438477099996</v>
      </c>
      <c r="F10" s="319">
        <f t="shared" si="0"/>
        <v>204.14843881399992</v>
      </c>
      <c r="G10" s="319">
        <f t="shared" si="0"/>
        <v>226.80899422900001</v>
      </c>
      <c r="H10" s="319">
        <f t="shared" si="0"/>
        <v>238.66028208200001</v>
      </c>
      <c r="I10" s="319">
        <f t="shared" ref="I10" si="2">I6-I8</f>
        <v>123.86344370899997</v>
      </c>
    </row>
    <row r="11" spans="1:14">
      <c r="A11" s="743" t="s">
        <v>2298</v>
      </c>
      <c r="B11" s="744"/>
      <c r="C11" s="744"/>
      <c r="D11" s="744"/>
      <c r="E11" s="744"/>
      <c r="F11" s="744"/>
      <c r="G11" s="744"/>
      <c r="H11" s="744"/>
      <c r="I11" s="547"/>
    </row>
    <row r="12" spans="1:14">
      <c r="A12" s="395" t="s">
        <v>2290</v>
      </c>
      <c r="B12" s="296"/>
      <c r="C12" s="296"/>
      <c r="D12" s="296"/>
      <c r="E12" s="296"/>
      <c r="F12" s="296"/>
      <c r="G12" s="296"/>
      <c r="H12" s="296"/>
      <c r="I12" s="296"/>
    </row>
    <row r="13" spans="1:14">
      <c r="A13" s="373" t="s">
        <v>2291</v>
      </c>
      <c r="B13" s="319"/>
      <c r="C13" s="319"/>
      <c r="D13" s="319"/>
      <c r="E13" s="319"/>
      <c r="F13" s="319"/>
      <c r="G13" s="319"/>
      <c r="H13" s="319"/>
      <c r="I13" s="319"/>
      <c r="N13" s="8"/>
    </row>
    <row r="14" spans="1:14">
      <c r="A14" s="373" t="s">
        <v>2292</v>
      </c>
      <c r="B14" s="319"/>
      <c r="C14" s="319"/>
      <c r="D14" s="319"/>
      <c r="E14" s="319"/>
      <c r="F14" s="319"/>
      <c r="G14" s="319"/>
      <c r="H14" s="319"/>
      <c r="I14" s="319"/>
    </row>
    <row r="15" spans="1:14">
      <c r="A15" s="743" t="s">
        <v>2299</v>
      </c>
      <c r="B15" s="744"/>
      <c r="C15" s="744"/>
      <c r="D15" s="744"/>
      <c r="E15" s="744"/>
      <c r="F15" s="744"/>
      <c r="G15" s="744"/>
      <c r="H15" s="744"/>
      <c r="I15" s="547"/>
    </row>
    <row r="16" spans="1:14">
      <c r="A16" s="395" t="s">
        <v>2293</v>
      </c>
      <c r="B16" s="319"/>
      <c r="C16" s="319"/>
      <c r="D16" s="319"/>
      <c r="E16" s="319"/>
      <c r="F16" s="319"/>
      <c r="G16" s="319"/>
      <c r="H16" s="319"/>
      <c r="I16" s="319"/>
    </row>
    <row r="17" spans="1:14">
      <c r="A17" s="373" t="s">
        <v>2291</v>
      </c>
      <c r="B17" s="319"/>
      <c r="C17" s="319"/>
      <c r="D17" s="319"/>
      <c r="E17" s="319"/>
      <c r="F17" s="319"/>
      <c r="G17" s="319"/>
      <c r="H17" s="319"/>
      <c r="I17" s="319"/>
      <c r="N17" s="8"/>
    </row>
    <row r="18" spans="1:14">
      <c r="A18" s="373" t="s">
        <v>2294</v>
      </c>
      <c r="B18" s="319"/>
      <c r="C18" s="319"/>
      <c r="D18" s="319"/>
      <c r="E18" s="319"/>
      <c r="F18" s="319"/>
      <c r="G18" s="319"/>
      <c r="H18" s="319"/>
      <c r="I18" s="319"/>
    </row>
    <row r="20" spans="1:14">
      <c r="A20" s="249" t="s">
        <v>3121</v>
      </c>
    </row>
    <row r="21" spans="1:14">
      <c r="A21" s="561" t="s">
        <v>3119</v>
      </c>
    </row>
  </sheetData>
  <mergeCells count="3">
    <mergeCell ref="A4:H4"/>
    <mergeCell ref="A11:H11"/>
    <mergeCell ref="A15:H15"/>
  </mergeCells>
  <hyperlinks>
    <hyperlink ref="K3" location="Content!A1" display="Back to content page" xr:uid="{00000000-0004-0000-4C00-000000000000}"/>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M21"/>
  <sheetViews>
    <sheetView workbookViewId="0">
      <selection activeCell="G20" sqref="G20"/>
    </sheetView>
  </sheetViews>
  <sheetFormatPr defaultRowHeight="14.4"/>
  <cols>
    <col min="1" max="1" width="44.5546875" customWidth="1"/>
    <col min="2" max="9" width="9.77734375" bestFit="1" customWidth="1"/>
  </cols>
  <sheetData>
    <row r="1" spans="1:13" s="17" customFormat="1" ht="18" customHeight="1">
      <c r="A1" s="44" t="s">
        <v>3323</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762.81</v>
      </c>
      <c r="C5" s="319">
        <v>817.41</v>
      </c>
      <c r="D5" s="319">
        <v>824.44</v>
      </c>
      <c r="E5" s="319">
        <v>735.56</v>
      </c>
      <c r="F5" s="319">
        <v>702.73</v>
      </c>
      <c r="G5" s="319">
        <v>631.95000000000005</v>
      </c>
      <c r="H5" s="319">
        <v>614.92999999999995</v>
      </c>
      <c r="I5" s="319">
        <v>713.2</v>
      </c>
    </row>
    <row r="6" spans="1:13" s="17" customFormat="1" ht="19.5" customHeight="1">
      <c r="A6" s="394" t="s">
        <v>2296</v>
      </c>
      <c r="B6" s="319">
        <v>1181.43</v>
      </c>
      <c r="C6" s="319">
        <v>1216.21</v>
      </c>
      <c r="D6" s="319">
        <v>1371.07</v>
      </c>
      <c r="E6" s="319">
        <v>1301.95</v>
      </c>
      <c r="F6" s="319">
        <v>1283.43</v>
      </c>
      <c r="G6" s="319">
        <v>1126.26</v>
      </c>
      <c r="H6" s="319">
        <v>1208.6199999999999</v>
      </c>
      <c r="I6" s="319">
        <v>1554.5</v>
      </c>
      <c r="K6" s="13"/>
    </row>
    <row r="7" spans="1:13" s="17" customFormat="1" ht="18" customHeight="1">
      <c r="A7" s="253" t="s">
        <v>2286</v>
      </c>
      <c r="B7" s="319">
        <v>49.55</v>
      </c>
      <c r="C7" s="319">
        <v>48.22</v>
      </c>
      <c r="D7" s="319">
        <v>38.03</v>
      </c>
      <c r="E7" s="319">
        <v>39.020000000000003</v>
      </c>
      <c r="F7" s="319">
        <v>30.93</v>
      </c>
      <c r="G7" s="319">
        <v>16.329999999999998</v>
      </c>
      <c r="H7" s="319">
        <v>25.4</v>
      </c>
      <c r="I7" s="319">
        <v>48.1</v>
      </c>
      <c r="K7" s="252"/>
    </row>
    <row r="8" spans="1:13" s="17" customFormat="1" ht="18" customHeight="1">
      <c r="A8" s="253" t="s">
        <v>2287</v>
      </c>
      <c r="B8" s="319">
        <v>233.21</v>
      </c>
      <c r="C8" s="319">
        <v>258.39</v>
      </c>
      <c r="D8" s="319">
        <v>297.87</v>
      </c>
      <c r="E8" s="319">
        <v>264.16000000000003</v>
      </c>
      <c r="F8" s="319">
        <v>269.2</v>
      </c>
      <c r="G8" s="319">
        <v>202.59</v>
      </c>
      <c r="H8" s="319">
        <v>231.1</v>
      </c>
      <c r="I8" s="319">
        <v>290.10000000000002</v>
      </c>
      <c r="K8" s="13"/>
    </row>
    <row r="9" spans="1:13" s="17" customFormat="1" ht="18" customHeight="1">
      <c r="A9" s="253" t="s">
        <v>2288</v>
      </c>
      <c r="B9" s="319">
        <f t="shared" ref="B9:H10" si="0">B5-B7</f>
        <v>713.26</v>
      </c>
      <c r="C9" s="319">
        <f t="shared" si="0"/>
        <v>769.18999999999994</v>
      </c>
      <c r="D9" s="319">
        <f t="shared" si="0"/>
        <v>786.41000000000008</v>
      </c>
      <c r="E9" s="319">
        <f t="shared" si="0"/>
        <v>696.54</v>
      </c>
      <c r="F9" s="319">
        <f t="shared" si="0"/>
        <v>671.80000000000007</v>
      </c>
      <c r="G9" s="319">
        <f t="shared" si="0"/>
        <v>615.62</v>
      </c>
      <c r="H9" s="319">
        <f t="shared" si="0"/>
        <v>589.53</v>
      </c>
      <c r="I9" s="319">
        <f t="shared" ref="I9:I10" si="1">I5-I7</f>
        <v>665.1</v>
      </c>
    </row>
    <row r="10" spans="1:13" s="17" customFormat="1" ht="18" customHeight="1">
      <c r="A10" s="253" t="s">
        <v>2289</v>
      </c>
      <c r="B10" s="319">
        <f t="shared" si="0"/>
        <v>948.22</v>
      </c>
      <c r="C10" s="319">
        <f t="shared" si="0"/>
        <v>957.82</v>
      </c>
      <c r="D10" s="319">
        <f t="shared" si="0"/>
        <v>1073.1999999999998</v>
      </c>
      <c r="E10" s="319">
        <f t="shared" si="0"/>
        <v>1037.79</v>
      </c>
      <c r="F10" s="319">
        <f t="shared" si="0"/>
        <v>1014.23</v>
      </c>
      <c r="G10" s="319">
        <f t="shared" si="0"/>
        <v>923.67</v>
      </c>
      <c r="H10" s="319">
        <f t="shared" si="0"/>
        <v>977.51999999999987</v>
      </c>
      <c r="I10" s="319">
        <f t="shared" si="1"/>
        <v>1264.4000000000001</v>
      </c>
    </row>
    <row r="11" spans="1:13">
      <c r="A11" s="743" t="s">
        <v>2298</v>
      </c>
      <c r="B11" s="744"/>
      <c r="C11" s="744"/>
      <c r="D11" s="744"/>
      <c r="E11" s="744"/>
      <c r="F11" s="744"/>
      <c r="G11" s="744"/>
      <c r="H11" s="744"/>
      <c r="I11" s="547"/>
    </row>
    <row r="12" spans="1:13">
      <c r="A12" s="395" t="s">
        <v>2290</v>
      </c>
      <c r="B12" s="296"/>
      <c r="C12" s="296"/>
      <c r="D12" s="296"/>
      <c r="E12" s="296"/>
      <c r="F12" s="296"/>
      <c r="G12" s="296"/>
      <c r="H12" s="296"/>
      <c r="I12" s="296"/>
    </row>
    <row r="13" spans="1:13">
      <c r="A13" s="373" t="s">
        <v>2291</v>
      </c>
      <c r="B13" s="319">
        <v>12.83</v>
      </c>
      <c r="C13" s="319">
        <v>15.2</v>
      </c>
      <c r="D13" s="319">
        <v>14</v>
      </c>
      <c r="E13" s="319">
        <v>11.88</v>
      </c>
      <c r="F13" s="319">
        <v>12.32</v>
      </c>
      <c r="G13" s="319">
        <v>9.68</v>
      </c>
      <c r="H13" s="319">
        <v>22.95</v>
      </c>
      <c r="I13" s="319">
        <v>22.83</v>
      </c>
      <c r="L13" s="17"/>
    </row>
    <row r="14" spans="1:13">
      <c r="A14" s="373" t="s">
        <v>2292</v>
      </c>
      <c r="B14" s="319">
        <v>32.86</v>
      </c>
      <c r="C14" s="319">
        <v>47.77</v>
      </c>
      <c r="D14" s="319">
        <v>44.03</v>
      </c>
      <c r="E14" s="319">
        <v>33.72</v>
      </c>
      <c r="F14" s="319">
        <v>33.369999999999997</v>
      </c>
      <c r="G14" s="319">
        <v>27</v>
      </c>
      <c r="H14" s="319">
        <v>35.380000000000003</v>
      </c>
      <c r="I14" s="319">
        <v>26.46</v>
      </c>
      <c r="L14" s="17"/>
    </row>
    <row r="15" spans="1:13">
      <c r="A15" s="743" t="s">
        <v>2299</v>
      </c>
      <c r="B15" s="744"/>
      <c r="C15" s="744"/>
      <c r="D15" s="744"/>
      <c r="E15" s="744"/>
      <c r="F15" s="744"/>
      <c r="G15" s="744"/>
      <c r="H15" s="744"/>
      <c r="I15" s="547"/>
    </row>
    <row r="16" spans="1:13">
      <c r="A16" s="395" t="s">
        <v>2293</v>
      </c>
      <c r="B16" s="319"/>
      <c r="C16" s="319"/>
      <c r="D16" s="319"/>
      <c r="E16" s="319"/>
      <c r="F16" s="319"/>
      <c r="G16" s="319"/>
      <c r="H16" s="319"/>
      <c r="I16" s="319"/>
    </row>
    <row r="17" spans="1:12">
      <c r="A17" s="373" t="s">
        <v>2291</v>
      </c>
      <c r="B17" s="319">
        <v>0.19</v>
      </c>
      <c r="C17" s="319">
        <v>0.19</v>
      </c>
      <c r="D17" s="319">
        <v>0.17</v>
      </c>
      <c r="E17" s="319">
        <v>0.13</v>
      </c>
      <c r="F17" s="319">
        <v>0.17</v>
      </c>
      <c r="G17" s="319">
        <v>0.11</v>
      </c>
      <c r="H17" s="319">
        <v>0.15</v>
      </c>
      <c r="I17" s="319">
        <v>0.18</v>
      </c>
      <c r="L17" s="17"/>
    </row>
    <row r="18" spans="1:12">
      <c r="A18" s="373" t="s">
        <v>2294</v>
      </c>
      <c r="B18" s="319">
        <v>467.02300000000002</v>
      </c>
      <c r="C18" s="319">
        <v>469.89699999999999</v>
      </c>
      <c r="D18" s="319">
        <v>442.06400000000002</v>
      </c>
      <c r="E18" s="319">
        <v>325.60599999999999</v>
      </c>
      <c r="F18" s="319">
        <v>395.077</v>
      </c>
      <c r="G18" s="319">
        <v>271.75200000000001</v>
      </c>
      <c r="H18" s="319">
        <v>295.58699999999999</v>
      </c>
      <c r="I18" s="319">
        <v>268.68700000000001</v>
      </c>
      <c r="L18" s="17"/>
    </row>
    <row r="21" spans="1:12">
      <c r="A21" s="250" t="s">
        <v>3097</v>
      </c>
    </row>
  </sheetData>
  <mergeCells count="3">
    <mergeCell ref="A4:H4"/>
    <mergeCell ref="A11:H11"/>
    <mergeCell ref="A15:H15"/>
  </mergeCells>
  <hyperlinks>
    <hyperlink ref="K3" location="Content!A1" display="Back to content page" xr:uid="{00000000-0004-0000-4D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Z23"/>
  <sheetViews>
    <sheetView topLeftCell="A4" workbookViewId="0">
      <selection activeCell="B4" sqref="B4:X20"/>
    </sheetView>
  </sheetViews>
  <sheetFormatPr defaultRowHeight="14.4"/>
  <cols>
    <col min="1" max="1" width="34.5546875" customWidth="1"/>
    <col min="2" max="24" width="10.21875" customWidth="1"/>
  </cols>
  <sheetData>
    <row r="1" spans="1:26">
      <c r="A1" s="44" t="s">
        <v>2899</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5">
        <v>11496.2948</v>
      </c>
      <c r="C4" s="575">
        <v>10225.550520999997</v>
      </c>
      <c r="D4" s="575">
        <v>12343.288114229401</v>
      </c>
      <c r="E4" s="575">
        <v>15197.977239799999</v>
      </c>
      <c r="F4" s="575">
        <v>19561.663782335305</v>
      </c>
      <c r="G4" s="575">
        <v>33484.175066413489</v>
      </c>
      <c r="H4" s="575">
        <v>41073.094011687717</v>
      </c>
      <c r="I4" s="575">
        <v>52777.825285657134</v>
      </c>
      <c r="J4" s="575">
        <v>77916.677510069771</v>
      </c>
      <c r="K4" s="575">
        <v>60781.267279139021</v>
      </c>
      <c r="L4" s="575">
        <v>68091.874594239882</v>
      </c>
      <c r="M4" s="575">
        <v>84312.831105245539</v>
      </c>
      <c r="N4" s="575">
        <v>94818.257700324728</v>
      </c>
      <c r="O4" s="575">
        <v>92142.87267168783</v>
      </c>
      <c r="P4" s="575">
        <v>83797.652521972937</v>
      </c>
      <c r="Q4" s="575">
        <v>52854.849957745559</v>
      </c>
      <c r="R4" s="575">
        <v>40114.450298354437</v>
      </c>
      <c r="S4" s="575">
        <v>48021.949160716315</v>
      </c>
      <c r="T4" s="575">
        <v>54876.001002609621</v>
      </c>
      <c r="U4" s="575">
        <v>48197.146193717199</v>
      </c>
      <c r="V4" s="575">
        <v>30594.715368013032</v>
      </c>
      <c r="W4" s="575">
        <v>44859.882165016497</v>
      </c>
      <c r="X4" s="575">
        <v>67425.121706275793</v>
      </c>
    </row>
    <row r="5" spans="1:26">
      <c r="A5" s="389" t="s">
        <v>12</v>
      </c>
      <c r="B5" s="575">
        <v>2838.6663496413385</v>
      </c>
      <c r="C5" s="575">
        <v>2227.3630347706721</v>
      </c>
      <c r="D5" s="575">
        <v>1698.3427624597916</v>
      </c>
      <c r="E5" s="575">
        <v>2714.2734838372453</v>
      </c>
      <c r="F5" s="575">
        <v>3802.0858834517908</v>
      </c>
      <c r="G5" s="575">
        <v>4497.0182855775838</v>
      </c>
      <c r="H5" s="575">
        <v>3886.0549164859594</v>
      </c>
      <c r="I5" s="575">
        <v>5129.3403795325885</v>
      </c>
      <c r="J5" s="575">
        <v>3722.5201389955691</v>
      </c>
      <c r="K5" s="575">
        <v>3976.5263358672009</v>
      </c>
      <c r="L5" s="575">
        <v>5534.296327336554</v>
      </c>
      <c r="M5" s="575">
        <v>6418.9170915381937</v>
      </c>
      <c r="N5" s="575">
        <v>7234.8637416477277</v>
      </c>
      <c r="O5" s="575">
        <v>7362.6182702374008</v>
      </c>
      <c r="P5" s="575">
        <v>6281.3947665217856</v>
      </c>
      <c r="Q5" s="575">
        <v>5748.5425245828128</v>
      </c>
      <c r="R5" s="575">
        <v>6807.6240353622306</v>
      </c>
      <c r="S5" s="575">
        <v>6493.8455926571651</v>
      </c>
      <c r="T5" s="575">
        <v>7384.6968137797094</v>
      </c>
      <c r="U5" s="575">
        <v>6644.6428352248131</v>
      </c>
      <c r="V5" s="575">
        <v>5815.143262106998</v>
      </c>
      <c r="W5" s="575">
        <v>9824.4130035819999</v>
      </c>
      <c r="X5" s="575">
        <v>9584.9204048559986</v>
      </c>
    </row>
    <row r="6" spans="1:26">
      <c r="A6" s="389" t="s">
        <v>513</v>
      </c>
      <c r="B6" s="575"/>
      <c r="C6" s="575"/>
      <c r="D6" s="575"/>
      <c r="E6" s="575"/>
      <c r="F6" s="575"/>
      <c r="G6" s="575"/>
      <c r="H6" s="575"/>
      <c r="I6" s="575"/>
      <c r="J6" s="575"/>
      <c r="K6" s="575">
        <v>175.99252205600001</v>
      </c>
      <c r="L6" s="575">
        <v>169.85538178199999</v>
      </c>
      <c r="M6" s="575">
        <v>220.392038136</v>
      </c>
      <c r="N6" s="575">
        <v>205.52606943799998</v>
      </c>
      <c r="O6" s="575">
        <v>193.60540559</v>
      </c>
      <c r="P6" s="575">
        <v>214.39905714299999</v>
      </c>
      <c r="Q6" s="575">
        <v>170.70780375999999</v>
      </c>
      <c r="R6" s="575">
        <v>205.46774106999999</v>
      </c>
      <c r="S6" s="575">
        <v>230.64056499899999</v>
      </c>
      <c r="T6" s="575">
        <v>253.61774218699998</v>
      </c>
      <c r="U6" s="575">
        <v>222.15095291571788</v>
      </c>
      <c r="V6" s="575">
        <v>223.50841607787982</v>
      </c>
      <c r="W6" s="575">
        <v>352.91958853726078</v>
      </c>
      <c r="X6" s="575">
        <v>256.56745294337168</v>
      </c>
    </row>
    <row r="7" spans="1:26">
      <c r="A7" s="389" t="s">
        <v>100</v>
      </c>
      <c r="B7" s="575">
        <v>2617.1097584000008</v>
      </c>
      <c r="C7" s="575">
        <v>2572.5516333000041</v>
      </c>
      <c r="D7" s="575">
        <v>3247.8519803999998</v>
      </c>
      <c r="E7" s="575">
        <v>2784.1475026000044</v>
      </c>
      <c r="F7" s="575">
        <v>3165.7957506999992</v>
      </c>
      <c r="G7" s="575">
        <v>3938.3685464000005</v>
      </c>
      <c r="H7" s="575">
        <v>4263.7677458999979</v>
      </c>
      <c r="I7" s="575">
        <v>4716.0899175999957</v>
      </c>
      <c r="J7" s="575">
        <v>7214.680597599996</v>
      </c>
      <c r="K7" s="575">
        <v>5895.983776600011</v>
      </c>
      <c r="L7" s="575">
        <v>6759</v>
      </c>
      <c r="M7" s="575">
        <v>9488.6860500000057</v>
      </c>
      <c r="N7" s="575">
        <v>7577</v>
      </c>
      <c r="O7" s="575">
        <v>9368</v>
      </c>
      <c r="P7" s="575">
        <v>10442</v>
      </c>
      <c r="Q7" s="575">
        <v>16158.775938802555</v>
      </c>
      <c r="R7" s="575">
        <v>15524.941628752356</v>
      </c>
      <c r="S7" s="575">
        <v>16335.25</v>
      </c>
      <c r="T7" s="575">
        <v>17532.5</v>
      </c>
      <c r="U7" s="575">
        <v>9344.9178490499999</v>
      </c>
      <c r="V7" s="575">
        <v>18169</v>
      </c>
      <c r="W7" s="575">
        <v>30520.019999999997</v>
      </c>
      <c r="X7" s="575">
        <v>22741.983248545497</v>
      </c>
    </row>
    <row r="8" spans="1:26">
      <c r="A8" s="389" t="s">
        <v>512</v>
      </c>
      <c r="B8" s="575">
        <v>164.75786333333326</v>
      </c>
      <c r="C8" s="575">
        <v>279.94758674418608</v>
      </c>
      <c r="D8" s="575">
        <v>362.06982771428557</v>
      </c>
      <c r="E8" s="575">
        <v>542.71433223684244</v>
      </c>
      <c r="F8" s="575">
        <v>518.28888656250001</v>
      </c>
      <c r="G8" s="575">
        <v>347.90945359375019</v>
      </c>
      <c r="H8" s="575">
        <v>619.83772894117647</v>
      </c>
      <c r="I8" s="575">
        <v>435.49394979716271</v>
      </c>
      <c r="J8" s="575">
        <v>362.42870448554231</v>
      </c>
      <c r="K8" s="575">
        <v>687.02607902</v>
      </c>
      <c r="L8" s="575">
        <v>729.44232071999977</v>
      </c>
      <c r="M8" s="575">
        <v>1225.4282172600006</v>
      </c>
      <c r="N8" s="575">
        <v>839.77758377999908</v>
      </c>
      <c r="O8" s="575">
        <v>875.7335057399996</v>
      </c>
      <c r="P8" s="575">
        <v>862.53173445999801</v>
      </c>
      <c r="Q8" s="575">
        <v>751.02117332999842</v>
      </c>
      <c r="R8" s="575">
        <v>682.41279776000147</v>
      </c>
      <c r="S8" s="575">
        <v>632.40251711000519</v>
      </c>
      <c r="T8" s="575">
        <v>737.68464313000368</v>
      </c>
      <c r="U8" s="575">
        <v>769.51176680000026</v>
      </c>
      <c r="V8" s="575">
        <v>726.19344001000218</v>
      </c>
      <c r="W8" s="575">
        <v>757.94116785000688</v>
      </c>
      <c r="X8" s="575">
        <v>815.28667097000744</v>
      </c>
    </row>
    <row r="9" spans="1:26">
      <c r="A9" s="389" t="s">
        <v>11</v>
      </c>
      <c r="B9" s="575">
        <v>242.78999099090527</v>
      </c>
      <c r="C9" s="575">
        <v>148.19737337209301</v>
      </c>
      <c r="D9" s="575">
        <v>391.39932266666676</v>
      </c>
      <c r="E9" s="575">
        <v>574.93158842105288</v>
      </c>
      <c r="F9" s="575">
        <v>438.1417081249997</v>
      </c>
      <c r="G9" s="575">
        <v>321.0107770312502</v>
      </c>
      <c r="H9" s="575">
        <v>659.09455235294149</v>
      </c>
      <c r="I9" s="575">
        <v>358.34024524822712</v>
      </c>
      <c r="J9" s="575">
        <v>479.167114819277</v>
      </c>
      <c r="K9" s="575">
        <v>357.29153440476193</v>
      </c>
      <c r="L9" s="575">
        <v>380.27142211665796</v>
      </c>
      <c r="M9" s="575">
        <v>449.58608468813259</v>
      </c>
      <c r="N9" s="575">
        <v>528.32559157654509</v>
      </c>
      <c r="O9" s="575">
        <v>485.72694366521523</v>
      </c>
      <c r="P9" s="575">
        <v>931.45764640262587</v>
      </c>
      <c r="Q9" s="575">
        <v>734.99711721596532</v>
      </c>
      <c r="R9" s="575">
        <v>617.95568474261654</v>
      </c>
      <c r="S9" s="575">
        <v>898.15405793409491</v>
      </c>
      <c r="T9" s="575">
        <v>808.09909763569817</v>
      </c>
      <c r="U9" s="575">
        <v>964.10172527524219</v>
      </c>
      <c r="V9" s="575">
        <v>868.60152628528158</v>
      </c>
      <c r="W9" s="575">
        <v>896.13678673901245</v>
      </c>
      <c r="X9" s="575">
        <v>748.40211589342198</v>
      </c>
    </row>
    <row r="10" spans="1:26">
      <c r="A10" s="389" t="s">
        <v>10</v>
      </c>
      <c r="B10" s="575">
        <v>1725.8076149862889</v>
      </c>
      <c r="C10" s="575">
        <v>1708.2000298581559</v>
      </c>
      <c r="D10" s="575">
        <v>1236.0024142395362</v>
      </c>
      <c r="E10" s="575">
        <v>2021.658629941071</v>
      </c>
      <c r="F10" s="575">
        <v>2216.5309007759129</v>
      </c>
      <c r="G10" s="575">
        <v>2248.2601377029573</v>
      </c>
      <c r="H10" s="575">
        <v>2491.8676287730796</v>
      </c>
      <c r="I10" s="575">
        <v>3413.6539721151107</v>
      </c>
      <c r="J10" s="575">
        <v>5188.7385283366793</v>
      </c>
      <c r="K10" s="575">
        <v>3938.8035737665537</v>
      </c>
      <c r="L10" s="575">
        <v>3446.1053249182069</v>
      </c>
      <c r="M10" s="575">
        <v>4007.2301814299467</v>
      </c>
      <c r="N10" s="575">
        <v>3388.9301116216143</v>
      </c>
      <c r="O10" s="575">
        <v>3969.4196535752881</v>
      </c>
      <c r="P10" s="575">
        <v>5119.0710316703753</v>
      </c>
      <c r="Q10" s="575">
        <v>4666.3482520285115</v>
      </c>
      <c r="R10" s="575">
        <v>4798.3481570149524</v>
      </c>
      <c r="S10" s="575">
        <v>6120.7157571156722</v>
      </c>
      <c r="T10" s="575">
        <v>6529.6172340153971</v>
      </c>
      <c r="U10" s="575">
        <v>6048.702078054037</v>
      </c>
      <c r="V10" s="575">
        <v>4838.2124568617528</v>
      </c>
      <c r="W10" s="575">
        <v>6473.0616655323047</v>
      </c>
      <c r="X10" s="575">
        <v>8682.2856818085147</v>
      </c>
    </row>
    <row r="11" spans="1:26">
      <c r="A11" s="389" t="s">
        <v>9</v>
      </c>
      <c r="B11" s="575">
        <v>562.96108599999991</v>
      </c>
      <c r="C11" s="575">
        <v>780.69992300000001</v>
      </c>
      <c r="D11" s="575">
        <v>824.90400599999987</v>
      </c>
      <c r="E11" s="575">
        <v>967.79015200000003</v>
      </c>
      <c r="F11" s="575">
        <v>1036.1985240000001</v>
      </c>
      <c r="G11" s="575">
        <v>1201.51771768</v>
      </c>
      <c r="H11" s="575">
        <v>1379.7732600999998</v>
      </c>
      <c r="I11" s="575">
        <v>1718.8012796500002</v>
      </c>
      <c r="J11" s="575">
        <v>2130.20261076</v>
      </c>
      <c r="K11" s="575">
        <v>2375.8051274300001</v>
      </c>
      <c r="L11" s="575">
        <v>2538.3826604300002</v>
      </c>
      <c r="M11" s="575">
        <v>3152.5233616363548</v>
      </c>
      <c r="N11" s="575">
        <v>2921.7111648439782</v>
      </c>
      <c r="O11" s="575">
        <v>2542.6376682690002</v>
      </c>
      <c r="P11" s="575">
        <v>2616.114108793</v>
      </c>
      <c r="Q11" s="575">
        <v>2230.6874359099997</v>
      </c>
      <c r="R11" s="575">
        <v>2229.2854995859998</v>
      </c>
      <c r="S11" s="575">
        <v>2501.0594187339998</v>
      </c>
      <c r="T11" s="575">
        <v>2612.3457510570006</v>
      </c>
      <c r="U11" s="575">
        <v>2850.0216079380002</v>
      </c>
      <c r="V11" s="575">
        <v>2353.5725182599995</v>
      </c>
      <c r="W11" s="575">
        <v>2963.790276874</v>
      </c>
      <c r="X11" s="575">
        <v>1827.3026325810001</v>
      </c>
    </row>
    <row r="12" spans="1:26">
      <c r="A12" s="389" t="s">
        <v>8</v>
      </c>
      <c r="B12" s="575">
        <v>3291.0848819497328</v>
      </c>
      <c r="C12" s="575">
        <v>3298.8007223942209</v>
      </c>
      <c r="D12" s="575">
        <v>3576.9582777036044</v>
      </c>
      <c r="E12" s="575">
        <v>3831.1958069062725</v>
      </c>
      <c r="F12" s="575">
        <v>4325.5620180180176</v>
      </c>
      <c r="G12" s="575">
        <v>5005.2909339719463</v>
      </c>
      <c r="H12" s="575">
        <v>5604.3187158908504</v>
      </c>
      <c r="I12" s="575">
        <v>5549.2157475294871</v>
      </c>
      <c r="J12" s="575">
        <v>6362.3568406205932</v>
      </c>
      <c r="K12" s="575">
        <v>5034.4290544771438</v>
      </c>
      <c r="L12" s="575">
        <v>5914.4484299125934</v>
      </c>
      <c r="M12" s="575">
        <v>6878.3538086956514</v>
      </c>
      <c r="N12" s="575">
        <v>7161.9747410624786</v>
      </c>
      <c r="O12" s="575">
        <v>7418.5116438356163</v>
      </c>
      <c r="P12" s="575">
        <v>7822.9755062050954</v>
      </c>
      <c r="Q12" s="575">
        <v>6550.73</v>
      </c>
      <c r="R12" s="575">
        <v>6071.4700000000012</v>
      </c>
      <c r="S12" s="575">
        <v>6515.5699999999988</v>
      </c>
      <c r="T12" s="575">
        <v>6931.06</v>
      </c>
      <c r="U12" s="575">
        <v>6815.18</v>
      </c>
      <c r="V12" s="575">
        <v>5282.4599999999991</v>
      </c>
      <c r="W12" s="575">
        <v>6237.93</v>
      </c>
      <c r="X12" s="575">
        <v>7839.0999999999995</v>
      </c>
    </row>
    <row r="13" spans="1:26">
      <c r="A13" s="389" t="s">
        <v>6</v>
      </c>
      <c r="B13" s="575">
        <v>585.67741147275149</v>
      </c>
      <c r="C13" s="575">
        <v>499.95719555206779</v>
      </c>
      <c r="D13" s="575">
        <v>1427.2421256451303</v>
      </c>
      <c r="E13" s="575">
        <v>1590.4896860803885</v>
      </c>
      <c r="F13" s="575">
        <v>2129.3989214875737</v>
      </c>
      <c r="G13" s="575">
        <v>2589.4832170591453</v>
      </c>
      <c r="H13" s="575">
        <v>3557.9580070055945</v>
      </c>
      <c r="I13" s="575">
        <v>3496.7813470871542</v>
      </c>
      <c r="J13" s="575">
        <v>4555.0858031760372</v>
      </c>
      <c r="K13" s="575">
        <v>3874.8609974994788</v>
      </c>
      <c r="L13" s="575">
        <v>3064.708711751764</v>
      </c>
      <c r="M13" s="575">
        <v>6827.3726282920825</v>
      </c>
      <c r="N13" s="575">
        <v>8965.4021438541058</v>
      </c>
      <c r="O13" s="575">
        <v>9451.2003020863231</v>
      </c>
      <c r="P13" s="575">
        <v>9341.9512638103988</v>
      </c>
      <c r="Q13" s="575">
        <v>8209.9147687629593</v>
      </c>
      <c r="R13" s="575">
        <v>5862.2771043275534</v>
      </c>
      <c r="S13" s="575">
        <v>7598.8461434881383</v>
      </c>
      <c r="T13" s="575">
        <v>8781.3149243558182</v>
      </c>
      <c r="U13" s="575">
        <v>8669.8734312527959</v>
      </c>
      <c r="V13" s="575">
        <v>6822.7183667536692</v>
      </c>
      <c r="W13" s="575">
        <v>10277.131768836991</v>
      </c>
      <c r="X13" s="575">
        <v>18633.065367369156</v>
      </c>
    </row>
    <row r="14" spans="1:26">
      <c r="A14" s="389" t="s">
        <v>5</v>
      </c>
      <c r="B14" s="575">
        <v>1050.4759393701543</v>
      </c>
      <c r="C14" s="575">
        <v>1172.3828244144274</v>
      </c>
      <c r="D14" s="575">
        <v>1209.5865156868661</v>
      </c>
      <c r="E14" s="575">
        <v>1613.0641253730237</v>
      </c>
      <c r="F14" s="575">
        <v>2295.0564944719999</v>
      </c>
      <c r="G14" s="575">
        <v>2102.6927154040004</v>
      </c>
      <c r="H14" s="575">
        <v>2926.0169214529988</v>
      </c>
      <c r="I14" s="575">
        <v>3788.0681379799989</v>
      </c>
      <c r="J14" s="575">
        <v>4715.9027565000015</v>
      </c>
      <c r="K14" s="575">
        <v>4764.5676479360009</v>
      </c>
      <c r="L14" s="575">
        <v>5255.8440417200018</v>
      </c>
      <c r="M14" s="575">
        <v>4976.4835683319998</v>
      </c>
      <c r="N14" s="575">
        <v>5593.1850179359981</v>
      </c>
      <c r="O14" s="575">
        <v>5110.7883310610014</v>
      </c>
      <c r="P14" s="575">
        <v>6790.1902534979999</v>
      </c>
      <c r="Q14" s="575">
        <v>4613.6491239859997</v>
      </c>
      <c r="R14" s="575">
        <v>4624.1524786959999</v>
      </c>
      <c r="S14" s="575">
        <v>5032.7519230649996</v>
      </c>
      <c r="T14" s="575">
        <v>5672.278176029</v>
      </c>
      <c r="U14" s="575">
        <v>5414.881540702002</v>
      </c>
      <c r="V14" s="575">
        <v>4796.0162010140011</v>
      </c>
      <c r="W14" s="575">
        <v>5852.5190386340009</v>
      </c>
      <c r="X14" s="575">
        <v>7932.6689038919994</v>
      </c>
    </row>
    <row r="15" spans="1:26">
      <c r="A15" s="389" t="s">
        <v>4</v>
      </c>
      <c r="B15" s="575">
        <v>408.1323890000001</v>
      </c>
      <c r="C15" s="575">
        <v>588.08234269255138</v>
      </c>
      <c r="D15" s="575">
        <v>538.0653372895697</v>
      </c>
      <c r="E15" s="575">
        <v>579.42092552011252</v>
      </c>
      <c r="F15" s="575">
        <v>640.75647554545446</v>
      </c>
      <c r="G15" s="575">
        <v>836.51926336363636</v>
      </c>
      <c r="H15" s="575">
        <v>908.39775131982685</v>
      </c>
      <c r="I15" s="575">
        <v>990.94451896518069</v>
      </c>
      <c r="J15" s="575">
        <v>1038.7691706701823</v>
      </c>
      <c r="K15" s="575">
        <v>924.00256188159312</v>
      </c>
      <c r="L15" s="575">
        <v>1119.6979539013635</v>
      </c>
      <c r="M15" s="575">
        <v>1175.4595755410967</v>
      </c>
      <c r="N15" s="575">
        <v>1212.9878535362045</v>
      </c>
      <c r="O15" s="575">
        <v>1382.7945085074571</v>
      </c>
      <c r="P15" s="575">
        <v>1409.9860530304763</v>
      </c>
      <c r="Q15" s="575">
        <v>1094.1178921027665</v>
      </c>
      <c r="R15" s="575">
        <v>1216.7244058677747</v>
      </c>
      <c r="S15" s="575">
        <v>1497.6209947350246</v>
      </c>
      <c r="T15" s="575">
        <v>1502.8309045493845</v>
      </c>
      <c r="U15" s="575">
        <v>1333.4493904074498</v>
      </c>
      <c r="V15" s="575">
        <v>1170.7652398498449</v>
      </c>
      <c r="W15" s="575">
        <v>1302.3704256868727</v>
      </c>
      <c r="X15" s="575">
        <v>1518.2265942777997</v>
      </c>
    </row>
    <row r="16" spans="1:26">
      <c r="A16" s="389" t="s">
        <v>3</v>
      </c>
      <c r="B16" s="575">
        <v>53828.903416290574</v>
      </c>
      <c r="C16" s="575">
        <v>50973.896130232126</v>
      </c>
      <c r="D16" s="575">
        <v>56525.626026910097</v>
      </c>
      <c r="E16" s="575">
        <v>71828.170616019139</v>
      </c>
      <c r="F16" s="575">
        <v>96763.869151459701</v>
      </c>
      <c r="G16" s="575">
        <v>107158.98395359804</v>
      </c>
      <c r="H16" s="575">
        <v>126578.01333742167</v>
      </c>
      <c r="I16" s="575">
        <v>141719.87834387046</v>
      </c>
      <c r="J16" s="575">
        <v>157902.34431814053</v>
      </c>
      <c r="K16" s="575">
        <v>125923.62923102449</v>
      </c>
      <c r="L16" s="575">
        <v>151330.33926087787</v>
      </c>
      <c r="M16" s="575">
        <v>186628.21631757452</v>
      </c>
      <c r="N16" s="575">
        <v>177500.13848526872</v>
      </c>
      <c r="O16" s="575">
        <v>174740.30669099683</v>
      </c>
      <c r="P16" s="575">
        <v>167906.40162920672</v>
      </c>
      <c r="Q16" s="575">
        <v>146599.80312493636</v>
      </c>
      <c r="R16" s="575">
        <v>126825.18993427536</v>
      </c>
      <c r="S16" s="575">
        <v>145859.63651209752</v>
      </c>
      <c r="T16" s="575">
        <v>159496.06095491769</v>
      </c>
      <c r="U16" s="575">
        <v>151502.23181702476</v>
      </c>
      <c r="V16" s="575">
        <v>131895.72731890544</v>
      </c>
      <c r="W16" s="575">
        <v>187347.15119698492</v>
      </c>
      <c r="X16" s="575">
        <v>200486.140653852</v>
      </c>
    </row>
    <row r="17" spans="1:24">
      <c r="A17" s="389" t="s">
        <v>460</v>
      </c>
      <c r="B17" s="575">
        <v>1926.1101768022122</v>
      </c>
      <c r="C17" s="575">
        <v>2228.6213690823956</v>
      </c>
      <c r="D17" s="575">
        <v>2271.6386068909851</v>
      </c>
      <c r="E17" s="575">
        <v>2971.2129878820674</v>
      </c>
      <c r="F17" s="575">
        <v>3478.2625531879344</v>
      </c>
      <c r="G17" s="575">
        <v>4091.8500328477094</v>
      </c>
      <c r="H17" s="575">
        <v>5248.1192882313953</v>
      </c>
      <c r="I17" s="575">
        <v>5438.6925375463743</v>
      </c>
      <c r="J17" s="575">
        <v>8579.5625194751829</v>
      </c>
      <c r="K17" s="575">
        <v>8253.326316617151</v>
      </c>
      <c r="L17" s="575">
        <v>10385.121081314255</v>
      </c>
      <c r="M17" s="575">
        <v>10963.122667729305</v>
      </c>
      <c r="N17" s="575">
        <v>7980.0824379999995</v>
      </c>
      <c r="O17" s="575">
        <v>8334.2822023678018</v>
      </c>
      <c r="P17" s="575">
        <v>16985.163181027547</v>
      </c>
      <c r="Q17" s="575">
        <v>24590.617590037422</v>
      </c>
      <c r="R17" s="575">
        <v>10788.338039777549</v>
      </c>
      <c r="S17" s="575">
        <v>9670.1759699115501</v>
      </c>
      <c r="T17" s="575">
        <v>10718.594759749551</v>
      </c>
      <c r="U17" s="575">
        <v>12143.949725852099</v>
      </c>
      <c r="V17" s="575">
        <v>12610.527428714289</v>
      </c>
      <c r="W17" s="575">
        <v>15327.394586555831</v>
      </c>
      <c r="X17" s="575">
        <v>20258.285892039999</v>
      </c>
    </row>
    <row r="18" spans="1:24">
      <c r="A18" s="389" t="s">
        <v>1</v>
      </c>
      <c r="B18" s="575">
        <v>890.11159099999998</v>
      </c>
      <c r="C18" s="575">
        <v>1040.1473109999997</v>
      </c>
      <c r="D18" s="575">
        <v>965.40568400000029</v>
      </c>
      <c r="E18" s="575">
        <v>1087.7066100000002</v>
      </c>
      <c r="F18" s="575">
        <v>1759.2334249999999</v>
      </c>
      <c r="G18" s="575">
        <v>2767.1686650000001</v>
      </c>
      <c r="H18" s="575">
        <v>4275.2533560000002</v>
      </c>
      <c r="I18" s="575">
        <v>5282.1113949999999</v>
      </c>
      <c r="J18" s="575">
        <v>6052.6446169999999</v>
      </c>
      <c r="K18" s="575">
        <v>4646.8271749999994</v>
      </c>
      <c r="L18" s="575">
        <v>7343.8121629999996</v>
      </c>
      <c r="M18" s="575">
        <v>10024.554160070002</v>
      </c>
      <c r="N18" s="575">
        <v>10961.638802833997</v>
      </c>
      <c r="O18" s="575">
        <v>11986.058376688878</v>
      </c>
      <c r="P18" s="575">
        <v>10698.804293779698</v>
      </c>
      <c r="Q18" s="575">
        <v>9017.7396602388144</v>
      </c>
      <c r="R18" s="575">
        <v>8213.18141406</v>
      </c>
      <c r="S18" s="575">
        <v>10356.470714629999</v>
      </c>
      <c r="T18" s="575">
        <v>11932.091065936005</v>
      </c>
      <c r="U18" s="575">
        <v>9476.9293412184343</v>
      </c>
      <c r="V18" s="575">
        <v>9317.0034428078034</v>
      </c>
      <c r="W18" s="575">
        <v>13155.895854823013</v>
      </c>
      <c r="X18" s="575">
        <v>13846.613998487685</v>
      </c>
    </row>
    <row r="19" spans="1:24">
      <c r="A19" s="389" t="s">
        <v>0</v>
      </c>
      <c r="B19" s="575">
        <v>1025.2538429190545</v>
      </c>
      <c r="C19" s="575">
        <v>467.77643987077727</v>
      </c>
      <c r="D19" s="575">
        <v>1516.4717103722342</v>
      </c>
      <c r="E19" s="575">
        <v>1563.4492340615998</v>
      </c>
      <c r="F19" s="575">
        <v>2050.0280311157403</v>
      </c>
      <c r="G19" s="575">
        <v>1730.5676873090006</v>
      </c>
      <c r="H19" s="575">
        <v>2592.8887340990004</v>
      </c>
      <c r="I19" s="575">
        <v>2002.5569038160002</v>
      </c>
      <c r="J19" s="575">
        <v>952.79264509399991</v>
      </c>
      <c r="K19" s="575">
        <v>1585.4465770530005</v>
      </c>
      <c r="L19" s="575">
        <v>3413.8316538430008</v>
      </c>
      <c r="M19" s="575">
        <v>3554.6779371299999</v>
      </c>
      <c r="N19" s="575">
        <v>4077.9281254300013</v>
      </c>
      <c r="O19" s="575">
        <v>3847.3961652100006</v>
      </c>
      <c r="P19" s="575">
        <v>4011.4719359469982</v>
      </c>
      <c r="Q19" s="575">
        <v>3836.6550812920004</v>
      </c>
      <c r="R19" s="575">
        <v>3268.4250069069994</v>
      </c>
      <c r="S19" s="575">
        <v>3443.0712554129996</v>
      </c>
      <c r="T19" s="575">
        <v>4762.3249661899999</v>
      </c>
      <c r="U19" s="575">
        <v>4256.6416893009991</v>
      </c>
      <c r="V19" s="575">
        <v>3820.4497023559998</v>
      </c>
      <c r="W19" s="575">
        <v>5996.6500966469994</v>
      </c>
      <c r="X19" s="575">
        <v>7559.3882664129997</v>
      </c>
    </row>
    <row r="20" spans="1:24">
      <c r="A20" s="389" t="s">
        <v>2266</v>
      </c>
      <c r="B20" s="576">
        <v>82654.137112156342</v>
      </c>
      <c r="C20" s="576">
        <v>78212.174437283684</v>
      </c>
      <c r="D20" s="576">
        <v>88134.852712208172</v>
      </c>
      <c r="E20" s="576">
        <v>109868.20292067881</v>
      </c>
      <c r="F20" s="576">
        <v>144180.87250623695</v>
      </c>
      <c r="G20" s="576">
        <v>172320.81645295251</v>
      </c>
      <c r="H20" s="576">
        <v>206064.45595566218</v>
      </c>
      <c r="I20" s="576">
        <v>236817.7939613949</v>
      </c>
      <c r="J20" s="576">
        <v>287173.87387574336</v>
      </c>
      <c r="K20" s="576">
        <v>233195.7857897724</v>
      </c>
      <c r="L20" s="576">
        <v>275477.0313278641</v>
      </c>
      <c r="M20" s="576">
        <v>340303.83479329885</v>
      </c>
      <c r="N20" s="576">
        <v>340967.72957115411</v>
      </c>
      <c r="O20" s="576">
        <v>339211.95233951864</v>
      </c>
      <c r="P20" s="576">
        <v>335231.56498346868</v>
      </c>
      <c r="Q20" s="576">
        <v>287829.1574447318</v>
      </c>
      <c r="R20" s="576">
        <v>237850.24422655377</v>
      </c>
      <c r="S20" s="576">
        <v>271208.16058260645</v>
      </c>
      <c r="T20" s="576">
        <v>300531.11803614185</v>
      </c>
      <c r="U20" s="576">
        <v>274654.33194473357</v>
      </c>
      <c r="V20" s="576">
        <v>239304.61468801598</v>
      </c>
      <c r="W20" s="576">
        <v>342145.20762229973</v>
      </c>
      <c r="X20" s="576">
        <v>390155.35959020525</v>
      </c>
    </row>
    <row r="22" spans="1:24">
      <c r="A22" s="250" t="s">
        <v>3126</v>
      </c>
    </row>
    <row r="23" spans="1:24">
      <c r="A23" t="s">
        <v>3125</v>
      </c>
    </row>
  </sheetData>
  <hyperlinks>
    <hyperlink ref="Z3" location="Content!A1" display="Back to content page"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M21"/>
  <sheetViews>
    <sheetView topLeftCell="A5" workbookViewId="0">
      <selection activeCell="G20" sqref="G20"/>
    </sheetView>
  </sheetViews>
  <sheetFormatPr defaultRowHeight="14.4"/>
  <cols>
    <col min="1" max="1" width="45.77734375" customWidth="1"/>
    <col min="2" max="9" width="13.5546875" customWidth="1"/>
  </cols>
  <sheetData>
    <row r="1" spans="1:13" s="17" customFormat="1" ht="18" customHeight="1">
      <c r="A1" s="44" t="s">
        <v>3324</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1710.5397290347694</v>
      </c>
      <c r="C5" s="319">
        <v>1839.5823455576005</v>
      </c>
      <c r="D5" s="319">
        <v>3010.4185247939795</v>
      </c>
      <c r="E5" s="319">
        <v>2955.3281155895129</v>
      </c>
      <c r="F5" s="319">
        <v>2813.0455569810838</v>
      </c>
      <c r="G5" s="319">
        <v>2047.556875969397</v>
      </c>
      <c r="H5" s="319">
        <v>814.77289265999752</v>
      </c>
      <c r="I5" s="319">
        <f>AVERAGE(C5:G5)</f>
        <v>2533.1862837783146</v>
      </c>
    </row>
    <row r="6" spans="1:13" s="17" customFormat="1" ht="19.5" customHeight="1">
      <c r="A6" s="394" t="s">
        <v>2296</v>
      </c>
      <c r="B6" s="319">
        <v>2530.392750482803</v>
      </c>
      <c r="C6" s="319">
        <v>1851.3121530885933</v>
      </c>
      <c r="D6" s="319">
        <v>2201.8898493267338</v>
      </c>
      <c r="E6" s="319">
        <v>2782.9227788231924</v>
      </c>
      <c r="F6" s="319">
        <v>2688.3297158224882</v>
      </c>
      <c r="G6" s="319">
        <v>2284.9830232261766</v>
      </c>
      <c r="H6" s="319">
        <v>1942.0972006298271</v>
      </c>
      <c r="I6" s="319">
        <f t="shared" ref="I6:I8" si="0">AVERAGE(C6:G6)</f>
        <v>2361.8875040574371</v>
      </c>
      <c r="K6" s="13"/>
    </row>
    <row r="7" spans="1:13" s="17" customFormat="1" ht="18" customHeight="1">
      <c r="A7" s="253" t="s">
        <v>2286</v>
      </c>
      <c r="B7" s="319">
        <v>682.06329962781456</v>
      </c>
      <c r="C7" s="319">
        <v>835.78225273506303</v>
      </c>
      <c r="D7" s="319">
        <v>889.91849912380223</v>
      </c>
      <c r="E7" s="319">
        <v>833.15670234124934</v>
      </c>
      <c r="F7" s="319">
        <v>841.07753909926566</v>
      </c>
      <c r="G7" s="319">
        <v>855.93077888668597</v>
      </c>
      <c r="H7" s="319">
        <v>194.55807577000056</v>
      </c>
      <c r="I7" s="319">
        <f t="shared" si="0"/>
        <v>851.17315443721327</v>
      </c>
      <c r="K7" s="252"/>
    </row>
    <row r="8" spans="1:13" s="17" customFormat="1" ht="18" customHeight="1">
      <c r="A8" s="253" t="s">
        <v>2287</v>
      </c>
      <c r="B8" s="319">
        <v>766.03293135426293</v>
      </c>
      <c r="C8" s="319">
        <v>627.44098212959307</v>
      </c>
      <c r="D8" s="319">
        <v>734.04743394473417</v>
      </c>
      <c r="E8" s="319">
        <v>791.0515190891922</v>
      </c>
      <c r="F8" s="319">
        <v>811.7813725904881</v>
      </c>
      <c r="G8" s="319">
        <v>755.19043813817666</v>
      </c>
      <c r="H8" s="319">
        <v>664.30666263800822</v>
      </c>
      <c r="I8" s="319">
        <f t="shared" si="0"/>
        <v>743.90234917843679</v>
      </c>
      <c r="K8" s="13"/>
    </row>
    <row r="9" spans="1:13" s="17" customFormat="1" ht="18" customHeight="1">
      <c r="A9" s="253" t="s">
        <v>2288</v>
      </c>
      <c r="B9" s="319">
        <f t="shared" ref="B9:H10" si="1">B5-B7</f>
        <v>1028.4764294069548</v>
      </c>
      <c r="C9" s="319">
        <f t="shared" si="1"/>
        <v>1003.8000928225375</v>
      </c>
      <c r="D9" s="319">
        <f t="shared" si="1"/>
        <v>2120.5000256701774</v>
      </c>
      <c r="E9" s="319">
        <f t="shared" si="1"/>
        <v>2122.1714132482634</v>
      </c>
      <c r="F9" s="319">
        <f t="shared" si="1"/>
        <v>1971.968017881818</v>
      </c>
      <c r="G9" s="319">
        <f t="shared" si="1"/>
        <v>1191.6260970827111</v>
      </c>
      <c r="H9" s="319">
        <f t="shared" si="1"/>
        <v>620.214816889997</v>
      </c>
      <c r="I9" s="319">
        <f t="shared" ref="I9" si="2">I5-I7</f>
        <v>1682.0131293411014</v>
      </c>
    </row>
    <row r="10" spans="1:13" s="17" customFormat="1" ht="18" customHeight="1">
      <c r="A10" s="253" t="s">
        <v>2289</v>
      </c>
      <c r="B10" s="319">
        <f t="shared" si="1"/>
        <v>1764.35981912854</v>
      </c>
      <c r="C10" s="319">
        <f t="shared" si="1"/>
        <v>1223.8711709590002</v>
      </c>
      <c r="D10" s="319">
        <f t="shared" si="1"/>
        <v>1467.8424153819997</v>
      </c>
      <c r="E10" s="319">
        <f t="shared" si="1"/>
        <v>1991.8712597340002</v>
      </c>
      <c r="F10" s="319">
        <f t="shared" si="1"/>
        <v>1876.5483432320002</v>
      </c>
      <c r="G10" s="319">
        <f t="shared" si="1"/>
        <v>1529.7925850879999</v>
      </c>
      <c r="H10" s="319">
        <f t="shared" si="1"/>
        <v>1277.7905379918188</v>
      </c>
      <c r="I10" s="319">
        <f t="shared" ref="I10" si="3">I6-I8</f>
        <v>1617.9851548790002</v>
      </c>
    </row>
    <row r="11" spans="1:13">
      <c r="A11" s="743" t="s">
        <v>2298</v>
      </c>
      <c r="B11" s="744"/>
      <c r="C11" s="744"/>
      <c r="D11" s="744"/>
      <c r="E11" s="744"/>
      <c r="F11" s="744"/>
      <c r="G11" s="744"/>
      <c r="H11" s="744"/>
      <c r="I11" s="547"/>
    </row>
    <row r="12" spans="1:13">
      <c r="A12" s="395" t="s">
        <v>2290</v>
      </c>
      <c r="B12" s="296"/>
      <c r="C12" s="296"/>
      <c r="D12" s="296"/>
      <c r="E12" s="296"/>
      <c r="F12" s="296"/>
      <c r="G12" s="296"/>
      <c r="H12" s="296"/>
      <c r="I12" s="296"/>
    </row>
    <row r="13" spans="1:13">
      <c r="A13" s="373" t="s">
        <v>2291</v>
      </c>
      <c r="B13" s="319">
        <v>35.918028619707393</v>
      </c>
      <c r="C13" s="319">
        <v>36.190962417999991</v>
      </c>
      <c r="D13" s="319">
        <v>42.096968292999975</v>
      </c>
      <c r="E13" s="319">
        <v>120.07298062900003</v>
      </c>
      <c r="F13" s="319">
        <v>82.396120586000009</v>
      </c>
      <c r="G13" s="319">
        <v>70.995366195000003</v>
      </c>
      <c r="H13" s="319">
        <v>123.57855024900003</v>
      </c>
      <c r="I13" s="319"/>
    </row>
    <row r="14" spans="1:13">
      <c r="A14" s="373" t="s">
        <v>2292</v>
      </c>
      <c r="B14" s="319">
        <v>252435.41807999997</v>
      </c>
      <c r="C14" s="319">
        <v>28355409.364</v>
      </c>
      <c r="D14" s="319">
        <v>24441669.745000001</v>
      </c>
      <c r="E14" s="319">
        <v>210960.44200000001</v>
      </c>
      <c r="F14" s="319">
        <v>146297.125</v>
      </c>
      <c r="G14" s="319">
        <v>179919.85800000001</v>
      </c>
      <c r="H14" s="319">
        <v>206352.66899999999</v>
      </c>
      <c r="I14" s="319"/>
    </row>
    <row r="15" spans="1:13">
      <c r="A15" s="743" t="s">
        <v>2299</v>
      </c>
      <c r="B15" s="744"/>
      <c r="C15" s="744"/>
      <c r="D15" s="744"/>
      <c r="E15" s="744"/>
      <c r="F15" s="744"/>
      <c r="G15" s="744"/>
      <c r="H15" s="744"/>
      <c r="I15" s="547"/>
    </row>
    <row r="16" spans="1:13">
      <c r="A16" s="395" t="s">
        <v>2293</v>
      </c>
      <c r="B16" s="319"/>
      <c r="C16" s="319"/>
      <c r="D16" s="319"/>
      <c r="E16" s="319"/>
      <c r="F16" s="319"/>
      <c r="G16" s="319"/>
      <c r="H16" s="319"/>
      <c r="I16" s="319"/>
    </row>
    <row r="17" spans="1:9">
      <c r="A17" s="373" t="s">
        <v>2291</v>
      </c>
      <c r="B17" s="319">
        <v>23.749240977670659</v>
      </c>
      <c r="C17" s="319">
        <v>31.563069301000002</v>
      </c>
      <c r="D17" s="319">
        <v>22.433218578000002</v>
      </c>
      <c r="E17" s="319">
        <v>171.5559117550001</v>
      </c>
      <c r="F17" s="319">
        <v>35.181033594999988</v>
      </c>
      <c r="G17" s="319">
        <v>46.088451255999964</v>
      </c>
      <c r="H17" s="319">
        <v>42.413889671999996</v>
      </c>
      <c r="I17" s="319"/>
    </row>
    <row r="18" spans="1:9">
      <c r="A18" s="373" t="s">
        <v>2294</v>
      </c>
      <c r="B18" s="319">
        <v>5663.8948600000003</v>
      </c>
      <c r="C18" s="319">
        <v>5659840.0310000004</v>
      </c>
      <c r="D18" s="319">
        <v>2660309.6839999999</v>
      </c>
      <c r="E18" s="319">
        <v>19244.368999999999</v>
      </c>
      <c r="F18" s="319">
        <v>5386.7060000000001</v>
      </c>
      <c r="G18" s="319">
        <v>12419.423000000001</v>
      </c>
      <c r="H18" s="319">
        <v>8352.7489999999998</v>
      </c>
      <c r="I18" s="319"/>
    </row>
    <row r="21" spans="1:9">
      <c r="A21" s="250" t="s">
        <v>3092</v>
      </c>
    </row>
  </sheetData>
  <mergeCells count="3">
    <mergeCell ref="A4:H4"/>
    <mergeCell ref="A11:H11"/>
    <mergeCell ref="A15:H15"/>
  </mergeCells>
  <hyperlinks>
    <hyperlink ref="K3" location="Content!A1" display="Back to content page" xr:uid="{00000000-0004-0000-4E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M21"/>
  <sheetViews>
    <sheetView topLeftCell="A8" workbookViewId="0">
      <selection activeCell="G20" sqref="G20"/>
    </sheetView>
  </sheetViews>
  <sheetFormatPr defaultRowHeight="14.4"/>
  <cols>
    <col min="1" max="1" width="44.21875" customWidth="1"/>
  </cols>
  <sheetData>
    <row r="1" spans="1:13" s="17" customFormat="1" ht="18" customHeight="1">
      <c r="A1" s="44" t="s">
        <v>3325</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680" t="s">
        <v>451</v>
      </c>
      <c r="B3" s="681">
        <v>2015</v>
      </c>
      <c r="C3" s="681">
        <v>2016</v>
      </c>
      <c r="D3" s="681">
        <v>2017</v>
      </c>
      <c r="E3" s="681">
        <v>2018</v>
      </c>
      <c r="F3" s="681">
        <v>2019</v>
      </c>
      <c r="G3" s="681">
        <v>2020</v>
      </c>
      <c r="H3" s="681">
        <v>2021</v>
      </c>
      <c r="I3" s="681">
        <v>2022</v>
      </c>
      <c r="K3" s="1" t="s">
        <v>559</v>
      </c>
      <c r="L3" s="44"/>
      <c r="M3" s="44"/>
    </row>
    <row r="4" spans="1:13" ht="18" customHeight="1">
      <c r="A4" s="747" t="s">
        <v>2295</v>
      </c>
      <c r="B4" s="748"/>
      <c r="C4" s="748"/>
      <c r="D4" s="748"/>
      <c r="E4" s="748"/>
      <c r="F4" s="748"/>
      <c r="G4" s="748"/>
      <c r="H4" s="748"/>
      <c r="I4" s="682"/>
    </row>
    <row r="5" spans="1:13" s="17" customFormat="1" ht="20.100000000000001" customHeight="1">
      <c r="A5" s="683" t="s">
        <v>2297</v>
      </c>
      <c r="B5" s="319">
        <v>1111.706236599</v>
      </c>
      <c r="C5" s="319">
        <v>1180.1555238570002</v>
      </c>
      <c r="D5" s="319">
        <v>1195.4118820209999</v>
      </c>
      <c r="E5" s="319">
        <v>1343.40887432</v>
      </c>
      <c r="F5" s="319">
        <v>1272.9120716479999</v>
      </c>
      <c r="G5" s="319">
        <v>998.41829483800007</v>
      </c>
      <c r="H5" s="319">
        <v>1232.8867554230001</v>
      </c>
      <c r="I5" s="319">
        <v>1358.7017847</v>
      </c>
    </row>
    <row r="6" spans="1:13" s="17" customFormat="1" ht="19.5" customHeight="1">
      <c r="A6" s="683" t="s">
        <v>2296</v>
      </c>
      <c r="B6" s="319">
        <v>987.24768973699997</v>
      </c>
      <c r="C6" s="319">
        <v>1032.668488866</v>
      </c>
      <c r="D6" s="319">
        <v>988.71612409800002</v>
      </c>
      <c r="E6" s="319">
        <v>1399.1013648580001</v>
      </c>
      <c r="F6" s="319">
        <v>1008.7589396549999</v>
      </c>
      <c r="G6" s="319">
        <v>868.63414144299998</v>
      </c>
      <c r="H6" s="319">
        <v>1046.300070128</v>
      </c>
      <c r="I6" s="319">
        <v>1156.4880386679999</v>
      </c>
      <c r="K6" s="13"/>
    </row>
    <row r="7" spans="1:13" s="17" customFormat="1" ht="18" customHeight="1">
      <c r="A7" s="684" t="s">
        <v>2286</v>
      </c>
      <c r="B7" s="319">
        <v>703.25853977999998</v>
      </c>
      <c r="C7" s="319">
        <v>619.30848700499996</v>
      </c>
      <c r="D7" s="319">
        <v>666.93672055599995</v>
      </c>
      <c r="E7" s="319">
        <v>761.45806207099997</v>
      </c>
      <c r="F7" s="319">
        <v>697.83761880299994</v>
      </c>
      <c r="G7" s="319">
        <v>476.32698271600003</v>
      </c>
      <c r="H7" s="319">
        <v>637.54784667200011</v>
      </c>
      <c r="I7" s="319">
        <v>742.50062821000006</v>
      </c>
      <c r="K7" s="252"/>
    </row>
    <row r="8" spans="1:13" s="17" customFormat="1" ht="18" customHeight="1">
      <c r="A8" s="684" t="s">
        <v>2287</v>
      </c>
      <c r="B8" s="319">
        <v>850.60514098099998</v>
      </c>
      <c r="C8" s="319">
        <v>882.03677972800006</v>
      </c>
      <c r="D8" s="319">
        <v>794.683507652</v>
      </c>
      <c r="E8" s="319">
        <v>1163.5187716400001</v>
      </c>
      <c r="F8" s="319">
        <v>821.170452092</v>
      </c>
      <c r="G8" s="319">
        <v>682.09873313200001</v>
      </c>
      <c r="H8" s="319">
        <v>805.7760337740001</v>
      </c>
      <c r="I8" s="319">
        <v>838.12290634300007</v>
      </c>
      <c r="K8" s="13"/>
    </row>
    <row r="9" spans="1:13" s="17" customFormat="1" ht="18" customHeight="1">
      <c r="A9" s="684" t="s">
        <v>2288</v>
      </c>
      <c r="B9" s="319">
        <f t="shared" ref="B9:H10" si="0">B5-B7</f>
        <v>408.44769681900004</v>
      </c>
      <c r="C9" s="319">
        <f t="shared" si="0"/>
        <v>560.8470368520002</v>
      </c>
      <c r="D9" s="319">
        <f t="shared" si="0"/>
        <v>528.47516146499993</v>
      </c>
      <c r="E9" s="319">
        <f t="shared" si="0"/>
        <v>581.95081224900002</v>
      </c>
      <c r="F9" s="319">
        <f t="shared" si="0"/>
        <v>575.074452845</v>
      </c>
      <c r="G9" s="319">
        <f t="shared" si="0"/>
        <v>522.09131212200009</v>
      </c>
      <c r="H9" s="319">
        <f t="shared" si="0"/>
        <v>595.33890875099996</v>
      </c>
      <c r="I9" s="319">
        <f t="shared" ref="I9:I10" si="1">I5-I7</f>
        <v>616.2011564899999</v>
      </c>
    </row>
    <row r="10" spans="1:13" s="17" customFormat="1" ht="18" customHeight="1">
      <c r="A10" s="684" t="s">
        <v>2289</v>
      </c>
      <c r="B10" s="319">
        <f t="shared" si="0"/>
        <v>136.642548756</v>
      </c>
      <c r="C10" s="319">
        <f t="shared" si="0"/>
        <v>150.63170913799991</v>
      </c>
      <c r="D10" s="319">
        <f t="shared" si="0"/>
        <v>194.03261644600002</v>
      </c>
      <c r="E10" s="319">
        <f t="shared" si="0"/>
        <v>235.58259321800006</v>
      </c>
      <c r="F10" s="319">
        <f t="shared" si="0"/>
        <v>187.58848756299994</v>
      </c>
      <c r="G10" s="319">
        <f t="shared" si="0"/>
        <v>186.53540831099997</v>
      </c>
      <c r="H10" s="319">
        <f t="shared" si="0"/>
        <v>240.52403635399992</v>
      </c>
      <c r="I10" s="319">
        <f t="shared" si="1"/>
        <v>318.36513232499988</v>
      </c>
    </row>
    <row r="11" spans="1:13">
      <c r="A11" s="747" t="s">
        <v>2298</v>
      </c>
      <c r="B11" s="748"/>
      <c r="C11" s="748"/>
      <c r="D11" s="748"/>
      <c r="E11" s="748"/>
      <c r="F11" s="748"/>
      <c r="G11" s="748"/>
      <c r="H11" s="748"/>
      <c r="I11" s="682"/>
    </row>
    <row r="12" spans="1:13">
      <c r="A12" s="395" t="s">
        <v>2290</v>
      </c>
      <c r="B12" s="296"/>
      <c r="C12" s="296"/>
      <c r="D12" s="296"/>
      <c r="E12" s="296"/>
      <c r="F12" s="296"/>
      <c r="G12" s="296"/>
      <c r="H12" s="296"/>
      <c r="I12" s="296"/>
    </row>
    <row r="13" spans="1:13">
      <c r="A13" s="395" t="s">
        <v>2291</v>
      </c>
      <c r="B13" s="319">
        <v>54.704548027999998</v>
      </c>
      <c r="C13" s="319">
        <v>79.519817489999994</v>
      </c>
      <c r="D13" s="319">
        <v>69.030704795000005</v>
      </c>
      <c r="E13" s="319">
        <v>70.640266210999997</v>
      </c>
      <c r="F13" s="319">
        <v>47.519435539</v>
      </c>
      <c r="G13" s="319">
        <v>49.353205785999997</v>
      </c>
      <c r="H13" s="319">
        <v>102.05323017900001</v>
      </c>
      <c r="I13" s="296">
        <v>195.320898879</v>
      </c>
      <c r="L13" s="17"/>
    </row>
    <row r="14" spans="1:13">
      <c r="A14" s="395" t="s">
        <v>2292</v>
      </c>
      <c r="B14" s="319">
        <v>179.47745596000001</v>
      </c>
      <c r="C14" s="319">
        <v>288.081367269</v>
      </c>
      <c r="D14" s="319">
        <v>232.194564098</v>
      </c>
      <c r="E14" s="319">
        <v>181.65431826699998</v>
      </c>
      <c r="F14" s="319">
        <v>154.78718723899999</v>
      </c>
      <c r="G14" s="319">
        <v>171.48801122400002</v>
      </c>
      <c r="H14" s="319">
        <v>321.51933515399998</v>
      </c>
      <c r="I14" s="296">
        <v>462.42710184399999</v>
      </c>
      <c r="L14" s="17"/>
    </row>
    <row r="15" spans="1:13">
      <c r="A15" s="747" t="s">
        <v>2299</v>
      </c>
      <c r="B15" s="748"/>
      <c r="C15" s="748"/>
      <c r="D15" s="748"/>
      <c r="E15" s="748"/>
      <c r="F15" s="748"/>
      <c r="G15" s="748"/>
      <c r="H15" s="748"/>
      <c r="I15" s="682"/>
    </row>
    <row r="16" spans="1:13">
      <c r="A16" s="395" t="s">
        <v>2293</v>
      </c>
      <c r="B16" s="319"/>
      <c r="C16" s="319"/>
      <c r="D16" s="319"/>
      <c r="E16" s="319"/>
      <c r="F16" s="319"/>
      <c r="G16" s="319"/>
      <c r="H16" s="319"/>
      <c r="I16" s="319"/>
    </row>
    <row r="17" spans="1:12">
      <c r="A17" s="395" t="s">
        <v>2291</v>
      </c>
      <c r="B17" s="319">
        <v>8.8310435940000005</v>
      </c>
      <c r="C17" s="319">
        <v>9.9307784689999998</v>
      </c>
      <c r="D17" s="319">
        <v>9.1681767899999986</v>
      </c>
      <c r="E17" s="319">
        <v>9.4738007199999998</v>
      </c>
      <c r="F17" s="319">
        <v>9.7456830170000011</v>
      </c>
      <c r="G17" s="319">
        <v>12.494475687000001</v>
      </c>
      <c r="H17" s="319">
        <v>13.967558337</v>
      </c>
      <c r="I17" s="319">
        <v>15.810241638000001</v>
      </c>
      <c r="L17" s="17"/>
    </row>
    <row r="18" spans="1:12">
      <c r="A18" s="395" t="s">
        <v>2294</v>
      </c>
      <c r="B18" s="319">
        <v>2.0902141200000002</v>
      </c>
      <c r="C18" s="319">
        <v>3.0557958209999998</v>
      </c>
      <c r="D18" s="319">
        <v>2.1599592759999999</v>
      </c>
      <c r="E18" s="319">
        <v>2.6479587549999999</v>
      </c>
      <c r="F18" s="319">
        <v>1.9853945630000001</v>
      </c>
      <c r="G18" s="319">
        <v>3.0804496700000001</v>
      </c>
      <c r="H18" s="319">
        <v>2.9090990809999999</v>
      </c>
      <c r="I18" s="319">
        <v>3.0250797</v>
      </c>
      <c r="L18" s="17"/>
    </row>
    <row r="21" spans="1:12">
      <c r="A21" s="17" t="s">
        <v>3093</v>
      </c>
    </row>
  </sheetData>
  <mergeCells count="3">
    <mergeCell ref="A4:H4"/>
    <mergeCell ref="A11:H11"/>
    <mergeCell ref="A15:H15"/>
  </mergeCells>
  <hyperlinks>
    <hyperlink ref="K3" location="Content!A1" display="Back to content page" xr:uid="{00000000-0004-0000-4F00-0000000000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M21"/>
  <sheetViews>
    <sheetView topLeftCell="A5" zoomScale="85" zoomScaleNormal="85" workbookViewId="0">
      <selection activeCell="G20" sqref="G20"/>
    </sheetView>
  </sheetViews>
  <sheetFormatPr defaultRowHeight="14.4"/>
  <cols>
    <col min="1" max="1" width="45.21875" customWidth="1"/>
  </cols>
  <sheetData>
    <row r="1" spans="1:13" s="17" customFormat="1" ht="18" customHeight="1">
      <c r="A1" s="44" t="s">
        <v>3326</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252.31955918059143</v>
      </c>
      <c r="C5" s="319">
        <v>281.64902579749094</v>
      </c>
      <c r="D5" s="319">
        <v>282.12117687297126</v>
      </c>
      <c r="E5" s="319">
        <v>327.08537314380192</v>
      </c>
      <c r="F5" s="319">
        <v>259.31979364955288</v>
      </c>
      <c r="G5" s="319">
        <v>286.12948733889687</v>
      </c>
      <c r="H5" s="319">
        <v>317.38216310557249</v>
      </c>
      <c r="I5" s="319">
        <v>315.49182499106684</v>
      </c>
    </row>
    <row r="6" spans="1:13" s="17" customFormat="1" ht="19.5" customHeight="1">
      <c r="A6" s="394" t="s">
        <v>2296</v>
      </c>
      <c r="B6" s="319">
        <v>321.1847948861996</v>
      </c>
      <c r="C6" s="319">
        <v>319.85802096515602</v>
      </c>
      <c r="D6" s="319">
        <v>396.1087666591859</v>
      </c>
      <c r="E6" s="319">
        <v>354.18129800524736</v>
      </c>
      <c r="F6" s="319">
        <v>273.92847197919252</v>
      </c>
      <c r="G6" s="319">
        <v>319.91053254502339</v>
      </c>
      <c r="H6" s="319">
        <v>358.55464475556983</v>
      </c>
      <c r="I6" s="319">
        <v>345.26901223594695</v>
      </c>
      <c r="K6" s="13"/>
    </row>
    <row r="7" spans="1:13" s="17" customFormat="1" ht="18" customHeight="1">
      <c r="A7" s="253" t="s">
        <v>2286</v>
      </c>
      <c r="B7" s="319">
        <v>1.5691689999999998E-2</v>
      </c>
      <c r="C7" s="319">
        <v>1.8577779999999999E-2</v>
      </c>
      <c r="D7" s="319">
        <v>5.0528359999999994E-2</v>
      </c>
      <c r="E7" s="319">
        <v>2.923887E-2</v>
      </c>
      <c r="F7" s="319">
        <v>3.0295450000000002E-2</v>
      </c>
      <c r="G7" s="319">
        <v>1.1675577518412186</v>
      </c>
      <c r="H7" s="319">
        <v>0.77711519589568789</v>
      </c>
      <c r="I7" s="319">
        <v>0.91904393212216329</v>
      </c>
      <c r="K7" s="252"/>
    </row>
    <row r="8" spans="1:13" s="17" customFormat="1" ht="18" customHeight="1">
      <c r="A8" s="253" t="s">
        <v>2287</v>
      </c>
      <c r="B8" s="319">
        <v>17.948310269999997</v>
      </c>
      <c r="C8" s="319">
        <v>20.818969979999995</v>
      </c>
      <c r="D8" s="319">
        <v>22.364951579999996</v>
      </c>
      <c r="E8" s="319">
        <v>24.184013790000002</v>
      </c>
      <c r="F8" s="319">
        <v>21.277668350000003</v>
      </c>
      <c r="G8" s="319">
        <v>25.024482593252461</v>
      </c>
      <c r="H8" s="319">
        <v>45.286995385918914</v>
      </c>
      <c r="I8" s="319">
        <v>39.248085998444573</v>
      </c>
      <c r="K8" s="13"/>
    </row>
    <row r="9" spans="1:13" s="17" customFormat="1" ht="18" customHeight="1">
      <c r="A9" s="253" t="s">
        <v>2288</v>
      </c>
      <c r="B9" s="319">
        <f t="shared" ref="B9:H10" si="0">B5-B7</f>
        <v>252.30386749059141</v>
      </c>
      <c r="C9" s="319">
        <f t="shared" si="0"/>
        <v>281.63044801749095</v>
      </c>
      <c r="D9" s="319">
        <f t="shared" si="0"/>
        <v>282.07064851297127</v>
      </c>
      <c r="E9" s="319">
        <f t="shared" si="0"/>
        <v>327.05613427380194</v>
      </c>
      <c r="F9" s="319">
        <f t="shared" si="0"/>
        <v>259.2894981995529</v>
      </c>
      <c r="G9" s="319">
        <f t="shared" si="0"/>
        <v>284.96192958705564</v>
      </c>
      <c r="H9" s="319">
        <f t="shared" si="0"/>
        <v>316.60504790967678</v>
      </c>
      <c r="I9" s="319">
        <f t="shared" ref="I9" si="1">I5-I7</f>
        <v>314.57278105894466</v>
      </c>
    </row>
    <row r="10" spans="1:13" s="17" customFormat="1" ht="18" customHeight="1">
      <c r="A10" s="253" t="s">
        <v>2289</v>
      </c>
      <c r="B10" s="319">
        <f t="shared" si="0"/>
        <v>303.23648461619962</v>
      </c>
      <c r="C10" s="319">
        <f t="shared" si="0"/>
        <v>299.039050985156</v>
      </c>
      <c r="D10" s="319">
        <f t="shared" si="0"/>
        <v>373.74381507918588</v>
      </c>
      <c r="E10" s="319">
        <f t="shared" si="0"/>
        <v>329.99728421524736</v>
      </c>
      <c r="F10" s="319">
        <f t="shared" si="0"/>
        <v>252.65080362919252</v>
      </c>
      <c r="G10" s="319">
        <f t="shared" si="0"/>
        <v>294.88604995177093</v>
      </c>
      <c r="H10" s="319">
        <f t="shared" si="0"/>
        <v>313.26764936965094</v>
      </c>
      <c r="I10" s="319">
        <f t="shared" ref="I10" si="2">I6-I8</f>
        <v>306.02092623750235</v>
      </c>
    </row>
    <row r="11" spans="1:13">
      <c r="A11" s="743" t="s">
        <v>2298</v>
      </c>
      <c r="B11" s="744"/>
      <c r="C11" s="744"/>
      <c r="D11" s="744"/>
      <c r="E11" s="744"/>
      <c r="F11" s="744"/>
      <c r="G11" s="744"/>
      <c r="H11" s="744"/>
      <c r="I11" s="547"/>
    </row>
    <row r="12" spans="1:13">
      <c r="A12" s="395" t="s">
        <v>2290</v>
      </c>
      <c r="B12" s="296"/>
      <c r="C12" s="296"/>
      <c r="D12" s="296"/>
      <c r="E12" s="296"/>
      <c r="F12" s="296"/>
      <c r="G12" s="296"/>
      <c r="H12" s="296"/>
      <c r="I12" s="296"/>
    </row>
    <row r="13" spans="1:13">
      <c r="A13" s="373" t="s">
        <v>2291</v>
      </c>
      <c r="B13" s="319">
        <v>0.5033132130191742</v>
      </c>
      <c r="C13" s="319">
        <v>0.28465936831357586</v>
      </c>
      <c r="D13" s="319">
        <v>0.44156737934217949</v>
      </c>
      <c r="E13" s="319">
        <v>0.30516175681989716</v>
      </c>
      <c r="F13" s="319">
        <v>0.33660191541668155</v>
      </c>
      <c r="G13" s="319">
        <v>0.25156868907524887</v>
      </c>
      <c r="H13" s="319">
        <v>0.12811620244625516</v>
      </c>
      <c r="I13" s="319">
        <v>0.5364266543821421</v>
      </c>
    </row>
    <row r="14" spans="1:13">
      <c r="A14" s="373" t="s">
        <v>2292</v>
      </c>
      <c r="B14" s="319">
        <v>631.95291999999995</v>
      </c>
      <c r="C14" s="319">
        <v>305.65289300000001</v>
      </c>
      <c r="D14" s="319">
        <v>579.46573999999998</v>
      </c>
      <c r="E14" s="319">
        <v>451.31837000000002</v>
      </c>
      <c r="F14" s="319">
        <v>494.11664999999988</v>
      </c>
      <c r="G14" s="319">
        <v>400.81815999999998</v>
      </c>
      <c r="H14" s="319">
        <v>194.38699</v>
      </c>
      <c r="I14" s="296">
        <v>481.43394799999999</v>
      </c>
    </row>
    <row r="15" spans="1:13">
      <c r="A15" s="743" t="s">
        <v>2299</v>
      </c>
      <c r="B15" s="744"/>
      <c r="C15" s="744"/>
      <c r="D15" s="744"/>
      <c r="E15" s="744"/>
      <c r="F15" s="744"/>
      <c r="G15" s="744"/>
      <c r="H15" s="744"/>
      <c r="I15" s="547"/>
    </row>
    <row r="16" spans="1:13">
      <c r="A16" s="395" t="s">
        <v>2293</v>
      </c>
      <c r="B16" s="319"/>
      <c r="C16" s="319"/>
      <c r="D16" s="319"/>
      <c r="E16" s="319"/>
      <c r="F16" s="319"/>
      <c r="G16" s="319"/>
      <c r="H16" s="319"/>
      <c r="I16" s="319"/>
    </row>
    <row r="17" spans="1:9">
      <c r="A17" s="373" t="s">
        <v>2291</v>
      </c>
      <c r="B17" s="319">
        <v>3.5853001307327013</v>
      </c>
      <c r="C17" s="319">
        <v>3.7404980953310485</v>
      </c>
      <c r="D17" s="319">
        <v>4.4810204218902223</v>
      </c>
      <c r="E17" s="319">
        <v>4.4532917262696277</v>
      </c>
      <c r="F17" s="319">
        <v>4.2889976769872131</v>
      </c>
      <c r="G17" s="319">
        <v>6.5021482631835816</v>
      </c>
      <c r="H17" s="319">
        <v>1.4303121450592626</v>
      </c>
      <c r="I17" s="319">
        <v>1.147111785436532</v>
      </c>
    </row>
    <row r="18" spans="1:9">
      <c r="A18" s="373" t="s">
        <v>2294</v>
      </c>
      <c r="B18" s="319">
        <v>249.49391999999997</v>
      </c>
      <c r="C18" s="319">
        <v>245.73228999999998</v>
      </c>
      <c r="D18" s="319">
        <v>223.37863199999993</v>
      </c>
      <c r="E18" s="319">
        <v>207.61771800000008</v>
      </c>
      <c r="F18" s="319">
        <v>233.07037800000006</v>
      </c>
      <c r="G18" s="319">
        <v>341.08999700000015</v>
      </c>
      <c r="H18" s="319">
        <v>143.56076400000003</v>
      </c>
      <c r="I18" s="319">
        <v>163.232148</v>
      </c>
    </row>
    <row r="21" spans="1:9">
      <c r="A21" s="17" t="s">
        <v>3094</v>
      </c>
    </row>
  </sheetData>
  <mergeCells count="3">
    <mergeCell ref="A4:H4"/>
    <mergeCell ref="A11:H11"/>
    <mergeCell ref="A15:H15"/>
  </mergeCells>
  <hyperlinks>
    <hyperlink ref="K3" location="Content!A1" display="Back to content page" xr:uid="{00000000-0004-0000-5000-00000000000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M22"/>
  <sheetViews>
    <sheetView topLeftCell="A5" zoomScaleNormal="100" workbookViewId="0">
      <selection activeCell="G20" sqref="G20"/>
    </sheetView>
  </sheetViews>
  <sheetFormatPr defaultRowHeight="14.4"/>
  <cols>
    <col min="1" max="1" width="43.77734375" customWidth="1"/>
  </cols>
  <sheetData>
    <row r="1" spans="1:13" s="17" customFormat="1" ht="18" customHeight="1">
      <c r="A1" s="44" t="s">
        <v>3327</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10374.455816024001</v>
      </c>
      <c r="C5" s="319">
        <v>10324.334347791999</v>
      </c>
      <c r="D5" s="319">
        <v>11612.507435670001</v>
      </c>
      <c r="E5" s="319">
        <v>12259.223146772003</v>
      </c>
      <c r="F5" s="319">
        <v>11175.560245962999</v>
      </c>
      <c r="G5" s="319">
        <v>11722.773629609999</v>
      </c>
      <c r="H5" s="319">
        <v>13663.857105103998</v>
      </c>
      <c r="I5" s="319">
        <v>14856.399216550999</v>
      </c>
    </row>
    <row r="6" spans="1:13" s="17" customFormat="1" ht="19.5" customHeight="1">
      <c r="A6" s="394" t="s">
        <v>2296</v>
      </c>
      <c r="B6" s="319">
        <v>6718.3017624499989</v>
      </c>
      <c r="C6" s="319">
        <v>6977.959990203999</v>
      </c>
      <c r="D6" s="319">
        <v>7318.2974526480002</v>
      </c>
      <c r="E6" s="319">
        <v>7441.216520893001</v>
      </c>
      <c r="F6" s="319">
        <v>7167.763473084</v>
      </c>
      <c r="G6" s="319">
        <v>6478.7464703629994</v>
      </c>
      <c r="H6" s="319">
        <v>7628.0952864400006</v>
      </c>
      <c r="I6" s="319">
        <v>8143.7843708520004</v>
      </c>
      <c r="K6" s="13"/>
    </row>
    <row r="7" spans="1:13" s="17" customFormat="1" ht="18" customHeight="1">
      <c r="A7" s="253" t="s">
        <v>2286</v>
      </c>
      <c r="B7" s="319">
        <v>3687.8973670619998</v>
      </c>
      <c r="C7" s="319">
        <v>3557.4796102199998</v>
      </c>
      <c r="D7" s="319">
        <v>3685.1190630180008</v>
      </c>
      <c r="E7" s="319">
        <v>3648.2082643380004</v>
      </c>
      <c r="F7" s="319">
        <v>3694.146096077</v>
      </c>
      <c r="G7" s="319">
        <v>3562.5962223259994</v>
      </c>
      <c r="H7" s="319">
        <v>4151.5280466230006</v>
      </c>
      <c r="I7" s="319">
        <v>4400.9464690140003</v>
      </c>
      <c r="K7" s="252"/>
    </row>
    <row r="8" spans="1:13" s="17" customFormat="1" ht="18" customHeight="1">
      <c r="A8" s="253" t="s">
        <v>2287</v>
      </c>
      <c r="B8" s="319">
        <v>1081.5150476250001</v>
      </c>
      <c r="C8" s="319">
        <v>1036.4058554810001</v>
      </c>
      <c r="D8" s="319">
        <v>1216.5569950659999</v>
      </c>
      <c r="E8" s="319">
        <v>1290.8684703249999</v>
      </c>
      <c r="F8" s="319">
        <v>1217.8810972340002</v>
      </c>
      <c r="G8" s="319">
        <v>1031.5047274810001</v>
      </c>
      <c r="H8" s="319">
        <v>1332.7754446910003</v>
      </c>
      <c r="I8" s="319">
        <v>1383.471360841</v>
      </c>
      <c r="K8" s="13"/>
    </row>
    <row r="9" spans="1:13" s="17" customFormat="1" ht="18" customHeight="1">
      <c r="A9" s="253" t="s">
        <v>2288</v>
      </c>
      <c r="B9" s="319">
        <f t="shared" ref="B9:H10" si="0">B5-B7</f>
        <v>6686.5584489620014</v>
      </c>
      <c r="C9" s="319">
        <f t="shared" si="0"/>
        <v>6766.8547375719991</v>
      </c>
      <c r="D9" s="319">
        <f t="shared" si="0"/>
        <v>7927.3883726519998</v>
      </c>
      <c r="E9" s="319">
        <f t="shared" si="0"/>
        <v>8611.0148824340031</v>
      </c>
      <c r="F9" s="319">
        <f t="shared" si="0"/>
        <v>7481.414149885999</v>
      </c>
      <c r="G9" s="319">
        <f t="shared" si="0"/>
        <v>8160.1774072839999</v>
      </c>
      <c r="H9" s="319">
        <f t="shared" si="0"/>
        <v>9512.3290584809984</v>
      </c>
      <c r="I9" s="319">
        <f t="shared" ref="I9" si="1">I5-I7</f>
        <v>10455.452747536998</v>
      </c>
    </row>
    <row r="10" spans="1:13" s="17" customFormat="1" ht="18" customHeight="1">
      <c r="A10" s="253" t="s">
        <v>2289</v>
      </c>
      <c r="B10" s="319">
        <f t="shared" si="0"/>
        <v>5636.7867148249989</v>
      </c>
      <c r="C10" s="319">
        <f t="shared" si="0"/>
        <v>5941.5541347229992</v>
      </c>
      <c r="D10" s="319">
        <f t="shared" si="0"/>
        <v>6101.7404575820001</v>
      </c>
      <c r="E10" s="319">
        <f t="shared" si="0"/>
        <v>6150.3480505680009</v>
      </c>
      <c r="F10" s="319">
        <f t="shared" si="0"/>
        <v>5949.8823758500002</v>
      </c>
      <c r="G10" s="319">
        <f t="shared" si="0"/>
        <v>5447.241742881999</v>
      </c>
      <c r="H10" s="319">
        <f t="shared" si="0"/>
        <v>6295.3198417490003</v>
      </c>
      <c r="I10" s="319">
        <f t="shared" ref="I10" si="2">I6-I8</f>
        <v>6760.3130100110002</v>
      </c>
    </row>
    <row r="11" spans="1:13">
      <c r="A11" s="743" t="s">
        <v>2298</v>
      </c>
      <c r="B11" s="744"/>
      <c r="C11" s="744"/>
      <c r="D11" s="744"/>
      <c r="E11" s="744"/>
      <c r="F11" s="744"/>
      <c r="G11" s="744"/>
      <c r="H11" s="744"/>
      <c r="I11" s="547"/>
    </row>
    <row r="12" spans="1:13">
      <c r="A12" s="395" t="s">
        <v>2290</v>
      </c>
      <c r="B12" s="296"/>
      <c r="C12" s="296"/>
      <c r="D12" s="296"/>
      <c r="E12" s="296"/>
      <c r="F12" s="296"/>
      <c r="G12" s="296"/>
      <c r="H12" s="296"/>
      <c r="I12" s="296"/>
    </row>
    <row r="13" spans="1:13">
      <c r="A13" s="373" t="s">
        <v>2291</v>
      </c>
      <c r="B13" s="319"/>
      <c r="C13" s="319"/>
      <c r="D13" s="319"/>
      <c r="E13" s="319"/>
      <c r="F13" s="319"/>
      <c r="G13" s="319"/>
      <c r="H13" s="319"/>
      <c r="I13" s="319"/>
    </row>
    <row r="14" spans="1:13">
      <c r="A14" s="373" t="s">
        <v>2292</v>
      </c>
      <c r="B14" s="319"/>
      <c r="C14" s="319"/>
      <c r="D14" s="319"/>
      <c r="E14" s="319"/>
      <c r="F14" s="319"/>
      <c r="G14" s="319"/>
      <c r="H14" s="319"/>
      <c r="I14" s="319"/>
    </row>
    <row r="15" spans="1:13">
      <c r="A15" s="743" t="s">
        <v>2299</v>
      </c>
      <c r="B15" s="744"/>
      <c r="C15" s="744"/>
      <c r="D15" s="744"/>
      <c r="E15" s="744"/>
      <c r="F15" s="744"/>
      <c r="G15" s="744"/>
      <c r="H15" s="744"/>
      <c r="I15" s="547"/>
    </row>
    <row r="16" spans="1:13">
      <c r="A16" s="395" t="s">
        <v>2293</v>
      </c>
      <c r="B16" s="319"/>
      <c r="C16" s="319"/>
      <c r="D16" s="319"/>
      <c r="E16" s="319"/>
      <c r="F16" s="319"/>
      <c r="G16" s="319"/>
      <c r="H16" s="319"/>
      <c r="I16" s="319"/>
    </row>
    <row r="17" spans="1:9">
      <c r="A17" s="373" t="s">
        <v>2291</v>
      </c>
      <c r="B17" s="319"/>
      <c r="C17" s="319"/>
      <c r="D17" s="319"/>
      <c r="E17" s="319"/>
      <c r="F17" s="319"/>
      <c r="G17" s="319"/>
      <c r="H17" s="319"/>
      <c r="I17" s="319"/>
    </row>
    <row r="18" spans="1:9">
      <c r="A18" s="373" t="s">
        <v>2294</v>
      </c>
      <c r="B18" s="319"/>
      <c r="C18" s="319"/>
      <c r="D18" s="319"/>
      <c r="E18" s="319"/>
      <c r="F18" s="319"/>
      <c r="G18" s="319"/>
      <c r="H18" s="319"/>
      <c r="I18" s="319"/>
    </row>
    <row r="21" spans="1:9">
      <c r="A21" s="249" t="s">
        <v>3121</v>
      </c>
    </row>
    <row r="22" spans="1:9">
      <c r="A22" s="561" t="s">
        <v>3119</v>
      </c>
    </row>
  </sheetData>
  <mergeCells count="3">
    <mergeCell ref="A4:H4"/>
    <mergeCell ref="A11:H11"/>
    <mergeCell ref="A15:H15"/>
  </mergeCells>
  <hyperlinks>
    <hyperlink ref="K3" location="Content!A1" display="Back to content page" xr:uid="{00000000-0004-0000-5100-00000000000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M22"/>
  <sheetViews>
    <sheetView workbookViewId="0">
      <selection activeCell="G20" sqref="G20"/>
    </sheetView>
  </sheetViews>
  <sheetFormatPr defaultRowHeight="14.4"/>
  <cols>
    <col min="1" max="1" width="43.77734375" customWidth="1"/>
  </cols>
  <sheetData>
    <row r="1" spans="1:13" s="17" customFormat="1" ht="18" customHeight="1">
      <c r="A1" s="44" t="s">
        <v>3328</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2569.3551299999999</v>
      </c>
      <c r="C5" s="319">
        <v>1916.974749</v>
      </c>
      <c r="D5" s="319">
        <v>1827.8828825999999</v>
      </c>
      <c r="E5" s="319">
        <v>852.10596873499992</v>
      </c>
      <c r="F5" s="319">
        <v>1736.5633879099998</v>
      </c>
      <c r="G5" s="319">
        <v>1869.7386086499998</v>
      </c>
      <c r="H5" s="319">
        <v>2194.2286437160001</v>
      </c>
      <c r="I5" s="319">
        <v>2195.5485584659996</v>
      </c>
    </row>
    <row r="6" spans="1:13" s="17" customFormat="1" ht="19.5" customHeight="1">
      <c r="A6" s="394" t="s">
        <v>2296</v>
      </c>
      <c r="B6" s="319">
        <v>920.24768199999994</v>
      </c>
      <c r="C6" s="319">
        <v>942.08700699999997</v>
      </c>
      <c r="D6" s="319">
        <v>874.00322000000006</v>
      </c>
      <c r="E6" s="319">
        <v>721.27453219000006</v>
      </c>
      <c r="F6" s="319">
        <v>642.62361319000013</v>
      </c>
      <c r="G6" s="319">
        <v>819.75670836000006</v>
      </c>
      <c r="H6" s="319">
        <v>1048.5012146900001</v>
      </c>
      <c r="I6" s="319">
        <v>1266.611846391</v>
      </c>
      <c r="K6" s="13"/>
    </row>
    <row r="7" spans="1:13" s="17" customFormat="1" ht="18" customHeight="1">
      <c r="A7" s="253" t="s">
        <v>2286</v>
      </c>
      <c r="B7" s="319">
        <v>234.15152800000001</v>
      </c>
      <c r="C7" s="319">
        <v>105.615291</v>
      </c>
      <c r="D7" s="319">
        <v>131.90942906999999</v>
      </c>
      <c r="E7" s="319">
        <v>124.52516733700003</v>
      </c>
      <c r="F7" s="319">
        <v>86.673826880000007</v>
      </c>
      <c r="G7" s="319">
        <v>84.994410140000014</v>
      </c>
      <c r="H7" s="319">
        <v>105.34613675999998</v>
      </c>
      <c r="I7" s="319">
        <v>155.57601859000002</v>
      </c>
      <c r="K7" s="252"/>
    </row>
    <row r="8" spans="1:13" s="17" customFormat="1" ht="18" customHeight="1">
      <c r="A8" s="253" t="s">
        <v>2287</v>
      </c>
      <c r="B8" s="319">
        <v>81.496505000000013</v>
      </c>
      <c r="C8" s="319">
        <v>81.414595999999989</v>
      </c>
      <c r="D8" s="319">
        <v>106.55645699999999</v>
      </c>
      <c r="E8" s="319">
        <v>110.51646144600002</v>
      </c>
      <c r="F8" s="319">
        <v>100.85723957000002</v>
      </c>
      <c r="G8" s="319">
        <v>98.263257670000002</v>
      </c>
      <c r="H8" s="319">
        <v>129.92934500000001</v>
      </c>
      <c r="I8" s="319">
        <v>148.18300254999997</v>
      </c>
      <c r="K8" s="13"/>
    </row>
    <row r="9" spans="1:13" s="17" customFormat="1" ht="18" customHeight="1">
      <c r="A9" s="253" t="s">
        <v>2288</v>
      </c>
      <c r="B9" s="319">
        <f t="shared" ref="B9:H10" si="0">B5-B7</f>
        <v>2335.203602</v>
      </c>
      <c r="C9" s="319">
        <f t="shared" si="0"/>
        <v>1811.3594579999999</v>
      </c>
      <c r="D9" s="319">
        <f t="shared" si="0"/>
        <v>1695.9734535299999</v>
      </c>
      <c r="E9" s="319">
        <f t="shared" si="0"/>
        <v>727.58080139799995</v>
      </c>
      <c r="F9" s="319">
        <f t="shared" si="0"/>
        <v>1649.8895610299999</v>
      </c>
      <c r="G9" s="319">
        <f t="shared" si="0"/>
        <v>1784.7441985099999</v>
      </c>
      <c r="H9" s="319">
        <f t="shared" si="0"/>
        <v>2088.8825069560003</v>
      </c>
      <c r="I9" s="319">
        <f t="shared" ref="I9" si="1">I5-I7</f>
        <v>2039.9725398759995</v>
      </c>
    </row>
    <row r="10" spans="1:13" s="17" customFormat="1" ht="18" customHeight="1">
      <c r="A10" s="253" t="s">
        <v>2289</v>
      </c>
      <c r="B10" s="319">
        <f t="shared" si="0"/>
        <v>838.75117699999987</v>
      </c>
      <c r="C10" s="319">
        <f t="shared" si="0"/>
        <v>860.67241100000001</v>
      </c>
      <c r="D10" s="319">
        <f t="shared" si="0"/>
        <v>767.44676300000003</v>
      </c>
      <c r="E10" s="319">
        <f t="shared" si="0"/>
        <v>610.75807074400007</v>
      </c>
      <c r="F10" s="319">
        <f t="shared" si="0"/>
        <v>541.76637362000008</v>
      </c>
      <c r="G10" s="319">
        <f t="shared" si="0"/>
        <v>721.49345069000003</v>
      </c>
      <c r="H10" s="319">
        <f t="shared" si="0"/>
        <v>918.57186969000009</v>
      </c>
      <c r="I10" s="319">
        <f t="shared" ref="I10" si="2">I6-I8</f>
        <v>1118.4288438409999</v>
      </c>
    </row>
    <row r="11" spans="1:13">
      <c r="A11" s="743" t="s">
        <v>2298</v>
      </c>
      <c r="B11" s="744"/>
      <c r="C11" s="744"/>
      <c r="D11" s="744"/>
      <c r="E11" s="744"/>
      <c r="F11" s="744"/>
      <c r="G11" s="744"/>
      <c r="H11" s="744"/>
      <c r="I11" s="547"/>
    </row>
    <row r="12" spans="1:13">
      <c r="A12" s="395" t="s">
        <v>2290</v>
      </c>
      <c r="B12" s="296"/>
      <c r="C12" s="296"/>
      <c r="D12" s="296"/>
      <c r="E12" s="296"/>
      <c r="F12" s="296"/>
      <c r="G12" s="296"/>
      <c r="H12" s="296"/>
      <c r="I12" s="296"/>
    </row>
    <row r="13" spans="1:13">
      <c r="A13" s="373" t="s">
        <v>2291</v>
      </c>
      <c r="B13" s="319"/>
      <c r="C13" s="319"/>
      <c r="D13" s="319"/>
      <c r="E13" s="319"/>
      <c r="F13" s="319"/>
      <c r="G13" s="319"/>
      <c r="H13" s="319"/>
      <c r="I13" s="319"/>
    </row>
    <row r="14" spans="1:13">
      <c r="A14" s="373" t="s">
        <v>2292</v>
      </c>
      <c r="B14" s="319"/>
      <c r="C14" s="319"/>
      <c r="D14" s="319"/>
      <c r="E14" s="319"/>
      <c r="F14" s="319"/>
      <c r="G14" s="319"/>
      <c r="H14" s="319"/>
      <c r="I14" s="319"/>
    </row>
    <row r="15" spans="1:13">
      <c r="A15" s="743" t="s">
        <v>2299</v>
      </c>
      <c r="B15" s="744"/>
      <c r="C15" s="744"/>
      <c r="D15" s="744"/>
      <c r="E15" s="744"/>
      <c r="F15" s="744"/>
      <c r="G15" s="744"/>
      <c r="H15" s="744"/>
      <c r="I15" s="547"/>
    </row>
    <row r="16" spans="1:13">
      <c r="A16" s="395" t="s">
        <v>2293</v>
      </c>
      <c r="B16" s="319"/>
      <c r="C16" s="319"/>
      <c r="D16" s="319"/>
      <c r="E16" s="319"/>
      <c r="F16" s="319"/>
      <c r="G16" s="319"/>
      <c r="H16" s="319"/>
      <c r="I16" s="319"/>
    </row>
    <row r="17" spans="1:9">
      <c r="A17" s="373" t="s">
        <v>2291</v>
      </c>
      <c r="B17" s="319"/>
      <c r="C17" s="319"/>
      <c r="D17" s="319"/>
      <c r="E17" s="319"/>
      <c r="F17" s="319"/>
      <c r="G17" s="319"/>
      <c r="H17" s="319"/>
      <c r="I17" s="319"/>
    </row>
    <row r="18" spans="1:9">
      <c r="A18" s="373" t="s">
        <v>2294</v>
      </c>
      <c r="B18" s="319"/>
      <c r="C18" s="319"/>
      <c r="D18" s="319"/>
      <c r="E18" s="319"/>
      <c r="F18" s="319"/>
      <c r="G18" s="319"/>
      <c r="H18" s="319"/>
      <c r="I18" s="319"/>
    </row>
    <row r="21" spans="1:9">
      <c r="A21" s="249" t="s">
        <v>3121</v>
      </c>
    </row>
    <row r="22" spans="1:9">
      <c r="A22" s="561" t="s">
        <v>3119</v>
      </c>
    </row>
  </sheetData>
  <mergeCells count="3">
    <mergeCell ref="A4:H4"/>
    <mergeCell ref="A11:H11"/>
    <mergeCell ref="A15:H15"/>
  </mergeCells>
  <hyperlinks>
    <hyperlink ref="K3" location="Content!A1" display="Back to content page" xr:uid="{00000000-0004-0000-5200-0000000000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M22"/>
  <sheetViews>
    <sheetView topLeftCell="A10" workbookViewId="0">
      <selection activeCell="G20" sqref="G20"/>
    </sheetView>
  </sheetViews>
  <sheetFormatPr defaultRowHeight="14.4"/>
  <cols>
    <col min="1" max="1" width="45.21875" customWidth="1"/>
    <col min="2" max="9" width="10" customWidth="1"/>
  </cols>
  <sheetData>
    <row r="1" spans="1:13" s="17" customFormat="1" ht="18" customHeight="1">
      <c r="A1" s="44" t="s">
        <v>3329</v>
      </c>
      <c r="B1" s="43"/>
      <c r="C1" s="43"/>
      <c r="D1" s="43"/>
      <c r="E1" s="43"/>
      <c r="F1" s="43"/>
      <c r="G1" s="43"/>
      <c r="H1" s="43"/>
      <c r="I1" s="43"/>
    </row>
    <row r="2" spans="1:13" s="17" customFormat="1" ht="15.6" customHeight="1">
      <c r="A2" s="44"/>
      <c r="B2" s="43"/>
      <c r="C2" s="43"/>
      <c r="D2" s="43"/>
      <c r="E2" s="43"/>
      <c r="F2" s="43"/>
      <c r="G2" s="43"/>
      <c r="H2" s="43"/>
      <c r="I2" s="43"/>
    </row>
    <row r="3" spans="1:13" s="17" customFormat="1" ht="18" customHeight="1">
      <c r="A3" s="393" t="s">
        <v>451</v>
      </c>
      <c r="B3" s="225">
        <v>2015</v>
      </c>
      <c r="C3" s="225">
        <v>2016</v>
      </c>
      <c r="D3" s="225">
        <v>2017</v>
      </c>
      <c r="E3" s="225">
        <v>2018</v>
      </c>
      <c r="F3" s="225">
        <v>2019</v>
      </c>
      <c r="G3" s="225">
        <v>2020</v>
      </c>
      <c r="H3" s="225">
        <v>2021</v>
      </c>
      <c r="I3" s="225">
        <v>2022</v>
      </c>
      <c r="K3" s="1" t="s">
        <v>559</v>
      </c>
      <c r="L3" s="44"/>
      <c r="M3" s="44"/>
    </row>
    <row r="4" spans="1:13" ht="18" customHeight="1">
      <c r="A4" s="743" t="s">
        <v>2295</v>
      </c>
      <c r="B4" s="744"/>
      <c r="C4" s="744"/>
      <c r="D4" s="744"/>
      <c r="E4" s="744"/>
      <c r="F4" s="744"/>
      <c r="G4" s="744"/>
      <c r="H4" s="744"/>
      <c r="I4" s="547"/>
    </row>
    <row r="5" spans="1:13" s="17" customFormat="1" ht="20.100000000000001" customHeight="1">
      <c r="A5" s="394" t="s">
        <v>2297</v>
      </c>
      <c r="B5" s="319">
        <v>709.96517762999997</v>
      </c>
      <c r="C5" s="319">
        <v>674.95146524999996</v>
      </c>
      <c r="D5" s="319">
        <v>642.34187199999997</v>
      </c>
      <c r="E5" s="319">
        <v>635.14208509299999</v>
      </c>
      <c r="F5" s="319">
        <v>608.642319069</v>
      </c>
      <c r="G5" s="319">
        <v>662.54016641700002</v>
      </c>
      <c r="H5" s="319">
        <v>939.59257916299998</v>
      </c>
      <c r="I5" s="319">
        <v>1121.12776717</v>
      </c>
      <c r="L5" s="17" t="s">
        <v>3088</v>
      </c>
    </row>
    <row r="6" spans="1:13" s="17" customFormat="1" ht="19.5" customHeight="1">
      <c r="A6" s="394" t="s">
        <v>2296</v>
      </c>
      <c r="B6" s="319">
        <v>814.61762825000005</v>
      </c>
      <c r="C6" s="319">
        <v>717.051377</v>
      </c>
      <c r="D6" s="319">
        <v>988.26641400000005</v>
      </c>
      <c r="E6" s="319">
        <v>883.71526756500009</v>
      </c>
      <c r="F6" s="319">
        <v>802.54871341199998</v>
      </c>
      <c r="G6" s="319">
        <v>849.82213899999999</v>
      </c>
      <c r="H6" s="319">
        <v>1032.2131529999999</v>
      </c>
      <c r="I6" s="319">
        <v>805.73642014999984</v>
      </c>
      <c r="K6" s="13"/>
      <c r="L6" s="17" t="s">
        <v>3088</v>
      </c>
    </row>
    <row r="7" spans="1:13" s="17" customFormat="1" ht="18" customHeight="1">
      <c r="A7" s="253" t="s">
        <v>2286</v>
      </c>
      <c r="B7" s="319">
        <v>561.90732625999999</v>
      </c>
      <c r="C7" s="319">
        <v>516.90623714000003</v>
      </c>
      <c r="D7" s="319">
        <v>443.86129599999998</v>
      </c>
      <c r="E7" s="319">
        <v>418.40196271099995</v>
      </c>
      <c r="F7" s="319">
        <v>430.67489242199997</v>
      </c>
      <c r="G7" s="319">
        <v>466.79978393200003</v>
      </c>
      <c r="H7" s="319">
        <v>694.79801809300011</v>
      </c>
      <c r="I7" s="319">
        <v>702.82702198400011</v>
      </c>
      <c r="K7" s="252"/>
      <c r="L7" s="17" t="s">
        <v>3088</v>
      </c>
    </row>
    <row r="8" spans="1:13" s="17" customFormat="1" ht="18" customHeight="1">
      <c r="A8" s="253" t="s">
        <v>2287</v>
      </c>
      <c r="B8" s="319">
        <v>602.89707198999997</v>
      </c>
      <c r="C8" s="319">
        <v>559.75302399999998</v>
      </c>
      <c r="D8" s="319">
        <v>735.185607</v>
      </c>
      <c r="E8" s="319">
        <v>662.77197814199997</v>
      </c>
      <c r="F8" s="319">
        <v>553.02207341199994</v>
      </c>
      <c r="G8" s="319">
        <v>549.10442</v>
      </c>
      <c r="H8" s="319">
        <v>639.71333400000003</v>
      </c>
      <c r="I8" s="319">
        <v>361.46532324000009</v>
      </c>
      <c r="K8" s="13"/>
      <c r="L8" s="17" t="s">
        <v>3088</v>
      </c>
    </row>
    <row r="9" spans="1:13" s="17" customFormat="1" ht="18" customHeight="1">
      <c r="A9" s="253" t="s">
        <v>2288</v>
      </c>
      <c r="B9" s="319">
        <f t="shared" ref="B9:H10" si="0">B5-B7</f>
        <v>148.05785136999998</v>
      </c>
      <c r="C9" s="319">
        <f t="shared" si="0"/>
        <v>158.04522810999993</v>
      </c>
      <c r="D9" s="319">
        <f t="shared" si="0"/>
        <v>198.48057599999999</v>
      </c>
      <c r="E9" s="319">
        <f t="shared" si="0"/>
        <v>216.74012238200004</v>
      </c>
      <c r="F9" s="319">
        <f t="shared" si="0"/>
        <v>177.96742664700002</v>
      </c>
      <c r="G9" s="319">
        <f t="shared" si="0"/>
        <v>195.740382485</v>
      </c>
      <c r="H9" s="319">
        <f t="shared" si="0"/>
        <v>244.79456106999987</v>
      </c>
      <c r="I9" s="319">
        <f t="shared" ref="I9" si="1">I5-I7</f>
        <v>418.30074518599986</v>
      </c>
    </row>
    <row r="10" spans="1:13" s="17" customFormat="1" ht="18" customHeight="1">
      <c r="A10" s="253" t="s">
        <v>2289</v>
      </c>
      <c r="B10" s="319">
        <f t="shared" si="0"/>
        <v>211.72055626000008</v>
      </c>
      <c r="C10" s="319">
        <f t="shared" si="0"/>
        <v>157.29835300000002</v>
      </c>
      <c r="D10" s="319">
        <f t="shared" si="0"/>
        <v>253.08080700000005</v>
      </c>
      <c r="E10" s="319">
        <f t="shared" si="0"/>
        <v>220.94328942300012</v>
      </c>
      <c r="F10" s="319">
        <f t="shared" si="0"/>
        <v>249.52664000000004</v>
      </c>
      <c r="G10" s="319">
        <f t="shared" si="0"/>
        <v>300.71771899999999</v>
      </c>
      <c r="H10" s="319">
        <f t="shared" si="0"/>
        <v>392.49981899999989</v>
      </c>
      <c r="I10" s="319">
        <f t="shared" ref="I10" si="2">I6-I8</f>
        <v>444.27109690999976</v>
      </c>
    </row>
    <row r="11" spans="1:13">
      <c r="A11" s="743" t="s">
        <v>2298</v>
      </c>
      <c r="B11" s="744"/>
      <c r="C11" s="744"/>
      <c r="D11" s="744"/>
      <c r="E11" s="744"/>
      <c r="F11" s="744"/>
      <c r="G11" s="744"/>
      <c r="H11" s="744"/>
      <c r="I11" s="547"/>
    </row>
    <row r="12" spans="1:13">
      <c r="A12" s="395" t="s">
        <v>2290</v>
      </c>
      <c r="B12" s="296"/>
      <c r="C12" s="296"/>
      <c r="D12" s="296"/>
      <c r="E12" s="296"/>
      <c r="F12" s="296"/>
      <c r="G12" s="296"/>
      <c r="H12" s="296"/>
      <c r="I12" s="296"/>
    </row>
    <row r="13" spans="1:13">
      <c r="A13" s="373" t="s">
        <v>2291</v>
      </c>
      <c r="B13" s="319">
        <v>364.31004063</v>
      </c>
      <c r="C13" s="319">
        <v>291.98594300000002</v>
      </c>
      <c r="D13" s="319">
        <v>540.88379799999996</v>
      </c>
      <c r="E13" s="319">
        <v>431.43597324000001</v>
      </c>
      <c r="F13" s="319">
        <v>336.24334851200001</v>
      </c>
      <c r="G13" s="319">
        <v>410.92437899999999</v>
      </c>
      <c r="H13" s="319">
        <v>439.48672599999998</v>
      </c>
      <c r="I13" s="319"/>
    </row>
    <row r="14" spans="1:13">
      <c r="A14" s="373" t="s">
        <v>2292</v>
      </c>
      <c r="B14" s="319">
        <v>583488.88358999998</v>
      </c>
      <c r="C14" s="319">
        <v>483877.77502</v>
      </c>
      <c r="D14" s="319">
        <v>724445.38933999999</v>
      </c>
      <c r="E14" s="319">
        <v>533283.03771399998</v>
      </c>
      <c r="F14" s="319">
        <v>660959.74957500002</v>
      </c>
      <c r="G14" s="319">
        <v>770454.00721399998</v>
      </c>
      <c r="H14" s="319">
        <v>685704.52425999998</v>
      </c>
      <c r="I14" s="319"/>
    </row>
    <row r="15" spans="1:13">
      <c r="A15" s="743" t="s">
        <v>2299</v>
      </c>
      <c r="B15" s="744"/>
      <c r="C15" s="744"/>
      <c r="D15" s="744"/>
      <c r="E15" s="744"/>
      <c r="F15" s="744"/>
      <c r="G15" s="744"/>
      <c r="H15" s="744"/>
      <c r="I15" s="547"/>
    </row>
    <row r="16" spans="1:13">
      <c r="A16" s="395" t="s">
        <v>2293</v>
      </c>
      <c r="B16" s="319"/>
      <c r="C16" s="319"/>
      <c r="D16" s="319"/>
      <c r="E16" s="319"/>
      <c r="F16" s="319"/>
      <c r="G16" s="319"/>
      <c r="H16" s="319"/>
      <c r="I16" s="319"/>
    </row>
    <row r="17" spans="1:9">
      <c r="A17" s="373" t="s">
        <v>2291</v>
      </c>
      <c r="B17" s="319">
        <v>67.90467240000001</v>
      </c>
      <c r="C17" s="319">
        <v>43.283755999999997</v>
      </c>
      <c r="D17" s="319">
        <v>57.489421</v>
      </c>
      <c r="E17" s="319">
        <v>70.966905281999999</v>
      </c>
      <c r="F17" s="319">
        <v>70.049482999999995</v>
      </c>
      <c r="G17" s="319">
        <v>72.678308000000001</v>
      </c>
      <c r="H17" s="319">
        <v>89.920235000000005</v>
      </c>
      <c r="I17" s="319"/>
    </row>
    <row r="18" spans="1:9">
      <c r="A18" s="373" t="s">
        <v>2294</v>
      </c>
      <c r="B18" s="319">
        <v>15574.93727</v>
      </c>
      <c r="C18" s="319">
        <v>31297.743019999998</v>
      </c>
      <c r="D18" s="319">
        <v>9779.1289900000011</v>
      </c>
      <c r="E18" s="319">
        <v>27013.887272</v>
      </c>
      <c r="F18" s="319">
        <v>10349.702607000001</v>
      </c>
      <c r="G18" s="319">
        <v>11439.541175</v>
      </c>
      <c r="H18" s="319">
        <v>13636.83402</v>
      </c>
      <c r="I18" s="319"/>
    </row>
    <row r="21" spans="1:9">
      <c r="A21" s="17" t="s">
        <v>2270</v>
      </c>
    </row>
    <row r="22" spans="1:9">
      <c r="A22" s="561" t="s">
        <v>3122</v>
      </c>
    </row>
  </sheetData>
  <mergeCells count="3">
    <mergeCell ref="A4:H4"/>
    <mergeCell ref="A11:H11"/>
    <mergeCell ref="A15:H15"/>
  </mergeCells>
  <hyperlinks>
    <hyperlink ref="K3" location="Content!A1" display="Back to content page" xr:uid="{00000000-0004-0000-53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K21"/>
  <sheetViews>
    <sheetView topLeftCell="A8" workbookViewId="0">
      <selection activeCell="G20" sqref="G20"/>
    </sheetView>
  </sheetViews>
  <sheetFormatPr defaultRowHeight="14.4"/>
  <cols>
    <col min="1" max="1" width="46.77734375" customWidth="1"/>
    <col min="2" max="9" width="10.77734375" customWidth="1"/>
  </cols>
  <sheetData>
    <row r="1" spans="1:11" s="17" customFormat="1" ht="18" customHeight="1">
      <c r="A1" s="44" t="s">
        <v>3301</v>
      </c>
      <c r="B1" s="43"/>
      <c r="C1" s="43"/>
      <c r="D1" s="43"/>
      <c r="E1" s="43"/>
      <c r="F1" s="43"/>
      <c r="G1" s="43"/>
      <c r="H1" s="43"/>
      <c r="I1" s="43"/>
    </row>
    <row r="2" spans="1:11" s="17" customFormat="1" ht="15.6" customHeight="1">
      <c r="A2" s="44"/>
      <c r="B2" s="43"/>
      <c r="C2" s="43"/>
      <c r="D2" s="43"/>
      <c r="E2" s="43"/>
      <c r="F2" s="43"/>
      <c r="G2" s="43"/>
      <c r="H2" s="43"/>
      <c r="I2" s="43"/>
    </row>
    <row r="3" spans="1:11" s="17" customFormat="1" ht="18" customHeight="1">
      <c r="A3" s="393" t="s">
        <v>451</v>
      </c>
      <c r="B3" s="225">
        <v>2015</v>
      </c>
      <c r="C3" s="225">
        <v>2016</v>
      </c>
      <c r="D3" s="225">
        <v>2017</v>
      </c>
      <c r="E3" s="225">
        <v>2018</v>
      </c>
      <c r="F3" s="225">
        <v>2019</v>
      </c>
      <c r="G3" s="225">
        <v>2020</v>
      </c>
      <c r="H3" s="225">
        <v>2021</v>
      </c>
      <c r="I3" s="225">
        <v>2022</v>
      </c>
      <c r="K3" s="1" t="s">
        <v>559</v>
      </c>
    </row>
    <row r="4" spans="1:11" ht="18" customHeight="1">
      <c r="A4" s="743" t="s">
        <v>2295</v>
      </c>
      <c r="B4" s="744"/>
      <c r="C4" s="744"/>
      <c r="D4" s="744"/>
      <c r="E4" s="744"/>
      <c r="F4" s="744"/>
      <c r="G4" s="744"/>
      <c r="H4" s="744"/>
      <c r="I4" s="547"/>
    </row>
    <row r="5" spans="1:11" s="17" customFormat="1" ht="20.100000000000001" customHeight="1">
      <c r="A5" s="394" t="s">
        <v>2297</v>
      </c>
      <c r="B5" s="319">
        <v>1208.2561483000002</v>
      </c>
      <c r="C5" s="319">
        <v>1160.2481252500002</v>
      </c>
      <c r="D5" s="319">
        <v>1051.6779847099997</v>
      </c>
      <c r="E5" s="319">
        <v>1170.8716965700003</v>
      </c>
      <c r="F5" s="319">
        <v>1088.9571928680002</v>
      </c>
      <c r="G5" s="319">
        <v>1051.00065088</v>
      </c>
      <c r="H5" s="319">
        <v>1089.283087801</v>
      </c>
      <c r="I5" s="319">
        <v>1224.2713481329993</v>
      </c>
    </row>
    <row r="6" spans="1:11" s="17" customFormat="1" ht="19.5" customHeight="1">
      <c r="A6" s="394" t="s">
        <v>2296</v>
      </c>
      <c r="B6" s="319">
        <v>1048.7863656300001</v>
      </c>
      <c r="C6" s="319">
        <v>1083.57981946</v>
      </c>
      <c r="D6" s="319">
        <v>766.08834093000007</v>
      </c>
      <c r="E6" s="319">
        <v>790.890379403</v>
      </c>
      <c r="F6" s="319">
        <v>425.03808413800004</v>
      </c>
      <c r="G6" s="319">
        <v>1041.4544347379999</v>
      </c>
      <c r="H6" s="319">
        <v>1094.7780892210001</v>
      </c>
      <c r="I6" s="319">
        <v>1159.8491153939999</v>
      </c>
      <c r="K6" s="13"/>
    </row>
    <row r="7" spans="1:11" s="17" customFormat="1" ht="18" customHeight="1">
      <c r="A7" s="253" t="s">
        <v>2286</v>
      </c>
      <c r="B7" s="319">
        <v>1165.6946006099997</v>
      </c>
      <c r="C7" s="319">
        <v>1108.6730742099999</v>
      </c>
      <c r="D7" s="319">
        <v>993.89888450000012</v>
      </c>
      <c r="E7" s="319">
        <v>1073.9341812299999</v>
      </c>
      <c r="F7" s="319">
        <v>1028.6743099679998</v>
      </c>
      <c r="G7" s="319">
        <v>973.28713075999985</v>
      </c>
      <c r="H7" s="319">
        <v>576.4540033330004</v>
      </c>
      <c r="I7" s="319">
        <v>490.18238733499993</v>
      </c>
      <c r="K7" s="252"/>
    </row>
    <row r="8" spans="1:11" s="17" customFormat="1" ht="18" customHeight="1">
      <c r="A8" s="253" t="s">
        <v>2287</v>
      </c>
      <c r="B8" s="319">
        <v>850.86761276999982</v>
      </c>
      <c r="C8" s="319">
        <v>813.98035450000009</v>
      </c>
      <c r="D8" s="319">
        <v>545.16961264000008</v>
      </c>
      <c r="E8" s="319">
        <v>499.18793263300006</v>
      </c>
      <c r="F8" s="319">
        <v>290.18194718999996</v>
      </c>
      <c r="G8" s="319">
        <v>771.99021830499998</v>
      </c>
      <c r="H8" s="319">
        <v>798.86508048500002</v>
      </c>
      <c r="I8" s="319">
        <v>829.53052584</v>
      </c>
      <c r="K8" s="13"/>
    </row>
    <row r="9" spans="1:11" s="17" customFormat="1" ht="18" customHeight="1">
      <c r="A9" s="253" t="s">
        <v>2288</v>
      </c>
      <c r="B9" s="319">
        <f t="shared" ref="B9:I9" si="0">B5-B7</f>
        <v>42.561547690000452</v>
      </c>
      <c r="C9" s="319">
        <f t="shared" si="0"/>
        <v>51.57505104000029</v>
      </c>
      <c r="D9" s="319">
        <f t="shared" si="0"/>
        <v>57.779100209999569</v>
      </c>
      <c r="E9" s="319">
        <f t="shared" si="0"/>
        <v>96.937515340000346</v>
      </c>
      <c r="F9" s="319">
        <f t="shared" si="0"/>
        <v>60.282882900000459</v>
      </c>
      <c r="G9" s="319">
        <f t="shared" si="0"/>
        <v>77.713520120000112</v>
      </c>
      <c r="H9" s="319">
        <f t="shared" si="0"/>
        <v>512.82908446799956</v>
      </c>
      <c r="I9" s="319">
        <f t="shared" si="0"/>
        <v>734.08896079799933</v>
      </c>
    </row>
    <row r="10" spans="1:11" s="17" customFormat="1" ht="18" customHeight="1">
      <c r="A10" s="253" t="s">
        <v>2289</v>
      </c>
      <c r="B10" s="319">
        <f t="shared" ref="B10:I10" si="1">B6-B8</f>
        <v>197.91875286000027</v>
      </c>
      <c r="C10" s="319">
        <f t="shared" si="1"/>
        <v>269.59946495999986</v>
      </c>
      <c r="D10" s="319">
        <f t="shared" si="1"/>
        <v>220.91872828999999</v>
      </c>
      <c r="E10" s="319">
        <f t="shared" si="1"/>
        <v>291.70244676999994</v>
      </c>
      <c r="F10" s="319">
        <f t="shared" si="1"/>
        <v>134.85613694800008</v>
      </c>
      <c r="G10" s="319">
        <f t="shared" si="1"/>
        <v>269.46421643299993</v>
      </c>
      <c r="H10" s="319">
        <f t="shared" si="1"/>
        <v>295.91300873600005</v>
      </c>
      <c r="I10" s="319">
        <f t="shared" si="1"/>
        <v>330.31858955399991</v>
      </c>
    </row>
    <row r="11" spans="1:11">
      <c r="A11" s="743" t="s">
        <v>2298</v>
      </c>
      <c r="B11" s="744"/>
      <c r="C11" s="744"/>
      <c r="D11" s="744"/>
      <c r="E11" s="744"/>
      <c r="F11" s="744"/>
      <c r="G11" s="744"/>
      <c r="H11" s="744"/>
      <c r="I11" s="547"/>
    </row>
    <row r="12" spans="1:11">
      <c r="A12" s="395" t="s">
        <v>2290</v>
      </c>
      <c r="B12" s="296"/>
      <c r="C12" s="296"/>
      <c r="D12" s="296"/>
      <c r="E12" s="296"/>
      <c r="F12" s="296"/>
      <c r="G12" s="296"/>
      <c r="H12" s="296"/>
      <c r="I12" s="296"/>
    </row>
    <row r="13" spans="1:11">
      <c r="A13" s="373" t="s">
        <v>2291</v>
      </c>
      <c r="B13" s="319">
        <v>184.78260553000001</v>
      </c>
      <c r="C13" s="319">
        <v>123.58988741</v>
      </c>
      <c r="D13" s="319">
        <v>220.08417396999999</v>
      </c>
      <c r="E13" s="319">
        <v>331.76826174000001</v>
      </c>
      <c r="F13" s="319">
        <v>197.74483987099998</v>
      </c>
      <c r="G13" s="319">
        <v>237.25650151100001</v>
      </c>
      <c r="H13" s="319">
        <v>440.91242183200001</v>
      </c>
      <c r="I13" s="319">
        <v>449.197734545</v>
      </c>
    </row>
    <row r="14" spans="1:11">
      <c r="A14" s="373" t="s">
        <v>2292</v>
      </c>
      <c r="B14" s="319">
        <v>330428.40504000004</v>
      </c>
      <c r="C14" s="319">
        <v>265875.5503</v>
      </c>
      <c r="D14" s="319">
        <v>478881.94835000002</v>
      </c>
      <c r="E14" s="319">
        <v>613469.62280999997</v>
      </c>
      <c r="F14" s="319">
        <v>362436.01423999999</v>
      </c>
      <c r="G14" s="319">
        <v>484178.86492000002</v>
      </c>
      <c r="H14" s="319">
        <v>700584.35686000006</v>
      </c>
      <c r="I14" s="319">
        <v>451718.68452999997</v>
      </c>
    </row>
    <row r="15" spans="1:11">
      <c r="A15" s="743" t="s">
        <v>2299</v>
      </c>
      <c r="B15" s="744"/>
      <c r="C15" s="744"/>
      <c r="D15" s="744"/>
      <c r="E15" s="744"/>
      <c r="F15" s="744"/>
      <c r="G15" s="744"/>
      <c r="H15" s="744"/>
      <c r="I15" s="547"/>
    </row>
    <row r="16" spans="1:11">
      <c r="A16" s="395" t="s">
        <v>2293</v>
      </c>
      <c r="B16" s="319"/>
      <c r="C16" s="319"/>
      <c r="D16" s="319"/>
      <c r="E16" s="319"/>
      <c r="F16" s="319"/>
      <c r="G16" s="319"/>
      <c r="H16" s="319"/>
      <c r="I16" s="319"/>
    </row>
    <row r="17" spans="1:9">
      <c r="A17" s="373" t="s">
        <v>2291</v>
      </c>
      <c r="B17" s="319">
        <v>50.119879050000002</v>
      </c>
      <c r="C17" s="319">
        <v>52.212828479999999</v>
      </c>
      <c r="D17" s="319">
        <v>56.91300158</v>
      </c>
      <c r="E17" s="319">
        <v>121.45188432</v>
      </c>
      <c r="F17" s="319">
        <v>82.900006410000003</v>
      </c>
      <c r="G17" s="319">
        <v>95.626117686000015</v>
      </c>
      <c r="H17" s="319">
        <v>136.31719925700003</v>
      </c>
      <c r="I17" s="319">
        <v>96.80672554600001</v>
      </c>
    </row>
    <row r="18" spans="1:9">
      <c r="A18" s="373" t="s">
        <v>2294</v>
      </c>
      <c r="B18" s="319">
        <v>7175.23938</v>
      </c>
      <c r="C18" s="319">
        <v>7135.9540999999999</v>
      </c>
      <c r="D18" s="319">
        <v>8118.6894499999999</v>
      </c>
      <c r="E18" s="319">
        <v>13311.30767</v>
      </c>
      <c r="F18" s="319">
        <v>8785.1749899999995</v>
      </c>
      <c r="G18" s="319">
        <v>14073.836960000001</v>
      </c>
      <c r="H18" s="319">
        <v>13178.485210000001</v>
      </c>
      <c r="I18" s="319">
        <v>9143.0159299999996</v>
      </c>
    </row>
    <row r="21" spans="1:9">
      <c r="A21" s="250" t="s">
        <v>3096</v>
      </c>
    </row>
  </sheetData>
  <mergeCells count="3">
    <mergeCell ref="A4:H4"/>
    <mergeCell ref="A11:H11"/>
    <mergeCell ref="A15:H15"/>
  </mergeCells>
  <hyperlinks>
    <hyperlink ref="K3" location="Content!A1" display="Back to content page" xr:uid="{00000000-0004-0000-54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B8:L9"/>
  <sheetViews>
    <sheetView topLeftCell="A9" workbookViewId="0">
      <selection activeCell="G20" sqref="G20"/>
    </sheetView>
  </sheetViews>
  <sheetFormatPr defaultColWidth="9.21875" defaultRowHeight="14.4"/>
  <cols>
    <col min="2" max="2" width="9.77734375" customWidth="1"/>
  </cols>
  <sheetData>
    <row r="8" spans="2:12" ht="58.8">
      <c r="B8" s="742">
        <v>1.4</v>
      </c>
      <c r="C8" s="742"/>
      <c r="D8" s="742"/>
      <c r="E8" s="742"/>
      <c r="F8" s="742"/>
      <c r="G8" s="742"/>
      <c r="H8" s="742"/>
      <c r="I8" s="742"/>
      <c r="J8" s="742"/>
      <c r="K8" s="742"/>
      <c r="L8" s="742"/>
    </row>
    <row r="9" spans="2:12" ht="58.8">
      <c r="B9" s="297" t="s">
        <v>2364</v>
      </c>
      <c r="C9" s="297"/>
      <c r="D9" s="297"/>
      <c r="E9" s="297"/>
      <c r="F9" s="297"/>
      <c r="G9" s="297"/>
      <c r="H9" s="297"/>
    </row>
  </sheetData>
  <mergeCells count="1">
    <mergeCell ref="B8:L8"/>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K23"/>
  <sheetViews>
    <sheetView workbookViewId="0">
      <selection activeCell="G20" sqref="G20"/>
    </sheetView>
  </sheetViews>
  <sheetFormatPr defaultColWidth="8.77734375" defaultRowHeight="14.4"/>
  <cols>
    <col min="1" max="1" width="32.77734375" customWidth="1"/>
    <col min="2" max="9" width="10.44140625" customWidth="1"/>
  </cols>
  <sheetData>
    <row r="1" spans="1:11">
      <c r="A1" s="44" t="s">
        <v>3330</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14794.756538870026</v>
      </c>
      <c r="C4" s="374">
        <v>9577.7751345611596</v>
      </c>
      <c r="D4" s="374">
        <v>10188.190440799714</v>
      </c>
      <c r="E4" s="374">
        <v>11248.036051016581</v>
      </c>
      <c r="F4" s="374">
        <v>10675.488647019089</v>
      </c>
      <c r="G4" s="374">
        <v>7353.3750781220624</v>
      </c>
      <c r="H4" s="374">
        <v>10276.788401239999</v>
      </c>
      <c r="I4" s="374">
        <v>13695.920449876652</v>
      </c>
    </row>
    <row r="5" spans="1:11">
      <c r="A5" s="389" t="s">
        <v>12</v>
      </c>
      <c r="B5" s="374">
        <v>11025.733981679001</v>
      </c>
      <c r="C5" s="374">
        <v>11238.666486000002</v>
      </c>
      <c r="D5" s="374">
        <v>9384.6990259060003</v>
      </c>
      <c r="E5" s="374">
        <v>11117.371155061001</v>
      </c>
      <c r="F5" s="374">
        <v>9886.512239013</v>
      </c>
      <c r="G5" s="374">
        <v>8773.6463743069999</v>
      </c>
      <c r="H5" s="374">
        <v>13307.361776006999</v>
      </c>
      <c r="I5" s="374">
        <v>13113.524797390999</v>
      </c>
    </row>
    <row r="6" spans="1:11">
      <c r="A6" s="389" t="s">
        <v>513</v>
      </c>
      <c r="B6" s="374">
        <v>110.583874787</v>
      </c>
      <c r="C6" s="374">
        <v>102.370756286</v>
      </c>
      <c r="D6" s="374">
        <v>129.228763934</v>
      </c>
      <c r="E6" s="374">
        <v>128.78586167999998</v>
      </c>
      <c r="F6" s="374">
        <v>127.64681151299999</v>
      </c>
      <c r="G6" s="374">
        <v>121.48255967199999</v>
      </c>
      <c r="H6" s="374">
        <v>146.94753411600001</v>
      </c>
      <c r="I6" s="374">
        <v>121.902950617</v>
      </c>
    </row>
    <row r="7" spans="1:11">
      <c r="A7" s="389" t="s">
        <v>100</v>
      </c>
      <c r="B7" s="374">
        <v>8421.267461124</v>
      </c>
      <c r="C7" s="374">
        <v>5723.0720681500006</v>
      </c>
      <c r="D7" s="374">
        <v>9473.0959419660012</v>
      </c>
      <c r="E7" s="374">
        <v>17038.639421786997</v>
      </c>
      <c r="F7" s="374">
        <v>11314.342706186999</v>
      </c>
      <c r="G7" s="374">
        <v>8611.7131237709982</v>
      </c>
      <c r="H7" s="374">
        <v>11676.631673859998</v>
      </c>
      <c r="I7" s="374">
        <v>20480.842007155996</v>
      </c>
    </row>
    <row r="8" spans="1:11">
      <c r="A8" s="389" t="s">
        <v>512</v>
      </c>
      <c r="B8" s="374">
        <v>2182.7251186349999</v>
      </c>
      <c r="C8" s="374">
        <v>2138.7397964290003</v>
      </c>
      <c r="D8" s="374">
        <v>2639.7575395999975</v>
      </c>
      <c r="E8" s="374">
        <v>2811.6050409600089</v>
      </c>
      <c r="F8" s="374">
        <v>2778.9253518300043</v>
      </c>
      <c r="G8" s="374">
        <v>2335.2022704699939</v>
      </c>
      <c r="H8" s="374">
        <v>2848.0010689300152</v>
      </c>
      <c r="I8" s="374">
        <v>2935.1571651099939</v>
      </c>
    </row>
    <row r="9" spans="1:11">
      <c r="A9" s="389" t="s">
        <v>11</v>
      </c>
      <c r="B9" s="374">
        <v>1105.8148390289637</v>
      </c>
      <c r="C9" s="374">
        <v>1336.4674039205688</v>
      </c>
      <c r="D9" s="374">
        <v>1693.7505858121044</v>
      </c>
      <c r="E9" s="374">
        <v>1602.3589060732074</v>
      </c>
      <c r="F9" s="374">
        <v>1751.0419996528353</v>
      </c>
      <c r="G9" s="374">
        <v>1403.8688956390065</v>
      </c>
      <c r="H9" s="374">
        <v>1911.5212888438134</v>
      </c>
      <c r="I9" s="374">
        <v>1695.1939182143724</v>
      </c>
    </row>
    <row r="10" spans="1:11">
      <c r="A10" s="389" t="s">
        <v>10</v>
      </c>
      <c r="B10" s="374">
        <v>2429.2271633970217</v>
      </c>
      <c r="C10" s="374">
        <v>2539.214969997915</v>
      </c>
      <c r="D10" s="374">
        <v>2981.9587604928215</v>
      </c>
      <c r="E10" s="374">
        <v>3242.6263221367635</v>
      </c>
      <c r="F10" s="374">
        <v>3128.2703051140347</v>
      </c>
      <c r="G10" s="374">
        <v>2693.6476553508633</v>
      </c>
      <c r="H10" s="374">
        <v>3341.7011401877103</v>
      </c>
      <c r="I10" s="374">
        <v>3920.178105681</v>
      </c>
    </row>
    <row r="11" spans="1:11">
      <c r="A11" s="389" t="s">
        <v>9</v>
      </c>
      <c r="B11" s="374">
        <v>1808.0694803210001</v>
      </c>
      <c r="C11" s="374">
        <v>1635.0271475100003</v>
      </c>
      <c r="D11" s="374">
        <v>1956.9835213390002</v>
      </c>
      <c r="E11" s="374">
        <v>2072.1540933050001</v>
      </c>
      <c r="F11" s="374">
        <v>2313.9568528980003</v>
      </c>
      <c r="G11" s="374">
        <v>2014.6466793689999</v>
      </c>
      <c r="H11" s="374">
        <v>2476.1553956299999</v>
      </c>
      <c r="I11" s="374">
        <v>1216.349083505</v>
      </c>
    </row>
    <row r="12" spans="1:11">
      <c r="A12" s="389" t="s">
        <v>8</v>
      </c>
      <c r="B12" s="374">
        <v>4469.6499999999996</v>
      </c>
      <c r="C12" s="374">
        <v>4001.8599999999997</v>
      </c>
      <c r="D12" s="374">
        <v>4038.5200000000004</v>
      </c>
      <c r="E12" s="374">
        <v>4315.29</v>
      </c>
      <c r="F12" s="374">
        <v>4324.8600000000006</v>
      </c>
      <c r="G12" s="374">
        <v>3281.91</v>
      </c>
      <c r="H12" s="374">
        <v>3999.44</v>
      </c>
      <c r="I12" s="374">
        <v>4574.7300000000005</v>
      </c>
    </row>
    <row r="13" spans="1:11">
      <c r="A13" s="389" t="s">
        <v>6</v>
      </c>
      <c r="B13" s="374">
        <v>5762.7156476606142</v>
      </c>
      <c r="C13" s="374">
        <v>3633.3008961570004</v>
      </c>
      <c r="D13" s="374">
        <v>3298.2277227682289</v>
      </c>
      <c r="E13" s="374">
        <v>4044.3410112015563</v>
      </c>
      <c r="F13" s="374">
        <v>4999.9619486849988</v>
      </c>
      <c r="G13" s="374">
        <v>4300.4457650530003</v>
      </c>
      <c r="H13" s="374">
        <v>5579.9976549290041</v>
      </c>
      <c r="I13" s="374">
        <v>4055.2554687729576</v>
      </c>
    </row>
    <row r="14" spans="1:11">
      <c r="A14" s="389" t="s">
        <v>5</v>
      </c>
      <c r="B14" s="374">
        <v>6857.6375669400004</v>
      </c>
      <c r="C14" s="374">
        <v>6432.605039312999</v>
      </c>
      <c r="D14" s="374">
        <v>5716.5158183990006</v>
      </c>
      <c r="E14" s="374">
        <v>6124.5679348180001</v>
      </c>
      <c r="F14" s="374">
        <v>5190.9306085160006</v>
      </c>
      <c r="G14" s="374">
        <v>4068.6108935299999</v>
      </c>
      <c r="H14" s="374">
        <v>5317.4320874360001</v>
      </c>
      <c r="I14" s="374">
        <v>5283.6114685398006</v>
      </c>
    </row>
    <row r="15" spans="1:11">
      <c r="A15" s="389" t="s">
        <v>4</v>
      </c>
      <c r="B15" s="374">
        <v>475.17090932480562</v>
      </c>
      <c r="C15" s="374">
        <v>553.50302862160095</v>
      </c>
      <c r="D15" s="374">
        <v>695.45932638893237</v>
      </c>
      <c r="E15" s="374">
        <v>644.81376465722599</v>
      </c>
      <c r="F15" s="374">
        <v>641.2885984095202</v>
      </c>
      <c r="G15" s="374">
        <v>493.16493957172531</v>
      </c>
      <c r="H15" s="374">
        <v>251.32464312808222</v>
      </c>
      <c r="I15" s="374">
        <v>272.4805982329903</v>
      </c>
    </row>
    <row r="16" spans="1:11">
      <c r="A16" s="389" t="s">
        <v>3</v>
      </c>
      <c r="B16" s="374">
        <v>94791.524845964013</v>
      </c>
      <c r="C16" s="374">
        <v>85864.54043332499</v>
      </c>
      <c r="D16" s="374">
        <v>92785.620571287</v>
      </c>
      <c r="E16" s="374">
        <v>99289.84915954899</v>
      </c>
      <c r="F16" s="374">
        <v>95407.734718659995</v>
      </c>
      <c r="G16" s="374">
        <v>78154.273121872975</v>
      </c>
      <c r="H16" s="374">
        <v>103405.51921901101</v>
      </c>
      <c r="I16" s="374">
        <v>112880.007247268</v>
      </c>
    </row>
    <row r="17" spans="1:9">
      <c r="A17" s="389" t="s">
        <v>460</v>
      </c>
      <c r="B17" s="374">
        <v>7349.8111709999994</v>
      </c>
      <c r="C17" s="374">
        <v>6191.689601</v>
      </c>
      <c r="D17" s="374">
        <v>5925.5230334910002</v>
      </c>
      <c r="E17" s="374">
        <v>8653.3901108530008</v>
      </c>
      <c r="F17" s="374">
        <v>7271.3670881130001</v>
      </c>
      <c r="G17" s="374">
        <v>6932.6715952570012</v>
      </c>
      <c r="H17" s="374">
        <v>8365.6517480519997</v>
      </c>
      <c r="I17" s="374">
        <v>11380.575163537003</v>
      </c>
    </row>
    <row r="18" spans="1:9">
      <c r="A18" s="389" t="s">
        <v>1</v>
      </c>
      <c r="B18" s="374">
        <v>5914.4130367889993</v>
      </c>
      <c r="C18" s="374">
        <v>5160.9015551800003</v>
      </c>
      <c r="D18" s="374">
        <v>5764.662234299999</v>
      </c>
      <c r="E18" s="374">
        <v>7201.8077928129997</v>
      </c>
      <c r="F18" s="374">
        <v>6013.6983786890005</v>
      </c>
      <c r="G18" s="374">
        <v>4908.5674493299985</v>
      </c>
      <c r="H18" s="374">
        <v>6439.1597717460008</v>
      </c>
      <c r="I18" s="374">
        <v>8272.2081237530001</v>
      </c>
    </row>
    <row r="19" spans="1:9">
      <c r="A19" s="389" t="s">
        <v>0</v>
      </c>
      <c r="B19" s="374">
        <v>3700.3507841399996</v>
      </c>
      <c r="C19" s="374">
        <v>2943.2196505699999</v>
      </c>
      <c r="D19" s="374">
        <v>3205.8015481799998</v>
      </c>
      <c r="E19" s="374">
        <v>4198.4404409999988</v>
      </c>
      <c r="F19" s="374">
        <v>3440.2539145499995</v>
      </c>
      <c r="G19" s="374">
        <v>3587.1878588300001</v>
      </c>
      <c r="H19" s="374">
        <v>5303.6482364070007</v>
      </c>
      <c r="I19" s="374">
        <v>6120.8245895690006</v>
      </c>
    </row>
    <row r="20" spans="1:9">
      <c r="A20" s="389" t="s">
        <v>2266</v>
      </c>
      <c r="B20" s="402">
        <v>171199.45241966046</v>
      </c>
      <c r="C20" s="402">
        <v>149072.95396702123</v>
      </c>
      <c r="D20" s="402">
        <v>159877.99483466378</v>
      </c>
      <c r="E20" s="402">
        <v>183734.07706691133</v>
      </c>
      <c r="F20" s="402">
        <v>169266.28016884948</v>
      </c>
      <c r="G20" s="402">
        <v>139034.41426014563</v>
      </c>
      <c r="H20" s="402">
        <v>184647.28163952363</v>
      </c>
      <c r="I20" s="402">
        <v>210018.76113722377</v>
      </c>
    </row>
    <row r="22" spans="1:9">
      <c r="A22" s="250" t="s">
        <v>3118</v>
      </c>
    </row>
    <row r="23" spans="1:9">
      <c r="A23" s="561" t="s">
        <v>3119</v>
      </c>
    </row>
  </sheetData>
  <hyperlinks>
    <hyperlink ref="K3" location="Content!A1" display="Back to content page" xr:uid="{00000000-0004-0000-56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K23"/>
  <sheetViews>
    <sheetView workbookViewId="0">
      <selection activeCell="G20" sqref="G20"/>
    </sheetView>
  </sheetViews>
  <sheetFormatPr defaultColWidth="8.77734375" defaultRowHeight="14.4"/>
  <cols>
    <col min="1" max="1" width="31.5546875" customWidth="1"/>
  </cols>
  <sheetData>
    <row r="1" spans="1:11">
      <c r="A1" s="44" t="s">
        <v>3331</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775.81487439999842</v>
      </c>
      <c r="C4" s="374">
        <v>672.97447650167612</v>
      </c>
      <c r="D4" s="374">
        <v>580.31052585000191</v>
      </c>
      <c r="E4" s="374">
        <v>628.11233586726962</v>
      </c>
      <c r="F4" s="374">
        <v>490.96614265999949</v>
      </c>
      <c r="G4" s="374">
        <v>386.04091797402606</v>
      </c>
      <c r="H4" s="374">
        <v>777.96402351999996</v>
      </c>
      <c r="I4" s="374">
        <v>903.72022362999996</v>
      </c>
    </row>
    <row r="5" spans="1:11">
      <c r="A5" s="389" t="s">
        <v>12</v>
      </c>
      <c r="B5" s="374">
        <v>5593.4573861150002</v>
      </c>
      <c r="C5" s="374">
        <v>4869.066793</v>
      </c>
      <c r="D5" s="374">
        <v>2933.3605164550004</v>
      </c>
      <c r="E5" s="374">
        <v>3797.1736864919994</v>
      </c>
      <c r="F5" s="374">
        <v>3525.0680420150002</v>
      </c>
      <c r="G5" s="374">
        <v>3236.979547552</v>
      </c>
      <c r="H5" s="374">
        <v>3842.702153236</v>
      </c>
      <c r="I5" s="374">
        <v>4155.5872118030002</v>
      </c>
    </row>
    <row r="6" spans="1:11">
      <c r="A6" s="389" t="s">
        <v>513</v>
      </c>
      <c r="B6" s="374">
        <v>7.0865607959999997</v>
      </c>
      <c r="C6" s="374">
        <v>10.826076388000001</v>
      </c>
      <c r="D6" s="374">
        <v>8.6606694490000002</v>
      </c>
      <c r="E6" s="374">
        <v>9.745018645</v>
      </c>
      <c r="F6" s="374">
        <v>10.397529183</v>
      </c>
      <c r="G6" s="374">
        <v>6.7863820149999992</v>
      </c>
      <c r="H6" s="374">
        <v>14.135012668</v>
      </c>
      <c r="I6" s="374">
        <v>9.2831351360000003</v>
      </c>
    </row>
    <row r="7" spans="1:11">
      <c r="A7" s="389" t="s">
        <v>100</v>
      </c>
      <c r="B7" s="374">
        <v>3764.0252184940005</v>
      </c>
      <c r="C7" s="374">
        <v>2269.3655116479999</v>
      </c>
      <c r="D7" s="374">
        <v>4829.9888471829991</v>
      </c>
      <c r="E7" s="374">
        <v>9554.4752167859988</v>
      </c>
      <c r="F7" s="374">
        <v>3559.9717555799998</v>
      </c>
      <c r="G7" s="374">
        <v>2482.8108972869995</v>
      </c>
      <c r="H7" s="374">
        <v>3621.4406985900005</v>
      </c>
      <c r="I7" s="374">
        <v>5944.8344941380001</v>
      </c>
    </row>
    <row r="8" spans="1:11">
      <c r="A8" s="389" t="s">
        <v>512</v>
      </c>
      <c r="B8" s="374">
        <v>0</v>
      </c>
      <c r="C8" s="374">
        <v>0</v>
      </c>
      <c r="D8" s="374">
        <v>2182.8121333299955</v>
      </c>
      <c r="E8" s="374">
        <v>2310.2804764800071</v>
      </c>
      <c r="F8" s="374">
        <v>2263.3139625300037</v>
      </c>
      <c r="G8" s="374">
        <v>1832.7084532599902</v>
      </c>
      <c r="H8" s="374">
        <v>2306.3330854900164</v>
      </c>
      <c r="I8" s="374">
        <v>2299.1461663399928</v>
      </c>
    </row>
    <row r="9" spans="1:11">
      <c r="A9" s="389" t="s">
        <v>11</v>
      </c>
      <c r="B9" s="374">
        <v>609.09597361236877</v>
      </c>
      <c r="C9" s="374">
        <v>781.42216820851695</v>
      </c>
      <c r="D9" s="374">
        <v>1049.0609715746559</v>
      </c>
      <c r="E9" s="374">
        <v>847.10404726264142</v>
      </c>
      <c r="F9" s="374">
        <v>874.30133745020726</v>
      </c>
      <c r="G9" s="374">
        <v>604.00880151423371</v>
      </c>
      <c r="H9" s="374">
        <v>1029.3554243407707</v>
      </c>
      <c r="I9" s="374">
        <v>975.6949249689402</v>
      </c>
    </row>
    <row r="10" spans="1:11">
      <c r="A10" s="389" t="s">
        <v>10</v>
      </c>
      <c r="B10" s="374">
        <v>243.99373550245542</v>
      </c>
      <c r="C10" s="374">
        <v>254.82304332484631</v>
      </c>
      <c r="D10" s="374">
        <v>273.19959280548693</v>
      </c>
      <c r="E10" s="374">
        <v>412.97505471689385</v>
      </c>
      <c r="F10" s="374">
        <v>387.33514522615519</v>
      </c>
      <c r="G10" s="374">
        <v>332.71306330569814</v>
      </c>
      <c r="H10" s="374">
        <v>463.62442775511232</v>
      </c>
      <c r="I10" s="374">
        <v>364.62304196299999</v>
      </c>
    </row>
    <row r="11" spans="1:11">
      <c r="A11" s="389" t="s">
        <v>9</v>
      </c>
      <c r="B11" s="374">
        <v>598.06631488499988</v>
      </c>
      <c r="C11" s="374">
        <v>507.01960308599996</v>
      </c>
      <c r="D11" s="374">
        <v>548.73173763500006</v>
      </c>
      <c r="E11" s="374">
        <v>581.36162032300001</v>
      </c>
      <c r="F11" s="374">
        <v>567.02163394000013</v>
      </c>
      <c r="G11" s="374">
        <v>619.072337414</v>
      </c>
      <c r="H11" s="374">
        <v>677.89062167999998</v>
      </c>
      <c r="I11" s="374">
        <v>342.01363697900001</v>
      </c>
    </row>
    <row r="12" spans="1:11">
      <c r="A12" s="389" t="s">
        <v>8</v>
      </c>
      <c r="B12" s="374">
        <v>537.93000000000006</v>
      </c>
      <c r="C12" s="374">
        <v>503.38</v>
      </c>
      <c r="D12" s="374">
        <v>496.03</v>
      </c>
      <c r="E12" s="374">
        <v>532.46</v>
      </c>
      <c r="F12" s="374">
        <v>507.34999999999997</v>
      </c>
      <c r="G12" s="374">
        <v>448.25</v>
      </c>
      <c r="H12" s="374">
        <v>548.93999999999994</v>
      </c>
      <c r="I12" s="374">
        <v>616.62</v>
      </c>
    </row>
    <row r="13" spans="1:11">
      <c r="A13" s="389" t="s">
        <v>6</v>
      </c>
      <c r="B13" s="374">
        <v>2056.3413394552431</v>
      </c>
      <c r="C13" s="374">
        <v>1166.3778888240006</v>
      </c>
      <c r="D13" s="374">
        <v>1210.4500459072287</v>
      </c>
      <c r="E13" s="374">
        <v>1467.6962339119987</v>
      </c>
      <c r="F13" s="374">
        <v>1708.2241883960003</v>
      </c>
      <c r="G13" s="374">
        <v>1490.8315874940001</v>
      </c>
      <c r="H13" s="374">
        <v>1744.5433464970001</v>
      </c>
      <c r="I13" s="374">
        <v>1408.7159889066454</v>
      </c>
    </row>
    <row r="14" spans="1:11">
      <c r="A14" s="389" t="s">
        <v>5</v>
      </c>
      <c r="B14" s="374">
        <v>4994.6753468980005</v>
      </c>
      <c r="C14" s="374">
        <v>4897.2803893079999</v>
      </c>
      <c r="D14" s="374">
        <v>3935.0898935159994</v>
      </c>
      <c r="E14" s="374">
        <v>3983.2832445640001</v>
      </c>
      <c r="F14" s="374">
        <v>3405.9478146870001</v>
      </c>
      <c r="G14" s="374">
        <v>2565.028663651</v>
      </c>
      <c r="H14" s="374">
        <v>3163.5515479360001</v>
      </c>
      <c r="I14" s="374">
        <v>3410.5802328708</v>
      </c>
    </row>
    <row r="15" spans="1:11">
      <c r="A15" s="389" t="s">
        <v>4</v>
      </c>
      <c r="B15" s="374">
        <v>123.45641234999999</v>
      </c>
      <c r="C15" s="374">
        <v>119.98557082235278</v>
      </c>
      <c r="D15" s="374">
        <v>131.14543091565875</v>
      </c>
      <c r="E15" s="374">
        <v>138.99038835927144</v>
      </c>
      <c r="F15" s="374">
        <v>134.87281728364269</v>
      </c>
      <c r="G15" s="374">
        <v>109.98746227233011</v>
      </c>
      <c r="H15" s="374">
        <v>139.39384197283047</v>
      </c>
      <c r="I15" s="374">
        <v>45.098185638800643</v>
      </c>
    </row>
    <row r="16" spans="1:11">
      <c r="A16" s="389" t="s">
        <v>3</v>
      </c>
      <c r="B16" s="374">
        <v>16090.459019252999</v>
      </c>
      <c r="C16" s="374">
        <v>14348.455365210002</v>
      </c>
      <c r="D16" s="374">
        <v>15317.715750087002</v>
      </c>
      <c r="E16" s="374">
        <v>16543.580509601998</v>
      </c>
      <c r="F16" s="374">
        <v>15328.843662697</v>
      </c>
      <c r="G16" s="374">
        <v>12463.598665239002</v>
      </c>
      <c r="H16" s="374">
        <v>17189.542108336002</v>
      </c>
      <c r="I16" s="374">
        <v>19672.414013442001</v>
      </c>
    </row>
    <row r="17" spans="1:9">
      <c r="A17" s="389" t="s">
        <v>460</v>
      </c>
      <c r="B17" s="374">
        <v>833.90321500000005</v>
      </c>
      <c r="C17" s="374">
        <v>945.53370400000006</v>
      </c>
      <c r="D17" s="374">
        <v>689.85596706000013</v>
      </c>
      <c r="E17" s="374">
        <v>1267.448169254</v>
      </c>
      <c r="F17" s="374">
        <v>725.76119563899988</v>
      </c>
      <c r="G17" s="374">
        <v>550.65225144999988</v>
      </c>
      <c r="H17" s="374">
        <v>721.53238495599999</v>
      </c>
      <c r="I17" s="374">
        <v>915.41037602599999</v>
      </c>
    </row>
    <row r="18" spans="1:9">
      <c r="A18" s="389" t="s">
        <v>1</v>
      </c>
      <c r="B18" s="374">
        <v>2874.5724381400005</v>
      </c>
      <c r="C18" s="374">
        <v>2562.5094520600001</v>
      </c>
      <c r="D18" s="374">
        <v>2791.3600652999999</v>
      </c>
      <c r="E18" s="374">
        <v>3292.1293277639998</v>
      </c>
      <c r="F18" s="374">
        <v>2848.0278769230003</v>
      </c>
      <c r="G18" s="374">
        <v>2315.1179456790001</v>
      </c>
      <c r="H18" s="374">
        <v>2920.320233726</v>
      </c>
      <c r="I18" s="374">
        <v>3299.498193941</v>
      </c>
    </row>
    <row r="19" spans="1:9">
      <c r="A19" s="389" t="s">
        <v>0</v>
      </c>
      <c r="B19" s="374">
        <v>2156.2273573400003</v>
      </c>
      <c r="C19" s="374">
        <v>1777.9001896999998</v>
      </c>
      <c r="D19" s="374">
        <v>1995.1837976100001</v>
      </c>
      <c r="E19" s="374">
        <v>2622.7496238699996</v>
      </c>
      <c r="F19" s="374">
        <v>2077.11077716</v>
      </c>
      <c r="G19" s="374">
        <v>2199.3775878679999</v>
      </c>
      <c r="H19" s="374">
        <v>3145.404816579</v>
      </c>
      <c r="I19" s="374">
        <v>3252.5598495700001</v>
      </c>
    </row>
    <row r="20" spans="1:9">
      <c r="A20" s="389" t="s">
        <v>2266</v>
      </c>
      <c r="B20" s="402">
        <v>41259.105192241062</v>
      </c>
      <c r="C20" s="402">
        <v>35686.9202320814</v>
      </c>
      <c r="D20" s="402">
        <v>38972.955944678033</v>
      </c>
      <c r="E20" s="402">
        <v>47989.56495389808</v>
      </c>
      <c r="F20" s="402">
        <v>38414.51388137001</v>
      </c>
      <c r="G20" s="402">
        <v>31643.964563975282</v>
      </c>
      <c r="H20" s="402">
        <v>42306.673727282738</v>
      </c>
      <c r="I20" s="402">
        <v>47615.799675353184</v>
      </c>
    </row>
    <row r="22" spans="1:9">
      <c r="A22" s="250" t="s">
        <v>3118</v>
      </c>
    </row>
    <row r="23" spans="1:9">
      <c r="A23" s="561" t="s">
        <v>3119</v>
      </c>
    </row>
  </sheetData>
  <hyperlinks>
    <hyperlink ref="K3" location="Content!A1" display="Back to content page" xr:uid="{00000000-0004-0000-5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Z23"/>
  <sheetViews>
    <sheetView topLeftCell="A4" workbookViewId="0">
      <selection activeCell="B4" sqref="B4:X20"/>
    </sheetView>
  </sheetViews>
  <sheetFormatPr defaultRowHeight="14.4"/>
  <cols>
    <col min="1" max="1" width="31.21875" customWidth="1"/>
  </cols>
  <sheetData>
    <row r="1" spans="1:26">
      <c r="A1" s="44" t="s">
        <v>2900</v>
      </c>
    </row>
    <row r="3" spans="1:26">
      <c r="A3" s="387" t="s">
        <v>1199</v>
      </c>
      <c r="B3" s="388">
        <v>2000</v>
      </c>
      <c r="C3" s="388">
        <v>2001</v>
      </c>
      <c r="D3" s="388">
        <v>2002</v>
      </c>
      <c r="E3" s="388">
        <v>2003</v>
      </c>
      <c r="F3" s="388">
        <v>2004</v>
      </c>
      <c r="G3" s="388">
        <v>2005</v>
      </c>
      <c r="H3" s="388">
        <v>2006</v>
      </c>
      <c r="I3" s="388">
        <v>2007</v>
      </c>
      <c r="J3" s="388">
        <v>2008</v>
      </c>
      <c r="K3" s="388">
        <v>2009</v>
      </c>
      <c r="L3" s="388">
        <v>2010</v>
      </c>
      <c r="M3" s="388">
        <v>2011</v>
      </c>
      <c r="N3" s="388">
        <v>2012</v>
      </c>
      <c r="O3" s="388">
        <v>2013</v>
      </c>
      <c r="P3" s="388">
        <v>2014</v>
      </c>
      <c r="Q3" s="388">
        <v>2015</v>
      </c>
      <c r="R3" s="388">
        <v>2016</v>
      </c>
      <c r="S3" s="388">
        <v>2017</v>
      </c>
      <c r="T3" s="388">
        <v>2018</v>
      </c>
      <c r="U3" s="388">
        <v>2019</v>
      </c>
      <c r="V3" s="388">
        <v>2020</v>
      </c>
      <c r="W3" s="388">
        <v>2021</v>
      </c>
      <c r="X3" s="388">
        <v>2022</v>
      </c>
      <c r="Z3" s="528" t="s">
        <v>559</v>
      </c>
    </row>
    <row r="4" spans="1:26">
      <c r="A4" s="389" t="s">
        <v>13</v>
      </c>
      <c r="B4" s="577">
        <v>9.5591537291631737E-2</v>
      </c>
      <c r="C4" s="577">
        <v>0.58527571592459027</v>
      </c>
      <c r="D4" s="577">
        <v>3.3015096646934943</v>
      </c>
      <c r="E4" s="577">
        <v>4.8616193524832543</v>
      </c>
      <c r="F4" s="577">
        <v>3.9046156662883158</v>
      </c>
      <c r="G4" s="577">
        <v>1.419227046709157</v>
      </c>
      <c r="H4" s="577">
        <v>2.7160922485976497</v>
      </c>
      <c r="I4" s="577">
        <v>4.5136288394786703</v>
      </c>
      <c r="J4" s="577">
        <v>4.5995124530840839</v>
      </c>
      <c r="K4" s="577">
        <v>5.8505278325332775</v>
      </c>
      <c r="L4" s="577">
        <v>3.7644025044806275</v>
      </c>
      <c r="M4" s="577">
        <v>3.3315479506946257</v>
      </c>
      <c r="N4" s="577">
        <v>4.9722892745737139</v>
      </c>
      <c r="O4" s="577">
        <v>3.4161766417309405</v>
      </c>
      <c r="P4" s="577">
        <v>3.959240340208714</v>
      </c>
      <c r="Q4" s="577">
        <v>4.7217547264200972</v>
      </c>
      <c r="R4" s="577">
        <v>5.4021071154132585</v>
      </c>
      <c r="S4" s="577">
        <v>4.656297334001577</v>
      </c>
      <c r="T4" s="577">
        <v>3.554228739840406</v>
      </c>
      <c r="U4" s="577">
        <v>2.300959485117493</v>
      </c>
      <c r="V4" s="577">
        <v>2.4840472857758296</v>
      </c>
      <c r="W4" s="577">
        <v>3.4497428413952202</v>
      </c>
      <c r="X4" s="577">
        <v>2.2542715340379136</v>
      </c>
    </row>
    <row r="5" spans="1:26">
      <c r="A5" s="389" t="s">
        <v>12</v>
      </c>
      <c r="B5" s="577">
        <v>40.55196472908181</v>
      </c>
      <c r="C5" s="577">
        <v>42.882321576646873</v>
      </c>
      <c r="D5" s="577">
        <v>54.379684691584032</v>
      </c>
      <c r="E5" s="577">
        <v>48.166971491215662</v>
      </c>
      <c r="F5" s="577">
        <v>46.032157616897528</v>
      </c>
      <c r="G5" s="577">
        <v>43.47293416078594</v>
      </c>
      <c r="H5" s="577">
        <v>45.863725449413032</v>
      </c>
      <c r="I5" s="577">
        <v>45.702300861590466</v>
      </c>
      <c r="J5" s="577">
        <v>59.314311185232974</v>
      </c>
      <c r="K5" s="577">
        <v>54.305703346958069</v>
      </c>
      <c r="L5" s="577">
        <v>49.503769311891418</v>
      </c>
      <c r="M5" s="577">
        <v>46.369146154999299</v>
      </c>
      <c r="N5" s="577">
        <v>47.923480845421516</v>
      </c>
      <c r="O5" s="577">
        <v>53.193251255740812</v>
      </c>
      <c r="P5" s="577">
        <v>50.068958396215358</v>
      </c>
      <c r="Q5" s="577">
        <v>56.251585059828543</v>
      </c>
      <c r="R5" s="577">
        <v>49.849682249769032</v>
      </c>
      <c r="S5" s="577">
        <v>41.669699534946623</v>
      </c>
      <c r="T5" s="577">
        <v>42.859389272133264</v>
      </c>
      <c r="U5" s="577">
        <v>44.539425732352136</v>
      </c>
      <c r="V5" s="577">
        <v>47.03898991106437</v>
      </c>
      <c r="W5" s="577">
        <v>38.291268178554503</v>
      </c>
      <c r="X5" s="577">
        <v>42.301014977853477</v>
      </c>
    </row>
    <row r="6" spans="1:26">
      <c r="A6" s="389" t="s">
        <v>513</v>
      </c>
      <c r="B6" s="577"/>
      <c r="C6" s="577"/>
      <c r="D6" s="577"/>
      <c r="E6" s="577"/>
      <c r="F6" s="577"/>
      <c r="G6" s="577"/>
      <c r="H6" s="577"/>
      <c r="I6" s="577"/>
      <c r="J6" s="577"/>
      <c r="K6" s="577">
        <v>8.2185986100877315</v>
      </c>
      <c r="L6" s="577">
        <v>13.46505415898061</v>
      </c>
      <c r="M6" s="577">
        <v>8.4247198566116559</v>
      </c>
      <c r="N6" s="577">
        <v>10.094113023221539</v>
      </c>
      <c r="O6" s="577">
        <v>15.276607714817816</v>
      </c>
      <c r="P6" s="577">
        <v>13.068100006123039</v>
      </c>
      <c r="Q6" s="577">
        <v>10.143431778266464</v>
      </c>
      <c r="R6" s="577">
        <v>8.8756503110008289</v>
      </c>
      <c r="S6" s="577">
        <v>6.7116894880416087</v>
      </c>
      <c r="T6" s="577">
        <v>8.0070852930635485</v>
      </c>
      <c r="U6" s="577">
        <v>8.7361201802867736</v>
      </c>
      <c r="V6" s="577">
        <v>8.7384051485520065</v>
      </c>
      <c r="W6" s="577">
        <v>6.5007808225828621</v>
      </c>
      <c r="X6" s="577">
        <v>7.623804657369325</v>
      </c>
    </row>
    <row r="7" spans="1:26">
      <c r="A7" s="389" t="s">
        <v>100</v>
      </c>
      <c r="B7" s="577">
        <v>7.6746694344694975</v>
      </c>
      <c r="C7" s="577">
        <v>7.190937028131474</v>
      </c>
      <c r="D7" s="577">
        <v>8.1225952562997055</v>
      </c>
      <c r="E7" s="577">
        <v>10.822214457551148</v>
      </c>
      <c r="F7" s="577">
        <v>12.932568538583391</v>
      </c>
      <c r="G7" s="577">
        <v>12.564416809636858</v>
      </c>
      <c r="H7" s="577">
        <v>29.466003888977998</v>
      </c>
      <c r="I7" s="577">
        <v>22.814403063285052</v>
      </c>
      <c r="J7" s="577">
        <v>24.601990195704847</v>
      </c>
      <c r="K7" s="577">
        <v>22.911123706080676</v>
      </c>
      <c r="L7" s="577">
        <v>36.618529632408105</v>
      </c>
      <c r="M7" s="577">
        <v>25.781914395740884</v>
      </c>
      <c r="N7" s="577">
        <v>51.992650319964518</v>
      </c>
      <c r="O7" s="577">
        <v>53.113113113113108</v>
      </c>
      <c r="P7" s="577">
        <v>59.214123896570584</v>
      </c>
      <c r="Q7" s="577">
        <v>22.534736872881908</v>
      </c>
      <c r="R7" s="577">
        <v>22.525464710259616</v>
      </c>
      <c r="S7" s="577">
        <v>22.523003225194461</v>
      </c>
      <c r="T7" s="577">
        <v>22.593818984547461</v>
      </c>
      <c r="U7" s="577">
        <v>28.116016545769234</v>
      </c>
      <c r="V7" s="577">
        <v>29.176736571294924</v>
      </c>
      <c r="W7" s="577">
        <v>24.512758868879345</v>
      </c>
      <c r="X7" s="577">
        <v>23.25971571268602</v>
      </c>
    </row>
    <row r="8" spans="1:26">
      <c r="A8" s="389" t="s">
        <v>512</v>
      </c>
      <c r="B8" s="577">
        <v>90.796738797703696</v>
      </c>
      <c r="C8" s="577">
        <v>83.983680178796206</v>
      </c>
      <c r="D8" s="577">
        <v>83.091263557398761</v>
      </c>
      <c r="E8" s="577">
        <v>82.29310083113316</v>
      </c>
      <c r="F8" s="577">
        <v>84.49607933475869</v>
      </c>
      <c r="G8" s="577">
        <v>87.972071915253537</v>
      </c>
      <c r="H8" s="577">
        <v>76.862593003192814</v>
      </c>
      <c r="I8" s="577">
        <v>84.133154129934454</v>
      </c>
      <c r="J8" s="577">
        <v>86.370591918866992</v>
      </c>
      <c r="K8" s="577">
        <v>75.582210272801291</v>
      </c>
      <c r="L8" s="577">
        <v>79.483190238376068</v>
      </c>
      <c r="M8" s="577">
        <v>78.127451220576219</v>
      </c>
      <c r="N8" s="577">
        <v>79.621785527874849</v>
      </c>
      <c r="O8" s="577">
        <v>78.117525538397359</v>
      </c>
      <c r="P8" s="577">
        <v>77.070561411340691</v>
      </c>
      <c r="Q8" s="577">
        <v>77.527995020801868</v>
      </c>
      <c r="R8" s="577">
        <v>78.819643414073454</v>
      </c>
      <c r="S8" s="577">
        <v>83.83401357855314</v>
      </c>
      <c r="T8" s="577">
        <v>82.755578317298543</v>
      </c>
      <c r="U8" s="577">
        <v>82.111704595149376</v>
      </c>
      <c r="V8" s="577">
        <v>80.370116048915349</v>
      </c>
      <c r="W8" s="577">
        <v>83.045859910906088</v>
      </c>
      <c r="X8" s="577">
        <v>82.767389140658992</v>
      </c>
    </row>
    <row r="9" spans="1:26">
      <c r="A9" s="389" t="s">
        <v>11</v>
      </c>
      <c r="B9" s="577">
        <v>65.205726189762544</v>
      </c>
      <c r="C9" s="577">
        <v>83.949288385815734</v>
      </c>
      <c r="D9" s="577">
        <v>66.053061518097877</v>
      </c>
      <c r="E9" s="577">
        <v>63.172433542375096</v>
      </c>
      <c r="F9" s="577">
        <v>81.561679114590873</v>
      </c>
      <c r="G9" s="577">
        <v>74.778832512308711</v>
      </c>
      <c r="H9" s="577">
        <v>58.744361997913977</v>
      </c>
      <c r="I9" s="577">
        <v>76.783174122991355</v>
      </c>
      <c r="J9" s="577">
        <v>68.854108237281253</v>
      </c>
      <c r="K9" s="577">
        <v>76.6344859220128</v>
      </c>
      <c r="L9" s="577">
        <v>78.575488991272735</v>
      </c>
      <c r="M9" s="577">
        <v>79.872531574344677</v>
      </c>
      <c r="N9" s="577">
        <v>77.217071319215705</v>
      </c>
      <c r="O9" s="577">
        <v>78.060328522172398</v>
      </c>
      <c r="P9" s="577">
        <v>61.745321408321338</v>
      </c>
      <c r="Q9" s="577">
        <v>65.44990393809897</v>
      </c>
      <c r="R9" s="577">
        <v>71.284465271920155</v>
      </c>
      <c r="S9" s="577">
        <v>68.040873612289801</v>
      </c>
      <c r="T9" s="577">
        <v>66.707246053451797</v>
      </c>
      <c r="U9" s="577">
        <v>63.628435607017508</v>
      </c>
      <c r="V9" s="577">
        <v>60.833695262463181</v>
      </c>
      <c r="W9" s="577">
        <v>67.48887048779693</v>
      </c>
      <c r="X9" s="577">
        <v>72.682957631324697</v>
      </c>
    </row>
    <row r="10" spans="1:26">
      <c r="A10" s="389" t="s">
        <v>10</v>
      </c>
      <c r="B10" s="577">
        <v>6.6377672987925314</v>
      </c>
      <c r="C10" s="577">
        <v>8.075128466131364</v>
      </c>
      <c r="D10" s="577">
        <v>8.2596996536499212</v>
      </c>
      <c r="E10" s="577">
        <v>11.632787696645631</v>
      </c>
      <c r="F10" s="577">
        <v>10.344732010151459</v>
      </c>
      <c r="G10" s="577">
        <v>12.230815926885684</v>
      </c>
      <c r="H10" s="577">
        <v>8.8406610512674337</v>
      </c>
      <c r="I10" s="577">
        <v>7.7560383601579481</v>
      </c>
      <c r="J10" s="577">
        <v>7.4806286256032806</v>
      </c>
      <c r="K10" s="577">
        <v>8.7364662028656035</v>
      </c>
      <c r="L10" s="577">
        <v>9.2639450880079259</v>
      </c>
      <c r="M10" s="577">
        <v>8.4505736340531019</v>
      </c>
      <c r="N10" s="577">
        <v>8.2492941256791266</v>
      </c>
      <c r="O10" s="577">
        <v>8.2551796479336712</v>
      </c>
      <c r="P10" s="577">
        <v>7.6936285375109144</v>
      </c>
      <c r="Q10" s="577">
        <v>7.9065260131228072</v>
      </c>
      <c r="R10" s="577">
        <v>8.2116755618338733</v>
      </c>
      <c r="S10" s="577">
        <v>7.6976845354322556</v>
      </c>
      <c r="T10" s="577">
        <v>9.1844398792995285</v>
      </c>
      <c r="U10" s="577">
        <v>8.8483853838173481</v>
      </c>
      <c r="V10" s="577">
        <v>8.3471602663001381</v>
      </c>
      <c r="W10" s="577">
        <v>9.3344845240078751</v>
      </c>
      <c r="X10" s="577">
        <v>7.9785883183192681</v>
      </c>
    </row>
    <row r="11" spans="1:26">
      <c r="A11" s="389" t="s">
        <v>9</v>
      </c>
      <c r="B11" s="577">
        <v>25.338080108427746</v>
      </c>
      <c r="C11" s="577">
        <v>23.493665434608481</v>
      </c>
      <c r="D11" s="577">
        <v>24.782706624304893</v>
      </c>
      <c r="E11" s="577">
        <v>26.047133707009607</v>
      </c>
      <c r="F11" s="577">
        <v>26.536630271876938</v>
      </c>
      <c r="G11" s="577">
        <v>29.062873721288618</v>
      </c>
      <c r="H11" s="577">
        <v>29.758112069543269</v>
      </c>
      <c r="I11" s="577">
        <v>24.044629224163497</v>
      </c>
      <c r="J11" s="577">
        <v>26.861870792247149</v>
      </c>
      <c r="K11" s="577">
        <v>27.941577994353157</v>
      </c>
      <c r="L11" s="577">
        <v>21.535038629613762</v>
      </c>
      <c r="M11" s="577">
        <v>19.839691641400439</v>
      </c>
      <c r="N11" s="577">
        <v>19.276314741089447</v>
      </c>
      <c r="O11" s="577">
        <v>36.257732648671755</v>
      </c>
      <c r="P11" s="577">
        <v>36.611201360586179</v>
      </c>
      <c r="Q11" s="577">
        <v>31.610649791625228</v>
      </c>
      <c r="R11" s="577">
        <v>30.734853909597536</v>
      </c>
      <c r="S11" s="577">
        <v>25.311055303945079</v>
      </c>
      <c r="T11" s="577">
        <v>25.74900280989652</v>
      </c>
      <c r="U11" s="577">
        <v>24.0875074932638</v>
      </c>
      <c r="V11" s="577">
        <v>29.849008864624295</v>
      </c>
      <c r="W11" s="577">
        <v>26.244827539851091</v>
      </c>
      <c r="X11" s="577">
        <v>24.634119145055529</v>
      </c>
    </row>
    <row r="12" spans="1:26">
      <c r="A12" s="389" t="s">
        <v>8</v>
      </c>
      <c r="B12" s="577">
        <v>9.7965880388268456</v>
      </c>
      <c r="C12" s="577">
        <v>9.0609505836834163</v>
      </c>
      <c r="D12" s="577">
        <v>9.5655986025434405</v>
      </c>
      <c r="E12" s="577">
        <v>8.6031597794290686</v>
      </c>
      <c r="F12" s="577">
        <v>8.574516345245712</v>
      </c>
      <c r="G12" s="577">
        <v>6.5151954300611497</v>
      </c>
      <c r="H12" s="577">
        <v>7.8951941289127845</v>
      </c>
      <c r="I12" s="577">
        <v>8.7373729324490803</v>
      </c>
      <c r="J12" s="577">
        <v>9.8426362205511282</v>
      </c>
      <c r="K12" s="577">
        <v>10.728847189451772</v>
      </c>
      <c r="L12" s="577">
        <v>10.631744540972059</v>
      </c>
      <c r="M12" s="577">
        <v>10.681220048689935</v>
      </c>
      <c r="N12" s="577">
        <v>10.926930780290375</v>
      </c>
      <c r="O12" s="577">
        <v>10.325747707398616</v>
      </c>
      <c r="P12" s="577">
        <v>10.222285937019796</v>
      </c>
      <c r="Q12" s="577">
        <v>11.959298817160514</v>
      </c>
      <c r="R12" s="577">
        <v>12.893016342593322</v>
      </c>
      <c r="S12" s="577">
        <v>13.35724278062351</v>
      </c>
      <c r="T12" s="577">
        <v>13.227360875155394</v>
      </c>
      <c r="U12" s="577">
        <v>12.598780647329043</v>
      </c>
      <c r="V12" s="577">
        <v>12.393673390527333</v>
      </c>
      <c r="W12" s="577">
        <v>12.997154732349578</v>
      </c>
      <c r="X12" s="577">
        <v>13.632056762593098</v>
      </c>
    </row>
    <row r="13" spans="1:26">
      <c r="A13" s="389" t="s">
        <v>6</v>
      </c>
      <c r="B13" s="577">
        <v>61.626128766980216</v>
      </c>
      <c r="C13" s="577">
        <v>71.6985130105991</v>
      </c>
      <c r="D13" s="577">
        <v>39.337943408394061</v>
      </c>
      <c r="E13" s="577">
        <v>43.134041164992084</v>
      </c>
      <c r="F13" s="577">
        <v>39.822571565395137</v>
      </c>
      <c r="G13" s="577">
        <v>37.656792573882854</v>
      </c>
      <c r="H13" s="577">
        <v>32.235285216872434</v>
      </c>
      <c r="I13" s="577">
        <v>35.978284764674648</v>
      </c>
      <c r="J13" s="577">
        <v>31.615859398031347</v>
      </c>
      <c r="K13" s="577">
        <v>34.450932966491145</v>
      </c>
      <c r="L13" s="577">
        <v>50.544641536482459</v>
      </c>
      <c r="M13" s="577">
        <v>31.15043207575728</v>
      </c>
      <c r="N13" s="577">
        <v>28.52556351668964</v>
      </c>
      <c r="O13" s="577">
        <v>33.078676797555246</v>
      </c>
      <c r="P13" s="577">
        <v>31.815870184896582</v>
      </c>
      <c r="Q13" s="577">
        <v>30.113467097670686</v>
      </c>
      <c r="R13" s="577">
        <v>31.31020335173821</v>
      </c>
      <c r="S13" s="577">
        <v>27.427525603928849</v>
      </c>
      <c r="T13" s="577">
        <v>26.555913213824091</v>
      </c>
      <c r="U13" s="577">
        <v>28.328764908256321</v>
      </c>
      <c r="V13" s="577">
        <v>32.175828739155122</v>
      </c>
      <c r="W13" s="577">
        <v>27.626602218265202</v>
      </c>
      <c r="X13" s="577">
        <v>18.816701164169515</v>
      </c>
    </row>
    <row r="14" spans="1:26">
      <c r="A14" s="389" t="s">
        <v>5</v>
      </c>
      <c r="B14" s="577">
        <v>61.585715959841345</v>
      </c>
      <c r="C14" s="577">
        <v>55.340415568839617</v>
      </c>
      <c r="D14" s="577">
        <v>55.977514140983445</v>
      </c>
      <c r="E14" s="577">
        <v>63.124230005187997</v>
      </c>
      <c r="F14" s="577">
        <v>60.992132549616684</v>
      </c>
      <c r="G14" s="577">
        <v>58.96676893584344</v>
      </c>
      <c r="H14" s="577">
        <v>56.09647335525252</v>
      </c>
      <c r="I14" s="577">
        <v>57.956283090720447</v>
      </c>
      <c r="J14" s="577">
        <v>55.319983317026775</v>
      </c>
      <c r="K14" s="577">
        <v>61.007943606120548</v>
      </c>
      <c r="L14" s="577">
        <v>57.749242848148029</v>
      </c>
      <c r="M14" s="577">
        <v>60.405708636135017</v>
      </c>
      <c r="N14" s="577">
        <v>57.565518937490701</v>
      </c>
      <c r="O14" s="577">
        <v>60.835529586480853</v>
      </c>
      <c r="P14" s="577">
        <v>53.536442484591618</v>
      </c>
      <c r="Q14" s="577">
        <v>62.930172579972457</v>
      </c>
      <c r="R14" s="577">
        <v>59.741084814297942</v>
      </c>
      <c r="S14" s="577">
        <v>53.303208414031609</v>
      </c>
      <c r="T14" s="577">
        <v>52.828287874050382</v>
      </c>
      <c r="U14" s="577">
        <v>50.334841479583083</v>
      </c>
      <c r="V14" s="577">
        <v>45.721328487147197</v>
      </c>
      <c r="W14" s="577">
        <v>46.281113137356336</v>
      </c>
      <c r="X14" s="577">
        <v>42.722728650187527</v>
      </c>
    </row>
    <row r="15" spans="1:26">
      <c r="A15" s="389" t="s">
        <v>4</v>
      </c>
      <c r="B15" s="577">
        <v>11.294614968838232</v>
      </c>
      <c r="C15" s="577">
        <v>6.0838217062900544</v>
      </c>
      <c r="D15" s="577">
        <v>9.2032884734241414</v>
      </c>
      <c r="E15" s="577">
        <v>7.1972044398795756</v>
      </c>
      <c r="F15" s="577">
        <v>7.9099202825030579</v>
      </c>
      <c r="G15" s="577">
        <v>5.6599458773376847</v>
      </c>
      <c r="H15" s="577">
        <v>6.0443388320199336</v>
      </c>
      <c r="I15" s="577">
        <v>6.0712765019797184</v>
      </c>
      <c r="J15" s="577">
        <v>7.2266902648890756</v>
      </c>
      <c r="K15" s="577">
        <v>9.4306615479801792</v>
      </c>
      <c r="L15" s="577">
        <v>7.4756766903354439</v>
      </c>
      <c r="M15" s="577">
        <v>7.4581530052826261</v>
      </c>
      <c r="N15" s="577">
        <v>6.0578428139502583</v>
      </c>
      <c r="O15" s="577">
        <v>4.7497207887233595</v>
      </c>
      <c r="P15" s="577">
        <v>4.828314611684978</v>
      </c>
      <c r="Q15" s="577">
        <v>10.041568712106507</v>
      </c>
      <c r="R15" s="577">
        <v>7.9681987669656866</v>
      </c>
      <c r="S15" s="577">
        <v>5.8251019677547502</v>
      </c>
      <c r="T15" s="577">
        <v>6.1704237971571478</v>
      </c>
      <c r="U15" s="577">
        <v>6.5947336204887828</v>
      </c>
      <c r="V15" s="577">
        <v>7.8690711027098832</v>
      </c>
      <c r="W15" s="577">
        <v>9.7047992166911996</v>
      </c>
      <c r="X15" s="577">
        <v>9.804506965226075</v>
      </c>
    </row>
    <row r="16" spans="1:26">
      <c r="A16" s="389" t="s">
        <v>3</v>
      </c>
      <c r="B16" s="577">
        <v>6.1969972107592355</v>
      </c>
      <c r="C16" s="577">
        <v>6.118151192422383</v>
      </c>
      <c r="D16" s="577">
        <v>5.9388196550287882</v>
      </c>
      <c r="E16" s="577">
        <v>6.0006040873738069</v>
      </c>
      <c r="F16" s="577">
        <v>5.8657837189586584</v>
      </c>
      <c r="G16" s="577">
        <v>7.2050954682224093</v>
      </c>
      <c r="H16" s="577">
        <v>7.1963000578603662</v>
      </c>
      <c r="I16" s="577">
        <v>11.350568327292779</v>
      </c>
      <c r="J16" s="577">
        <v>12.885478560806021</v>
      </c>
      <c r="K16" s="577">
        <v>13.446084784354786</v>
      </c>
      <c r="L16" s="577">
        <v>13.90471120221396</v>
      </c>
      <c r="M16" s="577">
        <v>12.974761925489295</v>
      </c>
      <c r="N16" s="577">
        <v>14.512838544942785</v>
      </c>
      <c r="O16" s="577">
        <v>14.435935368167444</v>
      </c>
      <c r="P16" s="577">
        <v>14.680053378912511</v>
      </c>
      <c r="Q16" s="577">
        <v>14.261506138340454</v>
      </c>
      <c r="R16" s="577">
        <v>15.766533516944781</v>
      </c>
      <c r="S16" s="577">
        <v>15.17292723843528</v>
      </c>
      <c r="T16" s="577">
        <v>14.864317723923886</v>
      </c>
      <c r="U16" s="577">
        <v>14.727537922694376</v>
      </c>
      <c r="V16" s="577">
        <v>13.7701187512414</v>
      </c>
      <c r="W16" s="577">
        <v>13.201170830532529</v>
      </c>
      <c r="X16" s="577">
        <v>14.137449217444519</v>
      </c>
    </row>
    <row r="17" spans="1:24">
      <c r="A17" s="389" t="s">
        <v>460</v>
      </c>
      <c r="B17" s="577">
        <v>11.482627153831954</v>
      </c>
      <c r="C17" s="577">
        <v>11.62176608741469</v>
      </c>
      <c r="D17" s="577">
        <v>11.989021928988707</v>
      </c>
      <c r="E17" s="577">
        <v>11.734918349264319</v>
      </c>
      <c r="F17" s="577">
        <v>13.288889184909717</v>
      </c>
      <c r="G17" s="577">
        <v>16.15235588743494</v>
      </c>
      <c r="H17" s="577">
        <v>15.95291275721879</v>
      </c>
      <c r="I17" s="577">
        <v>17.953122221948266</v>
      </c>
      <c r="J17" s="577">
        <v>14.473904275953831</v>
      </c>
      <c r="K17" s="577">
        <v>12.312980824982986</v>
      </c>
      <c r="L17" s="577">
        <v>13.462823067323615</v>
      </c>
      <c r="M17" s="577">
        <v>18.06288295839304</v>
      </c>
      <c r="N17" s="577">
        <v>24.616640487436236</v>
      </c>
      <c r="O17" s="577">
        <v>21.084346156918834</v>
      </c>
      <c r="P17" s="577">
        <v>10.637237080564679</v>
      </c>
      <c r="Q17" s="577">
        <v>5.8988609397868004</v>
      </c>
      <c r="R17" s="577">
        <v>12.586893720725092</v>
      </c>
      <c r="S17" s="577">
        <v>18.55846334634969</v>
      </c>
      <c r="T17" s="577">
        <v>13.403865956932664</v>
      </c>
      <c r="U17" s="577">
        <v>14.017317027316187</v>
      </c>
      <c r="V17" s="577">
        <v>13.677913332525943</v>
      </c>
      <c r="W17" s="577">
        <v>11.097716447680813</v>
      </c>
      <c r="X17" s="577">
        <v>9.880237128092471</v>
      </c>
    </row>
    <row r="18" spans="1:24">
      <c r="A18" s="389" t="s">
        <v>1</v>
      </c>
      <c r="B18" s="577">
        <v>48.869782612403448</v>
      </c>
      <c r="C18" s="577">
        <v>49.476608662405816</v>
      </c>
      <c r="D18" s="577">
        <v>52.983140353564572</v>
      </c>
      <c r="E18" s="577">
        <v>57.604125673096185</v>
      </c>
      <c r="F18" s="577">
        <v>53.10981194541489</v>
      </c>
      <c r="G18" s="577">
        <v>41.802124156171089</v>
      </c>
      <c r="H18" s="577">
        <v>36.21399248311991</v>
      </c>
      <c r="I18" s="577">
        <v>38.683817813395692</v>
      </c>
      <c r="J18" s="577">
        <v>39.136511250846453</v>
      </c>
      <c r="K18" s="577">
        <v>39.645230249102994</v>
      </c>
      <c r="L18" s="577">
        <v>37.973950793036408</v>
      </c>
      <c r="M18" s="577">
        <v>37.527971221766194</v>
      </c>
      <c r="N18" s="577">
        <v>40.499518179809662</v>
      </c>
      <c r="O18" s="577">
        <v>39.88294485992008</v>
      </c>
      <c r="P18" s="577">
        <v>40.135211743390599</v>
      </c>
      <c r="Q18" s="577">
        <v>37.359136819835889</v>
      </c>
      <c r="R18" s="577">
        <v>39.169849333145081</v>
      </c>
      <c r="S18" s="577">
        <v>34.712325351061551</v>
      </c>
      <c r="T18" s="577">
        <v>34.850866930332529</v>
      </c>
      <c r="U18" s="577">
        <v>32.387951067130253</v>
      </c>
      <c r="V18" s="577">
        <v>28.116222343329333</v>
      </c>
      <c r="W18" s="577">
        <v>26.688217683431315</v>
      </c>
      <c r="X18" s="577">
        <v>30.737961630517912</v>
      </c>
    </row>
    <row r="19" spans="1:24">
      <c r="A19" s="389" t="s">
        <v>0</v>
      </c>
      <c r="B19" s="577">
        <v>71.721246975363499</v>
      </c>
      <c r="C19" s="577">
        <v>81.558877343722841</v>
      </c>
      <c r="D19" s="577">
        <v>65.553018457329699</v>
      </c>
      <c r="E19" s="577">
        <v>47.062558014711769</v>
      </c>
      <c r="F19" s="577">
        <v>63.41333573593262</v>
      </c>
      <c r="G19" s="577">
        <v>59.028731131196601</v>
      </c>
      <c r="H19" s="577">
        <v>67.17125908691753</v>
      </c>
      <c r="I19" s="577">
        <v>65.935177688512098</v>
      </c>
      <c r="J19" s="577">
        <v>69.089894008445228</v>
      </c>
      <c r="K19" s="577">
        <v>78.90171009776023</v>
      </c>
      <c r="L19" s="577">
        <v>57.20891374609117</v>
      </c>
      <c r="M19" s="577">
        <v>67.990879428116159</v>
      </c>
      <c r="N19" s="577">
        <v>62.654018333728054</v>
      </c>
      <c r="O19" s="577">
        <v>65.411630225945743</v>
      </c>
      <c r="P19" s="577">
        <v>59.648270890901834</v>
      </c>
      <c r="Q19" s="577">
        <v>59.432375428520054</v>
      </c>
      <c r="R19" s="577">
        <v>62.342703987608793</v>
      </c>
      <c r="S19" s="577">
        <v>59.966558621287255</v>
      </c>
      <c r="T19" s="577">
        <v>54.582997449758842</v>
      </c>
      <c r="U19" s="577">
        <v>53.47848084887071</v>
      </c>
      <c r="V19" s="577">
        <v>61.900534864425197</v>
      </c>
      <c r="W19" s="577">
        <v>55.830356586013338</v>
      </c>
      <c r="X19" s="577">
        <v>50.442061126081775</v>
      </c>
    </row>
    <row r="20" spans="1:24">
      <c r="A20" s="389" t="s">
        <v>2266</v>
      </c>
      <c r="B20" s="578">
        <v>15.230338837354548</v>
      </c>
      <c r="C20" s="578">
        <v>15.505944090814799</v>
      </c>
      <c r="D20" s="578">
        <v>15.69299163983108</v>
      </c>
      <c r="E20" s="578">
        <v>15.383058051074199</v>
      </c>
      <c r="F20" s="578">
        <v>16.002314908843996</v>
      </c>
      <c r="G20" s="578">
        <v>13.71170313838852</v>
      </c>
      <c r="H20" s="578">
        <v>14.361896387011855</v>
      </c>
      <c r="I20" s="578">
        <v>16.518152633634006</v>
      </c>
      <c r="J20" s="578">
        <v>16.231737236998857</v>
      </c>
      <c r="K20" s="578">
        <v>19.017614182882635</v>
      </c>
      <c r="L20" s="578">
        <v>18.736629956317575</v>
      </c>
      <c r="M20" s="578">
        <v>17.959478425241208</v>
      </c>
      <c r="N20" s="578">
        <v>19.970900847916631</v>
      </c>
      <c r="O20" s="578">
        <v>20.858125125343808</v>
      </c>
      <c r="P20" s="578">
        <v>20.875618975024064</v>
      </c>
      <c r="Q20" s="578">
        <v>19.439243304657651</v>
      </c>
      <c r="R20" s="578">
        <v>21.621460075210027</v>
      </c>
      <c r="S20" s="578">
        <v>19.803214296384567</v>
      </c>
      <c r="T20" s="578">
        <v>19.26705434089439</v>
      </c>
      <c r="U20" s="578">
        <v>19.000728906253475</v>
      </c>
      <c r="V20" s="578">
        <v>20.113461599269197</v>
      </c>
      <c r="W20" s="578">
        <v>18.514790228997498</v>
      </c>
      <c r="X20" s="578">
        <v>17.622263180438633</v>
      </c>
    </row>
    <row r="22" spans="1:24">
      <c r="A22" s="250" t="s">
        <v>3126</v>
      </c>
    </row>
    <row r="23" spans="1:24">
      <c r="A23" t="s">
        <v>3125</v>
      </c>
    </row>
  </sheetData>
  <hyperlinks>
    <hyperlink ref="Z3" location="Content!A1" display="Back to content page"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K23"/>
  <sheetViews>
    <sheetView topLeftCell="A10" workbookViewId="0">
      <selection activeCell="G20" sqref="G20"/>
    </sheetView>
  </sheetViews>
  <sheetFormatPr defaultColWidth="8.77734375" defaultRowHeight="14.4"/>
  <cols>
    <col min="1" max="1" width="31.5546875" customWidth="1"/>
    <col min="2" max="9" width="9.77734375" customWidth="1"/>
  </cols>
  <sheetData>
    <row r="1" spans="1:11">
      <c r="A1" s="44" t="s">
        <v>3332</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14018.941664470027</v>
      </c>
      <c r="C4" s="374">
        <v>8904.8006580594829</v>
      </c>
      <c r="D4" s="374">
        <v>9607.8799149497117</v>
      </c>
      <c r="E4" s="374">
        <v>10619.923715149311</v>
      </c>
      <c r="F4" s="374">
        <v>10184.522504359089</v>
      </c>
      <c r="G4" s="374">
        <v>6967.3341601480361</v>
      </c>
      <c r="H4" s="374">
        <v>9498.8243777199987</v>
      </c>
      <c r="I4" s="374">
        <v>12792.200226246652</v>
      </c>
    </row>
    <row r="5" spans="1:11">
      <c r="A5" s="389" t="s">
        <v>12</v>
      </c>
      <c r="B5" s="374">
        <v>5432.2765955640007</v>
      </c>
      <c r="C5" s="374">
        <v>6369.5996930000019</v>
      </c>
      <c r="D5" s="374">
        <v>6451.3385094509995</v>
      </c>
      <c r="E5" s="374">
        <v>7320.1974685690011</v>
      </c>
      <c r="F5" s="374">
        <v>6361.4441969979998</v>
      </c>
      <c r="G5" s="374">
        <v>5536.6668267549994</v>
      </c>
      <c r="H5" s="374">
        <v>9464.6596227709997</v>
      </c>
      <c r="I5" s="374">
        <v>8957.9375855879989</v>
      </c>
    </row>
    <row r="6" spans="1:11">
      <c r="A6" s="389" t="s">
        <v>513</v>
      </c>
      <c r="B6" s="374">
        <v>103.497313991</v>
      </c>
      <c r="C6" s="374">
        <v>91.544679897999998</v>
      </c>
      <c r="D6" s="374">
        <v>120.568094485</v>
      </c>
      <c r="E6" s="374">
        <v>119.04084303499998</v>
      </c>
      <c r="F6" s="374">
        <v>117.24928232999999</v>
      </c>
      <c r="G6" s="374">
        <v>114.69617765699999</v>
      </c>
      <c r="H6" s="374">
        <v>132.81252144800001</v>
      </c>
      <c r="I6" s="374">
        <v>112.619815481</v>
      </c>
    </row>
    <row r="7" spans="1:11">
      <c r="A7" s="389" t="s">
        <v>100</v>
      </c>
      <c r="B7" s="374">
        <v>4657.24224263</v>
      </c>
      <c r="C7" s="374">
        <v>3453.7065565020007</v>
      </c>
      <c r="D7" s="374">
        <v>4643.1070947830021</v>
      </c>
      <c r="E7" s="374">
        <v>7484.1642050009978</v>
      </c>
      <c r="F7" s="374">
        <v>7754.370950606999</v>
      </c>
      <c r="G7" s="374">
        <v>6128.9022264839987</v>
      </c>
      <c r="H7" s="374">
        <v>8055.1909752699976</v>
      </c>
      <c r="I7" s="374">
        <v>14536.007513017996</v>
      </c>
    </row>
    <row r="8" spans="1:11">
      <c r="A8" s="389" t="s">
        <v>512</v>
      </c>
      <c r="B8" s="374">
        <v>2182.7251186349999</v>
      </c>
      <c r="C8" s="374">
        <v>2138.7397964290003</v>
      </c>
      <c r="D8" s="374">
        <v>456.94540627000197</v>
      </c>
      <c r="E8" s="374">
        <v>501.32456448000175</v>
      </c>
      <c r="F8" s="374">
        <v>515.61138930000061</v>
      </c>
      <c r="G8" s="374">
        <v>502.49381721000373</v>
      </c>
      <c r="H8" s="374">
        <v>541.66798343999881</v>
      </c>
      <c r="I8" s="374">
        <v>636.01099877000115</v>
      </c>
    </row>
    <row r="9" spans="1:11">
      <c r="A9" s="389" t="s">
        <v>11</v>
      </c>
      <c r="B9" s="374">
        <v>496.71886541659489</v>
      </c>
      <c r="C9" s="374">
        <v>555.04523571205186</v>
      </c>
      <c r="D9" s="374">
        <v>644.6896142374485</v>
      </c>
      <c r="E9" s="374">
        <v>755.25485881056602</v>
      </c>
      <c r="F9" s="374">
        <v>876.74066220262807</v>
      </c>
      <c r="G9" s="374">
        <v>799.86009412477279</v>
      </c>
      <c r="H9" s="374">
        <v>882.16586450304271</v>
      </c>
      <c r="I9" s="374">
        <v>719.49899324543219</v>
      </c>
    </row>
    <row r="10" spans="1:11">
      <c r="A10" s="389" t="s">
        <v>10</v>
      </c>
      <c r="B10" s="374">
        <v>2185.2334278945664</v>
      </c>
      <c r="C10" s="374">
        <v>2284.3919266730686</v>
      </c>
      <c r="D10" s="374">
        <v>2708.7591676873344</v>
      </c>
      <c r="E10" s="374">
        <v>2829.6512674198698</v>
      </c>
      <c r="F10" s="374">
        <v>2740.9351598878793</v>
      </c>
      <c r="G10" s="374">
        <v>2360.9345920451651</v>
      </c>
      <c r="H10" s="374">
        <v>2878.076712432598</v>
      </c>
      <c r="I10" s="374">
        <v>3555.5550637179999</v>
      </c>
    </row>
    <row r="11" spans="1:11">
      <c r="A11" s="389" t="s">
        <v>9</v>
      </c>
      <c r="B11" s="374">
        <v>1210.0031654360002</v>
      </c>
      <c r="C11" s="374">
        <v>1128.0075444240003</v>
      </c>
      <c r="D11" s="374">
        <v>1408.251783704</v>
      </c>
      <c r="E11" s="374">
        <v>1490.7924729820002</v>
      </c>
      <c r="F11" s="374">
        <v>1746.9352189580002</v>
      </c>
      <c r="G11" s="374">
        <v>1395.5743419549999</v>
      </c>
      <c r="H11" s="374">
        <v>1798.2647739499998</v>
      </c>
      <c r="I11" s="374">
        <v>874.33544652599994</v>
      </c>
    </row>
    <row r="12" spans="1:11">
      <c r="A12" s="389" t="s">
        <v>8</v>
      </c>
      <c r="B12" s="374">
        <v>3931.7199999999993</v>
      </c>
      <c r="C12" s="374">
        <v>3498.4799999999996</v>
      </c>
      <c r="D12" s="374">
        <v>3542.4900000000007</v>
      </c>
      <c r="E12" s="374">
        <v>3782.83</v>
      </c>
      <c r="F12" s="374">
        <v>3817.5100000000007</v>
      </c>
      <c r="G12" s="374">
        <v>2833.66</v>
      </c>
      <c r="H12" s="374">
        <v>3450.5</v>
      </c>
      <c r="I12" s="374">
        <v>3958.1100000000006</v>
      </c>
    </row>
    <row r="13" spans="1:11">
      <c r="A13" s="389" t="s">
        <v>6</v>
      </c>
      <c r="B13" s="374">
        <v>3706.3743082053711</v>
      </c>
      <c r="C13" s="374">
        <v>2466.923007333</v>
      </c>
      <c r="D13" s="374">
        <v>2087.7776768610001</v>
      </c>
      <c r="E13" s="374">
        <v>2576.6447772895576</v>
      </c>
      <c r="F13" s="374">
        <v>3291.7377602889983</v>
      </c>
      <c r="G13" s="374">
        <v>2809.6141775590004</v>
      </c>
      <c r="H13" s="374">
        <v>3835.4543084320039</v>
      </c>
      <c r="I13" s="374">
        <v>2646.5394798663119</v>
      </c>
    </row>
    <row r="14" spans="1:11">
      <c r="A14" s="389" t="s">
        <v>5</v>
      </c>
      <c r="B14" s="374">
        <v>1862.9622200419999</v>
      </c>
      <c r="C14" s="374">
        <v>1535.3246500049991</v>
      </c>
      <c r="D14" s="374">
        <v>1781.4259248830012</v>
      </c>
      <c r="E14" s="374">
        <v>2141.284690254</v>
      </c>
      <c r="F14" s="374">
        <v>1784.9827938290005</v>
      </c>
      <c r="G14" s="374">
        <v>1503.5822298789999</v>
      </c>
      <c r="H14" s="374">
        <v>2153.8805394999999</v>
      </c>
      <c r="I14" s="374">
        <v>1873.0312356690006</v>
      </c>
    </row>
    <row r="15" spans="1:11">
      <c r="A15" s="389" t="s">
        <v>4</v>
      </c>
      <c r="B15" s="374">
        <v>351.71449697480563</v>
      </c>
      <c r="C15" s="374">
        <v>433.51745779924818</v>
      </c>
      <c r="D15" s="374">
        <v>564.31389547327365</v>
      </c>
      <c r="E15" s="374">
        <v>505.82337629795455</v>
      </c>
      <c r="F15" s="374">
        <v>506.41578112587752</v>
      </c>
      <c r="G15" s="374">
        <v>383.17747729939521</v>
      </c>
      <c r="H15" s="374">
        <v>111.93080115525174</v>
      </c>
      <c r="I15" s="374">
        <v>227.38241259418965</v>
      </c>
    </row>
    <row r="16" spans="1:11">
      <c r="A16" s="389" t="s">
        <v>3</v>
      </c>
      <c r="B16" s="374">
        <v>78701.065826711012</v>
      </c>
      <c r="C16" s="374">
        <v>71516.08506811499</v>
      </c>
      <c r="D16" s="374">
        <v>77467.904821200005</v>
      </c>
      <c r="E16" s="374">
        <v>82746.268649946986</v>
      </c>
      <c r="F16" s="374">
        <v>80078.891055963002</v>
      </c>
      <c r="G16" s="374">
        <v>65690.674456633977</v>
      </c>
      <c r="H16" s="374">
        <v>86215.977110675012</v>
      </c>
      <c r="I16" s="374">
        <v>93207.593233826003</v>
      </c>
    </row>
    <row r="17" spans="1:9">
      <c r="A17" s="389" t="s">
        <v>460</v>
      </c>
      <c r="B17" s="374">
        <v>6515.9079559999991</v>
      </c>
      <c r="C17" s="374">
        <v>5246.1558969999996</v>
      </c>
      <c r="D17" s="374">
        <v>5235.6670664310004</v>
      </c>
      <c r="E17" s="374">
        <v>7385.9419415990005</v>
      </c>
      <c r="F17" s="374">
        <v>6545.605892474</v>
      </c>
      <c r="G17" s="374">
        <v>6382.019343807001</v>
      </c>
      <c r="H17" s="374">
        <v>7644.1193630959997</v>
      </c>
      <c r="I17" s="374">
        <v>10465.164787511003</v>
      </c>
    </row>
    <row r="18" spans="1:9">
      <c r="A18" s="389" t="s">
        <v>1</v>
      </c>
      <c r="B18" s="374">
        <v>3039.8405986489988</v>
      </c>
      <c r="C18" s="374">
        <v>2598.3921031200002</v>
      </c>
      <c r="D18" s="374">
        <v>2973.3021689999991</v>
      </c>
      <c r="E18" s="374">
        <v>3909.6784650489999</v>
      </c>
      <c r="F18" s="374">
        <v>3165.6705017660001</v>
      </c>
      <c r="G18" s="374">
        <v>2593.4495036509984</v>
      </c>
      <c r="H18" s="374">
        <v>3518.8395380200009</v>
      </c>
      <c r="I18" s="374">
        <v>4972.7099298120002</v>
      </c>
    </row>
    <row r="19" spans="1:9">
      <c r="A19" s="389" t="s">
        <v>0</v>
      </c>
      <c r="B19" s="374">
        <v>1544.1234267999994</v>
      </c>
      <c r="C19" s="374">
        <v>1165.3194608700001</v>
      </c>
      <c r="D19" s="374">
        <v>1210.6177505699998</v>
      </c>
      <c r="E19" s="374">
        <v>1575.6908171299992</v>
      </c>
      <c r="F19" s="374">
        <v>1363.1431373899995</v>
      </c>
      <c r="G19" s="374">
        <v>1387.8102709620002</v>
      </c>
      <c r="H19" s="374">
        <v>2158.2434198280007</v>
      </c>
      <c r="I19" s="374">
        <v>2868.2647399990005</v>
      </c>
    </row>
    <row r="20" spans="1:9">
      <c r="A20" s="389" t="s">
        <v>2266</v>
      </c>
      <c r="B20" s="402">
        <v>129940.34722741936</v>
      </c>
      <c r="C20" s="402">
        <v>113386.03373493985</v>
      </c>
      <c r="D20" s="402">
        <v>120905.03888998576</v>
      </c>
      <c r="E20" s="402">
        <v>135744.51211301325</v>
      </c>
      <c r="F20" s="402">
        <v>130851.76628747948</v>
      </c>
      <c r="G20" s="402">
        <v>107390.44969617036</v>
      </c>
      <c r="H20" s="402">
        <v>142340.6079122409</v>
      </c>
      <c r="I20" s="402">
        <v>162402.96146187055</v>
      </c>
    </row>
    <row r="22" spans="1:9">
      <c r="A22" s="250" t="s">
        <v>3120</v>
      </c>
    </row>
    <row r="23" spans="1:9">
      <c r="A23" s="561" t="s">
        <v>3119</v>
      </c>
    </row>
  </sheetData>
  <hyperlinks>
    <hyperlink ref="K3" location="Content!A1" display="Back to content page" xr:uid="{00000000-0004-0000-5800-00000000000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K23"/>
  <sheetViews>
    <sheetView topLeftCell="A16" workbookViewId="0">
      <selection activeCell="G20" sqref="G20"/>
    </sheetView>
  </sheetViews>
  <sheetFormatPr defaultRowHeight="14.4"/>
  <cols>
    <col min="1" max="1" width="29.77734375" customWidth="1"/>
  </cols>
  <sheetData>
    <row r="1" spans="1:11">
      <c r="A1" s="44" t="s">
        <v>3333</v>
      </c>
    </row>
    <row r="3" spans="1:11">
      <c r="A3" s="387" t="s">
        <v>1199</v>
      </c>
      <c r="B3" s="388">
        <v>2015</v>
      </c>
      <c r="C3" s="388">
        <v>2016</v>
      </c>
      <c r="D3" s="388">
        <v>2017</v>
      </c>
      <c r="E3" s="388">
        <v>2018</v>
      </c>
      <c r="F3" s="388">
        <v>2019</v>
      </c>
      <c r="G3" s="388">
        <v>2020</v>
      </c>
      <c r="H3" s="388">
        <v>2021</v>
      </c>
      <c r="I3" s="388">
        <v>2022</v>
      </c>
      <c r="K3" s="1" t="s">
        <v>559</v>
      </c>
    </row>
    <row r="4" spans="1:11">
      <c r="A4" s="389" t="s">
        <v>13</v>
      </c>
      <c r="B4" s="449">
        <v>5.2438502273539447</v>
      </c>
      <c r="C4" s="449">
        <v>7.0264175870371464</v>
      </c>
      <c r="D4" s="449">
        <v>5.69591360921254</v>
      </c>
      <c r="E4" s="449">
        <v>5.5841956144024065</v>
      </c>
      <c r="F4" s="449">
        <v>4.599003932218988</v>
      </c>
      <c r="G4" s="449">
        <v>5.2498466877146557</v>
      </c>
      <c r="H4" s="449">
        <v>7.5701084146690283</v>
      </c>
      <c r="I4" s="449">
        <v>6.5984628556902809</v>
      </c>
    </row>
    <row r="5" spans="1:11">
      <c r="A5" s="389" t="s">
        <v>12</v>
      </c>
      <c r="B5" s="449">
        <v>50.730929980801399</v>
      </c>
      <c r="C5" s="449">
        <v>43.324239571175042</v>
      </c>
      <c r="D5" s="449">
        <v>31.256841677688364</v>
      </c>
      <c r="E5" s="449">
        <v>34.155319936074982</v>
      </c>
      <c r="F5" s="449">
        <v>35.655324717090707</v>
      </c>
      <c r="G5" s="449">
        <v>36.894347110128173</v>
      </c>
      <c r="H5" s="449">
        <v>28.876513751691508</v>
      </c>
      <c r="I5" s="449">
        <v>31.689322863291302</v>
      </c>
    </row>
    <row r="6" spans="1:11">
      <c r="A6" s="389" t="s">
        <v>513</v>
      </c>
      <c r="B6" s="449">
        <v>6.408312974789232</v>
      </c>
      <c r="C6" s="449">
        <v>10.575360367324501</v>
      </c>
      <c r="D6" s="449">
        <v>6.7018124954156457</v>
      </c>
      <c r="E6" s="449">
        <v>7.5668388733647536</v>
      </c>
      <c r="F6" s="449">
        <v>8.1455455563346213</v>
      </c>
      <c r="G6" s="449">
        <v>5.5863014685589993</v>
      </c>
      <c r="H6" s="449">
        <v>9.6190880323598051</v>
      </c>
      <c r="I6" s="449">
        <v>7.6151849393425746</v>
      </c>
    </row>
    <row r="7" spans="1:11">
      <c r="A7" s="389" t="s">
        <v>100</v>
      </c>
      <c r="B7" s="449">
        <v>44.696659212764274</v>
      </c>
      <c r="C7" s="449">
        <v>39.65292564246144</v>
      </c>
      <c r="D7" s="449">
        <v>50.986381609269401</v>
      </c>
      <c r="E7" s="449">
        <v>56.075341347788985</v>
      </c>
      <c r="F7" s="449">
        <v>31.464238339124268</v>
      </c>
      <c r="G7" s="449">
        <v>28.83062709594531</v>
      </c>
      <c r="H7" s="449">
        <v>31.01442950107926</v>
      </c>
      <c r="I7" s="449">
        <v>29.026318801057489</v>
      </c>
    </row>
    <row r="8" spans="1:11">
      <c r="A8" s="389" t="s">
        <v>512</v>
      </c>
      <c r="B8" s="449">
        <v>0</v>
      </c>
      <c r="C8" s="449">
        <v>0</v>
      </c>
      <c r="D8" s="449">
        <v>82.689872103206767</v>
      </c>
      <c r="E8" s="449">
        <v>82.169452779582912</v>
      </c>
      <c r="F8" s="449">
        <v>81.445655279640548</v>
      </c>
      <c r="G8" s="449">
        <v>78.481786200521739</v>
      </c>
      <c r="H8" s="449">
        <v>80.980766146850442</v>
      </c>
      <c r="I8" s="449">
        <v>78.331279621744997</v>
      </c>
    </row>
    <row r="9" spans="1:11">
      <c r="A9" s="389" t="s">
        <v>11</v>
      </c>
      <c r="B9" s="449">
        <v>55.081190097541757</v>
      </c>
      <c r="C9" s="449">
        <v>58.469227600777295</v>
      </c>
      <c r="D9" s="449">
        <v>61.937157711544735</v>
      </c>
      <c r="E9" s="449">
        <v>52.866061657720742</v>
      </c>
      <c r="F9" s="449">
        <v>49.930346480755333</v>
      </c>
      <c r="G9" s="449">
        <v>43.024587508885844</v>
      </c>
      <c r="H9" s="449">
        <v>53.850063315976868</v>
      </c>
      <c r="I9" s="449">
        <v>57.556537602298953</v>
      </c>
    </row>
    <row r="10" spans="1:11">
      <c r="A10" s="389" t="s">
        <v>10</v>
      </c>
      <c r="B10" s="449">
        <v>10.044088884682795</v>
      </c>
      <c r="C10" s="449">
        <v>10.03550492320292</v>
      </c>
      <c r="D10" s="449">
        <v>9.1617495327244516</v>
      </c>
      <c r="E10" s="449">
        <v>12.735820094273443</v>
      </c>
      <c r="F10" s="449">
        <v>12.381767157171403</v>
      </c>
      <c r="G10" s="449">
        <v>12.351766298935647</v>
      </c>
      <c r="H10" s="449">
        <v>13.873904586484642</v>
      </c>
      <c r="I10" s="449">
        <v>9.3011856128322243</v>
      </c>
    </row>
    <row r="11" spans="1:11">
      <c r="A11" s="389" t="s">
        <v>9</v>
      </c>
      <c r="B11" s="449">
        <v>33.077617945236305</v>
      </c>
      <c r="C11" s="449">
        <v>31.009858390311461</v>
      </c>
      <c r="D11" s="449">
        <v>28.039670832769652</v>
      </c>
      <c r="E11" s="449">
        <v>28.055906759122934</v>
      </c>
      <c r="F11" s="449">
        <v>24.504416892210504</v>
      </c>
      <c r="G11" s="449">
        <v>30.728581033767043</v>
      </c>
      <c r="H11" s="449">
        <v>27.376739879749206</v>
      </c>
      <c r="I11" s="449">
        <v>28.118049465985735</v>
      </c>
    </row>
    <row r="12" spans="1:11">
      <c r="A12" s="389" t="s">
        <v>8</v>
      </c>
      <c r="B12" s="449">
        <v>12.035170539080244</v>
      </c>
      <c r="C12" s="449">
        <v>12.578650927318796</v>
      </c>
      <c r="D12" s="449">
        <v>12.282469815675046</v>
      </c>
      <c r="E12" s="449">
        <v>12.338915808671029</v>
      </c>
      <c r="F12" s="449">
        <v>11.731015570446209</v>
      </c>
      <c r="G12" s="449">
        <v>13.65820513054898</v>
      </c>
      <c r="H12" s="449">
        <v>13.725421559018262</v>
      </c>
      <c r="I12" s="449">
        <v>13.478828258716907</v>
      </c>
    </row>
    <row r="13" spans="1:11">
      <c r="A13" s="389" t="s">
        <v>6</v>
      </c>
      <c r="B13" s="449">
        <v>35.68354687585564</v>
      </c>
      <c r="C13" s="449">
        <v>32.102430328787165</v>
      </c>
      <c r="D13" s="449">
        <v>36.700014300143238</v>
      </c>
      <c r="E13" s="449">
        <v>36.29012068584079</v>
      </c>
      <c r="F13" s="449">
        <v>34.16474377060544</v>
      </c>
      <c r="G13" s="449">
        <v>34.666908244932294</v>
      </c>
      <c r="H13" s="449">
        <v>31.264230818376511</v>
      </c>
      <c r="I13" s="449">
        <v>34.738033146229768</v>
      </c>
    </row>
    <row r="14" spans="1:11">
      <c r="A14" s="389" t="s">
        <v>5</v>
      </c>
      <c r="B14" s="449">
        <v>72.833760870898772</v>
      </c>
      <c r="C14" s="449">
        <v>76.132148008126862</v>
      </c>
      <c r="D14" s="449">
        <v>68.837208161842938</v>
      </c>
      <c r="E14" s="449">
        <v>65.037783676447518</v>
      </c>
      <c r="F14" s="449">
        <v>65.613433728036355</v>
      </c>
      <c r="G14" s="449">
        <v>63.044334559738033</v>
      </c>
      <c r="H14" s="449">
        <v>59.493971825438493</v>
      </c>
      <c r="I14" s="449">
        <v>64.550170904473433</v>
      </c>
    </row>
    <row r="15" spans="1:11">
      <c r="A15" s="389" t="s">
        <v>4</v>
      </c>
      <c r="B15" s="449">
        <v>25.981475281267841</v>
      </c>
      <c r="C15" s="449">
        <v>21.677491290545444</v>
      </c>
      <c r="D15" s="449">
        <v>18.857383306168547</v>
      </c>
      <c r="E15" s="449">
        <v>21.55512118032356</v>
      </c>
      <c r="F15" s="449">
        <v>21.031532077467922</v>
      </c>
      <c r="G15" s="449">
        <v>22.302368527625973</v>
      </c>
      <c r="H15" s="449">
        <v>55.463658572387345</v>
      </c>
      <c r="I15" s="449">
        <v>16.550971309978731</v>
      </c>
    </row>
    <row r="16" spans="1:11">
      <c r="A16" s="389" t="s">
        <v>3</v>
      </c>
      <c r="B16" s="449">
        <v>16.97457557033707</v>
      </c>
      <c r="C16" s="449">
        <v>16.710571433561423</v>
      </c>
      <c r="D16" s="449">
        <v>16.508717251417675</v>
      </c>
      <c r="E16" s="449">
        <v>16.661905169196196</v>
      </c>
      <c r="F16" s="449">
        <v>16.066667663684672</v>
      </c>
      <c r="G16" s="449">
        <v>15.947430853593115</v>
      </c>
      <c r="H16" s="449">
        <v>16.623428070535446</v>
      </c>
      <c r="I16" s="449">
        <v>17.427722138915904</v>
      </c>
    </row>
    <row r="17" spans="1:9">
      <c r="A17" s="389" t="s">
        <v>460</v>
      </c>
      <c r="B17" s="449">
        <v>11.34591346088339</v>
      </c>
      <c r="C17" s="449">
        <v>15.271012678789484</v>
      </c>
      <c r="D17" s="449">
        <v>11.642110969123582</v>
      </c>
      <c r="E17" s="449">
        <v>14.64683959716988</v>
      </c>
      <c r="F17" s="449">
        <v>9.9810831559508415</v>
      </c>
      <c r="G17" s="449">
        <v>7.9428578706472921</v>
      </c>
      <c r="H17" s="449">
        <v>8.624939295662335</v>
      </c>
      <c r="I17" s="449">
        <v>8.0436213712549893</v>
      </c>
    </row>
    <row r="18" spans="1:9">
      <c r="A18" s="389" t="s">
        <v>1</v>
      </c>
      <c r="B18" s="449">
        <v>48.602835484425988</v>
      </c>
      <c r="C18" s="449">
        <v>49.652360632378418</v>
      </c>
      <c r="D18" s="449">
        <v>48.421918784612949</v>
      </c>
      <c r="E18" s="449">
        <v>45.712540829670019</v>
      </c>
      <c r="F18" s="449">
        <v>47.359007678464195</v>
      </c>
      <c r="G18" s="449">
        <v>47.164839224018515</v>
      </c>
      <c r="H18" s="449">
        <v>45.35250463173621</v>
      </c>
      <c r="I18" s="449">
        <v>39.886547153797402</v>
      </c>
    </row>
    <row r="19" spans="1:9">
      <c r="A19" s="389" t="s">
        <v>0</v>
      </c>
      <c r="B19" s="449">
        <v>58.270890602635937</v>
      </c>
      <c r="C19" s="449">
        <v>60.406643090864186</v>
      </c>
      <c r="D19" s="449">
        <v>62.236659619267677</v>
      </c>
      <c r="E19" s="449">
        <v>62.469616056892406</v>
      </c>
      <c r="F19" s="449">
        <v>60.376670697915479</v>
      </c>
      <c r="G19" s="449">
        <v>61.31202698108347</v>
      </c>
      <c r="H19" s="449">
        <v>59.30643731209971</v>
      </c>
      <c r="I19" s="449">
        <v>53.139242956136243</v>
      </c>
    </row>
    <row r="20" spans="1:9">
      <c r="A20" s="389" t="s">
        <v>2266</v>
      </c>
      <c r="B20" s="449">
        <v>24.100021705152887</v>
      </c>
      <c r="C20" s="449">
        <v>23.939231954829491</v>
      </c>
      <c r="D20" s="449">
        <v>24.376685475059606</v>
      </c>
      <c r="E20" s="449">
        <v>26.119033398699081</v>
      </c>
      <c r="F20" s="449">
        <v>22.694723274505758</v>
      </c>
      <c r="G20" s="449">
        <v>22.759807154483809</v>
      </c>
      <c r="H20" s="449">
        <v>22.912156275268458</v>
      </c>
      <c r="I20" s="449">
        <v>22.672164818761875</v>
      </c>
    </row>
    <row r="22" spans="1:9">
      <c r="A22" s="250" t="s">
        <v>3120</v>
      </c>
    </row>
    <row r="23" spans="1:9">
      <c r="A23" s="561" t="s">
        <v>3119</v>
      </c>
    </row>
  </sheetData>
  <hyperlinks>
    <hyperlink ref="K3" location="Content!A1" display="Back to content page" xr:uid="{00000000-0004-0000-5900-000000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K23"/>
  <sheetViews>
    <sheetView topLeftCell="A13" workbookViewId="0">
      <selection activeCell="G20" sqref="G20"/>
    </sheetView>
  </sheetViews>
  <sheetFormatPr defaultRowHeight="14.4"/>
  <cols>
    <col min="1" max="1" width="34" customWidth="1"/>
  </cols>
  <sheetData>
    <row r="1" spans="1:11">
      <c r="A1" s="44" t="s">
        <v>3334</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1897.4609765399612</v>
      </c>
      <c r="C4" s="374">
        <v>1768.5232836611524</v>
      </c>
      <c r="D4" s="374">
        <v>1609.6641017296686</v>
      </c>
      <c r="E4" s="374">
        <v>1545.266978686479</v>
      </c>
      <c r="F4" s="374">
        <v>1526.8309074290949</v>
      </c>
      <c r="G4" s="374">
        <v>1275.0784808420835</v>
      </c>
      <c r="H4" s="374">
        <v>3062.5033442600002</v>
      </c>
      <c r="I4" s="374">
        <v>3475.055761076791</v>
      </c>
    </row>
    <row r="5" spans="1:11">
      <c r="A5" s="389" t="s">
        <v>12</v>
      </c>
      <c r="B5" s="374">
        <v>5675.0118247589999</v>
      </c>
      <c r="C5" s="374">
        <v>6832.6217700000007</v>
      </c>
      <c r="D5" s="374">
        <v>5653.0903542180004</v>
      </c>
      <c r="E5" s="374">
        <v>6460.067350659001</v>
      </c>
      <c r="F5" s="374">
        <v>5112.0248215880001</v>
      </c>
      <c r="G5" s="374">
        <v>4150.5796889980002</v>
      </c>
      <c r="H5" s="374">
        <v>7083.2222625189997</v>
      </c>
      <c r="I5" s="374">
        <v>7754.851107350999</v>
      </c>
    </row>
    <row r="6" spans="1:11">
      <c r="A6" s="389" t="s">
        <v>513</v>
      </c>
      <c r="B6" s="374">
        <v>4.0674857719999995</v>
      </c>
      <c r="C6" s="374">
        <v>8.5339564559999985</v>
      </c>
      <c r="D6" s="374">
        <v>7.6196482839999993</v>
      </c>
      <c r="E6" s="374">
        <v>16.544480462999999</v>
      </c>
      <c r="F6" s="374">
        <v>27.528827159999999</v>
      </c>
      <c r="G6" s="374">
        <v>6.7119426849999995</v>
      </c>
      <c r="H6" s="374">
        <v>13.809804385</v>
      </c>
      <c r="I6" s="374">
        <v>13.387771009599998</v>
      </c>
    </row>
    <row r="7" spans="1:11">
      <c r="A7" s="389" t="s">
        <v>100</v>
      </c>
      <c r="B7" s="374">
        <v>2415.4672254799998</v>
      </c>
      <c r="C7" s="374">
        <v>1822.782559272001</v>
      </c>
      <c r="D7" s="374">
        <v>5073.5394136630011</v>
      </c>
      <c r="E7" s="374">
        <v>10618.862785534997</v>
      </c>
      <c r="F7" s="374">
        <v>4110.492760271999</v>
      </c>
      <c r="G7" s="374">
        <v>3415.9228608919984</v>
      </c>
      <c r="H7" s="374">
        <v>5993.9373280499985</v>
      </c>
      <c r="I7" s="374">
        <v>8402.3429552009984</v>
      </c>
    </row>
    <row r="8" spans="1:11">
      <c r="A8" s="389" t="s">
        <v>512</v>
      </c>
      <c r="B8" s="374">
        <v>1189.348051872</v>
      </c>
      <c r="C8" s="374">
        <v>1122.7536244750002</v>
      </c>
      <c r="D8" s="374">
        <v>1264.9029801300012</v>
      </c>
      <c r="E8" s="374">
        <v>1276.1799838199997</v>
      </c>
      <c r="F8" s="374">
        <v>1335.3147465500015</v>
      </c>
      <c r="G8" s="374">
        <v>1129.2234071900014</v>
      </c>
      <c r="H8" s="374">
        <v>1298.6833615800012</v>
      </c>
      <c r="I8" s="374">
        <v>1365.7545593299942</v>
      </c>
    </row>
    <row r="9" spans="1:11">
      <c r="A9" s="389" t="s">
        <v>11</v>
      </c>
      <c r="B9" s="374">
        <v>266.57818199094601</v>
      </c>
      <c r="C9" s="374">
        <v>538.93926542733993</v>
      </c>
      <c r="D9" s="374">
        <v>577.89407502083475</v>
      </c>
      <c r="E9" s="374">
        <v>703.41755410188682</v>
      </c>
      <c r="F9" s="374">
        <v>790.95646071991689</v>
      </c>
      <c r="G9" s="374">
        <v>697.35293513022395</v>
      </c>
      <c r="H9" s="374">
        <v>781.47453705206226</v>
      </c>
      <c r="I9" s="374">
        <v>712.43841768514005</v>
      </c>
    </row>
    <row r="10" spans="1:11">
      <c r="A10" s="389" t="s">
        <v>10</v>
      </c>
      <c r="B10" s="374">
        <v>636.89240825886111</v>
      </c>
      <c r="C10" s="374">
        <v>702.81114223357497</v>
      </c>
      <c r="D10" s="374">
        <v>762.5319784853408</v>
      </c>
      <c r="E10" s="374">
        <v>786.0985958712015</v>
      </c>
      <c r="F10" s="374">
        <v>754.99445024820864</v>
      </c>
      <c r="G10" s="374">
        <v>630.04195392884412</v>
      </c>
      <c r="H10" s="374">
        <v>786.06642737510845</v>
      </c>
      <c r="I10" s="374">
        <v>920.8729844139998</v>
      </c>
    </row>
    <row r="11" spans="1:11">
      <c r="A11" s="389" t="s">
        <v>9</v>
      </c>
      <c r="B11" s="374">
        <v>158.68556434800001</v>
      </c>
      <c r="C11" s="374">
        <v>128.706260907</v>
      </c>
      <c r="D11" s="374">
        <v>65.536874505</v>
      </c>
      <c r="E11" s="374">
        <v>57.029843269999994</v>
      </c>
      <c r="F11" s="374">
        <v>60.688861613000007</v>
      </c>
      <c r="G11" s="374">
        <v>49.137559987999992</v>
      </c>
      <c r="H11" s="374">
        <v>83.127384102000008</v>
      </c>
      <c r="I11" s="374">
        <v>104.96138219699999</v>
      </c>
    </row>
    <row r="12" spans="1:11">
      <c r="A12" s="389" t="s">
        <v>8</v>
      </c>
      <c r="B12" s="374">
        <v>1657.09</v>
      </c>
      <c r="C12" s="374">
        <v>1306.7</v>
      </c>
      <c r="D12" s="374">
        <v>1172.2</v>
      </c>
      <c r="E12" s="374">
        <v>1191.1199999999999</v>
      </c>
      <c r="F12" s="374">
        <v>1124.58</v>
      </c>
      <c r="G12" s="374">
        <v>871.28</v>
      </c>
      <c r="H12" s="374">
        <v>1017.12</v>
      </c>
      <c r="I12" s="374">
        <v>1109.6400000000001</v>
      </c>
    </row>
    <row r="13" spans="1:11">
      <c r="A13" s="389" t="s">
        <v>6</v>
      </c>
      <c r="B13" s="374">
        <v>473.39567689901838</v>
      </c>
      <c r="C13" s="374">
        <v>426.08992787000005</v>
      </c>
      <c r="D13" s="374">
        <v>276.09278877000008</v>
      </c>
      <c r="E13" s="374">
        <v>411.27254968555849</v>
      </c>
      <c r="F13" s="374">
        <v>392.16206404999991</v>
      </c>
      <c r="G13" s="374">
        <v>241.74001722999998</v>
      </c>
      <c r="H13" s="374">
        <v>446.46677468000001</v>
      </c>
      <c r="I13" s="374">
        <v>349.47146952111171</v>
      </c>
    </row>
    <row r="14" spans="1:11">
      <c r="A14" s="389" t="s">
        <v>5</v>
      </c>
      <c r="B14" s="374">
        <v>1863.955276358</v>
      </c>
      <c r="C14" s="374">
        <v>1600.4704170330001</v>
      </c>
      <c r="D14" s="374">
        <v>1465.6652464849999</v>
      </c>
      <c r="E14" s="374">
        <v>1690.8877762579998</v>
      </c>
      <c r="F14" s="374">
        <v>1519.4940538840001</v>
      </c>
      <c r="G14" s="374">
        <v>1179.414670204</v>
      </c>
      <c r="H14" s="374">
        <v>1443.508971556</v>
      </c>
      <c r="I14" s="374">
        <v>1459.7941436773999</v>
      </c>
    </row>
    <row r="15" spans="1:11">
      <c r="A15" s="389" t="s">
        <v>4</v>
      </c>
      <c r="B15" s="374">
        <v>0.6544136548055538</v>
      </c>
      <c r="C15" s="374">
        <v>0.33111325160098798</v>
      </c>
      <c r="D15" s="374">
        <v>4.418689698932452</v>
      </c>
      <c r="E15" s="374">
        <v>3.0651304302196025</v>
      </c>
      <c r="F15" s="374">
        <v>1.7457366202301641</v>
      </c>
      <c r="G15" s="374">
        <v>2.0110967448167867</v>
      </c>
      <c r="H15" s="374">
        <v>2.4824230695945984</v>
      </c>
      <c r="I15" s="374">
        <v>1.9398707378421738</v>
      </c>
    </row>
    <row r="16" spans="1:11">
      <c r="A16" s="389" t="s">
        <v>3</v>
      </c>
      <c r="B16" s="374">
        <v>38052.497436204008</v>
      </c>
      <c r="C16" s="374">
        <v>35957.802959092995</v>
      </c>
      <c r="D16" s="374">
        <v>38753.650691230003</v>
      </c>
      <c r="E16" s="374">
        <v>41654.253459664003</v>
      </c>
      <c r="F16" s="374">
        <v>39516.237584037</v>
      </c>
      <c r="G16" s="374">
        <v>32806.326808616992</v>
      </c>
      <c r="H16" s="374">
        <v>43866.194523955004</v>
      </c>
      <c r="I16" s="374">
        <v>45490.798140472005</v>
      </c>
    </row>
    <row r="17" spans="1:9">
      <c r="A17" s="389" t="s">
        <v>460</v>
      </c>
      <c r="B17" s="374">
        <v>1156.3481380000001</v>
      </c>
      <c r="C17" s="374">
        <v>775.53784000000007</v>
      </c>
      <c r="D17" s="374">
        <v>661.22703349099993</v>
      </c>
      <c r="E17" s="374">
        <v>2699.6967042480001</v>
      </c>
      <c r="F17" s="374">
        <v>888.44498037300002</v>
      </c>
      <c r="G17" s="374">
        <v>751.34765921099995</v>
      </c>
      <c r="H17" s="374">
        <v>947.74709201799988</v>
      </c>
      <c r="I17" s="374">
        <v>1092.570332154</v>
      </c>
    </row>
    <row r="18" spans="1:9">
      <c r="A18" s="389" t="s">
        <v>1</v>
      </c>
      <c r="B18" s="374">
        <v>699.00158835999991</v>
      </c>
      <c r="C18" s="374">
        <v>827.79203936000067</v>
      </c>
      <c r="D18" s="374">
        <v>762.75591030000032</v>
      </c>
      <c r="E18" s="374">
        <v>1159.6750979549997</v>
      </c>
      <c r="F18" s="374">
        <v>1049.278766464</v>
      </c>
      <c r="G18" s="374">
        <v>872.96145732999867</v>
      </c>
      <c r="H18" s="374">
        <v>1212.5389463110005</v>
      </c>
      <c r="I18" s="374">
        <v>1475.0089003409994</v>
      </c>
    </row>
    <row r="19" spans="1:9">
      <c r="A19" s="389" t="s">
        <v>0</v>
      </c>
      <c r="B19" s="374">
        <v>379.8101585</v>
      </c>
      <c r="C19" s="374">
        <v>270.31380304999993</v>
      </c>
      <c r="D19" s="374">
        <v>431.59196641</v>
      </c>
      <c r="E19" s="374">
        <v>465.51354859000003</v>
      </c>
      <c r="F19" s="374">
        <v>559.77053460499997</v>
      </c>
      <c r="G19" s="374">
        <v>348.738409864</v>
      </c>
      <c r="H19" s="374">
        <v>464.40590248899991</v>
      </c>
      <c r="I19" s="374">
        <v>534.09487366000008</v>
      </c>
    </row>
    <row r="20" spans="1:9">
      <c r="A20" s="389" t="s">
        <v>2266</v>
      </c>
      <c r="B20" s="402">
        <v>56526.264406996597</v>
      </c>
      <c r="C20" s="402">
        <v>54090.709962089662</v>
      </c>
      <c r="D20" s="402">
        <v>58542.381752420784</v>
      </c>
      <c r="E20" s="402">
        <v>70738.951839237328</v>
      </c>
      <c r="F20" s="402">
        <v>58770.545555613448</v>
      </c>
      <c r="G20" s="402">
        <v>48427.868948854964</v>
      </c>
      <c r="H20" s="402">
        <v>68503.289083401789</v>
      </c>
      <c r="I20" s="402">
        <v>74262.982668827884</v>
      </c>
    </row>
    <row r="22" spans="1:9">
      <c r="A22" s="250" t="s">
        <v>3118</v>
      </c>
    </row>
    <row r="23" spans="1:9">
      <c r="A23" s="561" t="s">
        <v>3119</v>
      </c>
    </row>
  </sheetData>
  <hyperlinks>
    <hyperlink ref="K3" location="Content!A1" display="Back to content page" xr:uid="{00000000-0004-0000-5A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K23"/>
  <sheetViews>
    <sheetView topLeftCell="A10" workbookViewId="0">
      <selection activeCell="G20" sqref="G20"/>
    </sheetView>
  </sheetViews>
  <sheetFormatPr defaultRowHeight="14.4"/>
  <cols>
    <col min="1" max="1" width="33.21875" customWidth="1"/>
    <col min="2" max="9" width="12.77734375" customWidth="1"/>
  </cols>
  <sheetData>
    <row r="1" spans="1:11">
      <c r="A1" s="44" t="s">
        <v>3335</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12897.295562330064</v>
      </c>
      <c r="C4" s="374">
        <v>7809.2518509000074</v>
      </c>
      <c r="D4" s="374">
        <v>8578.5263390700457</v>
      </c>
      <c r="E4" s="374">
        <v>9702.7690723301021</v>
      </c>
      <c r="F4" s="374">
        <v>9148.6577395899931</v>
      </c>
      <c r="G4" s="374">
        <v>6078.2965972799784</v>
      </c>
      <c r="H4" s="374">
        <v>7214.2850569799994</v>
      </c>
      <c r="I4" s="374">
        <v>10220.86468879986</v>
      </c>
    </row>
    <row r="5" spans="1:11">
      <c r="A5" s="389" t="s">
        <v>12</v>
      </c>
      <c r="B5" s="374">
        <v>5350.722156920001</v>
      </c>
      <c r="C5" s="374">
        <v>4406.0447160000003</v>
      </c>
      <c r="D5" s="374">
        <v>3731.608671688</v>
      </c>
      <c r="E5" s="374">
        <v>4657.3038044019995</v>
      </c>
      <c r="F5" s="374">
        <v>4774.4874174249999</v>
      </c>
      <c r="G5" s="374">
        <v>4623.0666853089997</v>
      </c>
      <c r="H5" s="374">
        <v>6224.1395134879995</v>
      </c>
      <c r="I5" s="374">
        <v>5358.6736900400001</v>
      </c>
    </row>
    <row r="6" spans="1:11">
      <c r="A6" s="389" t="s">
        <v>513</v>
      </c>
      <c r="B6" s="374">
        <v>106.516389015</v>
      </c>
      <c r="C6" s="374">
        <v>93.836799830000004</v>
      </c>
      <c r="D6" s="374">
        <v>121.60911564999999</v>
      </c>
      <c r="E6" s="374">
        <v>112.241381217</v>
      </c>
      <c r="F6" s="374">
        <v>100.117984353</v>
      </c>
      <c r="G6" s="374">
        <v>114.770616987</v>
      </c>
      <c r="H6" s="374">
        <v>133.13772973100001</v>
      </c>
      <c r="I6" s="374">
        <v>108.5151796074</v>
      </c>
    </row>
    <row r="7" spans="1:11">
      <c r="A7" s="389" t="s">
        <v>100</v>
      </c>
      <c r="B7" s="374">
        <v>6005.8002356440002</v>
      </c>
      <c r="C7" s="374">
        <v>3900.2895088780001</v>
      </c>
      <c r="D7" s="374">
        <v>4399.5565283030001</v>
      </c>
      <c r="E7" s="374">
        <v>6419.7766362520006</v>
      </c>
      <c r="F7" s="374">
        <v>7203.8499459149998</v>
      </c>
      <c r="G7" s="374">
        <v>5195.7902628789998</v>
      </c>
      <c r="H7" s="374">
        <v>5682.6943458099995</v>
      </c>
      <c r="I7" s="374">
        <v>12078.499051954999</v>
      </c>
    </row>
    <row r="8" spans="1:11">
      <c r="A8" s="389" t="s">
        <v>512</v>
      </c>
      <c r="B8" s="374">
        <v>993.37706676300002</v>
      </c>
      <c r="C8" s="374">
        <v>1015.9861719540002</v>
      </c>
      <c r="D8" s="374">
        <v>1374.8545594699963</v>
      </c>
      <c r="E8" s="374">
        <v>1535.4250571400091</v>
      </c>
      <c r="F8" s="374">
        <v>1443.6106052800028</v>
      </c>
      <c r="G8" s="374">
        <v>1205.9788632799928</v>
      </c>
      <c r="H8" s="374">
        <v>1549.3177073500137</v>
      </c>
      <c r="I8" s="374">
        <v>1569.4026057799997</v>
      </c>
    </row>
    <row r="9" spans="1:11">
      <c r="A9" s="389" t="s">
        <v>11</v>
      </c>
      <c r="B9" s="374">
        <v>839.23665703801771</v>
      </c>
      <c r="C9" s="374">
        <v>797.52813849322899</v>
      </c>
      <c r="D9" s="374">
        <v>1115.8565107912696</v>
      </c>
      <c r="E9" s="374">
        <v>898.94135197132061</v>
      </c>
      <c r="F9" s="374">
        <v>960.08553893291833</v>
      </c>
      <c r="G9" s="374">
        <v>706.51596050878254</v>
      </c>
      <c r="H9" s="374">
        <v>1130.0467517917511</v>
      </c>
      <c r="I9" s="374">
        <v>982.75550052923245</v>
      </c>
    </row>
    <row r="10" spans="1:11">
      <c r="A10" s="389" t="s">
        <v>10</v>
      </c>
      <c r="B10" s="374">
        <v>1792.3347551381607</v>
      </c>
      <c r="C10" s="374">
        <v>1836.4038277643401</v>
      </c>
      <c r="D10" s="374">
        <v>2219.4267820074806</v>
      </c>
      <c r="E10" s="374">
        <v>2456.5277262655623</v>
      </c>
      <c r="F10" s="374">
        <v>2373.2758548658262</v>
      </c>
      <c r="G10" s="374">
        <v>2063.6057014220191</v>
      </c>
      <c r="H10" s="374">
        <v>2555.6347128126017</v>
      </c>
      <c r="I10" s="374">
        <v>2999.3051212670002</v>
      </c>
    </row>
    <row r="11" spans="1:11">
      <c r="A11" s="389" t="s">
        <v>9</v>
      </c>
      <c r="B11" s="374">
        <v>1649.3839159730001</v>
      </c>
      <c r="C11" s="374">
        <v>1506.3208866030004</v>
      </c>
      <c r="D11" s="374">
        <v>1891.4466468340001</v>
      </c>
      <c r="E11" s="374">
        <v>2015.1242500350002</v>
      </c>
      <c r="F11" s="374">
        <v>2253.2679912850003</v>
      </c>
      <c r="G11" s="374">
        <v>1965.5091193809999</v>
      </c>
      <c r="H11" s="374">
        <v>2393.0280115279998</v>
      </c>
      <c r="I11" s="374">
        <v>1111.387701308</v>
      </c>
    </row>
    <row r="12" spans="1:11">
      <c r="A12" s="389" t="s">
        <v>8</v>
      </c>
      <c r="B12" s="374">
        <v>2812.56</v>
      </c>
      <c r="C12" s="374">
        <v>2695.16</v>
      </c>
      <c r="D12" s="374">
        <v>2866.32</v>
      </c>
      <c r="E12" s="374">
        <v>3124.17</v>
      </c>
      <c r="F12" s="374">
        <v>3200.28</v>
      </c>
      <c r="G12" s="374">
        <v>2410.63</v>
      </c>
      <c r="H12" s="374">
        <v>2982.32</v>
      </c>
      <c r="I12" s="374">
        <v>3465.09</v>
      </c>
    </row>
    <row r="13" spans="1:11">
      <c r="A13" s="389" t="s">
        <v>6</v>
      </c>
      <c r="B13" s="374">
        <v>5289.3199707615959</v>
      </c>
      <c r="C13" s="374">
        <v>3207.2109682870005</v>
      </c>
      <c r="D13" s="374">
        <v>3022.1349339982289</v>
      </c>
      <c r="E13" s="374">
        <v>3633.068461515998</v>
      </c>
      <c r="F13" s="374">
        <v>4607.7998846349992</v>
      </c>
      <c r="G13" s="374">
        <v>4058.7057478230004</v>
      </c>
      <c r="H13" s="374">
        <v>5133.5308802490044</v>
      </c>
      <c r="I13" s="374">
        <v>3705.7839992518457</v>
      </c>
    </row>
    <row r="14" spans="1:11">
      <c r="A14" s="389" t="s">
        <v>5</v>
      </c>
      <c r="B14" s="374">
        <v>4993.682290582</v>
      </c>
      <c r="C14" s="374">
        <v>4832.1346222799993</v>
      </c>
      <c r="D14" s="374">
        <v>4250.8505719140003</v>
      </c>
      <c r="E14" s="374">
        <v>4433.6801585600006</v>
      </c>
      <c r="F14" s="374">
        <v>3671.436554632</v>
      </c>
      <c r="G14" s="374">
        <v>2889.1962233260001</v>
      </c>
      <c r="H14" s="374">
        <v>3873.9231158800003</v>
      </c>
      <c r="I14" s="374">
        <v>3823.8173248624007</v>
      </c>
    </row>
    <row r="15" spans="1:11">
      <c r="A15" s="389" t="s">
        <v>4</v>
      </c>
      <c r="B15" s="374">
        <v>474.51649567000004</v>
      </c>
      <c r="C15" s="374">
        <v>553.17191536999997</v>
      </c>
      <c r="D15" s="374">
        <v>691.04063668999993</v>
      </c>
      <c r="E15" s="374">
        <v>641.74863422700639</v>
      </c>
      <c r="F15" s="374">
        <v>639.54286178928999</v>
      </c>
      <c r="G15" s="374">
        <v>491.15384282690854</v>
      </c>
      <c r="H15" s="374">
        <v>248.84222005848761</v>
      </c>
      <c r="I15" s="374">
        <v>270.54072749514813</v>
      </c>
    </row>
    <row r="16" spans="1:11">
      <c r="A16" s="389" t="s">
        <v>3</v>
      </c>
      <c r="B16" s="374">
        <v>56739.027409759998</v>
      </c>
      <c r="C16" s="374">
        <v>49906.737474232003</v>
      </c>
      <c r="D16" s="374">
        <v>54031.969880057004</v>
      </c>
      <c r="E16" s="374">
        <v>57635.595699884994</v>
      </c>
      <c r="F16" s="374">
        <v>55891.497134622994</v>
      </c>
      <c r="G16" s="374">
        <v>45347.94631325599</v>
      </c>
      <c r="H16" s="374">
        <v>59539.324695055999</v>
      </c>
      <c r="I16" s="374">
        <v>67389.209106795999</v>
      </c>
    </row>
    <row r="17" spans="1:9">
      <c r="A17" s="389" t="s">
        <v>460</v>
      </c>
      <c r="B17" s="374">
        <v>6193.4630329999991</v>
      </c>
      <c r="C17" s="374">
        <v>5416.1517610000001</v>
      </c>
      <c r="D17" s="374">
        <v>5264.2960000000003</v>
      </c>
      <c r="E17" s="374">
        <v>5953.6934066049998</v>
      </c>
      <c r="F17" s="374">
        <v>6382.9221077399998</v>
      </c>
      <c r="G17" s="374">
        <v>6181.3239360460011</v>
      </c>
      <c r="H17" s="374">
        <v>7417.9046560340003</v>
      </c>
      <c r="I17" s="374">
        <v>10288.004831383003</v>
      </c>
    </row>
    <row r="18" spans="1:9">
      <c r="A18" s="389" t="s">
        <v>1</v>
      </c>
      <c r="B18" s="374">
        <v>5215.4114484289994</v>
      </c>
      <c r="C18" s="374">
        <v>4333.1095158199996</v>
      </c>
      <c r="D18" s="374">
        <v>5001.9063239999987</v>
      </c>
      <c r="E18" s="374">
        <v>6042.1326948579999</v>
      </c>
      <c r="F18" s="374">
        <v>4964.4196122250005</v>
      </c>
      <c r="G18" s="374">
        <v>4035.6059919999998</v>
      </c>
      <c r="H18" s="374">
        <v>5226.6208254350004</v>
      </c>
      <c r="I18" s="374">
        <v>6797.1992234120007</v>
      </c>
    </row>
    <row r="19" spans="1:9">
      <c r="A19" s="389" t="s">
        <v>0</v>
      </c>
      <c r="B19" s="374">
        <v>3320.5406256399997</v>
      </c>
      <c r="C19" s="374">
        <v>2672.90584752</v>
      </c>
      <c r="D19" s="374">
        <v>2774.2095817699997</v>
      </c>
      <c r="E19" s="374">
        <v>3732.9268924099993</v>
      </c>
      <c r="F19" s="374">
        <v>2880.4833799449998</v>
      </c>
      <c r="G19" s="374">
        <v>3238.4494489660001</v>
      </c>
      <c r="H19" s="374">
        <v>4839.2423339180004</v>
      </c>
      <c r="I19" s="374">
        <v>5586.7297159090003</v>
      </c>
    </row>
    <row r="20" spans="1:9">
      <c r="A20" s="389" t="s">
        <v>2266</v>
      </c>
      <c r="B20" s="402">
        <v>114673.18801266384</v>
      </c>
      <c r="C20" s="402">
        <v>94982.244004931577</v>
      </c>
      <c r="D20" s="402">
        <v>101335.61308224303</v>
      </c>
      <c r="E20" s="402">
        <v>112995.125227674</v>
      </c>
      <c r="F20" s="402">
        <v>110495.73461323601</v>
      </c>
      <c r="G20" s="402">
        <v>90606.545311290669</v>
      </c>
      <c r="H20" s="402">
        <v>116143.99255612187</v>
      </c>
      <c r="I20" s="402">
        <v>135755.7784683959</v>
      </c>
    </row>
    <row r="22" spans="1:9">
      <c r="A22" s="250" t="s">
        <v>3118</v>
      </c>
    </row>
    <row r="23" spans="1:9">
      <c r="A23" s="561" t="s">
        <v>3119</v>
      </c>
    </row>
  </sheetData>
  <hyperlinks>
    <hyperlink ref="K3" location="Content!A1" display="Back to content page" xr:uid="{00000000-0004-0000-5B00-000000000000}"/>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K23"/>
  <sheetViews>
    <sheetView topLeftCell="A13" workbookViewId="0">
      <selection activeCell="G20" sqref="G20"/>
    </sheetView>
  </sheetViews>
  <sheetFormatPr defaultColWidth="8.77734375" defaultRowHeight="14.4"/>
  <cols>
    <col min="1" max="1" width="33.21875" customWidth="1"/>
  </cols>
  <sheetData>
    <row r="1" spans="1:11">
      <c r="A1" s="44" t="s">
        <v>3336</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-10999.834585790102</v>
      </c>
      <c r="C4" s="374">
        <v>-6040.7285672388552</v>
      </c>
      <c r="D4" s="374">
        <v>-6968.8622373403769</v>
      </c>
      <c r="E4" s="374">
        <v>-8157.5020936436231</v>
      </c>
      <c r="F4" s="374">
        <v>-7621.8268321608984</v>
      </c>
      <c r="G4" s="374">
        <v>-4803.2181164378944</v>
      </c>
      <c r="H4" s="374">
        <v>-4151.7817127199996</v>
      </c>
      <c r="I4" s="374">
        <v>-6745.8089277230692</v>
      </c>
    </row>
    <row r="5" spans="1:11">
      <c r="A5" s="389" t="s">
        <v>12</v>
      </c>
      <c r="B5" s="374">
        <v>324.28966783899887</v>
      </c>
      <c r="C5" s="374">
        <v>2426.5770540000003</v>
      </c>
      <c r="D5" s="374">
        <v>1921.4816825300004</v>
      </c>
      <c r="E5" s="374">
        <v>1802.7635462570015</v>
      </c>
      <c r="F5" s="374">
        <v>337.53740416300025</v>
      </c>
      <c r="G5" s="374">
        <v>-472.48699631099953</v>
      </c>
      <c r="H5" s="374">
        <v>859.08274903100028</v>
      </c>
      <c r="I5" s="374">
        <v>2396.1774173109989</v>
      </c>
    </row>
    <row r="6" spans="1:11">
      <c r="A6" s="389" t="s">
        <v>513</v>
      </c>
      <c r="B6" s="374">
        <v>-102.448903243</v>
      </c>
      <c r="C6" s="374">
        <v>-85.302843374000005</v>
      </c>
      <c r="D6" s="374">
        <v>-113.989467366</v>
      </c>
      <c r="E6" s="374">
        <v>-95.696900753999998</v>
      </c>
      <c r="F6" s="374">
        <v>-72.589157193000005</v>
      </c>
      <c r="G6" s="374">
        <v>-108.058674302</v>
      </c>
      <c r="H6" s="374">
        <v>-119.327925346</v>
      </c>
      <c r="I6" s="374">
        <v>-95.127408597799999</v>
      </c>
    </row>
    <row r="7" spans="1:11">
      <c r="A7" s="389" t="s">
        <v>100</v>
      </c>
      <c r="B7" s="374">
        <v>-3590.3330101640004</v>
      </c>
      <c r="C7" s="374">
        <v>-2077.5069496059991</v>
      </c>
      <c r="D7" s="374">
        <v>673.98288536000109</v>
      </c>
      <c r="E7" s="374">
        <v>4199.0861492829963</v>
      </c>
      <c r="F7" s="374">
        <v>-3093.3571856430008</v>
      </c>
      <c r="G7" s="374">
        <v>-1779.8674019870014</v>
      </c>
      <c r="H7" s="374">
        <v>311.24298223999904</v>
      </c>
      <c r="I7" s="374">
        <v>-3676.1560967540008</v>
      </c>
    </row>
    <row r="8" spans="1:11">
      <c r="A8" s="389" t="s">
        <v>512</v>
      </c>
      <c r="B8" s="374">
        <v>195.97098510900003</v>
      </c>
      <c r="C8" s="374">
        <v>106.767452521</v>
      </c>
      <c r="D8" s="374">
        <v>-109.95157933999508</v>
      </c>
      <c r="E8" s="374">
        <v>-259.2450733200094</v>
      </c>
      <c r="F8" s="374">
        <v>-108.29585873000133</v>
      </c>
      <c r="G8" s="374">
        <v>-76.755456089991412</v>
      </c>
      <c r="H8" s="374">
        <v>-250.63434577001249</v>
      </c>
      <c r="I8" s="374">
        <v>-203.64804645000549</v>
      </c>
    </row>
    <row r="9" spans="1:11">
      <c r="A9" s="389" t="s">
        <v>11</v>
      </c>
      <c r="B9" s="374">
        <v>-572.65847504707176</v>
      </c>
      <c r="C9" s="374">
        <v>-258.58887306588906</v>
      </c>
      <c r="D9" s="374">
        <v>-537.96243577043481</v>
      </c>
      <c r="E9" s="374">
        <v>-195.52379786943379</v>
      </c>
      <c r="F9" s="374">
        <v>-169.12907821300143</v>
      </c>
      <c r="G9" s="374">
        <v>-9.1630253785585865</v>
      </c>
      <c r="H9" s="374">
        <v>-348.57221473968889</v>
      </c>
      <c r="I9" s="374">
        <v>-270.3170828440924</v>
      </c>
    </row>
    <row r="10" spans="1:11">
      <c r="A10" s="389" t="s">
        <v>10</v>
      </c>
      <c r="B10" s="374">
        <v>-1155.4423468792997</v>
      </c>
      <c r="C10" s="374">
        <v>-1133.5926855307653</v>
      </c>
      <c r="D10" s="374">
        <v>-1456.8948035221397</v>
      </c>
      <c r="E10" s="374">
        <v>-1670.4291303943608</v>
      </c>
      <c r="F10" s="374">
        <v>-1618.2814046176177</v>
      </c>
      <c r="G10" s="374">
        <v>-1433.563747493175</v>
      </c>
      <c r="H10" s="374">
        <v>-1769.5682854374932</v>
      </c>
      <c r="I10" s="374">
        <v>-2078.4321368530004</v>
      </c>
    </row>
    <row r="11" spans="1:11">
      <c r="A11" s="389" t="s">
        <v>9</v>
      </c>
      <c r="B11" s="374">
        <v>-1490.698351625</v>
      </c>
      <c r="C11" s="374">
        <v>-1377.6146256960005</v>
      </c>
      <c r="D11" s="374">
        <v>-1825.9097723290001</v>
      </c>
      <c r="E11" s="374">
        <v>-1958.0944067650003</v>
      </c>
      <c r="F11" s="374">
        <v>-2192.5791296720004</v>
      </c>
      <c r="G11" s="374">
        <v>-1916.3715593929999</v>
      </c>
      <c r="H11" s="374">
        <v>-2309.9006274259996</v>
      </c>
      <c r="I11" s="374">
        <v>-1006.426319111</v>
      </c>
    </row>
    <row r="12" spans="1:11">
      <c r="A12" s="389" t="s">
        <v>8</v>
      </c>
      <c r="B12" s="374">
        <v>-1155.47</v>
      </c>
      <c r="C12" s="374">
        <v>-1388.4599999999998</v>
      </c>
      <c r="D12" s="374">
        <v>-1694.1200000000001</v>
      </c>
      <c r="E12" s="374">
        <v>-1933.0500000000002</v>
      </c>
      <c r="F12" s="374">
        <v>-2075.7000000000003</v>
      </c>
      <c r="G12" s="374">
        <v>-1539.3500000000001</v>
      </c>
      <c r="H12" s="374">
        <v>-1965.2000000000003</v>
      </c>
      <c r="I12" s="374">
        <v>-2355.4499999999998</v>
      </c>
    </row>
    <row r="13" spans="1:11">
      <c r="A13" s="389" t="s">
        <v>6</v>
      </c>
      <c r="B13" s="374">
        <v>-4815.9242938625775</v>
      </c>
      <c r="C13" s="374">
        <v>-2781.1210404170006</v>
      </c>
      <c r="D13" s="374">
        <v>-2746.0421452282289</v>
      </c>
      <c r="E13" s="374">
        <v>-3221.7959118304398</v>
      </c>
      <c r="F13" s="374">
        <v>-4215.6378205849996</v>
      </c>
      <c r="G13" s="374">
        <v>-3816.9657305930004</v>
      </c>
      <c r="H13" s="374">
        <v>-4687.0641055690048</v>
      </c>
      <c r="I13" s="374">
        <v>-3356.3125297307338</v>
      </c>
    </row>
    <row r="14" spans="1:11">
      <c r="A14" s="389" t="s">
        <v>5</v>
      </c>
      <c r="B14" s="374">
        <v>-3129.727014224</v>
      </c>
      <c r="C14" s="374">
        <v>-3231.6642052469992</v>
      </c>
      <c r="D14" s="374">
        <v>-2785.1853254290004</v>
      </c>
      <c r="E14" s="374">
        <v>-2742.792382302001</v>
      </c>
      <c r="F14" s="374">
        <v>-2151.9425007479999</v>
      </c>
      <c r="G14" s="374">
        <v>-1709.7815531220001</v>
      </c>
      <c r="H14" s="374">
        <v>-2430.4141443240005</v>
      </c>
      <c r="I14" s="374">
        <v>-2364.0231811850008</v>
      </c>
    </row>
    <row r="15" spans="1:11">
      <c r="A15" s="389" t="s">
        <v>4</v>
      </c>
      <c r="B15" s="374">
        <v>-473.86208201519446</v>
      </c>
      <c r="C15" s="374">
        <v>-552.84080211839898</v>
      </c>
      <c r="D15" s="374">
        <v>-686.62194699106749</v>
      </c>
      <c r="E15" s="374">
        <v>-638.68350379678679</v>
      </c>
      <c r="F15" s="374">
        <v>-637.79712516905977</v>
      </c>
      <c r="G15" s="374">
        <v>-489.14274608209178</v>
      </c>
      <c r="H15" s="374">
        <v>-246.35979698889301</v>
      </c>
      <c r="I15" s="374">
        <v>-268.60085675730596</v>
      </c>
    </row>
    <row r="16" spans="1:11">
      <c r="A16" s="389" t="s">
        <v>3</v>
      </c>
      <c r="B16" s="374">
        <v>-18686.529973555989</v>
      </c>
      <c r="C16" s="374">
        <v>-13948.934515139008</v>
      </c>
      <c r="D16" s="374">
        <v>-15278.319188827001</v>
      </c>
      <c r="E16" s="374">
        <v>-15981.342240220991</v>
      </c>
      <c r="F16" s="374">
        <v>-16375.259550585994</v>
      </c>
      <c r="G16" s="374">
        <v>-12541.619504638998</v>
      </c>
      <c r="H16" s="374">
        <v>-15673.130171100995</v>
      </c>
      <c r="I16" s="374">
        <v>-21898.410966323994</v>
      </c>
    </row>
    <row r="17" spans="1:9">
      <c r="A17" s="389" t="s">
        <v>460</v>
      </c>
      <c r="B17" s="374">
        <v>-5037.1148949999988</v>
      </c>
      <c r="C17" s="374">
        <v>-4640.6139210000001</v>
      </c>
      <c r="D17" s="374">
        <v>-4603.0689665090003</v>
      </c>
      <c r="E17" s="374">
        <v>-3253.9967023569998</v>
      </c>
      <c r="F17" s="374">
        <v>-5494.4771273669994</v>
      </c>
      <c r="G17" s="374">
        <v>-5429.976276835001</v>
      </c>
      <c r="H17" s="374">
        <v>-6470.1575640160008</v>
      </c>
      <c r="I17" s="374">
        <v>-9195.4344992290025</v>
      </c>
    </row>
    <row r="18" spans="1:9">
      <c r="A18" s="389" t="s">
        <v>1</v>
      </c>
      <c r="B18" s="374">
        <v>-4516.4098600689995</v>
      </c>
      <c r="C18" s="374">
        <v>-3505.3174764599989</v>
      </c>
      <c r="D18" s="374">
        <v>-4239.1504136999984</v>
      </c>
      <c r="E18" s="374">
        <v>-4882.4575969030002</v>
      </c>
      <c r="F18" s="374">
        <v>-3915.1408457610005</v>
      </c>
      <c r="G18" s="374">
        <v>-3162.6445346700011</v>
      </c>
      <c r="H18" s="374">
        <v>-4014.0818791239999</v>
      </c>
      <c r="I18" s="374">
        <v>-5322.1903230710013</v>
      </c>
    </row>
    <row r="19" spans="1:9">
      <c r="A19" s="389" t="s">
        <v>0</v>
      </c>
      <c r="B19" s="374">
        <v>-2940.7304671399997</v>
      </c>
      <c r="C19" s="374">
        <v>-2402.59204447</v>
      </c>
      <c r="D19" s="374">
        <v>-2342.6176153599995</v>
      </c>
      <c r="E19" s="374">
        <v>-3267.4133438199992</v>
      </c>
      <c r="F19" s="374">
        <v>-2320.7128453400001</v>
      </c>
      <c r="G19" s="374">
        <v>-2889.7110391020001</v>
      </c>
      <c r="H19" s="374">
        <v>-4374.8364314290002</v>
      </c>
      <c r="I19" s="374">
        <v>-5052.634842249</v>
      </c>
    </row>
    <row r="20" spans="1:9">
      <c r="A20" s="389" t="s">
        <v>2266</v>
      </c>
      <c r="B20" s="402">
        <v>-58146.923605667245</v>
      </c>
      <c r="C20" s="402">
        <v>-40891.534042841915</v>
      </c>
      <c r="D20" s="402">
        <v>-42793.231329822243</v>
      </c>
      <c r="E20" s="402">
        <v>-42256.173388436669</v>
      </c>
      <c r="F20" s="402">
        <v>-51725.189057622563</v>
      </c>
      <c r="G20" s="402">
        <v>-42178.676362435705</v>
      </c>
      <c r="H20" s="402">
        <v>-47640.703472720081</v>
      </c>
      <c r="I20" s="402">
        <v>-61492.795799568019</v>
      </c>
    </row>
    <row r="22" spans="1:9">
      <c r="A22" s="250" t="s">
        <v>3120</v>
      </c>
    </row>
    <row r="23" spans="1:9">
      <c r="A23" s="561" t="s">
        <v>3119</v>
      </c>
    </row>
  </sheetData>
  <hyperlinks>
    <hyperlink ref="K3" location="Content!A1" display="Back to content page" xr:uid="{00000000-0004-0000-5C00-000000000000}"/>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K23"/>
  <sheetViews>
    <sheetView topLeftCell="A16" workbookViewId="0">
      <selection activeCell="G20" sqref="G20"/>
    </sheetView>
  </sheetViews>
  <sheetFormatPr defaultRowHeight="14.4"/>
  <cols>
    <col min="1" max="1" width="32.21875" customWidth="1"/>
  </cols>
  <sheetData>
    <row r="1" spans="1:11">
      <c r="A1" s="44" t="s">
        <v>3337</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81.758337349999991</v>
      </c>
      <c r="C4" s="374">
        <v>163.07720135167551</v>
      </c>
      <c r="D4" s="374">
        <v>65.439845330000068</v>
      </c>
      <c r="E4" s="374">
        <v>155.2748577572674</v>
      </c>
      <c r="F4" s="374">
        <v>67.548284080000116</v>
      </c>
      <c r="G4" s="374">
        <v>43.43176959402674</v>
      </c>
      <c r="H4" s="374">
        <v>466.70022968000001</v>
      </c>
      <c r="I4" s="374">
        <v>485.41707147999728</v>
      </c>
    </row>
    <row r="5" spans="1:11">
      <c r="A5" s="389" t="s">
        <v>12</v>
      </c>
      <c r="B5" s="374">
        <v>1681.8042153039999</v>
      </c>
      <c r="C5" s="374">
        <v>1746.6782799999999</v>
      </c>
      <c r="D5" s="374">
        <v>601.62986229000001</v>
      </c>
      <c r="E5" s="374">
        <v>782.67875485499997</v>
      </c>
      <c r="F5" s="374">
        <v>651.6938617830001</v>
      </c>
      <c r="G5" s="374">
        <v>538.95382001999997</v>
      </c>
      <c r="H5" s="374">
        <v>673.40176208699995</v>
      </c>
      <c r="I5" s="374">
        <v>861.84276896199992</v>
      </c>
    </row>
    <row r="6" spans="1:11">
      <c r="A6" s="389" t="s">
        <v>513</v>
      </c>
      <c r="B6" s="374">
        <v>0.68780150600000012</v>
      </c>
      <c r="C6" s="374">
        <v>4.4490263060000004</v>
      </c>
      <c r="D6" s="374">
        <v>3.0050830629999998</v>
      </c>
      <c r="E6" s="374">
        <v>0.86537583499999982</v>
      </c>
      <c r="F6" s="374">
        <v>5.4637232040000008</v>
      </c>
      <c r="G6" s="374">
        <v>1.7609807749999997</v>
      </c>
      <c r="H6" s="374">
        <v>7.5422068850000006</v>
      </c>
      <c r="I6" s="374">
        <v>3.1088378366000002</v>
      </c>
    </row>
    <row r="7" spans="1:11">
      <c r="A7" s="389" t="s">
        <v>100</v>
      </c>
      <c r="B7" s="374">
        <v>1923.9797522110002</v>
      </c>
      <c r="C7" s="374">
        <v>1535.0372923740001</v>
      </c>
      <c r="D7" s="374">
        <v>4064.7731357689995</v>
      </c>
      <c r="E7" s="374">
        <v>8343.4437344199996</v>
      </c>
      <c r="F7" s="374">
        <v>2344.1218267569998</v>
      </c>
      <c r="G7" s="374">
        <v>1644.3293703999993</v>
      </c>
      <c r="H7" s="374">
        <v>2527.8054255300008</v>
      </c>
      <c r="I7" s="374">
        <v>3707.2703448950001</v>
      </c>
    </row>
    <row r="8" spans="1:11">
      <c r="A8" s="389" t="s">
        <v>512</v>
      </c>
      <c r="B8" s="374">
        <v>0</v>
      </c>
      <c r="C8" s="374">
        <v>0</v>
      </c>
      <c r="D8" s="374">
        <v>1057.787052860001</v>
      </c>
      <c r="E8" s="374">
        <v>1066.9216172599995</v>
      </c>
      <c r="F8" s="374">
        <v>1104.0689445000016</v>
      </c>
      <c r="G8" s="374">
        <v>877.94771633000084</v>
      </c>
      <c r="H8" s="374">
        <v>1081.2363523400011</v>
      </c>
      <c r="I8" s="374">
        <v>1151.519122169994</v>
      </c>
    </row>
    <row r="9" spans="1:11">
      <c r="A9" s="389" t="s">
        <v>11</v>
      </c>
      <c r="B9" s="374">
        <v>73.59059145804288</v>
      </c>
      <c r="C9" s="374">
        <v>239.74451000775008</v>
      </c>
      <c r="D9" s="374">
        <v>259.6199377750749</v>
      </c>
      <c r="E9" s="374">
        <v>254.15786913509433</v>
      </c>
      <c r="F9" s="374">
        <v>260.28833430013827</v>
      </c>
      <c r="G9" s="374">
        <v>184.36587419745607</v>
      </c>
      <c r="H9" s="374">
        <v>291.41785760649088</v>
      </c>
      <c r="I9" s="374">
        <v>293.60078176979289</v>
      </c>
    </row>
    <row r="10" spans="1:11">
      <c r="A10" s="389" t="s">
        <v>10</v>
      </c>
      <c r="B10" s="374">
        <v>71.87169765548559</v>
      </c>
      <c r="C10" s="374">
        <v>73.582943694053355</v>
      </c>
      <c r="D10" s="374">
        <v>77.13569633010259</v>
      </c>
      <c r="E10" s="374">
        <v>90.725419007876994</v>
      </c>
      <c r="F10" s="374">
        <v>88.902708140884755</v>
      </c>
      <c r="G10" s="374">
        <v>65.384358279180532</v>
      </c>
      <c r="H10" s="374">
        <v>99.9126676368234</v>
      </c>
      <c r="I10" s="374">
        <v>123.44774768600001</v>
      </c>
    </row>
    <row r="11" spans="1:11">
      <c r="A11" s="389" t="s">
        <v>9</v>
      </c>
      <c r="B11" s="374">
        <v>131.01151568</v>
      </c>
      <c r="C11" s="374">
        <v>108.5900503</v>
      </c>
      <c r="D11" s="374">
        <v>50.453803116000003</v>
      </c>
      <c r="E11" s="374">
        <v>40.227949347999996</v>
      </c>
      <c r="F11" s="374">
        <v>46.448949211999995</v>
      </c>
      <c r="G11" s="374">
        <v>39.116498134000004</v>
      </c>
      <c r="H11" s="374">
        <v>53.454289859999989</v>
      </c>
      <c r="I11" s="374">
        <v>89.097303156999999</v>
      </c>
    </row>
    <row r="12" spans="1:11">
      <c r="A12" s="389" t="s">
        <v>8</v>
      </c>
      <c r="B12" s="374">
        <v>365.98</v>
      </c>
      <c r="C12" s="374">
        <v>323.89999999999998</v>
      </c>
      <c r="D12" s="374">
        <v>320.45</v>
      </c>
      <c r="E12" s="374">
        <v>348.15</v>
      </c>
      <c r="F12" s="374">
        <v>339.84</v>
      </c>
      <c r="G12" s="374">
        <v>308.99</v>
      </c>
      <c r="H12" s="374">
        <v>371.9</v>
      </c>
      <c r="I12" s="374">
        <v>417.92</v>
      </c>
    </row>
    <row r="13" spans="1:11">
      <c r="A13" s="389" t="s">
        <v>6</v>
      </c>
      <c r="B13" s="374">
        <v>178.87351968251363</v>
      </c>
      <c r="C13" s="374">
        <v>72.212059530000005</v>
      </c>
      <c r="D13" s="374">
        <v>118.04817582000001</v>
      </c>
      <c r="E13" s="374">
        <v>150.04654426000002</v>
      </c>
      <c r="F13" s="374">
        <v>175.74878553000005</v>
      </c>
      <c r="G13" s="374">
        <v>171.2741662</v>
      </c>
      <c r="H13" s="374">
        <v>226.49132995999983</v>
      </c>
      <c r="I13" s="374">
        <v>137.46594626800001</v>
      </c>
    </row>
    <row r="14" spans="1:11">
      <c r="A14" s="389" t="s">
        <v>5</v>
      </c>
      <c r="B14" s="374">
        <v>1418.883267249</v>
      </c>
      <c r="C14" s="374">
        <v>1144.0595899159998</v>
      </c>
      <c r="D14" s="374">
        <v>852.00579012499998</v>
      </c>
      <c r="E14" s="374">
        <v>1000.254866954</v>
      </c>
      <c r="F14" s="374">
        <v>911.48835258899999</v>
      </c>
      <c r="G14" s="374">
        <v>699.96134022000001</v>
      </c>
      <c r="H14" s="374">
        <v>872.996791841</v>
      </c>
      <c r="I14" s="374">
        <v>867.34142834579995</v>
      </c>
    </row>
    <row r="15" spans="1:11">
      <c r="A15" s="389" t="s">
        <v>4</v>
      </c>
      <c r="B15" s="374">
        <v>2.5057129200000001</v>
      </c>
      <c r="C15" s="374">
        <v>1.8389306976779107E-2</v>
      </c>
      <c r="D15" s="374">
        <v>0.54871779075475702</v>
      </c>
      <c r="E15" s="374">
        <v>9.4218579592423524E-2</v>
      </c>
      <c r="F15" s="374">
        <v>8.9973278227099447E-3</v>
      </c>
      <c r="G15" s="374">
        <v>0.20727630133566349</v>
      </c>
      <c r="H15" s="374">
        <v>0.27458748113827197</v>
      </c>
      <c r="I15" s="374">
        <v>0.17328193684446533</v>
      </c>
    </row>
    <row r="16" spans="1:11">
      <c r="A16" s="389" t="s">
        <v>3</v>
      </c>
      <c r="B16" s="374">
        <v>14036.700481065</v>
      </c>
      <c r="C16" s="374">
        <v>12264.658099750002</v>
      </c>
      <c r="D16" s="374">
        <v>13092.963552061001</v>
      </c>
      <c r="E16" s="374">
        <v>14129.076487840999</v>
      </c>
      <c r="F16" s="374">
        <v>12907.731597162001</v>
      </c>
      <c r="G16" s="374">
        <v>10923.817909499001</v>
      </c>
      <c r="H16" s="374">
        <v>14496.703027605001</v>
      </c>
      <c r="I16" s="374">
        <v>16602.035590018</v>
      </c>
    </row>
    <row r="17" spans="1:9">
      <c r="A17" s="389" t="s">
        <v>460</v>
      </c>
      <c r="B17" s="374">
        <v>298.589673</v>
      </c>
      <c r="C17" s="374">
        <v>451.23947100000004</v>
      </c>
      <c r="D17" s="374">
        <v>261.74827706000008</v>
      </c>
      <c r="E17" s="374">
        <v>800.58483905200001</v>
      </c>
      <c r="F17" s="374">
        <v>264.34791674900003</v>
      </c>
      <c r="G17" s="374">
        <v>202.17973938999998</v>
      </c>
      <c r="H17" s="374">
        <v>260.93047584600004</v>
      </c>
      <c r="I17" s="374">
        <v>312.802848251</v>
      </c>
    </row>
    <row r="18" spans="1:9">
      <c r="A18" s="389" t="s">
        <v>1</v>
      </c>
      <c r="B18" s="374">
        <v>495.12504216000013</v>
      </c>
      <c r="C18" s="374">
        <v>458.47200036000004</v>
      </c>
      <c r="D18" s="374">
        <v>514.91819729999997</v>
      </c>
      <c r="E18" s="374">
        <v>770.03441420000013</v>
      </c>
      <c r="F18" s="374">
        <v>820.34792841100011</v>
      </c>
      <c r="G18" s="374">
        <v>684.16192767900009</v>
      </c>
      <c r="H18" s="374">
        <v>830.75301172600007</v>
      </c>
      <c r="I18" s="374">
        <v>901.76374933499983</v>
      </c>
    </row>
    <row r="19" spans="1:9">
      <c r="A19" s="389" t="s">
        <v>0</v>
      </c>
      <c r="B19" s="374">
        <v>312.24507621999999</v>
      </c>
      <c r="C19" s="374">
        <v>244.33893873</v>
      </c>
      <c r="D19" s="374">
        <v>415.48277902999996</v>
      </c>
      <c r="E19" s="374">
        <v>383.62009263000004</v>
      </c>
      <c r="F19" s="374">
        <v>398.46234958100001</v>
      </c>
      <c r="G19" s="374">
        <v>254.28549366799999</v>
      </c>
      <c r="H19" s="374">
        <v>449.44021688000015</v>
      </c>
      <c r="I19" s="374">
        <v>189.40310368999994</v>
      </c>
    </row>
    <row r="20" spans="1:9">
      <c r="A20" s="389" t="s">
        <v>2266</v>
      </c>
      <c r="B20" s="402">
        <v>21073.606683461043</v>
      </c>
      <c r="C20" s="402">
        <v>18830.057852626462</v>
      </c>
      <c r="D20" s="402">
        <v>21756.009905719933</v>
      </c>
      <c r="E20" s="402">
        <v>28316.157041134829</v>
      </c>
      <c r="F20" s="402">
        <v>20386.512559326849</v>
      </c>
      <c r="G20" s="402">
        <v>16640.168240686999</v>
      </c>
      <c r="H20" s="402">
        <v>22710.960232964451</v>
      </c>
      <c r="I20" s="402">
        <v>26144.209925801035</v>
      </c>
    </row>
    <row r="22" spans="1:9">
      <c r="A22" s="250" t="s">
        <v>3118</v>
      </c>
    </row>
    <row r="23" spans="1:9">
      <c r="A23" s="561" t="s">
        <v>3119</v>
      </c>
    </row>
  </sheetData>
  <hyperlinks>
    <hyperlink ref="K3" location="Content!A1" display="Back to content page" xr:uid="{00000000-0004-0000-5D00-00000000000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K23"/>
  <sheetViews>
    <sheetView topLeftCell="A13" workbookViewId="0">
      <selection activeCell="G20" sqref="G20"/>
    </sheetView>
  </sheetViews>
  <sheetFormatPr defaultRowHeight="14.4"/>
  <cols>
    <col min="1" max="1" width="33.5546875" customWidth="1"/>
  </cols>
  <sheetData>
    <row r="1" spans="1:11">
      <c r="A1" s="44" t="s">
        <v>3338</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694.05653704999838</v>
      </c>
      <c r="C4" s="374">
        <v>509.89727515000061</v>
      </c>
      <c r="D4" s="374">
        <v>514.87068052000188</v>
      </c>
      <c r="E4" s="374">
        <v>472.83747811000217</v>
      </c>
      <c r="F4" s="374">
        <v>423.4178585799994</v>
      </c>
      <c r="G4" s="374">
        <v>342.60914837999934</v>
      </c>
      <c r="H4" s="374">
        <v>311.26379383999995</v>
      </c>
      <c r="I4" s="374">
        <v>418.30315215000275</v>
      </c>
    </row>
    <row r="5" spans="1:11">
      <c r="A5" s="389" t="s">
        <v>12</v>
      </c>
      <c r="B5" s="374">
        <v>3911.6531708110001</v>
      </c>
      <c r="C5" s="374">
        <v>3122.3885129999999</v>
      </c>
      <c r="D5" s="374">
        <v>2331.7306541650005</v>
      </c>
      <c r="E5" s="374">
        <v>3014.4949316369994</v>
      </c>
      <c r="F5" s="374">
        <v>2873.3741802320001</v>
      </c>
      <c r="G5" s="374">
        <v>2698.025727532</v>
      </c>
      <c r="H5" s="374">
        <v>3169.300391149</v>
      </c>
      <c r="I5" s="374">
        <v>3293.7444428409999</v>
      </c>
    </row>
    <row r="6" spans="1:11">
      <c r="A6" s="389" t="s">
        <v>513</v>
      </c>
      <c r="B6" s="374">
        <v>6.3987592899999992</v>
      </c>
      <c r="C6" s="374">
        <v>6.3770500820000011</v>
      </c>
      <c r="D6" s="374">
        <v>5.6555863860000004</v>
      </c>
      <c r="E6" s="374">
        <v>8.87964281</v>
      </c>
      <c r="F6" s="374">
        <v>4.9338059789999997</v>
      </c>
      <c r="G6" s="374">
        <v>5.0254012399999999</v>
      </c>
      <c r="H6" s="374">
        <v>6.5928057829999993</v>
      </c>
      <c r="I6" s="374">
        <v>6.1742972994</v>
      </c>
    </row>
    <row r="7" spans="1:11">
      <c r="A7" s="389" t="s">
        <v>100</v>
      </c>
      <c r="B7" s="374">
        <v>1840.0454662830002</v>
      </c>
      <c r="C7" s="374">
        <v>734.32821927399993</v>
      </c>
      <c r="D7" s="374">
        <v>765.21571141399988</v>
      </c>
      <c r="E7" s="374">
        <v>1211.0314823660001</v>
      </c>
      <c r="F7" s="374">
        <v>1215.849928823</v>
      </c>
      <c r="G7" s="374">
        <v>838.48152688699997</v>
      </c>
      <c r="H7" s="374">
        <v>1093.6352730599999</v>
      </c>
      <c r="I7" s="374">
        <v>2237.5641492429995</v>
      </c>
    </row>
    <row r="8" spans="1:11">
      <c r="A8" s="389" t="s">
        <v>512</v>
      </c>
      <c r="B8" s="374">
        <v>0</v>
      </c>
      <c r="C8" s="374">
        <v>0</v>
      </c>
      <c r="D8" s="374">
        <v>1125.0250804699945</v>
      </c>
      <c r="E8" s="374">
        <v>1243.3588592200076</v>
      </c>
      <c r="F8" s="374">
        <v>1159.2450180300023</v>
      </c>
      <c r="G8" s="374">
        <v>954.76073692998943</v>
      </c>
      <c r="H8" s="374">
        <v>1225.0967331500153</v>
      </c>
      <c r="I8" s="374">
        <v>1147.6270441699987</v>
      </c>
    </row>
    <row r="9" spans="1:11">
      <c r="A9" s="389" t="s">
        <v>11</v>
      </c>
      <c r="B9" s="374">
        <v>535.50538215432584</v>
      </c>
      <c r="C9" s="374">
        <v>541.67765820076693</v>
      </c>
      <c r="D9" s="374">
        <v>789.44103379958108</v>
      </c>
      <c r="E9" s="374">
        <v>592.94617812754711</v>
      </c>
      <c r="F9" s="374">
        <v>614.01300315006904</v>
      </c>
      <c r="G9" s="374">
        <v>419.64292731677767</v>
      </c>
      <c r="H9" s="374">
        <v>737.93756673427993</v>
      </c>
      <c r="I9" s="374">
        <v>682.09414319914731</v>
      </c>
    </row>
    <row r="10" spans="1:11">
      <c r="A10" s="389" t="s">
        <v>10</v>
      </c>
      <c r="B10" s="374">
        <v>172.12203784696982</v>
      </c>
      <c r="C10" s="374">
        <v>181.24009963079294</v>
      </c>
      <c r="D10" s="374">
        <v>196.06389647538433</v>
      </c>
      <c r="E10" s="374">
        <v>322.24963570901684</v>
      </c>
      <c r="F10" s="374">
        <v>298.43243708527046</v>
      </c>
      <c r="G10" s="374">
        <v>267.32870502651758</v>
      </c>
      <c r="H10" s="374">
        <v>363.71176011828891</v>
      </c>
      <c r="I10" s="374">
        <v>241.17529427699998</v>
      </c>
    </row>
    <row r="11" spans="1:11">
      <c r="A11" s="389" t="s">
        <v>9</v>
      </c>
      <c r="B11" s="374">
        <v>467.05479920499994</v>
      </c>
      <c r="C11" s="374">
        <v>398.42955278599999</v>
      </c>
      <c r="D11" s="374">
        <v>498.27793451900004</v>
      </c>
      <c r="E11" s="374">
        <v>541.13367097499997</v>
      </c>
      <c r="F11" s="374">
        <v>520.57268472800013</v>
      </c>
      <c r="G11" s="374">
        <v>579.95583927999996</v>
      </c>
      <c r="H11" s="374">
        <v>624.43633181999996</v>
      </c>
      <c r="I11" s="374">
        <v>252.91633382200004</v>
      </c>
    </row>
    <row r="12" spans="1:11">
      <c r="A12" s="389" t="s">
        <v>8</v>
      </c>
      <c r="B12" s="374">
        <v>171.95</v>
      </c>
      <c r="C12" s="374">
        <v>179.48</v>
      </c>
      <c r="D12" s="374">
        <v>175.58</v>
      </c>
      <c r="E12" s="374">
        <v>184.31</v>
      </c>
      <c r="F12" s="374">
        <v>167.51</v>
      </c>
      <c r="G12" s="374">
        <v>139.26</v>
      </c>
      <c r="H12" s="374">
        <v>177.04</v>
      </c>
      <c r="I12" s="374">
        <v>198.7</v>
      </c>
    </row>
    <row r="13" spans="1:11">
      <c r="A13" s="389" t="s">
        <v>6</v>
      </c>
      <c r="B13" s="374">
        <v>1877.4678197727296</v>
      </c>
      <c r="C13" s="374">
        <v>1094.1658292940006</v>
      </c>
      <c r="D13" s="374">
        <v>1092.4018700872286</v>
      </c>
      <c r="E13" s="374">
        <v>1317.6496896519986</v>
      </c>
      <c r="F13" s="374">
        <v>1532.4754028660002</v>
      </c>
      <c r="G13" s="374">
        <v>1319.5574212940001</v>
      </c>
      <c r="H13" s="374">
        <v>1518.0520165370003</v>
      </c>
      <c r="I13" s="374">
        <v>1271.2500426386455</v>
      </c>
    </row>
    <row r="14" spans="1:11">
      <c r="A14" s="389" t="s">
        <v>5</v>
      </c>
      <c r="B14" s="374">
        <v>3575.7920796490002</v>
      </c>
      <c r="C14" s="374">
        <v>3753.2207993920001</v>
      </c>
      <c r="D14" s="374">
        <v>3083.0841033909996</v>
      </c>
      <c r="E14" s="374">
        <v>2983.02837761</v>
      </c>
      <c r="F14" s="374">
        <v>2494.4594620980001</v>
      </c>
      <c r="G14" s="374">
        <v>1865.067323431</v>
      </c>
      <c r="H14" s="374">
        <v>2290.5547560949999</v>
      </c>
      <c r="I14" s="374">
        <v>2543.238804525</v>
      </c>
    </row>
    <row r="15" spans="1:11">
      <c r="A15" s="389" t="s">
        <v>4</v>
      </c>
      <c r="B15" s="374">
        <v>120.95069943</v>
      </c>
      <c r="C15" s="374">
        <v>119.967181515376</v>
      </c>
      <c r="D15" s="374">
        <v>130.596713124904</v>
      </c>
      <c r="E15" s="374">
        <v>138.89616977967901</v>
      </c>
      <c r="F15" s="374">
        <v>134.86381995581999</v>
      </c>
      <c r="G15" s="374">
        <v>109.78018597099444</v>
      </c>
      <c r="H15" s="374">
        <v>139.1192544916922</v>
      </c>
      <c r="I15" s="374">
        <v>44.924903701956175</v>
      </c>
    </row>
    <row r="16" spans="1:11">
      <c r="A16" s="389" t="s">
        <v>3</v>
      </c>
      <c r="B16" s="374">
        <v>2053.7585381880003</v>
      </c>
      <c r="C16" s="374">
        <v>2083.7972654599998</v>
      </c>
      <c r="D16" s="374">
        <v>2224.7521980259999</v>
      </c>
      <c r="E16" s="374">
        <v>2414.5040217610003</v>
      </c>
      <c r="F16" s="374">
        <v>2421.1120655349996</v>
      </c>
      <c r="G16" s="374">
        <v>1539.7807557400001</v>
      </c>
      <c r="H16" s="374">
        <v>2692.8390807309997</v>
      </c>
      <c r="I16" s="374">
        <v>3070.3784234240002</v>
      </c>
    </row>
    <row r="17" spans="1:9">
      <c r="A17" s="389" t="s">
        <v>460</v>
      </c>
      <c r="B17" s="374">
        <v>535.31354199999998</v>
      </c>
      <c r="C17" s="374">
        <v>494.29423300000002</v>
      </c>
      <c r="D17" s="374">
        <v>428.10769000000005</v>
      </c>
      <c r="E17" s="374">
        <v>466.86333020199999</v>
      </c>
      <c r="F17" s="374">
        <v>461.4132788899999</v>
      </c>
      <c r="G17" s="374">
        <v>348.47251205999993</v>
      </c>
      <c r="H17" s="374">
        <v>460.60190910999995</v>
      </c>
      <c r="I17" s="374">
        <v>602.60752777499999</v>
      </c>
    </row>
    <row r="18" spans="1:9">
      <c r="A18" s="389" t="s">
        <v>1</v>
      </c>
      <c r="B18" s="374">
        <v>2379.4473959800002</v>
      </c>
      <c r="C18" s="374">
        <v>2104.0374517</v>
      </c>
      <c r="D18" s="374">
        <v>2276.4418679999999</v>
      </c>
      <c r="E18" s="374">
        <v>2522.0949135639999</v>
      </c>
      <c r="F18" s="374">
        <v>2027.6799485120002</v>
      </c>
      <c r="G18" s="374">
        <v>1630.9560180000001</v>
      </c>
      <c r="H18" s="374">
        <v>2089.5672219999997</v>
      </c>
      <c r="I18" s="374">
        <v>2397.7344446060001</v>
      </c>
    </row>
    <row r="19" spans="1:9">
      <c r="A19" s="389" t="s">
        <v>0</v>
      </c>
      <c r="B19" s="374">
        <v>1843.9822811200002</v>
      </c>
      <c r="C19" s="374">
        <v>1533.5612509699999</v>
      </c>
      <c r="D19" s="374">
        <v>1579.7010185800002</v>
      </c>
      <c r="E19" s="374">
        <v>2239.1295312399998</v>
      </c>
      <c r="F19" s="374">
        <v>1678.6484275789999</v>
      </c>
      <c r="G19" s="374">
        <v>1945.0920942</v>
      </c>
      <c r="H19" s="374">
        <v>2695.9645996989998</v>
      </c>
      <c r="I19" s="374">
        <v>3063.15674588</v>
      </c>
    </row>
    <row r="20" spans="1:9">
      <c r="A20" s="389" t="s">
        <v>2266</v>
      </c>
      <c r="B20" s="402">
        <v>20185.498508780023</v>
      </c>
      <c r="C20" s="402">
        <v>16856.862379454938</v>
      </c>
      <c r="D20" s="402">
        <v>17216.946038958096</v>
      </c>
      <c r="E20" s="402">
        <v>19673.40791276325</v>
      </c>
      <c r="F20" s="402">
        <v>18028.001322043165</v>
      </c>
      <c r="G20" s="402">
        <v>15003.796323288279</v>
      </c>
      <c r="H20" s="402">
        <v>19595.713494318275</v>
      </c>
      <c r="I20" s="402">
        <v>21471.589749552149</v>
      </c>
    </row>
    <row r="22" spans="1:9">
      <c r="A22" s="250" t="s">
        <v>3118</v>
      </c>
    </row>
    <row r="23" spans="1:9">
      <c r="A23" s="561" t="s">
        <v>3119</v>
      </c>
    </row>
  </sheetData>
  <hyperlinks>
    <hyperlink ref="K3" location="Content!A1" display="Back to content page" xr:uid="{00000000-0004-0000-5E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K23"/>
  <sheetViews>
    <sheetView topLeftCell="A13" workbookViewId="0">
      <selection activeCell="G20" sqref="G20"/>
    </sheetView>
  </sheetViews>
  <sheetFormatPr defaultRowHeight="14.4"/>
  <cols>
    <col min="1" max="1" width="30.77734375" customWidth="1"/>
  </cols>
  <sheetData>
    <row r="1" spans="1:11">
      <c r="A1" s="44" t="s">
        <v>3339</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1815.7026391899612</v>
      </c>
      <c r="C4" s="374">
        <v>1605.4460823094769</v>
      </c>
      <c r="D4" s="374">
        <v>1544.2242563996685</v>
      </c>
      <c r="E4" s="374">
        <v>1389.9921209292115</v>
      </c>
      <c r="F4" s="374">
        <v>1459.2826233490948</v>
      </c>
      <c r="G4" s="374">
        <v>1231.6467112480568</v>
      </c>
      <c r="H4" s="374">
        <v>2595.8031145800001</v>
      </c>
      <c r="I4" s="374">
        <v>2989.6386895967935</v>
      </c>
    </row>
    <row r="5" spans="1:11">
      <c r="A5" s="389" t="s">
        <v>12</v>
      </c>
      <c r="B5" s="374">
        <v>3993.2076094550002</v>
      </c>
      <c r="C5" s="374">
        <v>5085.9434900000006</v>
      </c>
      <c r="D5" s="374">
        <v>5051.460491928</v>
      </c>
      <c r="E5" s="374">
        <v>5677.3885958040009</v>
      </c>
      <c r="F5" s="374">
        <v>4460.330959805</v>
      </c>
      <c r="G5" s="374">
        <v>3611.6258689780002</v>
      </c>
      <c r="H5" s="374">
        <v>6409.8205004319998</v>
      </c>
      <c r="I5" s="374">
        <v>6893.0083383889987</v>
      </c>
    </row>
    <row r="6" spans="1:11">
      <c r="A6" s="389" t="s">
        <v>513</v>
      </c>
      <c r="B6" s="374">
        <v>3.3796842659999995</v>
      </c>
      <c r="C6" s="374">
        <v>4.0849301499999982</v>
      </c>
      <c r="D6" s="374">
        <v>4.6145652209999994</v>
      </c>
      <c r="E6" s="374">
        <v>15.679104627999999</v>
      </c>
      <c r="F6" s="374">
        <v>22.065103955999998</v>
      </c>
      <c r="G6" s="374">
        <v>4.9509619100000002</v>
      </c>
      <c r="H6" s="374">
        <v>6.267597499999999</v>
      </c>
      <c r="I6" s="374">
        <v>10.278933172999999</v>
      </c>
    </row>
    <row r="7" spans="1:11">
      <c r="A7" s="389" t="s">
        <v>100</v>
      </c>
      <c r="B7" s="374">
        <v>491.48747326899957</v>
      </c>
      <c r="C7" s="374">
        <v>287.74526689800086</v>
      </c>
      <c r="D7" s="374">
        <v>1008.7662778940016</v>
      </c>
      <c r="E7" s="374">
        <v>2275.4190511149973</v>
      </c>
      <c r="F7" s="374">
        <v>1766.3709335149993</v>
      </c>
      <c r="G7" s="374">
        <v>1771.5934904919991</v>
      </c>
      <c r="H7" s="374">
        <v>3466.1319025199978</v>
      </c>
      <c r="I7" s="374">
        <v>4695.0726103059988</v>
      </c>
    </row>
    <row r="8" spans="1:11">
      <c r="A8" s="389" t="s">
        <v>512</v>
      </c>
      <c r="B8" s="374">
        <v>1189.348051872</v>
      </c>
      <c r="C8" s="374">
        <v>1122.7536244750002</v>
      </c>
      <c r="D8" s="374">
        <v>207.11592727000016</v>
      </c>
      <c r="E8" s="374">
        <v>209.25836656000024</v>
      </c>
      <c r="F8" s="374">
        <v>231.24580204999984</v>
      </c>
      <c r="G8" s="374">
        <v>251.27569086000051</v>
      </c>
      <c r="H8" s="374">
        <v>217.44700924000017</v>
      </c>
      <c r="I8" s="374">
        <v>214.23543716000017</v>
      </c>
    </row>
    <row r="9" spans="1:11">
      <c r="A9" s="389" t="s">
        <v>11</v>
      </c>
      <c r="B9" s="374">
        <v>192.98759053290314</v>
      </c>
      <c r="C9" s="374">
        <v>299.19475541958985</v>
      </c>
      <c r="D9" s="374">
        <v>318.27413724575985</v>
      </c>
      <c r="E9" s="374">
        <v>449.25968496679252</v>
      </c>
      <c r="F9" s="374">
        <v>530.66812641977867</v>
      </c>
      <c r="G9" s="374">
        <v>512.98706093276792</v>
      </c>
      <c r="H9" s="374">
        <v>490.05667944557138</v>
      </c>
      <c r="I9" s="374">
        <v>418.83763591534716</v>
      </c>
    </row>
    <row r="10" spans="1:11">
      <c r="A10" s="389" t="s">
        <v>10</v>
      </c>
      <c r="B10" s="374">
        <v>565.02071060337551</v>
      </c>
      <c r="C10" s="374">
        <v>629.2281985395216</v>
      </c>
      <c r="D10" s="374">
        <v>685.39628215523817</v>
      </c>
      <c r="E10" s="374">
        <v>695.37317686332449</v>
      </c>
      <c r="F10" s="374">
        <v>666.09174210732385</v>
      </c>
      <c r="G10" s="374">
        <v>564.65759564966356</v>
      </c>
      <c r="H10" s="374">
        <v>686.15375973828509</v>
      </c>
      <c r="I10" s="374">
        <v>797.42523672799985</v>
      </c>
    </row>
    <row r="11" spans="1:11">
      <c r="A11" s="389" t="s">
        <v>9</v>
      </c>
      <c r="B11" s="374">
        <v>27.674048668000012</v>
      </c>
      <c r="C11" s="374">
        <v>20.116210606999999</v>
      </c>
      <c r="D11" s="374">
        <v>15.083071388999997</v>
      </c>
      <c r="E11" s="374">
        <v>16.801893921999998</v>
      </c>
      <c r="F11" s="374">
        <v>14.239912401000012</v>
      </c>
      <c r="G11" s="374">
        <v>10.021061853999989</v>
      </c>
      <c r="H11" s="374">
        <v>29.673094242000019</v>
      </c>
      <c r="I11" s="374">
        <v>15.864079039999993</v>
      </c>
    </row>
    <row r="12" spans="1:11">
      <c r="A12" s="389" t="s">
        <v>8</v>
      </c>
      <c r="B12" s="374">
        <v>1291.1099999999999</v>
      </c>
      <c r="C12" s="374">
        <v>982.80000000000007</v>
      </c>
      <c r="D12" s="374">
        <v>851.75</v>
      </c>
      <c r="E12" s="374">
        <v>842.96999999999991</v>
      </c>
      <c r="F12" s="374">
        <v>784.74</v>
      </c>
      <c r="G12" s="374">
        <v>562.29</v>
      </c>
      <c r="H12" s="374">
        <v>645.22</v>
      </c>
      <c r="I12" s="374">
        <v>691.72</v>
      </c>
    </row>
    <row r="13" spans="1:11">
      <c r="A13" s="389" t="s">
        <v>6</v>
      </c>
      <c r="B13" s="374">
        <v>294.52215721650475</v>
      </c>
      <c r="C13" s="374">
        <v>353.87786834000008</v>
      </c>
      <c r="D13" s="374">
        <v>158.04461295000007</v>
      </c>
      <c r="E13" s="374">
        <v>261.22600542555847</v>
      </c>
      <c r="F13" s="374">
        <v>216.41327851999986</v>
      </c>
      <c r="G13" s="374">
        <v>70.465851029999982</v>
      </c>
      <c r="H13" s="374">
        <v>219.97544472000018</v>
      </c>
      <c r="I13" s="374">
        <v>212.0055232531117</v>
      </c>
    </row>
    <row r="14" spans="1:11">
      <c r="A14" s="389" t="s">
        <v>5</v>
      </c>
      <c r="B14" s="374">
        <v>445.07200910899996</v>
      </c>
      <c r="C14" s="374">
        <v>456.41082711700028</v>
      </c>
      <c r="D14" s="374">
        <v>613.65945635999992</v>
      </c>
      <c r="E14" s="374">
        <v>690.63290930399978</v>
      </c>
      <c r="F14" s="374">
        <v>608.00570129500011</v>
      </c>
      <c r="G14" s="374">
        <v>479.45332998399999</v>
      </c>
      <c r="H14" s="374">
        <v>570.512179715</v>
      </c>
      <c r="I14" s="374">
        <v>592.45271533159996</v>
      </c>
    </row>
    <row r="15" spans="1:11">
      <c r="A15" s="389" t="s">
        <v>4</v>
      </c>
      <c r="B15" s="374">
        <v>-1.8512992651944464</v>
      </c>
      <c r="C15" s="374">
        <v>0.31272394462420888</v>
      </c>
      <c r="D15" s="374">
        <v>3.8699719081776949</v>
      </c>
      <c r="E15" s="374">
        <v>2.970911850627179</v>
      </c>
      <c r="F15" s="374">
        <v>1.7367392924074541</v>
      </c>
      <c r="G15" s="374">
        <v>1.8038204434811231</v>
      </c>
      <c r="H15" s="374">
        <v>2.2078355884563265</v>
      </c>
      <c r="I15" s="374">
        <v>1.7665888009977084</v>
      </c>
    </row>
    <row r="16" spans="1:11">
      <c r="A16" s="389" t="s">
        <v>3</v>
      </c>
      <c r="B16" s="374">
        <v>24015.796955139009</v>
      </c>
      <c r="C16" s="374">
        <v>23693.144859342992</v>
      </c>
      <c r="D16" s="374">
        <v>25660.687139169</v>
      </c>
      <c r="E16" s="374">
        <v>27525.176971823006</v>
      </c>
      <c r="F16" s="374">
        <v>26608.505986875</v>
      </c>
      <c r="G16" s="374">
        <v>21882.508899117991</v>
      </c>
      <c r="H16" s="374">
        <v>29369.491496350005</v>
      </c>
      <c r="I16" s="374">
        <v>28888.762550454005</v>
      </c>
    </row>
    <row r="17" spans="1:9">
      <c r="A17" s="389" t="s">
        <v>460</v>
      </c>
      <c r="B17" s="374">
        <v>857.75846500000011</v>
      </c>
      <c r="C17" s="374">
        <v>324.29836900000004</v>
      </c>
      <c r="D17" s="374">
        <v>399.47875643099985</v>
      </c>
      <c r="E17" s="374">
        <v>1899.1118651960001</v>
      </c>
      <c r="F17" s="374">
        <v>624.09706362399993</v>
      </c>
      <c r="G17" s="374">
        <v>549.16791982099994</v>
      </c>
      <c r="H17" s="374">
        <v>686.81661617199984</v>
      </c>
      <c r="I17" s="374">
        <v>779.76748390299997</v>
      </c>
    </row>
    <row r="18" spans="1:9">
      <c r="A18" s="389" t="s">
        <v>1</v>
      </c>
      <c r="B18" s="374">
        <v>203.87654619999978</v>
      </c>
      <c r="C18" s="374">
        <v>369.32003900000063</v>
      </c>
      <c r="D18" s="374">
        <v>247.83771300000035</v>
      </c>
      <c r="E18" s="374">
        <v>389.6406837549996</v>
      </c>
      <c r="F18" s="374">
        <v>228.93083805299989</v>
      </c>
      <c r="G18" s="374">
        <v>188.79952965099858</v>
      </c>
      <c r="H18" s="374">
        <v>381.7859345850004</v>
      </c>
      <c r="I18" s="374">
        <v>573.24515100599956</v>
      </c>
    </row>
    <row r="19" spans="1:9">
      <c r="A19" s="389" t="s">
        <v>0</v>
      </c>
      <c r="B19" s="374">
        <v>67.565082280000013</v>
      </c>
      <c r="C19" s="374">
        <v>25.974864319999938</v>
      </c>
      <c r="D19" s="374">
        <v>16.109187380000037</v>
      </c>
      <c r="E19" s="374">
        <v>81.893455959999983</v>
      </c>
      <c r="F19" s="374">
        <v>161.30818502399995</v>
      </c>
      <c r="G19" s="374">
        <v>94.452916196000018</v>
      </c>
      <c r="H19" s="374">
        <v>14.965685608999763</v>
      </c>
      <c r="I19" s="374">
        <v>344.69176997000011</v>
      </c>
    </row>
    <row r="20" spans="1:9">
      <c r="A20" s="389" t="s">
        <v>2266</v>
      </c>
      <c r="B20" s="402">
        <v>35452.657723535551</v>
      </c>
      <c r="C20" s="402">
        <v>35260.652109463204</v>
      </c>
      <c r="D20" s="402">
        <v>36786.371846700851</v>
      </c>
      <c r="E20" s="402">
        <v>42422.794798102499</v>
      </c>
      <c r="F20" s="402">
        <v>38384.032996286594</v>
      </c>
      <c r="G20" s="402">
        <v>31787.700708167966</v>
      </c>
      <c r="H20" s="402">
        <v>45792.328850437334</v>
      </c>
      <c r="I20" s="402">
        <v>48118.77274302685</v>
      </c>
    </row>
    <row r="22" spans="1:9">
      <c r="A22" s="250" t="s">
        <v>3120</v>
      </c>
    </row>
    <row r="23" spans="1:9">
      <c r="A23" s="561" t="s">
        <v>3119</v>
      </c>
    </row>
  </sheetData>
  <hyperlinks>
    <hyperlink ref="K3" location="Content!A1" display="Back to content page" xr:uid="{00000000-0004-0000-5F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K23"/>
  <sheetViews>
    <sheetView topLeftCell="A10" workbookViewId="0">
      <selection activeCell="G20" sqref="G20"/>
    </sheetView>
  </sheetViews>
  <sheetFormatPr defaultRowHeight="14.4"/>
  <cols>
    <col min="1" max="1" width="32.77734375" customWidth="1"/>
  </cols>
  <sheetData>
    <row r="1" spans="1:11">
      <c r="A1" s="44" t="s">
        <v>3340</v>
      </c>
    </row>
    <row r="3" spans="1:11">
      <c r="A3" s="387" t="s">
        <v>1199</v>
      </c>
      <c r="B3" s="388">
        <v>2015</v>
      </c>
      <c r="C3" s="388">
        <v>2016</v>
      </c>
      <c r="D3" s="388">
        <v>2017</v>
      </c>
      <c r="E3" s="388">
        <v>2018</v>
      </c>
      <c r="F3" s="388">
        <v>2019</v>
      </c>
      <c r="G3" s="388">
        <v>2020</v>
      </c>
      <c r="H3" s="388">
        <v>2021</v>
      </c>
      <c r="I3" s="388">
        <v>2022</v>
      </c>
      <c r="K3" s="1" t="s">
        <v>559</v>
      </c>
    </row>
    <row r="4" spans="1:11">
      <c r="A4" s="389" t="s">
        <v>13</v>
      </c>
      <c r="B4" s="374">
        <v>12203.239025280065</v>
      </c>
      <c r="C4" s="374">
        <v>7299.3545757500069</v>
      </c>
      <c r="D4" s="374">
        <v>8063.6556585500439</v>
      </c>
      <c r="E4" s="374">
        <v>9229.9315942200992</v>
      </c>
      <c r="F4" s="374">
        <v>8725.239881009993</v>
      </c>
      <c r="G4" s="374">
        <v>5735.6874488999792</v>
      </c>
      <c r="H4" s="374">
        <v>6903.0212631399991</v>
      </c>
      <c r="I4" s="374">
        <v>9802.5615366498569</v>
      </c>
    </row>
    <row r="5" spans="1:11">
      <c r="A5" s="389" t="s">
        <v>12</v>
      </c>
      <c r="B5" s="374">
        <v>1439.0689861090009</v>
      </c>
      <c r="C5" s="374">
        <v>1283.6562030000005</v>
      </c>
      <c r="D5" s="374">
        <v>1399.8780175229995</v>
      </c>
      <c r="E5" s="374">
        <v>1642.8088727650002</v>
      </c>
      <c r="F5" s="374">
        <v>1901.1132371929998</v>
      </c>
      <c r="G5" s="374">
        <v>1925.0409577769997</v>
      </c>
      <c r="H5" s="374">
        <v>3054.8391223389995</v>
      </c>
      <c r="I5" s="374">
        <v>2064.9292471990002</v>
      </c>
    </row>
    <row r="6" spans="1:11">
      <c r="A6" s="389" t="s">
        <v>513</v>
      </c>
      <c r="B6" s="374">
        <v>100.117629725</v>
      </c>
      <c r="C6" s="374">
        <v>87.459749748000007</v>
      </c>
      <c r="D6" s="374">
        <v>115.953529264</v>
      </c>
      <c r="E6" s="374">
        <v>103.36173840699999</v>
      </c>
      <c r="F6" s="374">
        <v>95.184178373999998</v>
      </c>
      <c r="G6" s="374">
        <v>109.745215747</v>
      </c>
      <c r="H6" s="374">
        <v>126.544923948</v>
      </c>
      <c r="I6" s="374">
        <v>102.340882308</v>
      </c>
    </row>
    <row r="7" spans="1:11">
      <c r="A7" s="389" t="s">
        <v>100</v>
      </c>
      <c r="B7" s="374">
        <v>4165.7547693609995</v>
      </c>
      <c r="C7" s="374">
        <v>3165.9612896040003</v>
      </c>
      <c r="D7" s="374">
        <v>3634.3408168890001</v>
      </c>
      <c r="E7" s="374">
        <v>5208.7451538860005</v>
      </c>
      <c r="F7" s="374">
        <v>5988.0000170919993</v>
      </c>
      <c r="G7" s="374">
        <v>4357.308735992</v>
      </c>
      <c r="H7" s="374">
        <v>4589.0590727499994</v>
      </c>
      <c r="I7" s="374">
        <v>9840.9349027120006</v>
      </c>
    </row>
    <row r="8" spans="1:11">
      <c r="A8" s="389" t="s">
        <v>512</v>
      </c>
      <c r="B8" s="374">
        <v>993.37706676300002</v>
      </c>
      <c r="C8" s="374">
        <v>1015.9861719540002</v>
      </c>
      <c r="D8" s="374">
        <v>249.82947900000181</v>
      </c>
      <c r="E8" s="374">
        <v>292.06619792000151</v>
      </c>
      <c r="F8" s="374">
        <v>284.36558725000054</v>
      </c>
      <c r="G8" s="374">
        <v>251.21812635000333</v>
      </c>
      <c r="H8" s="374">
        <v>324.22097419999841</v>
      </c>
      <c r="I8" s="374">
        <v>421.77556161000098</v>
      </c>
    </row>
    <row r="9" spans="1:11">
      <c r="A9" s="389" t="s">
        <v>11</v>
      </c>
      <c r="B9" s="374">
        <v>303.73127488369187</v>
      </c>
      <c r="C9" s="374">
        <v>255.85048029246207</v>
      </c>
      <c r="D9" s="374">
        <v>326.41547699168848</v>
      </c>
      <c r="E9" s="374">
        <v>305.9951738437735</v>
      </c>
      <c r="F9" s="374">
        <v>346.07253578284929</v>
      </c>
      <c r="G9" s="374">
        <v>286.87303319200487</v>
      </c>
      <c r="H9" s="374">
        <v>392.10918505747122</v>
      </c>
      <c r="I9" s="374">
        <v>300.66135733008514</v>
      </c>
    </row>
    <row r="10" spans="1:11">
      <c r="A10" s="389" t="s">
        <v>10</v>
      </c>
      <c r="B10" s="374">
        <v>1620.212717291191</v>
      </c>
      <c r="C10" s="374">
        <v>1655.1637281335472</v>
      </c>
      <c r="D10" s="374">
        <v>2023.3628855320962</v>
      </c>
      <c r="E10" s="374">
        <v>2134.2780905565455</v>
      </c>
      <c r="F10" s="374">
        <v>2074.8434177805557</v>
      </c>
      <c r="G10" s="374">
        <v>1796.2769963955016</v>
      </c>
      <c r="H10" s="374">
        <v>2191.9229526943127</v>
      </c>
      <c r="I10" s="374">
        <v>2758.1298269900003</v>
      </c>
    </row>
    <row r="11" spans="1:11">
      <c r="A11" s="389" t="s">
        <v>9</v>
      </c>
      <c r="B11" s="374">
        <v>1182.3291167680002</v>
      </c>
      <c r="C11" s="374">
        <v>1107.8913338170005</v>
      </c>
      <c r="D11" s="374">
        <v>1393.168712315</v>
      </c>
      <c r="E11" s="374">
        <v>1473.9905790600001</v>
      </c>
      <c r="F11" s="374">
        <v>1732.6953065570001</v>
      </c>
      <c r="G11" s="374">
        <v>1385.5532801009999</v>
      </c>
      <c r="H11" s="374">
        <v>1768.5916797079999</v>
      </c>
      <c r="I11" s="374">
        <v>858.47136748599996</v>
      </c>
    </row>
    <row r="12" spans="1:11">
      <c r="A12" s="389" t="s">
        <v>8</v>
      </c>
      <c r="B12" s="374">
        <v>2640.61</v>
      </c>
      <c r="C12" s="374">
        <v>2515.6799999999998</v>
      </c>
      <c r="D12" s="374">
        <v>2690.7400000000002</v>
      </c>
      <c r="E12" s="374">
        <v>2939.86</v>
      </c>
      <c r="F12" s="374">
        <v>3032.7700000000004</v>
      </c>
      <c r="G12" s="374">
        <v>2271.37</v>
      </c>
      <c r="H12" s="374">
        <v>2805.28</v>
      </c>
      <c r="I12" s="374">
        <v>3266.3900000000003</v>
      </c>
    </row>
    <row r="13" spans="1:11">
      <c r="A13" s="389" t="s">
        <v>6</v>
      </c>
      <c r="B13" s="374">
        <v>3411.852150988866</v>
      </c>
      <c r="C13" s="374">
        <v>2113.0451389929999</v>
      </c>
      <c r="D13" s="374">
        <v>1929.7330639110003</v>
      </c>
      <c r="E13" s="374">
        <v>2315.4187718639996</v>
      </c>
      <c r="F13" s="374">
        <v>3075.3244817689992</v>
      </c>
      <c r="G13" s="374">
        <v>2739.1483265290003</v>
      </c>
      <c r="H13" s="374">
        <v>3615.4788637120041</v>
      </c>
      <c r="I13" s="374">
        <v>2434.5339566132002</v>
      </c>
    </row>
    <row r="14" spans="1:11">
      <c r="A14" s="389" t="s">
        <v>5</v>
      </c>
      <c r="B14" s="374">
        <v>1417.8902109329997</v>
      </c>
      <c r="C14" s="374">
        <v>1078.9138228879992</v>
      </c>
      <c r="D14" s="374">
        <v>1167.7664685230006</v>
      </c>
      <c r="E14" s="374">
        <v>1450.6517809500006</v>
      </c>
      <c r="F14" s="374">
        <v>1176.9770925339999</v>
      </c>
      <c r="G14" s="374">
        <v>1024.1288998950001</v>
      </c>
      <c r="H14" s="374">
        <v>1583.3683597850004</v>
      </c>
      <c r="I14" s="374">
        <v>1280.5785203374007</v>
      </c>
    </row>
    <row r="15" spans="1:11">
      <c r="A15" s="389" t="s">
        <v>4</v>
      </c>
      <c r="B15" s="374">
        <v>353.56579624000005</v>
      </c>
      <c r="C15" s="374">
        <v>433.20473385462395</v>
      </c>
      <c r="D15" s="374">
        <v>560.44392356509593</v>
      </c>
      <c r="E15" s="374">
        <v>502.85246444732741</v>
      </c>
      <c r="F15" s="374">
        <v>504.67904183347002</v>
      </c>
      <c r="G15" s="374">
        <v>381.37365685591408</v>
      </c>
      <c r="H15" s="374">
        <v>109.72296556679541</v>
      </c>
      <c r="I15" s="374">
        <v>225.61582379319196</v>
      </c>
    </row>
    <row r="16" spans="1:11">
      <c r="A16" s="389" t="s">
        <v>3</v>
      </c>
      <c r="B16" s="374">
        <v>54685.268871572</v>
      </c>
      <c r="C16" s="374">
        <v>47822.940208772001</v>
      </c>
      <c r="D16" s="374">
        <v>51807.217682031005</v>
      </c>
      <c r="E16" s="374">
        <v>55221.091678123994</v>
      </c>
      <c r="F16" s="374">
        <v>53470.385069087992</v>
      </c>
      <c r="G16" s="374">
        <v>43808.165557515989</v>
      </c>
      <c r="H16" s="374">
        <v>56846.485614325</v>
      </c>
      <c r="I16" s="374">
        <v>64318.830683371998</v>
      </c>
    </row>
    <row r="17" spans="1:9">
      <c r="A17" s="389" t="s">
        <v>460</v>
      </c>
      <c r="B17" s="374">
        <v>5658.1494909999992</v>
      </c>
      <c r="C17" s="374">
        <v>4921.8575280000005</v>
      </c>
      <c r="D17" s="374">
        <v>4836.1883100000005</v>
      </c>
      <c r="E17" s="374">
        <v>5486.830076403</v>
      </c>
      <c r="F17" s="374">
        <v>5921.5088288500001</v>
      </c>
      <c r="G17" s="374">
        <v>5832.8514239860015</v>
      </c>
      <c r="H17" s="374">
        <v>6957.3027469240005</v>
      </c>
      <c r="I17" s="374">
        <v>9685.3973036080024</v>
      </c>
    </row>
    <row r="18" spans="1:9">
      <c r="A18" s="389" t="s">
        <v>1</v>
      </c>
      <c r="B18" s="374">
        <v>2835.9640524489992</v>
      </c>
      <c r="C18" s="374">
        <v>2229.0720641199996</v>
      </c>
      <c r="D18" s="374">
        <v>2725.4644559999988</v>
      </c>
      <c r="E18" s="374">
        <v>3520.0377812940001</v>
      </c>
      <c r="F18" s="374">
        <v>2936.7396637130005</v>
      </c>
      <c r="G18" s="374">
        <v>2404.6499739999999</v>
      </c>
      <c r="H18" s="374">
        <v>3137.0536034350007</v>
      </c>
      <c r="I18" s="374">
        <v>4399.464778806001</v>
      </c>
    </row>
    <row r="19" spans="1:9">
      <c r="A19" s="389" t="s">
        <v>0</v>
      </c>
      <c r="B19" s="374">
        <v>1476.5583445199995</v>
      </c>
      <c r="C19" s="374">
        <v>1139.34459655</v>
      </c>
      <c r="D19" s="374">
        <v>1194.5085631899994</v>
      </c>
      <c r="E19" s="374">
        <v>1493.7973611699995</v>
      </c>
      <c r="F19" s="374">
        <v>1201.8349523659999</v>
      </c>
      <c r="G19" s="374">
        <v>1293.3573547660001</v>
      </c>
      <c r="H19" s="374">
        <v>2143.2777342190006</v>
      </c>
      <c r="I19" s="374">
        <v>2523.5729700290003</v>
      </c>
    </row>
    <row r="20" spans="1:9">
      <c r="A20" s="389" t="s">
        <v>2266</v>
      </c>
      <c r="B20" s="402">
        <v>94487.689503883827</v>
      </c>
      <c r="C20" s="402">
        <v>78125.381625476643</v>
      </c>
      <c r="D20" s="402">
        <v>84118.667043284935</v>
      </c>
      <c r="E20" s="402">
        <v>93321.717314910755</v>
      </c>
      <c r="F20" s="402">
        <v>92467.733291192853</v>
      </c>
      <c r="G20" s="402">
        <v>75602.748988002393</v>
      </c>
      <c r="H20" s="402">
        <v>96548.279061803594</v>
      </c>
      <c r="I20" s="402">
        <v>114284.18871884375</v>
      </c>
    </row>
    <row r="22" spans="1:9">
      <c r="A22" s="250" t="s">
        <v>3120</v>
      </c>
    </row>
    <row r="23" spans="1:9">
      <c r="A23" s="561" t="s">
        <v>3119</v>
      </c>
    </row>
  </sheetData>
  <hyperlinks>
    <hyperlink ref="K3" location="Content!A1" display="Back to content page" xr:uid="{00000000-0004-0000-6000-00000000000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K23"/>
  <sheetViews>
    <sheetView topLeftCell="A13" workbookViewId="0">
      <selection activeCell="G20" sqref="G20"/>
    </sheetView>
  </sheetViews>
  <sheetFormatPr defaultRowHeight="14.4"/>
  <cols>
    <col min="1" max="1" width="32.44140625" customWidth="1"/>
  </cols>
  <sheetData>
    <row r="1" spans="1:11">
      <c r="A1" s="44" t="s">
        <v>3341</v>
      </c>
    </row>
    <row r="3" spans="1:11">
      <c r="A3" s="387" t="s">
        <v>1199</v>
      </c>
      <c r="B3" s="388">
        <v>2015</v>
      </c>
      <c r="C3" s="388">
        <v>2016</v>
      </c>
      <c r="D3" s="388">
        <v>2017</v>
      </c>
      <c r="E3" s="388">
        <v>2018</v>
      </c>
      <c r="F3" s="388">
        <v>2019</v>
      </c>
      <c r="G3" s="388">
        <v>2020</v>
      </c>
      <c r="H3" s="388">
        <v>2021</v>
      </c>
      <c r="I3" s="388">
        <v>2022</v>
      </c>
      <c r="K3" s="1" t="s">
        <v>559</v>
      </c>
    </row>
    <row r="4" spans="1:11">
      <c r="A4" s="389" t="s">
        <v>13</v>
      </c>
      <c r="B4" s="449">
        <v>4.3088283954638751</v>
      </c>
      <c r="C4" s="449">
        <v>9.2210943931751466</v>
      </c>
      <c r="D4" s="449">
        <v>4.0654348481575457</v>
      </c>
      <c r="E4" s="449">
        <v>10.04841622185284</v>
      </c>
      <c r="F4" s="449">
        <v>4.4240841439173586</v>
      </c>
      <c r="G4" s="449">
        <v>3.4062036373905125</v>
      </c>
      <c r="H4" s="449">
        <v>15.239174531996138</v>
      </c>
      <c r="I4" s="449">
        <v>13.968612444065776</v>
      </c>
    </row>
    <row r="5" spans="1:11">
      <c r="A5" s="389" t="s">
        <v>12</v>
      </c>
      <c r="B5" s="449">
        <v>29.635254819498474</v>
      </c>
      <c r="C5" s="449">
        <v>25.56380755143131</v>
      </c>
      <c r="D5" s="449">
        <v>10.642495070702337</v>
      </c>
      <c r="E5" s="449">
        <v>12.115643883730682</v>
      </c>
      <c r="F5" s="449">
        <v>12.748253080284494</v>
      </c>
      <c r="G5" s="449">
        <v>12.985025235116252</v>
      </c>
      <c r="H5" s="449">
        <v>9.5069974812214735</v>
      </c>
      <c r="I5" s="449">
        <v>11.113595309973645</v>
      </c>
    </row>
    <row r="6" spans="1:11">
      <c r="A6" s="389" t="s">
        <v>513</v>
      </c>
      <c r="B6" s="449">
        <v>16.909745836967126</v>
      </c>
      <c r="C6" s="449">
        <v>52.133220141661354</v>
      </c>
      <c r="D6" s="449">
        <v>39.438605969650553</v>
      </c>
      <c r="E6" s="449">
        <v>5.2306014500444569</v>
      </c>
      <c r="F6" s="449">
        <v>19.84727926200544</v>
      </c>
      <c r="G6" s="449">
        <v>26.236528791216873</v>
      </c>
      <c r="H6" s="449">
        <v>54.614871251849387</v>
      </c>
      <c r="I6" s="449">
        <v>23.221474540987735</v>
      </c>
    </row>
    <row r="7" spans="1:11">
      <c r="A7" s="389" t="s">
        <v>100</v>
      </c>
      <c r="B7" s="449">
        <v>79.652488426071216</v>
      </c>
      <c r="C7" s="449">
        <v>84.213955447712692</v>
      </c>
      <c r="D7" s="449">
        <v>80.117109661602271</v>
      </c>
      <c r="E7" s="449">
        <v>78.571913988618718</v>
      </c>
      <c r="F7" s="449">
        <v>57.027757095523626</v>
      </c>
      <c r="G7" s="449">
        <v>48.137192710804257</v>
      </c>
      <c r="H7" s="449">
        <v>42.172703636732372</v>
      </c>
      <c r="I7" s="449">
        <v>44.121864159332162</v>
      </c>
    </row>
    <row r="8" spans="1:11">
      <c r="A8" s="389" t="s">
        <v>512</v>
      </c>
      <c r="B8" s="449">
        <v>0</v>
      </c>
      <c r="C8" s="449">
        <v>0</v>
      </c>
      <c r="D8" s="449">
        <v>83.625943608045432</v>
      </c>
      <c r="E8" s="449">
        <v>83.602754375317375</v>
      </c>
      <c r="F8" s="449">
        <v>82.682299986017512</v>
      </c>
      <c r="G8" s="449">
        <v>77.747920450455084</v>
      </c>
      <c r="H8" s="449">
        <v>83.25634903218824</v>
      </c>
      <c r="I8" s="449">
        <v>84.313767382545009</v>
      </c>
    </row>
    <row r="9" spans="1:11">
      <c r="A9" s="389" t="s">
        <v>11</v>
      </c>
      <c r="B9" s="449">
        <v>27.605631829442927</v>
      </c>
      <c r="C9" s="449">
        <v>44.484513448403128</v>
      </c>
      <c r="D9" s="449">
        <v>44.925177294076747</v>
      </c>
      <c r="E9" s="449">
        <v>36.131863308358767</v>
      </c>
      <c r="F9" s="449">
        <v>32.908048322056523</v>
      </c>
      <c r="G9" s="449">
        <v>26.437957726961812</v>
      </c>
      <c r="H9" s="449">
        <v>37.290768129925198</v>
      </c>
      <c r="I9" s="449">
        <v>41.210689160161046</v>
      </c>
    </row>
    <row r="10" spans="1:11">
      <c r="A10" s="389" t="s">
        <v>10</v>
      </c>
      <c r="B10" s="449">
        <v>11.2847471132477</v>
      </c>
      <c r="C10" s="449">
        <v>10.469803233369699</v>
      </c>
      <c r="D10" s="449">
        <v>10.115732652068109</v>
      </c>
      <c r="E10" s="449">
        <v>11.541226442127105</v>
      </c>
      <c r="F10" s="449">
        <v>11.775279687374853</v>
      </c>
      <c r="G10" s="449">
        <v>10.377778475140234</v>
      </c>
      <c r="H10" s="449">
        <v>12.710461121009736</v>
      </c>
      <c r="I10" s="449">
        <v>13.405513005092265</v>
      </c>
    </row>
    <row r="11" spans="1:11">
      <c r="A11" s="389" t="s">
        <v>9</v>
      </c>
      <c r="B11" s="449">
        <v>82.560449791569965</v>
      </c>
      <c r="C11" s="449">
        <v>84.370449063441072</v>
      </c>
      <c r="D11" s="449">
        <v>76.985366630736621</v>
      </c>
      <c r="E11" s="449">
        <v>70.538418205966778</v>
      </c>
      <c r="F11" s="449">
        <v>76.536201170150605</v>
      </c>
      <c r="G11" s="449">
        <v>79.606106089827705</v>
      </c>
      <c r="H11" s="449">
        <v>64.304068313288724</v>
      </c>
      <c r="I11" s="449">
        <v>84.885794462743434</v>
      </c>
    </row>
    <row r="12" spans="1:11">
      <c r="A12" s="389" t="s">
        <v>8</v>
      </c>
      <c r="B12" s="449">
        <v>22.085704457814607</v>
      </c>
      <c r="C12" s="449">
        <v>24.78763296854672</v>
      </c>
      <c r="D12" s="449">
        <v>27.337485070807027</v>
      </c>
      <c r="E12" s="449">
        <v>29.228793068708441</v>
      </c>
      <c r="F12" s="449">
        <v>30.219281865229686</v>
      </c>
      <c r="G12" s="449">
        <v>35.463915159305856</v>
      </c>
      <c r="H12" s="449">
        <v>36.564023910649674</v>
      </c>
      <c r="I12" s="449">
        <v>37.662665368948481</v>
      </c>
    </row>
    <row r="13" spans="1:11">
      <c r="A13" s="389" t="s">
        <v>6</v>
      </c>
      <c r="B13" s="449">
        <v>37.78520345902308</v>
      </c>
      <c r="C13" s="449">
        <v>16.947610071654143</v>
      </c>
      <c r="D13" s="449">
        <v>42.756703768290159</v>
      </c>
      <c r="E13" s="449">
        <v>36.483481422409355</v>
      </c>
      <c r="F13" s="449">
        <v>44.815345909540198</v>
      </c>
      <c r="G13" s="449">
        <v>70.850564239450563</v>
      </c>
      <c r="H13" s="449">
        <v>50.729716701166602</v>
      </c>
      <c r="I13" s="449">
        <v>39.335384504026194</v>
      </c>
    </row>
    <row r="14" spans="1:11">
      <c r="A14" s="389" t="s">
        <v>5</v>
      </c>
      <c r="B14" s="449">
        <v>76.122173382902702</v>
      </c>
      <c r="C14" s="449">
        <v>71.482707692710221</v>
      </c>
      <c r="D14" s="449">
        <v>58.130994930002231</v>
      </c>
      <c r="E14" s="449">
        <v>59.155603405425452</v>
      </c>
      <c r="F14" s="449">
        <v>59.986305985148924</v>
      </c>
      <c r="G14" s="449">
        <v>59.348196855897143</v>
      </c>
      <c r="H14" s="449">
        <v>60.477406725084052</v>
      </c>
      <c r="I14" s="449">
        <v>59.415324558081927</v>
      </c>
    </row>
    <row r="15" spans="1:11">
      <c r="A15" s="389" t="s">
        <v>4</v>
      </c>
      <c r="B15" s="449">
        <v>382.89435154658003</v>
      </c>
      <c r="C15" s="449">
        <v>5.5537816405304623</v>
      </c>
      <c r="D15" s="449">
        <v>12.418110981799114</v>
      </c>
      <c r="E15" s="449">
        <v>3.0738848390759408</v>
      </c>
      <c r="F15" s="449">
        <v>0.51538861695664639</v>
      </c>
      <c r="G15" s="449">
        <v>10.306630045017879</v>
      </c>
      <c r="H15" s="449">
        <v>11.061268504208451</v>
      </c>
      <c r="I15" s="449">
        <v>8.9326537827575301</v>
      </c>
    </row>
    <row r="16" spans="1:11">
      <c r="A16" s="389" t="s">
        <v>3</v>
      </c>
      <c r="B16" s="449">
        <v>36.88772466143093</v>
      </c>
      <c r="C16" s="449">
        <v>34.108474629839755</v>
      </c>
      <c r="D16" s="449">
        <v>33.785110095508898</v>
      </c>
      <c r="E16" s="449">
        <v>33.919888881270971</v>
      </c>
      <c r="F16" s="449">
        <v>32.664373903795472</v>
      </c>
      <c r="G16" s="449">
        <v>33.297900046004919</v>
      </c>
      <c r="H16" s="449">
        <v>33.047551046828232</v>
      </c>
      <c r="I16" s="449">
        <v>36.495371083075348</v>
      </c>
    </row>
    <row r="17" spans="1:9">
      <c r="A17" s="389" t="s">
        <v>460</v>
      </c>
      <c r="B17" s="449">
        <v>25.821780066722432</v>
      </c>
      <c r="C17" s="449">
        <v>58.184068877928638</v>
      </c>
      <c r="D17" s="449">
        <v>39.58523529778865</v>
      </c>
      <c r="E17" s="449">
        <v>29.654621491083489</v>
      </c>
      <c r="F17" s="449">
        <v>29.753999694839585</v>
      </c>
      <c r="G17" s="449">
        <v>26.908946465915868</v>
      </c>
      <c r="H17" s="449">
        <v>27.531656709218833</v>
      </c>
      <c r="I17" s="449">
        <v>28.629996536178119</v>
      </c>
    </row>
    <row r="18" spans="1:9">
      <c r="A18" s="389" t="s">
        <v>1</v>
      </c>
      <c r="B18" s="449">
        <v>70.833178408315817</v>
      </c>
      <c r="C18" s="449">
        <v>55.384925024703449</v>
      </c>
      <c r="D18" s="449">
        <v>67.507598478978281</v>
      </c>
      <c r="E18" s="449">
        <v>66.400875172528771</v>
      </c>
      <c r="F18" s="449">
        <v>78.182076549163227</v>
      </c>
      <c r="G18" s="449">
        <v>78.372524002554186</v>
      </c>
      <c r="H18" s="449">
        <v>68.513511607479757</v>
      </c>
      <c r="I18" s="449">
        <v>61.136156475159297</v>
      </c>
    </row>
    <row r="19" spans="1:9">
      <c r="A19" s="389" t="s">
        <v>0</v>
      </c>
      <c r="B19" s="449">
        <v>82.210828023442659</v>
      </c>
      <c r="C19" s="449">
        <v>90.39084796006685</v>
      </c>
      <c r="D19" s="449">
        <v>96.267496006935232</v>
      </c>
      <c r="E19" s="449">
        <v>82.407932871546251</v>
      </c>
      <c r="F19" s="449">
        <v>71.183158981773403</v>
      </c>
      <c r="G19" s="449">
        <v>72.91582644055913</v>
      </c>
      <c r="H19" s="449">
        <v>96.777455771171162</v>
      </c>
      <c r="I19" s="449">
        <v>35.462445537451877</v>
      </c>
    </row>
    <row r="20" spans="1:9">
      <c r="A20" s="389" t="s">
        <v>2266</v>
      </c>
      <c r="B20" s="450">
        <v>37.281088542714024</v>
      </c>
      <c r="C20" s="450">
        <v>34.811999816278636</v>
      </c>
      <c r="D20" s="450">
        <v>37.162836998548151</v>
      </c>
      <c r="E20" s="450">
        <v>40.02908765949298</v>
      </c>
      <c r="F20" s="450">
        <v>34.688316003525067</v>
      </c>
      <c r="G20" s="450">
        <v>34.360727824428544</v>
      </c>
      <c r="H20" s="450">
        <v>33.153094598588076</v>
      </c>
      <c r="I20" s="450">
        <v>35.204901535385204</v>
      </c>
    </row>
    <row r="22" spans="1:9">
      <c r="A22" s="250" t="s">
        <v>3120</v>
      </c>
    </row>
    <row r="23" spans="1:9">
      <c r="A23" s="561" t="s">
        <v>3119</v>
      </c>
    </row>
  </sheetData>
  <hyperlinks>
    <hyperlink ref="K3" location="Content!A1" display="Back to content page" xr:uid="{00000000-0004-0000-6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348</vt:i4>
      </vt:variant>
      <vt:variant>
        <vt:lpstr>Named Ranges</vt:lpstr>
      </vt:variant>
      <vt:variant>
        <vt:i4>15</vt:i4>
      </vt:variant>
    </vt:vector>
  </HeadingPairs>
  <TitlesOfParts>
    <vt:vector size="363" baseType="lpstr">
      <vt:lpstr>Title</vt:lpstr>
      <vt:lpstr>Content</vt:lpstr>
      <vt:lpstr>Acronyms</vt:lpstr>
      <vt:lpstr>1. ExternalSector</vt:lpstr>
      <vt:lpstr>1.1 MerchandiseTrade</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1.1.18</vt:lpstr>
      <vt:lpstr>1.1.19</vt:lpstr>
      <vt:lpstr>1.1.20</vt:lpstr>
      <vt:lpstr>1.1.21</vt:lpstr>
      <vt:lpstr>1.1.22</vt:lpstr>
      <vt:lpstr>1.1.23</vt:lpstr>
      <vt:lpstr>1.1.24</vt:lpstr>
      <vt:lpstr>1.1.25</vt:lpstr>
      <vt:lpstr>1.1.26</vt:lpstr>
      <vt:lpstr>1.1.27</vt:lpstr>
      <vt:lpstr>1.1.28</vt:lpstr>
      <vt:lpstr>1.1.29</vt:lpstr>
      <vt:lpstr>1.1.30</vt:lpstr>
      <vt:lpstr>10.1.31</vt:lpstr>
      <vt:lpstr>1.2 Trade by SITC</vt:lpstr>
      <vt:lpstr>1.2.1</vt:lpstr>
      <vt:lpstr>1.2.2</vt:lpstr>
      <vt:lpstr>1.2.3</vt:lpstr>
      <vt:lpstr>1.2.4</vt:lpstr>
      <vt:lpstr>1.2.5</vt:lpstr>
      <vt:lpstr>1.2.6</vt:lpstr>
      <vt:lpstr>1.2.7</vt:lpstr>
      <vt:lpstr>1.2.8</vt:lpstr>
      <vt:lpstr>1.2.9</vt:lpstr>
      <vt:lpstr>1.2.10</vt:lpstr>
      <vt:lpstr>1.2.11</vt:lpstr>
      <vt:lpstr>1.2.12</vt:lpstr>
      <vt:lpstr>1.2.13</vt:lpstr>
      <vt:lpstr>1.2.14</vt:lpstr>
      <vt:lpstr>1.2.15</vt:lpstr>
      <vt:lpstr>1.2.16</vt:lpstr>
      <vt:lpstr>1.2.17</vt:lpstr>
      <vt:lpstr>1.3 Agriculture Trade</vt:lpstr>
      <vt:lpstr>1.3.1</vt:lpstr>
      <vt:lpstr>1.3.2</vt:lpstr>
      <vt:lpstr>1.3.3</vt:lpstr>
      <vt:lpstr>1.3.4</vt:lpstr>
      <vt:lpstr>1.3.5</vt:lpstr>
      <vt:lpstr>1.3.6</vt:lpstr>
      <vt:lpstr>1.3.7</vt:lpstr>
      <vt:lpstr>1.3.8</vt:lpstr>
      <vt:lpstr>1.3.9</vt:lpstr>
      <vt:lpstr>1.3.10</vt:lpstr>
      <vt:lpstr>1.3.11</vt:lpstr>
      <vt:lpstr>1.3.12</vt:lpstr>
      <vt:lpstr>1.3.13</vt:lpstr>
      <vt:lpstr>1.3.14</vt:lpstr>
      <vt:lpstr>1.3.15</vt:lpstr>
      <vt:lpstr>1.3.16</vt:lpstr>
      <vt:lpstr>1.3.17</vt:lpstr>
      <vt:lpstr>1.3.18</vt:lpstr>
      <vt:lpstr>1.3.19</vt:lpstr>
      <vt:lpstr>1.3.20</vt:lpstr>
      <vt:lpstr>1.3.21</vt:lpstr>
      <vt:lpstr>1.3.22</vt:lpstr>
      <vt:lpstr>1.3.23</vt:lpstr>
      <vt:lpstr>1.3.24</vt:lpstr>
      <vt:lpstr>1.3.25</vt:lpstr>
      <vt:lpstr>1.3.26</vt:lpstr>
      <vt:lpstr>1.3.27</vt:lpstr>
      <vt:lpstr>1.3.28</vt:lpstr>
      <vt:lpstr>1.3.29</vt:lpstr>
      <vt:lpstr>1.3.30</vt:lpstr>
      <vt:lpstr>1.3.31</vt:lpstr>
      <vt:lpstr>1.4 Manufacture Trade</vt:lpstr>
      <vt:lpstr>1.4.1</vt:lpstr>
      <vt:lpstr>1.4.2</vt:lpstr>
      <vt:lpstr>1.4.3</vt:lpstr>
      <vt:lpstr>1.4.4</vt:lpstr>
      <vt:lpstr>1.4.5</vt:lpstr>
      <vt:lpstr>1.4.6</vt:lpstr>
      <vt:lpstr>1.4.7</vt:lpstr>
      <vt:lpstr>1.4.8</vt:lpstr>
      <vt:lpstr>1.4.9</vt:lpstr>
      <vt:lpstr>1.4.10</vt:lpstr>
      <vt:lpstr>1.4.11</vt:lpstr>
      <vt:lpstr>1.4.12</vt:lpstr>
      <vt:lpstr>1.4.13</vt:lpstr>
      <vt:lpstr>1.4.14</vt:lpstr>
      <vt:lpstr>1.4.15</vt:lpstr>
      <vt:lpstr>1.4.16</vt:lpstr>
      <vt:lpstr>1.4.17</vt:lpstr>
      <vt:lpstr>1.4.18</vt:lpstr>
      <vt:lpstr>1.4.19</vt:lpstr>
      <vt:lpstr>1.4.20</vt:lpstr>
      <vt:lpstr>1.4.21</vt:lpstr>
      <vt:lpstr>1.4.22</vt:lpstr>
      <vt:lpstr>1.4.23</vt:lpstr>
      <vt:lpstr>1.4.24</vt:lpstr>
      <vt:lpstr>1.4.25</vt:lpstr>
      <vt:lpstr>1.4.26</vt:lpstr>
      <vt:lpstr>1.4.27</vt:lpstr>
      <vt:lpstr>1.4.28</vt:lpstr>
      <vt:lpstr>1.4.29</vt:lpstr>
      <vt:lpstr>2 Tourism</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3.Infrastructure</vt:lpstr>
      <vt:lpstr>3.1Transport</vt:lpstr>
      <vt:lpstr>3.1.1</vt:lpstr>
      <vt:lpstr>3.1.2</vt:lpstr>
      <vt:lpstr>3.1.3</vt:lpstr>
      <vt:lpstr>3.1.4</vt:lpstr>
      <vt:lpstr>3.1.5</vt:lpstr>
      <vt:lpstr>3.1.6</vt:lpstr>
      <vt:lpstr>3.1.7</vt:lpstr>
      <vt:lpstr>3.1.8</vt:lpstr>
      <vt:lpstr>3.1.9</vt:lpstr>
      <vt:lpstr>3.1.10</vt:lpstr>
      <vt:lpstr>3.1.11</vt:lpstr>
      <vt:lpstr>3.1.12</vt:lpstr>
      <vt:lpstr>3.1.13</vt:lpstr>
      <vt:lpstr>3.1.14</vt:lpstr>
      <vt:lpstr>3.1.15</vt:lpstr>
      <vt:lpstr>3.1.16</vt:lpstr>
      <vt:lpstr>3.1.17</vt:lpstr>
      <vt:lpstr>3.1.18</vt:lpstr>
      <vt:lpstr>3.1.19</vt:lpstr>
      <vt:lpstr>3.1.20</vt:lpstr>
      <vt:lpstr>3.1.21</vt:lpstr>
      <vt:lpstr>3.1.22</vt:lpstr>
      <vt:lpstr>3.1.23</vt:lpstr>
      <vt:lpstr>3.2ICT</vt:lpstr>
      <vt:lpstr>3.2.1 </vt:lpstr>
      <vt:lpstr>3.2.2</vt:lpstr>
      <vt:lpstr>3.2.3</vt:lpstr>
      <vt:lpstr>3.2.4</vt:lpstr>
      <vt:lpstr>3.2.5</vt:lpstr>
      <vt:lpstr>3.2.6</vt:lpstr>
      <vt:lpstr>3.2.7</vt:lpstr>
      <vt:lpstr>3.2.8</vt:lpstr>
      <vt:lpstr>3.2.9</vt:lpstr>
      <vt:lpstr>3.2.10</vt:lpstr>
      <vt:lpstr>3.2.11</vt:lpstr>
      <vt:lpstr>3.2.12</vt:lpstr>
      <vt:lpstr>3.2.13</vt:lpstr>
      <vt:lpstr>3.2.14</vt:lpstr>
      <vt:lpstr>3.2.15</vt:lpstr>
      <vt:lpstr>3.2.16</vt:lpstr>
      <vt:lpstr>3.2.17</vt:lpstr>
      <vt:lpstr>3.2.18</vt:lpstr>
      <vt:lpstr>3.2.19</vt:lpstr>
      <vt:lpstr>3.2.20</vt:lpstr>
      <vt:lpstr>3.2.21</vt:lpstr>
      <vt:lpstr>3.2.22</vt:lpstr>
      <vt:lpstr>3.2.23</vt:lpstr>
      <vt:lpstr>3.2.24</vt:lpstr>
      <vt:lpstr>3.2.25</vt:lpstr>
      <vt:lpstr>3.2.26</vt:lpstr>
      <vt:lpstr>3.2.27</vt:lpstr>
      <vt:lpstr>3.2.28</vt:lpstr>
      <vt:lpstr>3.2.29</vt:lpstr>
      <vt:lpstr>3.3Energy</vt:lpstr>
      <vt:lpstr>3.3.1</vt:lpstr>
      <vt:lpstr>3.3.2</vt:lpstr>
      <vt:lpstr>3.3.3</vt:lpstr>
      <vt:lpstr>3.3.4</vt:lpstr>
      <vt:lpstr>3.3.5</vt:lpstr>
      <vt:lpstr>3.3.6</vt:lpstr>
      <vt:lpstr>3.3.7</vt:lpstr>
      <vt:lpstr>3.3.8</vt:lpstr>
      <vt:lpstr>3.3.9</vt:lpstr>
      <vt:lpstr>3.3.10 </vt:lpstr>
      <vt:lpstr>3.3.11</vt:lpstr>
      <vt:lpstr>3.3.12</vt:lpstr>
      <vt:lpstr>3.3.13</vt:lpstr>
      <vt:lpstr>3.3.14</vt:lpstr>
      <vt:lpstr>3.3.15</vt:lpstr>
      <vt:lpstr>3.3.16</vt:lpstr>
      <vt:lpstr>3.3.17</vt:lpstr>
      <vt:lpstr>3.3.18</vt:lpstr>
      <vt:lpstr>3.3.19</vt:lpstr>
      <vt:lpstr>3.3.20</vt:lpstr>
      <vt:lpstr>3.3.21</vt:lpstr>
      <vt:lpstr>3.3.22</vt:lpstr>
      <vt:lpstr>3.3.23</vt:lpstr>
      <vt:lpstr>3.3.24</vt:lpstr>
      <vt:lpstr>3.3.25</vt:lpstr>
      <vt:lpstr>3.3.26</vt:lpstr>
      <vt:lpstr>3.3.27</vt:lpstr>
      <vt:lpstr>3.3.28</vt:lpstr>
      <vt:lpstr>3.3.29</vt:lpstr>
      <vt:lpstr>3.4 Water</vt:lpstr>
      <vt:lpstr>3.4.1</vt:lpstr>
      <vt:lpstr>3.4.2</vt:lpstr>
      <vt:lpstr>3.4.3</vt:lpstr>
      <vt:lpstr>3.4.4</vt:lpstr>
      <vt:lpstr>3.4.5</vt:lpstr>
      <vt:lpstr>3.4.6</vt:lpstr>
      <vt:lpstr>3.4.7</vt:lpstr>
      <vt:lpstr>3.4.8</vt:lpstr>
      <vt:lpstr>3.4.9</vt:lpstr>
      <vt:lpstr>3.4.10</vt:lpstr>
      <vt:lpstr>3.4.11</vt:lpstr>
      <vt:lpstr>3.4.12</vt:lpstr>
      <vt:lpstr>3.4.13</vt:lpstr>
      <vt:lpstr>3.4.14</vt:lpstr>
      <vt:lpstr>3.4.15</vt:lpstr>
      <vt:lpstr>3.4.16</vt:lpstr>
      <vt:lpstr>3.4.17</vt:lpstr>
      <vt:lpstr>3.4.18</vt:lpstr>
      <vt:lpstr>3.4.19</vt:lpstr>
      <vt:lpstr>3.4.20</vt:lpstr>
      <vt:lpstr>4AgricFS&amp;Forestry</vt:lpstr>
      <vt:lpstr>4.1 Agri</vt:lpstr>
      <vt:lpstr>4.1.1.</vt:lpstr>
      <vt:lpstr>4.1.2 </vt:lpstr>
      <vt:lpstr>4.1.3</vt:lpstr>
      <vt:lpstr>4.1.4</vt:lpstr>
      <vt:lpstr>4.1.5</vt:lpstr>
      <vt:lpstr>4.1.6</vt:lpstr>
      <vt:lpstr>4.1.7</vt:lpstr>
      <vt:lpstr>4.1.8 </vt:lpstr>
      <vt:lpstr>4.1.9</vt:lpstr>
      <vt:lpstr>4.1.10</vt:lpstr>
      <vt:lpstr>4.1.11</vt:lpstr>
      <vt:lpstr>4.1.12</vt:lpstr>
      <vt:lpstr>4.1.13</vt:lpstr>
      <vt:lpstr>4.1.14</vt:lpstr>
      <vt:lpstr>4.1.15</vt:lpstr>
      <vt:lpstr>4.1.16</vt:lpstr>
      <vt:lpstr>4.1.17</vt:lpstr>
      <vt:lpstr>4.1.18</vt:lpstr>
      <vt:lpstr>4.1.19</vt:lpstr>
      <vt:lpstr>4.1.20</vt:lpstr>
      <vt:lpstr>4.1.21</vt:lpstr>
      <vt:lpstr>4.1.22</vt:lpstr>
      <vt:lpstr>4.1.23</vt:lpstr>
      <vt:lpstr>4.1.24</vt:lpstr>
      <vt:lpstr>4.1.25</vt:lpstr>
      <vt:lpstr>4.1.26</vt:lpstr>
      <vt:lpstr>4.1.27</vt:lpstr>
      <vt:lpstr>4.1.28</vt:lpstr>
      <vt:lpstr>4.1.29</vt:lpstr>
      <vt:lpstr>4.1.30</vt:lpstr>
      <vt:lpstr>4.1.31</vt:lpstr>
      <vt:lpstr>4.1.32</vt:lpstr>
      <vt:lpstr>4.1.33 </vt:lpstr>
      <vt:lpstr>4.1.34</vt:lpstr>
      <vt:lpstr>4.1.35</vt:lpstr>
      <vt:lpstr>4.1.36 </vt:lpstr>
      <vt:lpstr>4.1.37</vt:lpstr>
      <vt:lpstr>4.1.38</vt:lpstr>
      <vt:lpstr>4.1.39</vt:lpstr>
      <vt:lpstr>4.1.40</vt:lpstr>
      <vt:lpstr>4.1.41</vt:lpstr>
      <vt:lpstr>4.1.42</vt:lpstr>
      <vt:lpstr>4.1.43</vt:lpstr>
      <vt:lpstr>4.1.44</vt:lpstr>
      <vt:lpstr>4.1.45</vt:lpstr>
      <vt:lpstr>4.1.46</vt:lpstr>
      <vt:lpstr>4.1.47</vt:lpstr>
      <vt:lpstr>4.1.48</vt:lpstr>
      <vt:lpstr>4.1.49</vt:lpstr>
      <vt:lpstr>4.1.50</vt:lpstr>
      <vt:lpstr>4.1.51</vt:lpstr>
      <vt:lpstr>4.2 FoodSecu</vt:lpstr>
      <vt:lpstr>4.2.1</vt:lpstr>
      <vt:lpstr>4.2.2</vt:lpstr>
      <vt:lpstr>4.2.3</vt:lpstr>
      <vt:lpstr>4.2.4</vt:lpstr>
      <vt:lpstr>4.2.5</vt:lpstr>
      <vt:lpstr>4.2.6</vt:lpstr>
      <vt:lpstr>4.2.7</vt:lpstr>
      <vt:lpstr>4.2.8</vt:lpstr>
      <vt:lpstr>4.2.9</vt:lpstr>
      <vt:lpstr>4.2.10</vt:lpstr>
      <vt:lpstr>4.2.11</vt:lpstr>
      <vt:lpstr>4.2.12</vt:lpstr>
      <vt:lpstr>4.2.13</vt:lpstr>
      <vt:lpstr>4.2.14</vt:lpstr>
      <vt:lpstr>4.2.15</vt:lpstr>
      <vt:lpstr>4.3Forestry</vt:lpstr>
      <vt:lpstr>4.3.1 </vt:lpstr>
      <vt:lpstr>4.3.2</vt:lpstr>
      <vt:lpstr>4.3.3</vt:lpstr>
      <vt:lpstr>4.3.4</vt:lpstr>
      <vt:lpstr>4.3.5</vt:lpstr>
      <vt:lpstr>4.3.6</vt:lpstr>
      <vt:lpstr>4.3.7</vt:lpstr>
      <vt:lpstr>4.3.8</vt:lpstr>
      <vt:lpstr>5Environ&amp;SustDev</vt:lpstr>
      <vt:lpstr>5.1</vt:lpstr>
      <vt:lpstr>5.2</vt:lpstr>
      <vt:lpstr>5.3</vt:lpstr>
      <vt:lpstr>5.4</vt:lpstr>
      <vt:lpstr>5.5</vt:lpstr>
      <vt:lpstr>5.6</vt:lpstr>
      <vt:lpstr>5.7</vt:lpstr>
      <vt:lpstr>5.8</vt:lpstr>
      <vt:lpstr>5.9</vt:lpstr>
      <vt:lpstr>6DRR</vt:lpstr>
      <vt:lpstr>6.1</vt:lpstr>
      <vt:lpstr>6.2</vt:lpstr>
      <vt:lpstr>6.3</vt:lpstr>
      <vt:lpstr>6.4</vt:lpstr>
      <vt:lpstr>6.5</vt:lpstr>
      <vt:lpstr>6.6</vt:lpstr>
      <vt:lpstr>6.7</vt:lpstr>
      <vt:lpstr>6.8</vt:lpstr>
      <vt:lpstr>6.9</vt:lpstr>
      <vt:lpstr>6.10</vt:lpstr>
      <vt:lpstr>6.11</vt:lpstr>
      <vt:lpstr>6.12</vt:lpstr>
      <vt:lpstr>6.13</vt:lpstr>
      <vt:lpstr>6.14</vt:lpstr>
      <vt:lpstr>Sheet2</vt:lpstr>
      <vt:lpstr>Updates 2022</vt:lpstr>
      <vt:lpstr>Estimates2022</vt:lpstr>
      <vt:lpstr>Pop</vt:lpstr>
      <vt:lpstr>Notes</vt:lpstr>
      <vt:lpstr>'2 Tourism'!Print_Area</vt:lpstr>
      <vt:lpstr>'3.1Transport'!Print_Area</vt:lpstr>
      <vt:lpstr>'3.2ICT'!Print_Area</vt:lpstr>
      <vt:lpstr>'3.3Energy'!Print_Area</vt:lpstr>
      <vt:lpstr>'4.3Forestry'!Print_Area</vt:lpstr>
      <vt:lpstr>'4AgricFS&amp;Forestry'!Print_Area</vt:lpstr>
      <vt:lpstr>'5Environ&amp;SustDev'!Print_Area</vt:lpstr>
      <vt:lpstr>Acronyms!Print_Area</vt:lpstr>
      <vt:lpstr>Content!Print_Area</vt:lpstr>
      <vt:lpstr>'1.1.20'!Print_Titles</vt:lpstr>
      <vt:lpstr>'1.1.21'!Print_Titles</vt:lpstr>
      <vt:lpstr>'1.1.22'!Print_Titles</vt:lpstr>
      <vt:lpstr>'1.1.23'!Print_Titles</vt:lpstr>
      <vt:lpstr>'1.1.24'!Print_Titles</vt:lpstr>
      <vt:lpstr>'1.1.25'!Print_Titles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SADC Statistics</dc:creator>
  <cp:lastModifiedBy>Zarafenosoa Ruth</cp:lastModifiedBy>
  <cp:lastPrinted>2024-01-25T14:18:29Z</cp:lastPrinted>
  <dcterms:created xsi:type="dcterms:W3CDTF">2012-08-27T08:24:00Z</dcterms:created>
  <dcterms:modified xsi:type="dcterms:W3CDTF">2024-04-29T15:59:38Z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91555-27bb-46d2-9299-bbdc28766cf5_Enabled">
    <vt:lpwstr>true</vt:lpwstr>
  </property>
  <property fmtid="{D5CDD505-2E9C-101B-9397-08002B2CF9AE}" pid="3" name="MSIP_Label_70d91555-27bb-46d2-9299-bbdc28766cf5_SetDate">
    <vt:lpwstr>2023-06-08T15:05:33Z</vt:lpwstr>
  </property>
  <property fmtid="{D5CDD505-2E9C-101B-9397-08002B2CF9AE}" pid="4" name="MSIP_Label_70d91555-27bb-46d2-9299-bbdc28766cf5_Method">
    <vt:lpwstr>Privileged</vt:lpwstr>
  </property>
  <property fmtid="{D5CDD505-2E9C-101B-9397-08002B2CF9AE}" pid="5" name="MSIP_Label_70d91555-27bb-46d2-9299-bbdc28766cf5_Name">
    <vt:lpwstr>Open - General</vt:lpwstr>
  </property>
  <property fmtid="{D5CDD505-2E9C-101B-9397-08002B2CF9AE}" pid="6" name="MSIP_Label_70d91555-27bb-46d2-9299-bbdc28766cf5_SiteId">
    <vt:lpwstr>49d00196-dd46-45ae-a2e6-912969fa3ac8</vt:lpwstr>
  </property>
  <property fmtid="{D5CDD505-2E9C-101B-9397-08002B2CF9AE}" pid="7" name="MSIP_Label_70d91555-27bb-46d2-9299-bbdc28766cf5_ActionId">
    <vt:lpwstr>3408f949-3f5c-4413-9492-18603da67782</vt:lpwstr>
  </property>
  <property fmtid="{D5CDD505-2E9C-101B-9397-08002B2CF9AE}" pid="8" name="MSIP_Label_70d91555-27bb-46d2-9299-bbdc28766cf5_ContentBits">
    <vt:lpwstr>0</vt:lpwstr>
  </property>
</Properties>
</file>